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750"/>
  </bookViews>
  <sheets>
    <sheet name="沪深Ａ股20180723" sheetId="1" r:id="rId1"/>
  </sheets>
  <calcPr calcId="144525"/>
</workbook>
</file>

<file path=xl/sharedStrings.xml><?xml version="1.0" encoding="utf-8"?>
<sst xmlns="http://schemas.openxmlformats.org/spreadsheetml/2006/main" count="3541">
  <si>
    <t>代码</t>
  </si>
  <si>
    <t>名称</t>
  </si>
  <si>
    <t>涨幅</t>
  </si>
  <si>
    <t>振幅</t>
  </si>
  <si>
    <t>平安银行</t>
  </si>
  <si>
    <t>万 科Ａ</t>
  </si>
  <si>
    <t>国农科技</t>
  </si>
  <si>
    <t>世纪星源</t>
  </si>
  <si>
    <t>深振业Ａ</t>
  </si>
  <si>
    <t>全新好</t>
  </si>
  <si>
    <t>神州高铁</t>
  </si>
  <si>
    <t>中国宝安</t>
  </si>
  <si>
    <t>美丽生态</t>
  </si>
  <si>
    <t>深物业A</t>
  </si>
  <si>
    <t>南 玻Ａ</t>
  </si>
  <si>
    <t>沙河股份</t>
  </si>
  <si>
    <t>深康佳Ａ</t>
  </si>
  <si>
    <t>深中华A</t>
  </si>
  <si>
    <t>神州长城</t>
  </si>
  <si>
    <t>深深宝Ａ</t>
  </si>
  <si>
    <t>深华发Ａ</t>
  </si>
  <si>
    <t>深科技</t>
  </si>
  <si>
    <t>深赤湾Ａ</t>
  </si>
  <si>
    <t>深天地Ａ</t>
  </si>
  <si>
    <t>特 力Ａ</t>
  </si>
  <si>
    <t>飞亚达Ａ</t>
  </si>
  <si>
    <t>深圳能源</t>
  </si>
  <si>
    <t>国药一致</t>
  </si>
  <si>
    <t>深深房Ａ</t>
  </si>
  <si>
    <t>富奥股份</t>
  </si>
  <si>
    <t>中粮地产</t>
  </si>
  <si>
    <t>深桑达Ａ</t>
  </si>
  <si>
    <t>神州数码</t>
  </si>
  <si>
    <t>中国天楹</t>
  </si>
  <si>
    <t>华联控股</t>
  </si>
  <si>
    <t>深南电A</t>
  </si>
  <si>
    <t>深大通</t>
  </si>
  <si>
    <t>中集集团</t>
  </si>
  <si>
    <t>东旭蓝天</t>
  </si>
  <si>
    <t>中洲控股</t>
  </si>
  <si>
    <t>中航善达</t>
  </si>
  <si>
    <t>深纺织Ａ</t>
  </si>
  <si>
    <t>泛海控股</t>
  </si>
  <si>
    <t>*ST康达</t>
  </si>
  <si>
    <t>德赛电池</t>
  </si>
  <si>
    <t>深天马Ａ</t>
  </si>
  <si>
    <t>方大集团</t>
  </si>
  <si>
    <t>皇庭国际</t>
  </si>
  <si>
    <t>深 赛 格</t>
  </si>
  <si>
    <t>华锦股份</t>
  </si>
  <si>
    <t>中金岭南</t>
  </si>
  <si>
    <t>农 产 品</t>
  </si>
  <si>
    <t>深圳华强</t>
  </si>
  <si>
    <t>中兴通讯</t>
  </si>
  <si>
    <t>北方国际</t>
  </si>
  <si>
    <t>中国长城</t>
  </si>
  <si>
    <t>华控赛格</t>
  </si>
  <si>
    <t>华侨城Ａ</t>
  </si>
  <si>
    <t>特发信息</t>
  </si>
  <si>
    <t>海王生物</t>
  </si>
  <si>
    <t>盐 田 港</t>
  </si>
  <si>
    <t>深圳机场</t>
  </si>
  <si>
    <t>天健集团</t>
  </si>
  <si>
    <t>广聚能源</t>
  </si>
  <si>
    <t>中信海直</t>
  </si>
  <si>
    <t>TCL 集团</t>
  </si>
  <si>
    <t>宜华健康</t>
  </si>
  <si>
    <t>中成股份</t>
  </si>
  <si>
    <t>丰原药业</t>
  </si>
  <si>
    <t>川化股份</t>
  </si>
  <si>
    <t>华数传媒</t>
  </si>
  <si>
    <t>中联重科</t>
  </si>
  <si>
    <t>常山北明</t>
  </si>
  <si>
    <t>国际实业</t>
  </si>
  <si>
    <t>申万宏源</t>
  </si>
  <si>
    <t>东方市场</t>
  </si>
  <si>
    <t>美的集团</t>
  </si>
  <si>
    <t>潍柴动力</t>
  </si>
  <si>
    <t>许继电气</t>
  </si>
  <si>
    <t>冀东水泥</t>
  </si>
  <si>
    <t>金 融 街</t>
  </si>
  <si>
    <t>ST生化</t>
  </si>
  <si>
    <t>长虹华意</t>
  </si>
  <si>
    <t>胜利股份</t>
  </si>
  <si>
    <t>藏格控股</t>
  </si>
  <si>
    <t>*ST地矿</t>
  </si>
  <si>
    <t>沈阳机床</t>
  </si>
  <si>
    <t>英特集团</t>
  </si>
  <si>
    <t>东旭光电</t>
  </si>
  <si>
    <t>渤海金控</t>
  </si>
  <si>
    <t>民生控股</t>
  </si>
  <si>
    <t>合肥百货</t>
  </si>
  <si>
    <t>小天鹅Ａ</t>
  </si>
  <si>
    <t>通程控股</t>
  </si>
  <si>
    <t>吉林化纤</t>
  </si>
  <si>
    <t>南京公用</t>
  </si>
  <si>
    <t>*ST宜化</t>
  </si>
  <si>
    <t>东阿阿胶</t>
  </si>
  <si>
    <t>徐工机械</t>
  </si>
  <si>
    <t>兴业矿业</t>
  </si>
  <si>
    <t>华天酒店</t>
  </si>
  <si>
    <t>粤高速Ａ</t>
  </si>
  <si>
    <t>张家界</t>
  </si>
  <si>
    <t>晨鸣纸业</t>
  </si>
  <si>
    <t>山东路桥</t>
  </si>
  <si>
    <t>鄂武商Ａ</t>
  </si>
  <si>
    <t>绿景控股</t>
  </si>
  <si>
    <t>国新健康</t>
  </si>
  <si>
    <t>南华生物</t>
  </si>
  <si>
    <t>京粮控股</t>
  </si>
  <si>
    <t>中润资源</t>
  </si>
  <si>
    <t>珠海港</t>
  </si>
  <si>
    <t>华塑控股</t>
  </si>
  <si>
    <t>金路集团</t>
  </si>
  <si>
    <t>丽珠集团</t>
  </si>
  <si>
    <t>渝 开 发</t>
  </si>
  <si>
    <t>国际医学</t>
  </si>
  <si>
    <t>荣安地产</t>
  </si>
  <si>
    <t>四环生物</t>
  </si>
  <si>
    <t>中兵红箭</t>
  </si>
  <si>
    <t>长航凤凰</t>
  </si>
  <si>
    <t>长虹美菱</t>
  </si>
  <si>
    <t>广州浪奇</t>
  </si>
  <si>
    <t>岭南控股</t>
  </si>
  <si>
    <t>红 太 阳</t>
  </si>
  <si>
    <t>紫光学大</t>
  </si>
  <si>
    <t>柳 工</t>
  </si>
  <si>
    <t>广弘控股</t>
  </si>
  <si>
    <t>大冷股份</t>
  </si>
  <si>
    <t>穗恒运Ａ</t>
  </si>
  <si>
    <t>华金资本</t>
  </si>
  <si>
    <t>万 家 乐</t>
  </si>
  <si>
    <t>万泽股份</t>
  </si>
  <si>
    <t>华映科技</t>
  </si>
  <si>
    <t>广宇发展</t>
  </si>
  <si>
    <t>云南白药</t>
  </si>
  <si>
    <t>粤电力Ａ</t>
  </si>
  <si>
    <t>中天金融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</si>
  <si>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</si>
  <si>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</si>
  <si>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</si>
  <si>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</si>
  <si>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</si>
  <si>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</si>
  <si>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</si>
  <si>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</si>
  <si>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</si>
  <si>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</si>
  <si>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沙隆达Ａ</t>
  </si>
  <si>
    <t>泰山石油</t>
  </si>
  <si>
    <t>神州信息</t>
  </si>
  <si>
    <t>西部创业</t>
  </si>
  <si>
    <t>莱茵体育</t>
  </si>
  <si>
    <t>万向钱潮</t>
  </si>
  <si>
    <t>我爱我家</t>
  </si>
  <si>
    <t>烽火电子</t>
  </si>
  <si>
    <t>陕国投Ａ</t>
  </si>
  <si>
    <t>供销大集</t>
  </si>
  <si>
    <t>渝三峡Ａ</t>
  </si>
  <si>
    <t>海南海药</t>
  </si>
  <si>
    <t>海德股份</t>
  </si>
  <si>
    <t>泸州老窖</t>
  </si>
  <si>
    <t>苏常柴Ａ</t>
  </si>
  <si>
    <t>新大洲Ａ</t>
  </si>
  <si>
    <t>海马汽车</t>
  </si>
  <si>
    <t>粤宏远Ａ</t>
  </si>
  <si>
    <t>广东甘化</t>
  </si>
  <si>
    <t>威孚高科</t>
  </si>
  <si>
    <t>北部湾港</t>
  </si>
  <si>
    <t>哈工智能</t>
  </si>
  <si>
    <t>*ST东电</t>
  </si>
  <si>
    <t>汇源通信</t>
  </si>
  <si>
    <t>金洲慈航</t>
  </si>
  <si>
    <t>黔轮胎Ａ</t>
  </si>
  <si>
    <t>启迪古汉</t>
  </si>
  <si>
    <t>太阳能</t>
  </si>
  <si>
    <t>平潭发展</t>
  </si>
  <si>
    <t>大通燃气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</si>
  <si>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</si>
  <si>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</si>
  <si>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</si>
  <si>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</si>
  <si>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</si>
  <si>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</si>
  <si>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</si>
  <si>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盛达矿业</t>
  </si>
  <si>
    <t>渤海股份</t>
  </si>
  <si>
    <t>顺利办</t>
  </si>
  <si>
    <t>华媒控股</t>
  </si>
  <si>
    <t>阳光股份</t>
  </si>
  <si>
    <t>中迪投资</t>
  </si>
  <si>
    <t>西安旅游</t>
  </si>
  <si>
    <t>天首发展</t>
  </si>
  <si>
    <t>焦作万方</t>
  </si>
  <si>
    <t>大东海A</t>
  </si>
  <si>
    <t>京汉股份</t>
  </si>
  <si>
    <t>海航投资</t>
  </si>
  <si>
    <t>中油资本</t>
  </si>
  <si>
    <t>海螺型材</t>
  </si>
  <si>
    <t>新华联</t>
  </si>
  <si>
    <t>恒立实业</t>
  </si>
  <si>
    <t>吉林敖东</t>
  </si>
  <si>
    <t>长安汽车</t>
  </si>
  <si>
    <t>远大控股</t>
  </si>
  <si>
    <t>天茂集团</t>
  </si>
  <si>
    <t>高新发展</t>
  </si>
  <si>
    <t>铜陵有色</t>
  </si>
  <si>
    <t>顺发恒业</t>
  </si>
  <si>
    <t>三木集团</t>
  </si>
  <si>
    <t>合金投资</t>
  </si>
  <si>
    <t>英 力 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</si>
  <si>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</si>
  <si>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</si>
  <si>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</si>
  <si>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</si>
  <si>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</si>
  <si>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</si>
  <si>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</si>
  <si>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*ST金岭</t>
  </si>
  <si>
    <t>金科股份</t>
  </si>
  <si>
    <t>中钨高新</t>
  </si>
  <si>
    <t>珠海中富</t>
  </si>
  <si>
    <t>长春高新</t>
  </si>
  <si>
    <t>天夏智慧</t>
  </si>
  <si>
    <t>永安林业</t>
  </si>
  <si>
    <t>湖北广电</t>
  </si>
  <si>
    <t>经纬纺机</t>
  </si>
  <si>
    <t>美好置业</t>
  </si>
  <si>
    <t>荣丰控股</t>
  </si>
  <si>
    <t>金鸿控股</t>
  </si>
  <si>
    <t>盈方微</t>
  </si>
  <si>
    <t>阳 光 城</t>
  </si>
  <si>
    <t>上峰水泥</t>
  </si>
  <si>
    <t>当代东方</t>
  </si>
  <si>
    <t>智度股份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</si>
  <si>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</si>
  <si>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</si>
  <si>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</si>
  <si>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</si>
  <si>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</si>
  <si>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</si>
  <si>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</si>
  <si>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</si>
  <si>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</si>
  <si>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</si>
  <si>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建新矿业</t>
  </si>
  <si>
    <t>宝新能源</t>
  </si>
  <si>
    <t>亚太实业</t>
  </si>
  <si>
    <t>惠天热电</t>
  </si>
  <si>
    <t>滨海能源</t>
  </si>
  <si>
    <t>炼石有色</t>
  </si>
  <si>
    <t>沈阳化工</t>
  </si>
  <si>
    <t>模塑科技</t>
  </si>
  <si>
    <t>厦门信达</t>
  </si>
  <si>
    <t>正虹科技</t>
  </si>
  <si>
    <t>恒逸石化</t>
  </si>
  <si>
    <t>浙江震元</t>
  </si>
  <si>
    <t>*ST双环</t>
  </si>
  <si>
    <t>大冶特钢</t>
  </si>
  <si>
    <t>河钢股份</t>
  </si>
  <si>
    <t>贝瑞基因</t>
  </si>
  <si>
    <t>京蓝科技</t>
  </si>
  <si>
    <t>锦龙股份</t>
  </si>
  <si>
    <t>丰乐种业</t>
  </si>
  <si>
    <t>中兴商业</t>
  </si>
  <si>
    <t>黑芝麻</t>
  </si>
  <si>
    <t>韶钢松山</t>
  </si>
  <si>
    <t>苏宁环球</t>
  </si>
  <si>
    <t>中原传媒</t>
  </si>
  <si>
    <t>*ST新能</t>
  </si>
  <si>
    <t>西安饮食</t>
  </si>
  <si>
    <t>湖南发展</t>
  </si>
  <si>
    <t>美锦能源</t>
  </si>
  <si>
    <t>京东方Ａ</t>
  </si>
  <si>
    <t>鲁 泰Ａ</t>
  </si>
  <si>
    <t>华东科技</t>
  </si>
  <si>
    <t>国元证券</t>
  </si>
  <si>
    <t>燕京啤酒</t>
  </si>
  <si>
    <t>四川美丰</t>
  </si>
  <si>
    <t>泰禾集团</t>
  </si>
  <si>
    <t>振华科技</t>
  </si>
  <si>
    <t>罗 牛 山</t>
  </si>
  <si>
    <t>中交地产</t>
  </si>
  <si>
    <t>*ST南风</t>
  </si>
  <si>
    <t>航发控制</t>
  </si>
  <si>
    <t>普洛药业</t>
  </si>
  <si>
    <t>国海证券</t>
  </si>
  <si>
    <t>锌业股份</t>
  </si>
  <si>
    <t>西藏发展</t>
  </si>
  <si>
    <t>漳州发展</t>
  </si>
  <si>
    <t>*ST三维</t>
  </si>
  <si>
    <t>新华制药</t>
  </si>
  <si>
    <t>浩物股份</t>
  </si>
  <si>
    <t>中色股份</t>
  </si>
  <si>
    <t>中百集团</t>
  </si>
  <si>
    <t>斯太尔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</si>
  <si>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</si>
  <si>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</si>
  <si>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</si>
  <si>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</si>
  <si>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</si>
  <si>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</si>
  <si>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</si>
  <si>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</si>
  <si>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三毛派神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</si>
  <si>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</si>
  <si>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</si>
  <si>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</si>
  <si>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</si>
  <si>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</si>
  <si>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</si>
  <si>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</si>
  <si>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泰合健康</t>
  </si>
  <si>
    <t>甘肃电投</t>
  </si>
  <si>
    <t>盐湖股份</t>
  </si>
  <si>
    <t>华闻传媒</t>
  </si>
  <si>
    <t>英洛华</t>
  </si>
  <si>
    <t>凯撒旅游</t>
  </si>
  <si>
    <t>中国武夷</t>
  </si>
  <si>
    <t>中水渔业</t>
  </si>
  <si>
    <t>酒鬼酒</t>
  </si>
  <si>
    <t>一汽轿车</t>
  </si>
  <si>
    <t>四川九洲</t>
  </si>
  <si>
    <t>北京文化</t>
  </si>
  <si>
    <t>*ST金宇</t>
  </si>
  <si>
    <t>银河生物</t>
  </si>
  <si>
    <t>云铝股份</t>
  </si>
  <si>
    <t>铁岭新城</t>
  </si>
  <si>
    <t>创维数字</t>
  </si>
  <si>
    <t>冰轮环境</t>
  </si>
  <si>
    <t>陕西金叶</t>
  </si>
  <si>
    <t>德展健康</t>
  </si>
  <si>
    <t>美利云</t>
  </si>
  <si>
    <t>*ST慧业</t>
  </si>
  <si>
    <t>航锦科技</t>
  </si>
  <si>
    <t>岳阳兴长</t>
  </si>
  <si>
    <t>神雾节能</t>
  </si>
  <si>
    <t>京山轻机</t>
  </si>
  <si>
    <t>山东海化</t>
  </si>
  <si>
    <t>超声电子</t>
  </si>
  <si>
    <t>太钢不锈</t>
  </si>
  <si>
    <t>启迪桑德</t>
  </si>
  <si>
    <t>东莞控股</t>
  </si>
  <si>
    <t>天音控股</t>
  </si>
  <si>
    <t>鲁西化工</t>
  </si>
  <si>
    <t>五矿稀土</t>
  </si>
  <si>
    <t>贵糖股份</t>
  </si>
  <si>
    <t>长城动漫</t>
  </si>
  <si>
    <t>鑫茂科技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</si>
  <si>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</si>
  <si>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</si>
  <si>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</si>
  <si>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</si>
  <si>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</si>
  <si>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</si>
  <si>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</si>
  <si>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冀东装备</t>
  </si>
  <si>
    <t>五 粮 液</t>
  </si>
  <si>
    <t>国风塑业</t>
  </si>
  <si>
    <t>顺鑫农业</t>
  </si>
  <si>
    <t>海印股份</t>
  </si>
  <si>
    <t>银星能源</t>
  </si>
  <si>
    <t>三湘印象</t>
  </si>
  <si>
    <t>安凯客车</t>
  </si>
  <si>
    <t>张 裕Ａ</t>
  </si>
  <si>
    <t>吉电股份</t>
  </si>
  <si>
    <t>新 希 望</t>
  </si>
  <si>
    <t>天山股份</t>
  </si>
  <si>
    <t>云南铜业</t>
  </si>
  <si>
    <t>潍柴重机</t>
  </si>
  <si>
    <t>中广核技</t>
  </si>
  <si>
    <t>华联股份</t>
  </si>
  <si>
    <t>湖北能源</t>
  </si>
  <si>
    <t>同力水泥</t>
  </si>
  <si>
    <t>海南高速</t>
  </si>
  <si>
    <t>中鼎股份</t>
  </si>
  <si>
    <t>峨眉山Ａ</t>
  </si>
  <si>
    <t>茂业通信</t>
  </si>
  <si>
    <t>法 尔 胜</t>
  </si>
  <si>
    <t>欢瑞世纪</t>
  </si>
  <si>
    <t>*ST东凌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</si>
  <si>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</si>
  <si>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</si>
  <si>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</si>
  <si>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</si>
  <si>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</si>
  <si>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</si>
  <si>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</si>
  <si>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</si>
  <si>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</si>
  <si>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浙商中拓</t>
  </si>
  <si>
    <t>景峰医药</t>
  </si>
  <si>
    <t>数源科技</t>
  </si>
  <si>
    <t>大亚圣象</t>
  </si>
  <si>
    <t>南宁糖业</t>
  </si>
  <si>
    <t>*ST天化</t>
  </si>
  <si>
    <t>钱江摩托</t>
  </si>
  <si>
    <t>山大华特</t>
  </si>
  <si>
    <t>电广传媒</t>
  </si>
  <si>
    <t>嘉凯城</t>
  </si>
  <si>
    <t>金陵药业</t>
  </si>
  <si>
    <t>南方汇通</t>
  </si>
  <si>
    <t>海信科龙</t>
  </si>
  <si>
    <t>*ST佳电</t>
  </si>
  <si>
    <t>河北宣工</t>
  </si>
  <si>
    <t>众合科技</t>
  </si>
  <si>
    <t>福星股份</t>
  </si>
  <si>
    <t>一汽夏利</t>
  </si>
  <si>
    <t>中钢国际</t>
  </si>
  <si>
    <t>兰州黄河</t>
  </si>
  <si>
    <t>中粮生化</t>
  </si>
  <si>
    <t>中 关 村</t>
  </si>
  <si>
    <t>华菱钢铁</t>
  </si>
  <si>
    <t>神火股份</t>
  </si>
  <si>
    <t>四川双马</t>
  </si>
  <si>
    <t>华西股份</t>
  </si>
  <si>
    <t>冀中能源</t>
  </si>
  <si>
    <t>紫光股份</t>
  </si>
  <si>
    <t>*ST凯迪</t>
  </si>
  <si>
    <t>南天信息</t>
  </si>
  <si>
    <t>新乡化纤</t>
  </si>
  <si>
    <t>中国重汽</t>
  </si>
  <si>
    <t>广济药业</t>
  </si>
  <si>
    <t>ST河化</t>
  </si>
  <si>
    <t>欣龙控股</t>
  </si>
  <si>
    <t>中通客车</t>
  </si>
  <si>
    <t>东方能源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</si>
  <si>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</si>
  <si>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</si>
  <si>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</si>
  <si>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</si>
  <si>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</si>
  <si>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</si>
  <si>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</si>
  <si>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</si>
  <si>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</si>
  <si>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</si>
  <si>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中科三环</t>
  </si>
  <si>
    <t>高升控股</t>
  </si>
  <si>
    <t>*ST中基</t>
  </si>
  <si>
    <t>佛塑科技</t>
  </si>
  <si>
    <t>银泰资源</t>
  </si>
  <si>
    <t>华铁股份</t>
  </si>
  <si>
    <t>浪潮信息</t>
  </si>
  <si>
    <t>桂林旅游</t>
  </si>
  <si>
    <t>中弘股份</t>
  </si>
  <si>
    <t>众泰汽车</t>
  </si>
  <si>
    <t>银亿股份</t>
  </si>
  <si>
    <t>*ST 中绒</t>
  </si>
  <si>
    <t>西山煤电</t>
  </si>
  <si>
    <t>大庆华科</t>
  </si>
  <si>
    <t>越秀金控</t>
  </si>
  <si>
    <t>华工科技</t>
  </si>
  <si>
    <t>九 芝 堂</t>
  </si>
  <si>
    <t>诚志股份</t>
  </si>
  <si>
    <t>闽东电力</t>
  </si>
  <si>
    <t>*ST皇台</t>
  </si>
  <si>
    <t>中国中期</t>
  </si>
  <si>
    <t>新 大 陆</t>
  </si>
  <si>
    <t>隆平高科</t>
  </si>
  <si>
    <t>华润三九</t>
  </si>
  <si>
    <t>宗申动力</t>
  </si>
  <si>
    <t>豫能控股</t>
  </si>
  <si>
    <t>招商公路</t>
  </si>
  <si>
    <t>招商蛇口</t>
  </si>
  <si>
    <t>新 和 成</t>
  </si>
  <si>
    <t>鸿达兴业</t>
  </si>
  <si>
    <t>伟星股份</t>
  </si>
  <si>
    <t>华邦健康</t>
  </si>
  <si>
    <t>德豪润达</t>
  </si>
  <si>
    <t>精功科技</t>
  </si>
  <si>
    <t>华兰生物</t>
  </si>
  <si>
    <t>大族激光</t>
  </si>
  <si>
    <t>天奇股份</t>
  </si>
  <si>
    <t>传化智联</t>
  </si>
  <si>
    <t>盾安环境</t>
  </si>
  <si>
    <t>凯恩股份</t>
  </si>
  <si>
    <t>中航机电</t>
  </si>
  <si>
    <t>永新股份</t>
  </si>
  <si>
    <t>霞客环保</t>
  </si>
  <si>
    <t>世荣兆业</t>
  </si>
  <si>
    <t>东信和平</t>
  </si>
  <si>
    <t>*ST华信</t>
  </si>
  <si>
    <t>亿帆医药</t>
  </si>
  <si>
    <t>京新药业</t>
  </si>
  <si>
    <t>中捷资源</t>
  </si>
  <si>
    <t>科华生物</t>
  </si>
  <si>
    <t>海特高新</t>
  </si>
  <si>
    <t>苏宁易购</t>
  </si>
  <si>
    <t>航天电器</t>
  </si>
  <si>
    <t>山东威达</t>
  </si>
  <si>
    <t>分众传媒</t>
  </si>
  <si>
    <t>思源电气</t>
  </si>
  <si>
    <t>七 匹 狼</t>
  </si>
  <si>
    <t>达安基因</t>
  </si>
  <si>
    <t>巨轮智能</t>
  </si>
  <si>
    <t>苏 泊 尔</t>
  </si>
  <si>
    <t>丽江旅游</t>
  </si>
  <si>
    <t>旺能环境</t>
  </si>
  <si>
    <t>华帝股份</t>
  </si>
  <si>
    <t>联创电子</t>
  </si>
  <si>
    <t>久联发展</t>
  </si>
  <si>
    <t>双鹭药业</t>
  </si>
  <si>
    <t>黔源电力</t>
  </si>
  <si>
    <t>南 京 港</t>
  </si>
  <si>
    <t>登海种业</t>
  </si>
  <si>
    <t>华孚时尚</t>
  </si>
  <si>
    <t>兔 宝 宝</t>
  </si>
  <si>
    <t>美年健康</t>
  </si>
  <si>
    <t>国光电器</t>
  </si>
  <si>
    <t>轴研科技</t>
  </si>
  <si>
    <t>宝鹰股份</t>
  </si>
  <si>
    <t>宁波华翔</t>
  </si>
  <si>
    <t>紫光国微</t>
  </si>
  <si>
    <t>三花智控</t>
  </si>
  <si>
    <t>中工国际</t>
  </si>
  <si>
    <t>同洲电子</t>
  </si>
  <si>
    <t>云南能投</t>
  </si>
  <si>
    <t>德美化工</t>
  </si>
  <si>
    <t>得润电子</t>
  </si>
  <si>
    <t>横店东磁</t>
  </si>
  <si>
    <t>中钢天源</t>
  </si>
  <si>
    <t>威 尔 泰</t>
  </si>
  <si>
    <t>云南旅游</t>
  </si>
  <si>
    <t>粤 水 电</t>
  </si>
  <si>
    <t>浙江交科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</si>
  <si>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</si>
  <si>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</si>
  <si>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</si>
  <si>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</si>
  <si>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</si>
  <si>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</si>
  <si>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</si>
  <si>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</si>
  <si>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长城影视</t>
  </si>
  <si>
    <t>凯瑞德</t>
  </si>
  <si>
    <t>软控股份</t>
  </si>
  <si>
    <t>国轩高科</t>
  </si>
  <si>
    <t>沙钢股份</t>
  </si>
  <si>
    <t>雪 莱 特</t>
  </si>
  <si>
    <t>大港股份</t>
  </si>
  <si>
    <t>太阳纸业</t>
  </si>
  <si>
    <t>苏州固锝</t>
  </si>
  <si>
    <t>中材科技</t>
  </si>
  <si>
    <t>金 螳 螂</t>
  </si>
  <si>
    <t>万邦德</t>
  </si>
  <si>
    <t>孚日股份</t>
  </si>
  <si>
    <t>海鸥住工</t>
  </si>
  <si>
    <t>万丰奥威</t>
  </si>
  <si>
    <t>东方海洋</t>
  </si>
  <si>
    <t>新野纺织</t>
  </si>
  <si>
    <t>鲁阳节能</t>
  </si>
  <si>
    <t>新 海 宜</t>
  </si>
  <si>
    <t>金智科技</t>
  </si>
  <si>
    <t>江苏国泰</t>
  </si>
  <si>
    <t>中泰化学</t>
  </si>
  <si>
    <t>国脉科技</t>
  </si>
  <si>
    <t>青岛金王</t>
  </si>
  <si>
    <t>生 意 宝</t>
  </si>
  <si>
    <t>南岭民爆</t>
  </si>
  <si>
    <t>山河智能</t>
  </si>
  <si>
    <t>浔兴股份</t>
  </si>
  <si>
    <t>海翔药业</t>
  </si>
  <si>
    <t>天康生物</t>
  </si>
  <si>
    <t>广东鸿图</t>
  </si>
  <si>
    <t>冠福股份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</si>
  <si>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</si>
  <si>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</si>
  <si>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</si>
  <si>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</si>
  <si>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</si>
  <si>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</si>
  <si>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</si>
  <si>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</si>
  <si>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</si>
  <si>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</si>
  <si>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天润数娱</t>
  </si>
  <si>
    <t>罗平锌电</t>
  </si>
  <si>
    <t>三维通信</t>
  </si>
  <si>
    <t>中国海诚</t>
  </si>
  <si>
    <t>东港股份</t>
  </si>
  <si>
    <t>紫鑫药业</t>
  </si>
  <si>
    <t>康强电子</t>
  </si>
  <si>
    <t>韵达股份</t>
  </si>
  <si>
    <t>科陆电子</t>
  </si>
  <si>
    <t>*ST天马</t>
  </si>
  <si>
    <t>梦网集团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</si>
  <si>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</si>
  <si>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</si>
  <si>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</si>
  <si>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</si>
  <si>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</si>
  <si>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</si>
  <si>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</si>
  <si>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</si>
  <si>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</si>
  <si>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</si>
  <si>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</si>
  <si>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</si>
  <si>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 纳 达</t>
  </si>
  <si>
    <t>麦达数字</t>
  </si>
  <si>
    <t>顺络电子</t>
  </si>
  <si>
    <t>拓邦股份</t>
  </si>
  <si>
    <t>东华科技</t>
  </si>
  <si>
    <t>贤丰控股</t>
  </si>
  <si>
    <t>宁波银行</t>
  </si>
  <si>
    <t>印纪传媒</t>
  </si>
  <si>
    <t>宏达高科</t>
  </si>
  <si>
    <t>中核钛白</t>
  </si>
  <si>
    <t>荣盛发展</t>
  </si>
  <si>
    <t>新光圆成</t>
  </si>
  <si>
    <t>北纬科技</t>
  </si>
  <si>
    <t>西部材料</t>
  </si>
  <si>
    <t>通润装备</t>
  </si>
  <si>
    <t>北斗星通</t>
  </si>
  <si>
    <t>广电运通</t>
  </si>
  <si>
    <t>石基信息</t>
  </si>
  <si>
    <t>报 喜 鸟</t>
  </si>
  <si>
    <t>湖南黄金</t>
  </si>
  <si>
    <t>通富微电</t>
  </si>
  <si>
    <t>正邦科技</t>
  </si>
  <si>
    <t>汉钟精机</t>
  </si>
  <si>
    <t>三特索道</t>
  </si>
  <si>
    <t>常铝股份</t>
  </si>
  <si>
    <t>远 望 谷</t>
  </si>
  <si>
    <t>悦心健康</t>
  </si>
  <si>
    <t>中航三鑫</t>
  </si>
  <si>
    <t>宁波东力</t>
  </si>
  <si>
    <t>红 宝 丽</t>
  </si>
  <si>
    <t>莱茵生物</t>
  </si>
  <si>
    <t>东方锆业</t>
  </si>
  <si>
    <t>深圳惠程</t>
  </si>
  <si>
    <t>智光电气</t>
  </si>
  <si>
    <t>芭田股份</t>
  </si>
  <si>
    <t>楚江新材</t>
  </si>
  <si>
    <t>澳洋科技</t>
  </si>
  <si>
    <t>创新医疗</t>
  </si>
  <si>
    <t>游族网络</t>
  </si>
  <si>
    <t>东方网络</t>
  </si>
  <si>
    <t>江特电机</t>
  </si>
  <si>
    <t>御银股份</t>
  </si>
  <si>
    <t>延华智能</t>
  </si>
  <si>
    <t>中航光电</t>
  </si>
  <si>
    <t>纳思达</t>
  </si>
  <si>
    <t>粤 传 媒</t>
  </si>
  <si>
    <t>云海金属</t>
  </si>
  <si>
    <t>怡 亚 通</t>
  </si>
  <si>
    <t>海得控制</t>
  </si>
  <si>
    <t>华天科技</t>
  </si>
  <si>
    <t>全 聚 德</t>
  </si>
  <si>
    <t>广百股份</t>
  </si>
  <si>
    <t>*ST巴士</t>
  </si>
  <si>
    <t>利达光电</t>
  </si>
  <si>
    <t>成飞集成</t>
  </si>
  <si>
    <t>劲嘉股份</t>
  </si>
  <si>
    <t>融捷股份</t>
  </si>
  <si>
    <t>如意集团</t>
  </si>
  <si>
    <t>*ST凡谷</t>
  </si>
  <si>
    <t>二三四五</t>
  </si>
  <si>
    <t>方正电机</t>
  </si>
  <si>
    <t>证通电子</t>
  </si>
  <si>
    <t>嘉应制药</t>
  </si>
  <si>
    <t>东晶电子</t>
  </si>
  <si>
    <t>云投生态</t>
  </si>
  <si>
    <t>九鼎新材</t>
  </si>
  <si>
    <t>金风科技</t>
  </si>
  <si>
    <t>海亮股份</t>
  </si>
  <si>
    <t>大连重工</t>
  </si>
  <si>
    <t>国统股份</t>
  </si>
  <si>
    <t>海 利 得</t>
  </si>
  <si>
    <t>*ST准油</t>
  </si>
  <si>
    <t>合肥城建</t>
  </si>
  <si>
    <t>达 意 隆</t>
  </si>
  <si>
    <t>飞马国际</t>
  </si>
  <si>
    <t>宏达新材</t>
  </si>
  <si>
    <t>南洋股份</t>
  </si>
  <si>
    <t>特 尔 佳</t>
  </si>
  <si>
    <t>大立科技</t>
  </si>
  <si>
    <t>诺 普 信</t>
  </si>
  <si>
    <t>三全食品</t>
  </si>
  <si>
    <t>合力泰</t>
  </si>
  <si>
    <t>拓日新能</t>
  </si>
  <si>
    <t>恒康医疗</t>
  </si>
  <si>
    <t>天宝食品</t>
  </si>
  <si>
    <t>东华能源</t>
  </si>
  <si>
    <t>福晶科技</t>
  </si>
  <si>
    <t>鱼跃医疗</t>
  </si>
  <si>
    <t>三 力 士</t>
  </si>
  <si>
    <t>濮耐股份</t>
  </si>
  <si>
    <t>江南化工</t>
  </si>
  <si>
    <t>奥 特 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</si>
  <si>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</si>
  <si>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</si>
  <si>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</si>
  <si>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</si>
  <si>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</si>
  <si>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</si>
  <si>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</si>
  <si>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</si>
  <si>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</si>
  <si>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</si>
  <si>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</si>
  <si>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</si>
  <si>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</si>
  <si>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</si>
  <si>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</si>
  <si>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</si>
  <si>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</si>
  <si>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</si>
  <si>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</si>
  <si>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帝龙文化</t>
  </si>
  <si>
    <t>华东数控</t>
  </si>
  <si>
    <t>大洋电机</t>
  </si>
  <si>
    <t>联化科技</t>
  </si>
  <si>
    <t>步 步 高</t>
  </si>
  <si>
    <t>上海莱士</t>
  </si>
  <si>
    <t>川大智胜</t>
  </si>
  <si>
    <t>泰和新材</t>
  </si>
  <si>
    <t>海陆重工</t>
  </si>
  <si>
    <t>兆新股份</t>
  </si>
  <si>
    <t>利尔化学</t>
  </si>
  <si>
    <t>升达林业</t>
  </si>
  <si>
    <t>*ST德奥</t>
  </si>
  <si>
    <t>拓维信息</t>
  </si>
  <si>
    <t>恩华药业</t>
  </si>
  <si>
    <t>*ST东南</t>
  </si>
  <si>
    <t>新 华 都</t>
  </si>
  <si>
    <t>西仪股份</t>
  </si>
  <si>
    <t>浙富控股</t>
  </si>
  <si>
    <t>陕天然气</t>
  </si>
  <si>
    <t>卫 士 通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</si>
  <si>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</si>
  <si>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</si>
  <si>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</si>
  <si>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</si>
  <si>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</si>
  <si>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</si>
  <si>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</si>
  <si>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</si>
  <si>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</si>
  <si>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</si>
  <si>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</si>
  <si>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</si>
  <si>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</si>
  <si>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</si>
  <si>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</si>
  <si>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</si>
  <si>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</si>
  <si>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</si>
  <si>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</si>
  <si>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</si>
  <si>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宇顺电子</t>
  </si>
  <si>
    <t>中科新材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</si>
  <si>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</si>
  <si>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</si>
  <si>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</si>
  <si>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</si>
  <si>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</si>
  <si>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</si>
  <si>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</si>
  <si>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中电兴发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</si>
  <si>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</si>
  <si>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</si>
  <si>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</si>
  <si>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</si>
  <si>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</si>
  <si>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</si>
  <si>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</si>
  <si>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*ST云网</t>
  </si>
  <si>
    <t>北新路桥</t>
  </si>
  <si>
    <t>威创股份</t>
  </si>
  <si>
    <t>中利集团</t>
  </si>
  <si>
    <t>东方园林</t>
  </si>
  <si>
    <t>海大集团</t>
  </si>
  <si>
    <t>三泰控股</t>
  </si>
  <si>
    <t>日海智能</t>
  </si>
  <si>
    <t>南山控股</t>
  </si>
  <si>
    <t>焦点科技</t>
  </si>
  <si>
    <t>亚联发展</t>
  </si>
  <si>
    <t>众生药业</t>
  </si>
  <si>
    <t>久立特材</t>
  </si>
  <si>
    <t>乐通股份</t>
  </si>
  <si>
    <t>海峡股份</t>
  </si>
  <si>
    <t>华英农业</t>
  </si>
  <si>
    <t>理工环科</t>
  </si>
  <si>
    <t>*ST百特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</si>
  <si>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</si>
  <si>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</si>
  <si>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</si>
  <si>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</si>
  <si>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</si>
  <si>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</si>
  <si>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</si>
  <si>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</si>
  <si>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</si>
  <si>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罗普斯金</t>
  </si>
  <si>
    <t>英威腾</t>
  </si>
  <si>
    <t>科华恒盛</t>
  </si>
  <si>
    <t>人人乐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</si>
  <si>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</si>
  <si>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</si>
  <si>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</si>
  <si>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</si>
  <si>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</si>
  <si>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</si>
  <si>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</si>
  <si>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</si>
  <si>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</si>
  <si>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</si>
  <si>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</si>
  <si>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</si>
  <si>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</si>
  <si>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</si>
  <si>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</si>
  <si>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顺丰控股</t>
  </si>
  <si>
    <t>杰瑞股份</t>
  </si>
  <si>
    <t>天神娱乐</t>
  </si>
  <si>
    <t>兴民智通</t>
  </si>
  <si>
    <t>赫美集团</t>
  </si>
  <si>
    <t>富临运业</t>
  </si>
  <si>
    <t>森源电气</t>
  </si>
  <si>
    <t>北讯集团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</si>
  <si>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</si>
  <si>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</si>
  <si>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</si>
  <si>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</si>
  <si>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</si>
  <si>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</si>
  <si>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</si>
  <si>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</si>
  <si>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</si>
  <si>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</si>
  <si>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</si>
  <si>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</si>
  <si>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</si>
  <si>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</si>
  <si>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</si>
  <si>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</si>
  <si>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</si>
  <si>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</si>
  <si>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</si>
  <si>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宏创控股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</si>
  <si>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</si>
  <si>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</si>
  <si>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</si>
  <si>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</si>
  <si>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</si>
  <si>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</si>
  <si>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</si>
  <si>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维信诺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</si>
  <si>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</si>
  <si>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</si>
  <si>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</si>
  <si>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</si>
  <si>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</si>
  <si>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</si>
  <si>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</si>
  <si>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</si>
  <si>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</si>
  <si>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</si>
  <si>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建研集团</t>
  </si>
  <si>
    <t>海普瑞</t>
  </si>
  <si>
    <t>省广集团</t>
  </si>
  <si>
    <t>中远海科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</si>
  <si>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</si>
  <si>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</si>
  <si>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</si>
  <si>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</si>
  <si>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</si>
  <si>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</si>
  <si>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</si>
  <si>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</si>
  <si>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</si>
  <si>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必康股份</t>
  </si>
  <si>
    <t>汉森制药</t>
  </si>
  <si>
    <t>雷科防务</t>
  </si>
  <si>
    <t>高德红外</t>
  </si>
  <si>
    <t>海康威视</t>
  </si>
  <si>
    <t>爱施德</t>
  </si>
  <si>
    <t>深南股份</t>
  </si>
  <si>
    <t>康盛股份</t>
  </si>
  <si>
    <t>天虹股份</t>
  </si>
  <si>
    <t>毅昌股份</t>
  </si>
  <si>
    <t>达实智能</t>
  </si>
  <si>
    <t>科伦药业</t>
  </si>
  <si>
    <t>中原特钢</t>
  </si>
  <si>
    <t>贵州百灵</t>
  </si>
  <si>
    <t>凯撒文化</t>
  </si>
  <si>
    <t>胜利精密</t>
  </si>
  <si>
    <t>*ST尤夫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</si>
  <si>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</si>
  <si>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</si>
  <si>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</si>
  <si>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</si>
  <si>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</si>
  <si>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</si>
  <si>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</si>
  <si>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</si>
  <si>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</si>
  <si>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</si>
  <si>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</si>
  <si>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</si>
  <si>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</si>
  <si>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</si>
  <si>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</si>
  <si>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</si>
  <si>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</si>
  <si>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中南文化</t>
  </si>
  <si>
    <t>盛路通信</t>
  </si>
  <si>
    <t>晨鑫科技</t>
  </si>
  <si>
    <t>中原内配</t>
  </si>
  <si>
    <t>国星光电</t>
  </si>
  <si>
    <t>康得新</t>
  </si>
  <si>
    <t>摩恩电气</t>
  </si>
  <si>
    <t>长高集团</t>
  </si>
  <si>
    <t>华软科技</t>
  </si>
  <si>
    <t>松芝股份</t>
  </si>
  <si>
    <t>百川股份</t>
  </si>
  <si>
    <t>欧菲科技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</si>
  <si>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</si>
  <si>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</si>
  <si>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</si>
  <si>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</si>
  <si>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</si>
  <si>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</si>
  <si>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</si>
  <si>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众应互联</t>
  </si>
  <si>
    <t>海格通信</t>
  </si>
  <si>
    <t>天齐锂业</t>
  </si>
  <si>
    <t>二六三</t>
  </si>
  <si>
    <t>申通快递</t>
  </si>
  <si>
    <t>三维工程</t>
  </si>
  <si>
    <t>金正大</t>
  </si>
  <si>
    <t>中超控股</t>
  </si>
  <si>
    <t>双环传动</t>
  </si>
  <si>
    <t>*ST圣莱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</si>
  <si>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</si>
  <si>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</si>
  <si>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</si>
  <si>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</si>
  <si>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</si>
  <si>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</si>
  <si>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</si>
  <si>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</si>
  <si>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</si>
  <si>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</si>
  <si>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</si>
  <si>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</si>
  <si>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</si>
  <si>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</si>
  <si>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</si>
  <si>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</si>
  <si>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</si>
  <si>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</si>
  <si>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</si>
  <si>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</si>
  <si>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</si>
  <si>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</si>
  <si>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</si>
  <si>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</si>
  <si>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</si>
  <si>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</si>
  <si>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</si>
  <si>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</si>
  <si>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骅威文化</t>
  </si>
  <si>
    <t>搜于特</t>
  </si>
  <si>
    <t>弘高创意</t>
  </si>
  <si>
    <t>大康农业</t>
  </si>
  <si>
    <t>协鑫集成</t>
  </si>
  <si>
    <t>涪陵榨菜</t>
  </si>
  <si>
    <t>老板电器</t>
  </si>
  <si>
    <t>天广中茂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</si>
  <si>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</si>
  <si>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</si>
  <si>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</si>
  <si>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</si>
  <si>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</si>
  <si>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</si>
  <si>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</si>
  <si>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</si>
  <si>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</si>
  <si>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</si>
  <si>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</si>
  <si>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</si>
  <si>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</si>
  <si>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</si>
  <si>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</si>
  <si>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</si>
  <si>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</si>
  <si>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</si>
  <si>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</si>
  <si>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金财互联</t>
  </si>
  <si>
    <t>天顺风能</t>
  </si>
  <si>
    <t>新界泵业</t>
  </si>
  <si>
    <t>金杯电工</t>
  </si>
  <si>
    <t>杭锅股份</t>
  </si>
  <si>
    <t>林州重机</t>
  </si>
  <si>
    <t>西泵股份</t>
  </si>
  <si>
    <t>海联金汇</t>
  </si>
  <si>
    <t>司尔特</t>
  </si>
  <si>
    <t>云图控股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</si>
  <si>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</si>
  <si>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</si>
  <si>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</si>
  <si>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</si>
  <si>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</si>
  <si>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</si>
  <si>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</si>
  <si>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</si>
  <si>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</si>
  <si>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</si>
  <si>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</si>
  <si>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</si>
  <si>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*ST宝鼎</t>
  </si>
  <si>
    <t>南方轴承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</si>
  <si>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</si>
  <si>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</si>
  <si>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</si>
  <si>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</si>
  <si>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</si>
  <si>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</si>
  <si>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</si>
  <si>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</si>
  <si>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</si>
  <si>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森马服饰</t>
  </si>
  <si>
    <t>天沃科技</t>
  </si>
  <si>
    <t>顺灏股份</t>
  </si>
  <si>
    <t>益盛药业</t>
  </si>
  <si>
    <t>唐人神</t>
  </si>
  <si>
    <t>百润股份</t>
  </si>
  <si>
    <t>步森股份</t>
  </si>
  <si>
    <t>*ST因美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</si>
  <si>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</si>
  <si>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</si>
  <si>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</si>
  <si>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</si>
  <si>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</si>
  <si>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</si>
  <si>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</si>
  <si>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</si>
  <si>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</si>
  <si>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</si>
  <si>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</si>
  <si>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</si>
  <si>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</si>
  <si>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</si>
  <si>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</si>
  <si>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</si>
  <si>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</si>
  <si>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</si>
  <si>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</si>
  <si>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</si>
  <si>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</si>
  <si>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</si>
  <si>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</si>
  <si>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</si>
  <si>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</si>
  <si>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</si>
  <si>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</si>
  <si>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</si>
  <si>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</si>
  <si>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</si>
  <si>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龙蟒佰利</t>
  </si>
  <si>
    <t>世纪华通</t>
  </si>
  <si>
    <t>以岭药业</t>
  </si>
  <si>
    <t>*ST龙力</t>
  </si>
  <si>
    <t>姚记扑克</t>
  </si>
  <si>
    <t>大连电瓷</t>
  </si>
  <si>
    <t>亚夏汽车</t>
  </si>
  <si>
    <t>江苏国信</t>
  </si>
  <si>
    <t>捷顺科技</t>
  </si>
  <si>
    <t>爱康科技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</si>
  <si>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</si>
  <si>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</si>
  <si>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</si>
  <si>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</si>
  <si>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</si>
  <si>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</si>
  <si>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</si>
  <si>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丹邦科技</t>
  </si>
  <si>
    <t>艾格拉斯</t>
  </si>
  <si>
    <t>瑞和股份</t>
  </si>
  <si>
    <t>三垒股份</t>
  </si>
  <si>
    <t>融钰集团</t>
  </si>
  <si>
    <t>亚玛顿</t>
  </si>
  <si>
    <t>完美世界</t>
  </si>
  <si>
    <t>光启技术</t>
  </si>
  <si>
    <t>金达威</t>
  </si>
  <si>
    <t>宜昌交运</t>
  </si>
  <si>
    <t>成都路桥</t>
  </si>
  <si>
    <t>仁智股份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</si>
  <si>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</si>
  <si>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</si>
  <si>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</si>
  <si>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</si>
  <si>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</si>
  <si>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</si>
  <si>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</si>
  <si>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</si>
  <si>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</si>
  <si>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</si>
  <si>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</si>
  <si>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</si>
  <si>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</si>
  <si>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</si>
  <si>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</si>
  <si>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</si>
  <si>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</si>
  <si>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民盛金科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</si>
  <si>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</si>
  <si>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</si>
  <si>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</si>
  <si>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</si>
  <si>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</si>
  <si>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</si>
  <si>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</si>
  <si>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</si>
  <si>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</si>
  <si>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</si>
  <si>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</si>
  <si>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凯文教育</t>
  </si>
  <si>
    <t>茂硕电源</t>
  </si>
  <si>
    <t>克明面业</t>
  </si>
  <si>
    <t>京威股份</t>
  </si>
  <si>
    <t>普邦股份</t>
  </si>
  <si>
    <t>长鹰信质</t>
  </si>
  <si>
    <t>首航节能</t>
  </si>
  <si>
    <t>德联集团</t>
  </si>
  <si>
    <t>鞍重股份</t>
  </si>
  <si>
    <t>奥马电器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</si>
  <si>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</si>
  <si>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</si>
  <si>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</si>
  <si>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</si>
  <si>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</si>
  <si>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</si>
  <si>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</si>
  <si>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</si>
  <si>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</si>
  <si>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</si>
  <si>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</si>
  <si>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长生生物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</si>
  <si>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</si>
  <si>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</si>
  <si>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</si>
  <si>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</si>
  <si>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</si>
  <si>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</si>
  <si>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</si>
  <si>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</si>
  <si>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</si>
  <si>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</si>
  <si>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</si>
  <si>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睿康股份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</si>
  <si>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</si>
  <si>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</si>
  <si>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</si>
  <si>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</si>
  <si>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</si>
  <si>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</si>
  <si>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</si>
  <si>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</si>
  <si>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</si>
  <si>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</si>
  <si>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</si>
  <si>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</si>
  <si>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</si>
  <si>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</si>
  <si>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</si>
  <si>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</si>
  <si>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欧浦智网</t>
  </si>
  <si>
    <t>思美传媒</t>
  </si>
  <si>
    <t>东易日盛</t>
  </si>
  <si>
    <t>牧原股份</t>
  </si>
  <si>
    <t>登云股份</t>
  </si>
  <si>
    <t>金贵银业</t>
  </si>
  <si>
    <t>岭南股份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</si>
  <si>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</si>
  <si>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</si>
  <si>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</si>
  <si>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</si>
  <si>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</si>
  <si>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</si>
  <si>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</si>
  <si>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</si>
  <si>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</si>
  <si>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特一药业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</si>
  <si>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</si>
  <si>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</si>
  <si>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</si>
  <si>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</si>
  <si>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</si>
  <si>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</si>
  <si>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</si>
  <si>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</si>
  <si>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</si>
  <si>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</si>
  <si>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万达电影</t>
  </si>
  <si>
    <t>爱迪尔</t>
  </si>
  <si>
    <t>光华科技</t>
  </si>
  <si>
    <t>三圣股份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</si>
  <si>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</si>
  <si>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</si>
  <si>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</si>
  <si>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</si>
  <si>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</si>
  <si>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</si>
  <si>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</si>
  <si>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</si>
  <si>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</si>
  <si>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</si>
  <si>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</si>
  <si>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</si>
  <si>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</si>
  <si>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</si>
  <si>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</si>
  <si>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</si>
  <si>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</si>
  <si>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</si>
  <si>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</si>
  <si>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</si>
  <si>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</si>
  <si>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</si>
  <si>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</si>
  <si>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</si>
  <si>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</si>
  <si>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</si>
  <si>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</si>
  <si>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</si>
  <si>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快意电梯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</si>
  <si>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</si>
  <si>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</si>
  <si>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</si>
  <si>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</si>
  <si>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</si>
  <si>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</si>
  <si>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</si>
  <si>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</si>
  <si>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</si>
  <si>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</si>
  <si>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</si>
  <si>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华源控股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</si>
  <si>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</si>
  <si>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</si>
  <si>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</si>
  <si>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</si>
  <si>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</si>
  <si>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</si>
  <si>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</si>
  <si>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</si>
  <si>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</si>
  <si>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帝欧家居</t>
  </si>
  <si>
    <t>环球印务</t>
  </si>
  <si>
    <t>天顺股份</t>
  </si>
  <si>
    <t>微光股份</t>
  </si>
  <si>
    <t>洪汇新材</t>
  </si>
  <si>
    <t>吉宏股份</t>
  </si>
  <si>
    <t>丰元股份</t>
  </si>
  <si>
    <t>华锋股份</t>
  </si>
  <si>
    <t>江阴银行</t>
  </si>
  <si>
    <t>苏州恒久</t>
  </si>
  <si>
    <t>红墙股份</t>
  </si>
  <si>
    <t>山东赫达</t>
  </si>
  <si>
    <t>亚泰国际</t>
  </si>
  <si>
    <t>创新股份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</si>
  <si>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</si>
  <si>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</si>
  <si>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</si>
  <si>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</si>
  <si>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</si>
  <si>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</si>
  <si>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</si>
  <si>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</si>
  <si>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</si>
  <si>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</si>
  <si>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</si>
  <si>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</si>
  <si>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</si>
  <si>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</si>
  <si>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</si>
  <si>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</si>
  <si>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</si>
  <si>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</si>
  <si>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</si>
  <si>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</si>
  <si>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</si>
  <si>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</si>
  <si>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</si>
  <si>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</si>
  <si>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</si>
  <si>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</si>
  <si>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</si>
  <si>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</si>
  <si>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</si>
  <si>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</si>
  <si>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</si>
  <si>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</si>
  <si>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</si>
  <si>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</si>
  <si>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</si>
  <si>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</si>
  <si>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</si>
  <si>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</si>
  <si>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</si>
  <si>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美芝股份</t>
  </si>
  <si>
    <t>三晖电气</t>
  </si>
  <si>
    <t>力盛赛车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</si>
  <si>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</si>
  <si>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</si>
  <si>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</si>
  <si>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</si>
  <si>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</si>
  <si>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</si>
  <si>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</si>
  <si>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</si>
  <si>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</si>
  <si>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</si>
  <si>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</si>
  <si>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</si>
  <si>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</si>
  <si>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天圣制药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</si>
  <si>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</si>
  <si>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</si>
  <si>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</si>
  <si>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</si>
  <si>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</si>
  <si>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</si>
  <si>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</si>
  <si>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</si>
  <si>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</si>
  <si>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</si>
  <si>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</si>
  <si>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</si>
  <si>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</si>
  <si>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绿茵生态</t>
  </si>
  <si>
    <t>惠威科技</t>
  </si>
  <si>
    <t>东方嘉盛</t>
  </si>
  <si>
    <t>弘宇股份</t>
  </si>
  <si>
    <t>中宠股份</t>
  </si>
  <si>
    <t>科力尔</t>
  </si>
  <si>
    <t>华通热力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</si>
  <si>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</si>
  <si>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</si>
  <si>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</si>
  <si>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</si>
  <si>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</si>
  <si>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</si>
  <si>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</si>
  <si>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</si>
  <si>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</si>
  <si>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金逸影视</t>
  </si>
  <si>
    <t>华阳集团</t>
  </si>
  <si>
    <t>华森制药</t>
  </si>
  <si>
    <t>德生科技</t>
  </si>
  <si>
    <t>集泰股份</t>
  </si>
  <si>
    <t>庄园牧场</t>
  </si>
  <si>
    <t>佛燃股份</t>
  </si>
  <si>
    <t>中新赛克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</si>
  <si>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</si>
  <si>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</si>
  <si>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</si>
  <si>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</si>
  <si>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</si>
  <si>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</si>
  <si>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</si>
  <si>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</si>
  <si>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</si>
  <si>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</si>
  <si>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</si>
  <si>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华西证券</t>
  </si>
  <si>
    <t>泰永长征</t>
  </si>
  <si>
    <t>华夏航空</t>
  </si>
  <si>
    <t>润建通信</t>
  </si>
  <si>
    <t>宏川智慧</t>
  </si>
  <si>
    <t>锋龙股份</t>
  </si>
  <si>
    <t>明德生物</t>
  </si>
  <si>
    <t>特锐德</t>
  </si>
  <si>
    <t>神州泰岳</t>
  </si>
  <si>
    <t>乐普医疗</t>
  </si>
  <si>
    <t>南风股份</t>
  </si>
  <si>
    <t>探路者</t>
  </si>
  <si>
    <t>莱美药业</t>
  </si>
  <si>
    <t>汉威科技</t>
  </si>
  <si>
    <t>天海防务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</si>
  <si>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</si>
  <si>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</si>
  <si>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</si>
  <si>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</si>
  <si>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</si>
  <si>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</si>
  <si>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</si>
  <si>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</si>
  <si>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</si>
  <si>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中元股份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</si>
  <si>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</si>
  <si>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</si>
  <si>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</si>
  <si>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</si>
  <si>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</si>
  <si>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</si>
  <si>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</si>
  <si>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</si>
  <si>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</si>
  <si>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*金亚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</si>
  <si>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</si>
  <si>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</si>
  <si>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</si>
  <si>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</si>
  <si>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</si>
  <si>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</si>
  <si>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</si>
  <si>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</si>
  <si>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</si>
  <si>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</si>
  <si>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</si>
  <si>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</si>
  <si>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回天新材</t>
  </si>
  <si>
    <t>朗科科技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</si>
  <si>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</si>
  <si>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</si>
  <si>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</si>
  <si>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</si>
  <si>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</si>
  <si>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</si>
  <si>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</si>
  <si>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</si>
  <si>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</si>
  <si>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</si>
  <si>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</si>
  <si>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</si>
  <si>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</si>
  <si>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</si>
  <si>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</si>
  <si>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</si>
  <si>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</si>
  <si>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康旗股份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</si>
  <si>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</si>
  <si>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</si>
  <si>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</si>
  <si>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</si>
  <si>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</si>
  <si>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</si>
  <si>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</si>
  <si>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</si>
  <si>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</si>
  <si>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</si>
  <si>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</si>
  <si>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</si>
  <si>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</si>
  <si>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</si>
  <si>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</si>
  <si>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</si>
  <si>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</si>
  <si>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</si>
  <si>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</si>
  <si>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</si>
  <si>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奥克股份</t>
  </si>
  <si>
    <t>劲胜智能</t>
  </si>
  <si>
    <t>海默科技</t>
  </si>
  <si>
    <t>银之杰</t>
  </si>
  <si>
    <t>康芝药业</t>
  </si>
  <si>
    <t>荃银高科</t>
  </si>
  <si>
    <t>长信科技</t>
  </si>
  <si>
    <t>文化长城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</si>
  <si>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</si>
  <si>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</si>
  <si>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</si>
  <si>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</si>
  <si>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</si>
  <si>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</si>
  <si>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</si>
  <si>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</si>
  <si>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</si>
  <si>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精准信息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</si>
  <si>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</si>
  <si>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</si>
  <si>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</si>
  <si>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</si>
  <si>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</si>
  <si>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</si>
  <si>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</si>
  <si>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建新股份</t>
  </si>
  <si>
    <t>吉药控股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</si>
  <si>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</si>
  <si>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</si>
  <si>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</si>
  <si>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</si>
  <si>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</si>
  <si>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</si>
  <si>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</si>
  <si>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坚瑞沃能</t>
  </si>
  <si>
    <t>嘉寓股份</t>
  </si>
  <si>
    <t>东方日升</t>
  </si>
  <si>
    <t>瑞普生物</t>
  </si>
  <si>
    <t>经纬辉开</t>
  </si>
  <si>
    <t>阳谷华泰</t>
  </si>
  <si>
    <t>智飞生物</t>
  </si>
  <si>
    <t>亚光科技</t>
  </si>
  <si>
    <t>汇川技术</t>
  </si>
  <si>
    <t>易世达</t>
  </si>
  <si>
    <t>锐奇股份</t>
  </si>
  <si>
    <t>银河磁体</t>
  </si>
  <si>
    <t>锦富技术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</si>
  <si>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</si>
  <si>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</si>
  <si>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</si>
  <si>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</si>
  <si>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</si>
  <si>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</si>
  <si>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</si>
  <si>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</si>
  <si>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</si>
  <si>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</si>
  <si>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</si>
  <si>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中环装备</t>
  </si>
  <si>
    <t>和顺电气</t>
  </si>
  <si>
    <t>沃森生物</t>
  </si>
  <si>
    <t>星普医科</t>
  </si>
  <si>
    <t>宋城演艺</t>
  </si>
  <si>
    <t>中金环境</t>
  </si>
  <si>
    <t>汤臣倍健</t>
  </si>
  <si>
    <t>香雪制药</t>
  </si>
  <si>
    <t>天舟文化</t>
  </si>
  <si>
    <t>量子生物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</si>
  <si>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</si>
  <si>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</si>
  <si>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</si>
  <si>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</si>
  <si>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</si>
  <si>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</si>
  <si>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</si>
  <si>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</si>
  <si>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</si>
  <si>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</si>
  <si>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</si>
  <si>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</si>
  <si>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雷曼股份</t>
  </si>
  <si>
    <t>先锋新材</t>
  </si>
  <si>
    <t>通源石油</t>
  </si>
  <si>
    <t>天瑞仪器</t>
  </si>
  <si>
    <t>东方国信</t>
  </si>
  <si>
    <t>迪威迅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</si>
  <si>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</si>
  <si>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</si>
  <si>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</si>
  <si>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</si>
  <si>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</si>
  <si>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</si>
  <si>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</si>
  <si>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</si>
  <si>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鸿特科技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</si>
  <si>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</si>
  <si>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</si>
  <si>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</si>
  <si>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</si>
  <si>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</si>
  <si>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</si>
  <si>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</si>
  <si>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</si>
  <si>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</si>
  <si>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</si>
  <si>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</si>
  <si>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神农基因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</si>
  <si>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</si>
  <si>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</si>
  <si>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</si>
  <si>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</si>
  <si>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</si>
  <si>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</si>
  <si>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</si>
  <si>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</si>
  <si>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</si>
  <si>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</si>
  <si>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</si>
  <si>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</si>
  <si>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</si>
  <si>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</si>
  <si>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</si>
  <si>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</si>
  <si>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</si>
  <si>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</si>
  <si>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恒顺众昇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</si>
  <si>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</si>
  <si>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</si>
  <si>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</si>
  <si>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</si>
  <si>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</si>
  <si>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</si>
  <si>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</si>
  <si>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</si>
  <si>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</si>
  <si>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</si>
  <si>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鸿利智汇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</si>
  <si>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</si>
  <si>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</si>
  <si>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</si>
  <si>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</si>
  <si>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</si>
  <si>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</si>
  <si>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</si>
  <si>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</si>
  <si>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</si>
  <si>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</si>
  <si>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</si>
  <si>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</si>
  <si>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</si>
  <si>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</si>
  <si>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</si>
  <si>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</si>
  <si>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</si>
  <si>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美晨生态</t>
  </si>
  <si>
    <t>冠昊生物</t>
  </si>
  <si>
    <t>东宝生物</t>
  </si>
  <si>
    <t>飞力达</t>
  </si>
  <si>
    <t>瑞丰光电</t>
  </si>
  <si>
    <t>佳云科技</t>
  </si>
  <si>
    <t>瑞丰高材</t>
  </si>
  <si>
    <t>迪安诊断</t>
  </si>
  <si>
    <t>天玑科技</t>
  </si>
  <si>
    <t>宝莱特</t>
  </si>
  <si>
    <t>乐金健康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</si>
  <si>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</si>
  <si>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</si>
  <si>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</si>
  <si>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</si>
  <si>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</si>
  <si>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</si>
  <si>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</si>
  <si>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</si>
  <si>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</si>
  <si>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</si>
  <si>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</si>
  <si>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</si>
  <si>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</si>
  <si>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</si>
  <si>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</si>
  <si>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隆华节能</t>
  </si>
  <si>
    <t>佳创视讯</t>
  </si>
  <si>
    <t>通光线缆</t>
  </si>
  <si>
    <t>兴源环境</t>
  </si>
  <si>
    <t>尔康制药</t>
  </si>
  <si>
    <t>佳沃股份</t>
  </si>
  <si>
    <t>联建光电</t>
  </si>
  <si>
    <t>中威电子</t>
  </si>
  <si>
    <t>华宇软件</t>
  </si>
  <si>
    <t>开能健康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</si>
  <si>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</si>
  <si>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</si>
  <si>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</si>
  <si>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</si>
  <si>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</si>
  <si>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</si>
  <si>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</si>
  <si>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</si>
  <si>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</si>
  <si>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三盛教育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</si>
  <si>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</si>
  <si>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</si>
  <si>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</si>
  <si>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</si>
  <si>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</si>
  <si>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</si>
  <si>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</si>
  <si>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</si>
  <si>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</si>
  <si>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</si>
  <si>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</si>
  <si>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</si>
  <si>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</si>
  <si>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</si>
  <si>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</si>
  <si>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</si>
  <si>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富春股份</t>
  </si>
  <si>
    <t>汉鼎宇佑</t>
  </si>
  <si>
    <t>长方集团</t>
  </si>
  <si>
    <t>同有科技</t>
  </si>
  <si>
    <t>聚飞光电</t>
  </si>
  <si>
    <t>云意电气</t>
  </si>
  <si>
    <t>裕兴股份</t>
  </si>
  <si>
    <t>远方信息</t>
  </si>
  <si>
    <t>慈星股份</t>
  </si>
  <si>
    <t>中际旭创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</si>
  <si>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</si>
  <si>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</si>
  <si>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</si>
  <si>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</si>
  <si>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</si>
  <si>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</si>
  <si>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</si>
  <si>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</si>
  <si>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</si>
  <si>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</si>
  <si>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</si>
  <si>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</si>
  <si>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</si>
  <si>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</si>
  <si>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</si>
  <si>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</si>
  <si>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</si>
  <si>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</si>
  <si>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</si>
  <si>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</si>
  <si>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</si>
  <si>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</si>
  <si>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</si>
  <si>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</si>
  <si>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</si>
  <si>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</si>
  <si>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</si>
  <si>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</si>
  <si>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</si>
  <si>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开元股份</t>
  </si>
  <si>
    <t>润和软件</t>
  </si>
  <si>
    <t>科恒股份</t>
  </si>
  <si>
    <t>麦迪电气</t>
  </si>
  <si>
    <t>天银机电</t>
  </si>
  <si>
    <t>联创互联</t>
  </si>
  <si>
    <t>太空智造</t>
  </si>
  <si>
    <t>红宇新材</t>
  </si>
  <si>
    <t>南大光电</t>
  </si>
  <si>
    <t>泰格医药</t>
  </si>
  <si>
    <t>长亮科技</t>
  </si>
  <si>
    <t>金卡智能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</si>
  <si>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</si>
  <si>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</si>
  <si>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</si>
  <si>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</si>
  <si>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</si>
  <si>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</si>
  <si>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</si>
  <si>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</si>
  <si>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</si>
  <si>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</si>
  <si>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</si>
  <si>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</si>
  <si>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</si>
  <si>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</si>
  <si>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</si>
  <si>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</si>
  <si>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</si>
  <si>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</si>
  <si>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</si>
  <si>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</si>
  <si>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</si>
  <si>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</si>
  <si>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</si>
  <si>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</si>
  <si>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</si>
  <si>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</si>
  <si>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</si>
  <si>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</si>
  <si>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</si>
  <si>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</si>
  <si>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</si>
  <si>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</si>
  <si>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</si>
  <si>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</si>
  <si>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</si>
  <si>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</si>
  <si>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</si>
  <si>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</si>
  <si>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</si>
  <si>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</si>
  <si>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</si>
  <si>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</si>
  <si>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</si>
  <si>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</si>
  <si>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</si>
  <si>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</si>
  <si>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</si>
  <si>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</si>
  <si>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</si>
  <si>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</si>
  <si>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</si>
  <si>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地尔汉宇</t>
  </si>
  <si>
    <t>博济医药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</si>
  <si>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</si>
  <si>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</si>
  <si>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</si>
  <si>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</si>
  <si>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</si>
  <si>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</si>
  <si>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</si>
  <si>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</si>
  <si>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快乐购</t>
  </si>
  <si>
    <t>中光防雷</t>
  </si>
  <si>
    <t>伊之密</t>
  </si>
  <si>
    <t>苏试试验</t>
  </si>
  <si>
    <t>南华仪器</t>
  </si>
  <si>
    <t>昆仑万维</t>
  </si>
  <si>
    <t>浩丰科技</t>
  </si>
  <si>
    <t>五洋停车</t>
  </si>
  <si>
    <t>力星股份</t>
  </si>
  <si>
    <t>博世科</t>
  </si>
  <si>
    <t>鲁亿通</t>
  </si>
  <si>
    <t>航新科技</t>
  </si>
  <si>
    <t>环能科技</t>
  </si>
  <si>
    <t>唐德影视</t>
  </si>
  <si>
    <t>红相股份</t>
  </si>
  <si>
    <t>四通新材</t>
  </si>
  <si>
    <t>强力新材</t>
  </si>
  <si>
    <t>诚益通</t>
  </si>
  <si>
    <t>暴风集团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</si>
  <si>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</si>
  <si>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</si>
  <si>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</si>
  <si>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</si>
  <si>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</si>
  <si>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</si>
  <si>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</si>
  <si>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</si>
  <si>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</si>
  <si>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</si>
  <si>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</si>
  <si>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金雷风电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</si>
  <si>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</si>
  <si>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</si>
  <si>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</si>
  <si>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</si>
  <si>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</si>
  <si>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</si>
  <si>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</si>
  <si>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创业软件</t>
  </si>
  <si>
    <t>山河药辅</t>
  </si>
  <si>
    <t>三鑫医疗</t>
  </si>
  <si>
    <t>深信服</t>
  </si>
  <si>
    <t>康拓红外</t>
  </si>
  <si>
    <t>耐威科技</t>
  </si>
  <si>
    <t>赢合科技</t>
  </si>
  <si>
    <t>全志科技</t>
  </si>
  <si>
    <t>金科文化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</si>
  <si>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</si>
  <si>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</si>
  <si>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</si>
  <si>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</si>
  <si>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</si>
  <si>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</si>
  <si>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</si>
  <si>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</si>
  <si>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</si>
  <si>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</si>
  <si>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</si>
  <si>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</si>
  <si>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</si>
  <si>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</si>
  <si>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</si>
  <si>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</si>
  <si>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</si>
  <si>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</si>
  <si>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</si>
  <si>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</si>
  <si>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</si>
  <si>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</si>
  <si>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</si>
  <si>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</si>
  <si>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</si>
  <si>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</si>
  <si>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</si>
  <si>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</si>
  <si>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</si>
  <si>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</si>
  <si>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</si>
  <si>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</si>
  <si>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</si>
  <si>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</si>
  <si>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</si>
  <si>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</si>
  <si>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</si>
  <si>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</si>
  <si>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</si>
  <si>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</si>
  <si>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启迪设计</t>
  </si>
  <si>
    <t>海顺新材</t>
  </si>
  <si>
    <t>新易盛</t>
  </si>
  <si>
    <t>昊志机电</t>
  </si>
  <si>
    <t>天邑股份</t>
  </si>
  <si>
    <t>川金诺</t>
  </si>
  <si>
    <t>名家汇</t>
  </si>
  <si>
    <t>苏奥传感</t>
  </si>
  <si>
    <t>维宏股份</t>
  </si>
  <si>
    <t>新美星</t>
  </si>
  <si>
    <t>金冠电气</t>
  </si>
  <si>
    <t>雪榕生物</t>
  </si>
  <si>
    <t>中亚股份</t>
  </si>
  <si>
    <t>恒泰实达</t>
  </si>
  <si>
    <t>友讯达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</si>
  <si>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</si>
  <si>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</si>
  <si>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</si>
  <si>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</si>
  <si>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</si>
  <si>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</si>
  <si>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</si>
  <si>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</si>
  <si>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辰安科技</t>
  </si>
  <si>
    <t>博思软件</t>
  </si>
  <si>
    <t>中潜股份</t>
  </si>
  <si>
    <t>中国应急</t>
  </si>
  <si>
    <t>幸福蓝海</t>
  </si>
  <si>
    <t>健帆生物</t>
  </si>
  <si>
    <t>达志科技</t>
  </si>
  <si>
    <t>优博讯</t>
  </si>
  <si>
    <t>今天国际</t>
  </si>
  <si>
    <t>冰川网络</t>
  </si>
  <si>
    <t>陇神戎发</t>
  </si>
  <si>
    <t>达威股份</t>
  </si>
  <si>
    <t>农尚环境</t>
  </si>
  <si>
    <t>广信材料</t>
  </si>
  <si>
    <t>同益股份</t>
  </si>
  <si>
    <t>横河模具</t>
  </si>
  <si>
    <t>深冷股份</t>
  </si>
  <si>
    <t>先进数通</t>
  </si>
  <si>
    <t>新晨科技</t>
  </si>
  <si>
    <t>朗科智能</t>
  </si>
  <si>
    <t>联得装备</t>
  </si>
  <si>
    <t>雄帝科技</t>
  </si>
  <si>
    <t>川环科技</t>
  </si>
  <si>
    <t>博创科技</t>
  </si>
  <si>
    <t>优德精密</t>
  </si>
  <si>
    <t>和仁科技</t>
  </si>
  <si>
    <t>古鳌科技</t>
  </si>
  <si>
    <t>万集科技</t>
  </si>
  <si>
    <t>集智股份</t>
  </si>
  <si>
    <t>三超新材</t>
  </si>
  <si>
    <t>路通视信</t>
  </si>
  <si>
    <t>丝路视觉</t>
  </si>
  <si>
    <t>理工光科</t>
  </si>
  <si>
    <t>贝达药业</t>
  </si>
  <si>
    <t>佳发教育</t>
  </si>
  <si>
    <t>中富通</t>
  </si>
  <si>
    <t>汇金科技</t>
  </si>
  <si>
    <t>乐心医疗</t>
  </si>
  <si>
    <t>神宇股份</t>
  </si>
  <si>
    <t>科信技术</t>
  </si>
  <si>
    <t>激智科技</t>
  </si>
  <si>
    <t>精测电子</t>
  </si>
  <si>
    <t>星源材质</t>
  </si>
  <si>
    <t>天能重工</t>
  </si>
  <si>
    <t>太辰光</t>
  </si>
  <si>
    <t>平治信息</t>
  </si>
  <si>
    <t>安车检测</t>
  </si>
  <si>
    <t>兴齐眼药</t>
  </si>
  <si>
    <t>中旗股份</t>
  </si>
  <si>
    <t>容大感光</t>
  </si>
  <si>
    <t>开润股份</t>
  </si>
  <si>
    <t>会畅通讯</t>
  </si>
  <si>
    <t>数字认证</t>
  </si>
  <si>
    <t>贝斯特</t>
  </si>
  <si>
    <t>晨曦航空</t>
  </si>
  <si>
    <t>英飞特</t>
  </si>
  <si>
    <t>赛托生物</t>
  </si>
  <si>
    <t>海辰药业</t>
  </si>
  <si>
    <t>奥联电子</t>
  </si>
  <si>
    <t>美联新材</t>
  </si>
  <si>
    <t>天铁股份</t>
  </si>
  <si>
    <t>熙菱信息</t>
  </si>
  <si>
    <t>江龙船艇</t>
  </si>
  <si>
    <t>移为通信</t>
  </si>
  <si>
    <t>万里马</t>
  </si>
  <si>
    <t>华凯创意</t>
  </si>
  <si>
    <t>新雷能</t>
  </si>
  <si>
    <t>欧普康视</t>
  </si>
  <si>
    <t>利安隆</t>
  </si>
  <si>
    <t>吉大通信</t>
  </si>
  <si>
    <t>诚迈科技</t>
  </si>
  <si>
    <t>雄塑科技</t>
  </si>
  <si>
    <t>瑞特股份</t>
  </si>
  <si>
    <t>康泰生物</t>
  </si>
  <si>
    <t>飞荣达</t>
  </si>
  <si>
    <t>立昂技术</t>
  </si>
  <si>
    <t>长川科技</t>
  </si>
  <si>
    <t>恒锋信息</t>
  </si>
  <si>
    <t>金太阳</t>
  </si>
  <si>
    <t>拓斯达</t>
  </si>
  <si>
    <t>思特奇</t>
  </si>
  <si>
    <t>汇纳科技</t>
  </si>
  <si>
    <t>晨化股份</t>
  </si>
  <si>
    <t>美力科技</t>
  </si>
  <si>
    <t>宣亚国际</t>
  </si>
  <si>
    <t>富瀚微</t>
  </si>
  <si>
    <t>欣天科技</t>
  </si>
  <si>
    <t>尚品宅配</t>
  </si>
  <si>
    <t>安靠智电</t>
  </si>
  <si>
    <t>寒锐钴业</t>
  </si>
  <si>
    <t>金银河</t>
  </si>
  <si>
    <t>光库科技</t>
  </si>
  <si>
    <t>维业股份</t>
  </si>
  <si>
    <t>博士眼镜</t>
  </si>
  <si>
    <t>捷捷微电</t>
  </si>
  <si>
    <t>万兴科技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</si>
  <si>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</si>
  <si>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</si>
  <si>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</si>
  <si>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</si>
  <si>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</si>
  <si>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</si>
  <si>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</si>
  <si>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</si>
  <si>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</si>
  <si>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彩讯股份</t>
  </si>
  <si>
    <t>达安股份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</si>
  <si>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</si>
  <si>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</si>
  <si>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</si>
  <si>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</si>
  <si>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</si>
  <si>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</si>
  <si>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</si>
  <si>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</si>
  <si>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</si>
  <si>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正元智慧</t>
  </si>
  <si>
    <t>超频三</t>
  </si>
  <si>
    <t>星云股份</t>
  </si>
  <si>
    <t>杭州园林</t>
  </si>
  <si>
    <t>太龙照明</t>
  </si>
  <si>
    <t>金陵体育</t>
  </si>
  <si>
    <t>雷迪克</t>
  </si>
  <si>
    <t>正海生物</t>
  </si>
  <si>
    <t>世纪天鸿</t>
  </si>
  <si>
    <t>晶瑞股份</t>
  </si>
  <si>
    <t>民德电子</t>
  </si>
  <si>
    <t>弘信电子</t>
  </si>
  <si>
    <t>延江股份</t>
  </si>
  <si>
    <t>中孚信息</t>
  </si>
  <si>
    <t>江苏雷利</t>
  </si>
  <si>
    <t>圣邦股份</t>
  </si>
  <si>
    <t>科锐国际</t>
  </si>
  <si>
    <t>科蓝软件</t>
  </si>
  <si>
    <t>鹏鹞环保</t>
  </si>
  <si>
    <t>飞鹿股份</t>
  </si>
  <si>
    <t>江丰电子</t>
  </si>
  <si>
    <t>必创科技</t>
  </si>
  <si>
    <t>杰恩设计</t>
  </si>
  <si>
    <t>沪宁股份</t>
  </si>
  <si>
    <t>大烨智能</t>
  </si>
  <si>
    <t>富满电子</t>
  </si>
  <si>
    <t>国科微</t>
  </si>
  <si>
    <t>佩蒂股份</t>
  </si>
  <si>
    <t>建科院</t>
  </si>
  <si>
    <t>华大基因</t>
  </si>
  <si>
    <t>英科医疗</t>
  </si>
  <si>
    <t>中科信息</t>
  </si>
  <si>
    <t>电连技术</t>
  </si>
  <si>
    <t>隆盛科技</t>
  </si>
  <si>
    <t>英搏尔</t>
  </si>
  <si>
    <t>朗新科技</t>
  </si>
  <si>
    <t>海特生物</t>
  </si>
  <si>
    <t>中石科技</t>
  </si>
  <si>
    <t>艾德生物</t>
  </si>
  <si>
    <t>智动力</t>
  </si>
  <si>
    <t>赛意信息</t>
  </si>
  <si>
    <t>创业黑马</t>
  </si>
  <si>
    <t>澄天伟业</t>
  </si>
  <si>
    <t>双一科技</t>
  </si>
  <si>
    <t>联合光电</t>
  </si>
  <si>
    <t>中环环保</t>
  </si>
  <si>
    <t>盛弘股份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</si>
  <si>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</si>
  <si>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</si>
  <si>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</si>
  <si>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</si>
  <si>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</si>
  <si>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</si>
  <si>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</si>
  <si>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</si>
  <si>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创源文化</t>
  </si>
  <si>
    <t>九典制药</t>
  </si>
  <si>
    <t>阿石创</t>
  </si>
  <si>
    <t>威唐工业</t>
  </si>
  <si>
    <t>聚灿光电</t>
  </si>
  <si>
    <t>精研科技</t>
  </si>
  <si>
    <t>万隆光电</t>
  </si>
  <si>
    <t>广哈通信</t>
  </si>
  <si>
    <t>永福股份</t>
  </si>
  <si>
    <t>英可瑞</t>
  </si>
  <si>
    <t>凯伦股份</t>
  </si>
  <si>
    <t>国立科技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</si>
  <si>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</si>
  <si>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</si>
  <si>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</si>
  <si>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</si>
  <si>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</si>
  <si>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</si>
  <si>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</si>
  <si>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药石科技</t>
  </si>
  <si>
    <t>宏达电子</t>
  </si>
  <si>
    <t>润禾材料</t>
  </si>
  <si>
    <t>乐歌股份</t>
  </si>
  <si>
    <t>科创信息</t>
  </si>
  <si>
    <t>科创新源</t>
  </si>
  <si>
    <t>设研院</t>
  </si>
  <si>
    <t>西菱动力</t>
  </si>
  <si>
    <t>光弘科技</t>
  </si>
  <si>
    <t>百华悦邦</t>
  </si>
  <si>
    <t>科顺股份</t>
  </si>
  <si>
    <t>奥飞数据</t>
  </si>
  <si>
    <t>明阳电路</t>
  </si>
  <si>
    <t>御家汇</t>
  </si>
  <si>
    <t>华宝股份</t>
  </si>
  <si>
    <t>越博动力</t>
  </si>
  <si>
    <t>天地数码</t>
  </si>
  <si>
    <t>欣锐科技</t>
  </si>
  <si>
    <t>汉嘉设计</t>
  </si>
  <si>
    <t>锐科激光</t>
  </si>
  <si>
    <t>宁德时代</t>
  </si>
  <si>
    <t>*ST钒钛</t>
  </si>
  <si>
    <t>*ST华泽</t>
  </si>
  <si>
    <t>*ST建峰</t>
  </si>
  <si>
    <t>*ST众和</t>
  </si>
  <si>
    <t>浦发银行</t>
  </si>
  <si>
    <t>白云机场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</si>
  <si>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</si>
  <si>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</si>
  <si>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</si>
  <si>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</si>
  <si>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</si>
  <si>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</si>
  <si>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</si>
  <si>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</si>
  <si>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</si>
  <si>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</si>
  <si>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</si>
  <si>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</si>
  <si>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</si>
  <si>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</si>
  <si>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</si>
  <si>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XD浙能电</t>
  </si>
  <si>
    <t>华能水电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</si>
  <si>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</si>
  <si>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</si>
  <si>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</si>
  <si>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</si>
  <si>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</si>
  <si>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</si>
  <si>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</si>
  <si>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</si>
  <si>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</si>
  <si>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</si>
  <si>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</si>
  <si>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</si>
  <si>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</si>
  <si>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</si>
  <si>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</si>
  <si>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</si>
  <si>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</si>
  <si>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</si>
  <si>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万东医疗</t>
  </si>
  <si>
    <t>中国医药</t>
  </si>
  <si>
    <t>厦门象屿</t>
  </si>
  <si>
    <t>五矿发展</t>
  </si>
  <si>
    <t>古越龙山</t>
  </si>
  <si>
    <t>海信电器</t>
  </si>
  <si>
    <t>国投资本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</si>
  <si>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</si>
  <si>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</si>
  <si>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</si>
  <si>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</si>
  <si>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</si>
  <si>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</si>
  <si>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</si>
  <si>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</si>
  <si>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</si>
  <si>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中船科技</t>
  </si>
  <si>
    <t>上海梅林</t>
  </si>
  <si>
    <t>*ST保千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</si>
  <si>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</si>
  <si>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</si>
  <si>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</si>
  <si>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</si>
  <si>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</si>
  <si>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</si>
  <si>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</si>
  <si>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</si>
  <si>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</si>
  <si>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</si>
  <si>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</si>
  <si>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</si>
  <si>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</si>
  <si>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</si>
  <si>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同济堂</t>
  </si>
  <si>
    <t>ST明科</t>
  </si>
  <si>
    <t>易见股份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</si>
  <si>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</si>
  <si>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</si>
  <si>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</si>
  <si>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</si>
  <si>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</si>
  <si>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</si>
  <si>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</si>
  <si>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</si>
  <si>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</si>
  <si>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</si>
  <si>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</si>
  <si>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</si>
  <si>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</si>
  <si>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</si>
  <si>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</si>
  <si>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</si>
  <si>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</si>
  <si>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</si>
  <si>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</si>
  <si>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</si>
  <si>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</si>
  <si>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</si>
  <si>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</si>
  <si>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</si>
  <si>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</si>
  <si>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</si>
  <si>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</si>
  <si>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</si>
  <si>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</si>
  <si>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</si>
  <si>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</si>
  <si>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</si>
  <si>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</si>
  <si>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</si>
  <si>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</si>
  <si>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</si>
  <si>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</si>
  <si>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</si>
  <si>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</si>
  <si>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</si>
  <si>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</si>
  <si>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</si>
  <si>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</si>
  <si>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</si>
  <si>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</si>
  <si>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</si>
  <si>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</si>
  <si>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</si>
  <si>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ST坊展</t>
  </si>
  <si>
    <t>*ST船舶</t>
  </si>
  <si>
    <t>航天机电</t>
  </si>
  <si>
    <t>维科技术</t>
  </si>
  <si>
    <t>建发股份</t>
  </si>
  <si>
    <t>华创阳安</t>
  </si>
  <si>
    <t>华升股份</t>
  </si>
  <si>
    <t>永泰能源</t>
  </si>
  <si>
    <t>XD中体产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</si>
  <si>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</si>
  <si>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</si>
  <si>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</si>
  <si>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</si>
  <si>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</si>
  <si>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</si>
  <si>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</si>
  <si>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</si>
  <si>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</si>
  <si>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</si>
  <si>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</si>
  <si>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</si>
  <si>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</si>
  <si>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</si>
  <si>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</si>
  <si>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</si>
  <si>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</si>
  <si>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</si>
  <si>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安通控股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</si>
  <si>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</si>
  <si>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</si>
  <si>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</si>
  <si>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</si>
  <si>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</si>
  <si>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</si>
  <si>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</si>
  <si>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</si>
  <si>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</si>
  <si>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</si>
  <si>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</si>
  <si>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</si>
  <si>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*ST创兴</t>
  </si>
  <si>
    <t>中牧股份</t>
  </si>
  <si>
    <t>复星医药</t>
  </si>
  <si>
    <t>伊力特</t>
  </si>
  <si>
    <t>*ST大唐</t>
  </si>
  <si>
    <t>金种子酒</t>
  </si>
  <si>
    <t>江苏吴中</t>
  </si>
  <si>
    <t>生物股份</t>
  </si>
  <si>
    <t>*ST哈空</t>
  </si>
  <si>
    <t>福日电子</t>
  </si>
  <si>
    <t>有研新材</t>
  </si>
  <si>
    <t>安彩高科</t>
  </si>
  <si>
    <t>新湖中宝</t>
  </si>
  <si>
    <t>*ST罗顿</t>
  </si>
  <si>
    <t>紫江企业</t>
  </si>
  <si>
    <t>西藏药业</t>
  </si>
  <si>
    <t>江泉实业</t>
  </si>
  <si>
    <t>亚星客车</t>
  </si>
  <si>
    <t>长春经开</t>
  </si>
  <si>
    <t>浙江医药</t>
  </si>
  <si>
    <t>中再资环</t>
  </si>
  <si>
    <t>全柴动力</t>
  </si>
  <si>
    <t>南山铝业</t>
  </si>
  <si>
    <t>江苏阳光</t>
  </si>
  <si>
    <t>海航控股</t>
  </si>
  <si>
    <t>太龙药业</t>
  </si>
  <si>
    <t>鲁商置业</t>
  </si>
  <si>
    <t>天津松江</t>
  </si>
  <si>
    <t>瀚叶股份</t>
  </si>
  <si>
    <t>圣济堂</t>
  </si>
  <si>
    <t>ST昌九</t>
  </si>
  <si>
    <t>城市传媒</t>
  </si>
  <si>
    <t>沧州大化</t>
  </si>
  <si>
    <t>凌钢股份</t>
  </si>
  <si>
    <t>金鹰股份</t>
  </si>
  <si>
    <t>圆通速递</t>
  </si>
  <si>
    <t>ST山水</t>
  </si>
  <si>
    <t>民丰特纸</t>
  </si>
  <si>
    <t>桂冠电力</t>
  </si>
  <si>
    <t>铜峰电子</t>
  </si>
  <si>
    <t>*ST椰岛</t>
  </si>
  <si>
    <t>云南城投</t>
  </si>
  <si>
    <t>华业资本</t>
  </si>
  <si>
    <t>时代万恒</t>
  </si>
  <si>
    <t>中昌数据</t>
  </si>
  <si>
    <t>青海华鼎</t>
  </si>
  <si>
    <t>万通地产</t>
  </si>
  <si>
    <t>*ST成城</t>
  </si>
  <si>
    <t>延长化建</t>
  </si>
  <si>
    <t>两面针</t>
  </si>
  <si>
    <t>南纺股份</t>
  </si>
  <si>
    <t>冠农股份</t>
  </si>
  <si>
    <t>中恒集团</t>
  </si>
  <si>
    <t>梦舟股份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</si>
  <si>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</si>
  <si>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</si>
  <si>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</si>
  <si>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</si>
  <si>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</si>
  <si>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</si>
  <si>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</si>
  <si>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</si>
  <si>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</si>
  <si>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</si>
  <si>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</si>
  <si>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</si>
  <si>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</si>
  <si>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</si>
  <si>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</si>
  <si>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</si>
  <si>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ST昌鱼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</si>
  <si>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</si>
  <si>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</si>
  <si>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</si>
  <si>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</si>
  <si>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</si>
  <si>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</si>
  <si>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</si>
  <si>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</si>
  <si>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</si>
  <si>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</si>
  <si>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</si>
  <si>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</si>
  <si>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*ST信通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</si>
  <si>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</si>
  <si>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</si>
  <si>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</si>
  <si>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</si>
  <si>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</si>
  <si>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</si>
  <si>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</si>
  <si>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</si>
  <si>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</si>
  <si>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</si>
  <si>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</si>
  <si>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</si>
  <si>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</si>
  <si>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</si>
  <si>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</si>
  <si>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</si>
  <si>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</si>
  <si>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</si>
  <si>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</si>
  <si>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</si>
  <si>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</si>
  <si>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</si>
  <si>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</si>
  <si>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</si>
  <si>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</si>
  <si>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亚星化学</t>
  </si>
  <si>
    <t>振华重工</t>
  </si>
  <si>
    <t>*ST正源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</si>
  <si>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</si>
  <si>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</si>
  <si>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</si>
  <si>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</si>
  <si>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</si>
  <si>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</si>
  <si>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</si>
  <si>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</si>
  <si>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</si>
  <si>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</si>
  <si>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</si>
  <si>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</si>
  <si>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</si>
  <si>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</si>
  <si>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</si>
  <si>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</si>
  <si>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</si>
  <si>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</si>
  <si>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</si>
  <si>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恒力股份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</si>
  <si>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</si>
  <si>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</si>
  <si>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</si>
  <si>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</si>
  <si>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</si>
  <si>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</si>
  <si>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</si>
  <si>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</si>
  <si>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</si>
  <si>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</si>
  <si>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</si>
  <si>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</si>
  <si>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</si>
  <si>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</si>
  <si>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</si>
  <si>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</si>
  <si>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</si>
  <si>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</si>
  <si>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</si>
  <si>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</si>
  <si>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</si>
  <si>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</si>
  <si>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</si>
  <si>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</si>
  <si>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</si>
  <si>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</si>
  <si>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</si>
  <si>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</si>
  <si>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</si>
  <si>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青海春天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</si>
  <si>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</si>
  <si>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</si>
  <si>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</si>
  <si>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</si>
  <si>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</si>
  <si>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</si>
  <si>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</si>
  <si>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五矿资本</t>
  </si>
  <si>
    <t>航发科技</t>
  </si>
  <si>
    <t>盛和资源</t>
  </si>
  <si>
    <t>粤泰股份</t>
  </si>
  <si>
    <t>盘江股份</t>
  </si>
  <si>
    <t>金山股份</t>
  </si>
  <si>
    <t>*ST安煤</t>
  </si>
  <si>
    <t>海澜之家</t>
  </si>
  <si>
    <t>*ST抚钢</t>
  </si>
  <si>
    <t>红豆股份</t>
  </si>
  <si>
    <t>大有能源</t>
  </si>
  <si>
    <t>动力源</t>
  </si>
  <si>
    <t>国电南瑞</t>
  </si>
  <si>
    <t>*ST安泰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</si>
  <si>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</si>
  <si>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</si>
  <si>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</si>
  <si>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</si>
  <si>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</si>
  <si>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</si>
  <si>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</si>
  <si>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ST仰帆</t>
  </si>
  <si>
    <t>昆药集团</t>
  </si>
  <si>
    <t>*ST柳化</t>
  </si>
  <si>
    <t>青松建化</t>
  </si>
  <si>
    <t>华鲁恒升</t>
  </si>
  <si>
    <t>中远海特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</si>
  <si>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</si>
  <si>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</si>
  <si>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</si>
  <si>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</si>
  <si>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</si>
  <si>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</si>
  <si>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</si>
  <si>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</si>
  <si>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</si>
  <si>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</si>
  <si>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</si>
  <si>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</si>
  <si>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</si>
  <si>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</si>
  <si>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</si>
  <si>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</si>
  <si>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</si>
  <si>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九有股份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</si>
  <si>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</si>
  <si>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</si>
  <si>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</si>
  <si>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</si>
  <si>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</si>
  <si>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</si>
  <si>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</si>
  <si>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</si>
  <si>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</si>
  <si>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</si>
  <si>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</si>
  <si>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</si>
  <si>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</si>
  <si>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</si>
  <si>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</si>
  <si>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</si>
  <si>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</si>
  <si>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</si>
  <si>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</si>
  <si>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</si>
  <si>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</si>
  <si>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</si>
  <si>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</si>
  <si>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</si>
  <si>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</si>
  <si>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</si>
  <si>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</si>
  <si>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</si>
  <si>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</si>
  <si>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</si>
  <si>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</si>
  <si>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</si>
  <si>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</si>
  <si>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</si>
  <si>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</si>
  <si>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</si>
  <si>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</si>
  <si>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</si>
  <si>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</si>
  <si>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</si>
  <si>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</si>
  <si>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</si>
  <si>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</si>
  <si>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</si>
  <si>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</si>
  <si>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贵州茅台</t>
  </si>
  <si>
    <t>文一科技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</si>
  <si>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</si>
  <si>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</si>
  <si>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</si>
  <si>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</si>
  <si>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</si>
  <si>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</si>
  <si>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</si>
  <si>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</si>
  <si>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</si>
  <si>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</si>
  <si>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</si>
  <si>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</si>
  <si>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</si>
  <si>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</si>
  <si>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</si>
  <si>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</si>
  <si>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*ST狮头</t>
  </si>
  <si>
    <t>新赛股份</t>
  </si>
  <si>
    <t>莫高股份</t>
  </si>
  <si>
    <t>卓郎智能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</si>
  <si>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</si>
  <si>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</si>
  <si>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</si>
  <si>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</si>
  <si>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</si>
  <si>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</si>
  <si>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</si>
  <si>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</si>
  <si>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ST慧球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</si>
  <si>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</si>
  <si>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</si>
  <si>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</si>
  <si>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</si>
  <si>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</si>
  <si>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</si>
  <si>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</si>
  <si>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</si>
  <si>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</si>
  <si>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</si>
  <si>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中珠医疗</t>
  </si>
  <si>
    <t>安阳钢铁</t>
  </si>
  <si>
    <t>恒生电子</t>
  </si>
  <si>
    <t>信雅达</t>
  </si>
  <si>
    <t>康恩贝</t>
  </si>
  <si>
    <t>惠泉啤酒</t>
  </si>
  <si>
    <t>皖江物流</t>
  </si>
  <si>
    <t>祥源文化</t>
  </si>
  <si>
    <t>精达股份</t>
  </si>
  <si>
    <t>京能电力</t>
  </si>
  <si>
    <t>天华院</t>
  </si>
  <si>
    <t>卧龙电气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</si>
  <si>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</si>
  <si>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</si>
  <si>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</si>
  <si>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</si>
  <si>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</si>
  <si>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</si>
  <si>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</si>
  <si>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</si>
  <si>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</si>
  <si>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</si>
  <si>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</si>
  <si>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</si>
  <si>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</si>
  <si>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</si>
  <si>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</si>
  <si>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</si>
  <si>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</si>
  <si>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</si>
  <si>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</si>
  <si>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</si>
  <si>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</si>
  <si>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广汇物流</t>
  </si>
  <si>
    <t>市北高新</t>
  </si>
  <si>
    <t>汇通能源</t>
  </si>
  <si>
    <t>绿地控股</t>
  </si>
  <si>
    <t>ST沪科</t>
  </si>
  <si>
    <t>金杯汽车</t>
  </si>
  <si>
    <t>*ST毅达</t>
  </si>
  <si>
    <t>大众交通</t>
  </si>
  <si>
    <t>老凤祥</t>
  </si>
  <si>
    <t>神奇制药</t>
  </si>
  <si>
    <t>鹏起科技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</si>
  <si>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</si>
  <si>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</si>
  <si>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</si>
  <si>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</si>
  <si>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</si>
  <si>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</si>
  <si>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</si>
  <si>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</si>
  <si>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华谊集团</t>
  </si>
  <si>
    <t>复旦复华</t>
  </si>
  <si>
    <t>申达股份</t>
  </si>
  <si>
    <t>新世界</t>
  </si>
  <si>
    <t>华建集团</t>
  </si>
  <si>
    <t>龙头股份</t>
  </si>
  <si>
    <t>浙数文化</t>
  </si>
  <si>
    <t>*ST富控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</si>
  <si>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</si>
  <si>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</si>
  <si>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</si>
  <si>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</si>
  <si>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</si>
  <si>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</si>
  <si>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</si>
  <si>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</si>
  <si>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</si>
  <si>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</si>
  <si>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</si>
  <si>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</si>
  <si>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</si>
  <si>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</si>
  <si>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</si>
  <si>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</si>
  <si>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</si>
  <si>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</si>
  <si>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ST中安</t>
  </si>
  <si>
    <t>豫园股份</t>
  </si>
  <si>
    <t>信达地产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</si>
  <si>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</si>
  <si>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</si>
  <si>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</si>
  <si>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</si>
  <si>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</si>
  <si>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</si>
  <si>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</si>
  <si>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</si>
  <si>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</si>
  <si>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</si>
  <si>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天目药业</t>
  </si>
  <si>
    <t>东阳光科</t>
  </si>
  <si>
    <t>川投能源</t>
  </si>
  <si>
    <t>中华企业</t>
  </si>
  <si>
    <t>交运股份</t>
  </si>
  <si>
    <t>航天通信</t>
  </si>
  <si>
    <t>四川金顶</t>
  </si>
  <si>
    <t>上海凤凰</t>
  </si>
  <si>
    <t>百川能源</t>
  </si>
  <si>
    <t>南京新百</t>
  </si>
  <si>
    <t>京投发展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</si>
  <si>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</si>
  <si>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</si>
  <si>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</si>
  <si>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</si>
  <si>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</si>
  <si>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</si>
  <si>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</si>
  <si>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</si>
  <si>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</si>
  <si>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</si>
  <si>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</si>
  <si>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绿庭投资</t>
  </si>
  <si>
    <t>ST岩石</t>
  </si>
  <si>
    <t>欧亚集团</t>
  </si>
  <si>
    <t>湖南天雁</t>
  </si>
  <si>
    <t>均胜电子</t>
  </si>
  <si>
    <t>*ST工新</t>
  </si>
  <si>
    <t>舍得酒业</t>
  </si>
  <si>
    <t>三安光电</t>
  </si>
  <si>
    <t>物产中大</t>
  </si>
  <si>
    <t>中航资本</t>
  </si>
  <si>
    <t>曲江文旅</t>
  </si>
  <si>
    <t>彩虹股份</t>
  </si>
  <si>
    <t>光明地产</t>
  </si>
  <si>
    <t>苏美达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</si>
  <si>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</si>
  <si>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</si>
  <si>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</si>
  <si>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</si>
  <si>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</si>
  <si>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</si>
  <si>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</si>
  <si>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</si>
  <si>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</si>
  <si>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</si>
  <si>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百花村</t>
  </si>
  <si>
    <t>金牛化工</t>
  </si>
  <si>
    <t>首商股份</t>
  </si>
  <si>
    <t>宁波富达</t>
  </si>
  <si>
    <t>ST云维</t>
  </si>
  <si>
    <t>华电能源</t>
  </si>
  <si>
    <t>鲁北化工</t>
  </si>
  <si>
    <t>佳都科技</t>
  </si>
  <si>
    <t>重庆百货</t>
  </si>
  <si>
    <t>中国高科</t>
  </si>
  <si>
    <t>湖南海利</t>
  </si>
  <si>
    <t>ST新梅</t>
  </si>
  <si>
    <t>SST前锋</t>
  </si>
  <si>
    <t>实达集团</t>
  </si>
  <si>
    <t>新华锦</t>
  </si>
  <si>
    <t>苏州高新</t>
  </si>
  <si>
    <t>中粮糖业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</si>
  <si>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</si>
  <si>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</si>
  <si>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</si>
  <si>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</si>
  <si>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</si>
  <si>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</si>
  <si>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</si>
  <si>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</si>
  <si>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</si>
  <si>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ST大控</t>
  </si>
  <si>
    <t>上实发展</t>
  </si>
  <si>
    <t>*ST藏旅</t>
  </si>
  <si>
    <t>江中药业</t>
  </si>
  <si>
    <t>海航科技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</si>
  <si>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</si>
  <si>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</si>
  <si>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</si>
  <si>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</si>
  <si>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</si>
  <si>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</si>
  <si>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</si>
  <si>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中航沈飞</t>
  </si>
  <si>
    <t>安徽合力</t>
  </si>
  <si>
    <t>通策医疗</t>
  </si>
  <si>
    <t>中国海防</t>
  </si>
  <si>
    <t>中航重机</t>
  </si>
  <si>
    <t>园城黄金</t>
  </si>
  <si>
    <t>ST运盛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</si>
  <si>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</si>
  <si>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</si>
  <si>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</si>
  <si>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</si>
  <si>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</si>
  <si>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</si>
  <si>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</si>
  <si>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</si>
  <si>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</si>
  <si>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*ST友好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</si>
  <si>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</si>
  <si>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</si>
  <si>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</si>
  <si>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</si>
  <si>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</si>
  <si>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</si>
  <si>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</si>
  <si>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</si>
  <si>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</si>
  <si>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</si>
  <si>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</si>
  <si>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</si>
  <si>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</si>
  <si>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</si>
  <si>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</si>
  <si>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</si>
  <si>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</si>
  <si>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</si>
  <si>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</si>
  <si>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</si>
  <si>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</si>
  <si>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</si>
  <si>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</si>
  <si>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</si>
  <si>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*ST天业</t>
  </si>
  <si>
    <t>马钢股份</t>
  </si>
  <si>
    <t>山西汾酒</t>
  </si>
  <si>
    <t>神马股份</t>
  </si>
  <si>
    <t>东方集团</t>
  </si>
  <si>
    <t>华北制药</t>
  </si>
  <si>
    <t>XD杭州解</t>
  </si>
  <si>
    <t>厦工股份</t>
  </si>
  <si>
    <t>安信信托</t>
  </si>
  <si>
    <t>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</si>
  <si>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</si>
  <si>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</si>
  <si>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</si>
  <si>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</si>
  <si>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</si>
  <si>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</si>
  <si>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</si>
  <si>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</si>
  <si>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</si>
  <si>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XD百联股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</si>
  <si>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</si>
  <si>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</si>
  <si>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</si>
  <si>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</si>
  <si>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</si>
  <si>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</si>
  <si>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</si>
  <si>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</si>
  <si>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</si>
  <si>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</si>
  <si>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</si>
  <si>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</si>
  <si>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</si>
  <si>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</si>
  <si>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</si>
  <si>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</si>
  <si>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</si>
  <si>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</si>
  <si>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</si>
  <si>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</si>
  <si>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</si>
  <si>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</si>
  <si>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</si>
  <si>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</si>
  <si>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</si>
  <si>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</si>
  <si>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</si>
  <si>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</si>
  <si>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</si>
  <si>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</si>
  <si>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</si>
  <si>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</si>
  <si>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</si>
  <si>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</si>
  <si>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</si>
  <si>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</si>
  <si>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</si>
  <si>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*ST厦华</t>
  </si>
  <si>
    <t>*ST油服</t>
  </si>
  <si>
    <t>中炬高新</t>
  </si>
  <si>
    <t>梅花生物</t>
  </si>
  <si>
    <t>创业环保</t>
  </si>
  <si>
    <t>东方电气</t>
  </si>
  <si>
    <t>洛阳玻璃</t>
  </si>
  <si>
    <t>ST嘉陵</t>
  </si>
  <si>
    <t>航天电子</t>
  </si>
  <si>
    <t>博瑞传播</t>
  </si>
  <si>
    <t>亚泰集团</t>
  </si>
  <si>
    <t>广泽股份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</si>
  <si>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</si>
  <si>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</si>
  <si>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</si>
  <si>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</si>
  <si>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</si>
  <si>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</si>
  <si>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</si>
  <si>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</si>
  <si>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</si>
  <si>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大晟文化</t>
  </si>
  <si>
    <t>航发动力</t>
  </si>
  <si>
    <t>广日股份</t>
  </si>
  <si>
    <t>张江高科</t>
  </si>
  <si>
    <t>*ST海投</t>
  </si>
  <si>
    <t>厦门空港</t>
  </si>
  <si>
    <t>国美通讯</t>
  </si>
  <si>
    <t>长江电力</t>
  </si>
  <si>
    <t>江苏租赁</t>
  </si>
  <si>
    <t>贵州燃气</t>
  </si>
  <si>
    <t>无锡银行</t>
  </si>
  <si>
    <t>华安证券</t>
  </si>
  <si>
    <t>重庆燃气</t>
  </si>
  <si>
    <t>江苏银行</t>
  </si>
  <si>
    <t>杭州银行</t>
  </si>
  <si>
    <t>湖南盐业</t>
  </si>
  <si>
    <t>爱柯迪</t>
  </si>
  <si>
    <t>广西广电</t>
  </si>
  <si>
    <t>重庆建工</t>
  </si>
  <si>
    <t>东方证券</t>
  </si>
  <si>
    <t>江苏有线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</si>
  <si>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</si>
  <si>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</si>
  <si>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</si>
  <si>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</si>
  <si>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</si>
  <si>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</si>
  <si>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</si>
  <si>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</si>
  <si>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</si>
  <si>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</si>
  <si>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</si>
  <si>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</si>
  <si>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</si>
  <si>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</si>
  <si>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</si>
  <si>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</si>
  <si>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</si>
  <si>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</si>
  <si>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</si>
  <si>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</si>
  <si>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</si>
  <si>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雷鸣科化</t>
  </si>
  <si>
    <t>科达股份</t>
  </si>
  <si>
    <t>航民股份</t>
  </si>
  <si>
    <t>赤峰黄金</t>
  </si>
  <si>
    <t>四创电子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</si>
  <si>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</si>
  <si>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</si>
  <si>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</si>
  <si>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</si>
  <si>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</si>
  <si>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</si>
  <si>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</si>
  <si>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</si>
  <si>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</si>
  <si>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</si>
  <si>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</si>
  <si>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</si>
  <si>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</si>
  <si>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</si>
  <si>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</si>
  <si>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</si>
  <si>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</si>
  <si>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</si>
  <si>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</si>
  <si>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</si>
  <si>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</si>
  <si>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</si>
  <si>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山东出版</t>
  </si>
  <si>
    <t>华钰矿业</t>
  </si>
  <si>
    <t>春秋航空</t>
  </si>
  <si>
    <t>玉龙股份</t>
  </si>
  <si>
    <t>一拖股份</t>
  </si>
  <si>
    <t>赛轮金宇</t>
  </si>
  <si>
    <t>中信建投</t>
  </si>
  <si>
    <t>西部黄金</t>
  </si>
  <si>
    <t>国芳集团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</si>
  <si>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</si>
  <si>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</si>
  <si>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</si>
  <si>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</si>
  <si>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</si>
  <si>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</si>
  <si>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</si>
  <si>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财通证券</t>
  </si>
  <si>
    <t>中国国航</t>
  </si>
  <si>
    <t>华鼎股份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</si>
  <si>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</si>
  <si>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</si>
  <si>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</si>
  <si>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</si>
  <si>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</si>
  <si>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</si>
  <si>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</si>
  <si>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工业富联</t>
  </si>
  <si>
    <t>深圳燃气</t>
  </si>
  <si>
    <t>新城控股</t>
  </si>
  <si>
    <t>重庆水务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</si>
  <si>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</si>
  <si>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</si>
  <si>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</si>
  <si>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</si>
  <si>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</si>
  <si>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</si>
  <si>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</si>
  <si>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</si>
  <si>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</si>
  <si>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</si>
  <si>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上海环境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</si>
  <si>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</si>
  <si>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</si>
  <si>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</si>
  <si>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</si>
  <si>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</si>
  <si>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</si>
  <si>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</si>
  <si>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</si>
  <si>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</si>
  <si>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</si>
  <si>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</si>
  <si>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</si>
  <si>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广汽集团</t>
  </si>
  <si>
    <t>庞大集团</t>
  </si>
  <si>
    <t>农业银行</t>
  </si>
  <si>
    <t>骆驼股份</t>
  </si>
  <si>
    <t>中国平安</t>
  </si>
  <si>
    <t>秦港股份</t>
  </si>
  <si>
    <t>交通银行</t>
  </si>
  <si>
    <t>绿色动力</t>
  </si>
  <si>
    <t>广深铁路</t>
  </si>
  <si>
    <t>新华保险</t>
  </si>
  <si>
    <t>百隆东方</t>
  </si>
  <si>
    <t>三六零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</si>
  <si>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</si>
  <si>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</si>
  <si>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</si>
  <si>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</si>
  <si>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</si>
  <si>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</si>
  <si>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</si>
  <si>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</si>
  <si>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通用股份</t>
  </si>
  <si>
    <t>东风股份</t>
  </si>
  <si>
    <t>吉林高速</t>
  </si>
  <si>
    <t>大智慧</t>
  </si>
  <si>
    <t>东吴证券</t>
  </si>
  <si>
    <t>ST锐电</t>
  </si>
  <si>
    <t>九牧王</t>
  </si>
  <si>
    <t>三星医疗</t>
  </si>
  <si>
    <t>会稽山</t>
  </si>
  <si>
    <t>北辰实业</t>
  </si>
  <si>
    <t>上海电影</t>
  </si>
  <si>
    <t>鹿港文化</t>
  </si>
  <si>
    <t>中国铝业</t>
  </si>
  <si>
    <t>中国太保</t>
  </si>
  <si>
    <t>上海医药</t>
  </si>
  <si>
    <t>中信重工</t>
  </si>
  <si>
    <t>中国核建</t>
  </si>
  <si>
    <t>广电电气</t>
  </si>
  <si>
    <t>中国中冶</t>
  </si>
  <si>
    <t>嘉泽新能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</si>
  <si>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</si>
  <si>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</si>
  <si>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</si>
  <si>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</si>
  <si>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</si>
  <si>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</si>
  <si>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</si>
  <si>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</si>
  <si>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</si>
  <si>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</si>
  <si>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</si>
  <si>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</si>
  <si>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</si>
  <si>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</si>
  <si>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</si>
  <si>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</si>
  <si>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</si>
  <si>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</si>
  <si>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</si>
  <si>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*ST蓝科</t>
  </si>
  <si>
    <t>星宇股份</t>
  </si>
  <si>
    <t>中国交建</t>
  </si>
  <si>
    <t>皖新传媒</t>
  </si>
  <si>
    <t>中海油服</t>
  </si>
  <si>
    <t>新华文轩</t>
  </si>
  <si>
    <t>光大银行</t>
  </si>
  <si>
    <t>美凯龙</t>
  </si>
  <si>
    <t>成都银行</t>
  </si>
  <si>
    <t>中国石油</t>
  </si>
  <si>
    <t>中国科传</t>
  </si>
  <si>
    <t>中远海发</t>
  </si>
  <si>
    <t>长飞光纤</t>
  </si>
  <si>
    <t>招商轮船</t>
  </si>
  <si>
    <t>正泰电器</t>
  </si>
  <si>
    <t>浙商证券</t>
  </si>
  <si>
    <t>大连港</t>
  </si>
  <si>
    <t>中国银河</t>
  </si>
  <si>
    <t>海天精工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</si>
  <si>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</si>
  <si>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</si>
  <si>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</si>
  <si>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</si>
  <si>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</si>
  <si>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</si>
  <si>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</si>
  <si>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</si>
  <si>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新集能源</t>
  </si>
  <si>
    <t>中远海控</t>
  </si>
  <si>
    <t>凤凰传媒</t>
  </si>
  <si>
    <t>吉视传媒</t>
  </si>
  <si>
    <t>永辉超市</t>
  </si>
  <si>
    <t>建设银行</t>
  </si>
  <si>
    <t>中国出版</t>
  </si>
  <si>
    <t>苏垦农发</t>
  </si>
  <si>
    <t>金钼股份</t>
  </si>
  <si>
    <t>中国汽研</t>
  </si>
  <si>
    <t>玲珑轮胎</t>
  </si>
  <si>
    <t>宝钢包装</t>
  </si>
  <si>
    <t>海南矿业</t>
  </si>
  <si>
    <t>中国核电</t>
  </si>
  <si>
    <t>中国银行</t>
  </si>
  <si>
    <t>中国重工</t>
  </si>
  <si>
    <t>南京证券</t>
  </si>
  <si>
    <t>大唐发电</t>
  </si>
  <si>
    <t>金隅集团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</si>
  <si>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</si>
  <si>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</si>
  <si>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</si>
  <si>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</si>
  <si>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</si>
  <si>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</si>
  <si>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</si>
  <si>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</si>
  <si>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</si>
  <si>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</si>
  <si>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</si>
  <si>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</si>
  <si>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</si>
  <si>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</si>
  <si>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</si>
  <si>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</si>
  <si>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</si>
  <si>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</si>
  <si>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</si>
  <si>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</si>
  <si>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</si>
  <si>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</si>
  <si>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</si>
  <si>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</si>
  <si>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</si>
  <si>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</si>
  <si>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</si>
  <si>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</si>
  <si>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</si>
  <si>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</si>
  <si>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</si>
  <si>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</si>
  <si>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</si>
  <si>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德新交运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</si>
  <si>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</si>
  <si>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</si>
  <si>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</si>
  <si>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</si>
  <si>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</si>
  <si>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</si>
  <si>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</si>
  <si>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</si>
  <si>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华脉科技</t>
  </si>
  <si>
    <t>广州酒家</t>
  </si>
  <si>
    <t>福达合金</t>
  </si>
  <si>
    <t>科林电气</t>
  </si>
  <si>
    <t>台华新材</t>
  </si>
  <si>
    <t>德邦股份</t>
  </si>
  <si>
    <t>永吉股份</t>
  </si>
  <si>
    <t>倍加洁</t>
  </si>
  <si>
    <t>国检集团</t>
  </si>
  <si>
    <t>禾望电气</t>
  </si>
  <si>
    <t>音飞储存</t>
  </si>
  <si>
    <t>振华股份</t>
  </si>
  <si>
    <t>海汽集团</t>
  </si>
  <si>
    <t>乐惠国际</t>
  </si>
  <si>
    <t>和邦生物</t>
  </si>
  <si>
    <t>江化微</t>
  </si>
  <si>
    <t>圣达生物</t>
  </si>
  <si>
    <t>新疆火炬</t>
  </si>
  <si>
    <t>大丰实业</t>
  </si>
  <si>
    <t>剑桥科技</t>
  </si>
  <si>
    <t>天成自控</t>
  </si>
  <si>
    <t>先达股份</t>
  </si>
  <si>
    <t>宁波精达</t>
  </si>
  <si>
    <t>正裕工业</t>
  </si>
  <si>
    <t>宏盛股份</t>
  </si>
  <si>
    <t>新经典</t>
  </si>
  <si>
    <t>森特股份</t>
  </si>
  <si>
    <t>长白山</t>
  </si>
  <si>
    <t>川仪股份</t>
  </si>
  <si>
    <t>汇嘉时代</t>
  </si>
  <si>
    <t>横店影视</t>
  </si>
  <si>
    <t>芯能科技</t>
  </si>
  <si>
    <t>恒银金融</t>
  </si>
  <si>
    <t>润达医疗</t>
  </si>
  <si>
    <t>东方材料</t>
  </si>
  <si>
    <t>康尼机电</t>
  </si>
  <si>
    <t>金能科技</t>
  </si>
  <si>
    <t>红蜻蜓</t>
  </si>
  <si>
    <t>万林股份</t>
  </si>
  <si>
    <t>共进股份</t>
  </si>
  <si>
    <t>翠微股份</t>
  </si>
  <si>
    <t>中材节能</t>
  </si>
  <si>
    <t>昭衍新药</t>
  </si>
  <si>
    <t>华贸物流</t>
  </si>
  <si>
    <t>春风动力</t>
  </si>
  <si>
    <t>上海沪工</t>
  </si>
  <si>
    <t>碳元科技</t>
  </si>
  <si>
    <t>天目湖</t>
  </si>
  <si>
    <t>海量数据</t>
  </si>
  <si>
    <t>康惠制药</t>
  </si>
  <si>
    <t>养元饮品</t>
  </si>
  <si>
    <t>拉夏贝尔</t>
  </si>
  <si>
    <t>腾龙股份</t>
  </si>
  <si>
    <t>上海亚虹</t>
  </si>
  <si>
    <t>汇顶科技</t>
  </si>
  <si>
    <t>科华控股</t>
  </si>
  <si>
    <t>荣晟环保</t>
  </si>
  <si>
    <t>福达股份</t>
  </si>
  <si>
    <t>渤海轮渡</t>
  </si>
  <si>
    <t>莎普爱思</t>
  </si>
  <si>
    <t>兰石重装</t>
  </si>
  <si>
    <t>德创环保</t>
  </si>
  <si>
    <t>圣龙股份</t>
  </si>
  <si>
    <t>新泉股份</t>
  </si>
  <si>
    <t>金牌厨柜</t>
  </si>
  <si>
    <t>皇马科技</t>
  </si>
  <si>
    <t>建研院</t>
  </si>
  <si>
    <t>华正新材</t>
  </si>
  <si>
    <t>亚邦股份</t>
  </si>
  <si>
    <t>网达软件</t>
  </si>
  <si>
    <t>日播时尚</t>
  </si>
  <si>
    <t>保隆科技</t>
  </si>
  <si>
    <t>迎驾贡酒</t>
  </si>
  <si>
    <t>九华旅游</t>
  </si>
  <si>
    <t>上海洗霸</t>
  </si>
  <si>
    <t>快克股份</t>
  </si>
  <si>
    <t>江山欧派</t>
  </si>
  <si>
    <t>爱婴室</t>
  </si>
  <si>
    <t>日月股份</t>
  </si>
  <si>
    <t>济民制药</t>
  </si>
  <si>
    <t>恒通股份</t>
  </si>
  <si>
    <t>新凤鸣</t>
  </si>
  <si>
    <t>菲林格尔</t>
  </si>
  <si>
    <t>雪峰科技</t>
  </si>
  <si>
    <t>景旺电子</t>
  </si>
  <si>
    <t>奥翔药业</t>
  </si>
  <si>
    <t>格尔软件</t>
  </si>
  <si>
    <t>大参林</t>
  </si>
  <si>
    <t>诺邦股份</t>
  </si>
  <si>
    <t>浙江仙通</t>
  </si>
  <si>
    <t>电魂网络</t>
  </si>
  <si>
    <t>药明康德</t>
  </si>
  <si>
    <t>合盛硅业</t>
  </si>
  <si>
    <t>天龙股份</t>
  </si>
  <si>
    <t>松发股份</t>
  </si>
  <si>
    <t>海鸥股份</t>
  </si>
  <si>
    <t>银都股份</t>
  </si>
  <si>
    <t>大业股份</t>
  </si>
  <si>
    <t>赛腾股份</t>
  </si>
  <si>
    <t>日盈电子</t>
  </si>
  <si>
    <t>海天味业</t>
  </si>
  <si>
    <t>泰瑞机器</t>
  </si>
  <si>
    <t>杭叉集团</t>
  </si>
  <si>
    <t>井神股份</t>
  </si>
  <si>
    <t>华铁科技</t>
  </si>
  <si>
    <t>振德医疗</t>
  </si>
  <si>
    <t>得邦照明</t>
  </si>
  <si>
    <t>旭升股份</t>
  </si>
  <si>
    <t>华懋科技</t>
  </si>
  <si>
    <t>应流股份</t>
  </si>
  <si>
    <t>维力医疗</t>
  </si>
  <si>
    <t>金海环境</t>
  </si>
  <si>
    <t>梦百合</t>
  </si>
  <si>
    <t>福鞍股份</t>
  </si>
  <si>
    <t>诚邦股份</t>
  </si>
  <si>
    <t>派思股份</t>
  </si>
  <si>
    <t>湘油泵</t>
  </si>
  <si>
    <t>迪贝电气</t>
  </si>
  <si>
    <t>梅轮电梯</t>
  </si>
  <si>
    <t>超讯通信</t>
  </si>
  <si>
    <t>吴江银行</t>
  </si>
  <si>
    <t>我乐家居</t>
  </si>
  <si>
    <t>依顿电子</t>
  </si>
  <si>
    <t>上海雅仕</t>
  </si>
  <si>
    <t>上海天洋</t>
  </si>
  <si>
    <t>百达精工</t>
  </si>
  <si>
    <t>明星电缆</t>
  </si>
  <si>
    <t>迪生力</t>
  </si>
  <si>
    <t>宏辉果蔬</t>
  </si>
  <si>
    <t>杰克股份</t>
  </si>
  <si>
    <t>浙江鼎力</t>
  </si>
  <si>
    <t>XD四方冷</t>
  </si>
  <si>
    <t>安井食品</t>
  </si>
  <si>
    <t>文灿股份</t>
  </si>
  <si>
    <t>莱克电气</t>
  </si>
  <si>
    <t>华菱精工</t>
  </si>
  <si>
    <t>设计总院</t>
  </si>
  <si>
    <t>华达科技</t>
  </si>
  <si>
    <t>东珠生态</t>
  </si>
  <si>
    <t>百傲化学</t>
  </si>
  <si>
    <t>傲农生物</t>
  </si>
  <si>
    <t>水星家纺</t>
  </si>
  <si>
    <t>日出东方</t>
  </si>
  <si>
    <t>辰欣药业</t>
  </si>
  <si>
    <t>柳药股份</t>
  </si>
  <si>
    <t>今世缘</t>
  </si>
  <si>
    <t>东方时尚</t>
  </si>
  <si>
    <t>亚士创能</t>
  </si>
  <si>
    <t>易德龙</t>
  </si>
  <si>
    <t>顶点软件</t>
  </si>
  <si>
    <t>惠达卫浴</t>
  </si>
  <si>
    <t>广东骏亚</t>
  </si>
  <si>
    <t>基蛋生物</t>
  </si>
  <si>
    <t>元成股份</t>
  </si>
  <si>
    <t>亚振家居</t>
  </si>
  <si>
    <t>新天然气</t>
  </si>
  <si>
    <t>金辰股份</t>
  </si>
  <si>
    <t>邦宝益智</t>
  </si>
  <si>
    <t>吉翔股份</t>
  </si>
  <si>
    <t>信捷电气</t>
  </si>
  <si>
    <t>鼎信通讯</t>
  </si>
  <si>
    <t>集友股份</t>
  </si>
  <si>
    <t>吉比特</t>
  </si>
  <si>
    <t>九洲药业</t>
  </si>
  <si>
    <t>勘设股份</t>
  </si>
  <si>
    <t>风语筑</t>
  </si>
  <si>
    <t>振静股份</t>
  </si>
  <si>
    <t>科沃斯</t>
  </si>
  <si>
    <t>展鹏科技</t>
  </si>
  <si>
    <t>恒为科技</t>
  </si>
  <si>
    <t>翔港科技</t>
  </si>
  <si>
    <t>祥和实业</t>
  </si>
  <si>
    <t>韦尔股份</t>
  </si>
  <si>
    <t>金石资源</t>
  </si>
  <si>
    <t>南都物业</t>
  </si>
  <si>
    <t>振江股份</t>
  </si>
  <si>
    <t>思维列控</t>
  </si>
  <si>
    <t>欧普照明</t>
  </si>
  <si>
    <t>淳中科技</t>
  </si>
  <si>
    <t>绝味食品</t>
  </si>
  <si>
    <t>维格娜丝</t>
  </si>
  <si>
    <t>立霸股份</t>
  </si>
  <si>
    <t>司太立</t>
  </si>
  <si>
    <t>众源新材</t>
  </si>
  <si>
    <t>多伦科技</t>
  </si>
  <si>
    <t>掌阅科技</t>
  </si>
  <si>
    <t>嘉诚国际</t>
  </si>
  <si>
    <t>惠发股份</t>
  </si>
  <si>
    <t>美诺华</t>
  </si>
  <si>
    <t>贵人鸟</t>
  </si>
  <si>
    <t>海兴电力</t>
  </si>
  <si>
    <t>起步股份</t>
  </si>
  <si>
    <t>健盛集团</t>
  </si>
  <si>
    <t>中通国脉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</si>
  <si>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</si>
  <si>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</si>
  <si>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</si>
  <si>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</si>
  <si>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</si>
  <si>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</si>
  <si>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</si>
  <si>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</si>
  <si>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苏利股份</t>
  </si>
  <si>
    <t>金麒麟</t>
  </si>
  <si>
    <t>地素时尚</t>
  </si>
  <si>
    <t>高能环境</t>
  </si>
  <si>
    <t>口子窖</t>
  </si>
  <si>
    <t>东尼电子</t>
  </si>
  <si>
    <t>伯特利</t>
  </si>
  <si>
    <t>引力传媒</t>
  </si>
  <si>
    <t>广信股份</t>
  </si>
  <si>
    <t>永艺股份</t>
  </si>
  <si>
    <t>再升科技</t>
  </si>
  <si>
    <t>纵横通信</t>
  </si>
  <si>
    <t>博天环境</t>
  </si>
  <si>
    <t>珀莱雅</t>
  </si>
  <si>
    <t>东方电缆</t>
  </si>
  <si>
    <t>京华激光</t>
  </si>
  <si>
    <t>天创时尚</t>
  </si>
  <si>
    <t>禾丰牧业</t>
  </si>
  <si>
    <t>诺力股份</t>
  </si>
  <si>
    <t>索通发展</t>
  </si>
  <si>
    <t>茶花股份</t>
  </si>
  <si>
    <t>韩建河山</t>
  </si>
  <si>
    <t>君禾股份</t>
  </si>
  <si>
    <t>杭电股份</t>
  </si>
  <si>
    <t>中曼石油</t>
  </si>
  <si>
    <t>科森科技</t>
  </si>
  <si>
    <t>清源股份</t>
  </si>
  <si>
    <t>拉芳家化</t>
  </si>
  <si>
    <t>徕木股份</t>
  </si>
  <si>
    <t>南威软件</t>
  </si>
  <si>
    <t>镇海股份</t>
  </si>
  <si>
    <t>艾迪精密</t>
  </si>
  <si>
    <t>海利尔</t>
  </si>
  <si>
    <t>畅联股份</t>
  </si>
  <si>
    <t>彤程新材</t>
  </si>
  <si>
    <t>朗博科技</t>
  </si>
  <si>
    <t>泰禾光电</t>
  </si>
  <si>
    <t>安图生物</t>
  </si>
  <si>
    <t>璞泰来</t>
  </si>
  <si>
    <t>苏州科达</t>
  </si>
  <si>
    <t>恒林股份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</si>
  <si>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</si>
  <si>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</si>
  <si>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</si>
  <si>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</si>
  <si>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</si>
  <si>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</si>
  <si>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</si>
  <si>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</si>
  <si>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</si>
  <si>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</si>
  <si>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</si>
  <si>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晶华新材</t>
  </si>
  <si>
    <t>晨丰科技</t>
  </si>
  <si>
    <t>龙马环卫</t>
  </si>
  <si>
    <t>石英股份</t>
  </si>
  <si>
    <t>皖天然气</t>
  </si>
  <si>
    <t>至纯科技</t>
  </si>
  <si>
    <t>江苏新能</t>
  </si>
  <si>
    <t>安记食品</t>
  </si>
  <si>
    <t>航天工程</t>
  </si>
  <si>
    <t>纽威股份</t>
  </si>
  <si>
    <t>德宏股份</t>
  </si>
  <si>
    <t>盛洋科技</t>
  </si>
  <si>
    <t>东方环宇</t>
  </si>
  <si>
    <t>健友股份</t>
  </si>
  <si>
    <t>家家悦</t>
  </si>
  <si>
    <t>中源家居</t>
  </si>
  <si>
    <t>香飘飘</t>
  </si>
  <si>
    <t>七一二</t>
  </si>
  <si>
    <t>密尔克卫</t>
  </si>
  <si>
    <t>塞力斯</t>
  </si>
  <si>
    <t>天域生态</t>
  </si>
  <si>
    <t>海利生物</t>
  </si>
  <si>
    <t>中广天择</t>
  </si>
  <si>
    <t>阿科力</t>
  </si>
  <si>
    <t>天安新材</t>
  </si>
  <si>
    <t>朗迪集团</t>
  </si>
  <si>
    <t>博迈科</t>
  </si>
  <si>
    <t>鸣志电器</t>
  </si>
  <si>
    <t>龙韵股份</t>
  </si>
  <si>
    <t>岱美股份</t>
  </si>
  <si>
    <t>仙鹤股份</t>
  </si>
  <si>
    <t>三棵树</t>
  </si>
  <si>
    <t>泰晶科技</t>
  </si>
  <si>
    <t>大元泵业</t>
  </si>
  <si>
    <t>秦安股份</t>
  </si>
  <si>
    <t>隆鑫通用</t>
  </si>
  <si>
    <t>中马传动</t>
  </si>
  <si>
    <t>常青股份</t>
  </si>
  <si>
    <t>沃格光电</t>
  </si>
  <si>
    <t>永安行</t>
  </si>
  <si>
    <t>来伊份</t>
  </si>
  <si>
    <t>乾景园林</t>
  </si>
  <si>
    <t>威龙股份</t>
  </si>
  <si>
    <t>新日股份</t>
  </si>
  <si>
    <t>宁波高发</t>
  </si>
  <si>
    <t>星光农机</t>
  </si>
  <si>
    <t>联泰环保</t>
  </si>
  <si>
    <t>康普顿</t>
  </si>
  <si>
    <t>华友钴业</t>
  </si>
  <si>
    <t>道森股份</t>
  </si>
  <si>
    <t>志邦股份</t>
  </si>
  <si>
    <t>瑞斯康达</t>
  </si>
  <si>
    <t>福斯特</t>
  </si>
  <si>
    <t>歌力思</t>
  </si>
  <si>
    <t>豪能股份</t>
  </si>
  <si>
    <t>诚意药业</t>
  </si>
  <si>
    <t>原尚股份</t>
  </si>
  <si>
    <t>顾家家居</t>
  </si>
  <si>
    <t>海峡环保</t>
  </si>
  <si>
    <t>曲美家居</t>
  </si>
  <si>
    <t>神力股份</t>
  </si>
  <si>
    <t>嘉澳环保</t>
  </si>
  <si>
    <t>百合花</t>
  </si>
  <si>
    <t>华扬联众</t>
  </si>
  <si>
    <t>坤彩科技</t>
  </si>
  <si>
    <t>柯利达</t>
  </si>
  <si>
    <t>洛凯股份</t>
  </si>
  <si>
    <t>欧派家居</t>
  </si>
  <si>
    <t>四通股份</t>
  </si>
  <si>
    <t>安正时尚</t>
  </si>
  <si>
    <t>正平股份</t>
  </si>
  <si>
    <t>好太太</t>
  </si>
  <si>
    <t>华荣股份</t>
  </si>
  <si>
    <t>东宏股份</t>
  </si>
  <si>
    <t>步长制药</t>
  </si>
  <si>
    <t>能科股份</t>
  </si>
  <si>
    <t>中公高科</t>
  </si>
  <si>
    <t>白云电器</t>
  </si>
  <si>
    <t>桃李面包</t>
  </si>
  <si>
    <t>飞科电器</t>
  </si>
  <si>
    <t>北部湾旅</t>
  </si>
  <si>
    <t>嘉友国际</t>
  </si>
  <si>
    <t>鼎胜新材</t>
  </si>
  <si>
    <t>太平鸟</t>
  </si>
  <si>
    <t>武进不锈</t>
  </si>
  <si>
    <t>永悦科技</t>
  </si>
  <si>
    <t>南卫股份</t>
  </si>
  <si>
    <t>数据港</t>
  </si>
  <si>
    <t>金域医学</t>
  </si>
  <si>
    <t>老百姓</t>
  </si>
  <si>
    <t>吉祥航空</t>
  </si>
  <si>
    <t>元祖股份</t>
  </si>
  <si>
    <t>城地股份</t>
  </si>
  <si>
    <t>新华网</t>
  </si>
  <si>
    <t>新澳股份</t>
  </si>
  <si>
    <t>春秋电子</t>
  </si>
  <si>
    <t>天永智能</t>
  </si>
  <si>
    <t>寿仙谷</t>
  </si>
  <si>
    <t>长城科技</t>
  </si>
  <si>
    <t>好莱客</t>
  </si>
  <si>
    <t>晨光文具</t>
  </si>
  <si>
    <t>莱绅通灵</t>
  </si>
  <si>
    <t>永创智能</t>
  </si>
  <si>
    <t>中持股份</t>
  </si>
  <si>
    <t>龙蟠科技</t>
  </si>
  <si>
    <t>牧高笛</t>
  </si>
  <si>
    <t>合诚股份</t>
  </si>
  <si>
    <t>佳力图</t>
  </si>
  <si>
    <t>苏博特</t>
  </si>
  <si>
    <t>合力科技</t>
  </si>
  <si>
    <t>金桥信息</t>
  </si>
  <si>
    <t>金徽酒</t>
  </si>
  <si>
    <t>世运电路</t>
  </si>
  <si>
    <t>金鸿顺</t>
  </si>
  <si>
    <t>铁流股份</t>
  </si>
  <si>
    <t>兴业股份</t>
  </si>
  <si>
    <t>亚翔集成</t>
  </si>
  <si>
    <t>睿能科技</t>
  </si>
  <si>
    <t>博敏电子</t>
  </si>
  <si>
    <t>丽岛新材</t>
  </si>
  <si>
    <t>三孚股份</t>
  </si>
  <si>
    <t>益丰药房</t>
  </si>
  <si>
    <t>大千生态</t>
  </si>
  <si>
    <t>哈森股份</t>
  </si>
  <si>
    <t>百利科技</t>
  </si>
  <si>
    <t>克来机电</t>
  </si>
  <si>
    <t>大理药业</t>
  </si>
  <si>
    <t>法兰泰克</t>
  </si>
  <si>
    <t>醋化股份</t>
  </si>
  <si>
    <t>银龙股份</t>
  </si>
  <si>
    <t>中农立华</t>
  </si>
  <si>
    <t>正川股份</t>
  </si>
  <si>
    <t>国泰集团</t>
  </si>
  <si>
    <t>深圳新星</t>
  </si>
  <si>
    <t>金诚信</t>
  </si>
  <si>
    <t>吉华集团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</si>
  <si>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</si>
  <si>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</si>
  <si>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</si>
  <si>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</si>
  <si>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</si>
  <si>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</si>
  <si>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</si>
  <si>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洛阳钼业</t>
  </si>
  <si>
    <t>中新科技</t>
  </si>
  <si>
    <t>继峰股份</t>
  </si>
  <si>
    <t>方盛制药</t>
  </si>
  <si>
    <t>读者传媒</t>
  </si>
  <si>
    <t>*ST海润</t>
  </si>
  <si>
    <t>*ST上普</t>
  </si>
  <si>
    <t>长城军工</t>
  </si>
  <si>
    <t>汇得科技</t>
  </si>
  <si>
    <t>春光科技</t>
  </si>
  <si>
    <t>数据来源:通达信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</si>
</sst>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13" fillId="27" borderId="5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38"/>
  <sheetViews>
    <sheetView tabSelected="1" workbookViewId="0">
      <selection activeCell="C8" sqref="C8"/>
    </sheetView>
  </sheetViews>
  <sheetFormatPr defaultColWidth="9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"000001"</f>
        <v>000001</v>
      </c>
      <c r="B2" t="s">
        <v>4</v>
      </c>
      <c r="C2">
        <v>3.4</v>
      </c>
      <c r="D2">
        <v>4.94</v>
      </c>
    </row>
    <row r="3" spans="1:4">
      <c r="A3" t="str">
        <f>"000002"</f>
        <v>000002</v>
      </c>
      <c r="B3" t="s">
        <v>5</v>
      </c>
      <c r="C3">
        <v>2.64</v>
      </c>
      <c r="D3">
        <v>4.32</v>
      </c>
    </row>
    <row r="4" spans="1:4">
      <c r="A4" t="str">
        <f>"000004"</f>
        <v>000004</v>
      </c>
      <c r="B4" t="s">
        <v>6</v>
      </c>
      <c r="C4">
        <v>2.29</v>
      </c>
      <c r="D4">
        <v>8.15</v>
      </c>
    </row>
    <row r="5" spans="1:4">
      <c r="A5" t="str">
        <f>"000005"</f>
        <v>000005</v>
      </c>
      <c r="B5" t="s">
        <v>7</v>
      </c>
      <c r="C5">
        <v>-0.33</v>
      </c>
      <c r="D5">
        <v>1.64</v>
      </c>
    </row>
    <row r="6" spans="1:4">
      <c r="A6" t="str">
        <f>"000006"</f>
        <v>000006</v>
      </c>
      <c r="B6" t="s">
        <v>8</v>
      </c>
      <c r="C6">
        <v>1.63</v>
      </c>
      <c r="D6">
        <v>3.63</v>
      </c>
    </row>
    <row r="7" spans="1:4">
      <c r="A7" t="str">
        <f>"000007"</f>
        <v>000007</v>
      </c>
      <c r="B7" t="s">
        <v>9</v>
      </c>
      <c r="C7">
        <v>-0.15</v>
      </c>
      <c r="D7">
        <v>4.02</v>
      </c>
    </row>
    <row r="8" spans="1:4">
      <c r="A8" t="str">
        <f>"000008"</f>
        <v>000008</v>
      </c>
      <c r="B8" t="s">
        <v>10</v>
      </c>
      <c r="C8">
        <v>0</v>
      </c>
      <c r="D8">
        <v>0</v>
      </c>
    </row>
    <row r="9" spans="1:4">
      <c r="A9" t="str">
        <f>"000009"</f>
        <v>000009</v>
      </c>
      <c r="B9" t="s">
        <v>11</v>
      </c>
      <c r="C9">
        <v>0.79</v>
      </c>
      <c r="D9">
        <v>2.38</v>
      </c>
    </row>
    <row r="10" spans="1:4">
      <c r="A10" t="str">
        <f>"000010"</f>
        <v>000010</v>
      </c>
      <c r="B10" t="s">
        <v>12</v>
      </c>
      <c r="C10">
        <v>1.57</v>
      </c>
      <c r="D10">
        <v>2.92</v>
      </c>
    </row>
    <row r="11" spans="1:4">
      <c r="A11" t="str">
        <f>"000011"</f>
        <v>000011</v>
      </c>
      <c r="B11" t="s">
        <v>13</v>
      </c>
      <c r="C11">
        <v>1.88</v>
      </c>
      <c r="D11">
        <v>2.98</v>
      </c>
    </row>
    <row r="12" spans="1:4">
      <c r="A12" t="str">
        <f>"000012"</f>
        <v>000012</v>
      </c>
      <c r="B12" t="s">
        <v>14</v>
      </c>
      <c r="C12">
        <v>2.27</v>
      </c>
      <c r="D12">
        <v>2.68</v>
      </c>
    </row>
    <row r="13" spans="1:4">
      <c r="A13" t="str">
        <f>"000014"</f>
        <v>000014</v>
      </c>
      <c r="B13" t="s">
        <v>15</v>
      </c>
      <c r="C13">
        <v>0.55</v>
      </c>
      <c r="D13">
        <v>2.76</v>
      </c>
    </row>
    <row r="14" spans="1:4">
      <c r="A14" t="str">
        <f>"000016"</f>
        <v>000016</v>
      </c>
      <c r="B14" t="s">
        <v>16</v>
      </c>
      <c r="C14">
        <v>0.41</v>
      </c>
      <c r="D14">
        <v>2.07</v>
      </c>
    </row>
    <row r="15" spans="1:4">
      <c r="A15" t="str">
        <f>"000017"</f>
        <v>000017</v>
      </c>
      <c r="B15" t="s">
        <v>17</v>
      </c>
      <c r="C15">
        <v>0.85</v>
      </c>
      <c r="D15">
        <v>1.98</v>
      </c>
    </row>
    <row r="16" spans="1:4">
      <c r="A16" t="str">
        <f>"000018"</f>
        <v>000018</v>
      </c>
      <c r="B16" t="s">
        <v>18</v>
      </c>
      <c r="C16">
        <v>3.11</v>
      </c>
      <c r="D16">
        <v>7.76</v>
      </c>
    </row>
    <row r="17" spans="1:4">
      <c r="A17" t="str">
        <f>"000019"</f>
        <v>000019</v>
      </c>
      <c r="B17" t="s">
        <v>19</v>
      </c>
      <c r="C17">
        <v>1.13</v>
      </c>
      <c r="D17">
        <v>2.46</v>
      </c>
    </row>
    <row r="18" spans="1:4">
      <c r="A18" t="str">
        <f>"000020"</f>
        <v>000020</v>
      </c>
      <c r="B18" t="s">
        <v>20</v>
      </c>
      <c r="C18">
        <v>0.87</v>
      </c>
      <c r="D18">
        <v>2.85</v>
      </c>
    </row>
    <row r="19" spans="1:4">
      <c r="A19" t="str">
        <f>"000021"</f>
        <v>000021</v>
      </c>
      <c r="B19" t="s">
        <v>21</v>
      </c>
      <c r="C19">
        <v>1.59</v>
      </c>
      <c r="D19">
        <v>3.04</v>
      </c>
    </row>
    <row r="20" spans="1:4">
      <c r="A20" t="str">
        <f>"000022"</f>
        <v>000022</v>
      </c>
      <c r="B20" t="s">
        <v>22</v>
      </c>
      <c r="C20">
        <v>1.62</v>
      </c>
      <c r="D20">
        <v>2.48</v>
      </c>
    </row>
    <row r="21" spans="1:4">
      <c r="A21" t="str">
        <f>"000023"</f>
        <v>000023</v>
      </c>
      <c r="B21" t="s">
        <v>23</v>
      </c>
      <c r="C21">
        <v>-0.38</v>
      </c>
      <c r="D21">
        <v>2.68</v>
      </c>
    </row>
    <row r="22" spans="1:4">
      <c r="A22" t="str">
        <f>"000025"</f>
        <v>000025</v>
      </c>
      <c r="B22" t="s">
        <v>24</v>
      </c>
      <c r="C22">
        <v>1.04</v>
      </c>
      <c r="D22">
        <v>2.02</v>
      </c>
    </row>
    <row r="23" spans="1:4">
      <c r="A23" t="str">
        <f>"000026"</f>
        <v>000026</v>
      </c>
      <c r="B23" t="s">
        <v>25</v>
      </c>
      <c r="C23">
        <v>2.05</v>
      </c>
      <c r="D23">
        <v>2.29</v>
      </c>
    </row>
    <row r="24" spans="1:4">
      <c r="A24" t="str">
        <f>"000027"</f>
        <v>000027</v>
      </c>
      <c r="B24" t="s">
        <v>26</v>
      </c>
      <c r="C24">
        <v>0</v>
      </c>
      <c r="D24">
        <v>1.41</v>
      </c>
    </row>
    <row r="25" spans="1:4">
      <c r="A25" t="str">
        <f>"000028"</f>
        <v>000028</v>
      </c>
      <c r="B25" t="s">
        <v>27</v>
      </c>
      <c r="C25">
        <v>-0.37</v>
      </c>
      <c r="D25">
        <v>3.6</v>
      </c>
    </row>
    <row r="26" spans="1:4">
      <c r="A26" t="str">
        <f>"000029"</f>
        <v>000029</v>
      </c>
      <c r="B26" t="s">
        <v>28</v>
      </c>
      <c r="C26">
        <v>0</v>
      </c>
      <c r="D26">
        <v>0</v>
      </c>
    </row>
    <row r="27" spans="1:4">
      <c r="A27" t="str">
        <f>"000030"</f>
        <v>000030</v>
      </c>
      <c r="B27" t="s">
        <v>29</v>
      </c>
      <c r="C27">
        <v>1.47</v>
      </c>
      <c r="D27">
        <v>3.6</v>
      </c>
    </row>
    <row r="28" spans="1:4">
      <c r="A28" t="str">
        <f>"000031"</f>
        <v>000031</v>
      </c>
      <c r="B28" t="s">
        <v>30</v>
      </c>
      <c r="C28">
        <v>1.38</v>
      </c>
      <c r="D28">
        <v>3.1</v>
      </c>
    </row>
    <row r="29" spans="1:4">
      <c r="A29" t="str">
        <f>"000032"</f>
        <v>000032</v>
      </c>
      <c r="B29" t="s">
        <v>31</v>
      </c>
      <c r="C29">
        <v>1.41</v>
      </c>
      <c r="D29">
        <v>2.94</v>
      </c>
    </row>
    <row r="30" spans="1:4">
      <c r="A30" t="str">
        <f>"000034"</f>
        <v>000034</v>
      </c>
      <c r="B30" t="s">
        <v>32</v>
      </c>
      <c r="C30">
        <v>0.95</v>
      </c>
      <c r="D30">
        <v>3.41</v>
      </c>
    </row>
    <row r="31" spans="1:4">
      <c r="A31" t="str">
        <f>"000035"</f>
        <v>000035</v>
      </c>
      <c r="B31" t="s">
        <v>33</v>
      </c>
      <c r="C31">
        <v>-1.08</v>
      </c>
      <c r="D31">
        <v>2.59</v>
      </c>
    </row>
    <row r="32" spans="1:4">
      <c r="A32" t="str">
        <f>"000036"</f>
        <v>000036</v>
      </c>
      <c r="B32" t="s">
        <v>34</v>
      </c>
      <c r="C32">
        <v>1.16</v>
      </c>
      <c r="D32">
        <v>1.82</v>
      </c>
    </row>
    <row r="33" spans="1:4">
      <c r="A33" t="str">
        <f>"000037"</f>
        <v>000037</v>
      </c>
      <c r="B33" t="s">
        <v>35</v>
      </c>
      <c r="C33">
        <v>0.69</v>
      </c>
      <c r="D33">
        <v>1.72</v>
      </c>
    </row>
    <row r="34" spans="1:4">
      <c r="A34" t="str">
        <f>"000038"</f>
        <v>000038</v>
      </c>
      <c r="B34" t="s">
        <v>36</v>
      </c>
      <c r="C34">
        <v>0</v>
      </c>
      <c r="D34">
        <v>0</v>
      </c>
    </row>
    <row r="35" spans="1:4">
      <c r="A35" t="str">
        <f>"000039"</f>
        <v>000039</v>
      </c>
      <c r="B35" t="s">
        <v>37</v>
      </c>
      <c r="C35">
        <v>1.71</v>
      </c>
      <c r="D35">
        <v>3.91</v>
      </c>
    </row>
    <row r="36" spans="1:4">
      <c r="A36" t="str">
        <f>"000040"</f>
        <v>000040</v>
      </c>
      <c r="B36" t="s">
        <v>38</v>
      </c>
      <c r="C36">
        <v>1.93</v>
      </c>
      <c r="D36">
        <v>4.57</v>
      </c>
    </row>
    <row r="37" spans="1:4">
      <c r="A37" t="str">
        <f>"000042"</f>
        <v>000042</v>
      </c>
      <c r="B37" t="s">
        <v>39</v>
      </c>
      <c r="C37">
        <v>0.38</v>
      </c>
      <c r="D37">
        <v>1.71</v>
      </c>
    </row>
    <row r="38" spans="1:4">
      <c r="A38" t="str">
        <f>"000043"</f>
        <v>000043</v>
      </c>
      <c r="B38" t="s">
        <v>40</v>
      </c>
      <c r="C38">
        <v>1.8</v>
      </c>
      <c r="D38">
        <v>3.32</v>
      </c>
    </row>
    <row r="39" spans="1:4">
      <c r="A39" t="str">
        <f>"000045"</f>
        <v>000045</v>
      </c>
      <c r="B39" t="s">
        <v>41</v>
      </c>
      <c r="C39">
        <v>1.6</v>
      </c>
      <c r="D39">
        <v>2.76</v>
      </c>
    </row>
    <row r="40" spans="1:4">
      <c r="A40" t="str">
        <f>"000046"</f>
        <v>000046</v>
      </c>
      <c r="B40" t="s">
        <v>42</v>
      </c>
      <c r="C40">
        <v>3.33</v>
      </c>
      <c r="D40">
        <v>7.12</v>
      </c>
    </row>
    <row r="41" spans="1:4">
      <c r="A41" t="str">
        <f>"000048"</f>
        <v>000048</v>
      </c>
      <c r="B41" t="s">
        <v>43</v>
      </c>
      <c r="C41">
        <v>1.76</v>
      </c>
      <c r="D41">
        <v>2.16</v>
      </c>
    </row>
    <row r="42" spans="1:4">
      <c r="A42" t="str">
        <f>"000049"</f>
        <v>000049</v>
      </c>
      <c r="B42" t="s">
        <v>44</v>
      </c>
      <c r="C42">
        <v>0.65</v>
      </c>
      <c r="D42">
        <v>2.06</v>
      </c>
    </row>
    <row r="43" spans="1:4">
      <c r="A43" t="str">
        <f>"000050"</f>
        <v>000050</v>
      </c>
      <c r="B43" t="s">
        <v>45</v>
      </c>
      <c r="C43">
        <v>1.74</v>
      </c>
      <c r="D43">
        <v>2.85</v>
      </c>
    </row>
    <row r="44" spans="1:4">
      <c r="A44" t="str">
        <f>"000055"</f>
        <v>000055</v>
      </c>
      <c r="B44" t="s">
        <v>46</v>
      </c>
      <c r="C44">
        <v>1.82</v>
      </c>
      <c r="D44">
        <v>3.04</v>
      </c>
    </row>
    <row r="45" spans="1:4">
      <c r="A45" t="str">
        <f>"000056"</f>
        <v>000056</v>
      </c>
      <c r="B45" t="s">
        <v>47</v>
      </c>
      <c r="C45">
        <v>-0.1</v>
      </c>
      <c r="D45">
        <v>1.17</v>
      </c>
    </row>
    <row r="46" spans="1:4">
      <c r="A46" t="str">
        <f>"000058"</f>
        <v>000058</v>
      </c>
      <c r="B46" t="s">
        <v>48</v>
      </c>
      <c r="C46">
        <v>2</v>
      </c>
      <c r="D46">
        <v>2.59</v>
      </c>
    </row>
    <row r="47" spans="1:4">
      <c r="A47" t="str">
        <f>"000059"</f>
        <v>000059</v>
      </c>
      <c r="B47" t="s">
        <v>49</v>
      </c>
      <c r="C47">
        <v>1.87</v>
      </c>
      <c r="D47">
        <v>2.59</v>
      </c>
    </row>
    <row r="48" spans="1:4">
      <c r="A48" t="str">
        <f>"000060"</f>
        <v>000060</v>
      </c>
      <c r="B48" t="s">
        <v>50</v>
      </c>
      <c r="C48">
        <v>2.88</v>
      </c>
      <c r="D48">
        <v>4.42</v>
      </c>
    </row>
    <row r="49" spans="1:4">
      <c r="A49" t="str">
        <f>"000061"</f>
        <v>000061</v>
      </c>
      <c r="B49" t="s">
        <v>51</v>
      </c>
      <c r="C49">
        <v>0.77</v>
      </c>
      <c r="D49">
        <v>1.55</v>
      </c>
    </row>
    <row r="50" spans="1:4">
      <c r="A50" t="str">
        <f>"000062"</f>
        <v>000062</v>
      </c>
      <c r="B50" t="s">
        <v>52</v>
      </c>
      <c r="C50">
        <v>1.11</v>
      </c>
      <c r="D50">
        <v>2.66</v>
      </c>
    </row>
    <row r="51" spans="1:4">
      <c r="A51" t="str">
        <f>"000063"</f>
        <v>000063</v>
      </c>
      <c r="B51" t="s">
        <v>53</v>
      </c>
      <c r="C51">
        <v>0.61</v>
      </c>
      <c r="D51">
        <v>5.93</v>
      </c>
    </row>
    <row r="52" spans="1:4">
      <c r="A52" t="str">
        <f>"000065"</f>
        <v>000065</v>
      </c>
      <c r="B52" t="s">
        <v>54</v>
      </c>
      <c r="C52">
        <v>3.45</v>
      </c>
      <c r="D52">
        <v>5.67</v>
      </c>
    </row>
    <row r="53" spans="1:4">
      <c r="A53" t="str">
        <f>"000066"</f>
        <v>000066</v>
      </c>
      <c r="B53" t="s">
        <v>55</v>
      </c>
      <c r="C53">
        <v>2.16</v>
      </c>
      <c r="D53">
        <v>4.86</v>
      </c>
    </row>
    <row r="54" spans="1:4">
      <c r="A54" t="str">
        <f>"000068"</f>
        <v>000068</v>
      </c>
      <c r="B54" t="s">
        <v>56</v>
      </c>
      <c r="C54">
        <v>4.45</v>
      </c>
      <c r="D54">
        <v>9.25</v>
      </c>
    </row>
    <row r="55" spans="1:4">
      <c r="A55" t="str">
        <f>"000069"</f>
        <v>000069</v>
      </c>
      <c r="B55" t="s">
        <v>57</v>
      </c>
      <c r="C55">
        <v>2.66</v>
      </c>
      <c r="D55">
        <v>3.91</v>
      </c>
    </row>
    <row r="56" spans="1:4">
      <c r="A56" t="str">
        <f>"000070"</f>
        <v>000070</v>
      </c>
      <c r="B56" t="s">
        <v>58</v>
      </c>
      <c r="C56">
        <v>1.25</v>
      </c>
      <c r="D56">
        <v>3.25</v>
      </c>
    </row>
    <row r="57" spans="1:4">
      <c r="A57" t="str">
        <f>"000078"</f>
        <v>000078</v>
      </c>
      <c r="B57" t="s">
        <v>59</v>
      </c>
      <c r="C57">
        <v>0.23</v>
      </c>
      <c r="D57">
        <v>5.81</v>
      </c>
    </row>
    <row r="58" spans="1:4">
      <c r="A58" t="str">
        <f>"000088"</f>
        <v>000088</v>
      </c>
      <c r="B58" t="s">
        <v>60</v>
      </c>
      <c r="C58">
        <v>2.13</v>
      </c>
      <c r="D58">
        <v>4.44</v>
      </c>
    </row>
    <row r="59" spans="1:4">
      <c r="A59" t="str">
        <f>"000089"</f>
        <v>000089</v>
      </c>
      <c r="B59" t="s">
        <v>61</v>
      </c>
      <c r="C59">
        <v>0</v>
      </c>
      <c r="D59">
        <v>3.75</v>
      </c>
    </row>
    <row r="60" spans="1:4">
      <c r="A60" t="str">
        <f>"000090"</f>
        <v>000090</v>
      </c>
      <c r="B60" t="s">
        <v>62</v>
      </c>
      <c r="C60">
        <v>1.41</v>
      </c>
      <c r="D60">
        <v>3.35</v>
      </c>
    </row>
    <row r="61" spans="1:4">
      <c r="A61" t="str">
        <f>"000096"</f>
        <v>000096</v>
      </c>
      <c r="B61" t="s">
        <v>63</v>
      </c>
      <c r="C61">
        <v>0.09</v>
      </c>
      <c r="D61">
        <v>2.04</v>
      </c>
    </row>
    <row r="62" spans="1:4">
      <c r="A62" t="str">
        <f>"000099"</f>
        <v>000099</v>
      </c>
      <c r="B62" t="s">
        <v>64</v>
      </c>
      <c r="C62">
        <v>2.21</v>
      </c>
      <c r="D62">
        <v>3.47</v>
      </c>
    </row>
    <row r="63" spans="1:4">
      <c r="A63" t="str">
        <f>"000100"</f>
        <v>000100</v>
      </c>
      <c r="B63" t="s">
        <v>65</v>
      </c>
      <c r="C63">
        <v>3.1</v>
      </c>
      <c r="D63">
        <v>4.48</v>
      </c>
    </row>
    <row r="64" spans="1:4">
      <c r="A64" t="str">
        <f>"000150"</f>
        <v>000150</v>
      </c>
      <c r="B64" t="s">
        <v>66</v>
      </c>
      <c r="C64">
        <v>-1.18</v>
      </c>
      <c r="D64">
        <v>2.51</v>
      </c>
    </row>
    <row r="65" spans="1:4">
      <c r="A65" t="str">
        <f>"000151"</f>
        <v>000151</v>
      </c>
      <c r="B65" t="s">
        <v>67</v>
      </c>
      <c r="C65">
        <v>2</v>
      </c>
      <c r="D65">
        <v>5.49</v>
      </c>
    </row>
    <row r="66" spans="1:4">
      <c r="A66" t="str">
        <f>"000153"</f>
        <v>000153</v>
      </c>
      <c r="B66" t="s">
        <v>68</v>
      </c>
      <c r="C66">
        <v>-2.2</v>
      </c>
      <c r="D66">
        <v>2.35</v>
      </c>
    </row>
    <row r="67" spans="1:4">
      <c r="A67" t="str">
        <f>"000155"</f>
        <v>000155</v>
      </c>
      <c r="B67" t="s">
        <v>69</v>
      </c>
      <c r="C67">
        <v>0.82</v>
      </c>
      <c r="D67">
        <v>2.87</v>
      </c>
    </row>
    <row r="68" spans="1:4">
      <c r="A68" t="str">
        <f>"000156"</f>
        <v>000156</v>
      </c>
      <c r="B68" t="s">
        <v>70</v>
      </c>
      <c r="C68">
        <v>0.99</v>
      </c>
      <c r="D68">
        <v>2.2</v>
      </c>
    </row>
    <row r="69" spans="1:4">
      <c r="A69" t="str">
        <f>"000157"</f>
        <v>000157</v>
      </c>
      <c r="B69" t="s">
        <v>71</v>
      </c>
      <c r="C69">
        <v>1.24</v>
      </c>
      <c r="D69">
        <v>1.74</v>
      </c>
    </row>
    <row r="70" spans="1:4">
      <c r="A70" t="str">
        <f>"000158"</f>
        <v>000158</v>
      </c>
      <c r="B70" t="s">
        <v>72</v>
      </c>
      <c r="C70">
        <v>-0.16</v>
      </c>
      <c r="D70">
        <v>1.64</v>
      </c>
    </row>
    <row r="71" spans="1:4">
      <c r="A71" t="str">
        <f>"000159"</f>
        <v>000159</v>
      </c>
      <c r="B71" t="s">
        <v>73</v>
      </c>
      <c r="C71">
        <v>1.68</v>
      </c>
      <c r="D71">
        <v>2.24</v>
      </c>
    </row>
    <row r="72" spans="1:4">
      <c r="A72" t="str">
        <f>"000166"</f>
        <v>000166</v>
      </c>
      <c r="B72" t="s">
        <v>74</v>
      </c>
      <c r="C72">
        <v>0.91</v>
      </c>
      <c r="D72">
        <v>1.59</v>
      </c>
    </row>
    <row r="73" spans="1:4">
      <c r="A73" t="str">
        <f>"000301"</f>
        <v>000301</v>
      </c>
      <c r="B73" t="s">
        <v>75</v>
      </c>
      <c r="C73">
        <v>1.18</v>
      </c>
      <c r="D73">
        <v>1.86</v>
      </c>
    </row>
    <row r="74" spans="1:4">
      <c r="A74" t="str">
        <f>"000333"</f>
        <v>000333</v>
      </c>
      <c r="B74" t="s">
        <v>76</v>
      </c>
      <c r="C74">
        <v>0.02</v>
      </c>
      <c r="D74">
        <v>1.93</v>
      </c>
    </row>
    <row r="75" spans="1:4">
      <c r="A75" t="str">
        <f>"000338"</f>
        <v>000338</v>
      </c>
      <c r="B75" t="s">
        <v>77</v>
      </c>
      <c r="C75">
        <v>0.35</v>
      </c>
      <c r="D75">
        <v>2.35</v>
      </c>
    </row>
    <row r="76" spans="1:4">
      <c r="A76" t="str">
        <f>"000400"</f>
        <v>000400</v>
      </c>
      <c r="B76" t="s">
        <v>78</v>
      </c>
      <c r="C76">
        <v>1.01</v>
      </c>
      <c r="D76">
        <v>1.9</v>
      </c>
    </row>
    <row r="77" spans="1:4">
      <c r="A77" t="str">
        <f>"000401"</f>
        <v>000401</v>
      </c>
      <c r="B77" t="s">
        <v>79</v>
      </c>
      <c r="C77">
        <v>4.87</v>
      </c>
      <c r="D77">
        <v>9.43</v>
      </c>
    </row>
    <row r="78" spans="1:4">
      <c r="A78" t="str">
        <f>"000402"</f>
        <v>000402</v>
      </c>
      <c r="B78" t="s">
        <v>80</v>
      </c>
      <c r="C78">
        <v>1.94</v>
      </c>
      <c r="D78">
        <v>3.19</v>
      </c>
    </row>
    <row r="79" spans="1:4">
      <c r="A79" t="str">
        <f>"000403"</f>
        <v>000403</v>
      </c>
      <c r="B79" t="s">
        <v>81</v>
      </c>
      <c r="C79">
        <v>-0.87</v>
      </c>
      <c r="D79">
        <v>2.04</v>
      </c>
    </row>
    <row r="80" spans="1:4">
      <c r="A80" t="str">
        <f>"000404"</f>
        <v>000404</v>
      </c>
      <c r="B80" t="s">
        <v>82</v>
      </c>
      <c r="C80">
        <v>1.16</v>
      </c>
      <c r="D80">
        <v>2.08</v>
      </c>
    </row>
    <row r="81" spans="1:4">
      <c r="A81" t="str">
        <f>"000407"</f>
        <v>000407</v>
      </c>
      <c r="B81" t="s">
        <v>83</v>
      </c>
      <c r="C81">
        <v>1.49</v>
      </c>
      <c r="D81">
        <v>2.99</v>
      </c>
    </row>
    <row r="82" spans="1:4">
      <c r="A82" t="str">
        <f>"000408"</f>
        <v>000408</v>
      </c>
      <c r="B82" t="s">
        <v>84</v>
      </c>
      <c r="C82">
        <v>0</v>
      </c>
      <c r="D82">
        <v>0</v>
      </c>
    </row>
    <row r="83" spans="1:4">
      <c r="A83" t="str">
        <f>"000409"</f>
        <v>000409</v>
      </c>
      <c r="B83" t="s">
        <v>85</v>
      </c>
      <c r="C83">
        <v>0</v>
      </c>
      <c r="D83">
        <v>2.28</v>
      </c>
    </row>
    <row r="84" spans="1:4">
      <c r="A84" t="str">
        <f>"000410"</f>
        <v>000410</v>
      </c>
      <c r="B84" t="s">
        <v>86</v>
      </c>
      <c r="C84">
        <v>0.86</v>
      </c>
      <c r="D84">
        <v>1.83</v>
      </c>
    </row>
    <row r="85" spans="1:4">
      <c r="A85" t="str">
        <f>"000411"</f>
        <v>000411</v>
      </c>
      <c r="B85" t="s">
        <v>87</v>
      </c>
      <c r="C85">
        <v>-3.51</v>
      </c>
      <c r="D85">
        <v>6.82</v>
      </c>
    </row>
    <row r="86" spans="1:4">
      <c r="A86" t="str">
        <f>"000413"</f>
        <v>000413</v>
      </c>
      <c r="B86" t="s">
        <v>88</v>
      </c>
      <c r="C86">
        <v>0.49</v>
      </c>
      <c r="D86">
        <v>1.95</v>
      </c>
    </row>
    <row r="87" spans="1:4">
      <c r="A87" t="str">
        <f>"000415"</f>
        <v>000415</v>
      </c>
      <c r="B87" t="s">
        <v>89</v>
      </c>
      <c r="C87">
        <v>-2.08</v>
      </c>
      <c r="D87">
        <v>2.55</v>
      </c>
    </row>
    <row r="88" spans="1:4">
      <c r="A88" t="str">
        <f>"000416"</f>
        <v>000416</v>
      </c>
      <c r="B88" t="s">
        <v>90</v>
      </c>
      <c r="C88">
        <v>3.98</v>
      </c>
      <c r="D88">
        <v>11.2</v>
      </c>
    </row>
    <row r="89" spans="1:4">
      <c r="A89" t="str">
        <f>"000417"</f>
        <v>000417</v>
      </c>
      <c r="B89" t="s">
        <v>91</v>
      </c>
      <c r="C89">
        <v>1.06</v>
      </c>
      <c r="D89">
        <v>1.77</v>
      </c>
    </row>
    <row r="90" spans="1:4">
      <c r="A90" t="str">
        <f>"000418"</f>
        <v>000418</v>
      </c>
      <c r="B90" t="s">
        <v>92</v>
      </c>
      <c r="C90">
        <v>1.87</v>
      </c>
      <c r="D90">
        <v>3.14</v>
      </c>
    </row>
    <row r="91" spans="1:4">
      <c r="A91" t="str">
        <f>"000419"</f>
        <v>000419</v>
      </c>
      <c r="B91" t="s">
        <v>93</v>
      </c>
      <c r="C91">
        <v>-0.4</v>
      </c>
      <c r="D91">
        <v>1.2</v>
      </c>
    </row>
    <row r="92" spans="1:4">
      <c r="A92" t="str">
        <f>"000420"</f>
        <v>000420</v>
      </c>
      <c r="B92" t="s">
        <v>94</v>
      </c>
      <c r="C92">
        <v>0.43</v>
      </c>
      <c r="D92">
        <v>1.28</v>
      </c>
    </row>
    <row r="93" spans="1:4">
      <c r="A93" t="str">
        <f>"000421"</f>
        <v>000421</v>
      </c>
      <c r="B93" t="s">
        <v>95</v>
      </c>
      <c r="C93">
        <v>1.06</v>
      </c>
      <c r="D93">
        <v>2.13</v>
      </c>
    </row>
    <row r="94" spans="1:4">
      <c r="A94" t="str">
        <f>"000422"</f>
        <v>000422</v>
      </c>
      <c r="B94" t="s">
        <v>96</v>
      </c>
      <c r="C94">
        <v>-3.21</v>
      </c>
      <c r="D94">
        <v>5.22</v>
      </c>
    </row>
    <row r="95" spans="1:4">
      <c r="A95" t="str">
        <f>"000423"</f>
        <v>000423</v>
      </c>
      <c r="B95" t="s">
        <v>97</v>
      </c>
      <c r="C95">
        <v>-0.97</v>
      </c>
      <c r="D95">
        <v>1.56</v>
      </c>
    </row>
    <row r="96" spans="1:4">
      <c r="A96" t="str">
        <f>"000425"</f>
        <v>000425</v>
      </c>
      <c r="B96" t="s">
        <v>98</v>
      </c>
      <c r="C96">
        <v>2.53</v>
      </c>
      <c r="D96">
        <v>3.79</v>
      </c>
    </row>
    <row r="97" spans="1:4">
      <c r="A97" t="str">
        <f>"000426"</f>
        <v>000426</v>
      </c>
      <c r="B97" t="s">
        <v>99</v>
      </c>
      <c r="C97">
        <v>0</v>
      </c>
      <c r="D97">
        <v>0</v>
      </c>
    </row>
    <row r="98" spans="1:4">
      <c r="A98" t="str">
        <f>"000428"</f>
        <v>000428</v>
      </c>
      <c r="B98" t="s">
        <v>100</v>
      </c>
      <c r="C98">
        <v>1.07</v>
      </c>
      <c r="D98">
        <v>3.2</v>
      </c>
    </row>
    <row r="99" spans="1:4">
      <c r="A99" t="str">
        <f>"000429"</f>
        <v>000429</v>
      </c>
      <c r="B99" t="s">
        <v>101</v>
      </c>
      <c r="C99">
        <v>1.36</v>
      </c>
      <c r="D99">
        <v>2.05</v>
      </c>
    </row>
    <row r="100" spans="1:4">
      <c r="A100" t="str">
        <f>"000430"</f>
        <v>000430</v>
      </c>
      <c r="B100" t="s">
        <v>102</v>
      </c>
      <c r="C100">
        <v>0.3</v>
      </c>
      <c r="D100">
        <v>2.07</v>
      </c>
    </row>
    <row r="101" spans="1:4">
      <c r="A101" t="str">
        <f>"000488"</f>
        <v>000488</v>
      </c>
      <c r="B101" t="s">
        <v>103</v>
      </c>
      <c r="C101">
        <v>3.63</v>
      </c>
      <c r="D101">
        <v>5.07</v>
      </c>
    </row>
    <row r="102" spans="1:4">
      <c r="A102" t="str">
        <f>"000498"</f>
        <v>000498</v>
      </c>
      <c r="B102" t="s">
        <v>104</v>
      </c>
      <c r="C102">
        <v>6.82</v>
      </c>
      <c r="D102">
        <v>11.81</v>
      </c>
    </row>
    <row r="103" spans="1:4">
      <c r="A103" t="str">
        <f>"000501"</f>
        <v>000501</v>
      </c>
      <c r="B103" t="s">
        <v>105</v>
      </c>
      <c r="C103">
        <v>1.22</v>
      </c>
      <c r="D103">
        <v>2.53</v>
      </c>
    </row>
    <row r="104" spans="1:4">
      <c r="A104" t="str">
        <f>"000502"</f>
        <v>000502</v>
      </c>
      <c r="B104" t="s">
        <v>106</v>
      </c>
      <c r="C104">
        <v>0.6</v>
      </c>
      <c r="D104">
        <v>2.84</v>
      </c>
    </row>
    <row r="105" spans="1:4">
      <c r="A105" t="str">
        <f>"000503"</f>
        <v>000503</v>
      </c>
      <c r="B105" t="s">
        <v>107</v>
      </c>
      <c r="C105">
        <v>-1.52</v>
      </c>
      <c r="D105">
        <v>4.23</v>
      </c>
    </row>
    <row r="106" spans="1:4">
      <c r="A106" t="str">
        <f>"000504"</f>
        <v>000504</v>
      </c>
      <c r="B106" t="s">
        <v>108</v>
      </c>
      <c r="C106">
        <v>3.5</v>
      </c>
      <c r="D106">
        <v>5.39</v>
      </c>
    </row>
    <row r="107" spans="1:4">
      <c r="A107" t="str">
        <f>"000505"</f>
        <v>000505</v>
      </c>
      <c r="B107" t="s">
        <v>109</v>
      </c>
      <c r="C107">
        <v>4.21</v>
      </c>
      <c r="D107">
        <v>6.31</v>
      </c>
    </row>
    <row r="108" spans="1:4">
      <c r="A108" t="str">
        <f>"000506"</f>
        <v>000506</v>
      </c>
      <c r="B108" t="s">
        <v>110</v>
      </c>
      <c r="C108">
        <v>1.39</v>
      </c>
      <c r="D108">
        <v>5.56</v>
      </c>
    </row>
    <row r="109" spans="1:4">
      <c r="A109" t="str">
        <f>"000507"</f>
        <v>000507</v>
      </c>
      <c r="B109" t="s">
        <v>111</v>
      </c>
      <c r="C109">
        <v>1.46</v>
      </c>
      <c r="D109">
        <v>3.53</v>
      </c>
    </row>
    <row r="110" spans="1:4">
      <c r="A110" t="str">
        <f>"000509"</f>
        <v>000509</v>
      </c>
      <c r="B110" t="s">
        <v>112</v>
      </c>
      <c r="C110">
        <v>-0.41</v>
      </c>
      <c r="D110">
        <v>2.48</v>
      </c>
    </row>
    <row r="111" spans="1:4">
      <c r="A111" t="str">
        <f>"000510"</f>
        <v>000510</v>
      </c>
      <c r="B111" t="s">
        <v>113</v>
      </c>
      <c r="C111">
        <v>1.74</v>
      </c>
      <c r="D111">
        <v>2.91</v>
      </c>
    </row>
    <row r="112" spans="1:4">
      <c r="A112" t="str">
        <f>"000513"</f>
        <v>000513</v>
      </c>
      <c r="B112" t="s">
        <v>114</v>
      </c>
      <c r="C112">
        <v>-4.5</v>
      </c>
      <c r="D112">
        <v>4.21</v>
      </c>
    </row>
    <row r="113" spans="1:4">
      <c r="A113" t="str">
        <f>"000514"</f>
        <v>000514</v>
      </c>
      <c r="B113" t="s">
        <v>115</v>
      </c>
      <c r="C113">
        <v>1.18</v>
      </c>
      <c r="D113">
        <v>2.83</v>
      </c>
    </row>
    <row r="114" spans="1:4">
      <c r="A114" t="str">
        <f>"000516"</f>
        <v>000516</v>
      </c>
      <c r="B114" t="s">
        <v>116</v>
      </c>
      <c r="C114">
        <v>-0.78</v>
      </c>
      <c r="D114">
        <v>1.76</v>
      </c>
    </row>
    <row r="115" spans="1:4">
      <c r="A115" t="str">
        <f>"000517"</f>
        <v>000517</v>
      </c>
      <c r="B115" t="s">
        <v>117</v>
      </c>
      <c r="C115">
        <v>1.02</v>
      </c>
      <c r="D115">
        <v>3.75</v>
      </c>
    </row>
    <row r="116" spans="1:4">
      <c r="A116" t="str">
        <f>"000518"</f>
        <v>000518</v>
      </c>
      <c r="B116" t="s">
        <v>118</v>
      </c>
      <c r="C116">
        <v>-1.47</v>
      </c>
      <c r="D116">
        <v>2.44</v>
      </c>
    </row>
    <row r="117" spans="1:4">
      <c r="A117" t="str">
        <f>"000519"</f>
        <v>000519</v>
      </c>
      <c r="B117" t="s">
        <v>119</v>
      </c>
      <c r="C117">
        <v>0.91</v>
      </c>
      <c r="D117">
        <v>3.85</v>
      </c>
    </row>
    <row r="118" spans="1:4">
      <c r="A118" t="str">
        <f>"000520"</f>
        <v>000520</v>
      </c>
      <c r="B118" t="s">
        <v>120</v>
      </c>
      <c r="C118">
        <v>0.33</v>
      </c>
      <c r="D118">
        <v>1.66</v>
      </c>
    </row>
    <row r="119" spans="1:4">
      <c r="A119" t="str">
        <f>"000521"</f>
        <v>000521</v>
      </c>
      <c r="B119" t="s">
        <v>121</v>
      </c>
      <c r="C119">
        <v>1.36</v>
      </c>
      <c r="D119">
        <v>2.72</v>
      </c>
    </row>
    <row r="120" spans="1:4">
      <c r="A120" t="str">
        <f>"000523"</f>
        <v>000523</v>
      </c>
      <c r="B120" t="s">
        <v>122</v>
      </c>
      <c r="C120">
        <v>0.17</v>
      </c>
      <c r="D120">
        <v>1.2</v>
      </c>
    </row>
    <row r="121" spans="1:4">
      <c r="A121" t="str">
        <f>"000524"</f>
        <v>000524</v>
      </c>
      <c r="B121" t="s">
        <v>123</v>
      </c>
      <c r="C121">
        <v>0.12</v>
      </c>
      <c r="D121">
        <v>1.94</v>
      </c>
    </row>
    <row r="122" spans="1:4">
      <c r="A122" t="str">
        <f>"000525"</f>
        <v>000525</v>
      </c>
      <c r="B122" t="s">
        <v>124</v>
      </c>
      <c r="C122">
        <v>1.55</v>
      </c>
      <c r="D122">
        <v>2.57</v>
      </c>
    </row>
    <row r="123" spans="1:4">
      <c r="A123" t="str">
        <f>"000526"</f>
        <v>000526</v>
      </c>
      <c r="B123" t="s">
        <v>125</v>
      </c>
      <c r="C123">
        <v>0</v>
      </c>
      <c r="D123">
        <v>0</v>
      </c>
    </row>
    <row r="124" spans="1:4">
      <c r="A124" t="str">
        <f>"000528"</f>
        <v>000528</v>
      </c>
      <c r="B124" t="s">
        <v>126</v>
      </c>
      <c r="C124">
        <v>4.17</v>
      </c>
      <c r="D124">
        <v>5.44</v>
      </c>
    </row>
    <row r="125" spans="1:4">
      <c r="A125" t="str">
        <f>"000529"</f>
        <v>000529</v>
      </c>
      <c r="B125" t="s">
        <v>127</v>
      </c>
      <c r="C125">
        <v>0.55</v>
      </c>
      <c r="D125">
        <v>2.39</v>
      </c>
    </row>
    <row r="126" spans="1:4">
      <c r="A126" t="str">
        <f>"000530"</f>
        <v>000530</v>
      </c>
      <c r="B126" t="s">
        <v>128</v>
      </c>
      <c r="C126">
        <v>1.87</v>
      </c>
      <c r="D126">
        <v>4.55</v>
      </c>
    </row>
    <row r="127" spans="1:4">
      <c r="A127" t="str">
        <f>"000531"</f>
        <v>000531</v>
      </c>
      <c r="B127" t="s">
        <v>129</v>
      </c>
      <c r="C127">
        <v>1</v>
      </c>
      <c r="D127">
        <v>2.2</v>
      </c>
    </row>
    <row r="128" spans="1:4">
      <c r="A128" t="str">
        <f>"000532"</f>
        <v>000532</v>
      </c>
      <c r="B128" t="s">
        <v>130</v>
      </c>
      <c r="C128">
        <v>0.1</v>
      </c>
      <c r="D128">
        <v>2.38</v>
      </c>
    </row>
    <row r="129" spans="1:4">
      <c r="A129" t="str">
        <f>"000533"</f>
        <v>000533</v>
      </c>
      <c r="B129" t="s">
        <v>131</v>
      </c>
      <c r="C129">
        <v>0.57</v>
      </c>
      <c r="D129">
        <v>1.7</v>
      </c>
    </row>
    <row r="130" spans="1:4">
      <c r="A130" t="str">
        <f>"000534"</f>
        <v>000534</v>
      </c>
      <c r="B130" t="s">
        <v>132</v>
      </c>
      <c r="C130">
        <v>0</v>
      </c>
      <c r="D130">
        <v>1.89</v>
      </c>
    </row>
    <row r="131" spans="1:4">
      <c r="A131" t="str">
        <f>"000536"</f>
        <v>000536</v>
      </c>
      <c r="B131" t="s">
        <v>133</v>
      </c>
      <c r="C131">
        <v>1.13</v>
      </c>
      <c r="D131">
        <v>2.64</v>
      </c>
    </row>
    <row r="132" spans="1:4">
      <c r="A132" t="str">
        <f>"000537"</f>
        <v>000537</v>
      </c>
      <c r="B132" t="s">
        <v>134</v>
      </c>
      <c r="C132">
        <v>2.19</v>
      </c>
      <c r="D132">
        <v>4.17</v>
      </c>
    </row>
    <row r="133" spans="1:4">
      <c r="A133" t="str">
        <f>"000538"</f>
        <v>000538</v>
      </c>
      <c r="B133" t="s">
        <v>135</v>
      </c>
      <c r="C133">
        <v>-3.57</v>
      </c>
      <c r="D133">
        <v>2.84</v>
      </c>
    </row>
    <row r="134" spans="1:4">
      <c r="A134" t="str">
        <f>"000539"</f>
        <v>000539</v>
      </c>
      <c r="B134" t="s">
        <v>136</v>
      </c>
      <c r="C134">
        <v>-0.66</v>
      </c>
      <c r="D134">
        <v>1.97</v>
      </c>
    </row>
    <row r="135" spans="1:4">
      <c r="A135" t="str">
        <f>"000540"</f>
        <v>000540</v>
      </c>
      <c r="B135" t="s">
        <v>137</v>
      </c>
      <c r="C135">
        <v>0</v>
      </c>
      <c r="D135">
        <v>0</v>
      </c>
    </row>
    <row r="136" spans="1:4">
      <c r="A136" t="str">
        <f>"000541"</f>
        <v>000541</v>
      </c>
      <c r="B136" t="s">
        <v>138</v>
      </c>
      <c r="C136">
        <v>1.18</v>
      </c>
      <c r="D136">
        <v>1.52</v>
      </c>
    </row>
    <row r="137" spans="1:4">
      <c r="A137" t="str">
        <f>"000543"</f>
        <v>000543</v>
      </c>
      <c r="B137" t="s">
        <v>139</v>
      </c>
      <c r="C137">
        <v>2.5</v>
      </c>
      <c r="D137">
        <v>3.54</v>
      </c>
    </row>
    <row r="138" spans="1:4">
      <c r="A138" t="str">
        <f>"000544"</f>
        <v>000544</v>
      </c>
      <c r="B138" t="s">
        <v>140</v>
      </c>
      <c r="C138">
        <v>0.42</v>
      </c>
      <c r="D138">
        <v>2.12</v>
      </c>
    </row>
    <row r="139" spans="1:4">
      <c r="A139" t="str">
        <f>"000545"</f>
        <v>000545</v>
      </c>
      <c r="B139" t="s">
        <v>141</v>
      </c>
      <c r="C139">
        <v>0</v>
      </c>
      <c r="D139">
        <v>0</v>
      </c>
    </row>
    <row r="140" spans="1:4">
      <c r="A140" t="str">
        <f>"000546"</f>
        <v>000546</v>
      </c>
      <c r="B140" t="s">
        <v>142</v>
      </c>
      <c r="C140">
        <v>3.78</v>
      </c>
      <c r="D140">
        <v>5.26</v>
      </c>
    </row>
    <row r="141" spans="1:4">
      <c r="A141" t="str">
        <f>"000547"</f>
        <v>000547</v>
      </c>
      <c r="B141" t="s">
        <v>143</v>
      </c>
      <c r="C141">
        <v>4.07</v>
      </c>
      <c r="D141">
        <v>7.09</v>
      </c>
    </row>
    <row r="142" spans="1:4">
      <c r="A142" t="str">
        <f>"000548"</f>
        <v>000548</v>
      </c>
      <c r="B142" t="s">
        <v>144</v>
      </c>
      <c r="C142">
        <v>1.67</v>
      </c>
      <c r="D142">
        <v>2.87</v>
      </c>
    </row>
    <row r="143" spans="1:4">
      <c r="A143" t="str">
        <f>"000550"</f>
        <v>000550</v>
      </c>
      <c r="B143" t="s">
        <v>145</v>
      </c>
      <c r="C143">
        <v>1.99</v>
      </c>
      <c r="D143">
        <v>1.82</v>
      </c>
    </row>
    <row r="144" spans="1:4">
      <c r="A144" t="str">
        <f>"000551"</f>
        <v>000551</v>
      </c>
      <c r="B144" t="s">
        <v>146</v>
      </c>
      <c r="C144">
        <v>0.83</v>
      </c>
      <c r="D144">
        <v>1.98</v>
      </c>
    </row>
    <row r="145" spans="1:4">
      <c r="A145" t="str">
        <f>"000552"</f>
        <v>000552</v>
      </c>
      <c r="B145" t="s">
        <v>147</v>
      </c>
      <c r="C145">
        <v>1.56</v>
      </c>
      <c r="D145">
        <v>2.8</v>
      </c>
    </row>
    <row r="146" spans="1:4">
      <c r="A146" t="str">
        <f>"000553"</f>
        <v>000553</v>
      </c>
      <c r="B146" t="s">
        <v>148</v>
      </c>
      <c r="C146">
        <v>2.22</v>
      </c>
      <c r="D146">
        <v>3</v>
      </c>
    </row>
    <row r="147" spans="1:4">
      <c r="A147" t="str">
        <f>"000554"</f>
        <v>000554</v>
      </c>
      <c r="B147" t="s">
        <v>149</v>
      </c>
      <c r="C147">
        <v>1.95</v>
      </c>
      <c r="D147">
        <v>2.31</v>
      </c>
    </row>
    <row r="148" spans="1:4">
      <c r="A148" t="str">
        <f>"000555"</f>
        <v>000555</v>
      </c>
      <c r="B148" t="s">
        <v>150</v>
      </c>
      <c r="C148">
        <v>2.4</v>
      </c>
      <c r="D148">
        <v>4.57</v>
      </c>
    </row>
    <row r="149" spans="1:4">
      <c r="A149" t="str">
        <f>"000557"</f>
        <v>000557</v>
      </c>
      <c r="B149" t="s">
        <v>151</v>
      </c>
      <c r="C149">
        <v>1.23</v>
      </c>
      <c r="D149">
        <v>2.15</v>
      </c>
    </row>
    <row r="150" spans="1:4">
      <c r="A150" t="str">
        <f>"000558"</f>
        <v>000558</v>
      </c>
      <c r="B150" t="s">
        <v>152</v>
      </c>
      <c r="C150">
        <v>0.58</v>
      </c>
      <c r="D150">
        <v>1.74</v>
      </c>
    </row>
    <row r="151" spans="1:4">
      <c r="A151" t="str">
        <f>"000559"</f>
        <v>000559</v>
      </c>
      <c r="B151" t="s">
        <v>153</v>
      </c>
      <c r="C151">
        <v>0.45</v>
      </c>
      <c r="D151">
        <v>2.68</v>
      </c>
    </row>
    <row r="152" spans="1:4">
      <c r="A152" t="str">
        <f>"000560"</f>
        <v>000560</v>
      </c>
      <c r="B152" t="s">
        <v>154</v>
      </c>
      <c r="C152">
        <v>1.39</v>
      </c>
      <c r="D152">
        <v>2.77</v>
      </c>
    </row>
    <row r="153" spans="1:4">
      <c r="A153" t="str">
        <f>"000561"</f>
        <v>000561</v>
      </c>
      <c r="B153" t="s">
        <v>155</v>
      </c>
      <c r="C153">
        <v>1.98</v>
      </c>
      <c r="D153">
        <v>2.8</v>
      </c>
    </row>
    <row r="154" spans="1:4">
      <c r="A154" t="str">
        <f>"000563"</f>
        <v>000563</v>
      </c>
      <c r="B154" t="s">
        <v>156</v>
      </c>
      <c r="C154">
        <v>0</v>
      </c>
      <c r="D154">
        <v>0</v>
      </c>
    </row>
    <row r="155" spans="1:4">
      <c r="A155" t="str">
        <f>"000564"</f>
        <v>000564</v>
      </c>
      <c r="B155" t="s">
        <v>157</v>
      </c>
      <c r="C155">
        <v>10.02</v>
      </c>
      <c r="D155">
        <v>14.22</v>
      </c>
    </row>
    <row r="156" spans="1:4">
      <c r="A156" t="str">
        <f>"000565"</f>
        <v>000565</v>
      </c>
      <c r="B156" t="s">
        <v>158</v>
      </c>
      <c r="C156">
        <v>-3.54</v>
      </c>
      <c r="D156">
        <v>4.47</v>
      </c>
    </row>
    <row r="157" spans="1:4">
      <c r="A157" t="str">
        <f>"000566"</f>
        <v>000566</v>
      </c>
      <c r="B157" t="s">
        <v>159</v>
      </c>
      <c r="C157">
        <v>-9.78</v>
      </c>
      <c r="D157">
        <v>7.36</v>
      </c>
    </row>
    <row r="158" spans="1:4">
      <c r="A158" t="str">
        <f>"000567"</f>
        <v>000567</v>
      </c>
      <c r="B158" t="s">
        <v>160</v>
      </c>
      <c r="C158">
        <v>-1.05</v>
      </c>
      <c r="D158">
        <v>3.02</v>
      </c>
    </row>
    <row r="159" spans="1:4">
      <c r="A159" t="str">
        <f>"000568"</f>
        <v>000568</v>
      </c>
      <c r="B159" t="s">
        <v>161</v>
      </c>
      <c r="C159">
        <v>-2.02</v>
      </c>
      <c r="D159">
        <v>3.19</v>
      </c>
    </row>
    <row r="160" spans="1:4">
      <c r="A160" t="str">
        <f>"000570"</f>
        <v>000570</v>
      </c>
      <c r="B160" t="s">
        <v>162</v>
      </c>
      <c r="C160">
        <v>0.96</v>
      </c>
      <c r="D160">
        <v>2.17</v>
      </c>
    </row>
    <row r="161" spans="1:4">
      <c r="A161" t="str">
        <f>"000571"</f>
        <v>000571</v>
      </c>
      <c r="B161" t="s">
        <v>163</v>
      </c>
      <c r="C161">
        <v>1.31</v>
      </c>
      <c r="D161">
        <v>3.4</v>
      </c>
    </row>
    <row r="162" spans="1:4">
      <c r="A162" t="str">
        <f>"000572"</f>
        <v>000572</v>
      </c>
      <c r="B162" t="s">
        <v>164</v>
      </c>
      <c r="C162">
        <v>0.66</v>
      </c>
      <c r="D162">
        <v>3.63</v>
      </c>
    </row>
    <row r="163" spans="1:4">
      <c r="A163" t="str">
        <f>"000573"</f>
        <v>000573</v>
      </c>
      <c r="B163" t="s">
        <v>165</v>
      </c>
      <c r="C163">
        <v>0</v>
      </c>
      <c r="D163">
        <v>1.87</v>
      </c>
    </row>
    <row r="164" spans="1:4">
      <c r="A164" t="str">
        <f>"000576"</f>
        <v>000576</v>
      </c>
      <c r="B164" t="s">
        <v>166</v>
      </c>
      <c r="C164">
        <v>-5.06</v>
      </c>
      <c r="D164">
        <v>7.44</v>
      </c>
    </row>
    <row r="165" spans="1:4">
      <c r="A165" t="str">
        <f>"000581"</f>
        <v>000581</v>
      </c>
      <c r="B165" t="s">
        <v>167</v>
      </c>
      <c r="C165">
        <v>1.48</v>
      </c>
      <c r="D165">
        <v>2.49</v>
      </c>
    </row>
    <row r="166" spans="1:4">
      <c r="A166" t="str">
        <f>"000582"</f>
        <v>000582</v>
      </c>
      <c r="B166" t="s">
        <v>168</v>
      </c>
      <c r="C166">
        <v>2.19</v>
      </c>
      <c r="D166">
        <v>3.73</v>
      </c>
    </row>
    <row r="167" spans="1:4">
      <c r="A167" t="str">
        <f>"000584"</f>
        <v>000584</v>
      </c>
      <c r="B167" t="s">
        <v>169</v>
      </c>
      <c r="C167">
        <v>-0.1</v>
      </c>
      <c r="D167">
        <v>4.4</v>
      </c>
    </row>
    <row r="168" spans="1:4">
      <c r="A168" t="str">
        <f>"000585"</f>
        <v>000585</v>
      </c>
      <c r="B168" t="s">
        <v>170</v>
      </c>
      <c r="C168">
        <v>-0.52</v>
      </c>
      <c r="D168">
        <v>2.07</v>
      </c>
    </row>
    <row r="169" spans="1:4">
      <c r="A169" t="str">
        <f>"000586"</f>
        <v>000586</v>
      </c>
      <c r="B169" t="s">
        <v>171</v>
      </c>
      <c r="C169">
        <v>-0.39</v>
      </c>
      <c r="D169">
        <v>4</v>
      </c>
    </row>
    <row r="170" spans="1:4">
      <c r="A170" t="str">
        <f>"000587"</f>
        <v>000587</v>
      </c>
      <c r="B170" t="s">
        <v>172</v>
      </c>
      <c r="C170">
        <v>-1.18</v>
      </c>
      <c r="D170">
        <v>2.36</v>
      </c>
    </row>
    <row r="171" spans="1:4">
      <c r="A171" t="str">
        <f>"000589"</f>
        <v>000589</v>
      </c>
      <c r="B171" t="s">
        <v>173</v>
      </c>
      <c r="C171">
        <v>0.3</v>
      </c>
      <c r="D171">
        <v>1.78</v>
      </c>
    </row>
    <row r="172" spans="1:4">
      <c r="A172" t="str">
        <f>"000590"</f>
        <v>000590</v>
      </c>
      <c r="B172" t="s">
        <v>174</v>
      </c>
      <c r="C172">
        <v>-1.29</v>
      </c>
      <c r="D172">
        <v>6.57</v>
      </c>
    </row>
    <row r="173" spans="1:4">
      <c r="A173" t="str">
        <f>"000591"</f>
        <v>000591</v>
      </c>
      <c r="B173" t="s">
        <v>175</v>
      </c>
      <c r="C173">
        <v>-0.27</v>
      </c>
      <c r="D173">
        <v>1.37</v>
      </c>
    </row>
    <row r="174" spans="1:4">
      <c r="A174" t="str">
        <f>"000592"</f>
        <v>000592</v>
      </c>
      <c r="B174" t="s">
        <v>176</v>
      </c>
      <c r="C174">
        <v>2.82</v>
      </c>
      <c r="D174">
        <v>3.87</v>
      </c>
    </row>
    <row r="175" spans="1:4">
      <c r="A175" t="str">
        <f>"000593"</f>
        <v>000593</v>
      </c>
      <c r="B175" t="s">
        <v>177</v>
      </c>
      <c r="C175">
        <v>2.58</v>
      </c>
      <c r="D175">
        <v>7.44</v>
      </c>
    </row>
    <row r="176" spans="1:4">
      <c r="A176" t="str">
        <f>"000595"</f>
        <v>000595</v>
      </c>
      <c r="B176" t="s">
        <v>178</v>
      </c>
      <c r="C176">
        <v>2.13</v>
      </c>
      <c r="D176">
        <v>4.8</v>
      </c>
    </row>
    <row r="177" spans="1:4">
      <c r="A177" t="str">
        <f>"000596"</f>
        <v>000596</v>
      </c>
      <c r="B177" t="s">
        <v>179</v>
      </c>
      <c r="C177">
        <v>-3.83</v>
      </c>
      <c r="D177">
        <v>5.33</v>
      </c>
    </row>
    <row r="178" spans="1:4">
      <c r="A178" t="str">
        <f>"000597"</f>
        <v>000597</v>
      </c>
      <c r="B178" t="s">
        <v>180</v>
      </c>
      <c r="C178">
        <v>-4.06</v>
      </c>
      <c r="D178">
        <v>4.59</v>
      </c>
    </row>
    <row r="179" spans="1:4">
      <c r="A179" t="str">
        <f>"000598"</f>
        <v>000598</v>
      </c>
      <c r="B179" t="s">
        <v>181</v>
      </c>
      <c r="C179">
        <v>1.91</v>
      </c>
      <c r="D179">
        <v>3.34</v>
      </c>
    </row>
    <row r="180" spans="1:4">
      <c r="A180" t="str">
        <f>"000599"</f>
        <v>000599</v>
      </c>
      <c r="B180" t="s">
        <v>182</v>
      </c>
      <c r="C180">
        <v>0.86</v>
      </c>
      <c r="D180">
        <v>2.36</v>
      </c>
    </row>
    <row r="181" spans="1:4">
      <c r="A181" t="str">
        <f>"000600"</f>
        <v>000600</v>
      </c>
      <c r="B181" t="s">
        <v>183</v>
      </c>
      <c r="C181">
        <v>1.97</v>
      </c>
      <c r="D181">
        <v>3.76</v>
      </c>
    </row>
    <row r="182" spans="1:4">
      <c r="A182" t="str">
        <f>"000601"</f>
        <v>000601</v>
      </c>
      <c r="B182" t="s">
        <v>184</v>
      </c>
      <c r="C182">
        <v>4.78</v>
      </c>
      <c r="D182">
        <v>5.65</v>
      </c>
    </row>
    <row r="183" spans="1:4">
      <c r="A183" t="str">
        <f>"000603"</f>
        <v>000603</v>
      </c>
      <c r="B183" t="s">
        <v>185</v>
      </c>
      <c r="C183">
        <v>0</v>
      </c>
      <c r="D183">
        <v>0</v>
      </c>
    </row>
    <row r="184" spans="1:4">
      <c r="A184" t="str">
        <f>"000605"</f>
        <v>000605</v>
      </c>
      <c r="B184" t="s">
        <v>186</v>
      </c>
      <c r="C184">
        <v>1.67</v>
      </c>
      <c r="D184">
        <v>2.65</v>
      </c>
    </row>
    <row r="185" spans="1:4">
      <c r="A185" t="str">
        <f>"000606"</f>
        <v>000606</v>
      </c>
      <c r="B185" t="s">
        <v>187</v>
      </c>
      <c r="C185">
        <v>-1.26</v>
      </c>
      <c r="D185">
        <v>2.69</v>
      </c>
    </row>
    <row r="186" spans="1:4">
      <c r="A186" t="str">
        <f>"000607"</f>
        <v>000607</v>
      </c>
      <c r="B186" t="s">
        <v>188</v>
      </c>
      <c r="C186">
        <v>0</v>
      </c>
      <c r="D186">
        <v>1.2</v>
      </c>
    </row>
    <row r="187" spans="1:4">
      <c r="A187" t="str">
        <f>"000608"</f>
        <v>000608</v>
      </c>
      <c r="B187" t="s">
        <v>189</v>
      </c>
      <c r="C187">
        <v>1.17</v>
      </c>
      <c r="D187">
        <v>2.54</v>
      </c>
    </row>
    <row r="188" spans="1:4">
      <c r="A188" t="str">
        <f>"000609"</f>
        <v>000609</v>
      </c>
      <c r="B188" t="s">
        <v>190</v>
      </c>
      <c r="C188">
        <v>2.73</v>
      </c>
      <c r="D188">
        <v>4.1</v>
      </c>
    </row>
    <row r="189" spans="1:4">
      <c r="A189" t="str">
        <f>"000610"</f>
        <v>000610</v>
      </c>
      <c r="B189" t="s">
        <v>191</v>
      </c>
      <c r="C189">
        <v>5.75</v>
      </c>
      <c r="D189">
        <v>9.52</v>
      </c>
    </row>
    <row r="190" spans="1:4">
      <c r="A190" t="str">
        <f>"000611"</f>
        <v>000611</v>
      </c>
      <c r="B190" t="s">
        <v>192</v>
      </c>
      <c r="C190">
        <v>0</v>
      </c>
      <c r="D190">
        <v>0</v>
      </c>
    </row>
    <row r="191" spans="1:4">
      <c r="A191" t="str">
        <f>"000612"</f>
        <v>000612</v>
      </c>
      <c r="B191" t="s">
        <v>193</v>
      </c>
      <c r="C191">
        <v>2.26</v>
      </c>
      <c r="D191">
        <v>5.75</v>
      </c>
    </row>
    <row r="192" spans="1:4">
      <c r="A192" t="str">
        <f>"000613"</f>
        <v>000613</v>
      </c>
      <c r="B192" t="s">
        <v>194</v>
      </c>
      <c r="C192">
        <v>2.6</v>
      </c>
      <c r="D192">
        <v>5.73</v>
      </c>
    </row>
    <row r="193" spans="1:4">
      <c r="A193" t="str">
        <f>"000615"</f>
        <v>000615</v>
      </c>
      <c r="B193" t="s">
        <v>195</v>
      </c>
      <c r="C193">
        <v>1.56</v>
      </c>
      <c r="D193">
        <v>4.05</v>
      </c>
    </row>
    <row r="194" spans="1:4">
      <c r="A194" t="str">
        <f>"000616"</f>
        <v>000616</v>
      </c>
      <c r="B194" t="s">
        <v>196</v>
      </c>
      <c r="C194">
        <v>0</v>
      </c>
      <c r="D194">
        <v>0</v>
      </c>
    </row>
    <row r="195" spans="1:4">
      <c r="A195" t="str">
        <f>"000617"</f>
        <v>000617</v>
      </c>
      <c r="B195" t="s">
        <v>197</v>
      </c>
      <c r="C195">
        <v>1.82</v>
      </c>
      <c r="D195">
        <v>4.45</v>
      </c>
    </row>
    <row r="196" spans="1:4">
      <c r="A196" t="str">
        <f>"000619"</f>
        <v>000619</v>
      </c>
      <c r="B196" t="s">
        <v>198</v>
      </c>
      <c r="C196">
        <v>-0.16</v>
      </c>
      <c r="D196">
        <v>1.58</v>
      </c>
    </row>
    <row r="197" spans="1:4">
      <c r="A197" t="str">
        <f>"000620"</f>
        <v>000620</v>
      </c>
      <c r="B197" t="s">
        <v>199</v>
      </c>
      <c r="C197">
        <v>0.37</v>
      </c>
      <c r="D197">
        <v>2.4</v>
      </c>
    </row>
    <row r="198" spans="1:4">
      <c r="A198" t="str">
        <f>"000622"</f>
        <v>000622</v>
      </c>
      <c r="B198" t="s">
        <v>200</v>
      </c>
      <c r="C198">
        <v>1.85</v>
      </c>
      <c r="D198">
        <v>3.38</v>
      </c>
    </row>
    <row r="199" spans="1:4">
      <c r="A199" t="str">
        <f>"000623"</f>
        <v>000623</v>
      </c>
      <c r="B199" t="s">
        <v>201</v>
      </c>
      <c r="C199">
        <v>0</v>
      </c>
      <c r="D199">
        <v>2.12</v>
      </c>
    </row>
    <row r="200" spans="1:4">
      <c r="A200" t="str">
        <f>"000625"</f>
        <v>000625</v>
      </c>
      <c r="B200" t="s">
        <v>202</v>
      </c>
      <c r="C200">
        <v>1.01</v>
      </c>
      <c r="D200">
        <v>2.4</v>
      </c>
    </row>
    <row r="201" spans="1:4">
      <c r="A201" t="str">
        <f>"000626"</f>
        <v>000626</v>
      </c>
      <c r="B201" t="s">
        <v>203</v>
      </c>
      <c r="C201">
        <v>3.69</v>
      </c>
      <c r="D201">
        <v>5.61</v>
      </c>
    </row>
    <row r="202" spans="1:4">
      <c r="A202" t="str">
        <f>"000627"</f>
        <v>000627</v>
      </c>
      <c r="B202" t="s">
        <v>204</v>
      </c>
      <c r="C202">
        <v>-0.45</v>
      </c>
      <c r="D202">
        <v>2.68</v>
      </c>
    </row>
    <row r="203" spans="1:4">
      <c r="A203" t="str">
        <f>"000628"</f>
        <v>000628</v>
      </c>
      <c r="B203" t="s">
        <v>205</v>
      </c>
      <c r="C203">
        <v>3.74</v>
      </c>
      <c r="D203">
        <v>7.6</v>
      </c>
    </row>
    <row r="204" spans="1:4">
      <c r="A204" t="str">
        <f>"000630"</f>
        <v>000630</v>
      </c>
      <c r="B204" t="s">
        <v>206</v>
      </c>
      <c r="C204">
        <v>1.9</v>
      </c>
      <c r="D204">
        <v>2.84</v>
      </c>
    </row>
    <row r="205" spans="1:4">
      <c r="A205" t="str">
        <f>"000631"</f>
        <v>000631</v>
      </c>
      <c r="B205" t="s">
        <v>207</v>
      </c>
      <c r="C205">
        <v>1.51</v>
      </c>
      <c r="D205">
        <v>3.02</v>
      </c>
    </row>
    <row r="206" spans="1:4">
      <c r="A206" t="str">
        <f>"000632"</f>
        <v>000632</v>
      </c>
      <c r="B206" t="s">
        <v>208</v>
      </c>
      <c r="C206">
        <v>1.14</v>
      </c>
      <c r="D206">
        <v>2.29</v>
      </c>
    </row>
    <row r="207" spans="1:4">
      <c r="A207" t="str">
        <f>"000633"</f>
        <v>000633</v>
      </c>
      <c r="B207" t="s">
        <v>209</v>
      </c>
      <c r="C207">
        <v>-1</v>
      </c>
      <c r="D207">
        <v>2.41</v>
      </c>
    </row>
    <row r="208" spans="1:4">
      <c r="A208" t="str">
        <f>"000635"</f>
        <v>000635</v>
      </c>
      <c r="B208" t="s">
        <v>210</v>
      </c>
      <c r="C208">
        <v>1.09</v>
      </c>
      <c r="D208">
        <v>1.96</v>
      </c>
    </row>
    <row r="209" spans="1:4">
      <c r="A209" t="str">
        <f>"000636"</f>
        <v>000636</v>
      </c>
      <c r="B209" t="s">
        <v>211</v>
      </c>
      <c r="C209">
        <v>0.18</v>
      </c>
      <c r="D209">
        <v>3.46</v>
      </c>
    </row>
    <row r="210" spans="1:4">
      <c r="A210" t="str">
        <f>"000637"</f>
        <v>000637</v>
      </c>
      <c r="B210" t="s">
        <v>212</v>
      </c>
      <c r="C210">
        <v>0.49</v>
      </c>
      <c r="D210">
        <v>1.96</v>
      </c>
    </row>
    <row r="211" spans="1:4">
      <c r="A211" t="str">
        <f>"000638"</f>
        <v>000638</v>
      </c>
      <c r="B211" t="s">
        <v>213</v>
      </c>
      <c r="C211">
        <v>-0.17</v>
      </c>
      <c r="D211">
        <v>5.7</v>
      </c>
    </row>
    <row r="212" spans="1:4">
      <c r="A212" t="str">
        <f>"000639"</f>
        <v>000639</v>
      </c>
      <c r="B212" t="s">
        <v>214</v>
      </c>
      <c r="C212">
        <v>-0.51</v>
      </c>
      <c r="D212">
        <v>2.86</v>
      </c>
    </row>
    <row r="213" spans="1:4">
      <c r="A213" t="str">
        <f>"000650"</f>
        <v>000650</v>
      </c>
      <c r="B213" t="s">
        <v>215</v>
      </c>
      <c r="C213">
        <v>-3.86</v>
      </c>
      <c r="D213">
        <v>5.92</v>
      </c>
    </row>
    <row r="214" spans="1:4">
      <c r="A214" t="str">
        <f>"000651"</f>
        <v>000651</v>
      </c>
      <c r="B214" t="s">
        <v>216</v>
      </c>
      <c r="C214">
        <v>-1.24</v>
      </c>
      <c r="D214">
        <v>1.78</v>
      </c>
    </row>
    <row r="215" spans="1:4">
      <c r="A215" t="str">
        <f>"000652"</f>
        <v>000652</v>
      </c>
      <c r="B215" t="s">
        <v>217</v>
      </c>
      <c r="C215">
        <v>1.67</v>
      </c>
      <c r="D215">
        <v>3.33</v>
      </c>
    </row>
    <row r="216" spans="1:4">
      <c r="A216" t="str">
        <f>"000655"</f>
        <v>000655</v>
      </c>
      <c r="B216" t="s">
        <v>218</v>
      </c>
      <c r="C216">
        <v>0.31</v>
      </c>
      <c r="D216">
        <v>1.87</v>
      </c>
    </row>
    <row r="217" spans="1:4">
      <c r="A217" t="str">
        <f>"000656"</f>
        <v>000656</v>
      </c>
      <c r="B217" t="s">
        <v>219</v>
      </c>
      <c r="C217">
        <v>1.66</v>
      </c>
      <c r="D217">
        <v>2.48</v>
      </c>
    </row>
    <row r="218" spans="1:4">
      <c r="A218" t="str">
        <f>"000657"</f>
        <v>000657</v>
      </c>
      <c r="B218" t="s">
        <v>220</v>
      </c>
      <c r="C218">
        <v>1.77</v>
      </c>
      <c r="D218">
        <v>3.1</v>
      </c>
    </row>
    <row r="219" spans="1:4">
      <c r="A219" t="str">
        <f>"000659"</f>
        <v>000659</v>
      </c>
      <c r="B219" t="s">
        <v>221</v>
      </c>
      <c r="C219">
        <v>0.88</v>
      </c>
      <c r="D219">
        <v>2.2</v>
      </c>
    </row>
    <row r="220" spans="1:4">
      <c r="A220" t="str">
        <f>"000661"</f>
        <v>000661</v>
      </c>
      <c r="B220" t="s">
        <v>222</v>
      </c>
      <c r="C220">
        <v>-10</v>
      </c>
      <c r="D220">
        <v>0</v>
      </c>
    </row>
    <row r="221" spans="1:4">
      <c r="A221" t="str">
        <f>"000662"</f>
        <v>000662</v>
      </c>
      <c r="B221" t="s">
        <v>223</v>
      </c>
      <c r="C221">
        <v>0.83</v>
      </c>
      <c r="D221">
        <v>2.15</v>
      </c>
    </row>
    <row r="222" spans="1:4">
      <c r="A222" t="str">
        <f>"000663"</f>
        <v>000663</v>
      </c>
      <c r="B222" t="s">
        <v>224</v>
      </c>
      <c r="C222">
        <v>0.91</v>
      </c>
      <c r="D222">
        <v>2.74</v>
      </c>
    </row>
    <row r="223" spans="1:4">
      <c r="A223" t="str">
        <f>"000665"</f>
        <v>000665</v>
      </c>
      <c r="B223" t="s">
        <v>225</v>
      </c>
      <c r="C223">
        <v>0.83</v>
      </c>
      <c r="D223">
        <v>2.02</v>
      </c>
    </row>
    <row r="224" spans="1:4">
      <c r="A224" t="str">
        <f>"000666"</f>
        <v>000666</v>
      </c>
      <c r="B224" t="s">
        <v>226</v>
      </c>
      <c r="C224">
        <v>0</v>
      </c>
      <c r="D224">
        <v>0</v>
      </c>
    </row>
    <row r="225" spans="1:4">
      <c r="A225" t="str">
        <f>"000667"</f>
        <v>000667</v>
      </c>
      <c r="B225" t="s">
        <v>227</v>
      </c>
      <c r="C225">
        <v>0</v>
      </c>
      <c r="D225">
        <v>1.79</v>
      </c>
    </row>
    <row r="226" spans="1:4">
      <c r="A226" t="str">
        <f>"000668"</f>
        <v>000668</v>
      </c>
      <c r="B226" t="s">
        <v>228</v>
      </c>
      <c r="C226">
        <v>-0.76</v>
      </c>
      <c r="D226">
        <v>2.84</v>
      </c>
    </row>
    <row r="227" spans="1:4">
      <c r="A227" t="str">
        <f>"000669"</f>
        <v>000669</v>
      </c>
      <c r="B227" t="s">
        <v>229</v>
      </c>
      <c r="C227">
        <v>0</v>
      </c>
      <c r="D227">
        <v>0</v>
      </c>
    </row>
    <row r="228" spans="1:4">
      <c r="A228" t="str">
        <f>"000670"</f>
        <v>000670</v>
      </c>
      <c r="B228" t="s">
        <v>230</v>
      </c>
      <c r="C228">
        <v>8.62</v>
      </c>
      <c r="D228">
        <v>10.84</v>
      </c>
    </row>
    <row r="229" spans="1:4">
      <c r="A229" t="str">
        <f>"000671"</f>
        <v>000671</v>
      </c>
      <c r="B229" t="s">
        <v>231</v>
      </c>
      <c r="C229">
        <v>5.02</v>
      </c>
      <c r="D229">
        <v>7.09</v>
      </c>
    </row>
    <row r="230" spans="1:4">
      <c r="A230" t="str">
        <f>"000672"</f>
        <v>000672</v>
      </c>
      <c r="B230" t="s">
        <v>232</v>
      </c>
      <c r="C230">
        <v>4.43</v>
      </c>
      <c r="D230">
        <v>9.32</v>
      </c>
    </row>
    <row r="231" spans="1:4">
      <c r="A231" t="str">
        <f>"000673"</f>
        <v>000673</v>
      </c>
      <c r="B231" t="s">
        <v>233</v>
      </c>
      <c r="C231">
        <v>0</v>
      </c>
      <c r="D231">
        <v>0</v>
      </c>
    </row>
    <row r="232" spans="1:4">
      <c r="A232" t="str">
        <f>"000676"</f>
        <v>000676</v>
      </c>
      <c r="B232" t="s">
        <v>234</v>
      </c>
      <c r="C232">
        <v>0.42</v>
      </c>
      <c r="D232">
        <v>3.68</v>
      </c>
    </row>
    <row r="233" spans="1:4">
      <c r="A233" t="str">
        <f>"000677"</f>
        <v>000677</v>
      </c>
      <c r="B233" t="s">
        <v>235</v>
      </c>
      <c r="C233">
        <v>-0.54</v>
      </c>
      <c r="D233">
        <v>3.81</v>
      </c>
    </row>
    <row r="234" spans="1:4">
      <c r="A234" t="str">
        <f>"000678"</f>
        <v>000678</v>
      </c>
      <c r="B234" t="s">
        <v>236</v>
      </c>
      <c r="C234">
        <v>1.36</v>
      </c>
      <c r="D234">
        <v>3.7</v>
      </c>
    </row>
    <row r="235" spans="1:4">
      <c r="A235" t="str">
        <f>"000679"</f>
        <v>000679</v>
      </c>
      <c r="B235" t="s">
        <v>237</v>
      </c>
      <c r="C235">
        <v>0.44</v>
      </c>
      <c r="D235">
        <v>1.99</v>
      </c>
    </row>
    <row r="236" spans="1:4">
      <c r="A236" t="str">
        <f>"000680"</f>
        <v>000680</v>
      </c>
      <c r="B236" t="s">
        <v>238</v>
      </c>
      <c r="C236">
        <v>3.25</v>
      </c>
      <c r="D236">
        <v>8.88</v>
      </c>
    </row>
    <row r="237" spans="1:4">
      <c r="A237" t="str">
        <f>"000681"</f>
        <v>000681</v>
      </c>
      <c r="B237" t="s">
        <v>239</v>
      </c>
      <c r="C237">
        <v>0.11</v>
      </c>
      <c r="D237">
        <v>3.67</v>
      </c>
    </row>
    <row r="238" spans="1:4">
      <c r="A238" t="str">
        <f>"000682"</f>
        <v>000682</v>
      </c>
      <c r="B238" t="s">
        <v>240</v>
      </c>
      <c r="C238">
        <v>1.06</v>
      </c>
      <c r="D238">
        <v>2.39</v>
      </c>
    </row>
    <row r="239" spans="1:4">
      <c r="A239" t="str">
        <f>"000683"</f>
        <v>000683</v>
      </c>
      <c r="B239" t="s">
        <v>241</v>
      </c>
      <c r="C239">
        <v>5.86</v>
      </c>
      <c r="D239">
        <v>7.24</v>
      </c>
    </row>
    <row r="240" spans="1:4">
      <c r="A240" t="str">
        <f>"000685"</f>
        <v>000685</v>
      </c>
      <c r="B240" t="s">
        <v>242</v>
      </c>
      <c r="C240">
        <v>1.26</v>
      </c>
      <c r="D240">
        <v>2.4</v>
      </c>
    </row>
    <row r="241" spans="1:4">
      <c r="A241" t="str">
        <f>"000686"</f>
        <v>000686</v>
      </c>
      <c r="B241" t="s">
        <v>243</v>
      </c>
      <c r="C241">
        <v>0.96</v>
      </c>
      <c r="D241">
        <v>2.23</v>
      </c>
    </row>
    <row r="242" spans="1:4">
      <c r="A242" t="str">
        <f>"000687"</f>
        <v>000687</v>
      </c>
      <c r="B242" t="s">
        <v>244</v>
      </c>
      <c r="C242">
        <v>2.32</v>
      </c>
      <c r="D242">
        <v>3.65</v>
      </c>
    </row>
    <row r="243" spans="1:4">
      <c r="A243" t="str">
        <f>"000688"</f>
        <v>000688</v>
      </c>
      <c r="B243" t="s">
        <v>245</v>
      </c>
      <c r="C243">
        <v>-1.04</v>
      </c>
      <c r="D243">
        <v>3.02</v>
      </c>
    </row>
    <row r="244" spans="1:4">
      <c r="A244" t="str">
        <f>"000690"</f>
        <v>000690</v>
      </c>
      <c r="B244" t="s">
        <v>246</v>
      </c>
      <c r="C244">
        <v>0.81</v>
      </c>
      <c r="D244">
        <v>2.01</v>
      </c>
    </row>
    <row r="245" spans="1:4">
      <c r="A245" t="str">
        <f>"000691"</f>
        <v>000691</v>
      </c>
      <c r="B245" t="s">
        <v>247</v>
      </c>
      <c r="C245">
        <v>0.8</v>
      </c>
      <c r="D245">
        <v>1.6</v>
      </c>
    </row>
    <row r="246" spans="1:4">
      <c r="A246" t="str">
        <f>"000692"</f>
        <v>000692</v>
      </c>
      <c r="B246" t="s">
        <v>248</v>
      </c>
      <c r="C246">
        <v>1.32</v>
      </c>
      <c r="D246">
        <v>3.63</v>
      </c>
    </row>
    <row r="247" spans="1:4">
      <c r="A247" t="str">
        <f>"000695"</f>
        <v>000695</v>
      </c>
      <c r="B247" t="s">
        <v>249</v>
      </c>
      <c r="C247">
        <v>1.16</v>
      </c>
      <c r="D247">
        <v>2.31</v>
      </c>
    </row>
    <row r="248" spans="1:4">
      <c r="A248" t="str">
        <f>"000697"</f>
        <v>000697</v>
      </c>
      <c r="B248" t="s">
        <v>250</v>
      </c>
      <c r="C248">
        <v>-1.42</v>
      </c>
      <c r="D248">
        <v>2.51</v>
      </c>
    </row>
    <row r="249" spans="1:4">
      <c r="A249" t="str">
        <f>"000698"</f>
        <v>000698</v>
      </c>
      <c r="B249" t="s">
        <v>251</v>
      </c>
      <c r="C249">
        <v>1.66</v>
      </c>
      <c r="D249">
        <v>2.13</v>
      </c>
    </row>
    <row r="250" spans="1:4">
      <c r="A250" t="str">
        <f>"000700"</f>
        <v>000700</v>
      </c>
      <c r="B250" t="s">
        <v>252</v>
      </c>
      <c r="C250">
        <v>0.83</v>
      </c>
      <c r="D250">
        <v>1.94</v>
      </c>
    </row>
    <row r="251" spans="1:4">
      <c r="A251" t="str">
        <f>"000701"</f>
        <v>000701</v>
      </c>
      <c r="B251" t="s">
        <v>253</v>
      </c>
      <c r="C251">
        <v>1.49</v>
      </c>
      <c r="D251">
        <v>5.69</v>
      </c>
    </row>
    <row r="252" spans="1:4">
      <c r="A252" t="str">
        <f>"000702"</f>
        <v>000702</v>
      </c>
      <c r="B252" t="s">
        <v>254</v>
      </c>
      <c r="C252">
        <v>1.2</v>
      </c>
      <c r="D252">
        <v>1.71</v>
      </c>
    </row>
    <row r="253" spans="1:4">
      <c r="A253" t="str">
        <f>"000703"</f>
        <v>000703</v>
      </c>
      <c r="B253" t="s">
        <v>255</v>
      </c>
      <c r="C253">
        <v>1.84</v>
      </c>
      <c r="D253">
        <v>4.47</v>
      </c>
    </row>
    <row r="254" spans="1:4">
      <c r="A254" t="str">
        <f>"000705"</f>
        <v>000705</v>
      </c>
      <c r="B254" t="s">
        <v>256</v>
      </c>
      <c r="C254">
        <v>-0.15</v>
      </c>
      <c r="D254">
        <v>2.16</v>
      </c>
    </row>
    <row r="255" spans="1:4">
      <c r="A255" t="str">
        <f>"000707"</f>
        <v>000707</v>
      </c>
      <c r="B255" t="s">
        <v>257</v>
      </c>
      <c r="C255">
        <v>0</v>
      </c>
      <c r="D255">
        <v>2.4</v>
      </c>
    </row>
    <row r="256" spans="1:4">
      <c r="A256" t="str">
        <f>"000708"</f>
        <v>000708</v>
      </c>
      <c r="B256" t="s">
        <v>258</v>
      </c>
      <c r="C256">
        <v>1.71</v>
      </c>
      <c r="D256">
        <v>2.97</v>
      </c>
    </row>
    <row r="257" spans="1:4">
      <c r="A257" t="str">
        <f>"000709"</f>
        <v>000709</v>
      </c>
      <c r="B257" t="s">
        <v>259</v>
      </c>
      <c r="C257">
        <v>1.42</v>
      </c>
      <c r="D257">
        <v>2.85</v>
      </c>
    </row>
    <row r="258" spans="1:4">
      <c r="A258" t="str">
        <f>"000710"</f>
        <v>000710</v>
      </c>
      <c r="B258" t="s">
        <v>260</v>
      </c>
      <c r="C258">
        <v>-2.33</v>
      </c>
      <c r="D258">
        <v>4.55</v>
      </c>
    </row>
    <row r="259" spans="1:4">
      <c r="A259" t="str">
        <f>"000711"</f>
        <v>000711</v>
      </c>
      <c r="B259" t="s">
        <v>261</v>
      </c>
      <c r="C259">
        <v>0</v>
      </c>
      <c r="D259">
        <v>0</v>
      </c>
    </row>
    <row r="260" spans="1:4">
      <c r="A260" t="str">
        <f>"000712"</f>
        <v>000712</v>
      </c>
      <c r="B260" t="s">
        <v>262</v>
      </c>
      <c r="C260">
        <v>0.31</v>
      </c>
      <c r="D260">
        <v>4.69</v>
      </c>
    </row>
    <row r="261" spans="1:4">
      <c r="A261" t="str">
        <f>"000713"</f>
        <v>000713</v>
      </c>
      <c r="B261" t="s">
        <v>263</v>
      </c>
      <c r="C261">
        <v>2.82</v>
      </c>
      <c r="D261">
        <v>4.45</v>
      </c>
    </row>
    <row r="262" spans="1:4">
      <c r="A262" t="str">
        <f>"000715"</f>
        <v>000715</v>
      </c>
      <c r="B262" t="s">
        <v>264</v>
      </c>
      <c r="C262">
        <v>0.63</v>
      </c>
      <c r="D262">
        <v>2.04</v>
      </c>
    </row>
    <row r="263" spans="1:4">
      <c r="A263" t="str">
        <f>"000716"</f>
        <v>000716</v>
      </c>
      <c r="B263" t="s">
        <v>265</v>
      </c>
      <c r="C263">
        <v>0.86</v>
      </c>
      <c r="D263">
        <v>2.58</v>
      </c>
    </row>
    <row r="264" spans="1:4">
      <c r="A264" t="str">
        <f>"000717"</f>
        <v>000717</v>
      </c>
      <c r="B264" t="s">
        <v>266</v>
      </c>
      <c r="C264">
        <v>4.59</v>
      </c>
      <c r="D264">
        <v>6.74</v>
      </c>
    </row>
    <row r="265" spans="1:4">
      <c r="A265" t="str">
        <f>"000718"</f>
        <v>000718</v>
      </c>
      <c r="B265" t="s">
        <v>267</v>
      </c>
      <c r="C265">
        <v>0.85</v>
      </c>
      <c r="D265">
        <v>1.41</v>
      </c>
    </row>
    <row r="266" spans="1:4">
      <c r="A266" t="str">
        <f>"000719"</f>
        <v>000719</v>
      </c>
      <c r="B266" t="s">
        <v>268</v>
      </c>
      <c r="C266">
        <v>0.44</v>
      </c>
      <c r="D266">
        <v>1.45</v>
      </c>
    </row>
    <row r="267" spans="1:4">
      <c r="A267" t="str">
        <f>"000720"</f>
        <v>000720</v>
      </c>
      <c r="B267" t="s">
        <v>269</v>
      </c>
      <c r="C267">
        <v>1.45</v>
      </c>
      <c r="D267">
        <v>1.45</v>
      </c>
    </row>
    <row r="268" spans="1:4">
      <c r="A268" t="str">
        <f>"000721"</f>
        <v>000721</v>
      </c>
      <c r="B268" t="s">
        <v>270</v>
      </c>
      <c r="C268">
        <v>10.05</v>
      </c>
      <c r="D268">
        <v>5.39</v>
      </c>
    </row>
    <row r="269" spans="1:4">
      <c r="A269" t="str">
        <f>"000722"</f>
        <v>000722</v>
      </c>
      <c r="B269" t="s">
        <v>271</v>
      </c>
      <c r="C269">
        <v>0.7</v>
      </c>
      <c r="D269">
        <v>1.75</v>
      </c>
    </row>
    <row r="270" spans="1:4">
      <c r="A270" t="str">
        <f>"000723"</f>
        <v>000723</v>
      </c>
      <c r="B270" t="s">
        <v>272</v>
      </c>
      <c r="C270">
        <v>0</v>
      </c>
      <c r="D270">
        <v>0</v>
      </c>
    </row>
    <row r="271" spans="1:4">
      <c r="A271" t="str">
        <f>"000725"</f>
        <v>000725</v>
      </c>
      <c r="B271" t="s">
        <v>273</v>
      </c>
      <c r="C271">
        <v>2.54</v>
      </c>
      <c r="D271">
        <v>3.95</v>
      </c>
    </row>
    <row r="272" spans="1:4">
      <c r="A272" t="str">
        <f>"000726"</f>
        <v>000726</v>
      </c>
      <c r="B272" t="s">
        <v>274</v>
      </c>
      <c r="C272">
        <v>-1.89</v>
      </c>
      <c r="D272">
        <v>2.08</v>
      </c>
    </row>
    <row r="273" spans="1:4">
      <c r="A273" t="str">
        <f>"000727"</f>
        <v>000727</v>
      </c>
      <c r="B273" t="s">
        <v>275</v>
      </c>
      <c r="C273">
        <v>1.1</v>
      </c>
      <c r="D273">
        <v>2.21</v>
      </c>
    </row>
    <row r="274" spans="1:4">
      <c r="A274" t="str">
        <f>"000728"</f>
        <v>000728</v>
      </c>
      <c r="B274" t="s">
        <v>276</v>
      </c>
      <c r="C274">
        <v>1.29</v>
      </c>
      <c r="D274">
        <v>2.72</v>
      </c>
    </row>
    <row r="275" spans="1:4">
      <c r="A275" t="str">
        <f>"000729"</f>
        <v>000729</v>
      </c>
      <c r="B275" t="s">
        <v>277</v>
      </c>
      <c r="C275">
        <v>-0.14</v>
      </c>
      <c r="D275">
        <v>4.26</v>
      </c>
    </row>
    <row r="276" spans="1:4">
      <c r="A276" t="str">
        <f>"000731"</f>
        <v>000731</v>
      </c>
      <c r="B276" t="s">
        <v>278</v>
      </c>
      <c r="C276">
        <v>0.95</v>
      </c>
      <c r="D276">
        <v>2.47</v>
      </c>
    </row>
    <row r="277" spans="1:4">
      <c r="A277" t="str">
        <f>"000732"</f>
        <v>000732</v>
      </c>
      <c r="B277" t="s">
        <v>279</v>
      </c>
      <c r="C277">
        <v>0.22</v>
      </c>
      <c r="D277">
        <v>3.91</v>
      </c>
    </row>
    <row r="278" spans="1:4">
      <c r="A278" t="str">
        <f>"000733"</f>
        <v>000733</v>
      </c>
      <c r="B278" t="s">
        <v>280</v>
      </c>
      <c r="C278">
        <v>1.5</v>
      </c>
      <c r="D278">
        <v>3.71</v>
      </c>
    </row>
    <row r="279" spans="1:4">
      <c r="A279" t="str">
        <f>"000735"</f>
        <v>000735</v>
      </c>
      <c r="B279" t="s">
        <v>281</v>
      </c>
      <c r="C279">
        <v>5.06</v>
      </c>
      <c r="D279">
        <v>10.39</v>
      </c>
    </row>
    <row r="280" spans="1:4">
      <c r="A280" t="str">
        <f>"000736"</f>
        <v>000736</v>
      </c>
      <c r="B280" t="s">
        <v>282</v>
      </c>
      <c r="C280">
        <v>1.84</v>
      </c>
      <c r="D280">
        <v>3.04</v>
      </c>
    </row>
    <row r="281" spans="1:4">
      <c r="A281" t="str">
        <f>"000737"</f>
        <v>000737</v>
      </c>
      <c r="B281" t="s">
        <v>283</v>
      </c>
      <c r="C281">
        <v>1.1</v>
      </c>
      <c r="D281">
        <v>1.84</v>
      </c>
    </row>
    <row r="282" spans="1:4">
      <c r="A282" t="str">
        <f>"000738"</f>
        <v>000738</v>
      </c>
      <c r="B282" t="s">
        <v>284</v>
      </c>
      <c r="C282">
        <v>2.95</v>
      </c>
      <c r="D282">
        <v>5.17</v>
      </c>
    </row>
    <row r="283" spans="1:4">
      <c r="A283" t="str">
        <f>"000739"</f>
        <v>000739</v>
      </c>
      <c r="B283" t="s">
        <v>285</v>
      </c>
      <c r="C283">
        <v>-5.18</v>
      </c>
      <c r="D283">
        <v>7.12</v>
      </c>
    </row>
    <row r="284" spans="1:4">
      <c r="A284" t="str">
        <f>"000750"</f>
        <v>000750</v>
      </c>
      <c r="B284" t="s">
        <v>286</v>
      </c>
      <c r="C284">
        <v>0.58</v>
      </c>
      <c r="D284">
        <v>2.32</v>
      </c>
    </row>
    <row r="285" spans="1:4">
      <c r="A285" t="str">
        <f>"000751"</f>
        <v>000751</v>
      </c>
      <c r="B285" t="s">
        <v>287</v>
      </c>
      <c r="C285">
        <v>2.13</v>
      </c>
      <c r="D285">
        <v>4.57</v>
      </c>
    </row>
    <row r="286" spans="1:4">
      <c r="A286" t="str">
        <f>"000752"</f>
        <v>000752</v>
      </c>
      <c r="B286" t="s">
        <v>288</v>
      </c>
      <c r="C286">
        <v>2.05</v>
      </c>
      <c r="D286">
        <v>2.77</v>
      </c>
    </row>
    <row r="287" spans="1:4">
      <c r="A287" t="str">
        <f>"000753"</f>
        <v>000753</v>
      </c>
      <c r="B287" t="s">
        <v>289</v>
      </c>
      <c r="C287">
        <v>1.36</v>
      </c>
      <c r="D287">
        <v>3.06</v>
      </c>
    </row>
    <row r="288" spans="1:4">
      <c r="A288" t="str">
        <f>"000755"</f>
        <v>000755</v>
      </c>
      <c r="B288" t="s">
        <v>290</v>
      </c>
      <c r="C288">
        <v>-1.09</v>
      </c>
      <c r="D288">
        <v>3.48</v>
      </c>
    </row>
    <row r="289" spans="1:4">
      <c r="A289" t="str">
        <f>"000756"</f>
        <v>000756</v>
      </c>
      <c r="B289" t="s">
        <v>291</v>
      </c>
      <c r="C289">
        <v>-3.03</v>
      </c>
      <c r="D289">
        <v>4.78</v>
      </c>
    </row>
    <row r="290" spans="1:4">
      <c r="A290" t="str">
        <f>"000757"</f>
        <v>000757</v>
      </c>
      <c r="B290" t="s">
        <v>292</v>
      </c>
      <c r="C290">
        <v>-0.51</v>
      </c>
      <c r="D290">
        <v>2.2</v>
      </c>
    </row>
    <row r="291" spans="1:4">
      <c r="A291" t="str">
        <f>"000758"</f>
        <v>000758</v>
      </c>
      <c r="B291" t="s">
        <v>293</v>
      </c>
      <c r="C291">
        <v>1.83</v>
      </c>
      <c r="D291">
        <v>2.97</v>
      </c>
    </row>
    <row r="292" spans="1:4">
      <c r="A292" t="str">
        <f>"000759"</f>
        <v>000759</v>
      </c>
      <c r="B292" t="s">
        <v>294</v>
      </c>
      <c r="C292">
        <v>0.55</v>
      </c>
      <c r="D292">
        <v>2.36</v>
      </c>
    </row>
    <row r="293" spans="1:4">
      <c r="A293" t="str">
        <f>"000760"</f>
        <v>000760</v>
      </c>
      <c r="B293" t="s">
        <v>295</v>
      </c>
      <c r="C293">
        <v>9.98</v>
      </c>
      <c r="D293">
        <v>14.96</v>
      </c>
    </row>
    <row r="294" spans="1:4">
      <c r="A294" t="str">
        <f>"000761"</f>
        <v>000761</v>
      </c>
      <c r="B294" t="s">
        <v>296</v>
      </c>
      <c r="C294">
        <v>1.72</v>
      </c>
      <c r="D294">
        <v>3.69</v>
      </c>
    </row>
    <row r="295" spans="1:4">
      <c r="A295" t="str">
        <f>"000762"</f>
        <v>000762</v>
      </c>
      <c r="B295" t="s">
        <v>297</v>
      </c>
      <c r="C295">
        <v>0.99</v>
      </c>
      <c r="D295">
        <v>3.58</v>
      </c>
    </row>
    <row r="296" spans="1:4">
      <c r="A296" t="str">
        <f>"000766"</f>
        <v>000766</v>
      </c>
      <c r="B296" t="s">
        <v>298</v>
      </c>
      <c r="C296">
        <v>1.15</v>
      </c>
      <c r="D296">
        <v>4.41</v>
      </c>
    </row>
    <row r="297" spans="1:4">
      <c r="A297" t="str">
        <f>"000767"</f>
        <v>000767</v>
      </c>
      <c r="B297" t="s">
        <v>299</v>
      </c>
      <c r="C297">
        <v>1.12</v>
      </c>
      <c r="D297">
        <v>2.6</v>
      </c>
    </row>
    <row r="298" spans="1:4">
      <c r="A298" t="str">
        <f>"000768"</f>
        <v>000768</v>
      </c>
      <c r="B298" t="s">
        <v>300</v>
      </c>
      <c r="C298">
        <v>7.36</v>
      </c>
      <c r="D298">
        <v>7.74</v>
      </c>
    </row>
    <row r="299" spans="1:4">
      <c r="A299" t="str">
        <f>"000776"</f>
        <v>000776</v>
      </c>
      <c r="B299" t="s">
        <v>301</v>
      </c>
      <c r="C299">
        <v>0.91</v>
      </c>
      <c r="D299">
        <v>2.57</v>
      </c>
    </row>
    <row r="300" spans="1:4">
      <c r="A300" t="str">
        <f>"000777"</f>
        <v>000777</v>
      </c>
      <c r="B300" t="s">
        <v>302</v>
      </c>
      <c r="C300">
        <v>0.55</v>
      </c>
      <c r="D300">
        <v>4.49</v>
      </c>
    </row>
    <row r="301" spans="1:4">
      <c r="A301" t="str">
        <f>"000778"</f>
        <v>000778</v>
      </c>
      <c r="B301" t="s">
        <v>303</v>
      </c>
      <c r="C301">
        <v>0.91</v>
      </c>
      <c r="D301">
        <v>2.51</v>
      </c>
    </row>
    <row r="302" spans="1:4">
      <c r="A302" t="str">
        <f>"000779"</f>
        <v>000779</v>
      </c>
      <c r="B302" t="s">
        <v>304</v>
      </c>
      <c r="C302">
        <v>0</v>
      </c>
      <c r="D302">
        <v>0</v>
      </c>
    </row>
    <row r="303" spans="1:4">
      <c r="A303" t="str">
        <f>"000780"</f>
        <v>000780</v>
      </c>
      <c r="B303" t="s">
        <v>305</v>
      </c>
      <c r="C303">
        <v>0.88</v>
      </c>
      <c r="D303">
        <v>2.64</v>
      </c>
    </row>
    <row r="304" spans="1:4">
      <c r="A304" t="str">
        <f>"000782"</f>
        <v>000782</v>
      </c>
      <c r="B304" t="s">
        <v>306</v>
      </c>
      <c r="C304">
        <v>0.86</v>
      </c>
      <c r="D304">
        <v>2.76</v>
      </c>
    </row>
    <row r="305" spans="1:4">
      <c r="A305" t="str">
        <f>"000783"</f>
        <v>000783</v>
      </c>
      <c r="B305" t="s">
        <v>307</v>
      </c>
      <c r="C305">
        <v>0.95</v>
      </c>
      <c r="D305">
        <v>2.29</v>
      </c>
    </row>
    <row r="306" spans="1:4">
      <c r="A306" t="str">
        <f>"000785"</f>
        <v>000785</v>
      </c>
      <c r="B306" t="s">
        <v>308</v>
      </c>
      <c r="C306">
        <v>1.77</v>
      </c>
      <c r="D306">
        <v>2.28</v>
      </c>
    </row>
    <row r="307" spans="1:4">
      <c r="A307" t="str">
        <f>"000786"</f>
        <v>000786</v>
      </c>
      <c r="B307" t="s">
        <v>309</v>
      </c>
      <c r="C307">
        <v>4.1</v>
      </c>
      <c r="D307">
        <v>6.1</v>
      </c>
    </row>
    <row r="308" spans="1:4">
      <c r="A308" t="str">
        <f>"000788"</f>
        <v>000788</v>
      </c>
      <c r="B308" t="s">
        <v>310</v>
      </c>
      <c r="C308">
        <v>-2.62</v>
      </c>
      <c r="D308">
        <v>3.64</v>
      </c>
    </row>
    <row r="309" spans="1:4">
      <c r="A309" t="str">
        <f>"000789"</f>
        <v>000789</v>
      </c>
      <c r="B309" t="s">
        <v>311</v>
      </c>
      <c r="C309">
        <v>7</v>
      </c>
      <c r="D309">
        <v>10.54</v>
      </c>
    </row>
    <row r="310" spans="1:4">
      <c r="A310" t="str">
        <f>"000790"</f>
        <v>000790</v>
      </c>
      <c r="B310" t="s">
        <v>312</v>
      </c>
      <c r="C310">
        <v>-9.91</v>
      </c>
      <c r="D310">
        <v>5.1</v>
      </c>
    </row>
    <row r="311" spans="1:4">
      <c r="A311" t="str">
        <f>"000791"</f>
        <v>000791</v>
      </c>
      <c r="B311" t="s">
        <v>313</v>
      </c>
      <c r="C311">
        <v>-1.33</v>
      </c>
      <c r="D311">
        <v>2.65</v>
      </c>
    </row>
    <row r="312" spans="1:4">
      <c r="A312" t="str">
        <f>"000792"</f>
        <v>000792</v>
      </c>
      <c r="B312" t="s">
        <v>314</v>
      </c>
      <c r="C312">
        <v>1.49</v>
      </c>
      <c r="D312">
        <v>5.05</v>
      </c>
    </row>
    <row r="313" spans="1:4">
      <c r="A313" t="str">
        <f>"000793"</f>
        <v>000793</v>
      </c>
      <c r="B313" t="s">
        <v>315</v>
      </c>
      <c r="C313">
        <v>-10.08</v>
      </c>
      <c r="D313">
        <v>4.64</v>
      </c>
    </row>
    <row r="314" spans="1:4">
      <c r="A314" t="str">
        <f>"000795"</f>
        <v>000795</v>
      </c>
      <c r="B314" t="s">
        <v>316</v>
      </c>
      <c r="C314">
        <v>0.89</v>
      </c>
      <c r="D314">
        <v>2.89</v>
      </c>
    </row>
    <row r="315" spans="1:4">
      <c r="A315" t="str">
        <f>"000796"</f>
        <v>000796</v>
      </c>
      <c r="B315" t="s">
        <v>317</v>
      </c>
      <c r="C315">
        <v>-9.76</v>
      </c>
      <c r="D315">
        <v>2.87</v>
      </c>
    </row>
    <row r="316" spans="1:4">
      <c r="A316" t="str">
        <f>"000797"</f>
        <v>000797</v>
      </c>
      <c r="B316" t="s">
        <v>318</v>
      </c>
      <c r="C316">
        <v>0.3</v>
      </c>
      <c r="D316">
        <v>1.21</v>
      </c>
    </row>
    <row r="317" spans="1:4">
      <c r="A317" t="str">
        <f>"000798"</f>
        <v>000798</v>
      </c>
      <c r="B317" t="s">
        <v>319</v>
      </c>
      <c r="C317">
        <v>1.29</v>
      </c>
      <c r="D317">
        <v>1.77</v>
      </c>
    </row>
    <row r="318" spans="1:4">
      <c r="A318" t="str">
        <f>"000799"</f>
        <v>000799</v>
      </c>
      <c r="B318" t="s">
        <v>320</v>
      </c>
      <c r="C318">
        <v>-0.6</v>
      </c>
      <c r="D318">
        <v>1.75</v>
      </c>
    </row>
    <row r="319" spans="1:4">
      <c r="A319" t="str">
        <f>"000800"</f>
        <v>000800</v>
      </c>
      <c r="B319" t="s">
        <v>321</v>
      </c>
      <c r="C319">
        <v>0.94</v>
      </c>
      <c r="D319">
        <v>2.83</v>
      </c>
    </row>
    <row r="320" spans="1:4">
      <c r="A320" t="str">
        <f>"000801"</f>
        <v>000801</v>
      </c>
      <c r="B320" t="s">
        <v>322</v>
      </c>
      <c r="C320">
        <v>4.02</v>
      </c>
      <c r="D320">
        <v>5.36</v>
      </c>
    </row>
    <row r="321" spans="1:4">
      <c r="A321" t="str">
        <f>"000802"</f>
        <v>000802</v>
      </c>
      <c r="B321" t="s">
        <v>323</v>
      </c>
      <c r="C321">
        <v>0.33</v>
      </c>
      <c r="D321">
        <v>2.78</v>
      </c>
    </row>
    <row r="322" spans="1:4">
      <c r="A322" t="str">
        <f>"000803"</f>
        <v>000803</v>
      </c>
      <c r="B322" t="s">
        <v>324</v>
      </c>
      <c r="C322">
        <v>-1.46</v>
      </c>
      <c r="D322">
        <v>4</v>
      </c>
    </row>
    <row r="323" spans="1:4">
      <c r="A323" t="str">
        <f>"000806"</f>
        <v>000806</v>
      </c>
      <c r="B323" t="s">
        <v>325</v>
      </c>
      <c r="C323">
        <v>-5.78</v>
      </c>
      <c r="D323">
        <v>4.52</v>
      </c>
    </row>
    <row r="324" spans="1:4">
      <c r="A324" t="str">
        <f>"000807"</f>
        <v>000807</v>
      </c>
      <c r="B324" t="s">
        <v>326</v>
      </c>
      <c r="C324">
        <v>8.14</v>
      </c>
      <c r="D324">
        <v>10.86</v>
      </c>
    </row>
    <row r="325" spans="1:4">
      <c r="A325" t="str">
        <f>"000809"</f>
        <v>000809</v>
      </c>
      <c r="B325" t="s">
        <v>327</v>
      </c>
      <c r="C325">
        <v>1.09</v>
      </c>
      <c r="D325">
        <v>2.18</v>
      </c>
    </row>
    <row r="326" spans="1:4">
      <c r="A326" t="str">
        <f>"000810"</f>
        <v>000810</v>
      </c>
      <c r="B326" t="s">
        <v>328</v>
      </c>
      <c r="C326">
        <v>0.62</v>
      </c>
      <c r="D326">
        <v>3.01</v>
      </c>
    </row>
    <row r="327" spans="1:4">
      <c r="A327" t="str">
        <f>"000811"</f>
        <v>000811</v>
      </c>
      <c r="B327" t="s">
        <v>329</v>
      </c>
      <c r="C327">
        <v>1.24</v>
      </c>
      <c r="D327">
        <v>2.9</v>
      </c>
    </row>
    <row r="328" spans="1:4">
      <c r="A328" t="str">
        <f>"000812"</f>
        <v>000812</v>
      </c>
      <c r="B328" t="s">
        <v>330</v>
      </c>
      <c r="C328">
        <v>-0.28</v>
      </c>
      <c r="D328">
        <v>2.21</v>
      </c>
    </row>
    <row r="329" spans="1:4">
      <c r="A329" t="str">
        <f>"000813"</f>
        <v>000813</v>
      </c>
      <c r="B329" t="s">
        <v>331</v>
      </c>
      <c r="C329">
        <v>-0.97</v>
      </c>
      <c r="D329">
        <v>3.75</v>
      </c>
    </row>
    <row r="330" spans="1:4">
      <c r="A330" t="str">
        <f>"000815"</f>
        <v>000815</v>
      </c>
      <c r="B330" t="s">
        <v>332</v>
      </c>
      <c r="C330">
        <v>1.1</v>
      </c>
      <c r="D330">
        <v>2.31</v>
      </c>
    </row>
    <row r="331" spans="1:4">
      <c r="A331" t="str">
        <f>"000816"</f>
        <v>000816</v>
      </c>
      <c r="B331" t="s">
        <v>333</v>
      </c>
      <c r="C331">
        <v>0</v>
      </c>
      <c r="D331">
        <v>1.31</v>
      </c>
    </row>
    <row r="332" spans="1:4">
      <c r="A332" t="str">
        <f>"000818"</f>
        <v>000818</v>
      </c>
      <c r="B332" t="s">
        <v>334</v>
      </c>
      <c r="C332">
        <v>1.98</v>
      </c>
      <c r="D332">
        <v>3.22</v>
      </c>
    </row>
    <row r="333" spans="1:4">
      <c r="A333" t="str">
        <f>"000819"</f>
        <v>000819</v>
      </c>
      <c r="B333" t="s">
        <v>335</v>
      </c>
      <c r="C333">
        <v>-2.29</v>
      </c>
      <c r="D333">
        <v>2.81</v>
      </c>
    </row>
    <row r="334" spans="1:4">
      <c r="A334" t="str">
        <f>"000820"</f>
        <v>000820</v>
      </c>
      <c r="B334" t="s">
        <v>336</v>
      </c>
      <c r="C334">
        <v>8.12</v>
      </c>
      <c r="D334">
        <v>12.89</v>
      </c>
    </row>
    <row r="335" spans="1:4">
      <c r="A335" t="str">
        <f>"000821"</f>
        <v>000821</v>
      </c>
      <c r="B335" t="s">
        <v>337</v>
      </c>
      <c r="C335">
        <v>0.93</v>
      </c>
      <c r="D335">
        <v>2.9</v>
      </c>
    </row>
    <row r="336" spans="1:4">
      <c r="A336" t="str">
        <f>"000822"</f>
        <v>000822</v>
      </c>
      <c r="B336" t="s">
        <v>338</v>
      </c>
      <c r="C336">
        <v>2.2</v>
      </c>
      <c r="D336">
        <v>3.46</v>
      </c>
    </row>
    <row r="337" spans="1:4">
      <c r="A337" t="str">
        <f>"000823"</f>
        <v>000823</v>
      </c>
      <c r="B337" t="s">
        <v>339</v>
      </c>
      <c r="C337">
        <v>0.75</v>
      </c>
      <c r="D337">
        <v>5</v>
      </c>
    </row>
    <row r="338" spans="1:4">
      <c r="A338" t="str">
        <f>"000825"</f>
        <v>000825</v>
      </c>
      <c r="B338" t="s">
        <v>340</v>
      </c>
      <c r="C338">
        <v>0</v>
      </c>
      <c r="D338">
        <v>0</v>
      </c>
    </row>
    <row r="339" spans="1:4">
      <c r="A339" t="str">
        <f>"000826"</f>
        <v>000826</v>
      </c>
      <c r="B339" t="s">
        <v>341</v>
      </c>
      <c r="C339">
        <v>1.11</v>
      </c>
      <c r="D339">
        <v>3.05</v>
      </c>
    </row>
    <row r="340" spans="1:4">
      <c r="A340" t="str">
        <f>"000828"</f>
        <v>000828</v>
      </c>
      <c r="B340" t="s">
        <v>342</v>
      </c>
      <c r="C340">
        <v>0.62</v>
      </c>
      <c r="D340">
        <v>2.1</v>
      </c>
    </row>
    <row r="341" spans="1:4">
      <c r="A341" t="str">
        <f>"000829"</f>
        <v>000829</v>
      </c>
      <c r="B341" t="s">
        <v>343</v>
      </c>
      <c r="C341">
        <v>3.49</v>
      </c>
      <c r="D341">
        <v>3.36</v>
      </c>
    </row>
    <row r="342" spans="1:4">
      <c r="A342" t="str">
        <f>"000830"</f>
        <v>000830</v>
      </c>
      <c r="B342" t="s">
        <v>344</v>
      </c>
      <c r="C342">
        <v>3.08</v>
      </c>
      <c r="D342">
        <v>4.66</v>
      </c>
    </row>
    <row r="343" spans="1:4">
      <c r="A343" t="str">
        <f>"000831"</f>
        <v>000831</v>
      </c>
      <c r="B343" t="s">
        <v>345</v>
      </c>
      <c r="C343">
        <v>1.71</v>
      </c>
      <c r="D343">
        <v>3.7</v>
      </c>
    </row>
    <row r="344" spans="1:4">
      <c r="A344" t="str">
        <f>"000833"</f>
        <v>000833</v>
      </c>
      <c r="B344" t="s">
        <v>346</v>
      </c>
      <c r="C344">
        <v>0.38</v>
      </c>
      <c r="D344">
        <v>1.89</v>
      </c>
    </row>
    <row r="345" spans="1:4">
      <c r="A345" t="str">
        <f>"000835"</f>
        <v>000835</v>
      </c>
      <c r="B345" t="s">
        <v>347</v>
      </c>
      <c r="C345">
        <v>0.84</v>
      </c>
      <c r="D345">
        <v>2.73</v>
      </c>
    </row>
    <row r="346" spans="1:4">
      <c r="A346" t="str">
        <f>"000836"</f>
        <v>000836</v>
      </c>
      <c r="B346" t="s">
        <v>348</v>
      </c>
      <c r="C346">
        <v>1.87</v>
      </c>
      <c r="D346">
        <v>3.04</v>
      </c>
    </row>
    <row r="347" spans="1:4">
      <c r="A347" t="str">
        <f>"000837"</f>
        <v>000837</v>
      </c>
      <c r="B347" t="s">
        <v>349</v>
      </c>
      <c r="C347">
        <v>0.82</v>
      </c>
      <c r="D347">
        <v>2.66</v>
      </c>
    </row>
    <row r="348" spans="1:4">
      <c r="A348" t="str">
        <f>"000838"</f>
        <v>000838</v>
      </c>
      <c r="B348" t="s">
        <v>350</v>
      </c>
      <c r="C348">
        <v>-0.25</v>
      </c>
      <c r="D348">
        <v>1.01</v>
      </c>
    </row>
    <row r="349" spans="1:4">
      <c r="A349" t="str">
        <f>"000839"</f>
        <v>000839</v>
      </c>
      <c r="B349" t="s">
        <v>351</v>
      </c>
      <c r="C349">
        <v>0.86</v>
      </c>
      <c r="D349">
        <v>2.58</v>
      </c>
    </row>
    <row r="350" spans="1:4">
      <c r="A350" t="str">
        <f>"000848"</f>
        <v>000848</v>
      </c>
      <c r="B350" t="s">
        <v>352</v>
      </c>
      <c r="C350">
        <v>-1.56</v>
      </c>
      <c r="D350">
        <v>2.83</v>
      </c>
    </row>
    <row r="351" spans="1:4">
      <c r="A351" t="str">
        <f>"000850"</f>
        <v>000850</v>
      </c>
      <c r="B351" t="s">
        <v>353</v>
      </c>
      <c r="C351">
        <v>0</v>
      </c>
      <c r="D351">
        <v>1.87</v>
      </c>
    </row>
    <row r="352" spans="1:4">
      <c r="A352" t="str">
        <f>"000851"</f>
        <v>000851</v>
      </c>
      <c r="B352" t="s">
        <v>354</v>
      </c>
      <c r="C352">
        <v>1.23</v>
      </c>
      <c r="D352">
        <v>2.67</v>
      </c>
    </row>
    <row r="353" spans="1:4">
      <c r="A353" t="str">
        <f>"000852"</f>
        <v>000852</v>
      </c>
      <c r="B353" t="s">
        <v>355</v>
      </c>
      <c r="C353">
        <v>1.41</v>
      </c>
      <c r="D353">
        <v>2.4</v>
      </c>
    </row>
    <row r="354" spans="1:4">
      <c r="A354" t="str">
        <f>"000856"</f>
        <v>000856</v>
      </c>
      <c r="B354" t="s">
        <v>356</v>
      </c>
      <c r="C354">
        <v>2.04</v>
      </c>
      <c r="D354">
        <v>5.02</v>
      </c>
    </row>
    <row r="355" spans="1:4">
      <c r="A355" t="str">
        <f>"000858"</f>
        <v>000858</v>
      </c>
      <c r="B355" t="s">
        <v>357</v>
      </c>
      <c r="C355">
        <v>-1.78</v>
      </c>
      <c r="D355">
        <v>4.21</v>
      </c>
    </row>
    <row r="356" spans="1:4">
      <c r="A356" t="str">
        <f>"000859"</f>
        <v>000859</v>
      </c>
      <c r="B356" t="s">
        <v>358</v>
      </c>
      <c r="C356">
        <v>0.99</v>
      </c>
      <c r="D356">
        <v>2.63</v>
      </c>
    </row>
    <row r="357" spans="1:4">
      <c r="A357" t="str">
        <f>"000860"</f>
        <v>000860</v>
      </c>
      <c r="B357" t="s">
        <v>359</v>
      </c>
      <c r="C357">
        <v>-3.57</v>
      </c>
      <c r="D357">
        <v>7.56</v>
      </c>
    </row>
    <row r="358" spans="1:4">
      <c r="A358" t="str">
        <f>"000861"</f>
        <v>000861</v>
      </c>
      <c r="B358" t="s">
        <v>360</v>
      </c>
      <c r="C358">
        <v>0.83</v>
      </c>
      <c r="D358">
        <v>2.48</v>
      </c>
    </row>
    <row r="359" spans="1:4">
      <c r="A359" t="str">
        <f>"000862"</f>
        <v>000862</v>
      </c>
      <c r="B359" t="s">
        <v>361</v>
      </c>
      <c r="C359">
        <v>1.86</v>
      </c>
      <c r="D359">
        <v>3.73</v>
      </c>
    </row>
    <row r="360" spans="1:4">
      <c r="A360" t="str">
        <f>"000863"</f>
        <v>000863</v>
      </c>
      <c r="B360" t="s">
        <v>362</v>
      </c>
      <c r="C360">
        <v>0</v>
      </c>
      <c r="D360">
        <v>1.94</v>
      </c>
    </row>
    <row r="361" spans="1:4">
      <c r="A361" t="str">
        <f>"000868"</f>
        <v>000868</v>
      </c>
      <c r="B361" t="s">
        <v>363</v>
      </c>
      <c r="C361">
        <v>-0.76</v>
      </c>
      <c r="D361">
        <v>2.85</v>
      </c>
    </row>
    <row r="362" spans="1:4">
      <c r="A362" t="str">
        <f>"000869"</f>
        <v>000869</v>
      </c>
      <c r="B362" t="s">
        <v>364</v>
      </c>
      <c r="C362">
        <v>-1.28</v>
      </c>
      <c r="D362">
        <v>3.23</v>
      </c>
    </row>
    <row r="363" spans="1:4">
      <c r="A363" t="str">
        <f>"000875"</f>
        <v>000875</v>
      </c>
      <c r="B363" t="s">
        <v>365</v>
      </c>
      <c r="C363">
        <v>0.34</v>
      </c>
      <c r="D363">
        <v>1.35</v>
      </c>
    </row>
    <row r="364" spans="1:4">
      <c r="A364" t="str">
        <f>"000876"</f>
        <v>000876</v>
      </c>
      <c r="B364" t="s">
        <v>366</v>
      </c>
      <c r="C364">
        <v>1.24</v>
      </c>
      <c r="D364">
        <v>1.71</v>
      </c>
    </row>
    <row r="365" spans="1:4">
      <c r="A365" t="str">
        <f>"000877"</f>
        <v>000877</v>
      </c>
      <c r="B365" t="s">
        <v>367</v>
      </c>
      <c r="C365">
        <v>3.92</v>
      </c>
      <c r="D365">
        <v>8.26</v>
      </c>
    </row>
    <row r="366" spans="1:4">
      <c r="A366" t="str">
        <f>"000878"</f>
        <v>000878</v>
      </c>
      <c r="B366" t="s">
        <v>368</v>
      </c>
      <c r="C366">
        <v>2.73</v>
      </c>
      <c r="D366">
        <v>3.71</v>
      </c>
    </row>
    <row r="367" spans="1:4">
      <c r="A367" t="str">
        <f>"000880"</f>
        <v>000880</v>
      </c>
      <c r="B367" t="s">
        <v>369</v>
      </c>
      <c r="C367">
        <v>0.65</v>
      </c>
      <c r="D367">
        <v>2.6</v>
      </c>
    </row>
    <row r="368" spans="1:4">
      <c r="A368" t="str">
        <f>"000881"</f>
        <v>000881</v>
      </c>
      <c r="B368" t="s">
        <v>370</v>
      </c>
      <c r="C368">
        <v>1.2</v>
      </c>
      <c r="D368">
        <v>2.4</v>
      </c>
    </row>
    <row r="369" spans="1:4">
      <c r="A369" t="str">
        <f>"000882"</f>
        <v>000882</v>
      </c>
      <c r="B369" t="s">
        <v>371</v>
      </c>
      <c r="C369">
        <v>1.54</v>
      </c>
      <c r="D369">
        <v>2.32</v>
      </c>
    </row>
    <row r="370" spans="1:4">
      <c r="A370" t="str">
        <f>"000883"</f>
        <v>000883</v>
      </c>
      <c r="B370" t="s">
        <v>372</v>
      </c>
      <c r="C370">
        <v>0.94</v>
      </c>
      <c r="D370">
        <v>1.88</v>
      </c>
    </row>
    <row r="371" spans="1:4">
      <c r="A371" t="str">
        <f>"000885"</f>
        <v>000885</v>
      </c>
      <c r="B371" t="s">
        <v>373</v>
      </c>
      <c r="C371">
        <v>5.57</v>
      </c>
      <c r="D371">
        <v>10.46</v>
      </c>
    </row>
    <row r="372" spans="1:4">
      <c r="A372" t="str">
        <f>"000886"</f>
        <v>000886</v>
      </c>
      <c r="B372" t="s">
        <v>374</v>
      </c>
      <c r="C372">
        <v>2.29</v>
      </c>
      <c r="D372">
        <v>4.13</v>
      </c>
    </row>
    <row r="373" spans="1:4">
      <c r="A373" t="str">
        <f>"000887"</f>
        <v>000887</v>
      </c>
      <c r="B373" t="s">
        <v>375</v>
      </c>
      <c r="C373">
        <v>1.94</v>
      </c>
      <c r="D373">
        <v>2.66</v>
      </c>
    </row>
    <row r="374" spans="1:4">
      <c r="A374" t="str">
        <f>"000888"</f>
        <v>000888</v>
      </c>
      <c r="B374" t="s">
        <v>376</v>
      </c>
      <c r="C374">
        <v>-0.51</v>
      </c>
      <c r="D374">
        <v>1.65</v>
      </c>
    </row>
    <row r="375" spans="1:4">
      <c r="A375" t="str">
        <f>"000889"</f>
        <v>000889</v>
      </c>
      <c r="B375" t="s">
        <v>377</v>
      </c>
      <c r="C375">
        <v>1.32</v>
      </c>
      <c r="D375">
        <v>1.74</v>
      </c>
    </row>
    <row r="376" spans="1:4">
      <c r="A376" t="str">
        <f>"000890"</f>
        <v>000890</v>
      </c>
      <c r="B376" t="s">
        <v>378</v>
      </c>
      <c r="C376">
        <v>1.37</v>
      </c>
      <c r="D376">
        <v>1.96</v>
      </c>
    </row>
    <row r="377" spans="1:4">
      <c r="A377" t="str">
        <f>"000892"</f>
        <v>000892</v>
      </c>
      <c r="B377" t="s">
        <v>379</v>
      </c>
      <c r="C377">
        <v>-0.57</v>
      </c>
      <c r="D377">
        <v>1.91</v>
      </c>
    </row>
    <row r="378" spans="1:4">
      <c r="A378" t="str">
        <f>"000893"</f>
        <v>000893</v>
      </c>
      <c r="B378" t="s">
        <v>380</v>
      </c>
      <c r="C378">
        <v>-3.89</v>
      </c>
      <c r="D378">
        <v>4.15</v>
      </c>
    </row>
    <row r="379" spans="1:4">
      <c r="A379" t="str">
        <f>"000895"</f>
        <v>000895</v>
      </c>
      <c r="B379" t="s">
        <v>381</v>
      </c>
      <c r="C379">
        <v>-3.29</v>
      </c>
      <c r="D379">
        <v>3.81</v>
      </c>
    </row>
    <row r="380" spans="1:4">
      <c r="A380" t="str">
        <f>"000897"</f>
        <v>000897</v>
      </c>
      <c r="B380" t="s">
        <v>382</v>
      </c>
      <c r="C380">
        <v>1.33</v>
      </c>
      <c r="D380">
        <v>2.22</v>
      </c>
    </row>
    <row r="381" spans="1:4">
      <c r="A381" t="str">
        <f>"000898"</f>
        <v>000898</v>
      </c>
      <c r="B381" t="s">
        <v>383</v>
      </c>
      <c r="C381">
        <v>2.31</v>
      </c>
      <c r="D381">
        <v>4.28</v>
      </c>
    </row>
    <row r="382" spans="1:4">
      <c r="A382" t="str">
        <f>"000899"</f>
        <v>000899</v>
      </c>
      <c r="B382" t="s">
        <v>384</v>
      </c>
      <c r="C382">
        <v>2.17</v>
      </c>
      <c r="D382">
        <v>3.61</v>
      </c>
    </row>
    <row r="383" spans="1:4">
      <c r="A383" t="str">
        <f>"000900"</f>
        <v>000900</v>
      </c>
      <c r="B383" t="s">
        <v>385</v>
      </c>
      <c r="C383">
        <v>2.66</v>
      </c>
      <c r="D383">
        <v>4.12</v>
      </c>
    </row>
    <row r="384" spans="1:4">
      <c r="A384" t="str">
        <f>"000901"</f>
        <v>000901</v>
      </c>
      <c r="B384" t="s">
        <v>386</v>
      </c>
      <c r="C384">
        <v>4.47</v>
      </c>
      <c r="D384">
        <v>4.75</v>
      </c>
    </row>
    <row r="385" spans="1:4">
      <c r="A385" t="str">
        <f>"000902"</f>
        <v>000902</v>
      </c>
      <c r="B385" t="s">
        <v>387</v>
      </c>
      <c r="C385">
        <v>1.51</v>
      </c>
      <c r="D385">
        <v>2.91</v>
      </c>
    </row>
    <row r="386" spans="1:4">
      <c r="A386" t="str">
        <f>"000903"</f>
        <v>000903</v>
      </c>
      <c r="B386" t="s">
        <v>388</v>
      </c>
      <c r="C386">
        <v>1.57</v>
      </c>
      <c r="D386">
        <v>3.54</v>
      </c>
    </row>
    <row r="387" spans="1:4">
      <c r="A387" t="str">
        <f>"000905"</f>
        <v>000905</v>
      </c>
      <c r="B387" t="s">
        <v>389</v>
      </c>
      <c r="C387">
        <v>2.25</v>
      </c>
      <c r="D387">
        <v>4.5</v>
      </c>
    </row>
    <row r="388" spans="1:4">
      <c r="A388" t="str">
        <f>"000906"</f>
        <v>000906</v>
      </c>
      <c r="B388" t="s">
        <v>390</v>
      </c>
      <c r="C388">
        <v>0.59</v>
      </c>
      <c r="D388">
        <v>2.96</v>
      </c>
    </row>
    <row r="389" spans="1:4">
      <c r="A389" t="str">
        <f>"000908"</f>
        <v>000908</v>
      </c>
      <c r="B389" t="s">
        <v>391</v>
      </c>
      <c r="C389">
        <v>-1.15</v>
      </c>
      <c r="D389">
        <v>1.85</v>
      </c>
    </row>
    <row r="390" spans="1:4">
      <c r="A390" t="str">
        <f>"000909"</f>
        <v>000909</v>
      </c>
      <c r="B390" t="s">
        <v>392</v>
      </c>
      <c r="C390">
        <v>1.17</v>
      </c>
      <c r="D390">
        <v>1.82</v>
      </c>
    </row>
    <row r="391" spans="1:4">
      <c r="A391" t="str">
        <f>"000910"</f>
        <v>000910</v>
      </c>
      <c r="B391" t="s">
        <v>393</v>
      </c>
      <c r="C391">
        <v>-10.02</v>
      </c>
      <c r="D391">
        <v>9.95</v>
      </c>
    </row>
    <row r="392" spans="1:4">
      <c r="A392" t="str">
        <f>"000911"</f>
        <v>000911</v>
      </c>
      <c r="B392" t="s">
        <v>394</v>
      </c>
      <c r="C392">
        <v>-0.85</v>
      </c>
      <c r="D392">
        <v>2.89</v>
      </c>
    </row>
    <row r="393" spans="1:4">
      <c r="A393" t="str">
        <f>"000912"</f>
        <v>000912</v>
      </c>
      <c r="B393" t="s">
        <v>395</v>
      </c>
      <c r="C393">
        <v>0</v>
      </c>
      <c r="D393">
        <v>0</v>
      </c>
    </row>
    <row r="394" spans="1:4">
      <c r="A394" t="str">
        <f>"000913"</f>
        <v>000913</v>
      </c>
      <c r="B394" t="s">
        <v>396</v>
      </c>
      <c r="C394">
        <v>0.55</v>
      </c>
      <c r="D394">
        <v>2.02</v>
      </c>
    </row>
    <row r="395" spans="1:4">
      <c r="A395" t="str">
        <f>"000915"</f>
        <v>000915</v>
      </c>
      <c r="B395" t="s">
        <v>397</v>
      </c>
      <c r="C395">
        <v>-1.05</v>
      </c>
      <c r="D395">
        <v>2.54</v>
      </c>
    </row>
    <row r="396" spans="1:4">
      <c r="A396" t="str">
        <f>"000917"</f>
        <v>000917</v>
      </c>
      <c r="B396" t="s">
        <v>398</v>
      </c>
      <c r="C396">
        <v>0.54</v>
      </c>
      <c r="D396">
        <v>1.8</v>
      </c>
    </row>
    <row r="397" spans="1:4">
      <c r="A397" t="str">
        <f>"000918"</f>
        <v>000918</v>
      </c>
      <c r="B397" t="s">
        <v>399</v>
      </c>
      <c r="C397">
        <v>2.03</v>
      </c>
      <c r="D397">
        <v>4.87</v>
      </c>
    </row>
    <row r="398" spans="1:4">
      <c r="A398" t="str">
        <f>"000919"</f>
        <v>000919</v>
      </c>
      <c r="B398" t="s">
        <v>400</v>
      </c>
      <c r="C398">
        <v>-0.66</v>
      </c>
      <c r="D398">
        <v>1.59</v>
      </c>
    </row>
    <row r="399" spans="1:4">
      <c r="A399" t="str">
        <f>"000920"</f>
        <v>000920</v>
      </c>
      <c r="B399" t="s">
        <v>401</v>
      </c>
      <c r="C399">
        <v>-0.62</v>
      </c>
      <c r="D399">
        <v>2.34</v>
      </c>
    </row>
    <row r="400" spans="1:4">
      <c r="A400" t="str">
        <f>"000921"</f>
        <v>000921</v>
      </c>
      <c r="B400" t="s">
        <v>402</v>
      </c>
      <c r="C400">
        <v>1.12</v>
      </c>
      <c r="D400">
        <v>2.24</v>
      </c>
    </row>
    <row r="401" spans="1:4">
      <c r="A401" t="str">
        <f>"000922"</f>
        <v>000922</v>
      </c>
      <c r="B401" t="s">
        <v>403</v>
      </c>
      <c r="C401">
        <v>1.19</v>
      </c>
      <c r="D401">
        <v>2.07</v>
      </c>
    </row>
    <row r="402" spans="1:4">
      <c r="A402" t="str">
        <f>"000923"</f>
        <v>000923</v>
      </c>
      <c r="B402" t="s">
        <v>404</v>
      </c>
      <c r="C402">
        <v>0.36</v>
      </c>
      <c r="D402">
        <v>2.56</v>
      </c>
    </row>
    <row r="403" spans="1:4">
      <c r="A403" t="str">
        <f>"000925"</f>
        <v>000925</v>
      </c>
      <c r="B403" t="s">
        <v>405</v>
      </c>
      <c r="C403">
        <v>2.42</v>
      </c>
      <c r="D403">
        <v>2.74</v>
      </c>
    </row>
    <row r="404" spans="1:4">
      <c r="A404" t="str">
        <f>"000926"</f>
        <v>000926</v>
      </c>
      <c r="B404" t="s">
        <v>406</v>
      </c>
      <c r="C404">
        <v>1.77</v>
      </c>
      <c r="D404">
        <v>2.65</v>
      </c>
    </row>
    <row r="405" spans="1:4">
      <c r="A405" t="str">
        <f>"000927"</f>
        <v>000927</v>
      </c>
      <c r="B405" t="s">
        <v>407</v>
      </c>
      <c r="C405">
        <v>1.1</v>
      </c>
      <c r="D405">
        <v>2.21</v>
      </c>
    </row>
    <row r="406" spans="1:4">
      <c r="A406" t="str">
        <f>"000928"</f>
        <v>000928</v>
      </c>
      <c r="B406" t="s">
        <v>408</v>
      </c>
      <c r="C406">
        <v>4.12</v>
      </c>
      <c r="D406">
        <v>7.12</v>
      </c>
    </row>
    <row r="407" spans="1:4">
      <c r="A407" t="str">
        <f>"000929"</f>
        <v>000929</v>
      </c>
      <c r="B407" t="s">
        <v>409</v>
      </c>
      <c r="C407">
        <v>0.45</v>
      </c>
      <c r="D407">
        <v>2.09</v>
      </c>
    </row>
    <row r="408" spans="1:4">
      <c r="A408" t="str">
        <f>"000930"</f>
        <v>000930</v>
      </c>
      <c r="B408" t="s">
        <v>410</v>
      </c>
      <c r="C408">
        <v>0.61</v>
      </c>
      <c r="D408">
        <v>2.74</v>
      </c>
    </row>
    <row r="409" spans="1:4">
      <c r="A409" t="str">
        <f>"000931"</f>
        <v>000931</v>
      </c>
      <c r="B409" t="s">
        <v>411</v>
      </c>
      <c r="C409">
        <v>0</v>
      </c>
      <c r="D409">
        <v>2.45</v>
      </c>
    </row>
    <row r="410" spans="1:4">
      <c r="A410" t="str">
        <f>"000932"</f>
        <v>000932</v>
      </c>
      <c r="B410" t="s">
        <v>412</v>
      </c>
      <c r="C410">
        <v>5.03</v>
      </c>
      <c r="D410">
        <v>8.46</v>
      </c>
    </row>
    <row r="411" spans="1:4">
      <c r="A411" t="str">
        <f>"000933"</f>
        <v>000933</v>
      </c>
      <c r="B411" t="s">
        <v>413</v>
      </c>
      <c r="C411">
        <v>9.91</v>
      </c>
      <c r="D411">
        <v>10.83</v>
      </c>
    </row>
    <row r="412" spans="1:4">
      <c r="A412" t="str">
        <f>"000935"</f>
        <v>000935</v>
      </c>
      <c r="B412" t="s">
        <v>414</v>
      </c>
      <c r="C412">
        <v>1.75</v>
      </c>
      <c r="D412">
        <v>6.33</v>
      </c>
    </row>
    <row r="413" spans="1:4">
      <c r="A413" t="str">
        <f>"000936"</f>
        <v>000936</v>
      </c>
      <c r="B413" t="s">
        <v>415</v>
      </c>
      <c r="C413">
        <v>2.02</v>
      </c>
      <c r="D413">
        <v>4.71</v>
      </c>
    </row>
    <row r="414" spans="1:4">
      <c r="A414" t="str">
        <f>"000937"</f>
        <v>000937</v>
      </c>
      <c r="B414" t="s">
        <v>416</v>
      </c>
      <c r="C414">
        <v>1.97</v>
      </c>
      <c r="D414">
        <v>2.95</v>
      </c>
    </row>
    <row r="415" spans="1:4">
      <c r="A415" t="str">
        <f>"000938"</f>
        <v>000938</v>
      </c>
      <c r="B415" t="s">
        <v>417</v>
      </c>
      <c r="C415">
        <v>4.53</v>
      </c>
      <c r="D415">
        <v>6.52</v>
      </c>
    </row>
    <row r="416" spans="1:4">
      <c r="A416" t="str">
        <f>"000939"</f>
        <v>000939</v>
      </c>
      <c r="B416" t="s">
        <v>418</v>
      </c>
      <c r="C416">
        <v>-5.17</v>
      </c>
      <c r="D416">
        <v>0</v>
      </c>
    </row>
    <row r="417" spans="1:4">
      <c r="A417" t="str">
        <f>"000948"</f>
        <v>000948</v>
      </c>
      <c r="B417" t="s">
        <v>419</v>
      </c>
      <c r="C417">
        <v>1.1</v>
      </c>
      <c r="D417">
        <v>1.71</v>
      </c>
    </row>
    <row r="418" spans="1:4">
      <c r="A418" t="str">
        <f>"000949"</f>
        <v>000949</v>
      </c>
      <c r="B418" t="s">
        <v>420</v>
      </c>
      <c r="C418">
        <v>0.68</v>
      </c>
      <c r="D418">
        <v>2.36</v>
      </c>
    </row>
    <row r="419" spans="1:4">
      <c r="A419" t="str">
        <f>"000951"</f>
        <v>000951</v>
      </c>
      <c r="B419" t="s">
        <v>421</v>
      </c>
      <c r="C419">
        <v>2.15</v>
      </c>
      <c r="D419">
        <v>3.62</v>
      </c>
    </row>
    <row r="420" spans="1:4">
      <c r="A420" t="str">
        <f>"000952"</f>
        <v>000952</v>
      </c>
      <c r="B420" t="s">
        <v>422</v>
      </c>
      <c r="C420">
        <v>-3.17</v>
      </c>
      <c r="D420">
        <v>5.39</v>
      </c>
    </row>
    <row r="421" spans="1:4">
      <c r="A421" t="str">
        <f>"000953"</f>
        <v>000953</v>
      </c>
      <c r="B421" t="s">
        <v>423</v>
      </c>
      <c r="C421">
        <v>2.85</v>
      </c>
      <c r="D421">
        <v>5.32</v>
      </c>
    </row>
    <row r="422" spans="1:4">
      <c r="A422" t="str">
        <f>"000955"</f>
        <v>000955</v>
      </c>
      <c r="B422" t="s">
        <v>424</v>
      </c>
      <c r="C422">
        <v>9.95</v>
      </c>
      <c r="D422">
        <v>0</v>
      </c>
    </row>
    <row r="423" spans="1:4">
      <c r="A423" t="str">
        <f>"000957"</f>
        <v>000957</v>
      </c>
      <c r="B423" t="s">
        <v>425</v>
      </c>
      <c r="C423">
        <v>0.61</v>
      </c>
      <c r="D423">
        <v>1.36</v>
      </c>
    </row>
    <row r="424" spans="1:4">
      <c r="A424" t="str">
        <f>"000958"</f>
        <v>000958</v>
      </c>
      <c r="B424" t="s">
        <v>426</v>
      </c>
      <c r="C424">
        <v>1.14</v>
      </c>
      <c r="D424">
        <v>2</v>
      </c>
    </row>
    <row r="425" spans="1:4">
      <c r="A425" t="str">
        <f>"000959"</f>
        <v>000959</v>
      </c>
      <c r="B425" t="s">
        <v>427</v>
      </c>
      <c r="C425">
        <v>2.77</v>
      </c>
      <c r="D425">
        <v>4.53</v>
      </c>
    </row>
    <row r="426" spans="1:4">
      <c r="A426" t="str">
        <f>"000960"</f>
        <v>000960</v>
      </c>
      <c r="B426" t="s">
        <v>428</v>
      </c>
      <c r="C426">
        <v>2.91</v>
      </c>
      <c r="D426">
        <v>4.55</v>
      </c>
    </row>
    <row r="427" spans="1:4">
      <c r="A427" t="str">
        <f>"000961"</f>
        <v>000961</v>
      </c>
      <c r="B427" t="s">
        <v>429</v>
      </c>
      <c r="C427">
        <v>3.88</v>
      </c>
      <c r="D427">
        <v>7.05</v>
      </c>
    </row>
    <row r="428" spans="1:4">
      <c r="A428" t="str">
        <f>"000962"</f>
        <v>000962</v>
      </c>
      <c r="B428" t="s">
        <v>430</v>
      </c>
      <c r="C428">
        <v>0.49</v>
      </c>
      <c r="D428">
        <v>2.3</v>
      </c>
    </row>
    <row r="429" spans="1:4">
      <c r="A429" t="str">
        <f>"000963"</f>
        <v>000963</v>
      </c>
      <c r="B429" t="s">
        <v>431</v>
      </c>
      <c r="C429">
        <v>-4.98</v>
      </c>
      <c r="D429">
        <v>6.27</v>
      </c>
    </row>
    <row r="430" spans="1:4">
      <c r="A430" t="str">
        <f>"000965"</f>
        <v>000965</v>
      </c>
      <c r="B430" t="s">
        <v>432</v>
      </c>
      <c r="C430">
        <v>1.89</v>
      </c>
      <c r="D430">
        <v>2.83</v>
      </c>
    </row>
    <row r="431" spans="1:4">
      <c r="A431" t="str">
        <f>"000966"</f>
        <v>000966</v>
      </c>
      <c r="B431" t="s">
        <v>433</v>
      </c>
      <c r="C431">
        <v>0.69</v>
      </c>
      <c r="D431">
        <v>2.08</v>
      </c>
    </row>
    <row r="432" spans="1:4">
      <c r="A432" t="str">
        <f>"000967"</f>
        <v>000967</v>
      </c>
      <c r="B432" t="s">
        <v>434</v>
      </c>
      <c r="C432">
        <v>0</v>
      </c>
      <c r="D432">
        <v>0</v>
      </c>
    </row>
    <row r="433" spans="1:4">
      <c r="A433" t="str">
        <f>"000968"</f>
        <v>000968</v>
      </c>
      <c r="B433" t="s">
        <v>435</v>
      </c>
      <c r="C433">
        <v>3.11</v>
      </c>
      <c r="D433">
        <v>5.03</v>
      </c>
    </row>
    <row r="434" spans="1:4">
      <c r="A434" t="str">
        <f>"000969"</f>
        <v>000969</v>
      </c>
      <c r="B434" t="s">
        <v>436</v>
      </c>
      <c r="C434">
        <v>2.16</v>
      </c>
      <c r="D434">
        <v>3</v>
      </c>
    </row>
    <row r="435" spans="1:4">
      <c r="A435" t="str">
        <f>"000970"</f>
        <v>000970</v>
      </c>
      <c r="B435" t="s">
        <v>437</v>
      </c>
      <c r="C435">
        <v>0.5</v>
      </c>
      <c r="D435">
        <v>2.78</v>
      </c>
    </row>
    <row r="436" spans="1:4">
      <c r="A436" t="str">
        <f>"000971"</f>
        <v>000971</v>
      </c>
      <c r="B436" t="s">
        <v>438</v>
      </c>
      <c r="C436">
        <v>-0.26</v>
      </c>
      <c r="D436">
        <v>2.58</v>
      </c>
    </row>
    <row r="437" spans="1:4">
      <c r="A437" t="str">
        <f>"000972"</f>
        <v>000972</v>
      </c>
      <c r="B437" t="s">
        <v>439</v>
      </c>
      <c r="C437">
        <v>0</v>
      </c>
      <c r="D437">
        <v>0</v>
      </c>
    </row>
    <row r="438" spans="1:4">
      <c r="A438" t="str">
        <f>"000973"</f>
        <v>000973</v>
      </c>
      <c r="B438" t="s">
        <v>440</v>
      </c>
      <c r="C438">
        <v>0.97</v>
      </c>
      <c r="D438">
        <v>1.69</v>
      </c>
    </row>
    <row r="439" spans="1:4">
      <c r="A439" t="str">
        <f>"000975"</f>
        <v>000975</v>
      </c>
      <c r="B439" t="s">
        <v>441</v>
      </c>
      <c r="C439">
        <v>0</v>
      </c>
      <c r="D439">
        <v>2.71</v>
      </c>
    </row>
    <row r="440" spans="1:4">
      <c r="A440" t="str">
        <f>"000976"</f>
        <v>000976</v>
      </c>
      <c r="B440" t="s">
        <v>442</v>
      </c>
      <c r="C440">
        <v>1.35</v>
      </c>
      <c r="D440">
        <v>5.38</v>
      </c>
    </row>
    <row r="441" spans="1:4">
      <c r="A441" t="str">
        <f>"000977"</f>
        <v>000977</v>
      </c>
      <c r="B441" t="s">
        <v>443</v>
      </c>
      <c r="C441">
        <v>0.51</v>
      </c>
      <c r="D441">
        <v>3.06</v>
      </c>
    </row>
    <row r="442" spans="1:4">
      <c r="A442" t="str">
        <f>"000978"</f>
        <v>000978</v>
      </c>
      <c r="B442" t="s">
        <v>444</v>
      </c>
      <c r="C442">
        <v>1.01</v>
      </c>
      <c r="D442">
        <v>2.2</v>
      </c>
    </row>
    <row r="443" spans="1:4">
      <c r="A443" t="str">
        <f>"000979"</f>
        <v>000979</v>
      </c>
      <c r="B443" t="s">
        <v>445</v>
      </c>
      <c r="C443">
        <v>-0.96</v>
      </c>
      <c r="D443">
        <v>1.92</v>
      </c>
    </row>
    <row r="444" spans="1:4">
      <c r="A444" t="str">
        <f>"000980"</f>
        <v>000980</v>
      </c>
      <c r="B444" t="s">
        <v>446</v>
      </c>
      <c r="C444">
        <v>0.43</v>
      </c>
      <c r="D444">
        <v>1.43</v>
      </c>
    </row>
    <row r="445" spans="1:4">
      <c r="A445" t="str">
        <f>"000981"</f>
        <v>000981</v>
      </c>
      <c r="B445" t="s">
        <v>447</v>
      </c>
      <c r="C445">
        <v>-1.44</v>
      </c>
      <c r="D445">
        <v>1.83</v>
      </c>
    </row>
    <row r="446" spans="1:4">
      <c r="A446" t="str">
        <f>"000982"</f>
        <v>000982</v>
      </c>
      <c r="B446" t="s">
        <v>448</v>
      </c>
      <c r="C446">
        <v>-1.31</v>
      </c>
      <c r="D446">
        <v>2.61</v>
      </c>
    </row>
    <row r="447" spans="1:4">
      <c r="A447" t="str">
        <f>"000983"</f>
        <v>000983</v>
      </c>
      <c r="B447" t="s">
        <v>449</v>
      </c>
      <c r="C447">
        <v>2.75</v>
      </c>
      <c r="D447">
        <v>4.43</v>
      </c>
    </row>
    <row r="448" spans="1:4">
      <c r="A448" t="str">
        <f>"000985"</f>
        <v>000985</v>
      </c>
      <c r="B448" t="s">
        <v>450</v>
      </c>
      <c r="C448">
        <v>3.29</v>
      </c>
      <c r="D448">
        <v>2.43</v>
      </c>
    </row>
    <row r="449" spans="1:4">
      <c r="A449" t="str">
        <f>"000987"</f>
        <v>000987</v>
      </c>
      <c r="B449" t="s">
        <v>451</v>
      </c>
      <c r="C449">
        <v>-0.66</v>
      </c>
      <c r="D449">
        <v>2.65</v>
      </c>
    </row>
    <row r="450" spans="1:4">
      <c r="A450" t="str">
        <f>"000988"</f>
        <v>000988</v>
      </c>
      <c r="B450" t="s">
        <v>452</v>
      </c>
      <c r="C450">
        <v>1.6</v>
      </c>
      <c r="D450">
        <v>2.93</v>
      </c>
    </row>
    <row r="451" spans="1:4">
      <c r="A451" t="str">
        <f>"000989"</f>
        <v>000989</v>
      </c>
      <c r="B451" t="s">
        <v>453</v>
      </c>
      <c r="C451">
        <v>-3.79</v>
      </c>
      <c r="D451">
        <v>3.79</v>
      </c>
    </row>
    <row r="452" spans="1:4">
      <c r="A452" t="str">
        <f>"000990"</f>
        <v>000990</v>
      </c>
      <c r="B452" t="s">
        <v>454</v>
      </c>
      <c r="C452">
        <v>-0.07</v>
      </c>
      <c r="D452">
        <v>1.24</v>
      </c>
    </row>
    <row r="453" spans="1:4">
      <c r="A453" t="str">
        <f>"000993"</f>
        <v>000993</v>
      </c>
      <c r="B453" t="s">
        <v>455</v>
      </c>
      <c r="C453">
        <v>0.54</v>
      </c>
      <c r="D453">
        <v>2.34</v>
      </c>
    </row>
    <row r="454" spans="1:4">
      <c r="A454" t="str">
        <f>"000995"</f>
        <v>000995</v>
      </c>
      <c r="B454" t="s">
        <v>456</v>
      </c>
      <c r="C454">
        <v>-0.43</v>
      </c>
      <c r="D454">
        <v>3.46</v>
      </c>
    </row>
    <row r="455" spans="1:4">
      <c r="A455" t="str">
        <f>"000996"</f>
        <v>000996</v>
      </c>
      <c r="B455" t="s">
        <v>457</v>
      </c>
      <c r="C455">
        <v>9.99</v>
      </c>
      <c r="D455">
        <v>11.73</v>
      </c>
    </row>
    <row r="456" spans="1:4">
      <c r="A456" t="str">
        <f>"000997"</f>
        <v>000997</v>
      </c>
      <c r="B456" t="s">
        <v>458</v>
      </c>
      <c r="C456">
        <v>4.22</v>
      </c>
      <c r="D456">
        <v>4.35</v>
      </c>
    </row>
    <row r="457" spans="1:4">
      <c r="A457" t="str">
        <f>"000998"</f>
        <v>000998</v>
      </c>
      <c r="B457" t="s">
        <v>459</v>
      </c>
      <c r="C457">
        <v>3.69</v>
      </c>
      <c r="D457">
        <v>4.28</v>
      </c>
    </row>
    <row r="458" spans="1:4">
      <c r="A458" t="str">
        <f>"000999"</f>
        <v>000999</v>
      </c>
      <c r="B458" t="s">
        <v>460</v>
      </c>
      <c r="C458">
        <v>-4.51</v>
      </c>
      <c r="D458">
        <v>3.65</v>
      </c>
    </row>
    <row r="459" spans="1:4">
      <c r="A459" t="str">
        <f>"001696"</f>
        <v>001696</v>
      </c>
      <c r="B459" t="s">
        <v>461</v>
      </c>
      <c r="C459">
        <v>3.84</v>
      </c>
      <c r="D459">
        <v>5.97</v>
      </c>
    </row>
    <row r="460" spans="1:4">
      <c r="A460" t="str">
        <f>"001896"</f>
        <v>001896</v>
      </c>
      <c r="B460" t="s">
        <v>462</v>
      </c>
      <c r="C460">
        <v>2.27</v>
      </c>
      <c r="D460">
        <v>3.41</v>
      </c>
    </row>
    <row r="461" spans="1:4">
      <c r="A461" t="str">
        <f>"001965"</f>
        <v>001965</v>
      </c>
      <c r="B461" t="s">
        <v>463</v>
      </c>
      <c r="C461">
        <v>2.21</v>
      </c>
      <c r="D461">
        <v>2.58</v>
      </c>
    </row>
    <row r="462" spans="1:4">
      <c r="A462" t="str">
        <f>"001979"</f>
        <v>001979</v>
      </c>
      <c r="B462" t="s">
        <v>464</v>
      </c>
      <c r="C462">
        <v>4.43</v>
      </c>
      <c r="D462">
        <v>6.67</v>
      </c>
    </row>
    <row r="463" spans="1:4">
      <c r="A463" t="str">
        <f>"002001"</f>
        <v>002001</v>
      </c>
      <c r="B463" t="s">
        <v>465</v>
      </c>
      <c r="C463">
        <v>-2.42</v>
      </c>
      <c r="D463">
        <v>2.76</v>
      </c>
    </row>
    <row r="464" spans="1:4">
      <c r="A464" t="str">
        <f>"002002"</f>
        <v>002002</v>
      </c>
      <c r="B464" t="s">
        <v>466</v>
      </c>
      <c r="C464">
        <v>0.58</v>
      </c>
      <c r="D464">
        <v>4.64</v>
      </c>
    </row>
    <row r="465" spans="1:4">
      <c r="A465" t="str">
        <f>"002003"</f>
        <v>002003</v>
      </c>
      <c r="B465" t="s">
        <v>467</v>
      </c>
      <c r="C465">
        <v>-0.23</v>
      </c>
      <c r="D465">
        <v>1.52</v>
      </c>
    </row>
    <row r="466" spans="1:4">
      <c r="A466" t="str">
        <f>"002004"</f>
        <v>002004</v>
      </c>
      <c r="B466" t="s">
        <v>468</v>
      </c>
      <c r="C466">
        <v>0.56</v>
      </c>
      <c r="D466">
        <v>2.62</v>
      </c>
    </row>
    <row r="467" spans="1:4">
      <c r="A467" t="str">
        <f>"002005"</f>
        <v>002005</v>
      </c>
      <c r="B467" t="s">
        <v>469</v>
      </c>
      <c r="C467">
        <v>0.31</v>
      </c>
      <c r="D467">
        <v>1.85</v>
      </c>
    </row>
    <row r="468" spans="1:4">
      <c r="A468" t="str">
        <f>"002006"</f>
        <v>002006</v>
      </c>
      <c r="B468" t="s">
        <v>470</v>
      </c>
      <c r="C468">
        <v>-0.52</v>
      </c>
      <c r="D468">
        <v>1.75</v>
      </c>
    </row>
    <row r="469" spans="1:4">
      <c r="A469" t="str">
        <f>"002007"</f>
        <v>002007</v>
      </c>
      <c r="B469" t="s">
        <v>471</v>
      </c>
      <c r="C469">
        <v>-9.92</v>
      </c>
      <c r="D469">
        <v>6.01</v>
      </c>
    </row>
    <row r="470" spans="1:4">
      <c r="A470" t="str">
        <f>"002008"</f>
        <v>002008</v>
      </c>
      <c r="B470" t="s">
        <v>472</v>
      </c>
      <c r="C470">
        <v>0.08</v>
      </c>
      <c r="D470">
        <v>4.79</v>
      </c>
    </row>
    <row r="471" spans="1:4">
      <c r="A471" t="str">
        <f>"002009"</f>
        <v>002009</v>
      </c>
      <c r="B471" t="s">
        <v>473</v>
      </c>
      <c r="C471">
        <v>1.67</v>
      </c>
      <c r="D471">
        <v>2.84</v>
      </c>
    </row>
    <row r="472" spans="1:4">
      <c r="A472" t="str">
        <f>"002010"</f>
        <v>002010</v>
      </c>
      <c r="B472" t="s">
        <v>474</v>
      </c>
      <c r="C472">
        <v>-0.72</v>
      </c>
      <c r="D472">
        <v>2.77</v>
      </c>
    </row>
    <row r="473" spans="1:4">
      <c r="A473" t="str">
        <f>"002011"</f>
        <v>002011</v>
      </c>
      <c r="B473" t="s">
        <v>475</v>
      </c>
      <c r="C473">
        <v>0</v>
      </c>
      <c r="D473">
        <v>0</v>
      </c>
    </row>
    <row r="474" spans="1:4">
      <c r="A474" t="str">
        <f>"002012"</f>
        <v>002012</v>
      </c>
      <c r="B474" t="s">
        <v>476</v>
      </c>
      <c r="C474">
        <v>2.75</v>
      </c>
      <c r="D474">
        <v>10.09</v>
      </c>
    </row>
    <row r="475" spans="1:4">
      <c r="A475" t="str">
        <f>"002013"</f>
        <v>002013</v>
      </c>
      <c r="B475" t="s">
        <v>477</v>
      </c>
      <c r="C475">
        <v>9.03</v>
      </c>
      <c r="D475">
        <v>9.41</v>
      </c>
    </row>
    <row r="476" spans="1:4">
      <c r="A476" t="str">
        <f>"002014"</f>
        <v>002014</v>
      </c>
      <c r="B476" t="s">
        <v>478</v>
      </c>
      <c r="C476">
        <v>0.15</v>
      </c>
      <c r="D476">
        <v>1.19</v>
      </c>
    </row>
    <row r="477" spans="1:4">
      <c r="A477" t="str">
        <f>"002015"</f>
        <v>002015</v>
      </c>
      <c r="B477" t="s">
        <v>479</v>
      </c>
      <c r="C477">
        <v>0.76</v>
      </c>
      <c r="D477">
        <v>1.9</v>
      </c>
    </row>
    <row r="478" spans="1:4">
      <c r="A478" t="str">
        <f>"002016"</f>
        <v>002016</v>
      </c>
      <c r="B478" t="s">
        <v>480</v>
      </c>
      <c r="C478">
        <v>0.71</v>
      </c>
      <c r="D478">
        <v>4.09</v>
      </c>
    </row>
    <row r="479" spans="1:4">
      <c r="A479" t="str">
        <f>"002017"</f>
        <v>002017</v>
      </c>
      <c r="B479" t="s">
        <v>481</v>
      </c>
      <c r="C479">
        <v>0.79</v>
      </c>
      <c r="D479">
        <v>2.86</v>
      </c>
    </row>
    <row r="480" spans="1:4">
      <c r="A480" t="str">
        <f>"002018"</f>
        <v>002018</v>
      </c>
      <c r="B480" t="s">
        <v>482</v>
      </c>
      <c r="C480">
        <v>0</v>
      </c>
      <c r="D480">
        <v>1.46</v>
      </c>
    </row>
    <row r="481" spans="1:4">
      <c r="A481" t="str">
        <f>"002019"</f>
        <v>002019</v>
      </c>
      <c r="B481" t="s">
        <v>483</v>
      </c>
      <c r="C481">
        <v>-4.05</v>
      </c>
      <c r="D481">
        <v>7.42</v>
      </c>
    </row>
    <row r="482" spans="1:4">
      <c r="A482" t="str">
        <f>"002020"</f>
        <v>002020</v>
      </c>
      <c r="B482" t="s">
        <v>484</v>
      </c>
      <c r="C482">
        <v>-1.88</v>
      </c>
      <c r="D482">
        <v>3.07</v>
      </c>
    </row>
    <row r="483" spans="1:4">
      <c r="A483" t="str">
        <f>"002021"</f>
        <v>002021</v>
      </c>
      <c r="B483" t="s">
        <v>485</v>
      </c>
      <c r="C483">
        <v>1.2</v>
      </c>
      <c r="D483">
        <v>2.81</v>
      </c>
    </row>
    <row r="484" spans="1:4">
      <c r="A484" t="str">
        <f>"002022"</f>
        <v>002022</v>
      </c>
      <c r="B484" t="s">
        <v>486</v>
      </c>
      <c r="C484">
        <v>-3.88</v>
      </c>
      <c r="D484">
        <v>4.12</v>
      </c>
    </row>
    <row r="485" spans="1:4">
      <c r="A485" t="str">
        <f>"002023"</f>
        <v>002023</v>
      </c>
      <c r="B485" t="s">
        <v>487</v>
      </c>
      <c r="C485">
        <v>0.14</v>
      </c>
      <c r="D485">
        <v>2.83</v>
      </c>
    </row>
    <row r="486" spans="1:4">
      <c r="A486" t="str">
        <f>"002024"</f>
        <v>002024</v>
      </c>
      <c r="B486" t="s">
        <v>488</v>
      </c>
      <c r="C486">
        <v>1.11</v>
      </c>
      <c r="D486">
        <v>3.25</v>
      </c>
    </row>
    <row r="487" spans="1:4">
      <c r="A487" t="str">
        <f>"002025"</f>
        <v>002025</v>
      </c>
      <c r="B487" t="s">
        <v>489</v>
      </c>
      <c r="C487">
        <v>5.49</v>
      </c>
      <c r="D487">
        <v>9.28</v>
      </c>
    </row>
    <row r="488" spans="1:4">
      <c r="A488" t="str">
        <f>"002026"</f>
        <v>002026</v>
      </c>
      <c r="B488" t="s">
        <v>490</v>
      </c>
      <c r="C488">
        <v>1.39</v>
      </c>
      <c r="D488">
        <v>1.56</v>
      </c>
    </row>
    <row r="489" spans="1:4">
      <c r="A489" t="str">
        <f>"002027"</f>
        <v>002027</v>
      </c>
      <c r="B489" t="s">
        <v>491</v>
      </c>
      <c r="C489">
        <v>0.46</v>
      </c>
      <c r="D489">
        <v>4.38</v>
      </c>
    </row>
    <row r="490" spans="1:4">
      <c r="A490" t="str">
        <f>"002028"</f>
        <v>002028</v>
      </c>
      <c r="B490" t="s">
        <v>492</v>
      </c>
      <c r="C490">
        <v>1.3</v>
      </c>
      <c r="D490">
        <v>2.35</v>
      </c>
    </row>
    <row r="491" spans="1:4">
      <c r="A491" t="str">
        <f>"002029"</f>
        <v>002029</v>
      </c>
      <c r="B491" t="s">
        <v>493</v>
      </c>
      <c r="C491">
        <v>-0.13</v>
      </c>
      <c r="D491">
        <v>1.31</v>
      </c>
    </row>
    <row r="492" spans="1:4">
      <c r="A492" t="str">
        <f>"002030"</f>
        <v>002030</v>
      </c>
      <c r="B492" t="s">
        <v>494</v>
      </c>
      <c r="C492">
        <v>-0.25</v>
      </c>
      <c r="D492">
        <v>8.15</v>
      </c>
    </row>
    <row r="493" spans="1:4">
      <c r="A493" t="str">
        <f>"002031"</f>
        <v>002031</v>
      </c>
      <c r="B493" t="s">
        <v>495</v>
      </c>
      <c r="C493">
        <v>0.91</v>
      </c>
      <c r="D493">
        <v>1.83</v>
      </c>
    </row>
    <row r="494" spans="1:4">
      <c r="A494" t="str">
        <f>"002032"</f>
        <v>002032</v>
      </c>
      <c r="B494" t="s">
        <v>496</v>
      </c>
      <c r="C494">
        <v>4.79</v>
      </c>
      <c r="D494">
        <v>3.92</v>
      </c>
    </row>
    <row r="495" spans="1:4">
      <c r="A495" t="str">
        <f>"002033"</f>
        <v>002033</v>
      </c>
      <c r="B495" t="s">
        <v>497</v>
      </c>
      <c r="C495">
        <v>0</v>
      </c>
      <c r="D495">
        <v>2.11</v>
      </c>
    </row>
    <row r="496" spans="1:4">
      <c r="A496" t="str">
        <f>"002034"</f>
        <v>002034</v>
      </c>
      <c r="B496" t="s">
        <v>498</v>
      </c>
      <c r="C496">
        <v>-0.61</v>
      </c>
      <c r="D496">
        <v>2.99</v>
      </c>
    </row>
    <row r="497" spans="1:4">
      <c r="A497" t="str">
        <f>"002035"</f>
        <v>002035</v>
      </c>
      <c r="B497" t="s">
        <v>499</v>
      </c>
      <c r="C497">
        <v>1.24</v>
      </c>
      <c r="D497">
        <v>3.65</v>
      </c>
    </row>
    <row r="498" spans="1:4">
      <c r="A498" t="str">
        <f>"002036"</f>
        <v>002036</v>
      </c>
      <c r="B498" t="s">
        <v>500</v>
      </c>
      <c r="C498">
        <v>1.56</v>
      </c>
      <c r="D498">
        <v>5.3</v>
      </c>
    </row>
    <row r="499" spans="1:4">
      <c r="A499" t="str">
        <f>"002037"</f>
        <v>002037</v>
      </c>
      <c r="B499" t="s">
        <v>501</v>
      </c>
      <c r="C499">
        <v>0.89</v>
      </c>
      <c r="D499">
        <v>3.55</v>
      </c>
    </row>
    <row r="500" spans="1:4">
      <c r="A500" t="str">
        <f>"002038"</f>
        <v>002038</v>
      </c>
      <c r="B500" t="s">
        <v>502</v>
      </c>
      <c r="C500">
        <v>-2.86</v>
      </c>
      <c r="D500">
        <v>4.81</v>
      </c>
    </row>
    <row r="501" spans="1:4">
      <c r="A501" t="str">
        <f>"002039"</f>
        <v>002039</v>
      </c>
      <c r="B501" t="s">
        <v>503</v>
      </c>
      <c r="C501">
        <v>1.51</v>
      </c>
      <c r="D501">
        <v>1.71</v>
      </c>
    </row>
    <row r="502" spans="1:4">
      <c r="A502" t="str">
        <f>"002040"</f>
        <v>002040</v>
      </c>
      <c r="B502" t="s">
        <v>504</v>
      </c>
      <c r="C502">
        <v>10.06</v>
      </c>
      <c r="D502">
        <v>10.78</v>
      </c>
    </row>
    <row r="503" spans="1:4">
      <c r="A503" t="str">
        <f>"002041"</f>
        <v>002041</v>
      </c>
      <c r="B503" t="s">
        <v>505</v>
      </c>
      <c r="C503">
        <v>0</v>
      </c>
      <c r="D503">
        <v>1.88</v>
      </c>
    </row>
    <row r="504" spans="1:4">
      <c r="A504" t="str">
        <f>"002042"</f>
        <v>002042</v>
      </c>
      <c r="B504" t="s">
        <v>506</v>
      </c>
      <c r="C504">
        <v>0.72</v>
      </c>
      <c r="D504">
        <v>2.89</v>
      </c>
    </row>
    <row r="505" spans="1:4">
      <c r="A505" t="str">
        <f>"002043"</f>
        <v>002043</v>
      </c>
      <c r="B505" t="s">
        <v>507</v>
      </c>
      <c r="C505">
        <v>2.81</v>
      </c>
      <c r="D505">
        <v>4.21</v>
      </c>
    </row>
    <row r="506" spans="1:4">
      <c r="A506" t="str">
        <f>"002044"</f>
        <v>002044</v>
      </c>
      <c r="B506" t="s">
        <v>508</v>
      </c>
      <c r="C506">
        <v>-2.72</v>
      </c>
      <c r="D506">
        <v>7.06</v>
      </c>
    </row>
    <row r="507" spans="1:4">
      <c r="A507" t="str">
        <f>"002045"</f>
        <v>002045</v>
      </c>
      <c r="B507" t="s">
        <v>509</v>
      </c>
      <c r="C507">
        <v>1.41</v>
      </c>
      <c r="D507">
        <v>2.83</v>
      </c>
    </row>
    <row r="508" spans="1:4">
      <c r="A508" t="str">
        <f>"002046"</f>
        <v>002046</v>
      </c>
      <c r="B508" t="s">
        <v>510</v>
      </c>
      <c r="C508">
        <v>1.3</v>
      </c>
      <c r="D508">
        <v>3.18</v>
      </c>
    </row>
    <row r="509" spans="1:4">
      <c r="A509" t="str">
        <f>"002047"</f>
        <v>002047</v>
      </c>
      <c r="B509" t="s">
        <v>511</v>
      </c>
      <c r="C509">
        <v>-1.02</v>
      </c>
      <c r="D509">
        <v>1.02</v>
      </c>
    </row>
    <row r="510" spans="1:4">
      <c r="A510" t="str">
        <f>"002048"</f>
        <v>002048</v>
      </c>
      <c r="B510" t="s">
        <v>512</v>
      </c>
      <c r="C510">
        <v>0.16</v>
      </c>
      <c r="D510">
        <v>1.72</v>
      </c>
    </row>
    <row r="511" spans="1:4">
      <c r="A511" t="str">
        <f>"002049"</f>
        <v>002049</v>
      </c>
      <c r="B511" t="s">
        <v>513</v>
      </c>
      <c r="C511">
        <v>1.48</v>
      </c>
      <c r="D511">
        <v>3.89</v>
      </c>
    </row>
    <row r="512" spans="1:4">
      <c r="A512" t="str">
        <f>"002050"</f>
        <v>002050</v>
      </c>
      <c r="B512" t="s">
        <v>514</v>
      </c>
      <c r="C512">
        <v>1.29</v>
      </c>
      <c r="D512">
        <v>3.19</v>
      </c>
    </row>
    <row r="513" spans="1:4">
      <c r="A513" t="str">
        <f>"002051"</f>
        <v>002051</v>
      </c>
      <c r="B513" t="s">
        <v>515</v>
      </c>
      <c r="C513">
        <v>0</v>
      </c>
      <c r="D513">
        <v>0</v>
      </c>
    </row>
    <row r="514" spans="1:4">
      <c r="A514" t="str">
        <f>"002052"</f>
        <v>002052</v>
      </c>
      <c r="B514" t="s">
        <v>516</v>
      </c>
      <c r="C514">
        <v>-1.13</v>
      </c>
      <c r="D514">
        <v>3.17</v>
      </c>
    </row>
    <row r="515" spans="1:4">
      <c r="A515" t="str">
        <f>"002053"</f>
        <v>002053</v>
      </c>
      <c r="B515" t="s">
        <v>517</v>
      </c>
      <c r="C515">
        <v>2.03</v>
      </c>
      <c r="D515">
        <v>2.51</v>
      </c>
    </row>
    <row r="516" spans="1:4">
      <c r="A516" t="str">
        <f>"002054"</f>
        <v>002054</v>
      </c>
      <c r="B516" t="s">
        <v>518</v>
      </c>
      <c r="C516">
        <v>0</v>
      </c>
      <c r="D516">
        <v>1.83</v>
      </c>
    </row>
    <row r="517" spans="1:4">
      <c r="A517" t="str">
        <f>"002055"</f>
        <v>002055</v>
      </c>
      <c r="B517" t="s">
        <v>519</v>
      </c>
      <c r="C517">
        <v>0.07</v>
      </c>
      <c r="D517">
        <v>0.78</v>
      </c>
    </row>
    <row r="518" spans="1:4">
      <c r="A518" t="str">
        <f>"002056"</f>
        <v>002056</v>
      </c>
      <c r="B518" t="s">
        <v>520</v>
      </c>
      <c r="C518">
        <v>1.85</v>
      </c>
      <c r="D518">
        <v>3.43</v>
      </c>
    </row>
    <row r="519" spans="1:4">
      <c r="A519" t="str">
        <f>"002057"</f>
        <v>002057</v>
      </c>
      <c r="B519" t="s">
        <v>521</v>
      </c>
      <c r="C519">
        <v>1.34</v>
      </c>
      <c r="D519">
        <v>2.84</v>
      </c>
    </row>
    <row r="520" spans="1:4">
      <c r="A520" t="str">
        <f>"002058"</f>
        <v>002058</v>
      </c>
      <c r="B520" t="s">
        <v>522</v>
      </c>
      <c r="C520">
        <v>1.78</v>
      </c>
      <c r="D520">
        <v>3.64</v>
      </c>
    </row>
    <row r="521" spans="1:4">
      <c r="A521" t="str">
        <f>"002059"</f>
        <v>002059</v>
      </c>
      <c r="B521" t="s">
        <v>523</v>
      </c>
      <c r="C521">
        <v>0</v>
      </c>
      <c r="D521">
        <v>0</v>
      </c>
    </row>
    <row r="522" spans="1:4">
      <c r="A522" t="str">
        <f>"002060"</f>
        <v>002060</v>
      </c>
      <c r="B522" t="s">
        <v>524</v>
      </c>
      <c r="C522">
        <v>1.4</v>
      </c>
      <c r="D522">
        <v>2.8</v>
      </c>
    </row>
    <row r="523" spans="1:4">
      <c r="A523" t="str">
        <f>"002061"</f>
        <v>002061</v>
      </c>
      <c r="B523" t="s">
        <v>525</v>
      </c>
      <c r="C523">
        <v>2.2</v>
      </c>
      <c r="D523">
        <v>4.1</v>
      </c>
    </row>
    <row r="524" spans="1:4">
      <c r="A524" t="str">
        <f>"002062"</f>
        <v>002062</v>
      </c>
      <c r="B524" t="s">
        <v>526</v>
      </c>
      <c r="C524">
        <v>1.92</v>
      </c>
      <c r="D524">
        <v>4.66</v>
      </c>
    </row>
    <row r="525" spans="1:4">
      <c r="A525" t="str">
        <f>"002063"</f>
        <v>002063</v>
      </c>
      <c r="B525" t="s">
        <v>527</v>
      </c>
      <c r="C525">
        <v>0.45</v>
      </c>
      <c r="D525">
        <v>1.81</v>
      </c>
    </row>
    <row r="526" spans="1:4">
      <c r="A526" t="str">
        <f>"002064"</f>
        <v>002064</v>
      </c>
      <c r="B526" t="s">
        <v>528</v>
      </c>
      <c r="C526">
        <v>1.78</v>
      </c>
      <c r="D526">
        <v>2.29</v>
      </c>
    </row>
    <row r="527" spans="1:4">
      <c r="A527" t="str">
        <f>"002065"</f>
        <v>002065</v>
      </c>
      <c r="B527" t="s">
        <v>529</v>
      </c>
      <c r="C527">
        <v>3.71</v>
      </c>
      <c r="D527">
        <v>5.35</v>
      </c>
    </row>
    <row r="528" spans="1:4">
      <c r="A528" t="str">
        <f>"002066"</f>
        <v>002066</v>
      </c>
      <c r="B528" t="s">
        <v>530</v>
      </c>
      <c r="C528">
        <v>2.12</v>
      </c>
      <c r="D528">
        <v>3.71</v>
      </c>
    </row>
    <row r="529" spans="1:4">
      <c r="A529" t="str">
        <f>"002067"</f>
        <v>002067</v>
      </c>
      <c r="B529" t="s">
        <v>531</v>
      </c>
      <c r="C529">
        <v>1.86</v>
      </c>
      <c r="D529">
        <v>2.39</v>
      </c>
    </row>
    <row r="530" spans="1:4">
      <c r="A530" t="str">
        <f>"002068"</f>
        <v>002068</v>
      </c>
      <c r="B530" t="s">
        <v>532</v>
      </c>
      <c r="C530">
        <v>2.69</v>
      </c>
      <c r="D530">
        <v>3.54</v>
      </c>
    </row>
    <row r="531" spans="1:4">
      <c r="A531" t="str">
        <f>"002069"</f>
        <v>002069</v>
      </c>
      <c r="B531" t="s">
        <v>533</v>
      </c>
      <c r="C531">
        <v>-0.27</v>
      </c>
      <c r="D531">
        <v>1.89</v>
      </c>
    </row>
    <row r="532" spans="1:4">
      <c r="A532" t="str">
        <f>"002071"</f>
        <v>002071</v>
      </c>
      <c r="B532" t="s">
        <v>534</v>
      </c>
      <c r="C532">
        <v>0.36</v>
      </c>
      <c r="D532">
        <v>1.79</v>
      </c>
    </row>
    <row r="533" spans="1:4">
      <c r="A533" t="str">
        <f>"002072"</f>
        <v>002072</v>
      </c>
      <c r="B533" t="s">
        <v>535</v>
      </c>
      <c r="C533">
        <v>-10.05</v>
      </c>
      <c r="D533">
        <v>8.13</v>
      </c>
    </row>
    <row r="534" spans="1:4">
      <c r="A534" t="str">
        <f>"002073"</f>
        <v>002073</v>
      </c>
      <c r="B534" t="s">
        <v>536</v>
      </c>
      <c r="C534">
        <v>0.85</v>
      </c>
      <c r="D534">
        <v>3.39</v>
      </c>
    </row>
    <row r="535" spans="1:4">
      <c r="A535" t="str">
        <f>"002074"</f>
        <v>002074</v>
      </c>
      <c r="B535" t="s">
        <v>537</v>
      </c>
      <c r="C535">
        <v>1.63</v>
      </c>
      <c r="D535">
        <v>2.9</v>
      </c>
    </row>
    <row r="536" spans="1:4">
      <c r="A536" t="str">
        <f>"002075"</f>
        <v>002075</v>
      </c>
      <c r="B536" t="s">
        <v>538</v>
      </c>
      <c r="C536">
        <v>0</v>
      </c>
      <c r="D536">
        <v>0</v>
      </c>
    </row>
    <row r="537" spans="1:4">
      <c r="A537" t="str">
        <f>"002076"</f>
        <v>002076</v>
      </c>
      <c r="B537" t="s">
        <v>539</v>
      </c>
      <c r="C537">
        <v>0.63</v>
      </c>
      <c r="D537">
        <v>2.1</v>
      </c>
    </row>
    <row r="538" spans="1:4">
      <c r="A538" t="str">
        <f>"002077"</f>
        <v>002077</v>
      </c>
      <c r="B538" t="s">
        <v>540</v>
      </c>
      <c r="C538">
        <v>-1.29</v>
      </c>
      <c r="D538">
        <v>2.95</v>
      </c>
    </row>
    <row r="539" spans="1:4">
      <c r="A539" t="str">
        <f>"002078"</f>
        <v>002078</v>
      </c>
      <c r="B539" t="s">
        <v>541</v>
      </c>
      <c r="C539">
        <v>-0.23</v>
      </c>
      <c r="D539">
        <v>2.15</v>
      </c>
    </row>
    <row r="540" spans="1:4">
      <c r="A540" t="str">
        <f>"002079"</f>
        <v>002079</v>
      </c>
      <c r="B540" t="s">
        <v>542</v>
      </c>
      <c r="C540">
        <v>1.26</v>
      </c>
      <c r="D540">
        <v>4.26</v>
      </c>
    </row>
    <row r="541" spans="1:4">
      <c r="A541" t="str">
        <f>"002080"</f>
        <v>002080</v>
      </c>
      <c r="B541" t="s">
        <v>543</v>
      </c>
      <c r="C541">
        <v>1.72</v>
      </c>
      <c r="D541">
        <v>2.64</v>
      </c>
    </row>
    <row r="542" spans="1:4">
      <c r="A542" t="str">
        <f>"002081"</f>
        <v>002081</v>
      </c>
      <c r="B542" t="s">
        <v>544</v>
      </c>
      <c r="C542">
        <v>4</v>
      </c>
      <c r="D542">
        <v>5.66</v>
      </c>
    </row>
    <row r="543" spans="1:4">
      <c r="A543" t="str">
        <f>"002082"</f>
        <v>002082</v>
      </c>
      <c r="B543" t="s">
        <v>545</v>
      </c>
      <c r="C543">
        <v>-7.09</v>
      </c>
      <c r="D543">
        <v>3.84</v>
      </c>
    </row>
    <row r="544" spans="1:4">
      <c r="A544" t="str">
        <f>"002083"</f>
        <v>002083</v>
      </c>
      <c r="B544" t="s">
        <v>546</v>
      </c>
      <c r="C544">
        <v>-0.71</v>
      </c>
      <c r="D544">
        <v>1.43</v>
      </c>
    </row>
    <row r="545" spans="1:4">
      <c r="A545" t="str">
        <f>"002084"</f>
        <v>002084</v>
      </c>
      <c r="B545" t="s">
        <v>547</v>
      </c>
      <c r="C545">
        <v>1.54</v>
      </c>
      <c r="D545">
        <v>2.64</v>
      </c>
    </row>
    <row r="546" spans="1:4">
      <c r="A546" t="str">
        <f>"002085"</f>
        <v>002085</v>
      </c>
      <c r="B546" t="s">
        <v>548</v>
      </c>
      <c r="C546">
        <v>0.23</v>
      </c>
      <c r="D546">
        <v>5.21</v>
      </c>
    </row>
    <row r="547" spans="1:4">
      <c r="A547" t="str">
        <f>"002086"</f>
        <v>002086</v>
      </c>
      <c r="B547" t="s">
        <v>549</v>
      </c>
      <c r="C547">
        <v>0</v>
      </c>
      <c r="D547">
        <v>0</v>
      </c>
    </row>
    <row r="548" spans="1:4">
      <c r="A548" t="str">
        <f>"002087"</f>
        <v>002087</v>
      </c>
      <c r="B548" t="s">
        <v>550</v>
      </c>
      <c r="C548">
        <v>0.79</v>
      </c>
      <c r="D548">
        <v>2.1</v>
      </c>
    </row>
    <row r="549" spans="1:4">
      <c r="A549" t="str">
        <f>"002088"</f>
        <v>002088</v>
      </c>
      <c r="B549" t="s">
        <v>551</v>
      </c>
      <c r="C549">
        <v>-1.03</v>
      </c>
      <c r="D549">
        <v>5.43</v>
      </c>
    </row>
    <row r="550" spans="1:4">
      <c r="A550" t="str">
        <f>"002089"</f>
        <v>002089</v>
      </c>
      <c r="B550" t="s">
        <v>552</v>
      </c>
      <c r="C550">
        <v>-2.39</v>
      </c>
      <c r="D550">
        <v>8.07</v>
      </c>
    </row>
    <row r="551" spans="1:4">
      <c r="A551" t="str">
        <f>"002090"</f>
        <v>002090</v>
      </c>
      <c r="B551" t="s">
        <v>553</v>
      </c>
      <c r="C551">
        <v>-0.94</v>
      </c>
      <c r="D551">
        <v>2.77</v>
      </c>
    </row>
    <row r="552" spans="1:4">
      <c r="A552" t="str">
        <f>"002091"</f>
        <v>002091</v>
      </c>
      <c r="B552" t="s">
        <v>554</v>
      </c>
      <c r="C552">
        <v>1.75</v>
      </c>
      <c r="D552">
        <v>3.51</v>
      </c>
    </row>
    <row r="553" spans="1:4">
      <c r="A553" t="str">
        <f>"002092"</f>
        <v>002092</v>
      </c>
      <c r="B553" t="s">
        <v>555</v>
      </c>
      <c r="C553">
        <v>0.64</v>
      </c>
      <c r="D553">
        <v>4.37</v>
      </c>
    </row>
    <row r="554" spans="1:4">
      <c r="A554" t="str">
        <f>"002093"</f>
        <v>002093</v>
      </c>
      <c r="B554" t="s">
        <v>556</v>
      </c>
      <c r="C554">
        <v>1.01</v>
      </c>
      <c r="D554">
        <v>2.52</v>
      </c>
    </row>
    <row r="555" spans="1:4">
      <c r="A555" t="str">
        <f>"002094"</f>
        <v>002094</v>
      </c>
      <c r="B555" t="s">
        <v>557</v>
      </c>
      <c r="C555">
        <v>-0.84</v>
      </c>
      <c r="D555">
        <v>3.27</v>
      </c>
    </row>
    <row r="556" spans="1:4">
      <c r="A556" t="str">
        <f>"002095"</f>
        <v>002095</v>
      </c>
      <c r="B556" t="s">
        <v>558</v>
      </c>
      <c r="C556">
        <v>0.39</v>
      </c>
      <c r="D556">
        <v>1.74</v>
      </c>
    </row>
    <row r="557" spans="1:4">
      <c r="A557" t="str">
        <f>"002096"</f>
        <v>002096</v>
      </c>
      <c r="B557" t="s">
        <v>559</v>
      </c>
      <c r="C557">
        <v>2.21</v>
      </c>
      <c r="D557">
        <v>4.9</v>
      </c>
    </row>
    <row r="558" spans="1:4">
      <c r="A558" t="str">
        <f>"002097"</f>
        <v>002097</v>
      </c>
      <c r="B558" t="s">
        <v>560</v>
      </c>
      <c r="C558">
        <v>1.65</v>
      </c>
      <c r="D558">
        <v>2.84</v>
      </c>
    </row>
    <row r="559" spans="1:4">
      <c r="A559" t="str">
        <f>"002098"</f>
        <v>002098</v>
      </c>
      <c r="B559" t="s">
        <v>561</v>
      </c>
      <c r="C559">
        <v>0</v>
      </c>
      <c r="D559">
        <v>0</v>
      </c>
    </row>
    <row r="560" spans="1:4">
      <c r="A560" t="str">
        <f>"002099"</f>
        <v>002099</v>
      </c>
      <c r="B560" t="s">
        <v>562</v>
      </c>
      <c r="C560">
        <v>-1.18</v>
      </c>
      <c r="D560">
        <v>1.37</v>
      </c>
    </row>
    <row r="561" spans="1:4">
      <c r="A561" t="str">
        <f>"002100"</f>
        <v>002100</v>
      </c>
      <c r="B561" t="s">
        <v>563</v>
      </c>
      <c r="C561">
        <v>0</v>
      </c>
      <c r="D561">
        <v>0.81</v>
      </c>
    </row>
    <row r="562" spans="1:4">
      <c r="A562" t="str">
        <f>"002101"</f>
        <v>002101</v>
      </c>
      <c r="B562" t="s">
        <v>564</v>
      </c>
      <c r="C562">
        <v>-0.72</v>
      </c>
      <c r="D562">
        <v>1.56</v>
      </c>
    </row>
    <row r="563" spans="1:4">
      <c r="A563" t="str">
        <f>"002102"</f>
        <v>002102</v>
      </c>
      <c r="B563" t="s">
        <v>565</v>
      </c>
      <c r="C563">
        <v>0</v>
      </c>
      <c r="D563">
        <v>0</v>
      </c>
    </row>
    <row r="564" spans="1:4">
      <c r="A564" t="str">
        <f>"002103"</f>
        <v>002103</v>
      </c>
      <c r="B564" t="s">
        <v>566</v>
      </c>
      <c r="C564">
        <v>0</v>
      </c>
      <c r="D564">
        <v>2.1</v>
      </c>
    </row>
    <row r="565" spans="1:4">
      <c r="A565" t="str">
        <f>"002104"</f>
        <v>002104</v>
      </c>
      <c r="B565" t="s">
        <v>567</v>
      </c>
      <c r="C565">
        <v>0.86</v>
      </c>
      <c r="D565">
        <v>2.01</v>
      </c>
    </row>
    <row r="566" spans="1:4">
      <c r="A566" t="str">
        <f>"002105"</f>
        <v>002105</v>
      </c>
      <c r="B566" t="s">
        <v>568</v>
      </c>
      <c r="C566">
        <v>1.63</v>
      </c>
      <c r="D566">
        <v>2.33</v>
      </c>
    </row>
    <row r="567" spans="1:4">
      <c r="A567" t="str">
        <f>"002106"</f>
        <v>002106</v>
      </c>
      <c r="B567" t="s">
        <v>569</v>
      </c>
      <c r="C567">
        <v>1.39</v>
      </c>
      <c r="D567">
        <v>2.6</v>
      </c>
    </row>
    <row r="568" spans="1:4">
      <c r="A568" t="str">
        <f>"002107"</f>
        <v>002107</v>
      </c>
      <c r="B568" t="s">
        <v>570</v>
      </c>
      <c r="C568">
        <v>-2.64</v>
      </c>
      <c r="D568">
        <v>1.1</v>
      </c>
    </row>
    <row r="569" spans="1:4">
      <c r="A569" t="str">
        <f>"002108"</f>
        <v>002108</v>
      </c>
      <c r="B569" t="s">
        <v>571</v>
      </c>
      <c r="C569">
        <v>1.58</v>
      </c>
      <c r="D569">
        <v>4.39</v>
      </c>
    </row>
    <row r="570" spans="1:4">
      <c r="A570" t="str">
        <f>"002109"</f>
        <v>002109</v>
      </c>
      <c r="B570" t="s">
        <v>572</v>
      </c>
      <c r="C570">
        <v>1.61</v>
      </c>
      <c r="D570">
        <v>2.96</v>
      </c>
    </row>
    <row r="571" spans="1:4">
      <c r="A571" t="str">
        <f>"002110"</f>
        <v>002110</v>
      </c>
      <c r="B571" t="s">
        <v>573</v>
      </c>
      <c r="C571">
        <v>3.97</v>
      </c>
      <c r="D571">
        <v>9.29</v>
      </c>
    </row>
    <row r="572" spans="1:4">
      <c r="A572" t="str">
        <f>"002111"</f>
        <v>002111</v>
      </c>
      <c r="B572" t="s">
        <v>574</v>
      </c>
      <c r="C572">
        <v>1.82</v>
      </c>
      <c r="D572">
        <v>4.1</v>
      </c>
    </row>
    <row r="573" spans="1:4">
      <c r="A573" t="str">
        <f>"002112"</f>
        <v>002112</v>
      </c>
      <c r="B573" t="s">
        <v>575</v>
      </c>
      <c r="C573">
        <v>-1.13</v>
      </c>
      <c r="D573">
        <v>5.76</v>
      </c>
    </row>
    <row r="574" spans="1:4">
      <c r="A574" t="str">
        <f>"002113"</f>
        <v>002113</v>
      </c>
      <c r="B574" t="s">
        <v>576</v>
      </c>
      <c r="C574">
        <v>0</v>
      </c>
      <c r="D574">
        <v>0</v>
      </c>
    </row>
    <row r="575" spans="1:4">
      <c r="A575" t="str">
        <f>"002114"</f>
        <v>002114</v>
      </c>
      <c r="B575" t="s">
        <v>577</v>
      </c>
      <c r="C575">
        <v>-1.89</v>
      </c>
      <c r="D575">
        <v>5.44</v>
      </c>
    </row>
    <row r="576" spans="1:4">
      <c r="A576" t="str">
        <f>"002115"</f>
        <v>002115</v>
      </c>
      <c r="B576" t="s">
        <v>578</v>
      </c>
      <c r="C576">
        <v>0.56</v>
      </c>
      <c r="D576">
        <v>2.45</v>
      </c>
    </row>
    <row r="577" spans="1:4">
      <c r="A577" t="str">
        <f>"002116"</f>
        <v>002116</v>
      </c>
      <c r="B577" t="s">
        <v>579</v>
      </c>
      <c r="C577">
        <v>2.1</v>
      </c>
      <c r="D577">
        <v>5.11</v>
      </c>
    </row>
    <row r="578" spans="1:4">
      <c r="A578" t="str">
        <f>"002117"</f>
        <v>002117</v>
      </c>
      <c r="B578" t="s">
        <v>580</v>
      </c>
      <c r="C578">
        <v>0.83</v>
      </c>
      <c r="D578">
        <v>2.36</v>
      </c>
    </row>
    <row r="579" spans="1:4">
      <c r="A579" t="str">
        <f>"002118"</f>
        <v>002118</v>
      </c>
      <c r="B579" t="s">
        <v>581</v>
      </c>
      <c r="C579">
        <v>-5.72</v>
      </c>
      <c r="D579">
        <v>7.31</v>
      </c>
    </row>
    <row r="580" spans="1:4">
      <c r="A580" t="str">
        <f>"002119"</f>
        <v>002119</v>
      </c>
      <c r="B580" t="s">
        <v>582</v>
      </c>
      <c r="C580">
        <v>-0.43</v>
      </c>
      <c r="D580">
        <v>3.03</v>
      </c>
    </row>
    <row r="581" spans="1:4">
      <c r="A581" t="str">
        <f>"002120"</f>
        <v>002120</v>
      </c>
      <c r="B581" t="s">
        <v>583</v>
      </c>
      <c r="C581">
        <v>-1</v>
      </c>
      <c r="D581">
        <v>2.85</v>
      </c>
    </row>
    <row r="582" spans="1:4">
      <c r="A582" t="str">
        <f>"002121"</f>
        <v>002121</v>
      </c>
      <c r="B582" t="s">
        <v>584</v>
      </c>
      <c r="C582">
        <v>0</v>
      </c>
      <c r="D582">
        <v>0</v>
      </c>
    </row>
    <row r="583" spans="1:4">
      <c r="A583" t="str">
        <f>"002122"</f>
        <v>002122</v>
      </c>
      <c r="B583" t="s">
        <v>585</v>
      </c>
      <c r="C583">
        <v>0.63</v>
      </c>
      <c r="D583">
        <v>4.4</v>
      </c>
    </row>
    <row r="584" spans="1:4">
      <c r="A584" t="str">
        <f>"002123"</f>
        <v>002123</v>
      </c>
      <c r="B584" t="s">
        <v>586</v>
      </c>
      <c r="C584">
        <v>0.35</v>
      </c>
      <c r="D584">
        <v>1.75</v>
      </c>
    </row>
    <row r="585" spans="1:4">
      <c r="A585" t="str">
        <f>"002124"</f>
        <v>002124</v>
      </c>
      <c r="B585" t="s">
        <v>587</v>
      </c>
      <c r="C585">
        <v>10.07</v>
      </c>
      <c r="D585">
        <v>9.59</v>
      </c>
    </row>
    <row r="586" spans="1:4">
      <c r="A586" t="str">
        <f>"002125"</f>
        <v>002125</v>
      </c>
      <c r="B586" t="s">
        <v>588</v>
      </c>
      <c r="C586">
        <v>9.99</v>
      </c>
      <c r="D586">
        <v>2.84</v>
      </c>
    </row>
    <row r="587" spans="1:4">
      <c r="A587" t="str">
        <f>"002126"</f>
        <v>002126</v>
      </c>
      <c r="B587" t="s">
        <v>589</v>
      </c>
      <c r="C587">
        <v>0.22</v>
      </c>
      <c r="D587">
        <v>3.13</v>
      </c>
    </row>
    <row r="588" spans="1:4">
      <c r="A588" t="str">
        <f>"002127"</f>
        <v>002127</v>
      </c>
      <c r="B588" t="s">
        <v>590</v>
      </c>
      <c r="C588">
        <v>0.91</v>
      </c>
      <c r="D588">
        <v>5.22</v>
      </c>
    </row>
    <row r="589" spans="1:4">
      <c r="A589" t="str">
        <f>"002128"</f>
        <v>002128</v>
      </c>
      <c r="B589" t="s">
        <v>591</v>
      </c>
      <c r="C589">
        <v>2.57</v>
      </c>
      <c r="D589">
        <v>4.89</v>
      </c>
    </row>
    <row r="590" spans="1:4">
      <c r="A590" t="str">
        <f>"002129"</f>
        <v>002129</v>
      </c>
      <c r="B590" t="s">
        <v>592</v>
      </c>
      <c r="C590">
        <v>0.12</v>
      </c>
      <c r="D590">
        <v>3.23</v>
      </c>
    </row>
    <row r="591" spans="1:4">
      <c r="A591" t="str">
        <f>"002130"</f>
        <v>002130</v>
      </c>
      <c r="B591" t="s">
        <v>593</v>
      </c>
      <c r="C591">
        <v>0.97</v>
      </c>
      <c r="D591">
        <v>1.94</v>
      </c>
    </row>
    <row r="592" spans="1:4">
      <c r="A592" t="str">
        <f>"002131"</f>
        <v>002131</v>
      </c>
      <c r="B592" t="s">
        <v>594</v>
      </c>
      <c r="C592">
        <v>0.98</v>
      </c>
      <c r="D592">
        <v>1.46</v>
      </c>
    </row>
    <row r="593" spans="1:4">
      <c r="A593" t="str">
        <f>"002132"</f>
        <v>002132</v>
      </c>
      <c r="B593" t="s">
        <v>595</v>
      </c>
      <c r="C593">
        <v>0.3</v>
      </c>
      <c r="D593">
        <v>4.46</v>
      </c>
    </row>
    <row r="594" spans="1:4">
      <c r="A594" t="str">
        <f>"002133"</f>
        <v>002133</v>
      </c>
      <c r="B594" t="s">
        <v>596</v>
      </c>
      <c r="C594">
        <v>0.95</v>
      </c>
      <c r="D594">
        <v>1.89</v>
      </c>
    </row>
    <row r="595" spans="1:4">
      <c r="A595" t="str">
        <f>"002134"</f>
        <v>002134</v>
      </c>
      <c r="B595" t="s">
        <v>597</v>
      </c>
      <c r="C595">
        <v>-2.72</v>
      </c>
      <c r="D595">
        <v>2.72</v>
      </c>
    </row>
    <row r="596" spans="1:4">
      <c r="A596" t="str">
        <f>"002135"</f>
        <v>002135</v>
      </c>
      <c r="B596" t="s">
        <v>598</v>
      </c>
      <c r="C596">
        <v>1.99</v>
      </c>
      <c r="D596">
        <v>2.39</v>
      </c>
    </row>
    <row r="597" spans="1:4">
      <c r="A597" t="str">
        <f>"002136"</f>
        <v>002136</v>
      </c>
      <c r="B597" t="s">
        <v>599</v>
      </c>
      <c r="C597">
        <v>1.73</v>
      </c>
      <c r="D597">
        <v>3.46</v>
      </c>
    </row>
    <row r="598" spans="1:4">
      <c r="A598" t="str">
        <f>"002137"</f>
        <v>002137</v>
      </c>
      <c r="B598" t="s">
        <v>600</v>
      </c>
      <c r="C598">
        <v>1.98</v>
      </c>
      <c r="D598">
        <v>3.53</v>
      </c>
    </row>
    <row r="599" spans="1:4">
      <c r="A599" t="str">
        <f>"002138"</f>
        <v>002138</v>
      </c>
      <c r="B599" t="s">
        <v>601</v>
      </c>
      <c r="C599">
        <v>5.15</v>
      </c>
      <c r="D599">
        <v>6.25</v>
      </c>
    </row>
    <row r="600" spans="1:4">
      <c r="A600" t="str">
        <f>"002139"</f>
        <v>002139</v>
      </c>
      <c r="B600" t="s">
        <v>602</v>
      </c>
      <c r="C600">
        <v>1.75</v>
      </c>
      <c r="D600">
        <v>3.49</v>
      </c>
    </row>
    <row r="601" spans="1:4">
      <c r="A601" t="str">
        <f>"002140"</f>
        <v>002140</v>
      </c>
      <c r="B601" t="s">
        <v>603</v>
      </c>
      <c r="C601">
        <v>1.25</v>
      </c>
      <c r="D601">
        <v>2.36</v>
      </c>
    </row>
    <row r="602" spans="1:4">
      <c r="A602" t="str">
        <f>"002141"</f>
        <v>002141</v>
      </c>
      <c r="B602" t="s">
        <v>604</v>
      </c>
      <c r="C602">
        <v>4.03</v>
      </c>
      <c r="D602">
        <v>8.31</v>
      </c>
    </row>
    <row r="603" spans="1:4">
      <c r="A603" t="str">
        <f>"002142"</f>
        <v>002142</v>
      </c>
      <c r="B603" t="s">
        <v>605</v>
      </c>
      <c r="C603">
        <v>1.68</v>
      </c>
      <c r="D603">
        <v>3.67</v>
      </c>
    </row>
    <row r="604" spans="1:4">
      <c r="A604" t="str">
        <f>"002143"</f>
        <v>002143</v>
      </c>
      <c r="B604" t="s">
        <v>606</v>
      </c>
      <c r="C604">
        <v>-2.26</v>
      </c>
      <c r="D604">
        <v>4.34</v>
      </c>
    </row>
    <row r="605" spans="1:4">
      <c r="A605" t="str">
        <f>"002144"</f>
        <v>002144</v>
      </c>
      <c r="B605" t="s">
        <v>607</v>
      </c>
      <c r="C605">
        <v>0.72</v>
      </c>
      <c r="D605">
        <v>2.15</v>
      </c>
    </row>
    <row r="606" spans="1:4">
      <c r="A606" t="str">
        <f>"002145"</f>
        <v>002145</v>
      </c>
      <c r="B606" t="s">
        <v>608</v>
      </c>
      <c r="C606">
        <v>1.6</v>
      </c>
      <c r="D606">
        <v>2.93</v>
      </c>
    </row>
    <row r="607" spans="1:4">
      <c r="A607" t="str">
        <f>"002146"</f>
        <v>002146</v>
      </c>
      <c r="B607" t="s">
        <v>609</v>
      </c>
      <c r="C607">
        <v>3.37</v>
      </c>
      <c r="D607">
        <v>5.58</v>
      </c>
    </row>
    <row r="608" spans="1:4">
      <c r="A608" t="str">
        <f>"002147"</f>
        <v>002147</v>
      </c>
      <c r="B608" t="s">
        <v>610</v>
      </c>
      <c r="C608">
        <v>0</v>
      </c>
      <c r="D608">
        <v>0</v>
      </c>
    </row>
    <row r="609" spans="1:4">
      <c r="A609" t="str">
        <f>"002148"</f>
        <v>002148</v>
      </c>
      <c r="B609" t="s">
        <v>611</v>
      </c>
      <c r="C609">
        <v>1.17</v>
      </c>
      <c r="D609">
        <v>2.33</v>
      </c>
    </row>
    <row r="610" spans="1:4">
      <c r="A610" t="str">
        <f>"002149"</f>
        <v>002149</v>
      </c>
      <c r="B610" t="s">
        <v>612</v>
      </c>
      <c r="C610">
        <v>2.73</v>
      </c>
      <c r="D610">
        <v>3.59</v>
      </c>
    </row>
    <row r="611" spans="1:4">
      <c r="A611" t="str">
        <f>"002150"</f>
        <v>002150</v>
      </c>
      <c r="B611" t="s">
        <v>613</v>
      </c>
      <c r="C611">
        <v>0.3</v>
      </c>
      <c r="D611">
        <v>1.79</v>
      </c>
    </row>
    <row r="612" spans="1:4">
      <c r="A612" t="str">
        <f>"002151"</f>
        <v>002151</v>
      </c>
      <c r="B612" t="s">
        <v>614</v>
      </c>
      <c r="C612">
        <v>2.2</v>
      </c>
      <c r="D612">
        <v>3.57</v>
      </c>
    </row>
    <row r="613" spans="1:4">
      <c r="A613" t="str">
        <f>"002152"</f>
        <v>002152</v>
      </c>
      <c r="B613" t="s">
        <v>615</v>
      </c>
      <c r="C613">
        <v>1.92</v>
      </c>
      <c r="D613">
        <v>4.01</v>
      </c>
    </row>
    <row r="614" spans="1:4">
      <c r="A614" t="str">
        <f>"002153"</f>
        <v>002153</v>
      </c>
      <c r="B614" t="s">
        <v>616</v>
      </c>
      <c r="C614">
        <v>8.79</v>
      </c>
      <c r="D614">
        <v>9.76</v>
      </c>
    </row>
    <row r="615" spans="1:4">
      <c r="A615" t="str">
        <f>"002154"</f>
        <v>002154</v>
      </c>
      <c r="B615" t="s">
        <v>617</v>
      </c>
      <c r="C615">
        <v>-0.57</v>
      </c>
      <c r="D615">
        <v>2.84</v>
      </c>
    </row>
    <row r="616" spans="1:4">
      <c r="A616" t="str">
        <f>"002155"</f>
        <v>002155</v>
      </c>
      <c r="B616" t="s">
        <v>618</v>
      </c>
      <c r="C616">
        <v>1.04</v>
      </c>
      <c r="D616">
        <v>0.89</v>
      </c>
    </row>
    <row r="617" spans="1:4">
      <c r="A617" t="str">
        <f>"002156"</f>
        <v>002156</v>
      </c>
      <c r="B617" t="s">
        <v>619</v>
      </c>
      <c r="C617">
        <v>1.15</v>
      </c>
      <c r="D617">
        <v>3.81</v>
      </c>
    </row>
    <row r="618" spans="1:4">
      <c r="A618" t="str">
        <f>"002157"</f>
        <v>002157</v>
      </c>
      <c r="B618" t="s">
        <v>620</v>
      </c>
      <c r="C618">
        <v>10</v>
      </c>
      <c r="D618">
        <v>9.46</v>
      </c>
    </row>
    <row r="619" spans="1:4">
      <c r="A619" t="str">
        <f>"002158"</f>
        <v>002158</v>
      </c>
      <c r="B619" t="s">
        <v>621</v>
      </c>
      <c r="C619">
        <v>2.15</v>
      </c>
      <c r="D619">
        <v>2.71</v>
      </c>
    </row>
    <row r="620" spans="1:4">
      <c r="A620" t="str">
        <f>"002159"</f>
        <v>002159</v>
      </c>
      <c r="B620" t="s">
        <v>622</v>
      </c>
      <c r="C620">
        <v>-0.81</v>
      </c>
      <c r="D620">
        <v>4.73</v>
      </c>
    </row>
    <row r="621" spans="1:4">
      <c r="A621" t="str">
        <f>"002160"</f>
        <v>002160</v>
      </c>
      <c r="B621" t="s">
        <v>623</v>
      </c>
      <c r="C621">
        <v>4.99</v>
      </c>
      <c r="D621">
        <v>9.75</v>
      </c>
    </row>
    <row r="622" spans="1:4">
      <c r="A622" t="str">
        <f>"002161"</f>
        <v>002161</v>
      </c>
      <c r="B622" t="s">
        <v>624</v>
      </c>
      <c r="C622">
        <v>2.69</v>
      </c>
      <c r="D622">
        <v>5.5</v>
      </c>
    </row>
    <row r="623" spans="1:4">
      <c r="A623" t="str">
        <f>"002162"</f>
        <v>002162</v>
      </c>
      <c r="B623" t="s">
        <v>625</v>
      </c>
      <c r="C623">
        <v>-1.32</v>
      </c>
      <c r="D623">
        <v>7.59</v>
      </c>
    </row>
    <row r="624" spans="1:4">
      <c r="A624" t="str">
        <f>"002163"</f>
        <v>002163</v>
      </c>
      <c r="B624" t="s">
        <v>626</v>
      </c>
      <c r="C624">
        <v>1.96</v>
      </c>
      <c r="D624">
        <v>4.99</v>
      </c>
    </row>
    <row r="625" spans="1:4">
      <c r="A625" t="str">
        <f>"002164"</f>
        <v>002164</v>
      </c>
      <c r="B625" t="s">
        <v>627</v>
      </c>
      <c r="C625">
        <v>-1.69</v>
      </c>
      <c r="D625">
        <v>2.74</v>
      </c>
    </row>
    <row r="626" spans="1:4">
      <c r="A626" t="str">
        <f>"002165"</f>
        <v>002165</v>
      </c>
      <c r="B626" t="s">
        <v>628</v>
      </c>
      <c r="C626">
        <v>0.48</v>
      </c>
      <c r="D626">
        <v>2.38</v>
      </c>
    </row>
    <row r="627" spans="1:4">
      <c r="A627" t="str">
        <f>"002166"</f>
        <v>002166</v>
      </c>
      <c r="B627" t="s">
        <v>629</v>
      </c>
      <c r="C627">
        <v>-1.42</v>
      </c>
      <c r="D627">
        <v>3.47</v>
      </c>
    </row>
    <row r="628" spans="1:4">
      <c r="A628" t="str">
        <f>"002167"</f>
        <v>002167</v>
      </c>
      <c r="B628" t="s">
        <v>630</v>
      </c>
      <c r="C628">
        <v>1.46</v>
      </c>
      <c r="D628">
        <v>2.92</v>
      </c>
    </row>
    <row r="629" spans="1:4">
      <c r="A629" t="str">
        <f>"002168"</f>
        <v>002168</v>
      </c>
      <c r="B629" t="s">
        <v>631</v>
      </c>
      <c r="C629">
        <v>2.77</v>
      </c>
      <c r="D629">
        <v>4.65</v>
      </c>
    </row>
    <row r="630" spans="1:4">
      <c r="A630" t="str">
        <f>"002169"</f>
        <v>002169</v>
      </c>
      <c r="B630" t="s">
        <v>632</v>
      </c>
      <c r="C630">
        <v>0.9</v>
      </c>
      <c r="D630">
        <v>2.03</v>
      </c>
    </row>
    <row r="631" spans="1:4">
      <c r="A631" t="str">
        <f>"002170"</f>
        <v>002170</v>
      </c>
      <c r="B631" t="s">
        <v>633</v>
      </c>
      <c r="C631">
        <v>1.84</v>
      </c>
      <c r="D631">
        <v>2.76</v>
      </c>
    </row>
    <row r="632" spans="1:4">
      <c r="A632" t="str">
        <f>"002171"</f>
        <v>002171</v>
      </c>
      <c r="B632" t="s">
        <v>634</v>
      </c>
      <c r="C632">
        <v>0</v>
      </c>
      <c r="D632">
        <v>0</v>
      </c>
    </row>
    <row r="633" spans="1:4">
      <c r="A633" t="str">
        <f>"002172"</f>
        <v>002172</v>
      </c>
      <c r="B633" t="s">
        <v>635</v>
      </c>
      <c r="C633">
        <v>0.44</v>
      </c>
      <c r="D633">
        <v>2.63</v>
      </c>
    </row>
    <row r="634" spans="1:4">
      <c r="A634" t="str">
        <f>"002173"</f>
        <v>002173</v>
      </c>
      <c r="B634" t="s">
        <v>636</v>
      </c>
      <c r="C634">
        <v>-1.5</v>
      </c>
      <c r="D634">
        <v>3.54</v>
      </c>
    </row>
    <row r="635" spans="1:4">
      <c r="A635" t="str">
        <f>"002174"</f>
        <v>002174</v>
      </c>
      <c r="B635" t="s">
        <v>637</v>
      </c>
      <c r="C635">
        <v>0.47</v>
      </c>
      <c r="D635">
        <v>1.69</v>
      </c>
    </row>
    <row r="636" spans="1:4">
      <c r="A636" t="str">
        <f>"002175"</f>
        <v>002175</v>
      </c>
      <c r="B636" t="s">
        <v>638</v>
      </c>
      <c r="C636">
        <v>0.25</v>
      </c>
      <c r="D636">
        <v>2.99</v>
      </c>
    </row>
    <row r="637" spans="1:4">
      <c r="A637" t="str">
        <f>"002176"</f>
        <v>002176</v>
      </c>
      <c r="B637" t="s">
        <v>639</v>
      </c>
      <c r="C637">
        <v>4.65</v>
      </c>
      <c r="D637">
        <v>4.96</v>
      </c>
    </row>
    <row r="638" spans="1:4">
      <c r="A638" t="str">
        <f>"002177"</f>
        <v>002177</v>
      </c>
      <c r="B638" t="s">
        <v>640</v>
      </c>
      <c r="C638">
        <v>1.37</v>
      </c>
      <c r="D638">
        <v>2.19</v>
      </c>
    </row>
    <row r="639" spans="1:4">
      <c r="A639" t="str">
        <f>"002178"</f>
        <v>002178</v>
      </c>
      <c r="B639" t="s">
        <v>641</v>
      </c>
      <c r="C639">
        <v>0.84</v>
      </c>
      <c r="D639">
        <v>4.01</v>
      </c>
    </row>
    <row r="640" spans="1:4">
      <c r="A640" t="str">
        <f>"002179"</f>
        <v>002179</v>
      </c>
      <c r="B640" t="s">
        <v>642</v>
      </c>
      <c r="C640">
        <v>2.21</v>
      </c>
      <c r="D640">
        <v>5.69</v>
      </c>
    </row>
    <row r="641" spans="1:4">
      <c r="A641" t="str">
        <f>"002180"</f>
        <v>002180</v>
      </c>
      <c r="B641" t="s">
        <v>643</v>
      </c>
      <c r="C641">
        <v>-0.16</v>
      </c>
      <c r="D641">
        <v>4.67</v>
      </c>
    </row>
    <row r="642" spans="1:4">
      <c r="A642" t="str">
        <f>"002181"</f>
        <v>002181</v>
      </c>
      <c r="B642" t="s">
        <v>644</v>
      </c>
      <c r="C642">
        <v>0.49</v>
      </c>
      <c r="D642">
        <v>2.67</v>
      </c>
    </row>
    <row r="643" spans="1:4">
      <c r="A643" t="str">
        <f>"002182"</f>
        <v>002182</v>
      </c>
      <c r="B643" t="s">
        <v>645</v>
      </c>
      <c r="C643">
        <v>2.1</v>
      </c>
      <c r="D643">
        <v>3.39</v>
      </c>
    </row>
    <row r="644" spans="1:4">
      <c r="A644" t="str">
        <f>"002183"</f>
        <v>002183</v>
      </c>
      <c r="B644" t="s">
        <v>646</v>
      </c>
      <c r="C644">
        <v>0.33</v>
      </c>
      <c r="D644">
        <v>1.65</v>
      </c>
    </row>
    <row r="645" spans="1:4">
      <c r="A645" t="str">
        <f>"002184"</f>
        <v>002184</v>
      </c>
      <c r="B645" t="s">
        <v>647</v>
      </c>
      <c r="C645">
        <v>2.82</v>
      </c>
      <c r="D645">
        <v>6.8</v>
      </c>
    </row>
    <row r="646" spans="1:4">
      <c r="A646" t="str">
        <f>"002185"</f>
        <v>002185</v>
      </c>
      <c r="B646" t="s">
        <v>648</v>
      </c>
      <c r="C646">
        <v>0.67</v>
      </c>
      <c r="D646">
        <v>3.03</v>
      </c>
    </row>
    <row r="647" spans="1:4">
      <c r="A647" t="str">
        <f>"002186"</f>
        <v>002186</v>
      </c>
      <c r="B647" t="s">
        <v>649</v>
      </c>
      <c r="C647">
        <v>0.07</v>
      </c>
      <c r="D647">
        <v>1.27</v>
      </c>
    </row>
    <row r="648" spans="1:4">
      <c r="A648" t="str">
        <f>"002187"</f>
        <v>002187</v>
      </c>
      <c r="B648" t="s">
        <v>650</v>
      </c>
      <c r="C648">
        <v>1.83</v>
      </c>
      <c r="D648">
        <v>3.9</v>
      </c>
    </row>
    <row r="649" spans="1:4">
      <c r="A649" t="str">
        <f>"002188"</f>
        <v>002188</v>
      </c>
      <c r="B649" t="s">
        <v>651</v>
      </c>
      <c r="C649">
        <v>-0.3</v>
      </c>
      <c r="D649">
        <v>1.48</v>
      </c>
    </row>
    <row r="650" spans="1:4">
      <c r="A650" t="str">
        <f>"002189"</f>
        <v>002189</v>
      </c>
      <c r="B650" t="s">
        <v>652</v>
      </c>
      <c r="C650">
        <v>1.64</v>
      </c>
      <c r="D650">
        <v>2.99</v>
      </c>
    </row>
    <row r="651" spans="1:4">
      <c r="A651" t="str">
        <f>"002190"</f>
        <v>002190</v>
      </c>
      <c r="B651" t="s">
        <v>653</v>
      </c>
      <c r="C651">
        <v>2</v>
      </c>
      <c r="D651">
        <v>4.83</v>
      </c>
    </row>
    <row r="652" spans="1:4">
      <c r="A652" t="str">
        <f>"002191"</f>
        <v>002191</v>
      </c>
      <c r="B652" t="s">
        <v>654</v>
      </c>
      <c r="C652">
        <v>1.08</v>
      </c>
      <c r="D652">
        <v>1.89</v>
      </c>
    </row>
    <row r="653" spans="1:4">
      <c r="A653" t="str">
        <f>"002192"</f>
        <v>002192</v>
      </c>
      <c r="B653" t="s">
        <v>655</v>
      </c>
      <c r="C653">
        <v>0.05</v>
      </c>
      <c r="D653">
        <v>2.62</v>
      </c>
    </row>
    <row r="654" spans="1:4">
      <c r="A654" t="str">
        <f>"002193"</f>
        <v>002193</v>
      </c>
      <c r="B654" t="s">
        <v>656</v>
      </c>
      <c r="C654">
        <v>1.19</v>
      </c>
      <c r="D654">
        <v>6.81</v>
      </c>
    </row>
    <row r="655" spans="1:4">
      <c r="A655" t="str">
        <f>"002194"</f>
        <v>002194</v>
      </c>
      <c r="B655" t="s">
        <v>657</v>
      </c>
      <c r="C655">
        <v>0.54</v>
      </c>
      <c r="D655">
        <v>2.15</v>
      </c>
    </row>
    <row r="656" spans="1:4">
      <c r="A656" t="str">
        <f>"002195"</f>
        <v>002195</v>
      </c>
      <c r="B656" t="s">
        <v>658</v>
      </c>
      <c r="C656">
        <v>0.89</v>
      </c>
      <c r="D656">
        <v>3.36</v>
      </c>
    </row>
    <row r="657" spans="1:4">
      <c r="A657" t="str">
        <f>"002196"</f>
        <v>002196</v>
      </c>
      <c r="B657" t="s">
        <v>659</v>
      </c>
      <c r="C657">
        <v>0.57</v>
      </c>
      <c r="D657">
        <v>1.13</v>
      </c>
    </row>
    <row r="658" spans="1:4">
      <c r="A658" t="str">
        <f>"002197"</f>
        <v>002197</v>
      </c>
      <c r="B658" t="s">
        <v>660</v>
      </c>
      <c r="C658">
        <v>0.81</v>
      </c>
      <c r="D658">
        <v>2.33</v>
      </c>
    </row>
    <row r="659" spans="1:4">
      <c r="A659" t="str">
        <f>"002198"</f>
        <v>002198</v>
      </c>
      <c r="B659" t="s">
        <v>661</v>
      </c>
      <c r="C659">
        <v>-3.84</v>
      </c>
      <c r="D659">
        <v>6.4</v>
      </c>
    </row>
    <row r="660" spans="1:4">
      <c r="A660" t="str">
        <f>"002199"</f>
        <v>002199</v>
      </c>
      <c r="B660" t="s">
        <v>662</v>
      </c>
      <c r="C660">
        <v>-4.63</v>
      </c>
      <c r="D660">
        <v>4.06</v>
      </c>
    </row>
    <row r="661" spans="1:4">
      <c r="A661" t="str">
        <f>"002200"</f>
        <v>002200</v>
      </c>
      <c r="B661" t="s">
        <v>663</v>
      </c>
      <c r="C661">
        <v>2.13</v>
      </c>
      <c r="D661">
        <v>2.13</v>
      </c>
    </row>
    <row r="662" spans="1:4">
      <c r="A662" t="str">
        <f>"002201"</f>
        <v>002201</v>
      </c>
      <c r="B662" t="s">
        <v>664</v>
      </c>
      <c r="C662">
        <v>1.4</v>
      </c>
      <c r="D662">
        <v>3.57</v>
      </c>
    </row>
    <row r="663" spans="1:4">
      <c r="A663" t="str">
        <f>"002202"</f>
        <v>002202</v>
      </c>
      <c r="B663" t="s">
        <v>665</v>
      </c>
      <c r="C663">
        <v>-0.5</v>
      </c>
      <c r="D663">
        <v>3.95</v>
      </c>
    </row>
    <row r="664" spans="1:4">
      <c r="A664" t="str">
        <f>"002203"</f>
        <v>002203</v>
      </c>
      <c r="B664" t="s">
        <v>666</v>
      </c>
      <c r="C664">
        <v>1.95</v>
      </c>
      <c r="D664">
        <v>3.54</v>
      </c>
    </row>
    <row r="665" spans="1:4">
      <c r="A665" t="str">
        <f>"002204"</f>
        <v>002204</v>
      </c>
      <c r="B665" t="s">
        <v>667</v>
      </c>
      <c r="C665">
        <v>1.17</v>
      </c>
      <c r="D665">
        <v>1.46</v>
      </c>
    </row>
    <row r="666" spans="1:4">
      <c r="A666" t="str">
        <f>"002205"</f>
        <v>002205</v>
      </c>
      <c r="B666" t="s">
        <v>668</v>
      </c>
      <c r="C666">
        <v>1.55</v>
      </c>
      <c r="D666">
        <v>3.01</v>
      </c>
    </row>
    <row r="667" spans="1:4">
      <c r="A667" t="str">
        <f>"002206"</f>
        <v>002206</v>
      </c>
      <c r="B667" t="s">
        <v>669</v>
      </c>
      <c r="C667">
        <v>1.12</v>
      </c>
      <c r="D667">
        <v>3.57</v>
      </c>
    </row>
    <row r="668" spans="1:4">
      <c r="A668" t="str">
        <f>"002207"</f>
        <v>002207</v>
      </c>
      <c r="B668" t="s">
        <v>670</v>
      </c>
      <c r="C668">
        <v>0.88</v>
      </c>
      <c r="D668">
        <v>1.55</v>
      </c>
    </row>
    <row r="669" spans="1:4">
      <c r="A669" t="str">
        <f>"002208"</f>
        <v>002208</v>
      </c>
      <c r="B669" t="s">
        <v>671</v>
      </c>
      <c r="C669">
        <v>2.19</v>
      </c>
      <c r="D669">
        <v>4.75</v>
      </c>
    </row>
    <row r="670" spans="1:4">
      <c r="A670" t="str">
        <f>"002209"</f>
        <v>002209</v>
      </c>
      <c r="B670" t="s">
        <v>672</v>
      </c>
      <c r="C670">
        <v>0.22</v>
      </c>
      <c r="D670">
        <v>4.83</v>
      </c>
    </row>
    <row r="671" spans="1:4">
      <c r="A671" t="str">
        <f>"002210"</f>
        <v>002210</v>
      </c>
      <c r="B671" t="s">
        <v>673</v>
      </c>
      <c r="C671">
        <v>0</v>
      </c>
      <c r="D671">
        <v>0</v>
      </c>
    </row>
    <row r="672" spans="1:4">
      <c r="A672" t="str">
        <f>"002211"</f>
        <v>002211</v>
      </c>
      <c r="B672" t="s">
        <v>674</v>
      </c>
      <c r="C672">
        <v>3.42</v>
      </c>
      <c r="D672">
        <v>8.37</v>
      </c>
    </row>
    <row r="673" spans="1:4">
      <c r="A673" t="str">
        <f>"002212"</f>
        <v>002212</v>
      </c>
      <c r="B673" t="s">
        <v>675</v>
      </c>
      <c r="C673">
        <v>0.88</v>
      </c>
      <c r="D673">
        <v>3.44</v>
      </c>
    </row>
    <row r="674" spans="1:4">
      <c r="A674" t="str">
        <f>"002213"</f>
        <v>002213</v>
      </c>
      <c r="B674" t="s">
        <v>676</v>
      </c>
      <c r="C674">
        <v>9.96</v>
      </c>
      <c r="D674">
        <v>10.89</v>
      </c>
    </row>
    <row r="675" spans="1:4">
      <c r="A675" t="str">
        <f>"002214"</f>
        <v>002214</v>
      </c>
      <c r="B675" t="s">
        <v>677</v>
      </c>
      <c r="C675">
        <v>1.38</v>
      </c>
      <c r="D675">
        <v>2.93</v>
      </c>
    </row>
    <row r="676" spans="1:4">
      <c r="A676" t="str">
        <f>"002215"</f>
        <v>002215</v>
      </c>
      <c r="B676" t="s">
        <v>678</v>
      </c>
      <c r="C676">
        <v>-0.39</v>
      </c>
      <c r="D676">
        <v>3.25</v>
      </c>
    </row>
    <row r="677" spans="1:4">
      <c r="A677" t="str">
        <f>"002216"</f>
        <v>002216</v>
      </c>
      <c r="B677" t="s">
        <v>679</v>
      </c>
      <c r="C677">
        <v>-0.15</v>
      </c>
      <c r="D677">
        <v>1.79</v>
      </c>
    </row>
    <row r="678" spans="1:4">
      <c r="A678" t="str">
        <f>"002217"</f>
        <v>002217</v>
      </c>
      <c r="B678" t="s">
        <v>680</v>
      </c>
      <c r="C678">
        <v>2.95</v>
      </c>
      <c r="D678">
        <v>5.13</v>
      </c>
    </row>
    <row r="679" spans="1:4">
      <c r="A679" t="str">
        <f>"002218"</f>
        <v>002218</v>
      </c>
      <c r="B679" t="s">
        <v>681</v>
      </c>
      <c r="C679">
        <v>-0.33</v>
      </c>
      <c r="D679">
        <v>2.33</v>
      </c>
    </row>
    <row r="680" spans="1:4">
      <c r="A680" t="str">
        <f>"002219"</f>
        <v>002219</v>
      </c>
      <c r="B680" t="s">
        <v>682</v>
      </c>
      <c r="C680">
        <v>-7.81</v>
      </c>
      <c r="D680">
        <v>7.14</v>
      </c>
    </row>
    <row r="681" spans="1:4">
      <c r="A681" t="str">
        <f>"002220"</f>
        <v>002220</v>
      </c>
      <c r="B681" t="s">
        <v>683</v>
      </c>
      <c r="C681">
        <v>-3.81</v>
      </c>
      <c r="D681">
        <v>5.72</v>
      </c>
    </row>
    <row r="682" spans="1:4">
      <c r="A682" t="str">
        <f>"002221"</f>
        <v>002221</v>
      </c>
      <c r="B682" t="s">
        <v>684</v>
      </c>
      <c r="C682">
        <v>1.38</v>
      </c>
      <c r="D682">
        <v>2.34</v>
      </c>
    </row>
    <row r="683" spans="1:4">
      <c r="A683" t="str">
        <f>"002222"</f>
        <v>002222</v>
      </c>
      <c r="B683" t="s">
        <v>685</v>
      </c>
      <c r="C683">
        <v>1.09</v>
      </c>
      <c r="D683">
        <v>3.13</v>
      </c>
    </row>
    <row r="684" spans="1:4">
      <c r="A684" t="str">
        <f>"002223"</f>
        <v>002223</v>
      </c>
      <c r="B684" t="s">
        <v>686</v>
      </c>
      <c r="C684">
        <v>-2.29</v>
      </c>
      <c r="D684">
        <v>3.43</v>
      </c>
    </row>
    <row r="685" spans="1:4">
      <c r="A685" t="str">
        <f>"002224"</f>
        <v>002224</v>
      </c>
      <c r="B685" t="s">
        <v>687</v>
      </c>
      <c r="C685">
        <v>1.03</v>
      </c>
      <c r="D685">
        <v>2.22</v>
      </c>
    </row>
    <row r="686" spans="1:4">
      <c r="A686" t="str">
        <f>"002225"</f>
        <v>002225</v>
      </c>
      <c r="B686" t="s">
        <v>688</v>
      </c>
      <c r="C686">
        <v>1.72</v>
      </c>
      <c r="D686">
        <v>3.45</v>
      </c>
    </row>
    <row r="687" spans="1:4">
      <c r="A687" t="str">
        <f>"002226"</f>
        <v>002226</v>
      </c>
      <c r="B687" t="s">
        <v>689</v>
      </c>
      <c r="C687">
        <v>0</v>
      </c>
      <c r="D687">
        <v>0</v>
      </c>
    </row>
    <row r="688" spans="1:4">
      <c r="A688" t="str">
        <f>"002227"</f>
        <v>002227</v>
      </c>
      <c r="B688" t="s">
        <v>690</v>
      </c>
      <c r="C688">
        <v>2.04</v>
      </c>
      <c r="D688">
        <v>3.37</v>
      </c>
    </row>
    <row r="689" spans="1:4">
      <c r="A689" t="str">
        <f>"002228"</f>
        <v>002228</v>
      </c>
      <c r="B689" t="s">
        <v>691</v>
      </c>
      <c r="C689">
        <v>-0.34</v>
      </c>
      <c r="D689">
        <v>3.73</v>
      </c>
    </row>
    <row r="690" spans="1:4">
      <c r="A690" t="str">
        <f>"002229"</f>
        <v>002229</v>
      </c>
      <c r="B690" t="s">
        <v>692</v>
      </c>
      <c r="C690">
        <v>-1.36</v>
      </c>
      <c r="D690">
        <v>4.09</v>
      </c>
    </row>
    <row r="691" spans="1:4">
      <c r="A691" t="str">
        <f>"002230"</f>
        <v>002230</v>
      </c>
      <c r="B691" t="s">
        <v>693</v>
      </c>
      <c r="C691">
        <v>2.5</v>
      </c>
      <c r="D691">
        <v>3.57</v>
      </c>
    </row>
    <row r="692" spans="1:4">
      <c r="A692" t="str">
        <f>"002231"</f>
        <v>002231</v>
      </c>
      <c r="B692" t="s">
        <v>694</v>
      </c>
      <c r="C692">
        <v>0.14</v>
      </c>
      <c r="D692">
        <v>4.84</v>
      </c>
    </row>
    <row r="693" spans="1:4">
      <c r="A693" t="str">
        <f>"002232"</f>
        <v>002232</v>
      </c>
      <c r="B693" t="s">
        <v>695</v>
      </c>
      <c r="C693">
        <v>0.82</v>
      </c>
      <c r="D693">
        <v>1.76</v>
      </c>
    </row>
    <row r="694" spans="1:4">
      <c r="A694" t="str">
        <f>"002233"</f>
        <v>002233</v>
      </c>
      <c r="B694" t="s">
        <v>696</v>
      </c>
      <c r="C694">
        <v>4.05</v>
      </c>
      <c r="D694">
        <v>7.55</v>
      </c>
    </row>
    <row r="695" spans="1:4">
      <c r="A695" t="str">
        <f>"002234"</f>
        <v>002234</v>
      </c>
      <c r="B695" t="s">
        <v>697</v>
      </c>
      <c r="C695">
        <v>5.53</v>
      </c>
      <c r="D695">
        <v>4.89</v>
      </c>
    </row>
    <row r="696" spans="1:4">
      <c r="A696" t="str">
        <f>"002235"</f>
        <v>002235</v>
      </c>
      <c r="B696" t="s">
        <v>698</v>
      </c>
      <c r="C696">
        <v>0.15</v>
      </c>
      <c r="D696">
        <v>2.96</v>
      </c>
    </row>
    <row r="697" spans="1:4">
      <c r="A697" t="str">
        <f>"002236"</f>
        <v>002236</v>
      </c>
      <c r="B697" t="s">
        <v>699</v>
      </c>
      <c r="C697">
        <v>1.3</v>
      </c>
      <c r="D697">
        <v>5.54</v>
      </c>
    </row>
    <row r="698" spans="1:4">
      <c r="A698" t="str">
        <f>"002237"</f>
        <v>002237</v>
      </c>
      <c r="B698" t="s">
        <v>700</v>
      </c>
      <c r="C698">
        <v>1.63</v>
      </c>
      <c r="D698">
        <v>1.41</v>
      </c>
    </row>
    <row r="699" spans="1:4">
      <c r="A699" t="str">
        <f>"002238"</f>
        <v>002238</v>
      </c>
      <c r="B699" t="s">
        <v>701</v>
      </c>
      <c r="C699">
        <v>2.84</v>
      </c>
      <c r="D699">
        <v>3.89</v>
      </c>
    </row>
    <row r="700" spans="1:4">
      <c r="A700" t="str">
        <f>"002239"</f>
        <v>002239</v>
      </c>
      <c r="B700" t="s">
        <v>702</v>
      </c>
      <c r="C700">
        <v>0</v>
      </c>
      <c r="D700">
        <v>0</v>
      </c>
    </row>
    <row r="701" spans="1:4">
      <c r="A701" t="str">
        <f>"002240"</f>
        <v>002240</v>
      </c>
      <c r="B701" t="s">
        <v>703</v>
      </c>
      <c r="C701">
        <v>0.67</v>
      </c>
      <c r="D701">
        <v>2.81</v>
      </c>
    </row>
    <row r="702" spans="1:4">
      <c r="A702" t="str">
        <f>"002241"</f>
        <v>002241</v>
      </c>
      <c r="B702" t="s">
        <v>704</v>
      </c>
      <c r="C702">
        <v>2.16</v>
      </c>
      <c r="D702">
        <v>3.08</v>
      </c>
    </row>
    <row r="703" spans="1:4">
      <c r="A703" t="str">
        <f>"002242"</f>
        <v>002242</v>
      </c>
      <c r="B703" t="s">
        <v>705</v>
      </c>
      <c r="C703">
        <v>-0.34</v>
      </c>
      <c r="D703">
        <v>1.47</v>
      </c>
    </row>
    <row r="704" spans="1:4">
      <c r="A704" t="str">
        <f>"002243"</f>
        <v>002243</v>
      </c>
      <c r="B704" t="s">
        <v>706</v>
      </c>
      <c r="C704">
        <v>10</v>
      </c>
      <c r="D704">
        <v>10.61</v>
      </c>
    </row>
    <row r="705" spans="1:4">
      <c r="A705" t="str">
        <f>"002244"</f>
        <v>002244</v>
      </c>
      <c r="B705" t="s">
        <v>707</v>
      </c>
      <c r="C705">
        <v>1.24</v>
      </c>
      <c r="D705">
        <v>3.73</v>
      </c>
    </row>
    <row r="706" spans="1:4">
      <c r="A706" t="str">
        <f>"002245"</f>
        <v>002245</v>
      </c>
      <c r="B706" t="s">
        <v>708</v>
      </c>
      <c r="C706">
        <v>0.62</v>
      </c>
      <c r="D706">
        <v>2.31</v>
      </c>
    </row>
    <row r="707" spans="1:4">
      <c r="A707" t="str">
        <f>"002246"</f>
        <v>002246</v>
      </c>
      <c r="B707" t="s">
        <v>709</v>
      </c>
      <c r="C707">
        <v>3.96</v>
      </c>
      <c r="D707">
        <v>4.8</v>
      </c>
    </row>
    <row r="708" spans="1:4">
      <c r="A708" t="str">
        <f>"002247"</f>
        <v>002247</v>
      </c>
      <c r="B708" t="s">
        <v>710</v>
      </c>
      <c r="C708">
        <v>1.23</v>
      </c>
      <c r="D708">
        <v>3.15</v>
      </c>
    </row>
    <row r="709" spans="1:4">
      <c r="A709" t="str">
        <f>"002248"</f>
        <v>002248</v>
      </c>
      <c r="B709" t="s">
        <v>711</v>
      </c>
      <c r="C709">
        <v>0.11</v>
      </c>
      <c r="D709">
        <v>1.62</v>
      </c>
    </row>
    <row r="710" spans="1:4">
      <c r="A710" t="str">
        <f>"002249"</f>
        <v>002249</v>
      </c>
      <c r="B710" t="s">
        <v>712</v>
      </c>
      <c r="C710">
        <v>-0.22</v>
      </c>
      <c r="D710">
        <v>1.33</v>
      </c>
    </row>
    <row r="711" spans="1:4">
      <c r="A711" t="str">
        <f>"002250"</f>
        <v>002250</v>
      </c>
      <c r="B711" t="s">
        <v>713</v>
      </c>
      <c r="C711">
        <v>-0.49</v>
      </c>
      <c r="D711">
        <v>1.6</v>
      </c>
    </row>
    <row r="712" spans="1:4">
      <c r="A712" t="str">
        <f>"002251"</f>
        <v>002251</v>
      </c>
      <c r="B712" t="s">
        <v>714</v>
      </c>
      <c r="C712">
        <v>0.66</v>
      </c>
      <c r="D712">
        <v>2.08</v>
      </c>
    </row>
    <row r="713" spans="1:4">
      <c r="A713" t="str">
        <f>"002252"</f>
        <v>002252</v>
      </c>
      <c r="B713" t="s">
        <v>715</v>
      </c>
      <c r="C713">
        <v>0</v>
      </c>
      <c r="D713">
        <v>0</v>
      </c>
    </row>
    <row r="714" spans="1:4">
      <c r="A714" t="str">
        <f>"002253"</f>
        <v>002253</v>
      </c>
      <c r="B714" t="s">
        <v>716</v>
      </c>
      <c r="C714">
        <v>2.99</v>
      </c>
      <c r="D714">
        <v>3.26</v>
      </c>
    </row>
    <row r="715" spans="1:4">
      <c r="A715" t="str">
        <f>"002254"</f>
        <v>002254</v>
      </c>
      <c r="B715" t="s">
        <v>717</v>
      </c>
      <c r="C715">
        <v>0.88</v>
      </c>
      <c r="D715">
        <v>1.05</v>
      </c>
    </row>
    <row r="716" spans="1:4">
      <c r="A716" t="str">
        <f>"002255"</f>
        <v>002255</v>
      </c>
      <c r="B716" t="s">
        <v>718</v>
      </c>
      <c r="C716">
        <v>0.39</v>
      </c>
      <c r="D716">
        <v>1.37</v>
      </c>
    </row>
    <row r="717" spans="1:4">
      <c r="A717" t="str">
        <f>"002256"</f>
        <v>002256</v>
      </c>
      <c r="B717" t="s">
        <v>719</v>
      </c>
      <c r="C717">
        <v>1.41</v>
      </c>
      <c r="D717">
        <v>10.3</v>
      </c>
    </row>
    <row r="718" spans="1:4">
      <c r="A718" t="str">
        <f>"002258"</f>
        <v>002258</v>
      </c>
      <c r="B718" t="s">
        <v>720</v>
      </c>
      <c r="C718">
        <v>4.71</v>
      </c>
      <c r="D718">
        <v>5.77</v>
      </c>
    </row>
    <row r="719" spans="1:4">
      <c r="A719" t="str">
        <f>"002259"</f>
        <v>002259</v>
      </c>
      <c r="B719" t="s">
        <v>721</v>
      </c>
      <c r="C719">
        <v>0</v>
      </c>
      <c r="D719">
        <v>1.64</v>
      </c>
    </row>
    <row r="720" spans="1:4">
      <c r="A720" t="str">
        <f>"002260"</f>
        <v>002260</v>
      </c>
      <c r="B720" t="s">
        <v>722</v>
      </c>
      <c r="C720">
        <v>-2.9</v>
      </c>
      <c r="D720">
        <v>4.52</v>
      </c>
    </row>
    <row r="721" spans="1:4">
      <c r="A721" t="str">
        <f>"002261"</f>
        <v>002261</v>
      </c>
      <c r="B721" t="s">
        <v>723</v>
      </c>
      <c r="C721">
        <v>1.37</v>
      </c>
      <c r="D721">
        <v>2.52</v>
      </c>
    </row>
    <row r="722" spans="1:4">
      <c r="A722" t="str">
        <f>"002262"</f>
        <v>002262</v>
      </c>
      <c r="B722" t="s">
        <v>724</v>
      </c>
      <c r="C722">
        <v>-6</v>
      </c>
      <c r="D722">
        <v>5.52</v>
      </c>
    </row>
    <row r="723" spans="1:4">
      <c r="A723" t="str">
        <f>"002263"</f>
        <v>002263</v>
      </c>
      <c r="B723" t="s">
        <v>725</v>
      </c>
      <c r="C723">
        <v>0</v>
      </c>
      <c r="D723">
        <v>0</v>
      </c>
    </row>
    <row r="724" spans="1:4">
      <c r="A724" t="str">
        <f>"002264"</f>
        <v>002264</v>
      </c>
      <c r="B724" t="s">
        <v>726</v>
      </c>
      <c r="C724">
        <v>-0.11</v>
      </c>
      <c r="D724">
        <v>3.28</v>
      </c>
    </row>
    <row r="725" spans="1:4">
      <c r="A725" t="str">
        <f>"002265"</f>
        <v>002265</v>
      </c>
      <c r="B725" t="s">
        <v>727</v>
      </c>
      <c r="C725">
        <v>9.98</v>
      </c>
      <c r="D725">
        <v>1.18</v>
      </c>
    </row>
    <row r="726" spans="1:4">
      <c r="A726" t="str">
        <f>"002266"</f>
        <v>002266</v>
      </c>
      <c r="B726" t="s">
        <v>728</v>
      </c>
      <c r="C726">
        <v>0.54</v>
      </c>
      <c r="D726">
        <v>1.61</v>
      </c>
    </row>
    <row r="727" spans="1:4">
      <c r="A727" t="str">
        <f>"002267"</f>
        <v>002267</v>
      </c>
      <c r="B727" t="s">
        <v>729</v>
      </c>
      <c r="C727">
        <v>1.07</v>
      </c>
      <c r="D727">
        <v>2.93</v>
      </c>
    </row>
    <row r="728" spans="1:4">
      <c r="A728" t="str">
        <f>"002268"</f>
        <v>002268</v>
      </c>
      <c r="B728" t="s">
        <v>730</v>
      </c>
      <c r="C728">
        <v>2.67</v>
      </c>
      <c r="D728">
        <v>3.88</v>
      </c>
    </row>
    <row r="729" spans="1:4">
      <c r="A729" t="str">
        <f>"002269"</f>
        <v>002269</v>
      </c>
      <c r="B729" t="s">
        <v>731</v>
      </c>
      <c r="C729">
        <v>0</v>
      </c>
      <c r="D729">
        <v>1.61</v>
      </c>
    </row>
    <row r="730" spans="1:4">
      <c r="A730" t="str">
        <f>"002270"</f>
        <v>002270</v>
      </c>
      <c r="B730" t="s">
        <v>732</v>
      </c>
      <c r="C730">
        <v>0.22</v>
      </c>
      <c r="D730">
        <v>2.17</v>
      </c>
    </row>
    <row r="731" spans="1:4">
      <c r="A731" t="str">
        <f>"002271"</f>
        <v>002271</v>
      </c>
      <c r="B731" t="s">
        <v>733</v>
      </c>
      <c r="C731">
        <v>5.2</v>
      </c>
      <c r="D731">
        <v>7.28</v>
      </c>
    </row>
    <row r="732" spans="1:4">
      <c r="A732" t="str">
        <f>"002272"</f>
        <v>002272</v>
      </c>
      <c r="B732" t="s">
        <v>734</v>
      </c>
      <c r="C732">
        <v>1.21</v>
      </c>
      <c r="D732">
        <v>1.69</v>
      </c>
    </row>
    <row r="733" spans="1:4">
      <c r="A733" t="str">
        <f>"002273"</f>
        <v>002273</v>
      </c>
      <c r="B733" t="s">
        <v>735</v>
      </c>
      <c r="C733">
        <v>2.16</v>
      </c>
      <c r="D733">
        <v>4.16</v>
      </c>
    </row>
    <row r="734" spans="1:4">
      <c r="A734" t="str">
        <f>"002274"</f>
        <v>002274</v>
      </c>
      <c r="B734" t="s">
        <v>736</v>
      </c>
      <c r="C734">
        <v>0.84</v>
      </c>
      <c r="D734">
        <v>1.84</v>
      </c>
    </row>
    <row r="735" spans="1:4">
      <c r="A735" t="str">
        <f>"002275"</f>
        <v>002275</v>
      </c>
      <c r="B735" t="s">
        <v>737</v>
      </c>
      <c r="C735">
        <v>-0.41</v>
      </c>
      <c r="D735">
        <v>1.63</v>
      </c>
    </row>
    <row r="736" spans="1:4">
      <c r="A736" t="str">
        <f>"002276"</f>
        <v>002276</v>
      </c>
      <c r="B736" t="s">
        <v>738</v>
      </c>
      <c r="C736">
        <v>3.83</v>
      </c>
      <c r="D736">
        <v>6.1</v>
      </c>
    </row>
    <row r="737" spans="1:4">
      <c r="A737" t="str">
        <f>"002277"</f>
        <v>002277</v>
      </c>
      <c r="B737" t="s">
        <v>739</v>
      </c>
      <c r="C737">
        <v>2.17</v>
      </c>
      <c r="D737">
        <v>3.86</v>
      </c>
    </row>
    <row r="738" spans="1:4">
      <c r="A738" t="str">
        <f>"002278"</f>
        <v>002278</v>
      </c>
      <c r="B738" t="s">
        <v>740</v>
      </c>
      <c r="C738">
        <v>-1.73</v>
      </c>
      <c r="D738">
        <v>5.61</v>
      </c>
    </row>
    <row r="739" spans="1:4">
      <c r="A739" t="str">
        <f>"002279"</f>
        <v>002279</v>
      </c>
      <c r="B739" t="s">
        <v>741</v>
      </c>
      <c r="C739">
        <v>1.38</v>
      </c>
      <c r="D739">
        <v>3.93</v>
      </c>
    </row>
    <row r="740" spans="1:4">
      <c r="A740" t="str">
        <f>"002280"</f>
        <v>002280</v>
      </c>
      <c r="B740" t="s">
        <v>742</v>
      </c>
      <c r="C740">
        <v>1.3</v>
      </c>
      <c r="D740">
        <v>2.22</v>
      </c>
    </row>
    <row r="741" spans="1:4">
      <c r="A741" t="str">
        <f>"002281"</f>
        <v>002281</v>
      </c>
      <c r="B741" t="s">
        <v>743</v>
      </c>
      <c r="C741">
        <v>3.41</v>
      </c>
      <c r="D741">
        <v>3.5</v>
      </c>
    </row>
    <row r="742" spans="1:4">
      <c r="A742" t="str">
        <f>"002282"</f>
        <v>002282</v>
      </c>
      <c r="B742" t="s">
        <v>744</v>
      </c>
      <c r="C742">
        <v>1.82</v>
      </c>
      <c r="D742">
        <v>3.14</v>
      </c>
    </row>
    <row r="743" spans="1:4">
      <c r="A743" t="str">
        <f>"002283"</f>
        <v>002283</v>
      </c>
      <c r="B743" t="s">
        <v>745</v>
      </c>
      <c r="C743">
        <v>1.03</v>
      </c>
      <c r="D743">
        <v>2.31</v>
      </c>
    </row>
    <row r="744" spans="1:4">
      <c r="A744" t="str">
        <f>"002284"</f>
        <v>002284</v>
      </c>
      <c r="B744" t="s">
        <v>746</v>
      </c>
      <c r="C744">
        <v>0.17</v>
      </c>
      <c r="D744">
        <v>2.37</v>
      </c>
    </row>
    <row r="745" spans="1:4">
      <c r="A745" t="str">
        <f>"002285"</f>
        <v>002285</v>
      </c>
      <c r="B745" t="s">
        <v>747</v>
      </c>
      <c r="C745">
        <v>1.64</v>
      </c>
      <c r="D745">
        <v>2.95</v>
      </c>
    </row>
    <row r="746" spans="1:4">
      <c r="A746" t="str">
        <f>"002286"</f>
        <v>002286</v>
      </c>
      <c r="B746" t="s">
        <v>748</v>
      </c>
      <c r="C746">
        <v>0.11</v>
      </c>
      <c r="D746">
        <v>1.8</v>
      </c>
    </row>
    <row r="747" spans="1:4">
      <c r="A747" t="str">
        <f>"002287"</f>
        <v>002287</v>
      </c>
      <c r="B747" t="s">
        <v>749</v>
      </c>
      <c r="C747">
        <v>-1.78</v>
      </c>
      <c r="D747">
        <v>3.35</v>
      </c>
    </row>
    <row r="748" spans="1:4">
      <c r="A748" t="str">
        <f>"002288"</f>
        <v>002288</v>
      </c>
      <c r="B748" t="s">
        <v>750</v>
      </c>
      <c r="C748">
        <v>0.22</v>
      </c>
      <c r="D748">
        <v>2.92</v>
      </c>
    </row>
    <row r="749" spans="1:4">
      <c r="A749" t="str">
        <f>"002289"</f>
        <v>002289</v>
      </c>
      <c r="B749" t="s">
        <v>751</v>
      </c>
      <c r="C749">
        <v>-0.63</v>
      </c>
      <c r="D749">
        <v>2.38</v>
      </c>
    </row>
    <row r="750" spans="1:4">
      <c r="A750" t="str">
        <f>"002290"</f>
        <v>002290</v>
      </c>
      <c r="B750" t="s">
        <v>752</v>
      </c>
      <c r="C750">
        <v>1.45</v>
      </c>
      <c r="D750">
        <v>2.72</v>
      </c>
    </row>
    <row r="751" spans="1:4">
      <c r="A751" t="str">
        <f>"002291"</f>
        <v>002291</v>
      </c>
      <c r="B751" t="s">
        <v>753</v>
      </c>
      <c r="C751">
        <v>-0.57</v>
      </c>
      <c r="D751">
        <v>2.85</v>
      </c>
    </row>
    <row r="752" spans="1:4">
      <c r="A752" t="str">
        <f>"002292"</f>
        <v>002292</v>
      </c>
      <c r="B752" t="s">
        <v>754</v>
      </c>
      <c r="C752">
        <v>2.91</v>
      </c>
      <c r="D752">
        <v>3.76</v>
      </c>
    </row>
    <row r="753" spans="1:4">
      <c r="A753" t="str">
        <f>"002293"</f>
        <v>002293</v>
      </c>
      <c r="B753" t="s">
        <v>755</v>
      </c>
      <c r="C753">
        <v>1.95</v>
      </c>
      <c r="D753">
        <v>2.92</v>
      </c>
    </row>
    <row r="754" spans="1:4">
      <c r="A754" t="str">
        <f>"002294"</f>
        <v>002294</v>
      </c>
      <c r="B754" t="s">
        <v>756</v>
      </c>
      <c r="C754">
        <v>-3.48</v>
      </c>
      <c r="D754">
        <v>3.4</v>
      </c>
    </row>
    <row r="755" spans="1:4">
      <c r="A755" t="str">
        <f>"002295"</f>
        <v>002295</v>
      </c>
      <c r="B755" t="s">
        <v>757</v>
      </c>
      <c r="C755">
        <v>2.38</v>
      </c>
      <c r="D755">
        <v>6.1</v>
      </c>
    </row>
    <row r="756" spans="1:4">
      <c r="A756" t="str">
        <f>"002296"</f>
        <v>002296</v>
      </c>
      <c r="B756" t="s">
        <v>758</v>
      </c>
      <c r="C756">
        <v>1.39</v>
      </c>
      <c r="D756">
        <v>2.77</v>
      </c>
    </row>
    <row r="757" spans="1:4">
      <c r="A757" t="str">
        <f>"002297"</f>
        <v>002297</v>
      </c>
      <c r="B757" t="s">
        <v>759</v>
      </c>
      <c r="C757">
        <v>2.07</v>
      </c>
      <c r="D757">
        <v>5.42</v>
      </c>
    </row>
    <row r="758" spans="1:4">
      <c r="A758" t="str">
        <f>"002298"</f>
        <v>002298</v>
      </c>
      <c r="B758" t="s">
        <v>760</v>
      </c>
      <c r="C758">
        <v>0.99</v>
      </c>
      <c r="D758">
        <v>1.7</v>
      </c>
    </row>
    <row r="759" spans="1:4">
      <c r="A759" t="str">
        <f>"002299"</f>
        <v>002299</v>
      </c>
      <c r="B759" t="s">
        <v>761</v>
      </c>
      <c r="C759">
        <v>5.5</v>
      </c>
      <c r="D759">
        <v>5.27</v>
      </c>
    </row>
    <row r="760" spans="1:4">
      <c r="A760" t="str">
        <f>"002300"</f>
        <v>002300</v>
      </c>
      <c r="B760" t="s">
        <v>762</v>
      </c>
      <c r="C760">
        <v>3.53</v>
      </c>
      <c r="D760">
        <v>5.46</v>
      </c>
    </row>
    <row r="761" spans="1:4">
      <c r="A761" t="str">
        <f>"002301"</f>
        <v>002301</v>
      </c>
      <c r="B761" t="s">
        <v>763</v>
      </c>
      <c r="C761">
        <v>0.95</v>
      </c>
      <c r="D761">
        <v>3.79</v>
      </c>
    </row>
    <row r="762" spans="1:4">
      <c r="A762" t="str">
        <f>"002302"</f>
        <v>002302</v>
      </c>
      <c r="B762" t="s">
        <v>764</v>
      </c>
      <c r="C762">
        <v>8.04</v>
      </c>
      <c r="D762">
        <v>11.67</v>
      </c>
    </row>
    <row r="763" spans="1:4">
      <c r="A763" t="str">
        <f>"002303"</f>
        <v>002303</v>
      </c>
      <c r="B763" t="s">
        <v>765</v>
      </c>
      <c r="C763">
        <v>0.35</v>
      </c>
      <c r="D763">
        <v>1.75</v>
      </c>
    </row>
    <row r="764" spans="1:4">
      <c r="A764" t="str">
        <f>"002304"</f>
        <v>002304</v>
      </c>
      <c r="B764" t="s">
        <v>766</v>
      </c>
      <c r="C764">
        <v>-1.78</v>
      </c>
      <c r="D764">
        <v>2.65</v>
      </c>
    </row>
    <row r="765" spans="1:4">
      <c r="A765" t="str">
        <f>"002305"</f>
        <v>002305</v>
      </c>
      <c r="B765" t="s">
        <v>767</v>
      </c>
      <c r="C765">
        <v>0.72</v>
      </c>
      <c r="D765">
        <v>2.52</v>
      </c>
    </row>
    <row r="766" spans="1:4">
      <c r="A766" t="str">
        <f>"002306"</f>
        <v>002306</v>
      </c>
      <c r="B766" t="s">
        <v>768</v>
      </c>
      <c r="C766">
        <v>-0.26</v>
      </c>
      <c r="D766">
        <v>1.32</v>
      </c>
    </row>
    <row r="767" spans="1:4">
      <c r="A767" t="str">
        <f>"002307"</f>
        <v>002307</v>
      </c>
      <c r="B767" t="s">
        <v>769</v>
      </c>
      <c r="C767">
        <v>4.34</v>
      </c>
      <c r="D767">
        <v>10</v>
      </c>
    </row>
    <row r="768" spans="1:4">
      <c r="A768" t="str">
        <f>"002308"</f>
        <v>002308</v>
      </c>
      <c r="B768" t="s">
        <v>770</v>
      </c>
      <c r="C768">
        <v>1.14</v>
      </c>
      <c r="D768">
        <v>2.66</v>
      </c>
    </row>
    <row r="769" spans="1:4">
      <c r="A769" t="str">
        <f>"002309"</f>
        <v>002309</v>
      </c>
      <c r="B769" t="s">
        <v>771</v>
      </c>
      <c r="C769">
        <v>0</v>
      </c>
      <c r="D769">
        <v>0</v>
      </c>
    </row>
    <row r="770" spans="1:4">
      <c r="A770" t="str">
        <f>"002310"</f>
        <v>002310</v>
      </c>
      <c r="B770" t="s">
        <v>772</v>
      </c>
      <c r="C770">
        <v>0</v>
      </c>
      <c r="D770">
        <v>0</v>
      </c>
    </row>
    <row r="771" spans="1:4">
      <c r="A771" t="str">
        <f>"002311"</f>
        <v>002311</v>
      </c>
      <c r="B771" t="s">
        <v>773</v>
      </c>
      <c r="C771">
        <v>0</v>
      </c>
      <c r="D771">
        <v>1.82</v>
      </c>
    </row>
    <row r="772" spans="1:4">
      <c r="A772" t="str">
        <f>"002312"</f>
        <v>002312</v>
      </c>
      <c r="B772" t="s">
        <v>774</v>
      </c>
      <c r="C772">
        <v>0.58</v>
      </c>
      <c r="D772">
        <v>2.61</v>
      </c>
    </row>
    <row r="773" spans="1:4">
      <c r="A773" t="str">
        <f>"002313"</f>
        <v>002313</v>
      </c>
      <c r="B773" t="s">
        <v>775</v>
      </c>
      <c r="C773">
        <v>1.09</v>
      </c>
      <c r="D773">
        <v>3.22</v>
      </c>
    </row>
    <row r="774" spans="1:4">
      <c r="A774" t="str">
        <f>"002314"</f>
        <v>002314</v>
      </c>
      <c r="B774" t="s">
        <v>776</v>
      </c>
      <c r="C774">
        <v>0</v>
      </c>
      <c r="D774">
        <v>1.87</v>
      </c>
    </row>
    <row r="775" spans="1:4">
      <c r="A775" t="str">
        <f>"002315"</f>
        <v>002315</v>
      </c>
      <c r="B775" t="s">
        <v>777</v>
      </c>
      <c r="C775">
        <v>1</v>
      </c>
      <c r="D775">
        <v>2.64</v>
      </c>
    </row>
    <row r="776" spans="1:4">
      <c r="A776" t="str">
        <f>"002316"</f>
        <v>002316</v>
      </c>
      <c r="B776" t="s">
        <v>778</v>
      </c>
      <c r="C776">
        <v>-0.11</v>
      </c>
      <c r="D776">
        <v>1.4</v>
      </c>
    </row>
    <row r="777" spans="1:4">
      <c r="A777" t="str">
        <f>"002317"</f>
        <v>002317</v>
      </c>
      <c r="B777" t="s">
        <v>779</v>
      </c>
      <c r="C777">
        <v>-1.66</v>
      </c>
      <c r="D777">
        <v>2.03</v>
      </c>
    </row>
    <row r="778" spans="1:4">
      <c r="A778" t="str">
        <f>"002318"</f>
        <v>002318</v>
      </c>
      <c r="B778" t="s">
        <v>780</v>
      </c>
      <c r="C778">
        <v>1.82</v>
      </c>
      <c r="D778">
        <v>2.81</v>
      </c>
    </row>
    <row r="779" spans="1:4">
      <c r="A779" t="str">
        <f>"002319"</f>
        <v>002319</v>
      </c>
      <c r="B779" t="s">
        <v>781</v>
      </c>
      <c r="C779">
        <v>0.56</v>
      </c>
      <c r="D779">
        <v>2.1</v>
      </c>
    </row>
    <row r="780" spans="1:4">
      <c r="A780" t="str">
        <f>"002320"</f>
        <v>002320</v>
      </c>
      <c r="B780" t="s">
        <v>782</v>
      </c>
      <c r="C780">
        <v>2.92</v>
      </c>
      <c r="D780">
        <v>5.29</v>
      </c>
    </row>
    <row r="781" spans="1:4">
      <c r="A781" t="str">
        <f>"002321"</f>
        <v>002321</v>
      </c>
      <c r="B781" t="s">
        <v>783</v>
      </c>
      <c r="C781">
        <v>3.8</v>
      </c>
      <c r="D781">
        <v>6.02</v>
      </c>
    </row>
    <row r="782" spans="1:4">
      <c r="A782" t="str">
        <f>"002322"</f>
        <v>002322</v>
      </c>
      <c r="B782" t="s">
        <v>784</v>
      </c>
      <c r="C782">
        <v>0.08</v>
      </c>
      <c r="D782">
        <v>1.36</v>
      </c>
    </row>
    <row r="783" spans="1:4">
      <c r="A783" t="str">
        <f>"002323"</f>
        <v>002323</v>
      </c>
      <c r="B783" t="s">
        <v>785</v>
      </c>
      <c r="C783">
        <v>-4.91</v>
      </c>
      <c r="D783">
        <v>0</v>
      </c>
    </row>
    <row r="784" spans="1:4">
      <c r="A784" t="str">
        <f>"002324"</f>
        <v>002324</v>
      </c>
      <c r="B784" t="s">
        <v>786</v>
      </c>
      <c r="C784">
        <v>5.79</v>
      </c>
      <c r="D784">
        <v>9.31</v>
      </c>
    </row>
    <row r="785" spans="1:4">
      <c r="A785" t="str">
        <f>"002325"</f>
        <v>002325</v>
      </c>
      <c r="B785" t="s">
        <v>787</v>
      </c>
      <c r="C785">
        <v>1.11</v>
      </c>
      <c r="D785">
        <v>1.66</v>
      </c>
    </row>
    <row r="786" spans="1:4">
      <c r="A786" t="str">
        <f>"002326"</f>
        <v>002326</v>
      </c>
      <c r="B786" t="s">
        <v>788</v>
      </c>
      <c r="C786">
        <v>-0.5</v>
      </c>
      <c r="D786">
        <v>3.12</v>
      </c>
    </row>
    <row r="787" spans="1:4">
      <c r="A787" t="str">
        <f>"002327"</f>
        <v>002327</v>
      </c>
      <c r="B787" t="s">
        <v>789</v>
      </c>
      <c r="C787">
        <v>1.13</v>
      </c>
      <c r="D787">
        <v>2.68</v>
      </c>
    </row>
    <row r="788" spans="1:4">
      <c r="A788" t="str">
        <f>"002328"</f>
        <v>002328</v>
      </c>
      <c r="B788" t="s">
        <v>790</v>
      </c>
      <c r="C788">
        <v>1.28</v>
      </c>
      <c r="D788">
        <v>2.02</v>
      </c>
    </row>
    <row r="789" spans="1:4">
      <c r="A789" t="str">
        <f>"002329"</f>
        <v>002329</v>
      </c>
      <c r="B789" t="s">
        <v>791</v>
      </c>
      <c r="C789">
        <v>1.2</v>
      </c>
      <c r="D789">
        <v>1.68</v>
      </c>
    </row>
    <row r="790" spans="1:4">
      <c r="A790" t="str">
        <f>"002330"</f>
        <v>002330</v>
      </c>
      <c r="B790" t="s">
        <v>792</v>
      </c>
      <c r="C790">
        <v>0.39</v>
      </c>
      <c r="D790">
        <v>1.18</v>
      </c>
    </row>
    <row r="791" spans="1:4">
      <c r="A791" t="str">
        <f>"002331"</f>
        <v>002331</v>
      </c>
      <c r="B791" t="s">
        <v>793</v>
      </c>
      <c r="C791">
        <v>1.48</v>
      </c>
      <c r="D791">
        <v>3.91</v>
      </c>
    </row>
    <row r="792" spans="1:4">
      <c r="A792" t="str">
        <f>"002332"</f>
        <v>002332</v>
      </c>
      <c r="B792" t="s">
        <v>794</v>
      </c>
      <c r="C792">
        <v>-6.63</v>
      </c>
      <c r="D792">
        <v>5.03</v>
      </c>
    </row>
    <row r="793" spans="1:4">
      <c r="A793" t="str">
        <f>"002333"</f>
        <v>002333</v>
      </c>
      <c r="B793" t="s">
        <v>795</v>
      </c>
      <c r="C793">
        <v>2.84</v>
      </c>
      <c r="D793">
        <v>5.91</v>
      </c>
    </row>
    <row r="794" spans="1:4">
      <c r="A794" t="str">
        <f>"002334"</f>
        <v>002334</v>
      </c>
      <c r="B794" t="s">
        <v>796</v>
      </c>
      <c r="C794">
        <v>1.49</v>
      </c>
      <c r="D794">
        <v>2.64</v>
      </c>
    </row>
    <row r="795" spans="1:4">
      <c r="A795" t="str">
        <f>"002335"</f>
        <v>002335</v>
      </c>
      <c r="B795" t="s">
        <v>797</v>
      </c>
      <c r="C795">
        <v>2.34</v>
      </c>
      <c r="D795">
        <v>5.34</v>
      </c>
    </row>
    <row r="796" spans="1:4">
      <c r="A796" t="str">
        <f>"002336"</f>
        <v>002336</v>
      </c>
      <c r="B796" t="s">
        <v>798</v>
      </c>
      <c r="C796">
        <v>0.18</v>
      </c>
      <c r="D796">
        <v>2.96</v>
      </c>
    </row>
    <row r="797" spans="1:4">
      <c r="A797" t="str">
        <f>"002337"</f>
        <v>002337</v>
      </c>
      <c r="B797" t="s">
        <v>799</v>
      </c>
      <c r="C797">
        <v>1.52</v>
      </c>
      <c r="D797">
        <v>2.74</v>
      </c>
    </row>
    <row r="798" spans="1:4">
      <c r="A798" t="str">
        <f>"002338"</f>
        <v>002338</v>
      </c>
      <c r="B798" t="s">
        <v>800</v>
      </c>
      <c r="C798">
        <v>1.87</v>
      </c>
      <c r="D798">
        <v>3.09</v>
      </c>
    </row>
    <row r="799" spans="1:4">
      <c r="A799" t="str">
        <f>"002339"</f>
        <v>002339</v>
      </c>
      <c r="B799" t="s">
        <v>801</v>
      </c>
      <c r="C799">
        <v>1.51</v>
      </c>
      <c r="D799">
        <v>2.61</v>
      </c>
    </row>
    <row r="800" spans="1:4">
      <c r="A800" t="str">
        <f>"002340"</f>
        <v>002340</v>
      </c>
      <c r="B800" t="s">
        <v>802</v>
      </c>
      <c r="C800">
        <v>2.48</v>
      </c>
      <c r="D800">
        <v>3.3</v>
      </c>
    </row>
    <row r="801" spans="1:4">
      <c r="A801" t="str">
        <f>"002341"</f>
        <v>002341</v>
      </c>
      <c r="B801" t="s">
        <v>803</v>
      </c>
      <c r="C801">
        <v>-0.92</v>
      </c>
      <c r="D801">
        <v>2.44</v>
      </c>
    </row>
    <row r="802" spans="1:4">
      <c r="A802" t="str">
        <f>"002342"</f>
        <v>002342</v>
      </c>
      <c r="B802" t="s">
        <v>804</v>
      </c>
      <c r="C802">
        <v>1.92</v>
      </c>
      <c r="D802">
        <v>3.02</v>
      </c>
    </row>
    <row r="803" spans="1:4">
      <c r="A803" t="str">
        <f>"002343"</f>
        <v>002343</v>
      </c>
      <c r="B803" t="s">
        <v>805</v>
      </c>
      <c r="C803">
        <v>-0.29</v>
      </c>
      <c r="D803">
        <v>2.43</v>
      </c>
    </row>
    <row r="804" spans="1:4">
      <c r="A804" t="str">
        <f>"002344"</f>
        <v>002344</v>
      </c>
      <c r="B804" t="s">
        <v>806</v>
      </c>
      <c r="C804">
        <v>0.61</v>
      </c>
      <c r="D804">
        <v>1.62</v>
      </c>
    </row>
    <row r="805" spans="1:4">
      <c r="A805" t="str">
        <f>"002345"</f>
        <v>002345</v>
      </c>
      <c r="B805" t="s">
        <v>807</v>
      </c>
      <c r="C805">
        <v>4.22</v>
      </c>
      <c r="D805">
        <v>7.32</v>
      </c>
    </row>
    <row r="806" spans="1:4">
      <c r="A806" t="str">
        <f>"002346"</f>
        <v>002346</v>
      </c>
      <c r="B806" t="s">
        <v>808</v>
      </c>
      <c r="C806">
        <v>-0.08</v>
      </c>
      <c r="D806">
        <v>2.83</v>
      </c>
    </row>
    <row r="807" spans="1:4">
      <c r="A807" t="str">
        <f>"002347"</f>
        <v>002347</v>
      </c>
      <c r="B807" t="s">
        <v>809</v>
      </c>
      <c r="C807">
        <v>2.91</v>
      </c>
      <c r="D807">
        <v>7.51</v>
      </c>
    </row>
    <row r="808" spans="1:4">
      <c r="A808" t="str">
        <f>"002348"</f>
        <v>002348</v>
      </c>
      <c r="B808" t="s">
        <v>810</v>
      </c>
      <c r="C808">
        <v>1.27</v>
      </c>
      <c r="D808">
        <v>3.82</v>
      </c>
    </row>
    <row r="809" spans="1:4">
      <c r="A809" t="str">
        <f>"002349"</f>
        <v>002349</v>
      </c>
      <c r="B809" t="s">
        <v>811</v>
      </c>
      <c r="C809">
        <v>-3.16</v>
      </c>
      <c r="D809">
        <v>3.33</v>
      </c>
    </row>
    <row r="810" spans="1:4">
      <c r="A810" t="str">
        <f>"002350"</f>
        <v>002350</v>
      </c>
      <c r="B810" t="s">
        <v>812</v>
      </c>
      <c r="C810">
        <v>1.47</v>
      </c>
      <c r="D810">
        <v>2.51</v>
      </c>
    </row>
    <row r="811" spans="1:4">
      <c r="A811" t="str">
        <f>"002351"</f>
        <v>002351</v>
      </c>
      <c r="B811" t="s">
        <v>813</v>
      </c>
      <c r="C811">
        <v>0.93</v>
      </c>
      <c r="D811">
        <v>3.11</v>
      </c>
    </row>
    <row r="812" spans="1:4">
      <c r="A812" t="str">
        <f>"002352"</f>
        <v>002352</v>
      </c>
      <c r="B812" t="s">
        <v>814</v>
      </c>
      <c r="C812">
        <v>0.22</v>
      </c>
      <c r="D812">
        <v>1.27</v>
      </c>
    </row>
    <row r="813" spans="1:4">
      <c r="A813" t="str">
        <f>"002353"</f>
        <v>002353</v>
      </c>
      <c r="B813" t="s">
        <v>815</v>
      </c>
      <c r="C813">
        <v>-1.91</v>
      </c>
      <c r="D813">
        <v>3.65</v>
      </c>
    </row>
    <row r="814" spans="1:4">
      <c r="A814" t="str">
        <f>"002354"</f>
        <v>002354</v>
      </c>
      <c r="B814" t="s">
        <v>816</v>
      </c>
      <c r="C814">
        <v>1.23</v>
      </c>
      <c r="D814">
        <v>2.46</v>
      </c>
    </row>
    <row r="815" spans="1:4">
      <c r="A815" t="str">
        <f>"002355"</f>
        <v>002355</v>
      </c>
      <c r="B815" t="s">
        <v>817</v>
      </c>
      <c r="C815">
        <v>0</v>
      </c>
      <c r="D815">
        <v>1.01</v>
      </c>
    </row>
    <row r="816" spans="1:4">
      <c r="A816" t="str">
        <f>"002356"</f>
        <v>002356</v>
      </c>
      <c r="B816" t="s">
        <v>818</v>
      </c>
      <c r="C816">
        <v>-4.92</v>
      </c>
      <c r="D816">
        <v>8.76</v>
      </c>
    </row>
    <row r="817" spans="1:4">
      <c r="A817" t="str">
        <f>"002357"</f>
        <v>002357</v>
      </c>
      <c r="B817" t="s">
        <v>819</v>
      </c>
      <c r="C817">
        <v>5.45</v>
      </c>
      <c r="D817">
        <v>10.34</v>
      </c>
    </row>
    <row r="818" spans="1:4">
      <c r="A818" t="str">
        <f>"002358"</f>
        <v>002358</v>
      </c>
      <c r="B818" t="s">
        <v>820</v>
      </c>
      <c r="C818">
        <v>-0.35</v>
      </c>
      <c r="D818">
        <v>1.26</v>
      </c>
    </row>
    <row r="819" spans="1:4">
      <c r="A819" t="str">
        <f>"002359"</f>
        <v>002359</v>
      </c>
      <c r="B819" t="s">
        <v>821</v>
      </c>
      <c r="C819">
        <v>0</v>
      </c>
      <c r="D819">
        <v>0</v>
      </c>
    </row>
    <row r="820" spans="1:4">
      <c r="A820" t="str">
        <f>"002360"</f>
        <v>002360</v>
      </c>
      <c r="B820" t="s">
        <v>822</v>
      </c>
      <c r="C820">
        <v>1.55</v>
      </c>
      <c r="D820">
        <v>2.25</v>
      </c>
    </row>
    <row r="821" spans="1:4">
      <c r="A821" t="str">
        <f>"002361"</f>
        <v>002361</v>
      </c>
      <c r="B821" t="s">
        <v>823</v>
      </c>
      <c r="C821">
        <v>2.9</v>
      </c>
      <c r="D821">
        <v>3.86</v>
      </c>
    </row>
    <row r="822" spans="1:4">
      <c r="A822" t="str">
        <f>"002362"</f>
        <v>002362</v>
      </c>
      <c r="B822" t="s">
        <v>824</v>
      </c>
      <c r="C822">
        <v>1.95</v>
      </c>
      <c r="D822">
        <v>2.72</v>
      </c>
    </row>
    <row r="823" spans="1:4">
      <c r="A823" t="str">
        <f>"002363"</f>
        <v>002363</v>
      </c>
      <c r="B823" t="s">
        <v>825</v>
      </c>
      <c r="C823">
        <v>0.87</v>
      </c>
      <c r="D823">
        <v>2.26</v>
      </c>
    </row>
    <row r="824" spans="1:4">
      <c r="A824" t="str">
        <f>"002364"</f>
        <v>002364</v>
      </c>
      <c r="B824" t="s">
        <v>826</v>
      </c>
      <c r="C824">
        <v>0</v>
      </c>
      <c r="D824">
        <v>0.93</v>
      </c>
    </row>
    <row r="825" spans="1:4">
      <c r="A825" t="str">
        <f>"002365"</f>
        <v>002365</v>
      </c>
      <c r="B825" t="s">
        <v>827</v>
      </c>
      <c r="C825">
        <v>-3.05</v>
      </c>
      <c r="D825">
        <v>3.5</v>
      </c>
    </row>
    <row r="826" spans="1:4">
      <c r="A826" t="str">
        <f>"002366"</f>
        <v>002366</v>
      </c>
      <c r="B826" t="s">
        <v>828</v>
      </c>
      <c r="C826">
        <v>-3.21</v>
      </c>
      <c r="D826">
        <v>7.27</v>
      </c>
    </row>
    <row r="827" spans="1:4">
      <c r="A827" t="str">
        <f>"002367"</f>
        <v>002367</v>
      </c>
      <c r="B827" t="s">
        <v>829</v>
      </c>
      <c r="C827">
        <v>1.07</v>
      </c>
      <c r="D827">
        <v>2.67</v>
      </c>
    </row>
    <row r="828" spans="1:4">
      <c r="A828" t="str">
        <f>"002368"</f>
        <v>002368</v>
      </c>
      <c r="B828" t="s">
        <v>830</v>
      </c>
      <c r="C828">
        <v>1.47</v>
      </c>
      <c r="D828">
        <v>4.38</v>
      </c>
    </row>
    <row r="829" spans="1:4">
      <c r="A829" t="str">
        <f>"002369"</f>
        <v>002369</v>
      </c>
      <c r="B829" t="s">
        <v>831</v>
      </c>
      <c r="C829">
        <v>0</v>
      </c>
      <c r="D829">
        <v>0</v>
      </c>
    </row>
    <row r="830" spans="1:4">
      <c r="A830" t="str">
        <f>"002370"</f>
        <v>002370</v>
      </c>
      <c r="B830" t="s">
        <v>832</v>
      </c>
      <c r="C830">
        <v>-8.93</v>
      </c>
      <c r="D830">
        <v>7.56</v>
      </c>
    </row>
    <row r="831" spans="1:4">
      <c r="A831" t="str">
        <f>"002371"</f>
        <v>002371</v>
      </c>
      <c r="B831" t="s">
        <v>833</v>
      </c>
      <c r="C831">
        <v>4.08</v>
      </c>
      <c r="D831">
        <v>6.1</v>
      </c>
    </row>
    <row r="832" spans="1:4">
      <c r="A832" t="str">
        <f>"002372"</f>
        <v>002372</v>
      </c>
      <c r="B832" t="s">
        <v>834</v>
      </c>
      <c r="C832">
        <v>5.11</v>
      </c>
      <c r="D832">
        <v>5.11</v>
      </c>
    </row>
    <row r="833" spans="1:4">
      <c r="A833" t="str">
        <f>"002373"</f>
        <v>002373</v>
      </c>
      <c r="B833" t="s">
        <v>835</v>
      </c>
      <c r="C833">
        <v>2.88</v>
      </c>
      <c r="D833">
        <v>4.44</v>
      </c>
    </row>
    <row r="834" spans="1:4">
      <c r="A834" t="str">
        <f>"002374"</f>
        <v>002374</v>
      </c>
      <c r="B834" t="s">
        <v>836</v>
      </c>
      <c r="C834">
        <v>2.64</v>
      </c>
      <c r="D834">
        <v>5.53</v>
      </c>
    </row>
    <row r="835" spans="1:4">
      <c r="A835" t="str">
        <f>"002375"</f>
        <v>002375</v>
      </c>
      <c r="B835" t="s">
        <v>837</v>
      </c>
      <c r="C835">
        <v>1.13</v>
      </c>
      <c r="D835">
        <v>9.39</v>
      </c>
    </row>
    <row r="836" spans="1:4">
      <c r="A836" t="str">
        <f>"002376"</f>
        <v>002376</v>
      </c>
      <c r="B836" t="s">
        <v>838</v>
      </c>
      <c r="C836">
        <v>6.69</v>
      </c>
      <c r="D836">
        <v>9.28</v>
      </c>
    </row>
    <row r="837" spans="1:4">
      <c r="A837" t="str">
        <f>"002377"</f>
        <v>002377</v>
      </c>
      <c r="B837" t="s">
        <v>839</v>
      </c>
      <c r="C837">
        <v>1.18</v>
      </c>
      <c r="D837">
        <v>2.81</v>
      </c>
    </row>
    <row r="838" spans="1:4">
      <c r="A838" t="str">
        <f>"002378"</f>
        <v>002378</v>
      </c>
      <c r="B838" t="s">
        <v>840</v>
      </c>
      <c r="C838">
        <v>1.83</v>
      </c>
      <c r="D838">
        <v>3.21</v>
      </c>
    </row>
    <row r="839" spans="1:4">
      <c r="A839" t="str">
        <f>"002379"</f>
        <v>002379</v>
      </c>
      <c r="B839" t="s">
        <v>841</v>
      </c>
      <c r="C839">
        <v>0.61</v>
      </c>
      <c r="D839">
        <v>3.05</v>
      </c>
    </row>
    <row r="840" spans="1:4">
      <c r="A840" t="str">
        <f>"002380"</f>
        <v>002380</v>
      </c>
      <c r="B840" t="s">
        <v>842</v>
      </c>
      <c r="C840">
        <v>1.87</v>
      </c>
      <c r="D840">
        <v>4.05</v>
      </c>
    </row>
    <row r="841" spans="1:4">
      <c r="A841" t="str">
        <f>"002381"</f>
        <v>002381</v>
      </c>
      <c r="B841" t="s">
        <v>843</v>
      </c>
      <c r="C841">
        <v>0.94</v>
      </c>
      <c r="D841">
        <v>1.88</v>
      </c>
    </row>
    <row r="842" spans="1:4">
      <c r="A842" t="str">
        <f>"002382"</f>
        <v>002382</v>
      </c>
      <c r="B842" t="s">
        <v>844</v>
      </c>
      <c r="C842">
        <v>-6.13</v>
      </c>
      <c r="D842">
        <v>8.21</v>
      </c>
    </row>
    <row r="843" spans="1:4">
      <c r="A843" t="str">
        <f>"002383"</f>
        <v>002383</v>
      </c>
      <c r="B843" t="s">
        <v>845</v>
      </c>
      <c r="C843">
        <v>4.02</v>
      </c>
      <c r="D843">
        <v>5.67</v>
      </c>
    </row>
    <row r="844" spans="1:4">
      <c r="A844" t="str">
        <f>"002384"</f>
        <v>002384</v>
      </c>
      <c r="B844" t="s">
        <v>846</v>
      </c>
      <c r="C844">
        <v>3.78</v>
      </c>
      <c r="D844">
        <v>5.55</v>
      </c>
    </row>
    <row r="845" spans="1:4">
      <c r="A845" t="str">
        <f>"002385"</f>
        <v>002385</v>
      </c>
      <c r="B845" t="s">
        <v>847</v>
      </c>
      <c r="C845">
        <v>0.72</v>
      </c>
      <c r="D845">
        <v>1.45</v>
      </c>
    </row>
    <row r="846" spans="1:4">
      <c r="A846" t="str">
        <f>"002386"</f>
        <v>002386</v>
      </c>
      <c r="B846" t="s">
        <v>848</v>
      </c>
      <c r="C846">
        <v>1.67</v>
      </c>
      <c r="D846">
        <v>3.2</v>
      </c>
    </row>
    <row r="847" spans="1:4">
      <c r="A847" t="str">
        <f>"002387"</f>
        <v>002387</v>
      </c>
      <c r="B847" t="s">
        <v>849</v>
      </c>
      <c r="C847">
        <v>0.26</v>
      </c>
      <c r="D847">
        <v>3.42</v>
      </c>
    </row>
    <row r="848" spans="1:4">
      <c r="A848" t="str">
        <f>"002388"</f>
        <v>002388</v>
      </c>
      <c r="B848" t="s">
        <v>850</v>
      </c>
      <c r="C848">
        <v>1.28</v>
      </c>
      <c r="D848">
        <v>2.24</v>
      </c>
    </row>
    <row r="849" spans="1:4">
      <c r="A849" t="str">
        <f>"002389"</f>
        <v>002389</v>
      </c>
      <c r="B849" t="s">
        <v>851</v>
      </c>
      <c r="C849">
        <v>1.93</v>
      </c>
      <c r="D849">
        <v>3.57</v>
      </c>
    </row>
    <row r="850" spans="1:4">
      <c r="A850" t="str">
        <f>"002390"</f>
        <v>002390</v>
      </c>
      <c r="B850" t="s">
        <v>852</v>
      </c>
      <c r="C850">
        <v>1.92</v>
      </c>
      <c r="D850">
        <v>4.72</v>
      </c>
    </row>
    <row r="851" spans="1:4">
      <c r="A851" t="str">
        <f>"002391"</f>
        <v>002391</v>
      </c>
      <c r="B851" t="s">
        <v>853</v>
      </c>
      <c r="C851">
        <v>1.59</v>
      </c>
      <c r="D851">
        <v>2.23</v>
      </c>
    </row>
    <row r="852" spans="1:4">
      <c r="A852" t="str">
        <f>"002392"</f>
        <v>002392</v>
      </c>
      <c r="B852" t="s">
        <v>854</v>
      </c>
      <c r="C852">
        <v>1.41</v>
      </c>
      <c r="D852">
        <v>2.26</v>
      </c>
    </row>
    <row r="853" spans="1:4">
      <c r="A853" t="str">
        <f>"002393"</f>
        <v>002393</v>
      </c>
      <c r="B853" t="s">
        <v>855</v>
      </c>
      <c r="C853">
        <v>-1.32</v>
      </c>
      <c r="D853">
        <v>1.2</v>
      </c>
    </row>
    <row r="854" spans="1:4">
      <c r="A854" t="str">
        <f>"002394"</f>
        <v>002394</v>
      </c>
      <c r="B854" t="s">
        <v>856</v>
      </c>
      <c r="C854">
        <v>-0.59</v>
      </c>
      <c r="D854">
        <v>1.18</v>
      </c>
    </row>
    <row r="855" spans="1:4">
      <c r="A855" t="str">
        <f>"002395"</f>
        <v>002395</v>
      </c>
      <c r="B855" t="s">
        <v>857</v>
      </c>
      <c r="C855">
        <v>1.98</v>
      </c>
      <c r="D855">
        <v>3.19</v>
      </c>
    </row>
    <row r="856" spans="1:4">
      <c r="A856" t="str">
        <f>"002396"</f>
        <v>002396</v>
      </c>
      <c r="B856" t="s">
        <v>858</v>
      </c>
      <c r="C856">
        <v>3.59</v>
      </c>
      <c r="D856">
        <v>5.5</v>
      </c>
    </row>
    <row r="857" spans="1:4">
      <c r="A857" t="str">
        <f>"002397"</f>
        <v>002397</v>
      </c>
      <c r="B857" t="s">
        <v>859</v>
      </c>
      <c r="C857">
        <v>1.06</v>
      </c>
      <c r="D857">
        <v>2.33</v>
      </c>
    </row>
    <row r="858" spans="1:4">
      <c r="A858" t="str">
        <f>"002398"</f>
        <v>002398</v>
      </c>
      <c r="B858" t="s">
        <v>860</v>
      </c>
      <c r="C858">
        <v>1.78</v>
      </c>
      <c r="D858">
        <v>2.57</v>
      </c>
    </row>
    <row r="859" spans="1:4">
      <c r="A859" t="str">
        <f>"002399"</f>
        <v>002399</v>
      </c>
      <c r="B859" t="s">
        <v>861</v>
      </c>
      <c r="C859">
        <v>-6.51</v>
      </c>
      <c r="D859">
        <v>5.42</v>
      </c>
    </row>
    <row r="860" spans="1:4">
      <c r="A860" t="str">
        <f>"002400"</f>
        <v>002400</v>
      </c>
      <c r="B860" t="s">
        <v>862</v>
      </c>
      <c r="C860">
        <v>1.27</v>
      </c>
      <c r="D860">
        <v>2.87</v>
      </c>
    </row>
    <row r="861" spans="1:4">
      <c r="A861" t="str">
        <f>"002401"</f>
        <v>002401</v>
      </c>
      <c r="B861" t="s">
        <v>863</v>
      </c>
      <c r="C861">
        <v>1.88</v>
      </c>
      <c r="D861">
        <v>3.17</v>
      </c>
    </row>
    <row r="862" spans="1:4">
      <c r="A862" t="str">
        <f>"002402"</f>
        <v>002402</v>
      </c>
      <c r="B862" t="s">
        <v>864</v>
      </c>
      <c r="C862">
        <v>1.87</v>
      </c>
      <c r="D862">
        <v>3.16</v>
      </c>
    </row>
    <row r="863" spans="1:4">
      <c r="A863" t="str">
        <f>"002403"</f>
        <v>002403</v>
      </c>
      <c r="B863" t="s">
        <v>865</v>
      </c>
      <c r="C863">
        <v>0.11</v>
      </c>
      <c r="D863">
        <v>1.47</v>
      </c>
    </row>
    <row r="864" spans="1:4">
      <c r="A864" t="str">
        <f>"002404"</f>
        <v>002404</v>
      </c>
      <c r="B864" t="s">
        <v>866</v>
      </c>
      <c r="C864">
        <v>-0.99</v>
      </c>
      <c r="D864">
        <v>1.64</v>
      </c>
    </row>
    <row r="865" spans="1:4">
      <c r="A865" t="str">
        <f>"002405"</f>
        <v>002405</v>
      </c>
      <c r="B865" t="s">
        <v>867</v>
      </c>
      <c r="C865">
        <v>1.73</v>
      </c>
      <c r="D865">
        <v>2.9</v>
      </c>
    </row>
    <row r="866" spans="1:4">
      <c r="A866" t="str">
        <f>"002406"</f>
        <v>002406</v>
      </c>
      <c r="B866" t="s">
        <v>868</v>
      </c>
      <c r="C866">
        <v>1.75</v>
      </c>
      <c r="D866">
        <v>2.62</v>
      </c>
    </row>
    <row r="867" spans="1:4">
      <c r="A867" t="str">
        <f>"002407"</f>
        <v>002407</v>
      </c>
      <c r="B867" t="s">
        <v>869</v>
      </c>
      <c r="C867">
        <v>0.78</v>
      </c>
      <c r="D867">
        <v>1.91</v>
      </c>
    </row>
    <row r="868" spans="1:4">
      <c r="A868" t="str">
        <f>"002408"</f>
        <v>002408</v>
      </c>
      <c r="B868" t="s">
        <v>870</v>
      </c>
      <c r="C868">
        <v>0</v>
      </c>
      <c r="D868">
        <v>0</v>
      </c>
    </row>
    <row r="869" spans="1:4">
      <c r="A869" t="str">
        <f>"002409"</f>
        <v>002409</v>
      </c>
      <c r="B869" t="s">
        <v>871</v>
      </c>
      <c r="C869">
        <v>3.4</v>
      </c>
      <c r="D869">
        <v>5.25</v>
      </c>
    </row>
    <row r="870" spans="1:4">
      <c r="A870" t="str">
        <f>"002410"</f>
        <v>002410</v>
      </c>
      <c r="B870" t="s">
        <v>872</v>
      </c>
      <c r="C870">
        <v>2.42</v>
      </c>
      <c r="D870">
        <v>5.9</v>
      </c>
    </row>
    <row r="871" spans="1:4">
      <c r="A871" t="str">
        <f>"002411"</f>
        <v>002411</v>
      </c>
      <c r="B871" t="s">
        <v>873</v>
      </c>
      <c r="C871">
        <v>0</v>
      </c>
      <c r="D871">
        <v>0</v>
      </c>
    </row>
    <row r="872" spans="1:4">
      <c r="A872" t="str">
        <f>"002412"</f>
        <v>002412</v>
      </c>
      <c r="B872" t="s">
        <v>874</v>
      </c>
      <c r="C872">
        <v>0.2</v>
      </c>
      <c r="D872">
        <v>1.69</v>
      </c>
    </row>
    <row r="873" spans="1:4">
      <c r="A873" t="str">
        <f>"002413"</f>
        <v>002413</v>
      </c>
      <c r="B873" t="s">
        <v>875</v>
      </c>
      <c r="C873">
        <v>9.97</v>
      </c>
      <c r="D873">
        <v>10.64</v>
      </c>
    </row>
    <row r="874" spans="1:4">
      <c r="A874" t="str">
        <f>"002414"</f>
        <v>002414</v>
      </c>
      <c r="B874" t="s">
        <v>876</v>
      </c>
      <c r="C874">
        <v>0.55</v>
      </c>
      <c r="D874">
        <v>3.81</v>
      </c>
    </row>
    <row r="875" spans="1:4">
      <c r="A875" t="str">
        <f>"002415"</f>
        <v>002415</v>
      </c>
      <c r="B875" t="s">
        <v>877</v>
      </c>
      <c r="C875">
        <v>-0.51</v>
      </c>
      <c r="D875">
        <v>2.87</v>
      </c>
    </row>
    <row r="876" spans="1:4">
      <c r="A876" t="str">
        <f>"002416"</f>
        <v>002416</v>
      </c>
      <c r="B876" t="s">
        <v>878</v>
      </c>
      <c r="C876">
        <v>3.53</v>
      </c>
      <c r="D876">
        <v>6.17</v>
      </c>
    </row>
    <row r="877" spans="1:4">
      <c r="A877" t="str">
        <f>"002417"</f>
        <v>002417</v>
      </c>
      <c r="B877" t="s">
        <v>879</v>
      </c>
      <c r="C877">
        <v>1.03</v>
      </c>
      <c r="D877">
        <v>5.81</v>
      </c>
    </row>
    <row r="878" spans="1:4">
      <c r="A878" t="str">
        <f>"002418"</f>
        <v>002418</v>
      </c>
      <c r="B878" t="s">
        <v>880</v>
      </c>
      <c r="C878">
        <v>-0.78</v>
      </c>
      <c r="D878">
        <v>2.59</v>
      </c>
    </row>
    <row r="879" spans="1:4">
      <c r="A879" t="str">
        <f>"002419"</f>
        <v>002419</v>
      </c>
      <c r="B879" t="s">
        <v>881</v>
      </c>
      <c r="C879">
        <v>0.5</v>
      </c>
      <c r="D879">
        <v>3.16</v>
      </c>
    </row>
    <row r="880" spans="1:4">
      <c r="A880" t="str">
        <f>"002420"</f>
        <v>002420</v>
      </c>
      <c r="B880" t="s">
        <v>882</v>
      </c>
      <c r="C880">
        <v>2.51</v>
      </c>
      <c r="D880">
        <v>4.51</v>
      </c>
    </row>
    <row r="881" spans="1:4">
      <c r="A881" t="str">
        <f>"002421"</f>
        <v>002421</v>
      </c>
      <c r="B881" t="s">
        <v>883</v>
      </c>
      <c r="C881">
        <v>0.51</v>
      </c>
      <c r="D881">
        <v>1.79</v>
      </c>
    </row>
    <row r="882" spans="1:4">
      <c r="A882" t="str">
        <f>"002422"</f>
        <v>002422</v>
      </c>
      <c r="B882" t="s">
        <v>884</v>
      </c>
      <c r="C882">
        <v>-6.88</v>
      </c>
      <c r="D882">
        <v>4.95</v>
      </c>
    </row>
    <row r="883" spans="1:4">
      <c r="A883" t="str">
        <f>"002423"</f>
        <v>002423</v>
      </c>
      <c r="B883" t="s">
        <v>885</v>
      </c>
      <c r="C883">
        <v>0.18</v>
      </c>
      <c r="D883">
        <v>6.68</v>
      </c>
    </row>
    <row r="884" spans="1:4">
      <c r="A884" t="str">
        <f>"002424"</f>
        <v>002424</v>
      </c>
      <c r="B884" t="s">
        <v>886</v>
      </c>
      <c r="C884">
        <v>-2.23</v>
      </c>
      <c r="D884">
        <v>2.94</v>
      </c>
    </row>
    <row r="885" spans="1:4">
      <c r="A885" t="str">
        <f>"002425"</f>
        <v>002425</v>
      </c>
      <c r="B885" t="s">
        <v>887</v>
      </c>
      <c r="C885">
        <v>1.5</v>
      </c>
      <c r="D885">
        <v>2.56</v>
      </c>
    </row>
    <row r="886" spans="1:4">
      <c r="A886" t="str">
        <f>"002426"</f>
        <v>002426</v>
      </c>
      <c r="B886" t="s">
        <v>888</v>
      </c>
      <c r="C886">
        <v>1.97</v>
      </c>
      <c r="D886">
        <v>2.7</v>
      </c>
    </row>
    <row r="887" spans="1:4">
      <c r="A887" t="str">
        <f>"002427"</f>
        <v>002427</v>
      </c>
      <c r="B887" t="s">
        <v>889</v>
      </c>
      <c r="C887">
        <v>3.07</v>
      </c>
      <c r="D887">
        <v>4.14</v>
      </c>
    </row>
    <row r="888" spans="1:4">
      <c r="A888" t="str">
        <f>"002428"</f>
        <v>002428</v>
      </c>
      <c r="B888" t="s">
        <v>890</v>
      </c>
      <c r="C888">
        <v>2.83</v>
      </c>
      <c r="D888">
        <v>4.32</v>
      </c>
    </row>
    <row r="889" spans="1:4">
      <c r="A889" t="str">
        <f>"002429"</f>
        <v>002429</v>
      </c>
      <c r="B889" t="s">
        <v>891</v>
      </c>
      <c r="C889">
        <v>1.69</v>
      </c>
      <c r="D889">
        <v>2.95</v>
      </c>
    </row>
    <row r="890" spans="1:4">
      <c r="A890" t="str">
        <f>"002430"</f>
        <v>002430</v>
      </c>
      <c r="B890" t="s">
        <v>892</v>
      </c>
      <c r="C890">
        <v>5.88</v>
      </c>
      <c r="D890">
        <v>9.15</v>
      </c>
    </row>
    <row r="891" spans="1:4">
      <c r="A891" t="str">
        <f>"002431"</f>
        <v>002431</v>
      </c>
      <c r="B891" t="s">
        <v>893</v>
      </c>
      <c r="C891">
        <v>0</v>
      </c>
      <c r="D891">
        <v>0</v>
      </c>
    </row>
    <row r="892" spans="1:4">
      <c r="A892" t="str">
        <f>"002432"</f>
        <v>002432</v>
      </c>
      <c r="B892" t="s">
        <v>894</v>
      </c>
      <c r="C892">
        <v>-1.84</v>
      </c>
      <c r="D892">
        <v>2.26</v>
      </c>
    </row>
    <row r="893" spans="1:4">
      <c r="A893" t="str">
        <f>"002433"</f>
        <v>002433</v>
      </c>
      <c r="B893" t="s">
        <v>895</v>
      </c>
      <c r="C893">
        <v>-1.25</v>
      </c>
      <c r="D893">
        <v>2.08</v>
      </c>
    </row>
    <row r="894" spans="1:4">
      <c r="A894" t="str">
        <f>"002434"</f>
        <v>002434</v>
      </c>
      <c r="B894" t="s">
        <v>896</v>
      </c>
      <c r="C894">
        <v>3.36</v>
      </c>
      <c r="D894">
        <v>3.92</v>
      </c>
    </row>
    <row r="895" spans="1:4">
      <c r="A895" t="str">
        <f>"002435"</f>
        <v>002435</v>
      </c>
      <c r="B895" t="s">
        <v>897</v>
      </c>
      <c r="C895">
        <v>1.6</v>
      </c>
      <c r="D895">
        <v>5.93</v>
      </c>
    </row>
    <row r="896" spans="1:4">
      <c r="A896" t="str">
        <f>"002436"</f>
        <v>002436</v>
      </c>
      <c r="B896" t="s">
        <v>898</v>
      </c>
      <c r="C896">
        <v>0</v>
      </c>
      <c r="D896">
        <v>0</v>
      </c>
    </row>
    <row r="897" spans="1:4">
      <c r="A897" t="str">
        <f>"002437"</f>
        <v>002437</v>
      </c>
      <c r="B897" t="s">
        <v>899</v>
      </c>
      <c r="C897">
        <v>0</v>
      </c>
      <c r="D897">
        <v>0</v>
      </c>
    </row>
    <row r="898" spans="1:4">
      <c r="A898" t="str">
        <f>"002438"</f>
        <v>002438</v>
      </c>
      <c r="B898" t="s">
        <v>900</v>
      </c>
      <c r="C898">
        <v>-0.15</v>
      </c>
      <c r="D898">
        <v>1.39</v>
      </c>
    </row>
    <row r="899" spans="1:4">
      <c r="A899" t="str">
        <f>"002439"</f>
        <v>002439</v>
      </c>
      <c r="B899" t="s">
        <v>901</v>
      </c>
      <c r="C899">
        <v>3.82</v>
      </c>
      <c r="D899">
        <v>4.21</v>
      </c>
    </row>
    <row r="900" spans="1:4">
      <c r="A900" t="str">
        <f>"002440"</f>
        <v>002440</v>
      </c>
      <c r="B900" t="s">
        <v>902</v>
      </c>
      <c r="C900">
        <v>1.59</v>
      </c>
      <c r="D900">
        <v>2.82</v>
      </c>
    </row>
    <row r="901" spans="1:4">
      <c r="A901" t="str">
        <f>"002441"</f>
        <v>002441</v>
      </c>
      <c r="B901" t="s">
        <v>903</v>
      </c>
      <c r="C901">
        <v>2</v>
      </c>
      <c r="D901">
        <v>2.93</v>
      </c>
    </row>
    <row r="902" spans="1:4">
      <c r="A902" t="str">
        <f>"002442"</f>
        <v>002442</v>
      </c>
      <c r="B902" t="s">
        <v>904</v>
      </c>
      <c r="C902">
        <v>-0.37</v>
      </c>
      <c r="D902">
        <v>0.83</v>
      </c>
    </row>
    <row r="903" spans="1:4">
      <c r="A903" t="str">
        <f>"002443"</f>
        <v>002443</v>
      </c>
      <c r="B903" t="s">
        <v>905</v>
      </c>
      <c r="C903">
        <v>1.01</v>
      </c>
      <c r="D903">
        <v>1.74</v>
      </c>
    </row>
    <row r="904" spans="1:4">
      <c r="A904" t="str">
        <f>"002444"</f>
        <v>002444</v>
      </c>
      <c r="B904" t="s">
        <v>906</v>
      </c>
      <c r="C904">
        <v>0.83</v>
      </c>
      <c r="D904">
        <v>2.31</v>
      </c>
    </row>
    <row r="905" spans="1:4">
      <c r="A905" t="str">
        <f>"002445"</f>
        <v>002445</v>
      </c>
      <c r="B905" t="s">
        <v>907</v>
      </c>
      <c r="C905">
        <v>0</v>
      </c>
      <c r="D905">
        <v>0</v>
      </c>
    </row>
    <row r="906" spans="1:4">
      <c r="A906" t="str">
        <f>"002446"</f>
        <v>002446</v>
      </c>
      <c r="B906" t="s">
        <v>908</v>
      </c>
      <c r="C906">
        <v>0.42</v>
      </c>
      <c r="D906">
        <v>2.12</v>
      </c>
    </row>
    <row r="907" spans="1:4">
      <c r="A907" t="str">
        <f>"002447"</f>
        <v>002447</v>
      </c>
      <c r="B907" t="s">
        <v>909</v>
      </c>
      <c r="C907">
        <v>1.61</v>
      </c>
      <c r="D907">
        <v>2.58</v>
      </c>
    </row>
    <row r="908" spans="1:4">
      <c r="A908" t="str">
        <f>"002448"</f>
        <v>002448</v>
      </c>
      <c r="B908" t="s">
        <v>910</v>
      </c>
      <c r="C908">
        <v>0.15</v>
      </c>
      <c r="D908">
        <v>1.46</v>
      </c>
    </row>
    <row r="909" spans="1:4">
      <c r="A909" t="str">
        <f>"002449"</f>
        <v>002449</v>
      </c>
      <c r="B909" t="s">
        <v>911</v>
      </c>
      <c r="C909">
        <v>2.48</v>
      </c>
      <c r="D909">
        <v>4.61</v>
      </c>
    </row>
    <row r="910" spans="1:4">
      <c r="A910" t="str">
        <f>"002450"</f>
        <v>002450</v>
      </c>
      <c r="B910" t="s">
        <v>912</v>
      </c>
      <c r="C910">
        <v>0</v>
      </c>
      <c r="D910">
        <v>0</v>
      </c>
    </row>
    <row r="911" spans="1:4">
      <c r="A911" t="str">
        <f>"002451"</f>
        <v>002451</v>
      </c>
      <c r="B911" t="s">
        <v>913</v>
      </c>
      <c r="C911">
        <v>-1.67</v>
      </c>
      <c r="D911">
        <v>2.06</v>
      </c>
    </row>
    <row r="912" spans="1:4">
      <c r="A912" t="str">
        <f>"002452"</f>
        <v>002452</v>
      </c>
      <c r="B912" t="s">
        <v>914</v>
      </c>
      <c r="C912">
        <v>-0.96</v>
      </c>
      <c r="D912">
        <v>2.15</v>
      </c>
    </row>
    <row r="913" spans="1:4">
      <c r="A913" t="str">
        <f>"002453"</f>
        <v>002453</v>
      </c>
      <c r="B913" t="s">
        <v>915</v>
      </c>
      <c r="C913">
        <v>0.17</v>
      </c>
      <c r="D913">
        <v>1.73</v>
      </c>
    </row>
    <row r="914" spans="1:4">
      <c r="A914" t="str">
        <f>"002454"</f>
        <v>002454</v>
      </c>
      <c r="B914" t="s">
        <v>916</v>
      </c>
      <c r="C914">
        <v>-0.19</v>
      </c>
      <c r="D914">
        <v>1.68</v>
      </c>
    </row>
    <row r="915" spans="1:4">
      <c r="A915" t="str">
        <f>"002455"</f>
        <v>002455</v>
      </c>
      <c r="B915" t="s">
        <v>917</v>
      </c>
      <c r="C915">
        <v>0.68</v>
      </c>
      <c r="D915">
        <v>1.69</v>
      </c>
    </row>
    <row r="916" spans="1:4">
      <c r="A916" t="str">
        <f>"002456"</f>
        <v>002456</v>
      </c>
      <c r="B916" t="s">
        <v>918</v>
      </c>
      <c r="C916">
        <v>2.92</v>
      </c>
      <c r="D916">
        <v>4.32</v>
      </c>
    </row>
    <row r="917" spans="1:4">
      <c r="A917" t="str">
        <f>"002457"</f>
        <v>002457</v>
      </c>
      <c r="B917" t="s">
        <v>919</v>
      </c>
      <c r="C917">
        <v>2.35</v>
      </c>
      <c r="D917">
        <v>4.83</v>
      </c>
    </row>
    <row r="918" spans="1:4">
      <c r="A918" t="str">
        <f>"002458"</f>
        <v>002458</v>
      </c>
      <c r="B918" t="s">
        <v>920</v>
      </c>
      <c r="C918">
        <v>6.86</v>
      </c>
      <c r="D918">
        <v>8.12</v>
      </c>
    </row>
    <row r="919" spans="1:4">
      <c r="A919" t="str">
        <f>"002459"</f>
        <v>002459</v>
      </c>
      <c r="B919" t="s">
        <v>921</v>
      </c>
      <c r="C919">
        <v>0</v>
      </c>
      <c r="D919">
        <v>0</v>
      </c>
    </row>
    <row r="920" spans="1:4">
      <c r="A920" t="str">
        <f>"002460"</f>
        <v>002460</v>
      </c>
      <c r="B920" t="s">
        <v>922</v>
      </c>
      <c r="C920">
        <v>1.6</v>
      </c>
      <c r="D920">
        <v>2.79</v>
      </c>
    </row>
    <row r="921" spans="1:4">
      <c r="A921" t="str">
        <f>"002461"</f>
        <v>002461</v>
      </c>
      <c r="B921" t="s">
        <v>923</v>
      </c>
      <c r="C921">
        <v>-0.98</v>
      </c>
      <c r="D921">
        <v>1.95</v>
      </c>
    </row>
    <row r="922" spans="1:4">
      <c r="A922" t="str">
        <f>"002462"</f>
        <v>002462</v>
      </c>
      <c r="B922" t="s">
        <v>924</v>
      </c>
      <c r="C922">
        <v>-3.69</v>
      </c>
      <c r="D922">
        <v>3.96</v>
      </c>
    </row>
    <row r="923" spans="1:4">
      <c r="A923" t="str">
        <f>"002463"</f>
        <v>002463</v>
      </c>
      <c r="B923" t="s">
        <v>925</v>
      </c>
      <c r="C923">
        <v>1.12</v>
      </c>
      <c r="D923">
        <v>2.47</v>
      </c>
    </row>
    <row r="924" spans="1:4">
      <c r="A924" t="str">
        <f>"002464"</f>
        <v>002464</v>
      </c>
      <c r="B924" t="s">
        <v>926</v>
      </c>
      <c r="C924">
        <v>0</v>
      </c>
      <c r="D924">
        <v>0</v>
      </c>
    </row>
    <row r="925" spans="1:4">
      <c r="A925" t="str">
        <f>"002465"</f>
        <v>002465</v>
      </c>
      <c r="B925" t="s">
        <v>927</v>
      </c>
      <c r="C925">
        <v>2.02</v>
      </c>
      <c r="D925">
        <v>3.7</v>
      </c>
    </row>
    <row r="926" spans="1:4">
      <c r="A926" t="str">
        <f>"002466"</f>
        <v>002466</v>
      </c>
      <c r="B926" t="s">
        <v>928</v>
      </c>
      <c r="C926">
        <v>0.58</v>
      </c>
      <c r="D926">
        <v>2.01</v>
      </c>
    </row>
    <row r="927" spans="1:4">
      <c r="A927" t="str">
        <f>"002467"</f>
        <v>002467</v>
      </c>
      <c r="B927" t="s">
        <v>929</v>
      </c>
      <c r="C927">
        <v>5.68</v>
      </c>
      <c r="D927">
        <v>9.71</v>
      </c>
    </row>
    <row r="928" spans="1:4">
      <c r="A928" t="str">
        <f>"002468"</f>
        <v>002468</v>
      </c>
      <c r="B928" t="s">
        <v>930</v>
      </c>
      <c r="C928">
        <v>-1.12</v>
      </c>
      <c r="D928">
        <v>1.65</v>
      </c>
    </row>
    <row r="929" spans="1:4">
      <c r="A929" t="str">
        <f>"002469"</f>
        <v>002469</v>
      </c>
      <c r="B929" t="s">
        <v>931</v>
      </c>
      <c r="C929">
        <v>0.71</v>
      </c>
      <c r="D929">
        <v>2.12</v>
      </c>
    </row>
    <row r="930" spans="1:4">
      <c r="A930" t="str">
        <f>"002470"</f>
        <v>002470</v>
      </c>
      <c r="B930" t="s">
        <v>932</v>
      </c>
      <c r="C930">
        <v>0.84</v>
      </c>
      <c r="D930">
        <v>2.8</v>
      </c>
    </row>
    <row r="931" spans="1:4">
      <c r="A931" t="str">
        <f>"002471"</f>
        <v>002471</v>
      </c>
      <c r="B931" t="s">
        <v>933</v>
      </c>
      <c r="C931">
        <v>0.93</v>
      </c>
      <c r="D931">
        <v>5.88</v>
      </c>
    </row>
    <row r="932" spans="1:4">
      <c r="A932" t="str">
        <f>"002472"</f>
        <v>002472</v>
      </c>
      <c r="B932" t="s">
        <v>934</v>
      </c>
      <c r="C932">
        <v>0</v>
      </c>
      <c r="D932">
        <v>2.19</v>
      </c>
    </row>
    <row r="933" spans="1:4">
      <c r="A933" t="str">
        <f>"002473"</f>
        <v>002473</v>
      </c>
      <c r="B933" t="s">
        <v>935</v>
      </c>
      <c r="C933">
        <v>0.33</v>
      </c>
      <c r="D933">
        <v>2.33</v>
      </c>
    </row>
    <row r="934" spans="1:4">
      <c r="A934" t="str">
        <f>"002474"</f>
        <v>002474</v>
      </c>
      <c r="B934" t="s">
        <v>936</v>
      </c>
      <c r="C934">
        <v>1.24</v>
      </c>
      <c r="D934">
        <v>3.35</v>
      </c>
    </row>
    <row r="935" spans="1:4">
      <c r="A935" t="str">
        <f>"002475"</f>
        <v>002475</v>
      </c>
      <c r="B935" t="s">
        <v>937</v>
      </c>
      <c r="C935">
        <v>4.09</v>
      </c>
      <c r="D935">
        <v>5.06</v>
      </c>
    </row>
    <row r="936" spans="1:4">
      <c r="A936" t="str">
        <f>"002476"</f>
        <v>002476</v>
      </c>
      <c r="B936" t="s">
        <v>938</v>
      </c>
      <c r="C936">
        <v>-1.1</v>
      </c>
      <c r="D936">
        <v>3.75</v>
      </c>
    </row>
    <row r="937" spans="1:4">
      <c r="A937" t="str">
        <f>"002477"</f>
        <v>002477</v>
      </c>
      <c r="B937" t="s">
        <v>939</v>
      </c>
      <c r="C937">
        <v>0</v>
      </c>
      <c r="D937">
        <v>0</v>
      </c>
    </row>
    <row r="938" spans="1:4">
      <c r="A938" t="str">
        <f>"002478"</f>
        <v>002478</v>
      </c>
      <c r="B938" t="s">
        <v>940</v>
      </c>
      <c r="C938">
        <v>1.12</v>
      </c>
      <c r="D938">
        <v>2.25</v>
      </c>
    </row>
    <row r="939" spans="1:4">
      <c r="A939" t="str">
        <f>"002479"</f>
        <v>002479</v>
      </c>
      <c r="B939" t="s">
        <v>941</v>
      </c>
      <c r="C939">
        <v>1.67</v>
      </c>
      <c r="D939">
        <v>3.53</v>
      </c>
    </row>
    <row r="940" spans="1:4">
      <c r="A940" t="str">
        <f>"002480"</f>
        <v>002480</v>
      </c>
      <c r="B940" t="s">
        <v>942</v>
      </c>
      <c r="C940">
        <v>0.56</v>
      </c>
      <c r="D940">
        <v>3.24</v>
      </c>
    </row>
    <row r="941" spans="1:4">
      <c r="A941" t="str">
        <f>"002481"</f>
        <v>002481</v>
      </c>
      <c r="B941" t="s">
        <v>943</v>
      </c>
      <c r="C941">
        <v>0.82</v>
      </c>
      <c r="D941">
        <v>2.72</v>
      </c>
    </row>
    <row r="942" spans="1:4">
      <c r="A942" t="str">
        <f>"002482"</f>
        <v>002482</v>
      </c>
      <c r="B942" t="s">
        <v>944</v>
      </c>
      <c r="C942">
        <v>1.98</v>
      </c>
      <c r="D942">
        <v>1.8</v>
      </c>
    </row>
    <row r="943" spans="1:4">
      <c r="A943" t="str">
        <f>"002483"</f>
        <v>002483</v>
      </c>
      <c r="B943" t="s">
        <v>945</v>
      </c>
      <c r="C943">
        <v>-0.94</v>
      </c>
      <c r="D943">
        <v>1.88</v>
      </c>
    </row>
    <row r="944" spans="1:4">
      <c r="A944" t="str">
        <f>"002484"</f>
        <v>002484</v>
      </c>
      <c r="B944" t="s">
        <v>946</v>
      </c>
      <c r="C944">
        <v>0.45</v>
      </c>
      <c r="D944">
        <v>2.23</v>
      </c>
    </row>
    <row r="945" spans="1:4">
      <c r="A945" t="str">
        <f>"002485"</f>
        <v>002485</v>
      </c>
      <c r="B945" t="s">
        <v>947</v>
      </c>
      <c r="C945">
        <v>0</v>
      </c>
      <c r="D945">
        <v>0</v>
      </c>
    </row>
    <row r="946" spans="1:4">
      <c r="A946" t="str">
        <f>"002486"</f>
        <v>002486</v>
      </c>
      <c r="B946" t="s">
        <v>948</v>
      </c>
      <c r="C946">
        <v>-0.56</v>
      </c>
      <c r="D946">
        <v>2.5</v>
      </c>
    </row>
    <row r="947" spans="1:4">
      <c r="A947" t="str">
        <f>"002487"</f>
        <v>002487</v>
      </c>
      <c r="B947" t="s">
        <v>949</v>
      </c>
      <c r="C947">
        <v>0.53</v>
      </c>
      <c r="D947">
        <v>1.87</v>
      </c>
    </row>
    <row r="948" spans="1:4">
      <c r="A948" t="str">
        <f>"002488"</f>
        <v>002488</v>
      </c>
      <c r="B948" t="s">
        <v>950</v>
      </c>
      <c r="C948">
        <v>2.95</v>
      </c>
      <c r="D948">
        <v>3.87</v>
      </c>
    </row>
    <row r="949" spans="1:4">
      <c r="A949" t="str">
        <f>"002489"</f>
        <v>002489</v>
      </c>
      <c r="B949" t="s">
        <v>951</v>
      </c>
      <c r="C949">
        <v>0</v>
      </c>
      <c r="D949">
        <v>1.53</v>
      </c>
    </row>
    <row r="950" spans="1:4">
      <c r="A950" t="str">
        <f>"002490"</f>
        <v>002490</v>
      </c>
      <c r="B950" t="s">
        <v>952</v>
      </c>
      <c r="C950">
        <v>0.97</v>
      </c>
      <c r="D950">
        <v>2.43</v>
      </c>
    </row>
    <row r="951" spans="1:4">
      <c r="A951" t="str">
        <f>"002491"</f>
        <v>002491</v>
      </c>
      <c r="B951" t="s">
        <v>953</v>
      </c>
      <c r="C951">
        <v>3.13</v>
      </c>
      <c r="D951">
        <v>4.31</v>
      </c>
    </row>
    <row r="952" spans="1:4">
      <c r="A952" t="str">
        <f>"002492"</f>
        <v>002492</v>
      </c>
      <c r="B952" t="s">
        <v>954</v>
      </c>
      <c r="C952">
        <v>0.49</v>
      </c>
      <c r="D952">
        <v>1.96</v>
      </c>
    </row>
    <row r="953" spans="1:4">
      <c r="A953" t="str">
        <f>"002493"</f>
        <v>002493</v>
      </c>
      <c r="B953" t="s">
        <v>955</v>
      </c>
      <c r="C953">
        <v>2.64</v>
      </c>
      <c r="D953">
        <v>3.58</v>
      </c>
    </row>
    <row r="954" spans="1:4">
      <c r="A954" t="str">
        <f>"002494"</f>
        <v>002494</v>
      </c>
      <c r="B954" t="s">
        <v>956</v>
      </c>
      <c r="C954">
        <v>-0.85</v>
      </c>
      <c r="D954">
        <v>3.12</v>
      </c>
    </row>
    <row r="955" spans="1:4">
      <c r="A955" t="str">
        <f>"002495"</f>
        <v>002495</v>
      </c>
      <c r="B955" t="s">
        <v>957</v>
      </c>
      <c r="C955">
        <v>1.36</v>
      </c>
      <c r="D955">
        <v>2.04</v>
      </c>
    </row>
    <row r="956" spans="1:4">
      <c r="A956" t="str">
        <f>"002496"</f>
        <v>002496</v>
      </c>
      <c r="B956" t="s">
        <v>958</v>
      </c>
      <c r="C956">
        <v>1.43</v>
      </c>
      <c r="D956">
        <v>2.86</v>
      </c>
    </row>
    <row r="957" spans="1:4">
      <c r="A957" t="str">
        <f>"002497"</f>
        <v>002497</v>
      </c>
      <c r="B957" t="s">
        <v>959</v>
      </c>
      <c r="C957">
        <v>1.76</v>
      </c>
      <c r="D957">
        <v>3.33</v>
      </c>
    </row>
    <row r="958" spans="1:4">
      <c r="A958" t="str">
        <f>"002498"</f>
        <v>002498</v>
      </c>
      <c r="B958" t="s">
        <v>960</v>
      </c>
      <c r="C958">
        <v>0.9</v>
      </c>
      <c r="D958">
        <v>1.81</v>
      </c>
    </row>
    <row r="959" spans="1:4">
      <c r="A959" t="str">
        <f>"002499"</f>
        <v>002499</v>
      </c>
      <c r="B959" t="s">
        <v>961</v>
      </c>
      <c r="C959">
        <v>2.29</v>
      </c>
      <c r="D959">
        <v>5.32</v>
      </c>
    </row>
    <row r="960" spans="1:4">
      <c r="A960" t="str">
        <f>"002500"</f>
        <v>002500</v>
      </c>
      <c r="B960" t="s">
        <v>962</v>
      </c>
      <c r="C960">
        <v>1.5</v>
      </c>
      <c r="D960">
        <v>3.15</v>
      </c>
    </row>
    <row r="961" spans="1:4">
      <c r="A961" t="str">
        <f>"002501"</f>
        <v>002501</v>
      </c>
      <c r="B961" t="s">
        <v>963</v>
      </c>
      <c r="C961">
        <v>1.84</v>
      </c>
      <c r="D961">
        <v>3.34</v>
      </c>
    </row>
    <row r="962" spans="1:4">
      <c r="A962" t="str">
        <f>"002502"</f>
        <v>002502</v>
      </c>
      <c r="B962" t="s">
        <v>964</v>
      </c>
      <c r="C962">
        <v>0</v>
      </c>
      <c r="D962">
        <v>0</v>
      </c>
    </row>
    <row r="963" spans="1:4">
      <c r="A963" t="str">
        <f>"002503"</f>
        <v>002503</v>
      </c>
      <c r="B963" t="s">
        <v>965</v>
      </c>
      <c r="C963">
        <v>0.3</v>
      </c>
      <c r="D963">
        <v>1.5</v>
      </c>
    </row>
    <row r="964" spans="1:4">
      <c r="A964" t="str">
        <f>"002504"</f>
        <v>002504</v>
      </c>
      <c r="B964" t="s">
        <v>966</v>
      </c>
      <c r="C964">
        <v>1.21</v>
      </c>
      <c r="D964">
        <v>3.14</v>
      </c>
    </row>
    <row r="965" spans="1:4">
      <c r="A965" t="str">
        <f>"002505"</f>
        <v>002505</v>
      </c>
      <c r="B965" t="s">
        <v>967</v>
      </c>
      <c r="C965">
        <v>0</v>
      </c>
      <c r="D965">
        <v>2.73</v>
      </c>
    </row>
    <row r="966" spans="1:4">
      <c r="A966" t="str">
        <f>"002506"</f>
        <v>002506</v>
      </c>
      <c r="B966" t="s">
        <v>968</v>
      </c>
      <c r="C966">
        <v>0</v>
      </c>
      <c r="D966">
        <v>3.24</v>
      </c>
    </row>
    <row r="967" spans="1:4">
      <c r="A967" t="str">
        <f>"002507"</f>
        <v>002507</v>
      </c>
      <c r="B967" t="s">
        <v>969</v>
      </c>
      <c r="C967">
        <v>-3.58</v>
      </c>
      <c r="D967">
        <v>5.56</v>
      </c>
    </row>
    <row r="968" spans="1:4">
      <c r="A968" t="str">
        <f>"002508"</f>
        <v>002508</v>
      </c>
      <c r="B968" t="s">
        <v>970</v>
      </c>
      <c r="C968">
        <v>2.18</v>
      </c>
      <c r="D968">
        <v>2.69</v>
      </c>
    </row>
    <row r="969" spans="1:4">
      <c r="A969" t="str">
        <f>"002509"</f>
        <v>002509</v>
      </c>
      <c r="B969" t="s">
        <v>971</v>
      </c>
      <c r="C969">
        <v>0</v>
      </c>
      <c r="D969">
        <v>2.88</v>
      </c>
    </row>
    <row r="970" spans="1:4">
      <c r="A970" t="str">
        <f>"002510"</f>
        <v>002510</v>
      </c>
      <c r="B970" t="s">
        <v>972</v>
      </c>
      <c r="C970">
        <v>-0.41</v>
      </c>
      <c r="D970">
        <v>1.65</v>
      </c>
    </row>
    <row r="971" spans="1:4">
      <c r="A971" t="str">
        <f>"002511"</f>
        <v>002511</v>
      </c>
      <c r="B971" t="s">
        <v>973</v>
      </c>
      <c r="C971">
        <v>-1.43</v>
      </c>
      <c r="D971">
        <v>3.87</v>
      </c>
    </row>
    <row r="972" spans="1:4">
      <c r="A972" t="str">
        <f>"002512"</f>
        <v>002512</v>
      </c>
      <c r="B972" t="s">
        <v>974</v>
      </c>
      <c r="C972">
        <v>0</v>
      </c>
      <c r="D972">
        <v>0</v>
      </c>
    </row>
    <row r="973" spans="1:4">
      <c r="A973" t="str">
        <f>"002513"</f>
        <v>002513</v>
      </c>
      <c r="B973" t="s">
        <v>975</v>
      </c>
      <c r="C973">
        <v>1.17</v>
      </c>
      <c r="D973">
        <v>3.52</v>
      </c>
    </row>
    <row r="974" spans="1:4">
      <c r="A974" t="str">
        <f>"002514"</f>
        <v>002514</v>
      </c>
      <c r="B974" t="s">
        <v>976</v>
      </c>
      <c r="C974">
        <v>0</v>
      </c>
      <c r="D974">
        <v>2.3</v>
      </c>
    </row>
    <row r="975" spans="1:4">
      <c r="A975" t="str">
        <f>"002515"</f>
        <v>002515</v>
      </c>
      <c r="B975" t="s">
        <v>977</v>
      </c>
      <c r="C975">
        <v>1.06</v>
      </c>
      <c r="D975">
        <v>4.68</v>
      </c>
    </row>
    <row r="976" spans="1:4">
      <c r="A976" t="str">
        <f>"002516"</f>
        <v>002516</v>
      </c>
      <c r="B976" t="s">
        <v>978</v>
      </c>
      <c r="C976">
        <v>0.8</v>
      </c>
      <c r="D976">
        <v>4.77</v>
      </c>
    </row>
    <row r="977" spans="1:4">
      <c r="A977" t="str">
        <f>"002517"</f>
        <v>002517</v>
      </c>
      <c r="B977" t="s">
        <v>979</v>
      </c>
      <c r="C977">
        <v>0.96</v>
      </c>
      <c r="D977">
        <v>2.55</v>
      </c>
    </row>
    <row r="978" spans="1:4">
      <c r="A978" t="str">
        <f>"002518"</f>
        <v>002518</v>
      </c>
      <c r="B978" t="s">
        <v>980</v>
      </c>
      <c r="C978">
        <v>2.01</v>
      </c>
      <c r="D978">
        <v>4.02</v>
      </c>
    </row>
    <row r="979" spans="1:4">
      <c r="A979" t="str">
        <f>"002519"</f>
        <v>002519</v>
      </c>
      <c r="B979" t="s">
        <v>981</v>
      </c>
      <c r="C979">
        <v>0.22</v>
      </c>
      <c r="D979">
        <v>3.3</v>
      </c>
    </row>
    <row r="980" spans="1:4">
      <c r="A980" t="str">
        <f>"002520"</f>
        <v>002520</v>
      </c>
      <c r="B980" t="s">
        <v>982</v>
      </c>
      <c r="C980">
        <v>1.54</v>
      </c>
      <c r="D980">
        <v>2.38</v>
      </c>
    </row>
    <row r="981" spans="1:4">
      <c r="A981" t="str">
        <f>"002521"</f>
        <v>002521</v>
      </c>
      <c r="B981" t="s">
        <v>983</v>
      </c>
      <c r="C981">
        <v>-0.16</v>
      </c>
      <c r="D981">
        <v>0.94</v>
      </c>
    </row>
    <row r="982" spans="1:4">
      <c r="A982" t="str">
        <f>"002522"</f>
        <v>002522</v>
      </c>
      <c r="B982" t="s">
        <v>984</v>
      </c>
      <c r="C982">
        <v>1.25</v>
      </c>
      <c r="D982">
        <v>1.88</v>
      </c>
    </row>
    <row r="983" spans="1:4">
      <c r="A983" t="str">
        <f>"002523"</f>
        <v>002523</v>
      </c>
      <c r="B983" t="s">
        <v>985</v>
      </c>
      <c r="C983">
        <v>1.28</v>
      </c>
      <c r="D983">
        <v>1.6</v>
      </c>
    </row>
    <row r="984" spans="1:4">
      <c r="A984" t="str">
        <f>"002524"</f>
        <v>002524</v>
      </c>
      <c r="B984" t="s">
        <v>986</v>
      </c>
      <c r="C984">
        <v>0.43</v>
      </c>
      <c r="D984">
        <v>2.35</v>
      </c>
    </row>
    <row r="985" spans="1:4">
      <c r="A985" t="str">
        <f>"002526"</f>
        <v>002526</v>
      </c>
      <c r="B985" t="s">
        <v>987</v>
      </c>
      <c r="C985">
        <v>0.96</v>
      </c>
      <c r="D985">
        <v>2.23</v>
      </c>
    </row>
    <row r="986" spans="1:4">
      <c r="A986" t="str">
        <f>"002527"</f>
        <v>002527</v>
      </c>
      <c r="B986" t="s">
        <v>988</v>
      </c>
      <c r="C986">
        <v>1.67</v>
      </c>
      <c r="D986">
        <v>4.72</v>
      </c>
    </row>
    <row r="987" spans="1:4">
      <c r="A987" t="str">
        <f>"002528"</f>
        <v>002528</v>
      </c>
      <c r="B987" t="s">
        <v>989</v>
      </c>
      <c r="C987">
        <v>0.98</v>
      </c>
      <c r="D987">
        <v>2.68</v>
      </c>
    </row>
    <row r="988" spans="1:4">
      <c r="A988" t="str">
        <f>"002529"</f>
        <v>002529</v>
      </c>
      <c r="B988" t="s">
        <v>990</v>
      </c>
      <c r="C988">
        <v>1.78</v>
      </c>
      <c r="D988">
        <v>2.99</v>
      </c>
    </row>
    <row r="989" spans="1:4">
      <c r="A989" t="str">
        <f>"002530"</f>
        <v>002530</v>
      </c>
      <c r="B989" t="s">
        <v>991</v>
      </c>
      <c r="C989">
        <v>-1.02</v>
      </c>
      <c r="D989">
        <v>3.45</v>
      </c>
    </row>
    <row r="990" spans="1:4">
      <c r="A990" t="str">
        <f>"002531"</f>
        <v>002531</v>
      </c>
      <c r="B990" t="s">
        <v>992</v>
      </c>
      <c r="C990">
        <v>-1.17</v>
      </c>
      <c r="D990">
        <v>3.05</v>
      </c>
    </row>
    <row r="991" spans="1:4">
      <c r="A991" t="str">
        <f>"002532"</f>
        <v>002532</v>
      </c>
      <c r="B991" t="s">
        <v>993</v>
      </c>
      <c r="C991">
        <v>0.19</v>
      </c>
      <c r="D991">
        <v>1.75</v>
      </c>
    </row>
    <row r="992" spans="1:4">
      <c r="A992" t="str">
        <f>"002533"</f>
        <v>002533</v>
      </c>
      <c r="B992" t="s">
        <v>994</v>
      </c>
      <c r="C992">
        <v>1.04</v>
      </c>
      <c r="D992">
        <v>1.04</v>
      </c>
    </row>
    <row r="993" spans="1:4">
      <c r="A993" t="str">
        <f>"002534"</f>
        <v>002534</v>
      </c>
      <c r="B993" t="s">
        <v>995</v>
      </c>
      <c r="C993">
        <v>0.74</v>
      </c>
      <c r="D993">
        <v>1.76</v>
      </c>
    </row>
    <row r="994" spans="1:4">
      <c r="A994" t="str">
        <f>"002535"</f>
        <v>002535</v>
      </c>
      <c r="B994" t="s">
        <v>996</v>
      </c>
      <c r="C994">
        <v>1.38</v>
      </c>
      <c r="D994">
        <v>3.03</v>
      </c>
    </row>
    <row r="995" spans="1:4">
      <c r="A995" t="str">
        <f>"002536"</f>
        <v>002536</v>
      </c>
      <c r="B995" t="s">
        <v>997</v>
      </c>
      <c r="C995">
        <v>0.9</v>
      </c>
      <c r="D995">
        <v>1.88</v>
      </c>
    </row>
    <row r="996" spans="1:4">
      <c r="A996" t="str">
        <f>"002537"</f>
        <v>002537</v>
      </c>
      <c r="B996" t="s">
        <v>998</v>
      </c>
      <c r="C996">
        <v>-1.1</v>
      </c>
      <c r="D996">
        <v>2.2</v>
      </c>
    </row>
    <row r="997" spans="1:4">
      <c r="A997" t="str">
        <f>"002538"</f>
        <v>002538</v>
      </c>
      <c r="B997" t="s">
        <v>999</v>
      </c>
      <c r="C997">
        <v>0.43</v>
      </c>
      <c r="D997">
        <v>2.77</v>
      </c>
    </row>
    <row r="998" spans="1:4">
      <c r="A998" t="str">
        <f>"002539"</f>
        <v>002539</v>
      </c>
      <c r="B998" t="s">
        <v>1000</v>
      </c>
      <c r="C998">
        <v>-0.22</v>
      </c>
      <c r="D998">
        <v>2.91</v>
      </c>
    </row>
    <row r="999" spans="1:4">
      <c r="A999" t="str">
        <f>"002540"</f>
        <v>002540</v>
      </c>
      <c r="B999" t="s">
        <v>1001</v>
      </c>
      <c r="C999">
        <v>0.58</v>
      </c>
      <c r="D999">
        <v>1.55</v>
      </c>
    </row>
    <row r="1000" spans="1:4">
      <c r="A1000" t="str">
        <f>"002541"</f>
        <v>002541</v>
      </c>
      <c r="B1000" t="s">
        <v>1002</v>
      </c>
      <c r="C1000">
        <v>0.55</v>
      </c>
      <c r="D1000">
        <v>2.33</v>
      </c>
    </row>
    <row r="1001" spans="1:4">
      <c r="A1001" t="str">
        <f>"002542"</f>
        <v>002542</v>
      </c>
      <c r="B1001" t="s">
        <v>1003</v>
      </c>
      <c r="C1001">
        <v>2.45</v>
      </c>
      <c r="D1001">
        <v>5.31</v>
      </c>
    </row>
    <row r="1002" spans="1:4">
      <c r="A1002" t="str">
        <f>"002543"</f>
        <v>002543</v>
      </c>
      <c r="B1002" t="s">
        <v>1004</v>
      </c>
      <c r="C1002">
        <v>-5.05</v>
      </c>
      <c r="D1002">
        <v>5.5</v>
      </c>
    </row>
    <row r="1003" spans="1:4">
      <c r="A1003" t="str">
        <f>"002544"</f>
        <v>002544</v>
      </c>
      <c r="B1003" t="s">
        <v>1005</v>
      </c>
      <c r="C1003">
        <v>9.98</v>
      </c>
      <c r="D1003">
        <v>10.54</v>
      </c>
    </row>
    <row r="1004" spans="1:4">
      <c r="A1004" t="str">
        <f>"002545"</f>
        <v>002545</v>
      </c>
      <c r="B1004" t="s">
        <v>1006</v>
      </c>
      <c r="C1004">
        <v>1.4</v>
      </c>
      <c r="D1004">
        <v>3.49</v>
      </c>
    </row>
    <row r="1005" spans="1:4">
      <c r="A1005" t="str">
        <f>"002546"</f>
        <v>002546</v>
      </c>
      <c r="B1005" t="s">
        <v>1007</v>
      </c>
      <c r="C1005">
        <v>-0.26</v>
      </c>
      <c r="D1005">
        <v>1.83</v>
      </c>
    </row>
    <row r="1006" spans="1:4">
      <c r="A1006" t="str">
        <f>"002547"</f>
        <v>002547</v>
      </c>
      <c r="B1006" t="s">
        <v>1008</v>
      </c>
      <c r="C1006">
        <v>-1.28</v>
      </c>
      <c r="D1006">
        <v>1.49</v>
      </c>
    </row>
    <row r="1007" spans="1:4">
      <c r="A1007" t="str">
        <f>"002548"</f>
        <v>002548</v>
      </c>
      <c r="B1007" t="s">
        <v>1009</v>
      </c>
      <c r="C1007">
        <v>1.17</v>
      </c>
      <c r="D1007">
        <v>3.39</v>
      </c>
    </row>
    <row r="1008" spans="1:4">
      <c r="A1008" t="str">
        <f>"002549"</f>
        <v>002549</v>
      </c>
      <c r="B1008" t="s">
        <v>1010</v>
      </c>
      <c r="C1008">
        <v>2.73</v>
      </c>
      <c r="D1008">
        <v>3.13</v>
      </c>
    </row>
    <row r="1009" spans="1:4">
      <c r="A1009" t="str">
        <f>"002550"</f>
        <v>002550</v>
      </c>
      <c r="B1009" t="s">
        <v>1011</v>
      </c>
      <c r="C1009">
        <v>-4.15</v>
      </c>
      <c r="D1009">
        <v>3.61</v>
      </c>
    </row>
    <row r="1010" spans="1:4">
      <c r="A1010" t="str">
        <f>"002551"</f>
        <v>002551</v>
      </c>
      <c r="B1010" t="s">
        <v>1012</v>
      </c>
      <c r="C1010">
        <v>-1.49</v>
      </c>
      <c r="D1010">
        <v>3.31</v>
      </c>
    </row>
    <row r="1011" spans="1:4">
      <c r="A1011" t="str">
        <f>"002552"</f>
        <v>002552</v>
      </c>
      <c r="B1011" t="s">
        <v>1013</v>
      </c>
      <c r="C1011">
        <v>2.14</v>
      </c>
      <c r="D1011">
        <v>3.3</v>
      </c>
    </row>
    <row r="1012" spans="1:4">
      <c r="A1012" t="str">
        <f>"002553"</f>
        <v>002553</v>
      </c>
      <c r="B1012" t="s">
        <v>1014</v>
      </c>
      <c r="C1012">
        <v>0.61</v>
      </c>
      <c r="D1012">
        <v>2.28</v>
      </c>
    </row>
    <row r="1013" spans="1:4">
      <c r="A1013" t="str">
        <f>"002554"</f>
        <v>002554</v>
      </c>
      <c r="B1013" t="s">
        <v>1015</v>
      </c>
      <c r="C1013">
        <v>0.33</v>
      </c>
      <c r="D1013">
        <v>2.68</v>
      </c>
    </row>
    <row r="1014" spans="1:4">
      <c r="A1014" t="str">
        <f>"002555"</f>
        <v>002555</v>
      </c>
      <c r="B1014" t="s">
        <v>1016</v>
      </c>
      <c r="C1014">
        <v>2.79</v>
      </c>
      <c r="D1014">
        <v>4.27</v>
      </c>
    </row>
    <row r="1015" spans="1:4">
      <c r="A1015" t="str">
        <f>"002556"</f>
        <v>002556</v>
      </c>
      <c r="B1015" t="s">
        <v>1017</v>
      </c>
      <c r="C1015">
        <v>1.38</v>
      </c>
      <c r="D1015">
        <v>2.17</v>
      </c>
    </row>
    <row r="1016" spans="1:4">
      <c r="A1016" t="str">
        <f>"002557"</f>
        <v>002557</v>
      </c>
      <c r="B1016" t="s">
        <v>1018</v>
      </c>
      <c r="C1016">
        <v>-0.18</v>
      </c>
      <c r="D1016">
        <v>5.69</v>
      </c>
    </row>
    <row r="1017" spans="1:4">
      <c r="A1017" t="str">
        <f>"002558"</f>
        <v>002558</v>
      </c>
      <c r="B1017" t="s">
        <v>1019</v>
      </c>
      <c r="C1017">
        <v>-1.29</v>
      </c>
      <c r="D1017">
        <v>2.82</v>
      </c>
    </row>
    <row r="1018" spans="1:4">
      <c r="A1018" t="str">
        <f>"002559"</f>
        <v>002559</v>
      </c>
      <c r="B1018" t="s">
        <v>1020</v>
      </c>
      <c r="C1018">
        <v>0.41</v>
      </c>
      <c r="D1018">
        <v>1.65</v>
      </c>
    </row>
    <row r="1019" spans="1:4">
      <c r="A1019" t="str">
        <f>"002560"</f>
        <v>002560</v>
      </c>
      <c r="B1019" t="s">
        <v>1021</v>
      </c>
      <c r="C1019">
        <v>10.04</v>
      </c>
      <c r="D1019">
        <v>7.86</v>
      </c>
    </row>
    <row r="1020" spans="1:4">
      <c r="A1020" t="str">
        <f>"002561"</f>
        <v>002561</v>
      </c>
      <c r="B1020" t="s">
        <v>1022</v>
      </c>
      <c r="C1020">
        <v>1.24</v>
      </c>
      <c r="D1020">
        <v>1.58</v>
      </c>
    </row>
    <row r="1021" spans="1:4">
      <c r="A1021" t="str">
        <f>"002562"</f>
        <v>002562</v>
      </c>
      <c r="B1021" t="s">
        <v>1023</v>
      </c>
      <c r="C1021">
        <v>1.23</v>
      </c>
      <c r="D1021">
        <v>2.64</v>
      </c>
    </row>
    <row r="1022" spans="1:4">
      <c r="A1022" t="str">
        <f>"002563"</f>
        <v>002563</v>
      </c>
      <c r="B1022" t="s">
        <v>1024</v>
      </c>
      <c r="C1022">
        <v>-3.93</v>
      </c>
      <c r="D1022">
        <v>4.81</v>
      </c>
    </row>
    <row r="1023" spans="1:4">
      <c r="A1023" t="str">
        <f>"002564"</f>
        <v>002564</v>
      </c>
      <c r="B1023" t="s">
        <v>1025</v>
      </c>
      <c r="C1023">
        <v>0.47</v>
      </c>
      <c r="D1023">
        <v>1.72</v>
      </c>
    </row>
    <row r="1024" spans="1:4">
      <c r="A1024" t="str">
        <f>"002565"</f>
        <v>002565</v>
      </c>
      <c r="B1024" t="s">
        <v>1026</v>
      </c>
      <c r="C1024">
        <v>2.15</v>
      </c>
      <c r="D1024">
        <v>5.08</v>
      </c>
    </row>
    <row r="1025" spans="1:4">
      <c r="A1025" t="str">
        <f>"002566"</f>
        <v>002566</v>
      </c>
      <c r="B1025" t="s">
        <v>1027</v>
      </c>
      <c r="C1025">
        <v>-1.42</v>
      </c>
      <c r="D1025">
        <v>2.69</v>
      </c>
    </row>
    <row r="1026" spans="1:4">
      <c r="A1026" t="str">
        <f>"002567"</f>
        <v>002567</v>
      </c>
      <c r="B1026" t="s">
        <v>1028</v>
      </c>
      <c r="C1026">
        <v>3.93</v>
      </c>
      <c r="D1026">
        <v>4.8</v>
      </c>
    </row>
    <row r="1027" spans="1:4">
      <c r="A1027" t="str">
        <f>"002568"</f>
        <v>002568</v>
      </c>
      <c r="B1027" t="s">
        <v>1029</v>
      </c>
      <c r="C1027">
        <v>-0.08</v>
      </c>
      <c r="D1027">
        <v>3.02</v>
      </c>
    </row>
    <row r="1028" spans="1:4">
      <c r="A1028" t="str">
        <f>"002569"</f>
        <v>002569</v>
      </c>
      <c r="B1028" t="s">
        <v>1030</v>
      </c>
      <c r="C1028">
        <v>0</v>
      </c>
      <c r="D1028">
        <v>0</v>
      </c>
    </row>
    <row r="1029" spans="1:4">
      <c r="A1029" t="str">
        <f>"002570"</f>
        <v>002570</v>
      </c>
      <c r="B1029" t="s">
        <v>1031</v>
      </c>
      <c r="C1029">
        <v>3.14</v>
      </c>
      <c r="D1029">
        <v>4.12</v>
      </c>
    </row>
    <row r="1030" spans="1:4">
      <c r="A1030" t="str">
        <f>"002571"</f>
        <v>002571</v>
      </c>
      <c r="B1030" t="s">
        <v>1032</v>
      </c>
      <c r="C1030">
        <v>0</v>
      </c>
      <c r="D1030">
        <v>1.7</v>
      </c>
    </row>
    <row r="1031" spans="1:4">
      <c r="A1031" t="str">
        <f>"002572"</f>
        <v>002572</v>
      </c>
      <c r="B1031" t="s">
        <v>1033</v>
      </c>
      <c r="C1031">
        <v>-0.54</v>
      </c>
      <c r="D1031">
        <v>6.87</v>
      </c>
    </row>
    <row r="1032" spans="1:4">
      <c r="A1032" t="str">
        <f>"002573"</f>
        <v>002573</v>
      </c>
      <c r="B1032" t="s">
        <v>1034</v>
      </c>
      <c r="C1032">
        <v>0</v>
      </c>
      <c r="D1032">
        <v>0</v>
      </c>
    </row>
    <row r="1033" spans="1:4">
      <c r="A1033" t="str">
        <f>"002574"</f>
        <v>002574</v>
      </c>
      <c r="B1033" t="s">
        <v>1035</v>
      </c>
      <c r="C1033">
        <v>1.1</v>
      </c>
      <c r="D1033">
        <v>1.65</v>
      </c>
    </row>
    <row r="1034" spans="1:4">
      <c r="A1034" t="str">
        <f>"002575"</f>
        <v>002575</v>
      </c>
      <c r="B1034" t="s">
        <v>1036</v>
      </c>
      <c r="C1034">
        <v>0.48</v>
      </c>
      <c r="D1034">
        <v>2.17</v>
      </c>
    </row>
    <row r="1035" spans="1:4">
      <c r="A1035" t="str">
        <f>"002576"</f>
        <v>002576</v>
      </c>
      <c r="B1035" t="s">
        <v>1037</v>
      </c>
      <c r="C1035">
        <v>9.99</v>
      </c>
      <c r="D1035">
        <v>8.81</v>
      </c>
    </row>
    <row r="1036" spans="1:4">
      <c r="A1036" t="str">
        <f>"002577"</f>
        <v>002577</v>
      </c>
      <c r="B1036" t="s">
        <v>1038</v>
      </c>
      <c r="C1036">
        <v>1.78</v>
      </c>
      <c r="D1036">
        <v>2.68</v>
      </c>
    </row>
    <row r="1037" spans="1:4">
      <c r="A1037" t="str">
        <f>"002578"</f>
        <v>002578</v>
      </c>
      <c r="B1037" t="s">
        <v>1039</v>
      </c>
      <c r="C1037">
        <v>0.79</v>
      </c>
      <c r="D1037">
        <v>2.9</v>
      </c>
    </row>
    <row r="1038" spans="1:4">
      <c r="A1038" t="str">
        <f>"002579"</f>
        <v>002579</v>
      </c>
      <c r="B1038" t="s">
        <v>1040</v>
      </c>
      <c r="C1038">
        <v>0.11</v>
      </c>
      <c r="D1038">
        <v>2</v>
      </c>
    </row>
    <row r="1039" spans="1:4">
      <c r="A1039" t="str">
        <f>"002580"</f>
        <v>002580</v>
      </c>
      <c r="B1039" t="s">
        <v>1041</v>
      </c>
      <c r="C1039">
        <v>9.97</v>
      </c>
      <c r="D1039">
        <v>6.59</v>
      </c>
    </row>
    <row r="1040" spans="1:4">
      <c r="A1040" t="str">
        <f>"002581"</f>
        <v>002581</v>
      </c>
      <c r="B1040" t="s">
        <v>1042</v>
      </c>
      <c r="C1040">
        <v>-3.07</v>
      </c>
      <c r="D1040">
        <v>2.87</v>
      </c>
    </row>
    <row r="1041" spans="1:4">
      <c r="A1041" t="str">
        <f>"002582"</f>
        <v>002582</v>
      </c>
      <c r="B1041" t="s">
        <v>1043</v>
      </c>
      <c r="C1041">
        <v>-1.19</v>
      </c>
      <c r="D1041">
        <v>4.27</v>
      </c>
    </row>
    <row r="1042" spans="1:4">
      <c r="A1042" t="str">
        <f>"002583"</f>
        <v>002583</v>
      </c>
      <c r="B1042" t="s">
        <v>1044</v>
      </c>
      <c r="C1042">
        <v>3.69</v>
      </c>
      <c r="D1042">
        <v>7.38</v>
      </c>
    </row>
    <row r="1043" spans="1:4">
      <c r="A1043" t="str">
        <f>"002584"</f>
        <v>002584</v>
      </c>
      <c r="B1043" t="s">
        <v>1045</v>
      </c>
      <c r="C1043">
        <v>-3.17</v>
      </c>
      <c r="D1043">
        <v>3.04</v>
      </c>
    </row>
    <row r="1044" spans="1:4">
      <c r="A1044" t="str">
        <f>"002585"</f>
        <v>002585</v>
      </c>
      <c r="B1044" t="s">
        <v>1046</v>
      </c>
      <c r="C1044">
        <v>4.1</v>
      </c>
      <c r="D1044">
        <v>5.78</v>
      </c>
    </row>
    <row r="1045" spans="1:4">
      <c r="A1045" t="str">
        <f>"002586"</f>
        <v>002586</v>
      </c>
      <c r="B1045" t="s">
        <v>1047</v>
      </c>
      <c r="C1045">
        <v>0.18</v>
      </c>
      <c r="D1045">
        <v>1.97</v>
      </c>
    </row>
    <row r="1046" spans="1:4">
      <c r="A1046" t="str">
        <f>"002587"</f>
        <v>002587</v>
      </c>
      <c r="B1046" t="s">
        <v>1048</v>
      </c>
      <c r="C1046">
        <v>-0.32</v>
      </c>
      <c r="D1046">
        <v>2.53</v>
      </c>
    </row>
    <row r="1047" spans="1:4">
      <c r="A1047" t="str">
        <f>"002588"</f>
        <v>002588</v>
      </c>
      <c r="B1047" t="s">
        <v>1049</v>
      </c>
      <c r="C1047">
        <v>0.77</v>
      </c>
      <c r="D1047">
        <v>2.51</v>
      </c>
    </row>
    <row r="1048" spans="1:4">
      <c r="A1048" t="str">
        <f>"002589"</f>
        <v>002589</v>
      </c>
      <c r="B1048" t="s">
        <v>1050</v>
      </c>
      <c r="C1048">
        <v>-3.54</v>
      </c>
      <c r="D1048">
        <v>4.62</v>
      </c>
    </row>
    <row r="1049" spans="1:4">
      <c r="A1049" t="str">
        <f>"002590"</f>
        <v>002590</v>
      </c>
      <c r="B1049" t="s">
        <v>1051</v>
      </c>
      <c r="C1049">
        <v>0.85</v>
      </c>
      <c r="D1049">
        <v>2.08</v>
      </c>
    </row>
    <row r="1050" spans="1:4">
      <c r="A1050" t="str">
        <f>"002591"</f>
        <v>002591</v>
      </c>
      <c r="B1050" t="s">
        <v>1052</v>
      </c>
      <c r="C1050">
        <v>-0.56</v>
      </c>
      <c r="D1050">
        <v>4.08</v>
      </c>
    </row>
    <row r="1051" spans="1:4">
      <c r="A1051" t="str">
        <f>"002592"</f>
        <v>002592</v>
      </c>
      <c r="B1051" t="s">
        <v>1053</v>
      </c>
      <c r="C1051">
        <v>-0.31</v>
      </c>
      <c r="D1051">
        <v>1.08</v>
      </c>
    </row>
    <row r="1052" spans="1:4">
      <c r="A1052" t="str">
        <f>"002593"</f>
        <v>002593</v>
      </c>
      <c r="B1052" t="s">
        <v>1054</v>
      </c>
      <c r="C1052">
        <v>0.61</v>
      </c>
      <c r="D1052">
        <v>1.52</v>
      </c>
    </row>
    <row r="1053" spans="1:4">
      <c r="A1053" t="str">
        <f>"002594"</f>
        <v>002594</v>
      </c>
      <c r="B1053" t="s">
        <v>1055</v>
      </c>
      <c r="C1053">
        <v>1.37</v>
      </c>
      <c r="D1053">
        <v>3.12</v>
      </c>
    </row>
    <row r="1054" spans="1:4">
      <c r="A1054" t="str">
        <f>"002595"</f>
        <v>002595</v>
      </c>
      <c r="B1054" t="s">
        <v>1056</v>
      </c>
      <c r="C1054">
        <v>-0.06</v>
      </c>
      <c r="D1054">
        <v>2.75</v>
      </c>
    </row>
    <row r="1055" spans="1:4">
      <c r="A1055" t="str">
        <f>"002596"</f>
        <v>002596</v>
      </c>
      <c r="B1055" t="s">
        <v>1057</v>
      </c>
      <c r="C1055">
        <v>3.15</v>
      </c>
      <c r="D1055">
        <v>5.64</v>
      </c>
    </row>
    <row r="1056" spans="1:4">
      <c r="A1056" t="str">
        <f>"002597"</f>
        <v>002597</v>
      </c>
      <c r="B1056" t="s">
        <v>1058</v>
      </c>
      <c r="C1056">
        <v>2.97</v>
      </c>
      <c r="D1056">
        <v>3.67</v>
      </c>
    </row>
    <row r="1057" spans="1:4">
      <c r="A1057" t="str">
        <f>"002598"</f>
        <v>002598</v>
      </c>
      <c r="B1057" t="s">
        <v>1059</v>
      </c>
      <c r="C1057">
        <v>1.83</v>
      </c>
      <c r="D1057">
        <v>3.66</v>
      </c>
    </row>
    <row r="1058" spans="1:4">
      <c r="A1058" t="str">
        <f>"002599"</f>
        <v>002599</v>
      </c>
      <c r="B1058" t="s">
        <v>1060</v>
      </c>
      <c r="C1058">
        <v>-3.11</v>
      </c>
      <c r="D1058">
        <v>3.48</v>
      </c>
    </row>
    <row r="1059" spans="1:4">
      <c r="A1059" t="str">
        <f>"002600"</f>
        <v>002600</v>
      </c>
      <c r="B1059" t="s">
        <v>1061</v>
      </c>
      <c r="C1059">
        <v>0.25</v>
      </c>
      <c r="D1059">
        <v>2.7</v>
      </c>
    </row>
    <row r="1060" spans="1:4">
      <c r="A1060" t="str">
        <f>"002601"</f>
        <v>002601</v>
      </c>
      <c r="B1060" t="s">
        <v>1062</v>
      </c>
      <c r="C1060">
        <v>1.43</v>
      </c>
      <c r="D1060">
        <v>2.1</v>
      </c>
    </row>
    <row r="1061" spans="1:4">
      <c r="A1061" t="str">
        <f>"002602"</f>
        <v>002602</v>
      </c>
      <c r="B1061" t="s">
        <v>1063</v>
      </c>
      <c r="C1061">
        <v>0</v>
      </c>
      <c r="D1061">
        <v>0</v>
      </c>
    </row>
    <row r="1062" spans="1:4">
      <c r="A1062" t="str">
        <f>"002603"</f>
        <v>002603</v>
      </c>
      <c r="B1062" t="s">
        <v>1064</v>
      </c>
      <c r="C1062">
        <v>-1.84</v>
      </c>
      <c r="D1062">
        <v>2.26</v>
      </c>
    </row>
    <row r="1063" spans="1:4">
      <c r="A1063" t="str">
        <f>"002604"</f>
        <v>002604</v>
      </c>
      <c r="B1063" t="s">
        <v>1065</v>
      </c>
      <c r="C1063">
        <v>-0.57</v>
      </c>
      <c r="D1063">
        <v>1.71</v>
      </c>
    </row>
    <row r="1064" spans="1:4">
      <c r="A1064" t="str">
        <f>"002605"</f>
        <v>002605</v>
      </c>
      <c r="B1064" t="s">
        <v>1066</v>
      </c>
      <c r="C1064">
        <v>0.43</v>
      </c>
      <c r="D1064">
        <v>2.75</v>
      </c>
    </row>
    <row r="1065" spans="1:4">
      <c r="A1065" t="str">
        <f>"002606"</f>
        <v>002606</v>
      </c>
      <c r="B1065" t="s">
        <v>1067</v>
      </c>
      <c r="C1065">
        <v>-2.63</v>
      </c>
      <c r="D1065">
        <v>4.85</v>
      </c>
    </row>
    <row r="1066" spans="1:4">
      <c r="A1066" t="str">
        <f>"002607"</f>
        <v>002607</v>
      </c>
      <c r="B1066" t="s">
        <v>1068</v>
      </c>
      <c r="C1066">
        <v>-3.79</v>
      </c>
      <c r="D1066">
        <v>4.09</v>
      </c>
    </row>
    <row r="1067" spans="1:4">
      <c r="A1067" t="str">
        <f>"002608"</f>
        <v>002608</v>
      </c>
      <c r="B1067" t="s">
        <v>1069</v>
      </c>
      <c r="C1067">
        <v>-1.14</v>
      </c>
      <c r="D1067">
        <v>4.57</v>
      </c>
    </row>
    <row r="1068" spans="1:4">
      <c r="A1068" t="str">
        <f>"002609"</f>
        <v>002609</v>
      </c>
      <c r="B1068" t="s">
        <v>1070</v>
      </c>
      <c r="C1068">
        <v>6.19</v>
      </c>
      <c r="D1068">
        <v>8.85</v>
      </c>
    </row>
    <row r="1069" spans="1:4">
      <c r="A1069" t="str">
        <f>"002610"</f>
        <v>002610</v>
      </c>
      <c r="B1069" t="s">
        <v>1071</v>
      </c>
      <c r="C1069">
        <v>0</v>
      </c>
      <c r="D1069">
        <v>0</v>
      </c>
    </row>
    <row r="1070" spans="1:4">
      <c r="A1070" t="str">
        <f>"002611"</f>
        <v>002611</v>
      </c>
      <c r="B1070" t="s">
        <v>1072</v>
      </c>
      <c r="C1070">
        <v>1.74</v>
      </c>
      <c r="D1070">
        <v>4.58</v>
      </c>
    </row>
    <row r="1071" spans="1:4">
      <c r="A1071" t="str">
        <f>"002612"</f>
        <v>002612</v>
      </c>
      <c r="B1071" t="s">
        <v>1073</v>
      </c>
      <c r="C1071">
        <v>0.72</v>
      </c>
      <c r="D1071">
        <v>2.52</v>
      </c>
    </row>
    <row r="1072" spans="1:4">
      <c r="A1072" t="str">
        <f>"002613"</f>
        <v>002613</v>
      </c>
      <c r="B1072" t="s">
        <v>1074</v>
      </c>
      <c r="C1072">
        <v>0.61</v>
      </c>
      <c r="D1072">
        <v>2.13</v>
      </c>
    </row>
    <row r="1073" spans="1:4">
      <c r="A1073" t="str">
        <f>"002614"</f>
        <v>002614</v>
      </c>
      <c r="B1073" t="s">
        <v>1075</v>
      </c>
      <c r="C1073">
        <v>3.07</v>
      </c>
      <c r="D1073">
        <v>5.31</v>
      </c>
    </row>
    <row r="1074" spans="1:4">
      <c r="A1074" t="str">
        <f>"002615"</f>
        <v>002615</v>
      </c>
      <c r="B1074" t="s">
        <v>1076</v>
      </c>
      <c r="C1074">
        <v>-0.32</v>
      </c>
      <c r="D1074">
        <v>1.45</v>
      </c>
    </row>
    <row r="1075" spans="1:4">
      <c r="A1075" t="str">
        <f>"002616"</f>
        <v>002616</v>
      </c>
      <c r="B1075" t="s">
        <v>1077</v>
      </c>
      <c r="C1075">
        <v>-0.53</v>
      </c>
      <c r="D1075">
        <v>1.95</v>
      </c>
    </row>
    <row r="1076" spans="1:4">
      <c r="A1076" t="str">
        <f>"002617"</f>
        <v>002617</v>
      </c>
      <c r="B1076" t="s">
        <v>1078</v>
      </c>
      <c r="C1076">
        <v>0</v>
      </c>
      <c r="D1076">
        <v>0</v>
      </c>
    </row>
    <row r="1077" spans="1:4">
      <c r="A1077" t="str">
        <f>"002618"</f>
        <v>002618</v>
      </c>
      <c r="B1077" t="s">
        <v>1079</v>
      </c>
      <c r="C1077">
        <v>10.02</v>
      </c>
      <c r="D1077">
        <v>11</v>
      </c>
    </row>
    <row r="1078" spans="1:4">
      <c r="A1078" t="str">
        <f>"002619"</f>
        <v>002619</v>
      </c>
      <c r="B1078" t="s">
        <v>1080</v>
      </c>
      <c r="C1078">
        <v>0.49</v>
      </c>
      <c r="D1078">
        <v>1.71</v>
      </c>
    </row>
    <row r="1079" spans="1:4">
      <c r="A1079" t="str">
        <f>"002620"</f>
        <v>002620</v>
      </c>
      <c r="B1079" t="s">
        <v>1081</v>
      </c>
      <c r="C1079">
        <v>1.42</v>
      </c>
      <c r="D1079">
        <v>2.14</v>
      </c>
    </row>
    <row r="1080" spans="1:4">
      <c r="A1080" t="str">
        <f>"002621"</f>
        <v>002621</v>
      </c>
      <c r="B1080" t="s">
        <v>1082</v>
      </c>
      <c r="C1080">
        <v>-2.82</v>
      </c>
      <c r="D1080">
        <v>5.85</v>
      </c>
    </row>
    <row r="1081" spans="1:4">
      <c r="A1081" t="str">
        <f>"002622"</f>
        <v>002622</v>
      </c>
      <c r="B1081" t="s">
        <v>1083</v>
      </c>
      <c r="C1081">
        <v>-2.13</v>
      </c>
      <c r="D1081">
        <v>3.07</v>
      </c>
    </row>
    <row r="1082" spans="1:4">
      <c r="A1082" t="str">
        <f>"002623"</f>
        <v>002623</v>
      </c>
      <c r="B1082" t="s">
        <v>1084</v>
      </c>
      <c r="C1082">
        <v>2.11</v>
      </c>
      <c r="D1082">
        <v>3.14</v>
      </c>
    </row>
    <row r="1083" spans="1:4">
      <c r="A1083" t="str">
        <f>"002624"</f>
        <v>002624</v>
      </c>
      <c r="B1083" t="s">
        <v>1085</v>
      </c>
      <c r="C1083">
        <v>1.38</v>
      </c>
      <c r="D1083">
        <v>4.12</v>
      </c>
    </row>
    <row r="1084" spans="1:4">
      <c r="A1084" t="str">
        <f>"002625"</f>
        <v>002625</v>
      </c>
      <c r="B1084" t="s">
        <v>1086</v>
      </c>
      <c r="C1084">
        <v>-0.77</v>
      </c>
      <c r="D1084">
        <v>2.49</v>
      </c>
    </row>
    <row r="1085" spans="1:4">
      <c r="A1085" t="str">
        <f>"002626"</f>
        <v>002626</v>
      </c>
      <c r="B1085" t="s">
        <v>1087</v>
      </c>
      <c r="C1085">
        <v>-1.94</v>
      </c>
      <c r="D1085">
        <v>4.33</v>
      </c>
    </row>
    <row r="1086" spans="1:4">
      <c r="A1086" t="str">
        <f>"002627"</f>
        <v>002627</v>
      </c>
      <c r="B1086" t="s">
        <v>1088</v>
      </c>
      <c r="C1086">
        <v>0.1</v>
      </c>
      <c r="D1086">
        <v>2.34</v>
      </c>
    </row>
    <row r="1087" spans="1:4">
      <c r="A1087" t="str">
        <f>"002628"</f>
        <v>002628</v>
      </c>
      <c r="B1087" t="s">
        <v>1089</v>
      </c>
      <c r="C1087">
        <v>10.1</v>
      </c>
      <c r="D1087">
        <v>11.11</v>
      </c>
    </row>
    <row r="1088" spans="1:4">
      <c r="A1088" t="str">
        <f>"002629"</f>
        <v>002629</v>
      </c>
      <c r="B1088" t="s">
        <v>1090</v>
      </c>
      <c r="C1088">
        <v>2.94</v>
      </c>
      <c r="D1088">
        <v>5.04</v>
      </c>
    </row>
    <row r="1089" spans="1:4">
      <c r="A1089" t="str">
        <f>"002630"</f>
        <v>002630</v>
      </c>
      <c r="B1089" t="s">
        <v>1091</v>
      </c>
      <c r="C1089">
        <v>0</v>
      </c>
      <c r="D1089">
        <v>0</v>
      </c>
    </row>
    <row r="1090" spans="1:4">
      <c r="A1090" t="str">
        <f>"002631"</f>
        <v>002631</v>
      </c>
      <c r="B1090" t="s">
        <v>1092</v>
      </c>
      <c r="C1090">
        <v>7.94</v>
      </c>
      <c r="D1090">
        <v>9.24</v>
      </c>
    </row>
    <row r="1091" spans="1:4">
      <c r="A1091" t="str">
        <f>"002632"</f>
        <v>002632</v>
      </c>
      <c r="B1091" t="s">
        <v>1093</v>
      </c>
      <c r="C1091">
        <v>0.88</v>
      </c>
      <c r="D1091">
        <v>2.9</v>
      </c>
    </row>
    <row r="1092" spans="1:4">
      <c r="A1092" t="str">
        <f>"002633"</f>
        <v>002633</v>
      </c>
      <c r="B1092" t="s">
        <v>1094</v>
      </c>
      <c r="C1092">
        <v>0.56</v>
      </c>
      <c r="D1092">
        <v>1.56</v>
      </c>
    </row>
    <row r="1093" spans="1:4">
      <c r="A1093" t="str">
        <f>"002634"</f>
        <v>002634</v>
      </c>
      <c r="B1093" t="s">
        <v>1095</v>
      </c>
      <c r="C1093">
        <v>0.24</v>
      </c>
      <c r="D1093">
        <v>1.67</v>
      </c>
    </row>
    <row r="1094" spans="1:4">
      <c r="A1094" t="str">
        <f>"002635"</f>
        <v>002635</v>
      </c>
      <c r="B1094" t="s">
        <v>1096</v>
      </c>
      <c r="C1094">
        <v>1.39</v>
      </c>
      <c r="D1094">
        <v>3.94</v>
      </c>
    </row>
    <row r="1095" spans="1:4">
      <c r="A1095" t="str">
        <f>"002636"</f>
        <v>002636</v>
      </c>
      <c r="B1095" t="s">
        <v>1097</v>
      </c>
      <c r="C1095">
        <v>-4.81</v>
      </c>
      <c r="D1095">
        <v>5.19</v>
      </c>
    </row>
    <row r="1096" spans="1:4">
      <c r="A1096" t="str">
        <f>"002637"</f>
        <v>002637</v>
      </c>
      <c r="B1096" t="s">
        <v>1098</v>
      </c>
      <c r="C1096">
        <v>3</v>
      </c>
      <c r="D1096">
        <v>3.23</v>
      </c>
    </row>
    <row r="1097" spans="1:4">
      <c r="A1097" t="str">
        <f>"002638"</f>
        <v>002638</v>
      </c>
      <c r="B1097" t="s">
        <v>1099</v>
      </c>
      <c r="C1097">
        <v>0.68</v>
      </c>
      <c r="D1097">
        <v>1.7</v>
      </c>
    </row>
    <row r="1098" spans="1:4">
      <c r="A1098" t="str">
        <f>"002639"</f>
        <v>002639</v>
      </c>
      <c r="B1098" t="s">
        <v>1100</v>
      </c>
      <c r="C1098">
        <v>2.56</v>
      </c>
      <c r="D1098">
        <v>2.74</v>
      </c>
    </row>
    <row r="1099" spans="1:4">
      <c r="A1099" t="str">
        <f>"002640"</f>
        <v>002640</v>
      </c>
      <c r="B1099" t="s">
        <v>1101</v>
      </c>
      <c r="C1099">
        <v>0.54</v>
      </c>
      <c r="D1099">
        <v>1.89</v>
      </c>
    </row>
    <row r="1100" spans="1:4">
      <c r="A1100" t="str">
        <f>"002641"</f>
        <v>002641</v>
      </c>
      <c r="B1100" t="s">
        <v>1102</v>
      </c>
      <c r="C1100">
        <v>0.29</v>
      </c>
      <c r="D1100">
        <v>2.01</v>
      </c>
    </row>
    <row r="1101" spans="1:4">
      <c r="A1101" t="str">
        <f>"002642"</f>
        <v>002642</v>
      </c>
      <c r="B1101" t="s">
        <v>1103</v>
      </c>
      <c r="C1101">
        <v>0.1</v>
      </c>
      <c r="D1101">
        <v>1.97</v>
      </c>
    </row>
    <row r="1102" spans="1:4">
      <c r="A1102" t="str">
        <f>"002643"</f>
        <v>002643</v>
      </c>
      <c r="B1102" t="s">
        <v>1104</v>
      </c>
      <c r="C1102">
        <v>-0.12</v>
      </c>
      <c r="D1102">
        <v>5.17</v>
      </c>
    </row>
    <row r="1103" spans="1:4">
      <c r="A1103" t="str">
        <f>"002644"</f>
        <v>002644</v>
      </c>
      <c r="B1103" t="s">
        <v>1105</v>
      </c>
      <c r="C1103">
        <v>-1.92</v>
      </c>
      <c r="D1103">
        <v>1.54</v>
      </c>
    </row>
    <row r="1104" spans="1:4">
      <c r="A1104" t="str">
        <f>"002645"</f>
        <v>002645</v>
      </c>
      <c r="B1104" t="s">
        <v>1106</v>
      </c>
      <c r="C1104">
        <v>1.9</v>
      </c>
      <c r="D1104">
        <v>3.11</v>
      </c>
    </row>
    <row r="1105" spans="1:4">
      <c r="A1105" t="str">
        <f>"002646"</f>
        <v>002646</v>
      </c>
      <c r="B1105" t="s">
        <v>1107</v>
      </c>
      <c r="C1105">
        <v>-0.08</v>
      </c>
      <c r="D1105">
        <v>2.31</v>
      </c>
    </row>
    <row r="1106" spans="1:4">
      <c r="A1106" t="str">
        <f>"002647"</f>
        <v>002647</v>
      </c>
      <c r="B1106" t="s">
        <v>1108</v>
      </c>
      <c r="C1106">
        <v>-0.17</v>
      </c>
      <c r="D1106">
        <v>2.24</v>
      </c>
    </row>
    <row r="1107" spans="1:4">
      <c r="A1107" t="str">
        <f>"002648"</f>
        <v>002648</v>
      </c>
      <c r="B1107" t="s">
        <v>1109</v>
      </c>
      <c r="C1107">
        <v>1.8</v>
      </c>
      <c r="D1107">
        <v>2.85</v>
      </c>
    </row>
    <row r="1108" spans="1:4">
      <c r="A1108" t="str">
        <f>"002649"</f>
        <v>002649</v>
      </c>
      <c r="B1108" t="s">
        <v>1110</v>
      </c>
      <c r="C1108">
        <v>1.01</v>
      </c>
      <c r="D1108">
        <v>2.58</v>
      </c>
    </row>
    <row r="1109" spans="1:4">
      <c r="A1109" t="str">
        <f>"002650"</f>
        <v>002650</v>
      </c>
      <c r="B1109" t="s">
        <v>1111</v>
      </c>
      <c r="C1109">
        <v>0</v>
      </c>
      <c r="D1109">
        <v>0</v>
      </c>
    </row>
    <row r="1110" spans="1:4">
      <c r="A1110" t="str">
        <f>"002651"</f>
        <v>002651</v>
      </c>
      <c r="B1110" t="s">
        <v>1112</v>
      </c>
      <c r="C1110">
        <v>0.96</v>
      </c>
      <c r="D1110">
        <v>2.31</v>
      </c>
    </row>
    <row r="1111" spans="1:4">
      <c r="A1111" t="str">
        <f>"002652"</f>
        <v>002652</v>
      </c>
      <c r="B1111" t="s">
        <v>1113</v>
      </c>
      <c r="C1111">
        <v>-1.47</v>
      </c>
      <c r="D1111">
        <v>5.07</v>
      </c>
    </row>
    <row r="1112" spans="1:4">
      <c r="A1112" t="str">
        <f>"002653"</f>
        <v>002653</v>
      </c>
      <c r="B1112" t="s">
        <v>1114</v>
      </c>
      <c r="C1112">
        <v>0</v>
      </c>
      <c r="D1112">
        <v>5.52</v>
      </c>
    </row>
    <row r="1113" spans="1:4">
      <c r="A1113" t="str">
        <f>"002654"</f>
        <v>002654</v>
      </c>
      <c r="B1113" t="s">
        <v>1115</v>
      </c>
      <c r="C1113">
        <v>-0.17</v>
      </c>
      <c r="D1113">
        <v>3.11</v>
      </c>
    </row>
    <row r="1114" spans="1:4">
      <c r="A1114" t="str">
        <f>"002655"</f>
        <v>002655</v>
      </c>
      <c r="B1114" t="s">
        <v>1116</v>
      </c>
      <c r="C1114">
        <v>1.26</v>
      </c>
      <c r="D1114">
        <v>4.77</v>
      </c>
    </row>
    <row r="1115" spans="1:4">
      <c r="A1115" t="str">
        <f>"002656"</f>
        <v>002656</v>
      </c>
      <c r="B1115" t="s">
        <v>1117</v>
      </c>
      <c r="C1115">
        <v>0</v>
      </c>
      <c r="D1115">
        <v>0</v>
      </c>
    </row>
    <row r="1116" spans="1:4">
      <c r="A1116" t="str">
        <f>"002657"</f>
        <v>002657</v>
      </c>
      <c r="B1116" t="s">
        <v>1118</v>
      </c>
      <c r="C1116">
        <v>2.39</v>
      </c>
      <c r="D1116">
        <v>3.64</v>
      </c>
    </row>
    <row r="1117" spans="1:4">
      <c r="A1117" t="str">
        <f>"002658"</f>
        <v>002658</v>
      </c>
      <c r="B1117" t="s">
        <v>1119</v>
      </c>
      <c r="C1117">
        <v>1.05</v>
      </c>
      <c r="D1117">
        <v>2.1</v>
      </c>
    </row>
    <row r="1118" spans="1:4">
      <c r="A1118" t="str">
        <f>"002659"</f>
        <v>002659</v>
      </c>
      <c r="B1118" t="s">
        <v>1120</v>
      </c>
      <c r="C1118">
        <v>0.07</v>
      </c>
      <c r="D1118">
        <v>1.34</v>
      </c>
    </row>
    <row r="1119" spans="1:4">
      <c r="A1119" t="str">
        <f>"002660"</f>
        <v>002660</v>
      </c>
      <c r="B1119" t="s">
        <v>1121</v>
      </c>
      <c r="C1119">
        <v>1.37</v>
      </c>
      <c r="D1119">
        <v>2.61</v>
      </c>
    </row>
    <row r="1120" spans="1:4">
      <c r="A1120" t="str">
        <f>"002661"</f>
        <v>002661</v>
      </c>
      <c r="B1120" t="s">
        <v>1122</v>
      </c>
      <c r="C1120">
        <v>-1.76</v>
      </c>
      <c r="D1120">
        <v>3.1</v>
      </c>
    </row>
    <row r="1121" spans="1:4">
      <c r="A1121" t="str">
        <f>"002662"</f>
        <v>002662</v>
      </c>
      <c r="B1121" t="s">
        <v>1123</v>
      </c>
      <c r="C1121">
        <v>-0.47</v>
      </c>
      <c r="D1121">
        <v>4.22</v>
      </c>
    </row>
    <row r="1122" spans="1:4">
      <c r="A1122" t="str">
        <f>"002663"</f>
        <v>002663</v>
      </c>
      <c r="B1122" t="s">
        <v>1124</v>
      </c>
      <c r="C1122">
        <v>0.73</v>
      </c>
      <c r="D1122">
        <v>2.19</v>
      </c>
    </row>
    <row r="1123" spans="1:4">
      <c r="A1123" t="str">
        <f>"002664"</f>
        <v>002664</v>
      </c>
      <c r="B1123" t="s">
        <v>1125</v>
      </c>
      <c r="C1123">
        <v>-0.32</v>
      </c>
      <c r="D1123">
        <v>1.51</v>
      </c>
    </row>
    <row r="1124" spans="1:4">
      <c r="A1124" t="str">
        <f>"002665"</f>
        <v>002665</v>
      </c>
      <c r="B1124" t="s">
        <v>1126</v>
      </c>
      <c r="C1124">
        <v>0</v>
      </c>
      <c r="D1124">
        <v>0</v>
      </c>
    </row>
    <row r="1125" spans="1:4">
      <c r="A1125" t="str">
        <f>"002666"</f>
        <v>002666</v>
      </c>
      <c r="B1125" t="s">
        <v>1127</v>
      </c>
      <c r="C1125">
        <v>0.25</v>
      </c>
      <c r="D1125">
        <v>1.49</v>
      </c>
    </row>
    <row r="1126" spans="1:4">
      <c r="A1126" t="str">
        <f>"002667"</f>
        <v>002667</v>
      </c>
      <c r="B1126" t="s">
        <v>1128</v>
      </c>
      <c r="C1126">
        <v>1.57</v>
      </c>
      <c r="D1126">
        <v>3.3</v>
      </c>
    </row>
    <row r="1127" spans="1:4">
      <c r="A1127" t="str">
        <f>"002668"</f>
        <v>002668</v>
      </c>
      <c r="B1127" t="s">
        <v>1129</v>
      </c>
      <c r="C1127">
        <v>0</v>
      </c>
      <c r="D1127">
        <v>0</v>
      </c>
    </row>
    <row r="1128" spans="1:4">
      <c r="A1128" t="str">
        <f>"002669"</f>
        <v>002669</v>
      </c>
      <c r="B1128" t="s">
        <v>1130</v>
      </c>
      <c r="C1128">
        <v>0.28</v>
      </c>
      <c r="D1128">
        <v>1.99</v>
      </c>
    </row>
    <row r="1129" spans="1:4">
      <c r="A1129" t="str">
        <f>"002670"</f>
        <v>002670</v>
      </c>
      <c r="B1129" t="s">
        <v>1131</v>
      </c>
      <c r="C1129">
        <v>-0.72</v>
      </c>
      <c r="D1129">
        <v>3.5</v>
      </c>
    </row>
    <row r="1130" spans="1:4">
      <c r="A1130" t="str">
        <f>"002671"</f>
        <v>002671</v>
      </c>
      <c r="B1130" t="s">
        <v>1132</v>
      </c>
      <c r="C1130">
        <v>-0.2</v>
      </c>
      <c r="D1130">
        <v>2.65</v>
      </c>
    </row>
    <row r="1131" spans="1:4">
      <c r="A1131" t="str">
        <f>"002672"</f>
        <v>002672</v>
      </c>
      <c r="B1131" t="s">
        <v>1133</v>
      </c>
      <c r="C1131">
        <v>1.1</v>
      </c>
      <c r="D1131">
        <v>4.46</v>
      </c>
    </row>
    <row r="1132" spans="1:4">
      <c r="A1132" t="str">
        <f>"002673"</f>
        <v>002673</v>
      </c>
      <c r="B1132" t="s">
        <v>1134</v>
      </c>
      <c r="C1132">
        <v>0.27</v>
      </c>
      <c r="D1132">
        <v>3.21</v>
      </c>
    </row>
    <row r="1133" spans="1:4">
      <c r="A1133" t="str">
        <f>"002674"</f>
        <v>002674</v>
      </c>
      <c r="B1133" t="s">
        <v>1135</v>
      </c>
      <c r="C1133">
        <v>-0.41</v>
      </c>
      <c r="D1133">
        <v>1.76</v>
      </c>
    </row>
    <row r="1134" spans="1:4">
      <c r="A1134" t="str">
        <f>"002675"</f>
        <v>002675</v>
      </c>
      <c r="B1134" t="s">
        <v>1136</v>
      </c>
      <c r="C1134">
        <v>-4.17</v>
      </c>
      <c r="D1134">
        <v>4.65</v>
      </c>
    </row>
    <row r="1135" spans="1:4">
      <c r="A1135" t="str">
        <f>"002676"</f>
        <v>002676</v>
      </c>
      <c r="B1135" t="s">
        <v>1137</v>
      </c>
      <c r="C1135">
        <v>0.32</v>
      </c>
      <c r="D1135">
        <v>2.57</v>
      </c>
    </row>
    <row r="1136" spans="1:4">
      <c r="A1136" t="str">
        <f>"002677"</f>
        <v>002677</v>
      </c>
      <c r="B1136" t="s">
        <v>1138</v>
      </c>
      <c r="C1136">
        <v>-1.23</v>
      </c>
      <c r="D1136">
        <v>3.85</v>
      </c>
    </row>
    <row r="1137" spans="1:4">
      <c r="A1137" t="str">
        <f>"002678"</f>
        <v>002678</v>
      </c>
      <c r="B1137" t="s">
        <v>1139</v>
      </c>
      <c r="C1137">
        <v>1.11</v>
      </c>
      <c r="D1137">
        <v>2.69</v>
      </c>
    </row>
    <row r="1138" spans="1:4">
      <c r="A1138" t="str">
        <f>"002679"</f>
        <v>002679</v>
      </c>
      <c r="B1138" t="s">
        <v>1140</v>
      </c>
      <c r="C1138">
        <v>2.3</v>
      </c>
      <c r="D1138">
        <v>8.02</v>
      </c>
    </row>
    <row r="1139" spans="1:4">
      <c r="A1139" t="str">
        <f>"002680"</f>
        <v>002680</v>
      </c>
      <c r="B1139" t="s">
        <v>1141</v>
      </c>
      <c r="C1139">
        <v>-10</v>
      </c>
      <c r="D1139">
        <v>0</v>
      </c>
    </row>
    <row r="1140" spans="1:4">
      <c r="A1140" t="str">
        <f>"002681"</f>
        <v>002681</v>
      </c>
      <c r="B1140" t="s">
        <v>1142</v>
      </c>
      <c r="C1140">
        <v>1.45</v>
      </c>
      <c r="D1140">
        <v>2.18</v>
      </c>
    </row>
    <row r="1141" spans="1:4">
      <c r="A1141" t="str">
        <f>"002682"</f>
        <v>002682</v>
      </c>
      <c r="B1141" t="s">
        <v>1143</v>
      </c>
      <c r="C1141">
        <v>0.98</v>
      </c>
      <c r="D1141">
        <v>2.54</v>
      </c>
    </row>
    <row r="1142" spans="1:4">
      <c r="A1142" t="str">
        <f>"002683"</f>
        <v>002683</v>
      </c>
      <c r="B1142" t="s">
        <v>1144</v>
      </c>
      <c r="C1142">
        <v>2.07</v>
      </c>
      <c r="D1142">
        <v>2.8</v>
      </c>
    </row>
    <row r="1143" spans="1:4">
      <c r="A1143" t="str">
        <f>"002684"</f>
        <v>002684</v>
      </c>
      <c r="B1143" t="s">
        <v>1145</v>
      </c>
      <c r="C1143">
        <v>-1.95</v>
      </c>
      <c r="D1143">
        <v>3.29</v>
      </c>
    </row>
    <row r="1144" spans="1:4">
      <c r="A1144" t="str">
        <f>"002685"</f>
        <v>002685</v>
      </c>
      <c r="B1144" t="s">
        <v>1146</v>
      </c>
      <c r="C1144">
        <v>2.01</v>
      </c>
      <c r="D1144">
        <v>3.01</v>
      </c>
    </row>
    <row r="1145" spans="1:4">
      <c r="A1145" t="str">
        <f>"002686"</f>
        <v>002686</v>
      </c>
      <c r="B1145" t="s">
        <v>1147</v>
      </c>
      <c r="C1145">
        <v>1.64</v>
      </c>
      <c r="D1145">
        <v>8.32</v>
      </c>
    </row>
    <row r="1146" spans="1:4">
      <c r="A1146" t="str">
        <f>"002687"</f>
        <v>002687</v>
      </c>
      <c r="B1146" t="s">
        <v>1148</v>
      </c>
      <c r="C1146">
        <v>0</v>
      </c>
      <c r="D1146">
        <v>1.82</v>
      </c>
    </row>
    <row r="1147" spans="1:4">
      <c r="A1147" t="str">
        <f>"002688"</f>
        <v>002688</v>
      </c>
      <c r="B1147" t="s">
        <v>1149</v>
      </c>
      <c r="C1147">
        <v>-0.2</v>
      </c>
      <c r="D1147">
        <v>1.37</v>
      </c>
    </row>
    <row r="1148" spans="1:4">
      <c r="A1148" t="str">
        <f>"002689"</f>
        <v>002689</v>
      </c>
      <c r="B1148" t="s">
        <v>1150</v>
      </c>
      <c r="C1148">
        <v>5.49</v>
      </c>
      <c r="D1148">
        <v>6.65</v>
      </c>
    </row>
    <row r="1149" spans="1:4">
      <c r="A1149" t="str">
        <f>"002690"</f>
        <v>002690</v>
      </c>
      <c r="B1149" t="s">
        <v>1151</v>
      </c>
      <c r="C1149">
        <v>-3.71</v>
      </c>
      <c r="D1149">
        <v>4.86</v>
      </c>
    </row>
    <row r="1150" spans="1:4">
      <c r="A1150" t="str">
        <f>"002691"</f>
        <v>002691</v>
      </c>
      <c r="B1150" t="s">
        <v>1152</v>
      </c>
      <c r="C1150">
        <v>-1.35</v>
      </c>
      <c r="D1150">
        <v>2.21</v>
      </c>
    </row>
    <row r="1151" spans="1:4">
      <c r="A1151" t="str">
        <f>"002692"</f>
        <v>002692</v>
      </c>
      <c r="B1151" t="s">
        <v>1153</v>
      </c>
      <c r="C1151">
        <v>1.55</v>
      </c>
      <c r="D1151">
        <v>3.11</v>
      </c>
    </row>
    <row r="1152" spans="1:4">
      <c r="A1152" t="str">
        <f>"002693"</f>
        <v>002693</v>
      </c>
      <c r="B1152" t="s">
        <v>1154</v>
      </c>
      <c r="C1152">
        <v>-5.45</v>
      </c>
      <c r="D1152">
        <v>5.95</v>
      </c>
    </row>
    <row r="1153" spans="1:4">
      <c r="A1153" t="str">
        <f>"002694"</f>
        <v>002694</v>
      </c>
      <c r="B1153" t="s">
        <v>1155</v>
      </c>
      <c r="C1153">
        <v>-1.62</v>
      </c>
      <c r="D1153">
        <v>2.16</v>
      </c>
    </row>
    <row r="1154" spans="1:4">
      <c r="A1154" t="str">
        <f>"002695"</f>
        <v>002695</v>
      </c>
      <c r="B1154" t="s">
        <v>1156</v>
      </c>
      <c r="C1154">
        <v>0.48</v>
      </c>
      <c r="D1154">
        <v>2.07</v>
      </c>
    </row>
    <row r="1155" spans="1:4">
      <c r="A1155" t="str">
        <f>"002696"</f>
        <v>002696</v>
      </c>
      <c r="B1155" t="s">
        <v>1157</v>
      </c>
      <c r="C1155">
        <v>-0.79</v>
      </c>
      <c r="D1155">
        <v>2.11</v>
      </c>
    </row>
    <row r="1156" spans="1:4">
      <c r="A1156" t="str">
        <f>"002697"</f>
        <v>002697</v>
      </c>
      <c r="B1156" t="s">
        <v>1158</v>
      </c>
      <c r="C1156">
        <v>1.21</v>
      </c>
      <c r="D1156">
        <v>2.62</v>
      </c>
    </row>
    <row r="1157" spans="1:4">
      <c r="A1157" t="str">
        <f>"002698"</f>
        <v>002698</v>
      </c>
      <c r="B1157" t="s">
        <v>1159</v>
      </c>
      <c r="C1157">
        <v>1.33</v>
      </c>
      <c r="D1157">
        <v>2.43</v>
      </c>
    </row>
    <row r="1158" spans="1:4">
      <c r="A1158" t="str">
        <f>"002699"</f>
        <v>002699</v>
      </c>
      <c r="B1158" t="s">
        <v>1160</v>
      </c>
      <c r="C1158">
        <v>9.99</v>
      </c>
      <c r="D1158">
        <v>9.43</v>
      </c>
    </row>
    <row r="1159" spans="1:4">
      <c r="A1159" t="str">
        <f>"002700"</f>
        <v>002700</v>
      </c>
      <c r="B1159" t="s">
        <v>1161</v>
      </c>
      <c r="C1159">
        <v>-1.42</v>
      </c>
      <c r="D1159">
        <v>3.13</v>
      </c>
    </row>
    <row r="1160" spans="1:4">
      <c r="A1160" t="str">
        <f>"002701"</f>
        <v>002701</v>
      </c>
      <c r="B1160" t="s">
        <v>1162</v>
      </c>
      <c r="C1160">
        <v>0.36</v>
      </c>
      <c r="D1160">
        <v>1.64</v>
      </c>
    </row>
    <row r="1161" spans="1:4">
      <c r="A1161" t="str">
        <f>"002702"</f>
        <v>002702</v>
      </c>
      <c r="B1161" t="s">
        <v>1163</v>
      </c>
      <c r="C1161">
        <v>0.77</v>
      </c>
      <c r="D1161">
        <v>2.51</v>
      </c>
    </row>
    <row r="1162" spans="1:4">
      <c r="A1162" t="str">
        <f>"002703"</f>
        <v>002703</v>
      </c>
      <c r="B1162" t="s">
        <v>1164</v>
      </c>
      <c r="C1162">
        <v>0.2</v>
      </c>
      <c r="D1162">
        <v>1.98</v>
      </c>
    </row>
    <row r="1163" spans="1:4">
      <c r="A1163" t="str">
        <f>"002705"</f>
        <v>002705</v>
      </c>
      <c r="B1163" t="s">
        <v>1165</v>
      </c>
      <c r="C1163">
        <v>0.62</v>
      </c>
      <c r="D1163">
        <v>1.66</v>
      </c>
    </row>
    <row r="1164" spans="1:4">
      <c r="A1164" t="str">
        <f>"002706"</f>
        <v>002706</v>
      </c>
      <c r="B1164" t="s">
        <v>1166</v>
      </c>
      <c r="C1164">
        <v>1.23</v>
      </c>
      <c r="D1164">
        <v>1.54</v>
      </c>
    </row>
    <row r="1165" spans="1:4">
      <c r="A1165" t="str">
        <f>"002707"</f>
        <v>002707</v>
      </c>
      <c r="B1165" t="s">
        <v>1167</v>
      </c>
      <c r="C1165">
        <v>-0.3</v>
      </c>
      <c r="D1165">
        <v>5.51</v>
      </c>
    </row>
    <row r="1166" spans="1:4">
      <c r="A1166" t="str">
        <f>"002708"</f>
        <v>002708</v>
      </c>
      <c r="B1166" t="s">
        <v>1168</v>
      </c>
      <c r="C1166">
        <v>2.26</v>
      </c>
      <c r="D1166">
        <v>2.67</v>
      </c>
    </row>
    <row r="1167" spans="1:4">
      <c r="A1167" t="str">
        <f>"002709"</f>
        <v>002709</v>
      </c>
      <c r="B1167" t="s">
        <v>1169</v>
      </c>
      <c r="C1167">
        <v>2.76</v>
      </c>
      <c r="D1167">
        <v>3.28</v>
      </c>
    </row>
    <row r="1168" spans="1:4">
      <c r="A1168" t="str">
        <f>"002711"</f>
        <v>002711</v>
      </c>
      <c r="B1168" t="s">
        <v>1170</v>
      </c>
      <c r="C1168">
        <v>1.24</v>
      </c>
      <c r="D1168">
        <v>3.52</v>
      </c>
    </row>
    <row r="1169" spans="1:4">
      <c r="A1169" t="str">
        <f>"002712"</f>
        <v>002712</v>
      </c>
      <c r="B1169" t="s">
        <v>1171</v>
      </c>
      <c r="C1169">
        <v>0</v>
      </c>
      <c r="D1169">
        <v>1.64</v>
      </c>
    </row>
    <row r="1170" spans="1:4">
      <c r="A1170" t="str">
        <f>"002713"</f>
        <v>002713</v>
      </c>
      <c r="B1170" t="s">
        <v>1172</v>
      </c>
      <c r="C1170">
        <v>2.27</v>
      </c>
      <c r="D1170">
        <v>3.28</v>
      </c>
    </row>
    <row r="1171" spans="1:4">
      <c r="A1171" t="str">
        <f>"002714"</f>
        <v>002714</v>
      </c>
      <c r="B1171" t="s">
        <v>1173</v>
      </c>
      <c r="C1171">
        <v>6.38</v>
      </c>
      <c r="D1171">
        <v>5.81</v>
      </c>
    </row>
    <row r="1172" spans="1:4">
      <c r="A1172" t="str">
        <f>"002715"</f>
        <v>002715</v>
      </c>
      <c r="B1172" t="s">
        <v>1174</v>
      </c>
      <c r="C1172">
        <v>-1.94</v>
      </c>
      <c r="D1172">
        <v>3.56</v>
      </c>
    </row>
    <row r="1173" spans="1:4">
      <c r="A1173" t="str">
        <f>"002716"</f>
        <v>002716</v>
      </c>
      <c r="B1173" t="s">
        <v>1175</v>
      </c>
      <c r="C1173">
        <v>0</v>
      </c>
      <c r="D1173">
        <v>0</v>
      </c>
    </row>
    <row r="1174" spans="1:4">
      <c r="A1174" t="str">
        <f>"002717"</f>
        <v>002717</v>
      </c>
      <c r="B1174" t="s">
        <v>1176</v>
      </c>
      <c r="C1174">
        <v>4.59</v>
      </c>
      <c r="D1174">
        <v>6.88</v>
      </c>
    </row>
    <row r="1175" spans="1:4">
      <c r="A1175" t="str">
        <f>"002718"</f>
        <v>002718</v>
      </c>
      <c r="B1175" t="s">
        <v>1177</v>
      </c>
      <c r="C1175">
        <v>0.35</v>
      </c>
      <c r="D1175">
        <v>2.44</v>
      </c>
    </row>
    <row r="1176" spans="1:4">
      <c r="A1176" t="str">
        <f>"002719"</f>
        <v>002719</v>
      </c>
      <c r="B1176" t="s">
        <v>1178</v>
      </c>
      <c r="C1176">
        <v>0</v>
      </c>
      <c r="D1176">
        <v>0</v>
      </c>
    </row>
    <row r="1177" spans="1:4">
      <c r="A1177" t="str">
        <f>"002721"</f>
        <v>002721</v>
      </c>
      <c r="B1177" t="s">
        <v>1179</v>
      </c>
      <c r="C1177">
        <v>-1.29</v>
      </c>
      <c r="D1177">
        <v>2.32</v>
      </c>
    </row>
    <row r="1178" spans="1:4">
      <c r="A1178" t="str">
        <f>"002722"</f>
        <v>002722</v>
      </c>
      <c r="B1178" t="s">
        <v>1180</v>
      </c>
      <c r="C1178">
        <v>1.19</v>
      </c>
      <c r="D1178">
        <v>2.32</v>
      </c>
    </row>
    <row r="1179" spans="1:4">
      <c r="A1179" t="str">
        <f>"002723"</f>
        <v>002723</v>
      </c>
      <c r="B1179" t="s">
        <v>1181</v>
      </c>
      <c r="C1179">
        <v>0</v>
      </c>
      <c r="D1179">
        <v>0</v>
      </c>
    </row>
    <row r="1180" spans="1:4">
      <c r="A1180" t="str">
        <f>"002724"</f>
        <v>002724</v>
      </c>
      <c r="B1180" t="s">
        <v>1182</v>
      </c>
      <c r="C1180">
        <v>-0.32</v>
      </c>
      <c r="D1180">
        <v>3.02</v>
      </c>
    </row>
    <row r="1181" spans="1:4">
      <c r="A1181" t="str">
        <f>"002725"</f>
        <v>002725</v>
      </c>
      <c r="B1181" t="s">
        <v>1183</v>
      </c>
      <c r="C1181">
        <v>-0.63</v>
      </c>
      <c r="D1181">
        <v>4.5</v>
      </c>
    </row>
    <row r="1182" spans="1:4">
      <c r="A1182" t="str">
        <f>"002726"</f>
        <v>002726</v>
      </c>
      <c r="B1182" t="s">
        <v>1184</v>
      </c>
      <c r="C1182">
        <v>2.65</v>
      </c>
      <c r="D1182">
        <v>3.09</v>
      </c>
    </row>
    <row r="1183" spans="1:4">
      <c r="A1183" t="str">
        <f>"002727"</f>
        <v>002727</v>
      </c>
      <c r="B1183" t="s">
        <v>1185</v>
      </c>
      <c r="C1183">
        <v>-4.99</v>
      </c>
      <c r="D1183">
        <v>6.52</v>
      </c>
    </row>
    <row r="1184" spans="1:4">
      <c r="A1184" t="str">
        <f>"002728"</f>
        <v>002728</v>
      </c>
      <c r="B1184" t="s">
        <v>1186</v>
      </c>
      <c r="C1184">
        <v>-1.55</v>
      </c>
      <c r="D1184">
        <v>3.16</v>
      </c>
    </row>
    <row r="1185" spans="1:4">
      <c r="A1185" t="str">
        <f>"002729"</f>
        <v>002729</v>
      </c>
      <c r="B1185" t="s">
        <v>1187</v>
      </c>
      <c r="C1185">
        <v>0.41</v>
      </c>
      <c r="D1185">
        <v>2.66</v>
      </c>
    </row>
    <row r="1186" spans="1:4">
      <c r="A1186" t="str">
        <f>"002730"</f>
        <v>002730</v>
      </c>
      <c r="B1186" t="s">
        <v>1188</v>
      </c>
      <c r="C1186">
        <v>1.17</v>
      </c>
      <c r="D1186">
        <v>2.86</v>
      </c>
    </row>
    <row r="1187" spans="1:4">
      <c r="A1187" t="str">
        <f>"002731"</f>
        <v>002731</v>
      </c>
      <c r="B1187" t="s">
        <v>1189</v>
      </c>
      <c r="C1187">
        <v>0</v>
      </c>
      <c r="D1187">
        <v>2.27</v>
      </c>
    </row>
    <row r="1188" spans="1:4">
      <c r="A1188" t="str">
        <f>"002732"</f>
        <v>002732</v>
      </c>
      <c r="B1188" t="s">
        <v>1190</v>
      </c>
      <c r="C1188">
        <v>0.59</v>
      </c>
      <c r="D1188">
        <v>1.95</v>
      </c>
    </row>
    <row r="1189" spans="1:4">
      <c r="A1189" t="str">
        <f>"002733"</f>
        <v>002733</v>
      </c>
      <c r="B1189" t="s">
        <v>1191</v>
      </c>
      <c r="C1189">
        <v>1</v>
      </c>
      <c r="D1189">
        <v>2.3</v>
      </c>
    </row>
    <row r="1190" spans="1:4">
      <c r="A1190" t="str">
        <f>"002734"</f>
        <v>002734</v>
      </c>
      <c r="B1190" t="s">
        <v>1192</v>
      </c>
      <c r="C1190">
        <v>0.65</v>
      </c>
      <c r="D1190">
        <v>1.67</v>
      </c>
    </row>
    <row r="1191" spans="1:4">
      <c r="A1191" t="str">
        <f>"002735"</f>
        <v>002735</v>
      </c>
      <c r="B1191" t="s">
        <v>1193</v>
      </c>
      <c r="C1191">
        <v>0.39</v>
      </c>
      <c r="D1191">
        <v>2.24</v>
      </c>
    </row>
    <row r="1192" spans="1:4">
      <c r="A1192" t="str">
        <f>"002736"</f>
        <v>002736</v>
      </c>
      <c r="B1192" t="s">
        <v>1194</v>
      </c>
      <c r="C1192">
        <v>0.55</v>
      </c>
      <c r="D1192">
        <v>2.43</v>
      </c>
    </row>
    <row r="1193" spans="1:4">
      <c r="A1193" t="str">
        <f>"002737"</f>
        <v>002737</v>
      </c>
      <c r="B1193" t="s">
        <v>1195</v>
      </c>
      <c r="C1193">
        <v>-9.65</v>
      </c>
      <c r="D1193">
        <v>6.75</v>
      </c>
    </row>
    <row r="1194" spans="1:4">
      <c r="A1194" t="str">
        <f>"002738"</f>
        <v>002738</v>
      </c>
      <c r="B1194" t="s">
        <v>1196</v>
      </c>
      <c r="C1194">
        <v>0.71</v>
      </c>
      <c r="D1194">
        <v>2.83</v>
      </c>
    </row>
    <row r="1195" spans="1:4">
      <c r="A1195" t="str">
        <f>"002739"</f>
        <v>002739</v>
      </c>
      <c r="B1195" t="s">
        <v>1197</v>
      </c>
      <c r="C1195">
        <v>0</v>
      </c>
      <c r="D1195">
        <v>0</v>
      </c>
    </row>
    <row r="1196" spans="1:4">
      <c r="A1196" t="str">
        <f>"002740"</f>
        <v>002740</v>
      </c>
      <c r="B1196" t="s">
        <v>1198</v>
      </c>
      <c r="C1196">
        <v>-0.15</v>
      </c>
      <c r="D1196">
        <v>3.19</v>
      </c>
    </row>
    <row r="1197" spans="1:4">
      <c r="A1197" t="str">
        <f>"002741"</f>
        <v>002741</v>
      </c>
      <c r="B1197" t="s">
        <v>1199</v>
      </c>
      <c r="C1197">
        <v>-0.83</v>
      </c>
      <c r="D1197">
        <v>2.31</v>
      </c>
    </row>
    <row r="1198" spans="1:4">
      <c r="A1198" t="str">
        <f>"002742"</f>
        <v>002742</v>
      </c>
      <c r="B1198" t="s">
        <v>1200</v>
      </c>
      <c r="C1198">
        <v>0.31</v>
      </c>
      <c r="D1198">
        <v>3.76</v>
      </c>
    </row>
    <row r="1199" spans="1:4">
      <c r="A1199" t="str">
        <f>"002743"</f>
        <v>002743</v>
      </c>
      <c r="B1199" t="s">
        <v>1201</v>
      </c>
      <c r="C1199">
        <v>3.07</v>
      </c>
      <c r="D1199">
        <v>4.23</v>
      </c>
    </row>
    <row r="1200" spans="1:4">
      <c r="A1200" t="str">
        <f>"002745"</f>
        <v>002745</v>
      </c>
      <c r="B1200" t="s">
        <v>1202</v>
      </c>
      <c r="C1200">
        <v>-2.46</v>
      </c>
      <c r="D1200">
        <v>3.77</v>
      </c>
    </row>
    <row r="1201" spans="1:4">
      <c r="A1201" t="str">
        <f>"002746"</f>
        <v>002746</v>
      </c>
      <c r="B1201" t="s">
        <v>1203</v>
      </c>
      <c r="C1201">
        <v>4.03</v>
      </c>
      <c r="D1201">
        <v>5.24</v>
      </c>
    </row>
    <row r="1202" spans="1:4">
      <c r="A1202" t="str">
        <f>"002747"</f>
        <v>002747</v>
      </c>
      <c r="B1202" t="s">
        <v>1204</v>
      </c>
      <c r="C1202">
        <v>0.59</v>
      </c>
      <c r="D1202">
        <v>2.44</v>
      </c>
    </row>
    <row r="1203" spans="1:4">
      <c r="A1203" t="str">
        <f>"002748"</f>
        <v>002748</v>
      </c>
      <c r="B1203" t="s">
        <v>1205</v>
      </c>
      <c r="C1203">
        <v>0.58</v>
      </c>
      <c r="D1203">
        <v>1.75</v>
      </c>
    </row>
    <row r="1204" spans="1:4">
      <c r="A1204" t="str">
        <f>"002749"</f>
        <v>002749</v>
      </c>
      <c r="B1204" t="s">
        <v>1206</v>
      </c>
      <c r="C1204">
        <v>2.27</v>
      </c>
      <c r="D1204">
        <v>2.74</v>
      </c>
    </row>
    <row r="1205" spans="1:4">
      <c r="A1205" t="str">
        <f>"002750"</f>
        <v>002750</v>
      </c>
      <c r="B1205" t="s">
        <v>1207</v>
      </c>
      <c r="C1205">
        <v>-6.05</v>
      </c>
      <c r="D1205">
        <v>4.13</v>
      </c>
    </row>
    <row r="1206" spans="1:4">
      <c r="A1206" t="str">
        <f>"002751"</f>
        <v>002751</v>
      </c>
      <c r="B1206" t="s">
        <v>1208</v>
      </c>
      <c r="C1206">
        <v>-1.47</v>
      </c>
      <c r="D1206">
        <v>2.03</v>
      </c>
    </row>
    <row r="1207" spans="1:4">
      <c r="A1207" t="str">
        <f>"002752"</f>
        <v>002752</v>
      </c>
      <c r="B1207" t="s">
        <v>1209</v>
      </c>
      <c r="C1207">
        <v>0.35</v>
      </c>
      <c r="D1207">
        <v>2.67</v>
      </c>
    </row>
    <row r="1208" spans="1:4">
      <c r="A1208" t="str">
        <f>"002753"</f>
        <v>002753</v>
      </c>
      <c r="B1208" t="s">
        <v>1210</v>
      </c>
      <c r="C1208">
        <v>-0.42</v>
      </c>
      <c r="D1208">
        <v>2.03</v>
      </c>
    </row>
    <row r="1209" spans="1:4">
      <c r="A1209" t="str">
        <f>"002755"</f>
        <v>002755</v>
      </c>
      <c r="B1209" t="s">
        <v>1211</v>
      </c>
      <c r="C1209">
        <v>0</v>
      </c>
      <c r="D1209">
        <v>0</v>
      </c>
    </row>
    <row r="1210" spans="1:4">
      <c r="A1210" t="str">
        <f>"002756"</f>
        <v>002756</v>
      </c>
      <c r="B1210" t="s">
        <v>1212</v>
      </c>
      <c r="C1210">
        <v>1.24</v>
      </c>
      <c r="D1210">
        <v>3.06</v>
      </c>
    </row>
    <row r="1211" spans="1:4">
      <c r="A1211" t="str">
        <f>"002757"</f>
        <v>002757</v>
      </c>
      <c r="B1211" t="s">
        <v>1213</v>
      </c>
      <c r="C1211">
        <v>1.41</v>
      </c>
      <c r="D1211">
        <v>2.32</v>
      </c>
    </row>
    <row r="1212" spans="1:4">
      <c r="A1212" t="str">
        <f>"002758"</f>
        <v>002758</v>
      </c>
      <c r="B1212" t="s">
        <v>1214</v>
      </c>
      <c r="C1212">
        <v>-6.47</v>
      </c>
      <c r="D1212">
        <v>8.86</v>
      </c>
    </row>
    <row r="1213" spans="1:4">
      <c r="A1213" t="str">
        <f>"002759"</f>
        <v>002759</v>
      </c>
      <c r="B1213" t="s">
        <v>1215</v>
      </c>
      <c r="C1213">
        <v>0.99</v>
      </c>
      <c r="D1213">
        <v>1.74</v>
      </c>
    </row>
    <row r="1214" spans="1:4">
      <c r="A1214" t="str">
        <f>"002760"</f>
        <v>002760</v>
      </c>
      <c r="B1214" t="s">
        <v>1216</v>
      </c>
      <c r="C1214">
        <v>1.25</v>
      </c>
      <c r="D1214">
        <v>4.16</v>
      </c>
    </row>
    <row r="1215" spans="1:4">
      <c r="A1215" t="str">
        <f>"002761"</f>
        <v>002761</v>
      </c>
      <c r="B1215" t="s">
        <v>1217</v>
      </c>
      <c r="C1215">
        <v>-0.1</v>
      </c>
      <c r="D1215">
        <v>0.73</v>
      </c>
    </row>
    <row r="1216" spans="1:4">
      <c r="A1216" t="str">
        <f>"002762"</f>
        <v>002762</v>
      </c>
      <c r="B1216" t="s">
        <v>1218</v>
      </c>
      <c r="C1216">
        <v>2.14</v>
      </c>
      <c r="D1216">
        <v>5.97</v>
      </c>
    </row>
    <row r="1217" spans="1:4">
      <c r="A1217" t="str">
        <f>"002763"</f>
        <v>002763</v>
      </c>
      <c r="B1217" t="s">
        <v>1219</v>
      </c>
      <c r="C1217">
        <v>0.81</v>
      </c>
      <c r="D1217">
        <v>3.23</v>
      </c>
    </row>
    <row r="1218" spans="1:4">
      <c r="A1218" t="str">
        <f>"002765"</f>
        <v>002765</v>
      </c>
      <c r="B1218" t="s">
        <v>1220</v>
      </c>
      <c r="C1218">
        <v>0.3</v>
      </c>
      <c r="D1218">
        <v>1.92</v>
      </c>
    </row>
    <row r="1219" spans="1:4">
      <c r="A1219" t="str">
        <f>"002766"</f>
        <v>002766</v>
      </c>
      <c r="B1219" t="s">
        <v>1221</v>
      </c>
      <c r="C1219">
        <v>-2.35</v>
      </c>
      <c r="D1219">
        <v>4.48</v>
      </c>
    </row>
    <row r="1220" spans="1:4">
      <c r="A1220" t="str">
        <f>"002767"</f>
        <v>002767</v>
      </c>
      <c r="B1220" t="s">
        <v>1222</v>
      </c>
      <c r="C1220">
        <v>2.58</v>
      </c>
      <c r="D1220">
        <v>7.21</v>
      </c>
    </row>
    <row r="1221" spans="1:4">
      <c r="A1221" t="str">
        <f>"002768"</f>
        <v>002768</v>
      </c>
      <c r="B1221" t="s">
        <v>1223</v>
      </c>
      <c r="C1221">
        <v>-1.6</v>
      </c>
      <c r="D1221">
        <v>2.49</v>
      </c>
    </row>
    <row r="1222" spans="1:4">
      <c r="A1222" t="str">
        <f>"002769"</f>
        <v>002769</v>
      </c>
      <c r="B1222" t="s">
        <v>1224</v>
      </c>
      <c r="C1222">
        <v>1.01</v>
      </c>
      <c r="D1222">
        <v>3.36</v>
      </c>
    </row>
    <row r="1223" spans="1:4">
      <c r="A1223" t="str">
        <f>"002770"</f>
        <v>002770</v>
      </c>
      <c r="B1223" t="s">
        <v>1225</v>
      </c>
      <c r="C1223">
        <v>0.58</v>
      </c>
      <c r="D1223">
        <v>4.36</v>
      </c>
    </row>
    <row r="1224" spans="1:4">
      <c r="A1224" t="str">
        <f>"002771"</f>
        <v>002771</v>
      </c>
      <c r="B1224" t="s">
        <v>1226</v>
      </c>
      <c r="C1224">
        <v>3.7</v>
      </c>
      <c r="D1224">
        <v>5.28</v>
      </c>
    </row>
    <row r="1225" spans="1:4">
      <c r="A1225" t="str">
        <f>"002772"</f>
        <v>002772</v>
      </c>
      <c r="B1225" t="s">
        <v>1227</v>
      </c>
      <c r="C1225">
        <v>0.63</v>
      </c>
      <c r="D1225">
        <v>1.63</v>
      </c>
    </row>
    <row r="1226" spans="1:4">
      <c r="A1226" t="str">
        <f>"002773"</f>
        <v>002773</v>
      </c>
      <c r="B1226" t="s">
        <v>1228</v>
      </c>
      <c r="C1226">
        <v>-1.89</v>
      </c>
      <c r="D1226">
        <v>6.66</v>
      </c>
    </row>
    <row r="1227" spans="1:4">
      <c r="A1227" t="str">
        <f>"002774"</f>
        <v>002774</v>
      </c>
      <c r="B1227" t="s">
        <v>1229</v>
      </c>
      <c r="C1227">
        <v>1.64</v>
      </c>
      <c r="D1227">
        <v>5.12</v>
      </c>
    </row>
    <row r="1228" spans="1:4">
      <c r="A1228" t="str">
        <f>"002775"</f>
        <v>002775</v>
      </c>
      <c r="B1228" t="s">
        <v>1230</v>
      </c>
      <c r="C1228">
        <v>1.77</v>
      </c>
      <c r="D1228">
        <v>3.54</v>
      </c>
    </row>
    <row r="1229" spans="1:4">
      <c r="A1229" t="str">
        <f>"002776"</f>
        <v>002776</v>
      </c>
      <c r="B1229" t="s">
        <v>1231</v>
      </c>
      <c r="C1229">
        <v>-2.68</v>
      </c>
      <c r="D1229">
        <v>4.46</v>
      </c>
    </row>
    <row r="1230" spans="1:4">
      <c r="A1230" t="str">
        <f>"002777"</f>
        <v>002777</v>
      </c>
      <c r="B1230" t="s">
        <v>1232</v>
      </c>
      <c r="C1230">
        <v>10</v>
      </c>
      <c r="D1230">
        <v>10.39</v>
      </c>
    </row>
    <row r="1231" spans="1:4">
      <c r="A1231" t="str">
        <f>"002778"</f>
        <v>002778</v>
      </c>
      <c r="B1231" t="s">
        <v>1233</v>
      </c>
      <c r="C1231">
        <v>10</v>
      </c>
      <c r="D1231">
        <v>6.37</v>
      </c>
    </row>
    <row r="1232" spans="1:4">
      <c r="A1232" t="str">
        <f>"002779"</f>
        <v>002779</v>
      </c>
      <c r="B1232" t="s">
        <v>1234</v>
      </c>
      <c r="C1232">
        <v>0</v>
      </c>
      <c r="D1232">
        <v>2.42</v>
      </c>
    </row>
    <row r="1233" spans="1:4">
      <c r="A1233" t="str">
        <f>"002780"</f>
        <v>002780</v>
      </c>
      <c r="B1233" t="s">
        <v>1235</v>
      </c>
      <c r="C1233">
        <v>0.8</v>
      </c>
      <c r="D1233">
        <v>1.49</v>
      </c>
    </row>
    <row r="1234" spans="1:4">
      <c r="A1234" t="str">
        <f>"002781"</f>
        <v>002781</v>
      </c>
      <c r="B1234" t="s">
        <v>1236</v>
      </c>
      <c r="C1234">
        <v>-2</v>
      </c>
      <c r="D1234">
        <v>2.55</v>
      </c>
    </row>
    <row r="1235" spans="1:4">
      <c r="A1235" t="str">
        <f>"002782"</f>
        <v>002782</v>
      </c>
      <c r="B1235" t="s">
        <v>1237</v>
      </c>
      <c r="C1235">
        <v>0.3</v>
      </c>
      <c r="D1235">
        <v>3.2</v>
      </c>
    </row>
    <row r="1236" spans="1:4">
      <c r="A1236" t="str">
        <f>"002783"</f>
        <v>002783</v>
      </c>
      <c r="B1236" t="s">
        <v>1238</v>
      </c>
      <c r="C1236">
        <v>0.75</v>
      </c>
      <c r="D1236">
        <v>1.62</v>
      </c>
    </row>
    <row r="1237" spans="1:4">
      <c r="A1237" t="str">
        <f>"002785"</f>
        <v>002785</v>
      </c>
      <c r="B1237" t="s">
        <v>1239</v>
      </c>
      <c r="C1237">
        <v>1.52</v>
      </c>
      <c r="D1237">
        <v>1.98</v>
      </c>
    </row>
    <row r="1238" spans="1:4">
      <c r="A1238" t="str">
        <f>"002786"</f>
        <v>002786</v>
      </c>
      <c r="B1238" t="s">
        <v>1240</v>
      </c>
      <c r="C1238">
        <v>1.49</v>
      </c>
      <c r="D1238">
        <v>2.15</v>
      </c>
    </row>
    <row r="1239" spans="1:4">
      <c r="A1239" t="str">
        <f>"002787"</f>
        <v>002787</v>
      </c>
      <c r="B1239" t="s">
        <v>1241</v>
      </c>
      <c r="C1239">
        <v>-0.62</v>
      </c>
      <c r="D1239">
        <v>3.27</v>
      </c>
    </row>
    <row r="1240" spans="1:4">
      <c r="A1240" t="str">
        <f>"002788"</f>
        <v>002788</v>
      </c>
      <c r="B1240" t="s">
        <v>1242</v>
      </c>
      <c r="C1240">
        <v>-3.91</v>
      </c>
      <c r="D1240">
        <v>2.87</v>
      </c>
    </row>
    <row r="1241" spans="1:4">
      <c r="A1241" t="str">
        <f>"002789"</f>
        <v>002789</v>
      </c>
      <c r="B1241" t="s">
        <v>1243</v>
      </c>
      <c r="C1241">
        <v>-0.29</v>
      </c>
      <c r="D1241">
        <v>1.56</v>
      </c>
    </row>
    <row r="1242" spans="1:4">
      <c r="A1242" t="str">
        <f>"002790"</f>
        <v>002790</v>
      </c>
      <c r="B1242" t="s">
        <v>1244</v>
      </c>
      <c r="C1242">
        <v>1.53</v>
      </c>
      <c r="D1242">
        <v>6.48</v>
      </c>
    </row>
    <row r="1243" spans="1:4">
      <c r="A1243" t="str">
        <f>"002791"</f>
        <v>002791</v>
      </c>
      <c r="B1243" t="s">
        <v>1245</v>
      </c>
      <c r="C1243">
        <v>0.17</v>
      </c>
      <c r="D1243">
        <v>1.44</v>
      </c>
    </row>
    <row r="1244" spans="1:4">
      <c r="A1244" t="str">
        <f>"002792"</f>
        <v>002792</v>
      </c>
      <c r="B1244" t="s">
        <v>1246</v>
      </c>
      <c r="C1244">
        <v>0.73</v>
      </c>
      <c r="D1244">
        <v>2.24</v>
      </c>
    </row>
    <row r="1245" spans="1:4">
      <c r="A1245" t="str">
        <f>"002793"</f>
        <v>002793</v>
      </c>
      <c r="B1245" t="s">
        <v>1247</v>
      </c>
      <c r="C1245">
        <v>0.08</v>
      </c>
      <c r="D1245">
        <v>1.6</v>
      </c>
    </row>
    <row r="1246" spans="1:4">
      <c r="A1246" t="str">
        <f>"002795"</f>
        <v>002795</v>
      </c>
      <c r="B1246" t="s">
        <v>1248</v>
      </c>
      <c r="C1246">
        <v>-1.85</v>
      </c>
      <c r="D1246">
        <v>5.01</v>
      </c>
    </row>
    <row r="1247" spans="1:4">
      <c r="A1247" t="str">
        <f>"002796"</f>
        <v>002796</v>
      </c>
      <c r="B1247" t="s">
        <v>1249</v>
      </c>
      <c r="C1247">
        <v>-0.33</v>
      </c>
      <c r="D1247">
        <v>1.97</v>
      </c>
    </row>
    <row r="1248" spans="1:4">
      <c r="A1248" t="str">
        <f>"002797"</f>
        <v>002797</v>
      </c>
      <c r="B1248" t="s">
        <v>1250</v>
      </c>
      <c r="C1248">
        <v>0.49</v>
      </c>
      <c r="D1248">
        <v>2.77</v>
      </c>
    </row>
    <row r="1249" spans="1:4">
      <c r="A1249" t="str">
        <f>"002798"</f>
        <v>002798</v>
      </c>
      <c r="B1249" t="s">
        <v>1251</v>
      </c>
      <c r="C1249">
        <v>-1.7</v>
      </c>
      <c r="D1249">
        <v>3.89</v>
      </c>
    </row>
    <row r="1250" spans="1:4">
      <c r="A1250" t="str">
        <f>"002799"</f>
        <v>002799</v>
      </c>
      <c r="B1250" t="s">
        <v>1252</v>
      </c>
      <c r="C1250">
        <v>-1.4</v>
      </c>
      <c r="D1250">
        <v>3.03</v>
      </c>
    </row>
    <row r="1251" spans="1:4">
      <c r="A1251" t="str">
        <f>"002800"</f>
        <v>002800</v>
      </c>
      <c r="B1251" t="s">
        <v>1253</v>
      </c>
      <c r="C1251">
        <v>0.1</v>
      </c>
      <c r="D1251">
        <v>2.53</v>
      </c>
    </row>
    <row r="1252" spans="1:4">
      <c r="A1252" t="str">
        <f>"002801"</f>
        <v>002801</v>
      </c>
      <c r="B1252" t="s">
        <v>1254</v>
      </c>
      <c r="C1252">
        <v>-0.2</v>
      </c>
      <c r="D1252">
        <v>1.86</v>
      </c>
    </row>
    <row r="1253" spans="1:4">
      <c r="A1253" t="str">
        <f>"002802"</f>
        <v>002802</v>
      </c>
      <c r="B1253" t="s">
        <v>1255</v>
      </c>
      <c r="C1253">
        <v>-0.88</v>
      </c>
      <c r="D1253">
        <v>1.91</v>
      </c>
    </row>
    <row r="1254" spans="1:4">
      <c r="A1254" t="str">
        <f>"002803"</f>
        <v>002803</v>
      </c>
      <c r="B1254" t="s">
        <v>1256</v>
      </c>
      <c r="C1254">
        <v>-2.36</v>
      </c>
      <c r="D1254">
        <v>3.78</v>
      </c>
    </row>
    <row r="1255" spans="1:4">
      <c r="A1255" t="str">
        <f>"002805"</f>
        <v>002805</v>
      </c>
      <c r="B1255" t="s">
        <v>1257</v>
      </c>
      <c r="C1255">
        <v>-1.07</v>
      </c>
      <c r="D1255">
        <v>2.71</v>
      </c>
    </row>
    <row r="1256" spans="1:4">
      <c r="A1256" t="str">
        <f>"002806"</f>
        <v>002806</v>
      </c>
      <c r="B1256" t="s">
        <v>1258</v>
      </c>
      <c r="C1256">
        <v>0.03</v>
      </c>
      <c r="D1256">
        <v>3.77</v>
      </c>
    </row>
    <row r="1257" spans="1:4">
      <c r="A1257" t="str">
        <f>"002807"</f>
        <v>002807</v>
      </c>
      <c r="B1257" t="s">
        <v>1259</v>
      </c>
      <c r="C1257">
        <v>0.17</v>
      </c>
      <c r="D1257">
        <v>6.09</v>
      </c>
    </row>
    <row r="1258" spans="1:4">
      <c r="A1258" t="str">
        <f>"002808"</f>
        <v>002808</v>
      </c>
      <c r="B1258" t="s">
        <v>1260</v>
      </c>
      <c r="C1258">
        <v>2.28</v>
      </c>
      <c r="D1258">
        <v>3.23</v>
      </c>
    </row>
    <row r="1259" spans="1:4">
      <c r="A1259" t="str">
        <f>"002809"</f>
        <v>002809</v>
      </c>
      <c r="B1259" t="s">
        <v>1261</v>
      </c>
      <c r="C1259">
        <v>1.51</v>
      </c>
      <c r="D1259">
        <v>4.53</v>
      </c>
    </row>
    <row r="1260" spans="1:4">
      <c r="A1260" t="str">
        <f>"002810"</f>
        <v>002810</v>
      </c>
      <c r="B1260" t="s">
        <v>1262</v>
      </c>
      <c r="C1260">
        <v>0.25</v>
      </c>
      <c r="D1260">
        <v>2.69</v>
      </c>
    </row>
    <row r="1261" spans="1:4">
      <c r="A1261" t="str">
        <f>"002811"</f>
        <v>002811</v>
      </c>
      <c r="B1261" t="s">
        <v>1263</v>
      </c>
      <c r="C1261">
        <v>2.91</v>
      </c>
      <c r="D1261">
        <v>4.37</v>
      </c>
    </row>
    <row r="1262" spans="1:4">
      <c r="A1262" t="str">
        <f>"002812"</f>
        <v>002812</v>
      </c>
      <c r="B1262" t="s">
        <v>1264</v>
      </c>
      <c r="C1262">
        <v>3.93</v>
      </c>
      <c r="D1262">
        <v>8.51</v>
      </c>
    </row>
    <row r="1263" spans="1:4">
      <c r="A1263" t="str">
        <f>"002813"</f>
        <v>002813</v>
      </c>
      <c r="B1263" t="s">
        <v>1265</v>
      </c>
      <c r="C1263">
        <v>-1.58</v>
      </c>
      <c r="D1263">
        <v>2.24</v>
      </c>
    </row>
    <row r="1264" spans="1:4">
      <c r="A1264" t="str">
        <f>"002815"</f>
        <v>002815</v>
      </c>
      <c r="B1264" t="s">
        <v>1266</v>
      </c>
      <c r="C1264">
        <v>4.9</v>
      </c>
      <c r="D1264">
        <v>7.2</v>
      </c>
    </row>
    <row r="1265" spans="1:4">
      <c r="A1265" t="str">
        <f>"002816"</f>
        <v>002816</v>
      </c>
      <c r="B1265" t="s">
        <v>1267</v>
      </c>
      <c r="C1265">
        <v>-0.78</v>
      </c>
      <c r="D1265">
        <v>2.27</v>
      </c>
    </row>
    <row r="1266" spans="1:4">
      <c r="A1266" t="str">
        <f>"002817"</f>
        <v>002817</v>
      </c>
      <c r="B1266" t="s">
        <v>1268</v>
      </c>
      <c r="C1266">
        <v>-2.68</v>
      </c>
      <c r="D1266">
        <v>2.28</v>
      </c>
    </row>
    <row r="1267" spans="1:4">
      <c r="A1267" t="str">
        <f>"002818"</f>
        <v>002818</v>
      </c>
      <c r="B1267" t="s">
        <v>1269</v>
      </c>
      <c r="C1267">
        <v>0.58</v>
      </c>
      <c r="D1267">
        <v>1.04</v>
      </c>
    </row>
    <row r="1268" spans="1:4">
      <c r="A1268" t="str">
        <f>"002819"</f>
        <v>002819</v>
      </c>
      <c r="B1268" t="s">
        <v>1270</v>
      </c>
      <c r="C1268">
        <v>0</v>
      </c>
      <c r="D1268">
        <v>0</v>
      </c>
    </row>
    <row r="1269" spans="1:4">
      <c r="A1269" t="str">
        <f>"002820"</f>
        <v>002820</v>
      </c>
      <c r="B1269" t="s">
        <v>1271</v>
      </c>
      <c r="C1269">
        <v>-0.56</v>
      </c>
      <c r="D1269">
        <v>1.75</v>
      </c>
    </row>
    <row r="1270" spans="1:4">
      <c r="A1270" t="str">
        <f>"002821"</f>
        <v>002821</v>
      </c>
      <c r="B1270" t="s">
        <v>1272</v>
      </c>
      <c r="C1270">
        <v>-5.57</v>
      </c>
      <c r="D1270">
        <v>6.23</v>
      </c>
    </row>
    <row r="1271" spans="1:4">
      <c r="A1271" t="str">
        <f>"002822"</f>
        <v>002822</v>
      </c>
      <c r="B1271" t="s">
        <v>1273</v>
      </c>
      <c r="C1271">
        <v>1.78</v>
      </c>
      <c r="D1271">
        <v>6.76</v>
      </c>
    </row>
    <row r="1272" spans="1:4">
      <c r="A1272" t="str">
        <f>"002823"</f>
        <v>002823</v>
      </c>
      <c r="B1272" t="s">
        <v>1274</v>
      </c>
      <c r="C1272">
        <v>0.62</v>
      </c>
      <c r="D1272">
        <v>2.4</v>
      </c>
    </row>
    <row r="1273" spans="1:4">
      <c r="A1273" t="str">
        <f>"002824"</f>
        <v>002824</v>
      </c>
      <c r="B1273" t="s">
        <v>1275</v>
      </c>
      <c r="C1273">
        <v>1.88</v>
      </c>
      <c r="D1273">
        <v>3.16</v>
      </c>
    </row>
    <row r="1274" spans="1:4">
      <c r="A1274" t="str">
        <f>"002825"</f>
        <v>002825</v>
      </c>
      <c r="B1274" t="s">
        <v>1276</v>
      </c>
      <c r="C1274">
        <v>0.82</v>
      </c>
      <c r="D1274">
        <v>2.2</v>
      </c>
    </row>
    <row r="1275" spans="1:4">
      <c r="A1275" t="str">
        <f>"002826"</f>
        <v>002826</v>
      </c>
      <c r="B1275" t="s">
        <v>1277</v>
      </c>
      <c r="C1275">
        <v>-5.69</v>
      </c>
      <c r="D1275">
        <v>5.88</v>
      </c>
    </row>
    <row r="1276" spans="1:4">
      <c r="A1276" t="str">
        <f>"002827"</f>
        <v>002827</v>
      </c>
      <c r="B1276" t="s">
        <v>1278</v>
      </c>
      <c r="C1276">
        <v>0.72</v>
      </c>
      <c r="D1276">
        <v>1.86</v>
      </c>
    </row>
    <row r="1277" spans="1:4">
      <c r="A1277" t="str">
        <f>"002828"</f>
        <v>002828</v>
      </c>
      <c r="B1277" t="s">
        <v>1279</v>
      </c>
      <c r="C1277">
        <v>0.45</v>
      </c>
      <c r="D1277">
        <v>4.61</v>
      </c>
    </row>
    <row r="1278" spans="1:4">
      <c r="A1278" t="str">
        <f>"002829"</f>
        <v>002829</v>
      </c>
      <c r="B1278" t="s">
        <v>1280</v>
      </c>
      <c r="C1278">
        <v>0.67</v>
      </c>
      <c r="D1278">
        <v>3.69</v>
      </c>
    </row>
    <row r="1279" spans="1:4">
      <c r="A1279" t="str">
        <f>"002830"</f>
        <v>002830</v>
      </c>
      <c r="B1279" t="s">
        <v>1281</v>
      </c>
      <c r="C1279">
        <v>0.95</v>
      </c>
      <c r="D1279">
        <v>2.8</v>
      </c>
    </row>
    <row r="1280" spans="1:4">
      <c r="A1280" t="str">
        <f>"002831"</f>
        <v>002831</v>
      </c>
      <c r="B1280" t="s">
        <v>1282</v>
      </c>
      <c r="C1280">
        <v>1.54</v>
      </c>
      <c r="D1280">
        <v>4.02</v>
      </c>
    </row>
    <row r="1281" spans="1:4">
      <c r="A1281" t="str">
        <f>"002832"</f>
        <v>002832</v>
      </c>
      <c r="B1281" t="s">
        <v>1283</v>
      </c>
      <c r="C1281">
        <v>0.03</v>
      </c>
      <c r="D1281">
        <v>2.77</v>
      </c>
    </row>
    <row r="1282" spans="1:4">
      <c r="A1282" t="str">
        <f>"002833"</f>
        <v>002833</v>
      </c>
      <c r="B1282" t="s">
        <v>1284</v>
      </c>
      <c r="C1282">
        <v>0.16</v>
      </c>
      <c r="D1282">
        <v>2.7</v>
      </c>
    </row>
    <row r="1283" spans="1:4">
      <c r="A1283" t="str">
        <f>"002835"</f>
        <v>002835</v>
      </c>
      <c r="B1283" t="s">
        <v>1285</v>
      </c>
      <c r="C1283">
        <v>1.61</v>
      </c>
      <c r="D1283">
        <v>8.56</v>
      </c>
    </row>
    <row r="1284" spans="1:4">
      <c r="A1284" t="str">
        <f>"002836"</f>
        <v>002836</v>
      </c>
      <c r="B1284" t="s">
        <v>1286</v>
      </c>
      <c r="C1284">
        <v>2.11</v>
      </c>
      <c r="D1284">
        <v>5.34</v>
      </c>
    </row>
    <row r="1285" spans="1:4">
      <c r="A1285" t="str">
        <f>"002837"</f>
        <v>002837</v>
      </c>
      <c r="B1285" t="s">
        <v>1287</v>
      </c>
      <c r="C1285">
        <v>2.75</v>
      </c>
      <c r="D1285">
        <v>3.94</v>
      </c>
    </row>
    <row r="1286" spans="1:4">
      <c r="A1286" t="str">
        <f>"002838"</f>
        <v>002838</v>
      </c>
      <c r="B1286" t="s">
        <v>1288</v>
      </c>
      <c r="C1286">
        <v>0</v>
      </c>
      <c r="D1286">
        <v>1.45</v>
      </c>
    </row>
    <row r="1287" spans="1:4">
      <c r="A1287" t="str">
        <f>"002839"</f>
        <v>002839</v>
      </c>
      <c r="B1287" t="s">
        <v>1289</v>
      </c>
      <c r="C1287">
        <v>1.46</v>
      </c>
      <c r="D1287">
        <v>9.06</v>
      </c>
    </row>
    <row r="1288" spans="1:4">
      <c r="A1288" t="str">
        <f>"002840"</f>
        <v>002840</v>
      </c>
      <c r="B1288" t="s">
        <v>1290</v>
      </c>
      <c r="C1288">
        <v>-4.52</v>
      </c>
      <c r="D1288">
        <v>8.42</v>
      </c>
    </row>
    <row r="1289" spans="1:4">
      <c r="A1289" t="str">
        <f>"002841"</f>
        <v>002841</v>
      </c>
      <c r="B1289" t="s">
        <v>1291</v>
      </c>
      <c r="C1289">
        <v>0.23</v>
      </c>
      <c r="D1289">
        <v>3.06</v>
      </c>
    </row>
    <row r="1290" spans="1:4">
      <c r="A1290" t="str">
        <f>"002842"</f>
        <v>002842</v>
      </c>
      <c r="B1290" t="s">
        <v>1292</v>
      </c>
      <c r="C1290">
        <v>1.48</v>
      </c>
      <c r="D1290">
        <v>3.21</v>
      </c>
    </row>
    <row r="1291" spans="1:4">
      <c r="A1291" t="str">
        <f>"002843"</f>
        <v>002843</v>
      </c>
      <c r="B1291" t="s">
        <v>1293</v>
      </c>
      <c r="C1291">
        <v>2.8</v>
      </c>
      <c r="D1291">
        <v>4.91</v>
      </c>
    </row>
    <row r="1292" spans="1:4">
      <c r="A1292" t="str">
        <f>"002845"</f>
        <v>002845</v>
      </c>
      <c r="B1292" t="s">
        <v>1294</v>
      </c>
      <c r="C1292">
        <v>1.33</v>
      </c>
      <c r="D1292">
        <v>2.71</v>
      </c>
    </row>
    <row r="1293" spans="1:4">
      <c r="A1293" t="str">
        <f>"002846"</f>
        <v>002846</v>
      </c>
      <c r="B1293" t="s">
        <v>1295</v>
      </c>
      <c r="C1293">
        <v>10</v>
      </c>
      <c r="D1293">
        <v>11.23</v>
      </c>
    </row>
    <row r="1294" spans="1:4">
      <c r="A1294" t="str">
        <f>"002847"</f>
        <v>002847</v>
      </c>
      <c r="B1294" t="s">
        <v>1296</v>
      </c>
      <c r="C1294">
        <v>-1.68</v>
      </c>
      <c r="D1294">
        <v>5.13</v>
      </c>
    </row>
    <row r="1295" spans="1:4">
      <c r="A1295" t="str">
        <f>"002848"</f>
        <v>002848</v>
      </c>
      <c r="B1295" t="s">
        <v>1297</v>
      </c>
      <c r="C1295">
        <v>0.08</v>
      </c>
      <c r="D1295">
        <v>2.66</v>
      </c>
    </row>
    <row r="1296" spans="1:4">
      <c r="A1296" t="str">
        <f>"002849"</f>
        <v>002849</v>
      </c>
      <c r="B1296" t="s">
        <v>1298</v>
      </c>
      <c r="C1296">
        <v>-0.63</v>
      </c>
      <c r="D1296">
        <v>2.06</v>
      </c>
    </row>
    <row r="1297" spans="1:4">
      <c r="A1297" t="str">
        <f>"002850"</f>
        <v>002850</v>
      </c>
      <c r="B1297" t="s">
        <v>1299</v>
      </c>
      <c r="C1297">
        <v>0.96</v>
      </c>
      <c r="D1297">
        <v>3.92</v>
      </c>
    </row>
    <row r="1298" spans="1:4">
      <c r="A1298" t="str">
        <f>"002851"</f>
        <v>002851</v>
      </c>
      <c r="B1298" t="s">
        <v>1300</v>
      </c>
      <c r="C1298">
        <v>0.23</v>
      </c>
      <c r="D1298">
        <v>3.01</v>
      </c>
    </row>
    <row r="1299" spans="1:4">
      <c r="A1299" t="str">
        <f>"002852"</f>
        <v>002852</v>
      </c>
      <c r="B1299" t="s">
        <v>1301</v>
      </c>
      <c r="C1299">
        <v>0.91</v>
      </c>
      <c r="D1299">
        <v>2.94</v>
      </c>
    </row>
    <row r="1300" spans="1:4">
      <c r="A1300" t="str">
        <f>"002853"</f>
        <v>002853</v>
      </c>
      <c r="B1300" t="s">
        <v>1302</v>
      </c>
      <c r="C1300">
        <v>1.15</v>
      </c>
      <c r="D1300">
        <v>1.92</v>
      </c>
    </row>
    <row r="1301" spans="1:4">
      <c r="A1301" t="str">
        <f>"002855"</f>
        <v>002855</v>
      </c>
      <c r="B1301" t="s">
        <v>1303</v>
      </c>
      <c r="C1301">
        <v>1.31</v>
      </c>
      <c r="D1301">
        <v>2.12</v>
      </c>
    </row>
    <row r="1302" spans="1:4">
      <c r="A1302" t="str">
        <f>"002856"</f>
        <v>002856</v>
      </c>
      <c r="B1302" t="s">
        <v>1304</v>
      </c>
      <c r="C1302">
        <v>0</v>
      </c>
      <c r="D1302">
        <v>0</v>
      </c>
    </row>
    <row r="1303" spans="1:4">
      <c r="A1303" t="str">
        <f>"002857"</f>
        <v>002857</v>
      </c>
      <c r="B1303" t="s">
        <v>1305</v>
      </c>
      <c r="C1303">
        <v>9.97</v>
      </c>
      <c r="D1303">
        <v>9.74</v>
      </c>
    </row>
    <row r="1304" spans="1:4">
      <c r="A1304" t="str">
        <f>"002858"</f>
        <v>002858</v>
      </c>
      <c r="B1304" t="s">
        <v>1306</v>
      </c>
      <c r="C1304">
        <v>3.88</v>
      </c>
      <c r="D1304">
        <v>7.94</v>
      </c>
    </row>
    <row r="1305" spans="1:4">
      <c r="A1305" t="str">
        <f>"002859"</f>
        <v>002859</v>
      </c>
      <c r="B1305" t="s">
        <v>1307</v>
      </c>
      <c r="C1305">
        <v>-2.11</v>
      </c>
      <c r="D1305">
        <v>4.81</v>
      </c>
    </row>
    <row r="1306" spans="1:4">
      <c r="A1306" t="str">
        <f>"002860"</f>
        <v>002860</v>
      </c>
      <c r="B1306" t="s">
        <v>1308</v>
      </c>
      <c r="C1306">
        <v>2.69</v>
      </c>
      <c r="D1306">
        <v>5.47</v>
      </c>
    </row>
    <row r="1307" spans="1:4">
      <c r="A1307" t="str">
        <f>"002861"</f>
        <v>002861</v>
      </c>
      <c r="B1307" t="s">
        <v>1309</v>
      </c>
      <c r="C1307">
        <v>-3.55</v>
      </c>
      <c r="D1307">
        <v>8.94</v>
      </c>
    </row>
    <row r="1308" spans="1:4">
      <c r="A1308" t="str">
        <f>"002862"</f>
        <v>002862</v>
      </c>
      <c r="B1308" t="s">
        <v>1310</v>
      </c>
      <c r="C1308">
        <v>0.25</v>
      </c>
      <c r="D1308">
        <v>1.82</v>
      </c>
    </row>
    <row r="1309" spans="1:4">
      <c r="A1309" t="str">
        <f>"002863"</f>
        <v>002863</v>
      </c>
      <c r="B1309" t="s">
        <v>1311</v>
      </c>
      <c r="C1309">
        <v>0.75</v>
      </c>
      <c r="D1309">
        <v>2.99</v>
      </c>
    </row>
    <row r="1310" spans="1:4">
      <c r="A1310" t="str">
        <f>"002864"</f>
        <v>002864</v>
      </c>
      <c r="B1310" t="s">
        <v>1312</v>
      </c>
      <c r="C1310">
        <v>-8.83</v>
      </c>
      <c r="D1310">
        <v>4.78</v>
      </c>
    </row>
    <row r="1311" spans="1:4">
      <c r="A1311" t="str">
        <f>"002865"</f>
        <v>002865</v>
      </c>
      <c r="B1311" t="s">
        <v>1313</v>
      </c>
      <c r="C1311">
        <v>3.52</v>
      </c>
      <c r="D1311">
        <v>11.62</v>
      </c>
    </row>
    <row r="1312" spans="1:4">
      <c r="A1312" t="str">
        <f>"002866"</f>
        <v>002866</v>
      </c>
      <c r="B1312" t="s">
        <v>1314</v>
      </c>
      <c r="C1312">
        <v>-7.75</v>
      </c>
      <c r="D1312">
        <v>7.43</v>
      </c>
    </row>
    <row r="1313" spans="1:4">
      <c r="A1313" t="str">
        <f>"002867"</f>
        <v>002867</v>
      </c>
      <c r="B1313" t="s">
        <v>1315</v>
      </c>
      <c r="C1313">
        <v>5.04</v>
      </c>
      <c r="D1313">
        <v>7.25</v>
      </c>
    </row>
    <row r="1314" spans="1:4">
      <c r="A1314" t="str">
        <f>"002868"</f>
        <v>002868</v>
      </c>
      <c r="B1314" t="s">
        <v>1316</v>
      </c>
      <c r="C1314">
        <v>0.44</v>
      </c>
      <c r="D1314">
        <v>1.47</v>
      </c>
    </row>
    <row r="1315" spans="1:4">
      <c r="A1315" t="str">
        <f>"002869"</f>
        <v>002869</v>
      </c>
      <c r="B1315" t="s">
        <v>1317</v>
      </c>
      <c r="C1315">
        <v>-0.04</v>
      </c>
      <c r="D1315">
        <v>3.46</v>
      </c>
    </row>
    <row r="1316" spans="1:4">
      <c r="A1316" t="str">
        <f>"002870"</f>
        <v>002870</v>
      </c>
      <c r="B1316" t="s">
        <v>1318</v>
      </c>
      <c r="C1316">
        <v>-1.77</v>
      </c>
      <c r="D1316">
        <v>2.04</v>
      </c>
    </row>
    <row r="1317" spans="1:4">
      <c r="A1317" t="str">
        <f>"002871"</f>
        <v>002871</v>
      </c>
      <c r="B1317" t="s">
        <v>1319</v>
      </c>
      <c r="C1317">
        <v>-0.75</v>
      </c>
      <c r="D1317">
        <v>2.76</v>
      </c>
    </row>
    <row r="1318" spans="1:4">
      <c r="A1318" t="str">
        <f>"002872"</f>
        <v>002872</v>
      </c>
      <c r="B1318" t="s">
        <v>1320</v>
      </c>
      <c r="C1318">
        <v>-5.73</v>
      </c>
      <c r="D1318">
        <v>4.65</v>
      </c>
    </row>
    <row r="1319" spans="1:4">
      <c r="A1319" t="str">
        <f>"002873"</f>
        <v>002873</v>
      </c>
      <c r="B1319" t="s">
        <v>1321</v>
      </c>
      <c r="C1319">
        <v>-8.13</v>
      </c>
      <c r="D1319">
        <v>4.87</v>
      </c>
    </row>
    <row r="1320" spans="1:4">
      <c r="A1320" t="str">
        <f>"002875"</f>
        <v>002875</v>
      </c>
      <c r="B1320" t="s">
        <v>1322</v>
      </c>
      <c r="C1320">
        <v>-2</v>
      </c>
      <c r="D1320">
        <v>5.16</v>
      </c>
    </row>
    <row r="1321" spans="1:4">
      <c r="A1321" t="str">
        <f>"002876"</f>
        <v>002876</v>
      </c>
      <c r="B1321" t="s">
        <v>1323</v>
      </c>
      <c r="C1321">
        <v>2.57</v>
      </c>
      <c r="D1321">
        <v>12.56</v>
      </c>
    </row>
    <row r="1322" spans="1:4">
      <c r="A1322" t="str">
        <f>"002877"</f>
        <v>002877</v>
      </c>
      <c r="B1322" t="s">
        <v>1324</v>
      </c>
      <c r="C1322">
        <v>-0.21</v>
      </c>
      <c r="D1322">
        <v>2.22</v>
      </c>
    </row>
    <row r="1323" spans="1:4">
      <c r="A1323" t="str">
        <f>"002878"</f>
        <v>002878</v>
      </c>
      <c r="B1323" t="s">
        <v>1325</v>
      </c>
      <c r="C1323">
        <v>0.25</v>
      </c>
      <c r="D1323">
        <v>3.63</v>
      </c>
    </row>
    <row r="1324" spans="1:4">
      <c r="A1324" t="str">
        <f>"002879"</f>
        <v>002879</v>
      </c>
      <c r="B1324" t="s">
        <v>1326</v>
      </c>
      <c r="C1324">
        <v>-0.74</v>
      </c>
      <c r="D1324">
        <v>2.34</v>
      </c>
    </row>
    <row r="1325" spans="1:4">
      <c r="A1325" t="str">
        <f>"002880"</f>
        <v>002880</v>
      </c>
      <c r="B1325" t="s">
        <v>1327</v>
      </c>
      <c r="C1325">
        <v>7.32</v>
      </c>
      <c r="D1325">
        <v>14.46</v>
      </c>
    </row>
    <row r="1326" spans="1:4">
      <c r="A1326" t="str">
        <f>"002881"</f>
        <v>002881</v>
      </c>
      <c r="B1326" t="s">
        <v>1328</v>
      </c>
      <c r="C1326">
        <v>-0.22</v>
      </c>
      <c r="D1326">
        <v>2.83</v>
      </c>
    </row>
    <row r="1327" spans="1:4">
      <c r="A1327" t="str">
        <f>"002882"</f>
        <v>002882</v>
      </c>
      <c r="B1327" t="s">
        <v>1329</v>
      </c>
      <c r="C1327">
        <v>-0.59</v>
      </c>
      <c r="D1327">
        <v>1.6</v>
      </c>
    </row>
    <row r="1328" spans="1:4">
      <c r="A1328" t="str">
        <f>"002883"</f>
        <v>002883</v>
      </c>
      <c r="B1328" t="s">
        <v>1330</v>
      </c>
      <c r="C1328">
        <v>0.6</v>
      </c>
      <c r="D1328">
        <v>2.22</v>
      </c>
    </row>
    <row r="1329" spans="1:4">
      <c r="A1329" t="str">
        <f>"002884"</f>
        <v>002884</v>
      </c>
      <c r="B1329" t="s">
        <v>1331</v>
      </c>
      <c r="C1329">
        <v>0</v>
      </c>
      <c r="D1329">
        <v>1.63</v>
      </c>
    </row>
    <row r="1330" spans="1:4">
      <c r="A1330" t="str">
        <f>"002885"</f>
        <v>002885</v>
      </c>
      <c r="B1330" t="s">
        <v>1332</v>
      </c>
      <c r="C1330">
        <v>-1.96</v>
      </c>
      <c r="D1330">
        <v>2.93</v>
      </c>
    </row>
    <row r="1331" spans="1:4">
      <c r="A1331" t="str">
        <f>"002886"</f>
        <v>002886</v>
      </c>
      <c r="B1331" t="s">
        <v>1333</v>
      </c>
      <c r="C1331">
        <v>-1.51</v>
      </c>
      <c r="D1331">
        <v>5.23</v>
      </c>
    </row>
    <row r="1332" spans="1:4">
      <c r="A1332" t="str">
        <f>"002887"</f>
        <v>002887</v>
      </c>
      <c r="B1332" t="s">
        <v>1334</v>
      </c>
      <c r="C1332">
        <v>-1.26</v>
      </c>
      <c r="D1332">
        <v>2.86</v>
      </c>
    </row>
    <row r="1333" spans="1:4">
      <c r="A1333" t="str">
        <f>"002888"</f>
        <v>002888</v>
      </c>
      <c r="B1333" t="s">
        <v>1335</v>
      </c>
      <c r="C1333">
        <v>1.77</v>
      </c>
      <c r="D1333">
        <v>9.56</v>
      </c>
    </row>
    <row r="1334" spans="1:4">
      <c r="A1334" t="str">
        <f>"002889"</f>
        <v>002889</v>
      </c>
      <c r="B1334" t="s">
        <v>1336</v>
      </c>
      <c r="C1334">
        <v>-0.64</v>
      </c>
      <c r="D1334">
        <v>4.28</v>
      </c>
    </row>
    <row r="1335" spans="1:4">
      <c r="A1335" t="str">
        <f>"002890"</f>
        <v>002890</v>
      </c>
      <c r="B1335" t="s">
        <v>1337</v>
      </c>
      <c r="C1335">
        <v>-1.45</v>
      </c>
      <c r="D1335">
        <v>2.8</v>
      </c>
    </row>
    <row r="1336" spans="1:4">
      <c r="A1336" t="str">
        <f>"002891"</f>
        <v>002891</v>
      </c>
      <c r="B1336" t="s">
        <v>1338</v>
      </c>
      <c r="C1336">
        <v>0.73</v>
      </c>
      <c r="D1336">
        <v>4.76</v>
      </c>
    </row>
    <row r="1337" spans="1:4">
      <c r="A1337" t="str">
        <f>"002892"</f>
        <v>002892</v>
      </c>
      <c r="B1337" t="s">
        <v>1339</v>
      </c>
      <c r="C1337">
        <v>1.91</v>
      </c>
      <c r="D1337">
        <v>4.39</v>
      </c>
    </row>
    <row r="1338" spans="1:4">
      <c r="A1338" t="str">
        <f>"002893"</f>
        <v>002893</v>
      </c>
      <c r="B1338" t="s">
        <v>1340</v>
      </c>
      <c r="C1338">
        <v>-0.75</v>
      </c>
      <c r="D1338">
        <v>2.34</v>
      </c>
    </row>
    <row r="1339" spans="1:4">
      <c r="A1339" t="str">
        <f>"002895"</f>
        <v>002895</v>
      </c>
      <c r="B1339" t="s">
        <v>1341</v>
      </c>
      <c r="C1339">
        <v>-0.43</v>
      </c>
      <c r="D1339">
        <v>3.7</v>
      </c>
    </row>
    <row r="1340" spans="1:4">
      <c r="A1340" t="str">
        <f>"002896"</f>
        <v>002896</v>
      </c>
      <c r="B1340" t="s">
        <v>1342</v>
      </c>
      <c r="C1340">
        <v>-0.92</v>
      </c>
      <c r="D1340">
        <v>2.63</v>
      </c>
    </row>
    <row r="1341" spans="1:4">
      <c r="A1341" t="str">
        <f>"002897"</f>
        <v>002897</v>
      </c>
      <c r="B1341" t="s">
        <v>1343</v>
      </c>
      <c r="C1341">
        <v>-1.3</v>
      </c>
      <c r="D1341">
        <v>5.78</v>
      </c>
    </row>
    <row r="1342" spans="1:4">
      <c r="A1342" t="str">
        <f>"002898"</f>
        <v>002898</v>
      </c>
      <c r="B1342" t="s">
        <v>1344</v>
      </c>
      <c r="C1342">
        <v>-6.11</v>
      </c>
      <c r="D1342">
        <v>5.57</v>
      </c>
    </row>
    <row r="1343" spans="1:4">
      <c r="A1343" t="str">
        <f>"002899"</f>
        <v>002899</v>
      </c>
      <c r="B1343" t="s">
        <v>1345</v>
      </c>
      <c r="C1343">
        <v>0.1</v>
      </c>
      <c r="D1343">
        <v>2.18</v>
      </c>
    </row>
    <row r="1344" spans="1:4">
      <c r="A1344" t="str">
        <f>"002900"</f>
        <v>002900</v>
      </c>
      <c r="B1344" t="s">
        <v>1346</v>
      </c>
      <c r="C1344">
        <v>-9.8</v>
      </c>
      <c r="D1344">
        <v>5.15</v>
      </c>
    </row>
    <row r="1345" spans="1:4">
      <c r="A1345" t="str">
        <f>"002901"</f>
        <v>002901</v>
      </c>
      <c r="B1345" t="s">
        <v>1347</v>
      </c>
      <c r="C1345">
        <v>-1.47</v>
      </c>
      <c r="D1345">
        <v>4.5</v>
      </c>
    </row>
    <row r="1346" spans="1:4">
      <c r="A1346" t="str">
        <f>"002902"</f>
        <v>002902</v>
      </c>
      <c r="B1346" t="s">
        <v>1348</v>
      </c>
      <c r="C1346">
        <v>-4.36</v>
      </c>
      <c r="D1346">
        <v>5.68</v>
      </c>
    </row>
    <row r="1347" spans="1:4">
      <c r="A1347" t="str">
        <f>"002903"</f>
        <v>002903</v>
      </c>
      <c r="B1347" t="s">
        <v>1349</v>
      </c>
      <c r="C1347">
        <v>-2.27</v>
      </c>
      <c r="D1347">
        <v>3.52</v>
      </c>
    </row>
    <row r="1348" spans="1:4">
      <c r="A1348" t="str">
        <f>"002905"</f>
        <v>002905</v>
      </c>
      <c r="B1348" t="s">
        <v>1350</v>
      </c>
      <c r="C1348">
        <v>-1.22</v>
      </c>
      <c r="D1348">
        <v>1.98</v>
      </c>
    </row>
    <row r="1349" spans="1:4">
      <c r="A1349" t="str">
        <f>"002906"</f>
        <v>002906</v>
      </c>
      <c r="B1349" t="s">
        <v>1351</v>
      </c>
      <c r="C1349">
        <v>1.37</v>
      </c>
      <c r="D1349">
        <v>2.19</v>
      </c>
    </row>
    <row r="1350" spans="1:4">
      <c r="A1350" t="str">
        <f>"002907"</f>
        <v>002907</v>
      </c>
      <c r="B1350" t="s">
        <v>1352</v>
      </c>
      <c r="C1350">
        <v>-9.57</v>
      </c>
      <c r="D1350">
        <v>6.59</v>
      </c>
    </row>
    <row r="1351" spans="1:4">
      <c r="A1351" t="str">
        <f>"002908"</f>
        <v>002908</v>
      </c>
      <c r="B1351" t="s">
        <v>1353</v>
      </c>
      <c r="C1351">
        <v>2.48</v>
      </c>
      <c r="D1351">
        <v>4.14</v>
      </c>
    </row>
    <row r="1352" spans="1:4">
      <c r="A1352" t="str">
        <f>"002909"</f>
        <v>002909</v>
      </c>
      <c r="B1352" t="s">
        <v>1354</v>
      </c>
      <c r="C1352">
        <v>-3.11</v>
      </c>
      <c r="D1352">
        <v>4.01</v>
      </c>
    </row>
    <row r="1353" spans="1:4">
      <c r="A1353" t="str">
        <f>"002910"</f>
        <v>002910</v>
      </c>
      <c r="B1353" t="s">
        <v>1355</v>
      </c>
      <c r="C1353">
        <v>-2.24</v>
      </c>
      <c r="D1353">
        <v>2.77</v>
      </c>
    </row>
    <row r="1354" spans="1:4">
      <c r="A1354" t="str">
        <f>"002911"</f>
        <v>002911</v>
      </c>
      <c r="B1354" t="s">
        <v>1356</v>
      </c>
      <c r="C1354">
        <v>1.64</v>
      </c>
      <c r="D1354">
        <v>3.79</v>
      </c>
    </row>
    <row r="1355" spans="1:4">
      <c r="A1355" t="str">
        <f>"002912"</f>
        <v>002912</v>
      </c>
      <c r="B1355" t="s">
        <v>1357</v>
      </c>
      <c r="C1355">
        <v>7.36</v>
      </c>
      <c r="D1355">
        <v>8.37</v>
      </c>
    </row>
    <row r="1356" spans="1:4">
      <c r="A1356" t="str">
        <f>"002913"</f>
        <v>002913</v>
      </c>
      <c r="B1356" t="s">
        <v>1358</v>
      </c>
      <c r="C1356">
        <v>-0.05</v>
      </c>
      <c r="D1356">
        <v>3.05</v>
      </c>
    </row>
    <row r="1357" spans="1:4">
      <c r="A1357" t="str">
        <f>"002915"</f>
        <v>002915</v>
      </c>
      <c r="B1357" t="s">
        <v>1359</v>
      </c>
      <c r="C1357">
        <v>-2.75</v>
      </c>
      <c r="D1357">
        <v>3.98</v>
      </c>
    </row>
    <row r="1358" spans="1:4">
      <c r="A1358" t="str">
        <f>"002916"</f>
        <v>002916</v>
      </c>
      <c r="B1358" t="s">
        <v>1360</v>
      </c>
      <c r="C1358">
        <v>1.9</v>
      </c>
      <c r="D1358">
        <v>3.68</v>
      </c>
    </row>
    <row r="1359" spans="1:4">
      <c r="A1359" t="str">
        <f>"002917"</f>
        <v>002917</v>
      </c>
      <c r="B1359" t="s">
        <v>1361</v>
      </c>
      <c r="C1359">
        <v>-3.64</v>
      </c>
      <c r="D1359">
        <v>3.96</v>
      </c>
    </row>
    <row r="1360" spans="1:4">
      <c r="A1360" t="str">
        <f>"002918"</f>
        <v>002918</v>
      </c>
      <c r="B1360" t="s">
        <v>1362</v>
      </c>
      <c r="C1360">
        <v>3</v>
      </c>
      <c r="D1360">
        <v>9.91</v>
      </c>
    </row>
    <row r="1361" spans="1:4">
      <c r="A1361" t="str">
        <f>"002919"</f>
        <v>002919</v>
      </c>
      <c r="B1361" t="s">
        <v>1363</v>
      </c>
      <c r="C1361">
        <v>6.72</v>
      </c>
      <c r="D1361">
        <v>12.77</v>
      </c>
    </row>
    <row r="1362" spans="1:4">
      <c r="A1362" t="str">
        <f>"002920"</f>
        <v>002920</v>
      </c>
      <c r="B1362" t="s">
        <v>1364</v>
      </c>
      <c r="C1362">
        <v>0.22</v>
      </c>
      <c r="D1362">
        <v>2.24</v>
      </c>
    </row>
    <row r="1363" spans="1:4">
      <c r="A1363" t="str">
        <f>"002921"</f>
        <v>002921</v>
      </c>
      <c r="B1363" t="s">
        <v>1365</v>
      </c>
      <c r="C1363">
        <v>-2.19</v>
      </c>
      <c r="D1363">
        <v>4.37</v>
      </c>
    </row>
    <row r="1364" spans="1:4">
      <c r="A1364" t="str">
        <f>"002922"</f>
        <v>002922</v>
      </c>
      <c r="B1364" t="s">
        <v>1366</v>
      </c>
      <c r="C1364">
        <v>-1.37</v>
      </c>
      <c r="D1364">
        <v>2.5</v>
      </c>
    </row>
    <row r="1365" spans="1:4">
      <c r="A1365" t="str">
        <f>"002923"</f>
        <v>002923</v>
      </c>
      <c r="B1365" t="s">
        <v>1367</v>
      </c>
      <c r="C1365">
        <v>-8.89</v>
      </c>
      <c r="D1365">
        <v>5.94</v>
      </c>
    </row>
    <row r="1366" spans="1:4">
      <c r="A1366" t="str">
        <f>"002925"</f>
        <v>002925</v>
      </c>
      <c r="B1366" t="s">
        <v>1368</v>
      </c>
      <c r="C1366">
        <v>5.72</v>
      </c>
      <c r="D1366">
        <v>8.47</v>
      </c>
    </row>
    <row r="1367" spans="1:4">
      <c r="A1367" t="str">
        <f>"002926"</f>
        <v>002926</v>
      </c>
      <c r="B1367" t="s">
        <v>1369</v>
      </c>
      <c r="C1367">
        <v>1.62</v>
      </c>
      <c r="D1367">
        <v>5.17</v>
      </c>
    </row>
    <row r="1368" spans="1:4">
      <c r="A1368" t="str">
        <f>"002927"</f>
        <v>002927</v>
      </c>
      <c r="B1368" t="s">
        <v>1370</v>
      </c>
      <c r="C1368">
        <v>-2.99</v>
      </c>
      <c r="D1368">
        <v>2.67</v>
      </c>
    </row>
    <row r="1369" spans="1:4">
      <c r="A1369" t="str">
        <f>"002928"</f>
        <v>002928</v>
      </c>
      <c r="B1369" t="s">
        <v>1371</v>
      </c>
      <c r="C1369">
        <v>1.79</v>
      </c>
      <c r="D1369">
        <v>3.54</v>
      </c>
    </row>
    <row r="1370" spans="1:4">
      <c r="A1370" t="str">
        <f>"002929"</f>
        <v>002929</v>
      </c>
      <c r="B1370" t="s">
        <v>1372</v>
      </c>
      <c r="C1370">
        <v>0.55</v>
      </c>
      <c r="D1370">
        <v>1.99</v>
      </c>
    </row>
    <row r="1371" spans="1:4">
      <c r="A1371" t="str">
        <f>"002930"</f>
        <v>002930</v>
      </c>
      <c r="B1371" t="s">
        <v>1373</v>
      </c>
      <c r="C1371">
        <v>-2.03</v>
      </c>
      <c r="D1371">
        <v>3.93</v>
      </c>
    </row>
    <row r="1372" spans="1:4">
      <c r="A1372" t="str">
        <f>"002931"</f>
        <v>002931</v>
      </c>
      <c r="B1372" t="s">
        <v>1374</v>
      </c>
      <c r="C1372">
        <v>-2.88</v>
      </c>
      <c r="D1372">
        <v>3.88</v>
      </c>
    </row>
    <row r="1373" spans="1:4">
      <c r="A1373" t="str">
        <f>"002932"</f>
        <v>002932</v>
      </c>
      <c r="B1373" t="s">
        <v>1375</v>
      </c>
      <c r="C1373">
        <v>10</v>
      </c>
      <c r="D1373">
        <v>0</v>
      </c>
    </row>
    <row r="1374" spans="1:4">
      <c r="A1374" t="str">
        <f>"300001"</f>
        <v>300001</v>
      </c>
      <c r="B1374" t="s">
        <v>1376</v>
      </c>
      <c r="C1374">
        <v>10.02</v>
      </c>
      <c r="D1374">
        <v>11.14</v>
      </c>
    </row>
    <row r="1375" spans="1:4">
      <c r="A1375" t="str">
        <f>"300002"</f>
        <v>300002</v>
      </c>
      <c r="B1375" t="s">
        <v>1377</v>
      </c>
      <c r="C1375">
        <v>0.48</v>
      </c>
      <c r="D1375">
        <v>2.66</v>
      </c>
    </row>
    <row r="1376" spans="1:4">
      <c r="A1376" t="str">
        <f>"300003"</f>
        <v>300003</v>
      </c>
      <c r="B1376" t="s">
        <v>1378</v>
      </c>
      <c r="C1376">
        <v>-3.4</v>
      </c>
      <c r="D1376">
        <v>6.74</v>
      </c>
    </row>
    <row r="1377" spans="1:4">
      <c r="A1377" t="str">
        <f>"300004"</f>
        <v>300004</v>
      </c>
      <c r="B1377" t="s">
        <v>1379</v>
      </c>
      <c r="C1377">
        <v>0.78</v>
      </c>
      <c r="D1377">
        <v>3.39</v>
      </c>
    </row>
    <row r="1378" spans="1:4">
      <c r="A1378" t="str">
        <f>"300005"</f>
        <v>300005</v>
      </c>
      <c r="B1378" t="s">
        <v>1380</v>
      </c>
      <c r="C1378">
        <v>1.1</v>
      </c>
      <c r="D1378">
        <v>2.21</v>
      </c>
    </row>
    <row r="1379" spans="1:4">
      <c r="A1379" t="str">
        <f>"300006"</f>
        <v>300006</v>
      </c>
      <c r="B1379" t="s">
        <v>1381</v>
      </c>
      <c r="C1379">
        <v>-1.14</v>
      </c>
      <c r="D1379">
        <v>3.66</v>
      </c>
    </row>
    <row r="1380" spans="1:4">
      <c r="A1380" t="str">
        <f>"300007"</f>
        <v>300007</v>
      </c>
      <c r="B1380" t="s">
        <v>1382</v>
      </c>
      <c r="C1380">
        <v>0.31</v>
      </c>
      <c r="D1380">
        <v>3.01</v>
      </c>
    </row>
    <row r="1381" spans="1:4">
      <c r="A1381" t="str">
        <f>"300008"</f>
        <v>300008</v>
      </c>
      <c r="B1381" t="s">
        <v>1383</v>
      </c>
      <c r="C1381">
        <v>9.9</v>
      </c>
      <c r="D1381">
        <v>11.68</v>
      </c>
    </row>
    <row r="1382" spans="1:4">
      <c r="A1382" t="str">
        <f>"300009"</f>
        <v>300009</v>
      </c>
      <c r="B1382" t="s">
        <v>1384</v>
      </c>
      <c r="C1382">
        <v>-7.18</v>
      </c>
      <c r="D1382">
        <v>5.77</v>
      </c>
    </row>
    <row r="1383" spans="1:4">
      <c r="A1383" t="str">
        <f>"300010"</f>
        <v>300010</v>
      </c>
      <c r="B1383" t="s">
        <v>1385</v>
      </c>
      <c r="C1383">
        <v>-0.1</v>
      </c>
      <c r="D1383">
        <v>2.33</v>
      </c>
    </row>
    <row r="1384" spans="1:4">
      <c r="A1384" t="str">
        <f>"300011"</f>
        <v>300011</v>
      </c>
      <c r="B1384" t="s">
        <v>1386</v>
      </c>
      <c r="C1384">
        <v>-0.29</v>
      </c>
      <c r="D1384">
        <v>3.03</v>
      </c>
    </row>
    <row r="1385" spans="1:4">
      <c r="A1385" t="str">
        <f>"300012"</f>
        <v>300012</v>
      </c>
      <c r="B1385" t="s">
        <v>1387</v>
      </c>
      <c r="C1385">
        <v>-2.19</v>
      </c>
      <c r="D1385">
        <v>17.81</v>
      </c>
    </row>
    <row r="1386" spans="1:4">
      <c r="A1386" t="str">
        <f>"300013"</f>
        <v>300013</v>
      </c>
      <c r="B1386" t="s">
        <v>1388</v>
      </c>
      <c r="C1386">
        <v>0.56</v>
      </c>
      <c r="D1386">
        <v>3.22</v>
      </c>
    </row>
    <row r="1387" spans="1:4">
      <c r="A1387" t="str">
        <f>"300014"</f>
        <v>300014</v>
      </c>
      <c r="B1387" t="s">
        <v>1389</v>
      </c>
      <c r="C1387">
        <v>1.75</v>
      </c>
      <c r="D1387">
        <v>2.24</v>
      </c>
    </row>
    <row r="1388" spans="1:4">
      <c r="A1388" t="str">
        <f>"300015"</f>
        <v>300015</v>
      </c>
      <c r="B1388" t="s">
        <v>1390</v>
      </c>
      <c r="C1388">
        <v>-1.51</v>
      </c>
      <c r="D1388">
        <v>5.78</v>
      </c>
    </row>
    <row r="1389" spans="1:4">
      <c r="A1389" t="str">
        <f>"300016"</f>
        <v>300016</v>
      </c>
      <c r="B1389" t="s">
        <v>1391</v>
      </c>
      <c r="C1389">
        <v>-6.41</v>
      </c>
      <c r="D1389">
        <v>3.08</v>
      </c>
    </row>
    <row r="1390" spans="1:4">
      <c r="A1390" t="str">
        <f>"300017"</f>
        <v>300017</v>
      </c>
      <c r="B1390" t="s">
        <v>1392</v>
      </c>
      <c r="C1390">
        <v>0.54</v>
      </c>
      <c r="D1390">
        <v>2.89</v>
      </c>
    </row>
    <row r="1391" spans="1:4">
      <c r="A1391" t="str">
        <f>"300018"</f>
        <v>300018</v>
      </c>
      <c r="B1391" t="s">
        <v>1393</v>
      </c>
      <c r="C1391">
        <v>7.59</v>
      </c>
      <c r="D1391">
        <v>8.65</v>
      </c>
    </row>
    <row r="1392" spans="1:4">
      <c r="A1392" t="str">
        <f>"300019"</f>
        <v>300019</v>
      </c>
      <c r="B1392" t="s">
        <v>1394</v>
      </c>
      <c r="C1392">
        <v>1.78</v>
      </c>
      <c r="D1392">
        <v>3.85</v>
      </c>
    </row>
    <row r="1393" spans="1:4">
      <c r="A1393" t="str">
        <f>"300020"</f>
        <v>300020</v>
      </c>
      <c r="B1393" t="s">
        <v>1395</v>
      </c>
      <c r="C1393">
        <v>1.45</v>
      </c>
      <c r="D1393">
        <v>4.01</v>
      </c>
    </row>
    <row r="1394" spans="1:4">
      <c r="A1394" t="str">
        <f>"300021"</f>
        <v>300021</v>
      </c>
      <c r="B1394" t="s">
        <v>1396</v>
      </c>
      <c r="C1394">
        <v>1.51</v>
      </c>
      <c r="D1394">
        <v>2.26</v>
      </c>
    </row>
    <row r="1395" spans="1:4">
      <c r="A1395" t="str">
        <f>"300022"</f>
        <v>300022</v>
      </c>
      <c r="B1395" t="s">
        <v>1397</v>
      </c>
      <c r="C1395">
        <v>-0.24</v>
      </c>
      <c r="D1395">
        <v>2.12</v>
      </c>
    </row>
    <row r="1396" spans="1:4">
      <c r="A1396" t="str">
        <f>"300023"</f>
        <v>300023</v>
      </c>
      <c r="B1396" t="s">
        <v>1398</v>
      </c>
      <c r="C1396">
        <v>1.37</v>
      </c>
      <c r="D1396">
        <v>3.59</v>
      </c>
    </row>
    <row r="1397" spans="1:4">
      <c r="A1397" t="str">
        <f>"300024"</f>
        <v>300024</v>
      </c>
      <c r="B1397" t="s">
        <v>1399</v>
      </c>
      <c r="C1397">
        <v>0.63</v>
      </c>
      <c r="D1397">
        <v>1.67</v>
      </c>
    </row>
    <row r="1398" spans="1:4">
      <c r="A1398" t="str">
        <f>"300025"</f>
        <v>300025</v>
      </c>
      <c r="B1398" t="s">
        <v>1400</v>
      </c>
      <c r="C1398">
        <v>0.5</v>
      </c>
      <c r="D1398">
        <v>2.49</v>
      </c>
    </row>
    <row r="1399" spans="1:4">
      <c r="A1399" t="str">
        <f>"300026"</f>
        <v>300026</v>
      </c>
      <c r="B1399" t="s">
        <v>1401</v>
      </c>
      <c r="C1399">
        <v>-2.55</v>
      </c>
      <c r="D1399">
        <v>2.81</v>
      </c>
    </row>
    <row r="1400" spans="1:4">
      <c r="A1400" t="str">
        <f>"300027"</f>
        <v>300027</v>
      </c>
      <c r="B1400" t="s">
        <v>1402</v>
      </c>
      <c r="C1400">
        <v>1.54</v>
      </c>
      <c r="D1400">
        <v>2.93</v>
      </c>
    </row>
    <row r="1401" spans="1:4">
      <c r="A1401" t="str">
        <f>"300028"</f>
        <v>300028</v>
      </c>
      <c r="B1401" t="s">
        <v>1403</v>
      </c>
      <c r="C1401">
        <v>-8.79</v>
      </c>
      <c r="D1401">
        <v>6.59</v>
      </c>
    </row>
    <row r="1402" spans="1:4">
      <c r="A1402" t="str">
        <f>"300029"</f>
        <v>300029</v>
      </c>
      <c r="B1402" t="s">
        <v>1404</v>
      </c>
      <c r="C1402">
        <v>1.47</v>
      </c>
      <c r="D1402">
        <v>7.33</v>
      </c>
    </row>
    <row r="1403" spans="1:4">
      <c r="A1403" t="str">
        <f>"300030"</f>
        <v>300030</v>
      </c>
      <c r="B1403" t="s">
        <v>1405</v>
      </c>
      <c r="C1403">
        <v>-7.38</v>
      </c>
      <c r="D1403">
        <v>4.96</v>
      </c>
    </row>
    <row r="1404" spans="1:4">
      <c r="A1404" t="str">
        <f>"300031"</f>
        <v>300031</v>
      </c>
      <c r="B1404" t="s">
        <v>1406</v>
      </c>
      <c r="C1404">
        <v>1.38</v>
      </c>
      <c r="D1404">
        <v>2.32</v>
      </c>
    </row>
    <row r="1405" spans="1:4">
      <c r="A1405" t="str">
        <f>"300032"</f>
        <v>300032</v>
      </c>
      <c r="B1405" t="s">
        <v>1407</v>
      </c>
      <c r="C1405">
        <v>-3.93</v>
      </c>
      <c r="D1405">
        <v>3.11</v>
      </c>
    </row>
    <row r="1406" spans="1:4">
      <c r="A1406" t="str">
        <f>"300033"</f>
        <v>300033</v>
      </c>
      <c r="B1406" t="s">
        <v>1408</v>
      </c>
      <c r="C1406">
        <v>1.89</v>
      </c>
      <c r="D1406">
        <v>4</v>
      </c>
    </row>
    <row r="1407" spans="1:4">
      <c r="A1407" t="str">
        <f>"300034"</f>
        <v>300034</v>
      </c>
      <c r="B1407" t="s">
        <v>1409</v>
      </c>
      <c r="C1407">
        <v>2.57</v>
      </c>
      <c r="D1407">
        <v>4.21</v>
      </c>
    </row>
    <row r="1408" spans="1:4">
      <c r="A1408" t="str">
        <f>"300035"</f>
        <v>300035</v>
      </c>
      <c r="B1408" t="s">
        <v>1410</v>
      </c>
      <c r="C1408">
        <v>-4.1</v>
      </c>
      <c r="D1408">
        <v>4.42</v>
      </c>
    </row>
    <row r="1409" spans="1:4">
      <c r="A1409" t="str">
        <f>"300036"</f>
        <v>300036</v>
      </c>
      <c r="B1409" t="s">
        <v>1411</v>
      </c>
      <c r="C1409">
        <v>4.88</v>
      </c>
      <c r="D1409">
        <v>4.24</v>
      </c>
    </row>
    <row r="1410" spans="1:4">
      <c r="A1410" t="str">
        <f>"300037"</f>
        <v>300037</v>
      </c>
      <c r="B1410" t="s">
        <v>1412</v>
      </c>
      <c r="C1410">
        <v>1.56</v>
      </c>
      <c r="D1410">
        <v>5.77</v>
      </c>
    </row>
    <row r="1411" spans="1:4">
      <c r="A1411" t="str">
        <f>"300038"</f>
        <v>300038</v>
      </c>
      <c r="B1411" t="s">
        <v>1413</v>
      </c>
      <c r="C1411">
        <v>0.78</v>
      </c>
      <c r="D1411">
        <v>3.1</v>
      </c>
    </row>
    <row r="1412" spans="1:4">
      <c r="A1412" t="str">
        <f>"300039"</f>
        <v>300039</v>
      </c>
      <c r="B1412" t="s">
        <v>1414</v>
      </c>
      <c r="C1412">
        <v>-1.56</v>
      </c>
      <c r="D1412">
        <v>2.42</v>
      </c>
    </row>
    <row r="1413" spans="1:4">
      <c r="A1413" t="str">
        <f>"300040"</f>
        <v>300040</v>
      </c>
      <c r="B1413" t="s">
        <v>1415</v>
      </c>
      <c r="C1413">
        <v>0.67</v>
      </c>
      <c r="D1413">
        <v>2.33</v>
      </c>
    </row>
    <row r="1414" spans="1:4">
      <c r="A1414" t="str">
        <f>"300041"</f>
        <v>300041</v>
      </c>
      <c r="B1414" t="s">
        <v>1416</v>
      </c>
      <c r="C1414">
        <v>0.77</v>
      </c>
      <c r="D1414">
        <v>1.76</v>
      </c>
    </row>
    <row r="1415" spans="1:4">
      <c r="A1415" t="str">
        <f>"300042"</f>
        <v>300042</v>
      </c>
      <c r="B1415" t="s">
        <v>1417</v>
      </c>
      <c r="C1415">
        <v>-0.24</v>
      </c>
      <c r="D1415">
        <v>2.21</v>
      </c>
    </row>
    <row r="1416" spans="1:4">
      <c r="A1416" t="str">
        <f>"300043"</f>
        <v>300043</v>
      </c>
      <c r="B1416" t="s">
        <v>1418</v>
      </c>
      <c r="C1416">
        <v>1.03</v>
      </c>
      <c r="D1416">
        <v>2.58</v>
      </c>
    </row>
    <row r="1417" spans="1:4">
      <c r="A1417" t="str">
        <f>"300044"</f>
        <v>300044</v>
      </c>
      <c r="B1417" t="s">
        <v>1419</v>
      </c>
      <c r="C1417">
        <v>1.81</v>
      </c>
      <c r="D1417">
        <v>2.79</v>
      </c>
    </row>
    <row r="1418" spans="1:4">
      <c r="A1418" t="str">
        <f>"300045"</f>
        <v>300045</v>
      </c>
      <c r="B1418" t="s">
        <v>1420</v>
      </c>
      <c r="C1418">
        <v>2.17</v>
      </c>
      <c r="D1418">
        <v>4.33</v>
      </c>
    </row>
    <row r="1419" spans="1:4">
      <c r="A1419" t="str">
        <f>"300046"</f>
        <v>300046</v>
      </c>
      <c r="B1419" t="s">
        <v>1421</v>
      </c>
      <c r="C1419">
        <v>0.89</v>
      </c>
      <c r="D1419">
        <v>4.18</v>
      </c>
    </row>
    <row r="1420" spans="1:4">
      <c r="A1420" t="str">
        <f>"300047"</f>
        <v>300047</v>
      </c>
      <c r="B1420" t="s">
        <v>1422</v>
      </c>
      <c r="C1420">
        <v>-0.06</v>
      </c>
      <c r="D1420">
        <v>3.95</v>
      </c>
    </row>
    <row r="1421" spans="1:4">
      <c r="A1421" t="str">
        <f>"300048"</f>
        <v>300048</v>
      </c>
      <c r="B1421" t="s">
        <v>1423</v>
      </c>
      <c r="C1421">
        <v>0</v>
      </c>
      <c r="D1421">
        <v>2.72</v>
      </c>
    </row>
    <row r="1422" spans="1:4">
      <c r="A1422" t="str">
        <f>"300049"</f>
        <v>300049</v>
      </c>
      <c r="B1422" t="s">
        <v>1424</v>
      </c>
      <c r="C1422">
        <v>-1.03</v>
      </c>
      <c r="D1422">
        <v>5.04</v>
      </c>
    </row>
    <row r="1423" spans="1:4">
      <c r="A1423" t="str">
        <f>"300050"</f>
        <v>300050</v>
      </c>
      <c r="B1423" t="s">
        <v>1425</v>
      </c>
      <c r="C1423">
        <v>1.06</v>
      </c>
      <c r="D1423">
        <v>4.75</v>
      </c>
    </row>
    <row r="1424" spans="1:4">
      <c r="A1424" t="str">
        <f>"300051"</f>
        <v>300051</v>
      </c>
      <c r="B1424" t="s">
        <v>1426</v>
      </c>
      <c r="C1424">
        <v>1.78</v>
      </c>
      <c r="D1424">
        <v>2.55</v>
      </c>
    </row>
    <row r="1425" spans="1:4">
      <c r="A1425" t="str">
        <f>"300052"</f>
        <v>300052</v>
      </c>
      <c r="B1425" t="s">
        <v>1427</v>
      </c>
      <c r="C1425">
        <v>1.09</v>
      </c>
      <c r="D1425">
        <v>2.36</v>
      </c>
    </row>
    <row r="1426" spans="1:4">
      <c r="A1426" t="str">
        <f>"300053"</f>
        <v>300053</v>
      </c>
      <c r="B1426" t="s">
        <v>1428</v>
      </c>
      <c r="C1426">
        <v>5.01</v>
      </c>
      <c r="D1426">
        <v>5.89</v>
      </c>
    </row>
    <row r="1427" spans="1:4">
      <c r="A1427" t="str">
        <f>"300054"</f>
        <v>300054</v>
      </c>
      <c r="B1427" t="s">
        <v>1429</v>
      </c>
      <c r="C1427">
        <v>4.26</v>
      </c>
      <c r="D1427">
        <v>7.73</v>
      </c>
    </row>
    <row r="1428" spans="1:4">
      <c r="A1428" t="str">
        <f>"300055"</f>
        <v>300055</v>
      </c>
      <c r="B1428" t="s">
        <v>1430</v>
      </c>
      <c r="C1428">
        <v>1.62</v>
      </c>
      <c r="D1428">
        <v>2.78</v>
      </c>
    </row>
    <row r="1429" spans="1:4">
      <c r="A1429" t="str">
        <f>"300056"</f>
        <v>300056</v>
      </c>
      <c r="B1429" t="s">
        <v>1431</v>
      </c>
      <c r="C1429">
        <v>-3.92</v>
      </c>
      <c r="D1429">
        <v>5.23</v>
      </c>
    </row>
    <row r="1430" spans="1:4">
      <c r="A1430" t="str">
        <f>"300057"</f>
        <v>300057</v>
      </c>
      <c r="B1430" t="s">
        <v>1432</v>
      </c>
      <c r="C1430">
        <v>2.84</v>
      </c>
      <c r="D1430">
        <v>6.32</v>
      </c>
    </row>
    <row r="1431" spans="1:4">
      <c r="A1431" t="str">
        <f>"300058"</f>
        <v>300058</v>
      </c>
      <c r="B1431" t="s">
        <v>1433</v>
      </c>
      <c r="C1431">
        <v>1.54</v>
      </c>
      <c r="D1431">
        <v>2.9</v>
      </c>
    </row>
    <row r="1432" spans="1:4">
      <c r="A1432" t="str">
        <f>"300059"</f>
        <v>300059</v>
      </c>
      <c r="B1432" t="s">
        <v>1434</v>
      </c>
      <c r="C1432">
        <v>2.3</v>
      </c>
      <c r="D1432">
        <v>3.11</v>
      </c>
    </row>
    <row r="1433" spans="1:4">
      <c r="A1433" t="str">
        <f>"300061"</f>
        <v>300061</v>
      </c>
      <c r="B1433" t="s">
        <v>1435</v>
      </c>
      <c r="C1433">
        <v>10</v>
      </c>
      <c r="D1433">
        <v>8.65</v>
      </c>
    </row>
    <row r="1434" spans="1:4">
      <c r="A1434" t="str">
        <f>"300062"</f>
        <v>300062</v>
      </c>
      <c r="B1434" t="s">
        <v>1436</v>
      </c>
      <c r="C1434">
        <v>2.35</v>
      </c>
      <c r="D1434">
        <v>5.86</v>
      </c>
    </row>
    <row r="1435" spans="1:4">
      <c r="A1435" t="str">
        <f>"300063"</f>
        <v>300063</v>
      </c>
      <c r="B1435" t="s">
        <v>1437</v>
      </c>
      <c r="C1435">
        <v>0.6</v>
      </c>
      <c r="D1435">
        <v>2.38</v>
      </c>
    </row>
    <row r="1436" spans="1:4">
      <c r="A1436" t="str">
        <f>"300064"</f>
        <v>300064</v>
      </c>
      <c r="B1436" t="s">
        <v>1438</v>
      </c>
      <c r="C1436">
        <v>3.8</v>
      </c>
      <c r="D1436">
        <v>5.98</v>
      </c>
    </row>
    <row r="1437" spans="1:4">
      <c r="A1437" t="str">
        <f>"300065"</f>
        <v>300065</v>
      </c>
      <c r="B1437" t="s">
        <v>1439</v>
      </c>
      <c r="C1437">
        <v>4.86</v>
      </c>
      <c r="D1437">
        <v>7.18</v>
      </c>
    </row>
    <row r="1438" spans="1:4">
      <c r="A1438" t="str">
        <f>"300066"</f>
        <v>300066</v>
      </c>
      <c r="B1438" t="s">
        <v>1440</v>
      </c>
      <c r="C1438">
        <v>1.11</v>
      </c>
      <c r="D1438">
        <v>1.94</v>
      </c>
    </row>
    <row r="1439" spans="1:4">
      <c r="A1439" t="str">
        <f>"300067"</f>
        <v>300067</v>
      </c>
      <c r="B1439" t="s">
        <v>1441</v>
      </c>
      <c r="C1439">
        <v>0.99</v>
      </c>
      <c r="D1439">
        <v>2.14</v>
      </c>
    </row>
    <row r="1440" spans="1:4">
      <c r="A1440" t="str">
        <f>"300068"</f>
        <v>300068</v>
      </c>
      <c r="B1440" t="s">
        <v>1442</v>
      </c>
      <c r="C1440">
        <v>1.4</v>
      </c>
      <c r="D1440">
        <v>2.13</v>
      </c>
    </row>
    <row r="1441" spans="1:4">
      <c r="A1441" t="str">
        <f>"300069"</f>
        <v>300069</v>
      </c>
      <c r="B1441" t="s">
        <v>1443</v>
      </c>
      <c r="C1441">
        <v>1.7</v>
      </c>
      <c r="D1441">
        <v>5.38</v>
      </c>
    </row>
    <row r="1442" spans="1:4">
      <c r="A1442" t="str">
        <f>"300070"</f>
        <v>300070</v>
      </c>
      <c r="B1442" t="s">
        <v>1444</v>
      </c>
      <c r="C1442">
        <v>4.62</v>
      </c>
      <c r="D1442">
        <v>6.19</v>
      </c>
    </row>
    <row r="1443" spans="1:4">
      <c r="A1443" t="str">
        <f>"300071"</f>
        <v>300071</v>
      </c>
      <c r="B1443" t="s">
        <v>1445</v>
      </c>
      <c r="C1443">
        <v>-4.77</v>
      </c>
      <c r="D1443">
        <v>7.79</v>
      </c>
    </row>
    <row r="1444" spans="1:4">
      <c r="A1444" t="str">
        <f>"300072"</f>
        <v>300072</v>
      </c>
      <c r="B1444" t="s">
        <v>1446</v>
      </c>
      <c r="C1444">
        <v>2.58</v>
      </c>
      <c r="D1444">
        <v>4.63</v>
      </c>
    </row>
    <row r="1445" spans="1:4">
      <c r="A1445" t="str">
        <f>"300073"</f>
        <v>300073</v>
      </c>
      <c r="B1445" t="s">
        <v>1447</v>
      </c>
      <c r="C1445">
        <v>1.1</v>
      </c>
      <c r="D1445">
        <v>5.57</v>
      </c>
    </row>
    <row r="1446" spans="1:4">
      <c r="A1446" t="str">
        <f>"300074"</f>
        <v>300074</v>
      </c>
      <c r="B1446" t="s">
        <v>1448</v>
      </c>
      <c r="C1446">
        <v>-0.51</v>
      </c>
      <c r="D1446">
        <v>2.3</v>
      </c>
    </row>
    <row r="1447" spans="1:4">
      <c r="A1447" t="str">
        <f>"300075"</f>
        <v>300075</v>
      </c>
      <c r="B1447" t="s">
        <v>1449</v>
      </c>
      <c r="C1447">
        <v>1.62</v>
      </c>
      <c r="D1447">
        <v>2.57</v>
      </c>
    </row>
    <row r="1448" spans="1:4">
      <c r="A1448" t="str">
        <f>"300076"</f>
        <v>300076</v>
      </c>
      <c r="B1448" t="s">
        <v>1450</v>
      </c>
      <c r="C1448">
        <v>1.59</v>
      </c>
      <c r="D1448">
        <v>3.71</v>
      </c>
    </row>
    <row r="1449" spans="1:4">
      <c r="A1449" t="str">
        <f>"300077"</f>
        <v>300077</v>
      </c>
      <c r="B1449" t="s">
        <v>1451</v>
      </c>
      <c r="C1449">
        <v>2.14</v>
      </c>
      <c r="D1449">
        <v>4.73</v>
      </c>
    </row>
    <row r="1450" spans="1:4">
      <c r="A1450" t="str">
        <f>"300078"</f>
        <v>300078</v>
      </c>
      <c r="B1450" t="s">
        <v>1452</v>
      </c>
      <c r="C1450">
        <v>5.16</v>
      </c>
      <c r="D1450">
        <v>8.34</v>
      </c>
    </row>
    <row r="1451" spans="1:4">
      <c r="A1451" t="str">
        <f>"300079"</f>
        <v>300079</v>
      </c>
      <c r="B1451" t="s">
        <v>1453</v>
      </c>
      <c r="C1451">
        <v>1.39</v>
      </c>
      <c r="D1451">
        <v>2.79</v>
      </c>
    </row>
    <row r="1452" spans="1:4">
      <c r="A1452" t="str">
        <f>"300080"</f>
        <v>300080</v>
      </c>
      <c r="B1452" t="s">
        <v>1454</v>
      </c>
      <c r="C1452">
        <v>1.03</v>
      </c>
      <c r="D1452">
        <v>1.45</v>
      </c>
    </row>
    <row r="1453" spans="1:4">
      <c r="A1453" t="str">
        <f>"300081"</f>
        <v>300081</v>
      </c>
      <c r="B1453" t="s">
        <v>1455</v>
      </c>
      <c r="C1453">
        <v>1.43</v>
      </c>
      <c r="D1453">
        <v>2.85</v>
      </c>
    </row>
    <row r="1454" spans="1:4">
      <c r="A1454" t="str">
        <f>"300082"</f>
        <v>300082</v>
      </c>
      <c r="B1454" t="s">
        <v>1456</v>
      </c>
      <c r="C1454">
        <v>0.58</v>
      </c>
      <c r="D1454">
        <v>1.93</v>
      </c>
    </row>
    <row r="1455" spans="1:4">
      <c r="A1455" t="str">
        <f>"300083"</f>
        <v>300083</v>
      </c>
      <c r="B1455" t="s">
        <v>1457</v>
      </c>
      <c r="C1455">
        <v>2.48</v>
      </c>
      <c r="D1455">
        <v>4.74</v>
      </c>
    </row>
    <row r="1456" spans="1:4">
      <c r="A1456" t="str">
        <f>"300084"</f>
        <v>300084</v>
      </c>
      <c r="B1456" t="s">
        <v>1458</v>
      </c>
      <c r="C1456">
        <v>1.22</v>
      </c>
      <c r="D1456">
        <v>2.65</v>
      </c>
    </row>
    <row r="1457" spans="1:4">
      <c r="A1457" t="str">
        <f>"300085"</f>
        <v>300085</v>
      </c>
      <c r="B1457" t="s">
        <v>1459</v>
      </c>
      <c r="C1457">
        <v>-1.1</v>
      </c>
      <c r="D1457">
        <v>4.23</v>
      </c>
    </row>
    <row r="1458" spans="1:4">
      <c r="A1458" t="str">
        <f>"300086"</f>
        <v>300086</v>
      </c>
      <c r="B1458" t="s">
        <v>1460</v>
      </c>
      <c r="C1458">
        <v>-2.47</v>
      </c>
      <c r="D1458">
        <v>7.86</v>
      </c>
    </row>
    <row r="1459" spans="1:4">
      <c r="A1459" t="str">
        <f>"300087"</f>
        <v>300087</v>
      </c>
      <c r="B1459" t="s">
        <v>1461</v>
      </c>
      <c r="C1459">
        <v>0.19</v>
      </c>
      <c r="D1459">
        <v>1.83</v>
      </c>
    </row>
    <row r="1460" spans="1:4">
      <c r="A1460" t="str">
        <f>"300088"</f>
        <v>300088</v>
      </c>
      <c r="B1460" t="s">
        <v>1462</v>
      </c>
      <c r="C1460">
        <v>1.38</v>
      </c>
      <c r="D1460">
        <v>3.11</v>
      </c>
    </row>
    <row r="1461" spans="1:4">
      <c r="A1461" t="str">
        <f>"300089"</f>
        <v>300089</v>
      </c>
      <c r="B1461" t="s">
        <v>1463</v>
      </c>
      <c r="C1461">
        <v>0.3</v>
      </c>
      <c r="D1461">
        <v>1.64</v>
      </c>
    </row>
    <row r="1462" spans="1:4">
      <c r="A1462" t="str">
        <f>"300090"</f>
        <v>300090</v>
      </c>
      <c r="B1462" t="s">
        <v>1464</v>
      </c>
      <c r="C1462">
        <v>-1.93</v>
      </c>
      <c r="D1462">
        <v>6.91</v>
      </c>
    </row>
    <row r="1463" spans="1:4">
      <c r="A1463" t="str">
        <f>"300091"</f>
        <v>300091</v>
      </c>
      <c r="B1463" t="s">
        <v>1465</v>
      </c>
      <c r="C1463">
        <v>-10</v>
      </c>
      <c r="D1463">
        <v>11.11</v>
      </c>
    </row>
    <row r="1464" spans="1:4">
      <c r="A1464" t="str">
        <f>"300092"</f>
        <v>300092</v>
      </c>
      <c r="B1464" t="s">
        <v>1466</v>
      </c>
      <c r="C1464">
        <v>1.11</v>
      </c>
      <c r="D1464">
        <v>2.22</v>
      </c>
    </row>
    <row r="1465" spans="1:4">
      <c r="A1465" t="str">
        <f>"300093"</f>
        <v>300093</v>
      </c>
      <c r="B1465" t="s">
        <v>1467</v>
      </c>
      <c r="C1465">
        <v>1.56</v>
      </c>
      <c r="D1465">
        <v>2.7</v>
      </c>
    </row>
    <row r="1466" spans="1:4">
      <c r="A1466" t="str">
        <f>"300094"</f>
        <v>300094</v>
      </c>
      <c r="B1466" t="s">
        <v>1468</v>
      </c>
      <c r="C1466">
        <v>1.05</v>
      </c>
      <c r="D1466">
        <v>2.69</v>
      </c>
    </row>
    <row r="1467" spans="1:4">
      <c r="A1467" t="str">
        <f>"300095"</f>
        <v>300095</v>
      </c>
      <c r="B1467" t="s">
        <v>1469</v>
      </c>
      <c r="C1467">
        <v>1.29</v>
      </c>
      <c r="D1467">
        <v>2.1</v>
      </c>
    </row>
    <row r="1468" spans="1:4">
      <c r="A1468" t="str">
        <f>"300096"</f>
        <v>300096</v>
      </c>
      <c r="B1468" t="s">
        <v>1470</v>
      </c>
      <c r="C1468">
        <v>10.01</v>
      </c>
      <c r="D1468">
        <v>0</v>
      </c>
    </row>
    <row r="1469" spans="1:4">
      <c r="A1469" t="str">
        <f>"300097"</f>
        <v>300097</v>
      </c>
      <c r="B1469" t="s">
        <v>1471</v>
      </c>
      <c r="C1469">
        <v>4.9</v>
      </c>
      <c r="D1469">
        <v>5.51</v>
      </c>
    </row>
    <row r="1470" spans="1:4">
      <c r="A1470" t="str">
        <f>"300098"</f>
        <v>300098</v>
      </c>
      <c r="B1470" t="s">
        <v>1472</v>
      </c>
      <c r="C1470">
        <v>2.67</v>
      </c>
      <c r="D1470">
        <v>3.64</v>
      </c>
    </row>
    <row r="1471" spans="1:4">
      <c r="A1471" t="str">
        <f>"300099"</f>
        <v>300099</v>
      </c>
      <c r="B1471" t="s">
        <v>1473</v>
      </c>
      <c r="C1471">
        <v>1.81</v>
      </c>
      <c r="D1471">
        <v>3.63</v>
      </c>
    </row>
    <row r="1472" spans="1:4">
      <c r="A1472" t="str">
        <f>"300100"</f>
        <v>300100</v>
      </c>
      <c r="B1472" t="s">
        <v>1474</v>
      </c>
      <c r="C1472">
        <v>0.09</v>
      </c>
      <c r="D1472">
        <v>2.29</v>
      </c>
    </row>
    <row r="1473" spans="1:4">
      <c r="A1473" t="str">
        <f>"300101"</f>
        <v>300101</v>
      </c>
      <c r="B1473" t="s">
        <v>1475</v>
      </c>
      <c r="C1473">
        <v>3.03</v>
      </c>
      <c r="D1473">
        <v>4.21</v>
      </c>
    </row>
    <row r="1474" spans="1:4">
      <c r="A1474" t="str">
        <f>"300102"</f>
        <v>300102</v>
      </c>
      <c r="B1474" t="s">
        <v>1476</v>
      </c>
      <c r="C1474">
        <v>1.43</v>
      </c>
      <c r="D1474">
        <v>3.49</v>
      </c>
    </row>
    <row r="1475" spans="1:4">
      <c r="A1475" t="str">
        <f>"300103"</f>
        <v>300103</v>
      </c>
      <c r="B1475" t="s">
        <v>1477</v>
      </c>
      <c r="C1475">
        <v>10.03</v>
      </c>
      <c r="D1475">
        <v>10.79</v>
      </c>
    </row>
    <row r="1476" spans="1:4">
      <c r="A1476" t="str">
        <f>"300104"</f>
        <v>300104</v>
      </c>
      <c r="B1476" t="s">
        <v>1478</v>
      </c>
      <c r="C1476">
        <v>-7.03</v>
      </c>
      <c r="D1476">
        <v>4.59</v>
      </c>
    </row>
    <row r="1477" spans="1:4">
      <c r="A1477" t="str">
        <f>"300105"</f>
        <v>300105</v>
      </c>
      <c r="B1477" t="s">
        <v>1479</v>
      </c>
      <c r="C1477">
        <v>2.66</v>
      </c>
      <c r="D1477">
        <v>7.51</v>
      </c>
    </row>
    <row r="1478" spans="1:4">
      <c r="A1478" t="str">
        <f>"300106"</f>
        <v>300106</v>
      </c>
      <c r="B1478" t="s">
        <v>1480</v>
      </c>
      <c r="C1478">
        <v>1.69</v>
      </c>
      <c r="D1478">
        <v>2.63</v>
      </c>
    </row>
    <row r="1479" spans="1:4">
      <c r="A1479" t="str">
        <f>"300107"</f>
        <v>300107</v>
      </c>
      <c r="B1479" t="s">
        <v>1481</v>
      </c>
      <c r="C1479">
        <v>-2.48</v>
      </c>
      <c r="D1479">
        <v>3.64</v>
      </c>
    </row>
    <row r="1480" spans="1:4">
      <c r="A1480" t="str">
        <f>"300108"</f>
        <v>300108</v>
      </c>
      <c r="B1480" t="s">
        <v>1482</v>
      </c>
      <c r="C1480">
        <v>0</v>
      </c>
      <c r="D1480">
        <v>0</v>
      </c>
    </row>
    <row r="1481" spans="1:4">
      <c r="A1481" t="str">
        <f>"300109"</f>
        <v>300109</v>
      </c>
      <c r="B1481" t="s">
        <v>1483</v>
      </c>
      <c r="C1481">
        <v>-7.45</v>
      </c>
      <c r="D1481">
        <v>8.38</v>
      </c>
    </row>
    <row r="1482" spans="1:4">
      <c r="A1482" t="str">
        <f>"300110"</f>
        <v>300110</v>
      </c>
      <c r="B1482" t="s">
        <v>1484</v>
      </c>
      <c r="C1482">
        <v>-3.71</v>
      </c>
      <c r="D1482">
        <v>3.51</v>
      </c>
    </row>
    <row r="1483" spans="1:4">
      <c r="A1483" t="str">
        <f>"300111"</f>
        <v>300111</v>
      </c>
      <c r="B1483" t="s">
        <v>1485</v>
      </c>
      <c r="C1483">
        <v>0</v>
      </c>
      <c r="D1483">
        <v>0</v>
      </c>
    </row>
    <row r="1484" spans="1:4">
      <c r="A1484" t="str">
        <f>"300112"</f>
        <v>300112</v>
      </c>
      <c r="B1484" t="s">
        <v>1486</v>
      </c>
      <c r="C1484">
        <v>0.12</v>
      </c>
      <c r="D1484">
        <v>2.36</v>
      </c>
    </row>
    <row r="1485" spans="1:4">
      <c r="A1485" t="str">
        <f>"300113"</f>
        <v>300113</v>
      </c>
      <c r="B1485" t="s">
        <v>1487</v>
      </c>
      <c r="C1485">
        <v>1.79</v>
      </c>
      <c r="D1485">
        <v>3.42</v>
      </c>
    </row>
    <row r="1486" spans="1:4">
      <c r="A1486" t="str">
        <f>"300114"</f>
        <v>300114</v>
      </c>
      <c r="B1486" t="s">
        <v>1488</v>
      </c>
      <c r="C1486">
        <v>6.36</v>
      </c>
      <c r="D1486">
        <v>7.19</v>
      </c>
    </row>
    <row r="1487" spans="1:4">
      <c r="A1487" t="str">
        <f>"300115"</f>
        <v>300115</v>
      </c>
      <c r="B1487" t="s">
        <v>1489</v>
      </c>
      <c r="C1487">
        <v>0.44</v>
      </c>
      <c r="D1487">
        <v>2.89</v>
      </c>
    </row>
    <row r="1488" spans="1:4">
      <c r="A1488" t="str">
        <f>"300116"</f>
        <v>300116</v>
      </c>
      <c r="B1488" t="s">
        <v>1490</v>
      </c>
      <c r="C1488">
        <v>0.46</v>
      </c>
      <c r="D1488">
        <v>2.29</v>
      </c>
    </row>
    <row r="1489" spans="1:4">
      <c r="A1489" t="str">
        <f>"300117"</f>
        <v>300117</v>
      </c>
      <c r="B1489" t="s">
        <v>1491</v>
      </c>
      <c r="C1489">
        <v>4.64</v>
      </c>
      <c r="D1489">
        <v>10.82</v>
      </c>
    </row>
    <row r="1490" spans="1:4">
      <c r="A1490" t="str">
        <f>"300118"</f>
        <v>300118</v>
      </c>
      <c r="B1490" t="s">
        <v>1492</v>
      </c>
      <c r="C1490">
        <v>0</v>
      </c>
      <c r="D1490">
        <v>0</v>
      </c>
    </row>
    <row r="1491" spans="1:4">
      <c r="A1491" t="str">
        <f>"300119"</f>
        <v>300119</v>
      </c>
      <c r="B1491" t="s">
        <v>1493</v>
      </c>
      <c r="C1491">
        <v>-4.6</v>
      </c>
      <c r="D1491">
        <v>6.35</v>
      </c>
    </row>
    <row r="1492" spans="1:4">
      <c r="A1492" t="str">
        <f>"300120"</f>
        <v>300120</v>
      </c>
      <c r="B1492" t="s">
        <v>1494</v>
      </c>
      <c r="C1492">
        <v>1.89</v>
      </c>
      <c r="D1492">
        <v>2.76</v>
      </c>
    </row>
    <row r="1493" spans="1:4">
      <c r="A1493" t="str">
        <f>"300121"</f>
        <v>300121</v>
      </c>
      <c r="B1493" t="s">
        <v>1495</v>
      </c>
      <c r="C1493">
        <v>3.55</v>
      </c>
      <c r="D1493">
        <v>5.72</v>
      </c>
    </row>
    <row r="1494" spans="1:4">
      <c r="A1494" t="str">
        <f>"300122"</f>
        <v>300122</v>
      </c>
      <c r="B1494" t="s">
        <v>1496</v>
      </c>
      <c r="C1494">
        <v>-10</v>
      </c>
      <c r="D1494">
        <v>0</v>
      </c>
    </row>
    <row r="1495" spans="1:4">
      <c r="A1495" t="str">
        <f>"300123"</f>
        <v>300123</v>
      </c>
      <c r="B1495" t="s">
        <v>1497</v>
      </c>
      <c r="C1495">
        <v>2.24</v>
      </c>
      <c r="D1495">
        <v>4.08</v>
      </c>
    </row>
    <row r="1496" spans="1:4">
      <c r="A1496" t="str">
        <f>"300124"</f>
        <v>300124</v>
      </c>
      <c r="B1496" t="s">
        <v>1498</v>
      </c>
      <c r="C1496">
        <v>2.36</v>
      </c>
      <c r="D1496">
        <v>3.04</v>
      </c>
    </row>
    <row r="1497" spans="1:4">
      <c r="A1497" t="str">
        <f>"300125"</f>
        <v>300125</v>
      </c>
      <c r="B1497" t="s">
        <v>1499</v>
      </c>
      <c r="C1497">
        <v>-0.06</v>
      </c>
      <c r="D1497">
        <v>1.3</v>
      </c>
    </row>
    <row r="1498" spans="1:4">
      <c r="A1498" t="str">
        <f>"300126"</f>
        <v>300126</v>
      </c>
      <c r="B1498" t="s">
        <v>1500</v>
      </c>
      <c r="C1498">
        <v>0.83</v>
      </c>
      <c r="D1498">
        <v>2.27</v>
      </c>
    </row>
    <row r="1499" spans="1:4">
      <c r="A1499" t="str">
        <f>"300127"</f>
        <v>300127</v>
      </c>
      <c r="B1499" t="s">
        <v>1501</v>
      </c>
      <c r="C1499">
        <v>-0.98</v>
      </c>
      <c r="D1499">
        <v>4.37</v>
      </c>
    </row>
    <row r="1500" spans="1:4">
      <c r="A1500" t="str">
        <f>"300128"</f>
        <v>300128</v>
      </c>
      <c r="B1500" t="s">
        <v>1502</v>
      </c>
      <c r="C1500">
        <v>-0.23</v>
      </c>
      <c r="D1500">
        <v>7.55</v>
      </c>
    </row>
    <row r="1501" spans="1:4">
      <c r="A1501" t="str">
        <f>"300129"</f>
        <v>300129</v>
      </c>
      <c r="B1501" t="s">
        <v>1503</v>
      </c>
      <c r="C1501">
        <v>1.79</v>
      </c>
      <c r="D1501">
        <v>2.69</v>
      </c>
    </row>
    <row r="1502" spans="1:4">
      <c r="A1502" t="str">
        <f>"300130"</f>
        <v>300130</v>
      </c>
      <c r="B1502" t="s">
        <v>1504</v>
      </c>
      <c r="C1502">
        <v>0.52</v>
      </c>
      <c r="D1502">
        <v>3.92</v>
      </c>
    </row>
    <row r="1503" spans="1:4">
      <c r="A1503" t="str">
        <f>"300131"</f>
        <v>300131</v>
      </c>
      <c r="B1503" t="s">
        <v>1505</v>
      </c>
      <c r="C1503">
        <v>0</v>
      </c>
      <c r="D1503">
        <v>0</v>
      </c>
    </row>
    <row r="1504" spans="1:4">
      <c r="A1504" t="str">
        <f>"300132"</f>
        <v>300132</v>
      </c>
      <c r="B1504" t="s">
        <v>1506</v>
      </c>
      <c r="C1504">
        <v>0.16</v>
      </c>
      <c r="D1504">
        <v>4.3</v>
      </c>
    </row>
    <row r="1505" spans="1:4">
      <c r="A1505" t="str">
        <f>"300133"</f>
        <v>300133</v>
      </c>
      <c r="B1505" t="s">
        <v>1507</v>
      </c>
      <c r="C1505">
        <v>1.12</v>
      </c>
      <c r="D1505">
        <v>1.74</v>
      </c>
    </row>
    <row r="1506" spans="1:4">
      <c r="A1506" t="str">
        <f>"300134"</f>
        <v>300134</v>
      </c>
      <c r="B1506" t="s">
        <v>1508</v>
      </c>
      <c r="C1506">
        <v>-2.34</v>
      </c>
      <c r="D1506">
        <v>6.24</v>
      </c>
    </row>
    <row r="1507" spans="1:4">
      <c r="A1507" t="str">
        <f>"300135"</f>
        <v>300135</v>
      </c>
      <c r="B1507" t="s">
        <v>1509</v>
      </c>
      <c r="C1507">
        <v>1.54</v>
      </c>
      <c r="D1507">
        <v>3.85</v>
      </c>
    </row>
    <row r="1508" spans="1:4">
      <c r="A1508" t="str">
        <f>"300136"</f>
        <v>300136</v>
      </c>
      <c r="B1508" t="s">
        <v>1510</v>
      </c>
      <c r="C1508">
        <v>3.23</v>
      </c>
      <c r="D1508">
        <v>3.9</v>
      </c>
    </row>
    <row r="1509" spans="1:4">
      <c r="A1509" t="str">
        <f>"300137"</f>
        <v>300137</v>
      </c>
      <c r="B1509" t="s">
        <v>1511</v>
      </c>
      <c r="C1509">
        <v>0.97</v>
      </c>
      <c r="D1509">
        <v>3.02</v>
      </c>
    </row>
    <row r="1510" spans="1:4">
      <c r="A1510" t="str">
        <f>"300138"</f>
        <v>300138</v>
      </c>
      <c r="B1510" t="s">
        <v>1512</v>
      </c>
      <c r="C1510">
        <v>-0.29</v>
      </c>
      <c r="D1510">
        <v>2.65</v>
      </c>
    </row>
    <row r="1511" spans="1:4">
      <c r="A1511" t="str">
        <f>"300139"</f>
        <v>300139</v>
      </c>
      <c r="B1511" t="s">
        <v>1513</v>
      </c>
      <c r="C1511">
        <v>-1.02</v>
      </c>
      <c r="D1511">
        <v>4.44</v>
      </c>
    </row>
    <row r="1512" spans="1:4">
      <c r="A1512" t="str">
        <f>"300140"</f>
        <v>300140</v>
      </c>
      <c r="B1512" t="s">
        <v>1514</v>
      </c>
      <c r="C1512">
        <v>1.24</v>
      </c>
      <c r="D1512">
        <v>2.84</v>
      </c>
    </row>
    <row r="1513" spans="1:4">
      <c r="A1513" t="str">
        <f>"300141"</f>
        <v>300141</v>
      </c>
      <c r="B1513" t="s">
        <v>1515</v>
      </c>
      <c r="C1513">
        <v>0.12</v>
      </c>
      <c r="D1513">
        <v>2.4</v>
      </c>
    </row>
    <row r="1514" spans="1:4">
      <c r="A1514" t="str">
        <f>"300142"</f>
        <v>300142</v>
      </c>
      <c r="B1514" t="s">
        <v>1516</v>
      </c>
      <c r="C1514">
        <v>-9.99</v>
      </c>
      <c r="D1514">
        <v>0</v>
      </c>
    </row>
    <row r="1515" spans="1:4">
      <c r="A1515" t="str">
        <f>"300143"</f>
        <v>300143</v>
      </c>
      <c r="B1515" t="s">
        <v>1517</v>
      </c>
      <c r="C1515">
        <v>-3.5</v>
      </c>
      <c r="D1515">
        <v>4.57</v>
      </c>
    </row>
    <row r="1516" spans="1:4">
      <c r="A1516" t="str">
        <f>"300144"</f>
        <v>300144</v>
      </c>
      <c r="B1516" t="s">
        <v>1518</v>
      </c>
      <c r="C1516">
        <v>-1.09</v>
      </c>
      <c r="D1516">
        <v>5.19</v>
      </c>
    </row>
    <row r="1517" spans="1:4">
      <c r="A1517" t="str">
        <f>"300145"</f>
        <v>300145</v>
      </c>
      <c r="B1517" t="s">
        <v>1519</v>
      </c>
      <c r="C1517">
        <v>1.83</v>
      </c>
      <c r="D1517">
        <v>3.86</v>
      </c>
    </row>
    <row r="1518" spans="1:4">
      <c r="A1518" t="str">
        <f>"300146"</f>
        <v>300146</v>
      </c>
      <c r="B1518" t="s">
        <v>1520</v>
      </c>
      <c r="C1518">
        <v>0</v>
      </c>
      <c r="D1518">
        <v>0</v>
      </c>
    </row>
    <row r="1519" spans="1:4">
      <c r="A1519" t="str">
        <f>"300147"</f>
        <v>300147</v>
      </c>
      <c r="B1519" t="s">
        <v>1521</v>
      </c>
      <c r="C1519">
        <v>-2.2</v>
      </c>
      <c r="D1519">
        <v>2.2</v>
      </c>
    </row>
    <row r="1520" spans="1:4">
      <c r="A1520" t="str">
        <f>"300148"</f>
        <v>300148</v>
      </c>
      <c r="B1520" t="s">
        <v>1522</v>
      </c>
      <c r="C1520">
        <v>0.87</v>
      </c>
      <c r="D1520">
        <v>2.16</v>
      </c>
    </row>
    <row r="1521" spans="1:4">
      <c r="A1521" t="str">
        <f>"300149"</f>
        <v>300149</v>
      </c>
      <c r="B1521" t="s">
        <v>1523</v>
      </c>
      <c r="C1521">
        <v>-8.69</v>
      </c>
      <c r="D1521">
        <v>8.94</v>
      </c>
    </row>
    <row r="1522" spans="1:4">
      <c r="A1522" t="str">
        <f>"300150"</f>
        <v>300150</v>
      </c>
      <c r="B1522" t="s">
        <v>1524</v>
      </c>
      <c r="C1522">
        <v>1.77</v>
      </c>
      <c r="D1522">
        <v>3.14</v>
      </c>
    </row>
    <row r="1523" spans="1:4">
      <c r="A1523" t="str">
        <f>"300151"</f>
        <v>300151</v>
      </c>
      <c r="B1523" t="s">
        <v>1525</v>
      </c>
      <c r="C1523">
        <v>0.82</v>
      </c>
      <c r="D1523">
        <v>2.3</v>
      </c>
    </row>
    <row r="1524" spans="1:4">
      <c r="A1524" t="str">
        <f>"300152"</f>
        <v>300152</v>
      </c>
      <c r="B1524" t="s">
        <v>1526</v>
      </c>
      <c r="C1524">
        <v>-0.33</v>
      </c>
      <c r="D1524">
        <v>2.33</v>
      </c>
    </row>
    <row r="1525" spans="1:4">
      <c r="A1525" t="str">
        <f>"300153"</f>
        <v>300153</v>
      </c>
      <c r="B1525" t="s">
        <v>1527</v>
      </c>
      <c r="C1525">
        <v>1.4</v>
      </c>
      <c r="D1525">
        <v>2.17</v>
      </c>
    </row>
    <row r="1526" spans="1:4">
      <c r="A1526" t="str">
        <f>"300154"</f>
        <v>300154</v>
      </c>
      <c r="B1526" t="s">
        <v>1528</v>
      </c>
      <c r="C1526">
        <v>0.39</v>
      </c>
      <c r="D1526">
        <v>1.17</v>
      </c>
    </row>
    <row r="1527" spans="1:4">
      <c r="A1527" t="str">
        <f>"300155"</f>
        <v>300155</v>
      </c>
      <c r="B1527" t="s">
        <v>1529</v>
      </c>
      <c r="C1527">
        <v>2.12</v>
      </c>
      <c r="D1527">
        <v>5.72</v>
      </c>
    </row>
    <row r="1528" spans="1:4">
      <c r="A1528" t="str">
        <f>"300156"</f>
        <v>300156</v>
      </c>
      <c r="B1528" t="s">
        <v>1530</v>
      </c>
      <c r="C1528">
        <v>5.34</v>
      </c>
      <c r="D1528">
        <v>7.92</v>
      </c>
    </row>
    <row r="1529" spans="1:4">
      <c r="A1529" t="str">
        <f>"300157"</f>
        <v>300157</v>
      </c>
      <c r="B1529" t="s">
        <v>1531</v>
      </c>
      <c r="C1529">
        <v>1.37</v>
      </c>
      <c r="D1529">
        <v>2.22</v>
      </c>
    </row>
    <row r="1530" spans="1:4">
      <c r="A1530" t="str">
        <f>"300158"</f>
        <v>300158</v>
      </c>
      <c r="B1530" t="s">
        <v>1532</v>
      </c>
      <c r="C1530">
        <v>0.22</v>
      </c>
      <c r="D1530">
        <v>2.19</v>
      </c>
    </row>
    <row r="1531" spans="1:4">
      <c r="A1531" t="str">
        <f>"300159"</f>
        <v>300159</v>
      </c>
      <c r="B1531" t="s">
        <v>1533</v>
      </c>
      <c r="C1531">
        <v>1</v>
      </c>
      <c r="D1531">
        <v>3.99</v>
      </c>
    </row>
    <row r="1532" spans="1:4">
      <c r="A1532" t="str">
        <f>"300160"</f>
        <v>300160</v>
      </c>
      <c r="B1532" t="s">
        <v>1534</v>
      </c>
      <c r="C1532">
        <v>1.92</v>
      </c>
      <c r="D1532">
        <v>2.88</v>
      </c>
    </row>
    <row r="1533" spans="1:4">
      <c r="A1533" t="str">
        <f>"300161"</f>
        <v>300161</v>
      </c>
      <c r="B1533" t="s">
        <v>1535</v>
      </c>
      <c r="C1533">
        <v>0.32</v>
      </c>
      <c r="D1533">
        <v>2.73</v>
      </c>
    </row>
    <row r="1534" spans="1:4">
      <c r="A1534" t="str">
        <f>"300162"</f>
        <v>300162</v>
      </c>
      <c r="B1534" t="s">
        <v>1536</v>
      </c>
      <c r="C1534">
        <v>0.32</v>
      </c>
      <c r="D1534">
        <v>2.91</v>
      </c>
    </row>
    <row r="1535" spans="1:4">
      <c r="A1535" t="str">
        <f>"300163"</f>
        <v>300163</v>
      </c>
      <c r="B1535" t="s">
        <v>1537</v>
      </c>
      <c r="C1535">
        <v>1.45</v>
      </c>
      <c r="D1535">
        <v>8.43</v>
      </c>
    </row>
    <row r="1536" spans="1:4">
      <c r="A1536" t="str">
        <f>"300164"</f>
        <v>300164</v>
      </c>
      <c r="B1536" t="s">
        <v>1538</v>
      </c>
      <c r="C1536">
        <v>0.3</v>
      </c>
      <c r="D1536">
        <v>2.53</v>
      </c>
    </row>
    <row r="1537" spans="1:4">
      <c r="A1537" t="str">
        <f>"300165"</f>
        <v>300165</v>
      </c>
      <c r="B1537" t="s">
        <v>1539</v>
      </c>
      <c r="C1537">
        <v>10.09</v>
      </c>
      <c r="D1537">
        <v>0</v>
      </c>
    </row>
    <row r="1538" spans="1:4">
      <c r="A1538" t="str">
        <f>"300166"</f>
        <v>300166</v>
      </c>
      <c r="B1538" t="s">
        <v>1540</v>
      </c>
      <c r="C1538">
        <v>0.12</v>
      </c>
      <c r="D1538">
        <v>4.93</v>
      </c>
    </row>
    <row r="1539" spans="1:4">
      <c r="A1539" t="str">
        <f>"300167"</f>
        <v>300167</v>
      </c>
      <c r="B1539" t="s">
        <v>1541</v>
      </c>
      <c r="C1539">
        <v>0.79</v>
      </c>
      <c r="D1539">
        <v>2.75</v>
      </c>
    </row>
    <row r="1540" spans="1:4">
      <c r="A1540" t="str">
        <f>"300168"</f>
        <v>300168</v>
      </c>
      <c r="B1540" t="s">
        <v>1542</v>
      </c>
      <c r="C1540">
        <v>0.68</v>
      </c>
      <c r="D1540">
        <v>2.09</v>
      </c>
    </row>
    <row r="1541" spans="1:4">
      <c r="A1541" t="str">
        <f>"300169"</f>
        <v>300169</v>
      </c>
      <c r="B1541" t="s">
        <v>1543</v>
      </c>
      <c r="C1541">
        <v>0.45</v>
      </c>
      <c r="D1541">
        <v>2.5</v>
      </c>
    </row>
    <row r="1542" spans="1:4">
      <c r="A1542" t="str">
        <f>"300170"</f>
        <v>300170</v>
      </c>
      <c r="B1542" t="s">
        <v>1544</v>
      </c>
      <c r="C1542">
        <v>4.43</v>
      </c>
      <c r="D1542">
        <v>5.95</v>
      </c>
    </row>
    <row r="1543" spans="1:4">
      <c r="A1543" t="str">
        <f>"300171"</f>
        <v>300171</v>
      </c>
      <c r="B1543" t="s">
        <v>1545</v>
      </c>
      <c r="C1543">
        <v>9.99</v>
      </c>
      <c r="D1543">
        <v>11.18</v>
      </c>
    </row>
    <row r="1544" spans="1:4">
      <c r="A1544" t="str">
        <f>"300172"</f>
        <v>300172</v>
      </c>
      <c r="B1544" t="s">
        <v>1546</v>
      </c>
      <c r="C1544">
        <v>0.33</v>
      </c>
      <c r="D1544">
        <v>1.31</v>
      </c>
    </row>
    <row r="1545" spans="1:4">
      <c r="A1545" t="str">
        <f>"300173"</f>
        <v>300173</v>
      </c>
      <c r="B1545" t="s">
        <v>1547</v>
      </c>
      <c r="C1545">
        <v>-0.71</v>
      </c>
      <c r="D1545">
        <v>2.12</v>
      </c>
    </row>
    <row r="1546" spans="1:4">
      <c r="A1546" t="str">
        <f>"300174"</f>
        <v>300174</v>
      </c>
      <c r="B1546" t="s">
        <v>1548</v>
      </c>
      <c r="C1546">
        <v>-1.39</v>
      </c>
      <c r="D1546">
        <v>1.49</v>
      </c>
    </row>
    <row r="1547" spans="1:4">
      <c r="A1547" t="str">
        <f>"300175"</f>
        <v>300175</v>
      </c>
      <c r="B1547" t="s">
        <v>1549</v>
      </c>
      <c r="C1547">
        <v>0.75</v>
      </c>
      <c r="D1547">
        <v>2.74</v>
      </c>
    </row>
    <row r="1548" spans="1:4">
      <c r="A1548" t="str">
        <f>"300176"</f>
        <v>300176</v>
      </c>
      <c r="B1548" t="s">
        <v>1550</v>
      </c>
      <c r="C1548">
        <v>-0.78</v>
      </c>
      <c r="D1548">
        <v>1.85</v>
      </c>
    </row>
    <row r="1549" spans="1:4">
      <c r="A1549" t="str">
        <f>"300177"</f>
        <v>300177</v>
      </c>
      <c r="B1549" t="s">
        <v>1551</v>
      </c>
      <c r="C1549">
        <v>0.4</v>
      </c>
      <c r="D1549">
        <v>4.47</v>
      </c>
    </row>
    <row r="1550" spans="1:4">
      <c r="A1550" t="str">
        <f>"300178"</f>
        <v>300178</v>
      </c>
      <c r="B1550" t="s">
        <v>1552</v>
      </c>
      <c r="C1550">
        <v>1.57</v>
      </c>
      <c r="D1550">
        <v>3.53</v>
      </c>
    </row>
    <row r="1551" spans="1:4">
      <c r="A1551" t="str">
        <f>"300179"</f>
        <v>300179</v>
      </c>
      <c r="B1551" t="s">
        <v>1553</v>
      </c>
      <c r="C1551">
        <v>0.86</v>
      </c>
      <c r="D1551">
        <v>6.02</v>
      </c>
    </row>
    <row r="1552" spans="1:4">
      <c r="A1552" t="str">
        <f>"300180"</f>
        <v>300180</v>
      </c>
      <c r="B1552" t="s">
        <v>1554</v>
      </c>
      <c r="C1552">
        <v>-0.72</v>
      </c>
      <c r="D1552">
        <v>2.9</v>
      </c>
    </row>
    <row r="1553" spans="1:4">
      <c r="A1553" t="str">
        <f>"300181"</f>
        <v>300181</v>
      </c>
      <c r="B1553" t="s">
        <v>1555</v>
      </c>
      <c r="C1553">
        <v>-1.39</v>
      </c>
      <c r="D1553">
        <v>1.78</v>
      </c>
    </row>
    <row r="1554" spans="1:4">
      <c r="A1554" t="str">
        <f>"300182"</f>
        <v>300182</v>
      </c>
      <c r="B1554" t="s">
        <v>1556</v>
      </c>
      <c r="C1554">
        <v>1.61</v>
      </c>
      <c r="D1554">
        <v>2.2</v>
      </c>
    </row>
    <row r="1555" spans="1:4">
      <c r="A1555" t="str">
        <f>"300183"</f>
        <v>300183</v>
      </c>
      <c r="B1555" t="s">
        <v>1557</v>
      </c>
      <c r="C1555">
        <v>0.57</v>
      </c>
      <c r="D1555">
        <v>2.87</v>
      </c>
    </row>
    <row r="1556" spans="1:4">
      <c r="A1556" t="str">
        <f>"300184"</f>
        <v>300184</v>
      </c>
      <c r="B1556" t="s">
        <v>1558</v>
      </c>
      <c r="C1556">
        <v>0.28</v>
      </c>
      <c r="D1556">
        <v>2.89</v>
      </c>
    </row>
    <row r="1557" spans="1:4">
      <c r="A1557" t="str">
        <f>"300185"</f>
        <v>300185</v>
      </c>
      <c r="B1557" t="s">
        <v>1559</v>
      </c>
      <c r="C1557">
        <v>1.14</v>
      </c>
      <c r="D1557">
        <v>2.27</v>
      </c>
    </row>
    <row r="1558" spans="1:4">
      <c r="A1558" t="str">
        <f>"300187"</f>
        <v>300187</v>
      </c>
      <c r="B1558" t="s">
        <v>1560</v>
      </c>
      <c r="C1558">
        <v>0</v>
      </c>
      <c r="D1558">
        <v>0</v>
      </c>
    </row>
    <row r="1559" spans="1:4">
      <c r="A1559" t="str">
        <f>"300188"</f>
        <v>300188</v>
      </c>
      <c r="B1559" t="s">
        <v>1561</v>
      </c>
      <c r="C1559">
        <v>4.98</v>
      </c>
      <c r="D1559">
        <v>5.66</v>
      </c>
    </row>
    <row r="1560" spans="1:4">
      <c r="A1560" t="str">
        <f>"300189"</f>
        <v>300189</v>
      </c>
      <c r="B1560" t="s">
        <v>1562</v>
      </c>
      <c r="C1560">
        <v>-3.12</v>
      </c>
      <c r="D1560">
        <v>3.12</v>
      </c>
    </row>
    <row r="1561" spans="1:4">
      <c r="A1561" t="str">
        <f>"300190"</f>
        <v>300190</v>
      </c>
      <c r="B1561" t="s">
        <v>1563</v>
      </c>
      <c r="C1561">
        <v>1.99</v>
      </c>
      <c r="D1561">
        <v>2.54</v>
      </c>
    </row>
    <row r="1562" spans="1:4">
      <c r="A1562" t="str">
        <f>"300191"</f>
        <v>300191</v>
      </c>
      <c r="B1562" t="s">
        <v>1564</v>
      </c>
      <c r="C1562">
        <v>-0.47</v>
      </c>
      <c r="D1562">
        <v>2.89</v>
      </c>
    </row>
    <row r="1563" spans="1:4">
      <c r="A1563" t="str">
        <f>"300192"</f>
        <v>300192</v>
      </c>
      <c r="B1563" t="s">
        <v>1565</v>
      </c>
      <c r="C1563">
        <v>2.42</v>
      </c>
      <c r="D1563">
        <v>5.76</v>
      </c>
    </row>
    <row r="1564" spans="1:4">
      <c r="A1564" t="str">
        <f>"300193"</f>
        <v>300193</v>
      </c>
      <c r="B1564" t="s">
        <v>1566</v>
      </c>
      <c r="C1564">
        <v>1.54</v>
      </c>
      <c r="D1564">
        <v>2.56</v>
      </c>
    </row>
    <row r="1565" spans="1:4">
      <c r="A1565" t="str">
        <f>"300194"</f>
        <v>300194</v>
      </c>
      <c r="B1565" t="s">
        <v>1567</v>
      </c>
      <c r="C1565">
        <v>0.44</v>
      </c>
      <c r="D1565">
        <v>2.18</v>
      </c>
    </row>
    <row r="1566" spans="1:4">
      <c r="A1566" t="str">
        <f>"300195"</f>
        <v>300195</v>
      </c>
      <c r="B1566" t="s">
        <v>1568</v>
      </c>
      <c r="C1566">
        <v>1.32</v>
      </c>
      <c r="D1566">
        <v>1.7</v>
      </c>
    </row>
    <row r="1567" spans="1:4">
      <c r="A1567" t="str">
        <f>"300196"</f>
        <v>300196</v>
      </c>
      <c r="B1567" t="s">
        <v>1569</v>
      </c>
      <c r="C1567">
        <v>6.99</v>
      </c>
      <c r="D1567">
        <v>9.38</v>
      </c>
    </row>
    <row r="1568" spans="1:4">
      <c r="A1568" t="str">
        <f>"300197"</f>
        <v>300197</v>
      </c>
      <c r="B1568" t="s">
        <v>1570</v>
      </c>
      <c r="C1568">
        <v>0</v>
      </c>
      <c r="D1568">
        <v>0</v>
      </c>
    </row>
    <row r="1569" spans="1:4">
      <c r="A1569" t="str">
        <f>"300198"</f>
        <v>300198</v>
      </c>
      <c r="B1569" t="s">
        <v>1571</v>
      </c>
      <c r="C1569">
        <v>0</v>
      </c>
      <c r="D1569">
        <v>0</v>
      </c>
    </row>
    <row r="1570" spans="1:4">
      <c r="A1570" t="str">
        <f>"300199"</f>
        <v>300199</v>
      </c>
      <c r="B1570" t="s">
        <v>1572</v>
      </c>
      <c r="C1570">
        <v>-4.84</v>
      </c>
      <c r="D1570">
        <v>3.68</v>
      </c>
    </row>
    <row r="1571" spans="1:4">
      <c r="A1571" t="str">
        <f>"300200"</f>
        <v>300200</v>
      </c>
      <c r="B1571" t="s">
        <v>1573</v>
      </c>
      <c r="C1571">
        <v>2.11</v>
      </c>
      <c r="D1571">
        <v>3.63</v>
      </c>
    </row>
    <row r="1572" spans="1:4">
      <c r="A1572" t="str">
        <f>"300201"</f>
        <v>300201</v>
      </c>
      <c r="B1572" t="s">
        <v>1574</v>
      </c>
      <c r="C1572">
        <v>0.7</v>
      </c>
      <c r="D1572">
        <v>2.1</v>
      </c>
    </row>
    <row r="1573" spans="1:4">
      <c r="A1573" t="str">
        <f>"300202"</f>
        <v>300202</v>
      </c>
      <c r="B1573" t="s">
        <v>1575</v>
      </c>
      <c r="C1573">
        <v>0.29</v>
      </c>
      <c r="D1573">
        <v>3.04</v>
      </c>
    </row>
    <row r="1574" spans="1:4">
      <c r="A1574" t="str">
        <f>"300203"</f>
        <v>300203</v>
      </c>
      <c r="B1574" t="s">
        <v>1576</v>
      </c>
      <c r="C1574">
        <v>3.03</v>
      </c>
      <c r="D1574">
        <v>5.24</v>
      </c>
    </row>
    <row r="1575" spans="1:4">
      <c r="A1575" t="str">
        <f>"300204"</f>
        <v>300204</v>
      </c>
      <c r="B1575" t="s">
        <v>1577</v>
      </c>
      <c r="C1575">
        <v>-3.01</v>
      </c>
      <c r="D1575">
        <v>2.21</v>
      </c>
    </row>
    <row r="1576" spans="1:4">
      <c r="A1576" t="str">
        <f>"300205"</f>
        <v>300205</v>
      </c>
      <c r="B1576" t="s">
        <v>1578</v>
      </c>
      <c r="C1576">
        <v>0.75</v>
      </c>
      <c r="D1576">
        <v>2.88</v>
      </c>
    </row>
    <row r="1577" spans="1:4">
      <c r="A1577" t="str">
        <f>"300206"</f>
        <v>300206</v>
      </c>
      <c r="B1577" t="s">
        <v>1579</v>
      </c>
      <c r="C1577">
        <v>2.73</v>
      </c>
      <c r="D1577">
        <v>4.61</v>
      </c>
    </row>
    <row r="1578" spans="1:4">
      <c r="A1578" t="str">
        <f>"300207"</f>
        <v>300207</v>
      </c>
      <c r="B1578" t="s">
        <v>1580</v>
      </c>
      <c r="C1578">
        <v>2.46</v>
      </c>
      <c r="D1578">
        <v>2.46</v>
      </c>
    </row>
    <row r="1579" spans="1:4">
      <c r="A1579" t="str">
        <f>"300208"</f>
        <v>300208</v>
      </c>
      <c r="B1579" t="s">
        <v>1581</v>
      </c>
      <c r="C1579">
        <v>1.62</v>
      </c>
      <c r="D1579">
        <v>2.78</v>
      </c>
    </row>
    <row r="1580" spans="1:4">
      <c r="A1580" t="str">
        <f>"300209"</f>
        <v>300209</v>
      </c>
      <c r="B1580" t="s">
        <v>1582</v>
      </c>
      <c r="C1580">
        <v>-0.9</v>
      </c>
      <c r="D1580">
        <v>2.08</v>
      </c>
    </row>
    <row r="1581" spans="1:4">
      <c r="A1581" t="str">
        <f>"300210"</f>
        <v>300210</v>
      </c>
      <c r="B1581" t="s">
        <v>1583</v>
      </c>
      <c r="C1581">
        <v>1.41</v>
      </c>
      <c r="D1581">
        <v>2.59</v>
      </c>
    </row>
    <row r="1582" spans="1:4">
      <c r="A1582" t="str">
        <f>"300211"</f>
        <v>300211</v>
      </c>
      <c r="B1582" t="s">
        <v>1584</v>
      </c>
      <c r="C1582">
        <v>0.93</v>
      </c>
      <c r="D1582">
        <v>3.16</v>
      </c>
    </row>
    <row r="1583" spans="1:4">
      <c r="A1583" t="str">
        <f>"300212"</f>
        <v>300212</v>
      </c>
      <c r="B1583" t="s">
        <v>1585</v>
      </c>
      <c r="C1583">
        <v>0.52</v>
      </c>
      <c r="D1583">
        <v>3.1</v>
      </c>
    </row>
    <row r="1584" spans="1:4">
      <c r="A1584" t="str">
        <f>"300213"</f>
        <v>300213</v>
      </c>
      <c r="B1584" t="s">
        <v>1586</v>
      </c>
      <c r="C1584">
        <v>3.4</v>
      </c>
      <c r="D1584">
        <v>5.87</v>
      </c>
    </row>
    <row r="1585" spans="1:4">
      <c r="A1585" t="str">
        <f>"300214"</f>
        <v>300214</v>
      </c>
      <c r="B1585" t="s">
        <v>1587</v>
      </c>
      <c r="C1585">
        <v>1.24</v>
      </c>
      <c r="D1585">
        <v>2.69</v>
      </c>
    </row>
    <row r="1586" spans="1:4">
      <c r="A1586" t="str">
        <f>"300215"</f>
        <v>300215</v>
      </c>
      <c r="B1586" t="s">
        <v>1588</v>
      </c>
      <c r="C1586">
        <v>1.37</v>
      </c>
      <c r="D1586">
        <v>1.71</v>
      </c>
    </row>
    <row r="1587" spans="1:4">
      <c r="A1587" t="str">
        <f>"300216"</f>
        <v>300216</v>
      </c>
      <c r="B1587" t="s">
        <v>1589</v>
      </c>
      <c r="C1587">
        <v>-4.73</v>
      </c>
      <c r="D1587">
        <v>8.6</v>
      </c>
    </row>
    <row r="1588" spans="1:4">
      <c r="A1588" t="str">
        <f>"300217"</f>
        <v>300217</v>
      </c>
      <c r="B1588" t="s">
        <v>1590</v>
      </c>
      <c r="C1588">
        <v>0</v>
      </c>
      <c r="D1588">
        <v>2.78</v>
      </c>
    </row>
    <row r="1589" spans="1:4">
      <c r="A1589" t="str">
        <f>"300218"</f>
        <v>300218</v>
      </c>
      <c r="B1589" t="s">
        <v>1591</v>
      </c>
      <c r="C1589">
        <v>1.94</v>
      </c>
      <c r="D1589">
        <v>4.63</v>
      </c>
    </row>
    <row r="1590" spans="1:4">
      <c r="A1590" t="str">
        <f>"300219"</f>
        <v>300219</v>
      </c>
      <c r="B1590" t="s">
        <v>1592</v>
      </c>
      <c r="C1590">
        <v>0.18</v>
      </c>
      <c r="D1590">
        <v>3.31</v>
      </c>
    </row>
    <row r="1591" spans="1:4">
      <c r="A1591" t="str">
        <f>"300220"</f>
        <v>300220</v>
      </c>
      <c r="B1591" t="s">
        <v>1593</v>
      </c>
      <c r="C1591">
        <v>0</v>
      </c>
      <c r="D1591">
        <v>2.07</v>
      </c>
    </row>
    <row r="1592" spans="1:4">
      <c r="A1592" t="str">
        <f>"300221"</f>
        <v>300221</v>
      </c>
      <c r="B1592" t="s">
        <v>1594</v>
      </c>
      <c r="C1592">
        <v>-1.85</v>
      </c>
      <c r="D1592">
        <v>3.19</v>
      </c>
    </row>
    <row r="1593" spans="1:4">
      <c r="A1593" t="str">
        <f>"300222"</f>
        <v>300222</v>
      </c>
      <c r="B1593" t="s">
        <v>1595</v>
      </c>
      <c r="C1593">
        <v>1.13</v>
      </c>
      <c r="D1593">
        <v>1.77</v>
      </c>
    </row>
    <row r="1594" spans="1:4">
      <c r="A1594" t="str">
        <f>"300223"</f>
        <v>300223</v>
      </c>
      <c r="B1594" t="s">
        <v>1596</v>
      </c>
      <c r="C1594">
        <v>1.88</v>
      </c>
      <c r="D1594">
        <v>3.92</v>
      </c>
    </row>
    <row r="1595" spans="1:4">
      <c r="A1595" t="str">
        <f>"300224"</f>
        <v>300224</v>
      </c>
      <c r="B1595" t="s">
        <v>1597</v>
      </c>
      <c r="C1595">
        <v>0.64</v>
      </c>
      <c r="D1595">
        <v>2.69</v>
      </c>
    </row>
    <row r="1596" spans="1:4">
      <c r="A1596" t="str">
        <f>"300225"</f>
        <v>300225</v>
      </c>
      <c r="B1596" t="s">
        <v>1598</v>
      </c>
      <c r="C1596">
        <v>0.89</v>
      </c>
      <c r="D1596">
        <v>7.09</v>
      </c>
    </row>
    <row r="1597" spans="1:4">
      <c r="A1597" t="str">
        <f>"300226"</f>
        <v>300226</v>
      </c>
      <c r="B1597" t="s">
        <v>1599</v>
      </c>
      <c r="C1597">
        <v>1.26</v>
      </c>
      <c r="D1597">
        <v>4.77</v>
      </c>
    </row>
    <row r="1598" spans="1:4">
      <c r="A1598" t="str">
        <f>"300227"</f>
        <v>300227</v>
      </c>
      <c r="B1598" t="s">
        <v>1600</v>
      </c>
      <c r="C1598">
        <v>1.77</v>
      </c>
      <c r="D1598">
        <v>3.35</v>
      </c>
    </row>
    <row r="1599" spans="1:4">
      <c r="A1599" t="str">
        <f>"300228"</f>
        <v>300228</v>
      </c>
      <c r="B1599" t="s">
        <v>1601</v>
      </c>
      <c r="C1599">
        <v>1.11</v>
      </c>
      <c r="D1599">
        <v>2.59</v>
      </c>
    </row>
    <row r="1600" spans="1:4">
      <c r="A1600" t="str">
        <f>"300229"</f>
        <v>300229</v>
      </c>
      <c r="B1600" t="s">
        <v>1602</v>
      </c>
      <c r="C1600">
        <v>1.2</v>
      </c>
      <c r="D1600">
        <v>2.49</v>
      </c>
    </row>
    <row r="1601" spans="1:4">
      <c r="A1601" t="str">
        <f>"300230"</f>
        <v>300230</v>
      </c>
      <c r="B1601" t="s">
        <v>1603</v>
      </c>
      <c r="C1601">
        <v>-0.4</v>
      </c>
      <c r="D1601">
        <v>2.02</v>
      </c>
    </row>
    <row r="1602" spans="1:4">
      <c r="A1602" t="str">
        <f>"300231"</f>
        <v>300231</v>
      </c>
      <c r="B1602" t="s">
        <v>1604</v>
      </c>
      <c r="C1602">
        <v>1.29</v>
      </c>
      <c r="D1602">
        <v>2.72</v>
      </c>
    </row>
    <row r="1603" spans="1:4">
      <c r="A1603" t="str">
        <f>"300232"</f>
        <v>300232</v>
      </c>
      <c r="B1603" t="s">
        <v>1605</v>
      </c>
      <c r="C1603">
        <v>9.66</v>
      </c>
      <c r="D1603">
        <v>9.85</v>
      </c>
    </row>
    <row r="1604" spans="1:4">
      <c r="A1604" t="str">
        <f>"300233"</f>
        <v>300233</v>
      </c>
      <c r="B1604" t="s">
        <v>1606</v>
      </c>
      <c r="C1604">
        <v>-1.66</v>
      </c>
      <c r="D1604">
        <v>2.13</v>
      </c>
    </row>
    <row r="1605" spans="1:4">
      <c r="A1605" t="str">
        <f>"300234"</f>
        <v>300234</v>
      </c>
      <c r="B1605" t="s">
        <v>1607</v>
      </c>
      <c r="C1605">
        <v>0.82</v>
      </c>
      <c r="D1605">
        <v>5.27</v>
      </c>
    </row>
    <row r="1606" spans="1:4">
      <c r="A1606" t="str">
        <f>"300235"</f>
        <v>300235</v>
      </c>
      <c r="B1606" t="s">
        <v>1608</v>
      </c>
      <c r="C1606">
        <v>1.62</v>
      </c>
      <c r="D1606">
        <v>3.52</v>
      </c>
    </row>
    <row r="1607" spans="1:4">
      <c r="A1607" t="str">
        <f>"300236"</f>
        <v>300236</v>
      </c>
      <c r="B1607" t="s">
        <v>1609</v>
      </c>
      <c r="C1607">
        <v>2.28</v>
      </c>
      <c r="D1607">
        <v>4.32</v>
      </c>
    </row>
    <row r="1608" spans="1:4">
      <c r="A1608" t="str">
        <f>"300237"</f>
        <v>300237</v>
      </c>
      <c r="B1608" t="s">
        <v>1610</v>
      </c>
      <c r="C1608">
        <v>-0.26</v>
      </c>
      <c r="D1608">
        <v>2.3</v>
      </c>
    </row>
    <row r="1609" spans="1:4">
      <c r="A1609" t="str">
        <f>"300238"</f>
        <v>300238</v>
      </c>
      <c r="B1609" t="s">
        <v>1611</v>
      </c>
      <c r="C1609">
        <v>-9.96</v>
      </c>
      <c r="D1609">
        <v>9.53</v>
      </c>
    </row>
    <row r="1610" spans="1:4">
      <c r="A1610" t="str">
        <f>"300239"</f>
        <v>300239</v>
      </c>
      <c r="B1610" t="s">
        <v>1612</v>
      </c>
      <c r="C1610">
        <v>-1.61</v>
      </c>
      <c r="D1610">
        <v>4.59</v>
      </c>
    </row>
    <row r="1611" spans="1:4">
      <c r="A1611" t="str">
        <f>"300240"</f>
        <v>300240</v>
      </c>
      <c r="B1611" t="s">
        <v>1613</v>
      </c>
      <c r="C1611">
        <v>-0.31</v>
      </c>
      <c r="D1611">
        <v>2.15</v>
      </c>
    </row>
    <row r="1612" spans="1:4">
      <c r="A1612" t="str">
        <f>"300241"</f>
        <v>300241</v>
      </c>
      <c r="B1612" t="s">
        <v>1614</v>
      </c>
      <c r="C1612">
        <v>0</v>
      </c>
      <c r="D1612">
        <v>3.87</v>
      </c>
    </row>
    <row r="1613" spans="1:4">
      <c r="A1613" t="str">
        <f>"300242"</f>
        <v>300242</v>
      </c>
      <c r="B1613" t="s">
        <v>1615</v>
      </c>
      <c r="C1613">
        <v>1.65</v>
      </c>
      <c r="D1613">
        <v>3.62</v>
      </c>
    </row>
    <row r="1614" spans="1:4">
      <c r="A1614" t="str">
        <f>"300243"</f>
        <v>300243</v>
      </c>
      <c r="B1614" t="s">
        <v>1616</v>
      </c>
      <c r="C1614">
        <v>0.77</v>
      </c>
      <c r="D1614">
        <v>2.31</v>
      </c>
    </row>
    <row r="1615" spans="1:4">
      <c r="A1615" t="str">
        <f>"300244"</f>
        <v>300244</v>
      </c>
      <c r="B1615" t="s">
        <v>1617</v>
      </c>
      <c r="C1615">
        <v>-3.89</v>
      </c>
      <c r="D1615">
        <v>4.7</v>
      </c>
    </row>
    <row r="1616" spans="1:4">
      <c r="A1616" t="str">
        <f>"300245"</f>
        <v>300245</v>
      </c>
      <c r="B1616" t="s">
        <v>1618</v>
      </c>
      <c r="C1616">
        <v>1.28</v>
      </c>
      <c r="D1616">
        <v>4.22</v>
      </c>
    </row>
    <row r="1617" spans="1:4">
      <c r="A1617" t="str">
        <f>"300246"</f>
        <v>300246</v>
      </c>
      <c r="B1617" t="s">
        <v>1619</v>
      </c>
      <c r="C1617">
        <v>-2.57</v>
      </c>
      <c r="D1617">
        <v>3.02</v>
      </c>
    </row>
    <row r="1618" spans="1:4">
      <c r="A1618" t="str">
        <f>"300247"</f>
        <v>300247</v>
      </c>
      <c r="B1618" t="s">
        <v>1620</v>
      </c>
      <c r="C1618">
        <v>-0.21</v>
      </c>
      <c r="D1618">
        <v>1.86</v>
      </c>
    </row>
    <row r="1619" spans="1:4">
      <c r="A1619" t="str">
        <f>"300248"</f>
        <v>300248</v>
      </c>
      <c r="B1619" t="s">
        <v>1621</v>
      </c>
      <c r="C1619">
        <v>1.18</v>
      </c>
      <c r="D1619">
        <v>2.7</v>
      </c>
    </row>
    <row r="1620" spans="1:4">
      <c r="A1620" t="str">
        <f>"300249"</f>
        <v>300249</v>
      </c>
      <c r="B1620" t="s">
        <v>1622</v>
      </c>
      <c r="C1620">
        <v>2.07</v>
      </c>
      <c r="D1620">
        <v>3.99</v>
      </c>
    </row>
    <row r="1621" spans="1:4">
      <c r="A1621" t="str">
        <f>"300250"</f>
        <v>300250</v>
      </c>
      <c r="B1621" t="s">
        <v>1623</v>
      </c>
      <c r="C1621">
        <v>0.23</v>
      </c>
      <c r="D1621">
        <v>1.92</v>
      </c>
    </row>
    <row r="1622" spans="1:4">
      <c r="A1622" t="str">
        <f>"300251"</f>
        <v>300251</v>
      </c>
      <c r="B1622" t="s">
        <v>1624</v>
      </c>
      <c r="C1622">
        <v>2.08</v>
      </c>
      <c r="D1622">
        <v>3.33</v>
      </c>
    </row>
    <row r="1623" spans="1:4">
      <c r="A1623" t="str">
        <f>"300252"</f>
        <v>300252</v>
      </c>
      <c r="B1623" t="s">
        <v>1625</v>
      </c>
      <c r="C1623">
        <v>1.3</v>
      </c>
      <c r="D1623">
        <v>3.15</v>
      </c>
    </row>
    <row r="1624" spans="1:4">
      <c r="A1624" t="str">
        <f>"300253"</f>
        <v>300253</v>
      </c>
      <c r="B1624" t="s">
        <v>1626</v>
      </c>
      <c r="C1624">
        <v>4.1</v>
      </c>
      <c r="D1624">
        <v>6.55</v>
      </c>
    </row>
    <row r="1625" spans="1:4">
      <c r="A1625" t="str">
        <f>"300254"</f>
        <v>300254</v>
      </c>
      <c r="B1625" t="s">
        <v>1627</v>
      </c>
      <c r="C1625">
        <v>-3.95</v>
      </c>
      <c r="D1625">
        <v>4.97</v>
      </c>
    </row>
    <row r="1626" spans="1:4">
      <c r="A1626" t="str">
        <f>"300255"</f>
        <v>300255</v>
      </c>
      <c r="B1626" t="s">
        <v>1628</v>
      </c>
      <c r="C1626">
        <v>-4.25</v>
      </c>
      <c r="D1626">
        <v>6.37</v>
      </c>
    </row>
    <row r="1627" spans="1:4">
      <c r="A1627" t="str">
        <f>"300256"</f>
        <v>300256</v>
      </c>
      <c r="B1627" t="s">
        <v>1629</v>
      </c>
      <c r="C1627">
        <v>1.22</v>
      </c>
      <c r="D1627">
        <v>3.17</v>
      </c>
    </row>
    <row r="1628" spans="1:4">
      <c r="A1628" t="str">
        <f>"300257"</f>
        <v>300257</v>
      </c>
      <c r="B1628" t="s">
        <v>1630</v>
      </c>
      <c r="C1628">
        <v>1.69</v>
      </c>
      <c r="D1628">
        <v>3.65</v>
      </c>
    </row>
    <row r="1629" spans="1:4">
      <c r="A1629" t="str">
        <f>"300258"</f>
        <v>300258</v>
      </c>
      <c r="B1629" t="s">
        <v>1631</v>
      </c>
      <c r="C1629">
        <v>0.73</v>
      </c>
      <c r="D1629">
        <v>2.48</v>
      </c>
    </row>
    <row r="1630" spans="1:4">
      <c r="A1630" t="str">
        <f>"300259"</f>
        <v>300259</v>
      </c>
      <c r="B1630" t="s">
        <v>1632</v>
      </c>
      <c r="C1630">
        <v>0.27</v>
      </c>
      <c r="D1630">
        <v>1.88</v>
      </c>
    </row>
    <row r="1631" spans="1:4">
      <c r="A1631" t="str">
        <f>"300260"</f>
        <v>300260</v>
      </c>
      <c r="B1631" t="s">
        <v>1633</v>
      </c>
      <c r="C1631">
        <v>2.85</v>
      </c>
      <c r="D1631">
        <v>4.45</v>
      </c>
    </row>
    <row r="1632" spans="1:4">
      <c r="A1632" t="str">
        <f>"300261"</f>
        <v>300261</v>
      </c>
      <c r="B1632" t="s">
        <v>1634</v>
      </c>
      <c r="C1632">
        <v>3.53</v>
      </c>
      <c r="D1632">
        <v>11.64</v>
      </c>
    </row>
    <row r="1633" spans="1:4">
      <c r="A1633" t="str">
        <f>"300262"</f>
        <v>300262</v>
      </c>
      <c r="B1633" t="s">
        <v>1635</v>
      </c>
      <c r="C1633">
        <v>0.38</v>
      </c>
      <c r="D1633">
        <v>2.08</v>
      </c>
    </row>
    <row r="1634" spans="1:4">
      <c r="A1634" t="str">
        <f>"300263"</f>
        <v>300263</v>
      </c>
      <c r="B1634" t="s">
        <v>1636</v>
      </c>
      <c r="C1634">
        <v>0.82</v>
      </c>
      <c r="D1634">
        <v>2.24</v>
      </c>
    </row>
    <row r="1635" spans="1:4">
      <c r="A1635" t="str">
        <f>"300264"</f>
        <v>300264</v>
      </c>
      <c r="B1635" t="s">
        <v>1637</v>
      </c>
      <c r="C1635">
        <v>2.03</v>
      </c>
      <c r="D1635">
        <v>3.68</v>
      </c>
    </row>
    <row r="1636" spans="1:4">
      <c r="A1636" t="str">
        <f>"300265"</f>
        <v>300265</v>
      </c>
      <c r="B1636" t="s">
        <v>1638</v>
      </c>
      <c r="C1636">
        <v>1.4</v>
      </c>
      <c r="D1636">
        <v>3.32</v>
      </c>
    </row>
    <row r="1637" spans="1:4">
      <c r="A1637" t="str">
        <f>"300266"</f>
        <v>300266</v>
      </c>
      <c r="B1637" t="s">
        <v>1639</v>
      </c>
      <c r="C1637">
        <v>-5.19</v>
      </c>
      <c r="D1637">
        <v>7.31</v>
      </c>
    </row>
    <row r="1638" spans="1:4">
      <c r="A1638" t="str">
        <f>"300267"</f>
        <v>300267</v>
      </c>
      <c r="B1638" t="s">
        <v>1640</v>
      </c>
      <c r="C1638">
        <v>-0.72</v>
      </c>
      <c r="D1638">
        <v>2.39</v>
      </c>
    </row>
    <row r="1639" spans="1:4">
      <c r="A1639" t="str">
        <f>"300268"</f>
        <v>300268</v>
      </c>
      <c r="B1639" t="s">
        <v>1641</v>
      </c>
      <c r="C1639">
        <v>-2.25</v>
      </c>
      <c r="D1639">
        <v>4.64</v>
      </c>
    </row>
    <row r="1640" spans="1:4">
      <c r="A1640" t="str">
        <f>"300269"</f>
        <v>300269</v>
      </c>
      <c r="B1640" t="s">
        <v>1642</v>
      </c>
      <c r="C1640">
        <v>0.75</v>
      </c>
      <c r="D1640">
        <v>4.65</v>
      </c>
    </row>
    <row r="1641" spans="1:4">
      <c r="A1641" t="str">
        <f>"300270"</f>
        <v>300270</v>
      </c>
      <c r="B1641" t="s">
        <v>1643</v>
      </c>
      <c r="C1641">
        <v>0.88</v>
      </c>
      <c r="D1641">
        <v>5.18</v>
      </c>
    </row>
    <row r="1642" spans="1:4">
      <c r="A1642" t="str">
        <f>"300271"</f>
        <v>300271</v>
      </c>
      <c r="B1642" t="s">
        <v>1644</v>
      </c>
      <c r="C1642">
        <v>5.84</v>
      </c>
      <c r="D1642">
        <v>8.07</v>
      </c>
    </row>
    <row r="1643" spans="1:4">
      <c r="A1643" t="str">
        <f>"300272"</f>
        <v>300272</v>
      </c>
      <c r="B1643" t="s">
        <v>1645</v>
      </c>
      <c r="C1643">
        <v>1.98</v>
      </c>
      <c r="D1643">
        <v>3.51</v>
      </c>
    </row>
    <row r="1644" spans="1:4">
      <c r="A1644" t="str">
        <f>"300273"</f>
        <v>300273</v>
      </c>
      <c r="B1644" t="s">
        <v>1646</v>
      </c>
      <c r="C1644">
        <v>-1.67</v>
      </c>
      <c r="D1644">
        <v>2.89</v>
      </c>
    </row>
    <row r="1645" spans="1:4">
      <c r="A1645" t="str">
        <f>"300274"</f>
        <v>300274</v>
      </c>
      <c r="B1645" t="s">
        <v>1647</v>
      </c>
      <c r="C1645">
        <v>0.65</v>
      </c>
      <c r="D1645">
        <v>2.45</v>
      </c>
    </row>
    <row r="1646" spans="1:4">
      <c r="A1646" t="str">
        <f>"300275"</f>
        <v>300275</v>
      </c>
      <c r="B1646" t="s">
        <v>1648</v>
      </c>
      <c r="C1646">
        <v>1.36</v>
      </c>
      <c r="D1646">
        <v>2.5</v>
      </c>
    </row>
    <row r="1647" spans="1:4">
      <c r="A1647" t="str">
        <f>"300276"</f>
        <v>300276</v>
      </c>
      <c r="B1647" t="s">
        <v>1649</v>
      </c>
      <c r="C1647">
        <v>0.32</v>
      </c>
      <c r="D1647">
        <v>2.84</v>
      </c>
    </row>
    <row r="1648" spans="1:4">
      <c r="A1648" t="str">
        <f>"300277"</f>
        <v>300277</v>
      </c>
      <c r="B1648" t="s">
        <v>1650</v>
      </c>
      <c r="C1648">
        <v>2.35</v>
      </c>
      <c r="D1648">
        <v>6.49</v>
      </c>
    </row>
    <row r="1649" spans="1:4">
      <c r="A1649" t="str">
        <f>"300278"</f>
        <v>300278</v>
      </c>
      <c r="B1649" t="s">
        <v>1651</v>
      </c>
      <c r="C1649">
        <v>1.97</v>
      </c>
      <c r="D1649">
        <v>5.03</v>
      </c>
    </row>
    <row r="1650" spans="1:4">
      <c r="A1650" t="str">
        <f>"300279"</f>
        <v>300279</v>
      </c>
      <c r="B1650" t="s">
        <v>1652</v>
      </c>
      <c r="C1650">
        <v>-3.16</v>
      </c>
      <c r="D1650">
        <v>2.88</v>
      </c>
    </row>
    <row r="1651" spans="1:4">
      <c r="A1651" t="str">
        <f>"300280"</f>
        <v>300280</v>
      </c>
      <c r="B1651" t="s">
        <v>1653</v>
      </c>
      <c r="C1651">
        <v>0.23</v>
      </c>
      <c r="D1651">
        <v>1.31</v>
      </c>
    </row>
    <row r="1652" spans="1:4">
      <c r="A1652" t="str">
        <f>"300281"</f>
        <v>300281</v>
      </c>
      <c r="B1652" t="s">
        <v>1654</v>
      </c>
      <c r="C1652">
        <v>0.16</v>
      </c>
      <c r="D1652">
        <v>2.89</v>
      </c>
    </row>
    <row r="1653" spans="1:4">
      <c r="A1653" t="str">
        <f>"300282"</f>
        <v>300282</v>
      </c>
      <c r="B1653" t="s">
        <v>1655</v>
      </c>
      <c r="C1653">
        <v>-1.02</v>
      </c>
      <c r="D1653">
        <v>1.53</v>
      </c>
    </row>
    <row r="1654" spans="1:4">
      <c r="A1654" t="str">
        <f>"300283"</f>
        <v>300283</v>
      </c>
      <c r="B1654" t="s">
        <v>1656</v>
      </c>
      <c r="C1654">
        <v>2.26</v>
      </c>
      <c r="D1654">
        <v>3.9</v>
      </c>
    </row>
    <row r="1655" spans="1:4">
      <c r="A1655" t="str">
        <f>"300284"</f>
        <v>300284</v>
      </c>
      <c r="B1655" t="s">
        <v>1657</v>
      </c>
      <c r="C1655">
        <v>8.76</v>
      </c>
      <c r="D1655">
        <v>10.94</v>
      </c>
    </row>
    <row r="1656" spans="1:4">
      <c r="A1656" t="str">
        <f>"300285"</f>
        <v>300285</v>
      </c>
      <c r="B1656" t="s">
        <v>1658</v>
      </c>
      <c r="C1656">
        <v>0.56</v>
      </c>
      <c r="D1656">
        <v>3.58</v>
      </c>
    </row>
    <row r="1657" spans="1:4">
      <c r="A1657" t="str">
        <f>"300286"</f>
        <v>300286</v>
      </c>
      <c r="B1657" t="s">
        <v>1659</v>
      </c>
      <c r="C1657">
        <v>0.64</v>
      </c>
      <c r="D1657">
        <v>2.15</v>
      </c>
    </row>
    <row r="1658" spans="1:4">
      <c r="A1658" t="str">
        <f>"300287"</f>
        <v>300287</v>
      </c>
      <c r="B1658" t="s">
        <v>1660</v>
      </c>
      <c r="C1658">
        <v>1.63</v>
      </c>
      <c r="D1658">
        <v>2.96</v>
      </c>
    </row>
    <row r="1659" spans="1:4">
      <c r="A1659" t="str">
        <f>"300288"</f>
        <v>300288</v>
      </c>
      <c r="B1659" t="s">
        <v>1661</v>
      </c>
      <c r="C1659">
        <v>0.96</v>
      </c>
      <c r="D1659">
        <v>2.31</v>
      </c>
    </row>
    <row r="1660" spans="1:4">
      <c r="A1660" t="str">
        <f>"300289"</f>
        <v>300289</v>
      </c>
      <c r="B1660" t="s">
        <v>1662</v>
      </c>
      <c r="C1660">
        <v>-3.16</v>
      </c>
      <c r="D1660">
        <v>4.75</v>
      </c>
    </row>
    <row r="1661" spans="1:4">
      <c r="A1661" t="str">
        <f>"300290"</f>
        <v>300290</v>
      </c>
      <c r="B1661" t="s">
        <v>1663</v>
      </c>
      <c r="C1661">
        <v>-1.69</v>
      </c>
      <c r="D1661">
        <v>4.29</v>
      </c>
    </row>
    <row r="1662" spans="1:4">
      <c r="A1662" t="str">
        <f>"300291"</f>
        <v>300291</v>
      </c>
      <c r="B1662" t="s">
        <v>1664</v>
      </c>
      <c r="C1662">
        <v>0.45</v>
      </c>
      <c r="D1662">
        <v>2.1</v>
      </c>
    </row>
    <row r="1663" spans="1:4">
      <c r="A1663" t="str">
        <f>"300292"</f>
        <v>300292</v>
      </c>
      <c r="B1663" t="s">
        <v>1665</v>
      </c>
      <c r="C1663">
        <v>0</v>
      </c>
      <c r="D1663">
        <v>2.48</v>
      </c>
    </row>
    <row r="1664" spans="1:4">
      <c r="A1664" t="str">
        <f>"300293"</f>
        <v>300293</v>
      </c>
      <c r="B1664" t="s">
        <v>1666</v>
      </c>
      <c r="C1664">
        <v>1.03</v>
      </c>
      <c r="D1664">
        <v>3.39</v>
      </c>
    </row>
    <row r="1665" spans="1:4">
      <c r="A1665" t="str">
        <f>"300294"</f>
        <v>300294</v>
      </c>
      <c r="B1665" t="s">
        <v>1667</v>
      </c>
      <c r="C1665">
        <v>-4.44</v>
      </c>
      <c r="D1665">
        <v>2.56</v>
      </c>
    </row>
    <row r="1666" spans="1:4">
      <c r="A1666" t="str">
        <f>"300295"</f>
        <v>300295</v>
      </c>
      <c r="B1666" t="s">
        <v>1668</v>
      </c>
      <c r="C1666">
        <v>1.37</v>
      </c>
      <c r="D1666">
        <v>2.5</v>
      </c>
    </row>
    <row r="1667" spans="1:4">
      <c r="A1667" t="str">
        <f>"300296"</f>
        <v>300296</v>
      </c>
      <c r="B1667" t="s">
        <v>1669</v>
      </c>
      <c r="C1667">
        <v>4.19</v>
      </c>
      <c r="D1667">
        <v>4.43</v>
      </c>
    </row>
    <row r="1668" spans="1:4">
      <c r="A1668" t="str">
        <f>"300297"</f>
        <v>300297</v>
      </c>
      <c r="B1668" t="s">
        <v>1670</v>
      </c>
      <c r="C1668">
        <v>1.84</v>
      </c>
      <c r="D1668">
        <v>3.3</v>
      </c>
    </row>
    <row r="1669" spans="1:4">
      <c r="A1669" t="str">
        <f>"300298"</f>
        <v>300298</v>
      </c>
      <c r="B1669" t="s">
        <v>1671</v>
      </c>
      <c r="C1669">
        <v>-6.02</v>
      </c>
      <c r="D1669">
        <v>4.43</v>
      </c>
    </row>
    <row r="1670" spans="1:4">
      <c r="A1670" t="str">
        <f>"300299"</f>
        <v>300299</v>
      </c>
      <c r="B1670" t="s">
        <v>1672</v>
      </c>
      <c r="C1670">
        <v>2.52</v>
      </c>
      <c r="D1670">
        <v>8.16</v>
      </c>
    </row>
    <row r="1671" spans="1:4">
      <c r="A1671" t="str">
        <f>"300300"</f>
        <v>300300</v>
      </c>
      <c r="B1671" t="s">
        <v>1673</v>
      </c>
      <c r="C1671">
        <v>4.53</v>
      </c>
      <c r="D1671">
        <v>8.89</v>
      </c>
    </row>
    <row r="1672" spans="1:4">
      <c r="A1672" t="str">
        <f>"300301"</f>
        <v>300301</v>
      </c>
      <c r="B1672" t="s">
        <v>1674</v>
      </c>
      <c r="C1672">
        <v>0.23</v>
      </c>
      <c r="D1672">
        <v>1.36</v>
      </c>
    </row>
    <row r="1673" spans="1:4">
      <c r="A1673" t="str">
        <f>"300302"</f>
        <v>300302</v>
      </c>
      <c r="B1673" t="s">
        <v>1675</v>
      </c>
      <c r="C1673">
        <v>2.31</v>
      </c>
      <c r="D1673">
        <v>5.31</v>
      </c>
    </row>
    <row r="1674" spans="1:4">
      <c r="A1674" t="str">
        <f>"300303"</f>
        <v>300303</v>
      </c>
      <c r="B1674" t="s">
        <v>1676</v>
      </c>
      <c r="C1674">
        <v>0.36</v>
      </c>
      <c r="D1674">
        <v>2.55</v>
      </c>
    </row>
    <row r="1675" spans="1:4">
      <c r="A1675" t="str">
        <f>"300304"</f>
        <v>300304</v>
      </c>
      <c r="B1675" t="s">
        <v>1677</v>
      </c>
      <c r="C1675">
        <v>0.98</v>
      </c>
      <c r="D1675">
        <v>2.44</v>
      </c>
    </row>
    <row r="1676" spans="1:4">
      <c r="A1676" t="str">
        <f>"300305"</f>
        <v>300305</v>
      </c>
      <c r="B1676" t="s">
        <v>1678</v>
      </c>
      <c r="C1676">
        <v>0.33</v>
      </c>
      <c r="D1676">
        <v>1.5</v>
      </c>
    </row>
    <row r="1677" spans="1:4">
      <c r="A1677" t="str">
        <f>"300306"</f>
        <v>300306</v>
      </c>
      <c r="B1677" t="s">
        <v>1679</v>
      </c>
      <c r="C1677">
        <v>1.29</v>
      </c>
      <c r="D1677">
        <v>4.11</v>
      </c>
    </row>
    <row r="1678" spans="1:4">
      <c r="A1678" t="str">
        <f>"300307"</f>
        <v>300307</v>
      </c>
      <c r="B1678" t="s">
        <v>1680</v>
      </c>
      <c r="C1678">
        <v>0.67</v>
      </c>
      <c r="D1678">
        <v>2.02</v>
      </c>
    </row>
    <row r="1679" spans="1:4">
      <c r="A1679" t="str">
        <f>"300308"</f>
        <v>300308</v>
      </c>
      <c r="B1679" t="s">
        <v>1681</v>
      </c>
      <c r="C1679">
        <v>4.72</v>
      </c>
      <c r="D1679">
        <v>6.91</v>
      </c>
    </row>
    <row r="1680" spans="1:4">
      <c r="A1680" t="str">
        <f>"300309"</f>
        <v>300309</v>
      </c>
      <c r="B1680" t="s">
        <v>1682</v>
      </c>
      <c r="C1680">
        <v>0</v>
      </c>
      <c r="D1680">
        <v>1.71</v>
      </c>
    </row>
    <row r="1681" spans="1:4">
      <c r="A1681" t="str">
        <f>"300310"</f>
        <v>300310</v>
      </c>
      <c r="B1681" t="s">
        <v>1683</v>
      </c>
      <c r="C1681">
        <v>3.5</v>
      </c>
      <c r="D1681">
        <v>9.67</v>
      </c>
    </row>
    <row r="1682" spans="1:4">
      <c r="A1682" t="str">
        <f>"300311"</f>
        <v>300311</v>
      </c>
      <c r="B1682" t="s">
        <v>1684</v>
      </c>
      <c r="C1682">
        <v>1.61</v>
      </c>
      <c r="D1682">
        <v>2.68</v>
      </c>
    </row>
    <row r="1683" spans="1:4">
      <c r="A1683" t="str">
        <f>"300312"</f>
        <v>300312</v>
      </c>
      <c r="B1683" t="s">
        <v>1685</v>
      </c>
      <c r="C1683">
        <v>-6.44</v>
      </c>
      <c r="D1683">
        <v>4.02</v>
      </c>
    </row>
    <row r="1684" spans="1:4">
      <c r="A1684" t="str">
        <f>"300313"</f>
        <v>300313</v>
      </c>
      <c r="B1684" t="s">
        <v>1686</v>
      </c>
      <c r="C1684">
        <v>0.33</v>
      </c>
      <c r="D1684">
        <v>2.32</v>
      </c>
    </row>
    <row r="1685" spans="1:4">
      <c r="A1685" t="str">
        <f>"300314"</f>
        <v>300314</v>
      </c>
      <c r="B1685" t="s">
        <v>1687</v>
      </c>
      <c r="C1685">
        <v>-1.37</v>
      </c>
      <c r="D1685">
        <v>2.44</v>
      </c>
    </row>
    <row r="1686" spans="1:4">
      <c r="A1686" t="str">
        <f>"300315"</f>
        <v>300315</v>
      </c>
      <c r="B1686" t="s">
        <v>1688</v>
      </c>
      <c r="C1686">
        <v>2.38</v>
      </c>
      <c r="D1686">
        <v>3.56</v>
      </c>
    </row>
    <row r="1687" spans="1:4">
      <c r="A1687" t="str">
        <f>"300316"</f>
        <v>300316</v>
      </c>
      <c r="B1687" t="s">
        <v>1689</v>
      </c>
      <c r="C1687">
        <v>2.17</v>
      </c>
      <c r="D1687">
        <v>4.01</v>
      </c>
    </row>
    <row r="1688" spans="1:4">
      <c r="A1688" t="str">
        <f>"300317"</f>
        <v>300317</v>
      </c>
      <c r="B1688" t="s">
        <v>1690</v>
      </c>
      <c r="C1688">
        <v>1.81</v>
      </c>
      <c r="D1688">
        <v>6.99</v>
      </c>
    </row>
    <row r="1689" spans="1:4">
      <c r="A1689" t="str">
        <f>"300318"</f>
        <v>300318</v>
      </c>
      <c r="B1689" t="s">
        <v>1691</v>
      </c>
      <c r="C1689">
        <v>9.96</v>
      </c>
      <c r="D1689">
        <v>5.19</v>
      </c>
    </row>
    <row r="1690" spans="1:4">
      <c r="A1690" t="str">
        <f>"300319"</f>
        <v>300319</v>
      </c>
      <c r="B1690" t="s">
        <v>1692</v>
      </c>
      <c r="C1690">
        <v>1.77</v>
      </c>
      <c r="D1690">
        <v>3.28</v>
      </c>
    </row>
    <row r="1691" spans="1:4">
      <c r="A1691" t="str">
        <f>"300320"</f>
        <v>300320</v>
      </c>
      <c r="B1691" t="s">
        <v>1693</v>
      </c>
      <c r="C1691">
        <v>0.17</v>
      </c>
      <c r="D1691">
        <v>2.93</v>
      </c>
    </row>
    <row r="1692" spans="1:4">
      <c r="A1692" t="str">
        <f>"300321"</f>
        <v>300321</v>
      </c>
      <c r="B1692" t="s">
        <v>1694</v>
      </c>
      <c r="C1692">
        <v>0.77</v>
      </c>
      <c r="D1692">
        <v>1.34</v>
      </c>
    </row>
    <row r="1693" spans="1:4">
      <c r="A1693" t="str">
        <f>"300322"</f>
        <v>300322</v>
      </c>
      <c r="B1693" t="s">
        <v>1695</v>
      </c>
      <c r="C1693">
        <v>1.48</v>
      </c>
      <c r="D1693">
        <v>2.05</v>
      </c>
    </row>
    <row r="1694" spans="1:4">
      <c r="A1694" t="str">
        <f>"300323"</f>
        <v>300323</v>
      </c>
      <c r="B1694" t="s">
        <v>1696</v>
      </c>
      <c r="C1694">
        <v>3.65</v>
      </c>
      <c r="D1694">
        <v>5.25</v>
      </c>
    </row>
    <row r="1695" spans="1:4">
      <c r="A1695" t="str">
        <f>"300324"</f>
        <v>300324</v>
      </c>
      <c r="B1695" t="s">
        <v>1697</v>
      </c>
      <c r="C1695">
        <v>0</v>
      </c>
      <c r="D1695">
        <v>0</v>
      </c>
    </row>
    <row r="1696" spans="1:4">
      <c r="A1696" t="str">
        <f>"300325"</f>
        <v>300325</v>
      </c>
      <c r="B1696" t="s">
        <v>1698</v>
      </c>
      <c r="C1696">
        <v>1.07</v>
      </c>
      <c r="D1696">
        <v>6.43</v>
      </c>
    </row>
    <row r="1697" spans="1:4">
      <c r="A1697" t="str">
        <f>"300326"</f>
        <v>300326</v>
      </c>
      <c r="B1697" t="s">
        <v>1699</v>
      </c>
      <c r="C1697">
        <v>-2.62</v>
      </c>
      <c r="D1697">
        <v>4.84</v>
      </c>
    </row>
    <row r="1698" spans="1:4">
      <c r="A1698" t="str">
        <f>"300327"</f>
        <v>300327</v>
      </c>
      <c r="B1698" t="s">
        <v>1700</v>
      </c>
      <c r="C1698">
        <v>3.6</v>
      </c>
      <c r="D1698">
        <v>4.44</v>
      </c>
    </row>
    <row r="1699" spans="1:4">
      <c r="A1699" t="str">
        <f>"300328"</f>
        <v>300328</v>
      </c>
      <c r="B1699" t="s">
        <v>1701</v>
      </c>
      <c r="C1699">
        <v>0.41</v>
      </c>
      <c r="D1699">
        <v>2.18</v>
      </c>
    </row>
    <row r="1700" spans="1:4">
      <c r="A1700" t="str">
        <f>"300329"</f>
        <v>300329</v>
      </c>
      <c r="B1700" t="s">
        <v>1702</v>
      </c>
      <c r="C1700">
        <v>0.97</v>
      </c>
      <c r="D1700">
        <v>1.94</v>
      </c>
    </row>
    <row r="1701" spans="1:4">
      <c r="A1701" t="str">
        <f>"300330"</f>
        <v>300330</v>
      </c>
      <c r="B1701" t="s">
        <v>1703</v>
      </c>
      <c r="C1701">
        <v>0.91</v>
      </c>
      <c r="D1701">
        <v>2.72</v>
      </c>
    </row>
    <row r="1702" spans="1:4">
      <c r="A1702" t="str">
        <f>"300331"</f>
        <v>300331</v>
      </c>
      <c r="B1702" t="s">
        <v>1704</v>
      </c>
      <c r="C1702">
        <v>1.56</v>
      </c>
      <c r="D1702">
        <v>3.18</v>
      </c>
    </row>
    <row r="1703" spans="1:4">
      <c r="A1703" t="str">
        <f>"300332"</f>
        <v>300332</v>
      </c>
      <c r="B1703" t="s">
        <v>1705</v>
      </c>
      <c r="C1703">
        <v>1.12</v>
      </c>
      <c r="D1703">
        <v>2.02</v>
      </c>
    </row>
    <row r="1704" spans="1:4">
      <c r="A1704" t="str">
        <f>"300333"</f>
        <v>300333</v>
      </c>
      <c r="B1704" t="s">
        <v>1706</v>
      </c>
      <c r="C1704">
        <v>0.87</v>
      </c>
      <c r="D1704">
        <v>3.4</v>
      </c>
    </row>
    <row r="1705" spans="1:4">
      <c r="A1705" t="str">
        <f>"300334"</f>
        <v>300334</v>
      </c>
      <c r="B1705" t="s">
        <v>1707</v>
      </c>
      <c r="C1705">
        <v>2.49</v>
      </c>
      <c r="D1705">
        <v>4.04</v>
      </c>
    </row>
    <row r="1706" spans="1:4">
      <c r="A1706" t="str">
        <f>"300335"</f>
        <v>300335</v>
      </c>
      <c r="B1706" t="s">
        <v>1708</v>
      </c>
      <c r="C1706">
        <v>0.65</v>
      </c>
      <c r="D1706">
        <v>2.92</v>
      </c>
    </row>
    <row r="1707" spans="1:4">
      <c r="A1707" t="str">
        <f>"300336"</f>
        <v>300336</v>
      </c>
      <c r="B1707" t="s">
        <v>1709</v>
      </c>
      <c r="C1707">
        <v>1.32</v>
      </c>
      <c r="D1707">
        <v>3.21</v>
      </c>
    </row>
    <row r="1708" spans="1:4">
      <c r="A1708" t="str">
        <f>"300337"</f>
        <v>300337</v>
      </c>
      <c r="B1708" t="s">
        <v>1710</v>
      </c>
      <c r="C1708">
        <v>0</v>
      </c>
      <c r="D1708">
        <v>7.88</v>
      </c>
    </row>
    <row r="1709" spans="1:4">
      <c r="A1709" t="str">
        <f>"300338"</f>
        <v>300338</v>
      </c>
      <c r="B1709" t="s">
        <v>1711</v>
      </c>
      <c r="C1709">
        <v>-3.9</v>
      </c>
      <c r="D1709">
        <v>9.39</v>
      </c>
    </row>
    <row r="1710" spans="1:4">
      <c r="A1710" t="str">
        <f>"300339"</f>
        <v>300339</v>
      </c>
      <c r="B1710" t="s">
        <v>1712</v>
      </c>
      <c r="C1710">
        <v>2.52</v>
      </c>
      <c r="D1710">
        <v>4.48</v>
      </c>
    </row>
    <row r="1711" spans="1:4">
      <c r="A1711" t="str">
        <f>"300340"</f>
        <v>300340</v>
      </c>
      <c r="B1711" t="s">
        <v>1713</v>
      </c>
      <c r="C1711">
        <v>-0.36</v>
      </c>
      <c r="D1711">
        <v>4.75</v>
      </c>
    </row>
    <row r="1712" spans="1:4">
      <c r="A1712" t="str">
        <f>"300341"</f>
        <v>300341</v>
      </c>
      <c r="B1712" t="s">
        <v>1714</v>
      </c>
      <c r="C1712">
        <v>3.93</v>
      </c>
      <c r="D1712">
        <v>5.42</v>
      </c>
    </row>
    <row r="1713" spans="1:4">
      <c r="A1713" t="str">
        <f>"300342"</f>
        <v>300342</v>
      </c>
      <c r="B1713" t="s">
        <v>1715</v>
      </c>
      <c r="C1713">
        <v>0</v>
      </c>
      <c r="D1713">
        <v>1.22</v>
      </c>
    </row>
    <row r="1714" spans="1:4">
      <c r="A1714" t="str">
        <f>"300343"</f>
        <v>300343</v>
      </c>
      <c r="B1714" t="s">
        <v>1716</v>
      </c>
      <c r="C1714">
        <v>0</v>
      </c>
      <c r="D1714">
        <v>0</v>
      </c>
    </row>
    <row r="1715" spans="1:4">
      <c r="A1715" t="str">
        <f>"300344"</f>
        <v>300344</v>
      </c>
      <c r="B1715" t="s">
        <v>1717</v>
      </c>
      <c r="C1715">
        <v>3.97</v>
      </c>
      <c r="D1715">
        <v>6.36</v>
      </c>
    </row>
    <row r="1716" spans="1:4">
      <c r="A1716" t="str">
        <f>"300345"</f>
        <v>300345</v>
      </c>
      <c r="B1716" t="s">
        <v>1718</v>
      </c>
      <c r="C1716">
        <v>2.15</v>
      </c>
      <c r="D1716">
        <v>5.96</v>
      </c>
    </row>
    <row r="1717" spans="1:4">
      <c r="A1717" t="str">
        <f>"300346"</f>
        <v>300346</v>
      </c>
      <c r="B1717" t="s">
        <v>1719</v>
      </c>
      <c r="C1717">
        <v>1.97</v>
      </c>
      <c r="D1717">
        <v>4.44</v>
      </c>
    </row>
    <row r="1718" spans="1:4">
      <c r="A1718" t="str">
        <f>"300347"</f>
        <v>300347</v>
      </c>
      <c r="B1718" t="s">
        <v>1720</v>
      </c>
      <c r="C1718">
        <v>-3.29</v>
      </c>
      <c r="D1718">
        <v>7.3</v>
      </c>
    </row>
    <row r="1719" spans="1:4">
      <c r="A1719" t="str">
        <f>"300348"</f>
        <v>300348</v>
      </c>
      <c r="B1719" t="s">
        <v>1721</v>
      </c>
      <c r="C1719">
        <v>3.17</v>
      </c>
      <c r="D1719">
        <v>8.34</v>
      </c>
    </row>
    <row r="1720" spans="1:4">
      <c r="A1720" t="str">
        <f>"300349"</f>
        <v>300349</v>
      </c>
      <c r="B1720" t="s">
        <v>1722</v>
      </c>
      <c r="C1720">
        <v>2.61</v>
      </c>
      <c r="D1720">
        <v>3.34</v>
      </c>
    </row>
    <row r="1721" spans="1:4">
      <c r="A1721" t="str">
        <f>"300350"</f>
        <v>300350</v>
      </c>
      <c r="B1721" t="s">
        <v>1723</v>
      </c>
      <c r="C1721">
        <v>-0.33</v>
      </c>
      <c r="D1721">
        <v>4.18</v>
      </c>
    </row>
    <row r="1722" spans="1:4">
      <c r="A1722" t="str">
        <f>"300351"</f>
        <v>300351</v>
      </c>
      <c r="B1722" t="s">
        <v>1724</v>
      </c>
      <c r="C1722">
        <v>1.17</v>
      </c>
      <c r="D1722">
        <v>3.19</v>
      </c>
    </row>
    <row r="1723" spans="1:4">
      <c r="A1723" t="str">
        <f>"300352"</f>
        <v>300352</v>
      </c>
      <c r="B1723" t="s">
        <v>1725</v>
      </c>
      <c r="C1723">
        <v>0.73</v>
      </c>
      <c r="D1723">
        <v>2.69</v>
      </c>
    </row>
    <row r="1724" spans="1:4">
      <c r="A1724" t="str">
        <f>"300353"</f>
        <v>300353</v>
      </c>
      <c r="B1724" t="s">
        <v>1726</v>
      </c>
      <c r="C1724">
        <v>3</v>
      </c>
      <c r="D1724">
        <v>4.74</v>
      </c>
    </row>
    <row r="1725" spans="1:4">
      <c r="A1725" t="str">
        <f>"300354"</f>
        <v>300354</v>
      </c>
      <c r="B1725" t="s">
        <v>1727</v>
      </c>
      <c r="C1725">
        <v>-0.4</v>
      </c>
      <c r="D1725">
        <v>3.96</v>
      </c>
    </row>
    <row r="1726" spans="1:4">
      <c r="A1726" t="str">
        <f>"300355"</f>
        <v>300355</v>
      </c>
      <c r="B1726" t="s">
        <v>1728</v>
      </c>
      <c r="C1726">
        <v>1.35</v>
      </c>
      <c r="D1726">
        <v>4.05</v>
      </c>
    </row>
    <row r="1727" spans="1:4">
      <c r="A1727" t="str">
        <f>"300356"</f>
        <v>300356</v>
      </c>
      <c r="B1727" t="s">
        <v>1729</v>
      </c>
      <c r="C1727">
        <v>0.69</v>
      </c>
      <c r="D1727">
        <v>3.43</v>
      </c>
    </row>
    <row r="1728" spans="1:4">
      <c r="A1728" t="str">
        <f>"300357"</f>
        <v>300357</v>
      </c>
      <c r="B1728" t="s">
        <v>1730</v>
      </c>
      <c r="C1728">
        <v>-6.63</v>
      </c>
      <c r="D1728">
        <v>7.13</v>
      </c>
    </row>
    <row r="1729" spans="1:4">
      <c r="A1729" t="str">
        <f>"300358"</f>
        <v>300358</v>
      </c>
      <c r="B1729" t="s">
        <v>1731</v>
      </c>
      <c r="C1729">
        <v>9.99</v>
      </c>
      <c r="D1729">
        <v>10.65</v>
      </c>
    </row>
    <row r="1730" spans="1:4">
      <c r="A1730" t="str">
        <f>"300359"</f>
        <v>300359</v>
      </c>
      <c r="B1730" t="s">
        <v>1732</v>
      </c>
      <c r="C1730">
        <v>1.72</v>
      </c>
      <c r="D1730">
        <v>2.44</v>
      </c>
    </row>
    <row r="1731" spans="1:4">
      <c r="A1731" t="str">
        <f>"300360"</f>
        <v>300360</v>
      </c>
      <c r="B1731" t="s">
        <v>1733</v>
      </c>
      <c r="C1731">
        <v>0.39</v>
      </c>
      <c r="D1731">
        <v>2.61</v>
      </c>
    </row>
    <row r="1732" spans="1:4">
      <c r="A1732" t="str">
        <f>"300362"</f>
        <v>300362</v>
      </c>
      <c r="B1732" t="s">
        <v>1734</v>
      </c>
      <c r="C1732">
        <v>0</v>
      </c>
      <c r="D1732">
        <v>0</v>
      </c>
    </row>
    <row r="1733" spans="1:4">
      <c r="A1733" t="str">
        <f>"300363"</f>
        <v>300363</v>
      </c>
      <c r="B1733" t="s">
        <v>1735</v>
      </c>
      <c r="C1733">
        <v>8.27</v>
      </c>
      <c r="D1733">
        <v>12.15</v>
      </c>
    </row>
    <row r="1734" spans="1:4">
      <c r="A1734" t="str">
        <f>"300364"</f>
        <v>300364</v>
      </c>
      <c r="B1734" t="s">
        <v>1736</v>
      </c>
      <c r="C1734">
        <v>0.57</v>
      </c>
      <c r="D1734">
        <v>1.98</v>
      </c>
    </row>
    <row r="1735" spans="1:4">
      <c r="A1735" t="str">
        <f>"300365"</f>
        <v>300365</v>
      </c>
      <c r="B1735" t="s">
        <v>1737</v>
      </c>
      <c r="C1735">
        <v>3.85</v>
      </c>
      <c r="D1735">
        <v>4.78</v>
      </c>
    </row>
    <row r="1736" spans="1:4">
      <c r="A1736" t="str">
        <f>"300366"</f>
        <v>300366</v>
      </c>
      <c r="B1736" t="s">
        <v>1738</v>
      </c>
      <c r="C1736">
        <v>2</v>
      </c>
      <c r="D1736">
        <v>8.71</v>
      </c>
    </row>
    <row r="1737" spans="1:4">
      <c r="A1737" t="str">
        <f>"300367"</f>
        <v>300367</v>
      </c>
      <c r="B1737" t="s">
        <v>1739</v>
      </c>
      <c r="C1737">
        <v>0.98</v>
      </c>
      <c r="D1737">
        <v>3.11</v>
      </c>
    </row>
    <row r="1738" spans="1:4">
      <c r="A1738" t="str">
        <f>"300368"</f>
        <v>300368</v>
      </c>
      <c r="B1738" t="s">
        <v>1740</v>
      </c>
      <c r="C1738">
        <v>7.82</v>
      </c>
      <c r="D1738">
        <v>10.91</v>
      </c>
    </row>
    <row r="1739" spans="1:4">
      <c r="A1739" t="str">
        <f>"300369"</f>
        <v>300369</v>
      </c>
      <c r="B1739" t="s">
        <v>1741</v>
      </c>
      <c r="C1739">
        <v>0.2</v>
      </c>
      <c r="D1739">
        <v>3.69</v>
      </c>
    </row>
    <row r="1740" spans="1:4">
      <c r="A1740" t="str">
        <f>"300370"</f>
        <v>300370</v>
      </c>
      <c r="B1740" t="s">
        <v>1742</v>
      </c>
      <c r="C1740">
        <v>0.88</v>
      </c>
      <c r="D1740">
        <v>2.64</v>
      </c>
    </row>
    <row r="1741" spans="1:4">
      <c r="A1741" t="str">
        <f>"300371"</f>
        <v>300371</v>
      </c>
      <c r="B1741" t="s">
        <v>1743</v>
      </c>
      <c r="C1741">
        <v>0.94</v>
      </c>
      <c r="D1741">
        <v>1.88</v>
      </c>
    </row>
    <row r="1742" spans="1:4">
      <c r="A1742" t="str">
        <f>"300373"</f>
        <v>300373</v>
      </c>
      <c r="B1742" t="s">
        <v>1744</v>
      </c>
      <c r="C1742">
        <v>2.56</v>
      </c>
      <c r="D1742">
        <v>4.82</v>
      </c>
    </row>
    <row r="1743" spans="1:4">
      <c r="A1743" t="str">
        <f>"300374"</f>
        <v>300374</v>
      </c>
      <c r="B1743" t="s">
        <v>1745</v>
      </c>
      <c r="C1743">
        <v>1.7</v>
      </c>
      <c r="D1743">
        <v>3.39</v>
      </c>
    </row>
    <row r="1744" spans="1:4">
      <c r="A1744" t="str">
        <f>"300375"</f>
        <v>300375</v>
      </c>
      <c r="B1744" t="s">
        <v>1746</v>
      </c>
      <c r="C1744">
        <v>1.15</v>
      </c>
      <c r="D1744">
        <v>1.8</v>
      </c>
    </row>
    <row r="1745" spans="1:4">
      <c r="A1745" t="str">
        <f>"300376"</f>
        <v>300376</v>
      </c>
      <c r="B1745" t="s">
        <v>1747</v>
      </c>
      <c r="C1745">
        <v>0.59</v>
      </c>
      <c r="D1745">
        <v>2.37</v>
      </c>
    </row>
    <row r="1746" spans="1:4">
      <c r="A1746" t="str">
        <f>"300377"</f>
        <v>300377</v>
      </c>
      <c r="B1746" t="s">
        <v>1748</v>
      </c>
      <c r="C1746">
        <v>4.34</v>
      </c>
      <c r="D1746">
        <v>7.03</v>
      </c>
    </row>
    <row r="1747" spans="1:4">
      <c r="A1747" t="str">
        <f>"300378"</f>
        <v>300378</v>
      </c>
      <c r="B1747" t="s">
        <v>1749</v>
      </c>
      <c r="C1747">
        <v>1.72</v>
      </c>
      <c r="D1747">
        <v>3.21</v>
      </c>
    </row>
    <row r="1748" spans="1:4">
      <c r="A1748" t="str">
        <f>"300379"</f>
        <v>300379</v>
      </c>
      <c r="B1748" t="s">
        <v>1750</v>
      </c>
      <c r="C1748">
        <v>4.15</v>
      </c>
      <c r="D1748">
        <v>4.37</v>
      </c>
    </row>
    <row r="1749" spans="1:4">
      <c r="A1749" t="str">
        <f>"300380"</f>
        <v>300380</v>
      </c>
      <c r="B1749" t="s">
        <v>1751</v>
      </c>
      <c r="C1749">
        <v>1.8</v>
      </c>
      <c r="D1749">
        <v>2.84</v>
      </c>
    </row>
    <row r="1750" spans="1:4">
      <c r="A1750" t="str">
        <f>"300381"</f>
        <v>300381</v>
      </c>
      <c r="B1750" t="s">
        <v>1752</v>
      </c>
      <c r="C1750">
        <v>3.57</v>
      </c>
      <c r="D1750">
        <v>3.82</v>
      </c>
    </row>
    <row r="1751" spans="1:4">
      <c r="A1751" t="str">
        <f>"300382"</f>
        <v>300382</v>
      </c>
      <c r="B1751" t="s">
        <v>1753</v>
      </c>
      <c r="C1751">
        <v>-1.48</v>
      </c>
      <c r="D1751">
        <v>2.22</v>
      </c>
    </row>
    <row r="1752" spans="1:4">
      <c r="A1752" t="str">
        <f>"300383"</f>
        <v>300383</v>
      </c>
      <c r="B1752" t="s">
        <v>1754</v>
      </c>
      <c r="C1752">
        <v>3.69</v>
      </c>
      <c r="D1752">
        <v>5.26</v>
      </c>
    </row>
    <row r="1753" spans="1:4">
      <c r="A1753" t="str">
        <f>"300384"</f>
        <v>300384</v>
      </c>
      <c r="B1753" t="s">
        <v>1755</v>
      </c>
      <c r="C1753">
        <v>2.02</v>
      </c>
      <c r="D1753">
        <v>6.74</v>
      </c>
    </row>
    <row r="1754" spans="1:4">
      <c r="A1754" t="str">
        <f>"300385"</f>
        <v>300385</v>
      </c>
      <c r="B1754" t="s">
        <v>1756</v>
      </c>
      <c r="C1754">
        <v>0.93</v>
      </c>
      <c r="D1754">
        <v>2.3</v>
      </c>
    </row>
    <row r="1755" spans="1:4">
      <c r="A1755" t="str">
        <f>"300386"</f>
        <v>300386</v>
      </c>
      <c r="B1755" t="s">
        <v>1757</v>
      </c>
      <c r="C1755">
        <v>1.66</v>
      </c>
      <c r="D1755">
        <v>3.4</v>
      </c>
    </row>
    <row r="1756" spans="1:4">
      <c r="A1756" t="str">
        <f>"300387"</f>
        <v>300387</v>
      </c>
      <c r="B1756" t="s">
        <v>1758</v>
      </c>
      <c r="C1756">
        <v>0.92</v>
      </c>
      <c r="D1756">
        <v>3.97</v>
      </c>
    </row>
    <row r="1757" spans="1:4">
      <c r="A1757" t="str">
        <f>"300388"</f>
        <v>300388</v>
      </c>
      <c r="B1757" t="s">
        <v>1759</v>
      </c>
      <c r="C1757">
        <v>1.74</v>
      </c>
      <c r="D1757">
        <v>3.38</v>
      </c>
    </row>
    <row r="1758" spans="1:4">
      <c r="A1758" t="str">
        <f>"300389"</f>
        <v>300389</v>
      </c>
      <c r="B1758" t="s">
        <v>1760</v>
      </c>
      <c r="C1758">
        <v>2.84</v>
      </c>
      <c r="D1758">
        <v>5.94</v>
      </c>
    </row>
    <row r="1759" spans="1:4">
      <c r="A1759" t="str">
        <f>"300390"</f>
        <v>300390</v>
      </c>
      <c r="B1759" t="s">
        <v>1761</v>
      </c>
      <c r="C1759">
        <v>-1.84</v>
      </c>
      <c r="D1759">
        <v>12.68</v>
      </c>
    </row>
    <row r="1760" spans="1:4">
      <c r="A1760" t="str">
        <f>"300391"</f>
        <v>300391</v>
      </c>
      <c r="B1760" t="s">
        <v>1762</v>
      </c>
      <c r="C1760">
        <v>2.55</v>
      </c>
      <c r="D1760">
        <v>8.15</v>
      </c>
    </row>
    <row r="1761" spans="1:4">
      <c r="A1761" t="str">
        <f>"300392"</f>
        <v>300392</v>
      </c>
      <c r="B1761" t="s">
        <v>1763</v>
      </c>
      <c r="C1761">
        <v>-0.12</v>
      </c>
      <c r="D1761">
        <v>1.98</v>
      </c>
    </row>
    <row r="1762" spans="1:4">
      <c r="A1762" t="str">
        <f>"300393"</f>
        <v>300393</v>
      </c>
      <c r="B1762" t="s">
        <v>1764</v>
      </c>
      <c r="C1762">
        <v>0.11</v>
      </c>
      <c r="D1762">
        <v>3.31</v>
      </c>
    </row>
    <row r="1763" spans="1:4">
      <c r="A1763" t="str">
        <f>"300394"</f>
        <v>300394</v>
      </c>
      <c r="B1763" t="s">
        <v>1765</v>
      </c>
      <c r="C1763">
        <v>1.12</v>
      </c>
      <c r="D1763">
        <v>4.48</v>
      </c>
    </row>
    <row r="1764" spans="1:4">
      <c r="A1764" t="str">
        <f>"300395"</f>
        <v>300395</v>
      </c>
      <c r="B1764" t="s">
        <v>1766</v>
      </c>
      <c r="C1764">
        <v>1.23</v>
      </c>
      <c r="D1764">
        <v>4.68</v>
      </c>
    </row>
    <row r="1765" spans="1:4">
      <c r="A1765" t="str">
        <f>"300396"</f>
        <v>300396</v>
      </c>
      <c r="B1765" t="s">
        <v>1767</v>
      </c>
      <c r="C1765">
        <v>-3.4</v>
      </c>
      <c r="D1765">
        <v>2.81</v>
      </c>
    </row>
    <row r="1766" spans="1:4">
      <c r="A1766" t="str">
        <f>"300397"</f>
        <v>300397</v>
      </c>
      <c r="B1766" t="s">
        <v>1768</v>
      </c>
      <c r="C1766">
        <v>3.56</v>
      </c>
      <c r="D1766">
        <v>5.6</v>
      </c>
    </row>
    <row r="1767" spans="1:4">
      <c r="A1767" t="str">
        <f>"300398"</f>
        <v>300398</v>
      </c>
      <c r="B1767" t="s">
        <v>1769</v>
      </c>
      <c r="C1767">
        <v>2.82</v>
      </c>
      <c r="D1767">
        <v>4.94</v>
      </c>
    </row>
    <row r="1768" spans="1:4">
      <c r="A1768" t="str">
        <f>"300399"</f>
        <v>300399</v>
      </c>
      <c r="B1768" t="s">
        <v>1770</v>
      </c>
      <c r="C1768">
        <v>0.41</v>
      </c>
      <c r="D1768">
        <v>1.72</v>
      </c>
    </row>
    <row r="1769" spans="1:4">
      <c r="A1769" t="str">
        <f>"300400"</f>
        <v>300400</v>
      </c>
      <c r="B1769" t="s">
        <v>1771</v>
      </c>
      <c r="C1769">
        <v>-0.19</v>
      </c>
      <c r="D1769">
        <v>1.44</v>
      </c>
    </row>
    <row r="1770" spans="1:4">
      <c r="A1770" t="str">
        <f>"300401"</f>
        <v>300401</v>
      </c>
      <c r="B1770" t="s">
        <v>1772</v>
      </c>
      <c r="C1770">
        <v>-2.04</v>
      </c>
      <c r="D1770">
        <v>6.94</v>
      </c>
    </row>
    <row r="1771" spans="1:4">
      <c r="A1771" t="str">
        <f>"300402"</f>
        <v>300402</v>
      </c>
      <c r="B1771" t="s">
        <v>1773</v>
      </c>
      <c r="C1771">
        <v>1.09</v>
      </c>
      <c r="D1771">
        <v>2.4</v>
      </c>
    </row>
    <row r="1772" spans="1:4">
      <c r="A1772" t="str">
        <f>"300403"</f>
        <v>300403</v>
      </c>
      <c r="B1772" t="s">
        <v>1774</v>
      </c>
      <c r="C1772">
        <v>-0.46</v>
      </c>
      <c r="D1772">
        <v>2.32</v>
      </c>
    </row>
    <row r="1773" spans="1:4">
      <c r="A1773" t="str">
        <f>"300404"</f>
        <v>300404</v>
      </c>
      <c r="B1773" t="s">
        <v>1775</v>
      </c>
      <c r="C1773">
        <v>-8.68</v>
      </c>
      <c r="D1773">
        <v>6.48</v>
      </c>
    </row>
    <row r="1774" spans="1:4">
      <c r="A1774" t="str">
        <f>"300405"</f>
        <v>300405</v>
      </c>
      <c r="B1774" t="s">
        <v>1776</v>
      </c>
      <c r="C1774">
        <v>0.58</v>
      </c>
      <c r="D1774">
        <v>1.85</v>
      </c>
    </row>
    <row r="1775" spans="1:4">
      <c r="A1775" t="str">
        <f>"300406"</f>
        <v>300406</v>
      </c>
      <c r="B1775" t="s">
        <v>1777</v>
      </c>
      <c r="C1775">
        <v>-4.9</v>
      </c>
      <c r="D1775">
        <v>5.12</v>
      </c>
    </row>
    <row r="1776" spans="1:4">
      <c r="A1776" t="str">
        <f>"300407"</f>
        <v>300407</v>
      </c>
      <c r="B1776" t="s">
        <v>1778</v>
      </c>
      <c r="C1776">
        <v>0.79</v>
      </c>
      <c r="D1776">
        <v>2.76</v>
      </c>
    </row>
    <row r="1777" spans="1:4">
      <c r="A1777" t="str">
        <f>"300408"</f>
        <v>300408</v>
      </c>
      <c r="B1777" t="s">
        <v>1779</v>
      </c>
      <c r="C1777">
        <v>4.36</v>
      </c>
      <c r="D1777">
        <v>4.44</v>
      </c>
    </row>
    <row r="1778" spans="1:4">
      <c r="A1778" t="str">
        <f>"300409"</f>
        <v>300409</v>
      </c>
      <c r="B1778" t="s">
        <v>1780</v>
      </c>
      <c r="C1778">
        <v>3.92</v>
      </c>
      <c r="D1778">
        <v>5.01</v>
      </c>
    </row>
    <row r="1779" spans="1:4">
      <c r="A1779" t="str">
        <f>"300410"</f>
        <v>300410</v>
      </c>
      <c r="B1779" t="s">
        <v>1781</v>
      </c>
      <c r="C1779">
        <v>-1.5</v>
      </c>
      <c r="D1779">
        <v>3.13</v>
      </c>
    </row>
    <row r="1780" spans="1:4">
      <c r="A1780" t="str">
        <f>"300411"</f>
        <v>300411</v>
      </c>
      <c r="B1780" t="s">
        <v>1782</v>
      </c>
      <c r="C1780">
        <v>0</v>
      </c>
      <c r="D1780">
        <v>3.7</v>
      </c>
    </row>
    <row r="1781" spans="1:4">
      <c r="A1781" t="str">
        <f>"300412"</f>
        <v>300412</v>
      </c>
      <c r="B1781" t="s">
        <v>1783</v>
      </c>
      <c r="C1781">
        <v>-1.85</v>
      </c>
      <c r="D1781">
        <v>4.09</v>
      </c>
    </row>
    <row r="1782" spans="1:4">
      <c r="A1782" t="str">
        <f>"300413"</f>
        <v>300413</v>
      </c>
      <c r="B1782" t="s">
        <v>1784</v>
      </c>
      <c r="C1782">
        <v>-0.11</v>
      </c>
      <c r="D1782">
        <v>4.06</v>
      </c>
    </row>
    <row r="1783" spans="1:4">
      <c r="A1783" t="str">
        <f>"300414"</f>
        <v>300414</v>
      </c>
      <c r="B1783" t="s">
        <v>1785</v>
      </c>
      <c r="C1783">
        <v>2.61</v>
      </c>
      <c r="D1783">
        <v>4.11</v>
      </c>
    </row>
    <row r="1784" spans="1:4">
      <c r="A1784" t="str">
        <f>"300415"</f>
        <v>300415</v>
      </c>
      <c r="B1784" t="s">
        <v>1786</v>
      </c>
      <c r="C1784">
        <v>0</v>
      </c>
      <c r="D1784">
        <v>1.93</v>
      </c>
    </row>
    <row r="1785" spans="1:4">
      <c r="A1785" t="str">
        <f>"300416"</f>
        <v>300416</v>
      </c>
      <c r="B1785" t="s">
        <v>1787</v>
      </c>
      <c r="C1785">
        <v>4.81</v>
      </c>
      <c r="D1785">
        <v>9.95</v>
      </c>
    </row>
    <row r="1786" spans="1:4">
      <c r="A1786" t="str">
        <f>"300417"</f>
        <v>300417</v>
      </c>
      <c r="B1786" t="s">
        <v>1788</v>
      </c>
      <c r="C1786">
        <v>1.1</v>
      </c>
      <c r="D1786">
        <v>2.46</v>
      </c>
    </row>
    <row r="1787" spans="1:4">
      <c r="A1787" t="str">
        <f>"300418"</f>
        <v>300418</v>
      </c>
      <c r="B1787" t="s">
        <v>1789</v>
      </c>
      <c r="C1787">
        <v>2.72</v>
      </c>
      <c r="D1787">
        <v>2.82</v>
      </c>
    </row>
    <row r="1788" spans="1:4">
      <c r="A1788" t="str">
        <f>"300419"</f>
        <v>300419</v>
      </c>
      <c r="B1788" t="s">
        <v>1790</v>
      </c>
      <c r="C1788">
        <v>4.77</v>
      </c>
      <c r="D1788">
        <v>10.02</v>
      </c>
    </row>
    <row r="1789" spans="1:4">
      <c r="A1789" t="str">
        <f>"300420"</f>
        <v>300420</v>
      </c>
      <c r="B1789" t="s">
        <v>1791</v>
      </c>
      <c r="C1789">
        <v>2.08</v>
      </c>
      <c r="D1789">
        <v>3.94</v>
      </c>
    </row>
    <row r="1790" spans="1:4">
      <c r="A1790" t="str">
        <f>"300421"</f>
        <v>300421</v>
      </c>
      <c r="B1790" t="s">
        <v>1792</v>
      </c>
      <c r="C1790">
        <v>0.7</v>
      </c>
      <c r="D1790">
        <v>2.1</v>
      </c>
    </row>
    <row r="1791" spans="1:4">
      <c r="A1791" t="str">
        <f>"300422"</f>
        <v>300422</v>
      </c>
      <c r="B1791" t="s">
        <v>1793</v>
      </c>
      <c r="C1791">
        <v>-0.73</v>
      </c>
      <c r="D1791">
        <v>2.81</v>
      </c>
    </row>
    <row r="1792" spans="1:4">
      <c r="A1792" t="str">
        <f>"300423"</f>
        <v>300423</v>
      </c>
      <c r="B1792" t="s">
        <v>1794</v>
      </c>
      <c r="C1792">
        <v>-0.09</v>
      </c>
      <c r="D1792">
        <v>3.93</v>
      </c>
    </row>
    <row r="1793" spans="1:4">
      <c r="A1793" t="str">
        <f>"300424"</f>
        <v>300424</v>
      </c>
      <c r="B1793" t="s">
        <v>1795</v>
      </c>
      <c r="C1793">
        <v>7.2</v>
      </c>
      <c r="D1793">
        <v>8.71</v>
      </c>
    </row>
    <row r="1794" spans="1:4">
      <c r="A1794" t="str">
        <f>"300425"</f>
        <v>300425</v>
      </c>
      <c r="B1794" t="s">
        <v>1796</v>
      </c>
      <c r="C1794">
        <v>1.35</v>
      </c>
      <c r="D1794">
        <v>3.09</v>
      </c>
    </row>
    <row r="1795" spans="1:4">
      <c r="A1795" t="str">
        <f>"300426"</f>
        <v>300426</v>
      </c>
      <c r="B1795" t="s">
        <v>1797</v>
      </c>
      <c r="C1795">
        <v>1.3</v>
      </c>
      <c r="D1795">
        <v>2.75</v>
      </c>
    </row>
    <row r="1796" spans="1:4">
      <c r="A1796" t="str">
        <f>"300427"</f>
        <v>300427</v>
      </c>
      <c r="B1796" t="s">
        <v>1798</v>
      </c>
      <c r="C1796">
        <v>1.14</v>
      </c>
      <c r="D1796">
        <v>1.85</v>
      </c>
    </row>
    <row r="1797" spans="1:4">
      <c r="A1797" t="str">
        <f>"300428"</f>
        <v>300428</v>
      </c>
      <c r="B1797" t="s">
        <v>1799</v>
      </c>
      <c r="C1797">
        <v>0</v>
      </c>
      <c r="D1797">
        <v>0</v>
      </c>
    </row>
    <row r="1798" spans="1:4">
      <c r="A1798" t="str">
        <f>"300429"</f>
        <v>300429</v>
      </c>
      <c r="B1798" t="s">
        <v>1800</v>
      </c>
      <c r="C1798">
        <v>3.16</v>
      </c>
      <c r="D1798">
        <v>5</v>
      </c>
    </row>
    <row r="1799" spans="1:4">
      <c r="A1799" t="str">
        <f>"300430"</f>
        <v>300430</v>
      </c>
      <c r="B1799" t="s">
        <v>1801</v>
      </c>
      <c r="C1799">
        <v>0</v>
      </c>
      <c r="D1799">
        <v>1.98</v>
      </c>
    </row>
    <row r="1800" spans="1:4">
      <c r="A1800" t="str">
        <f>"300431"</f>
        <v>300431</v>
      </c>
      <c r="B1800" t="s">
        <v>1802</v>
      </c>
      <c r="C1800">
        <v>0.38</v>
      </c>
      <c r="D1800">
        <v>2.54</v>
      </c>
    </row>
    <row r="1801" spans="1:4">
      <c r="A1801" t="str">
        <f>"300432"</f>
        <v>300432</v>
      </c>
      <c r="B1801" t="s">
        <v>1803</v>
      </c>
      <c r="C1801">
        <v>1.56</v>
      </c>
      <c r="D1801">
        <v>4.8</v>
      </c>
    </row>
    <row r="1802" spans="1:4">
      <c r="A1802" t="str">
        <f>"300433"</f>
        <v>300433</v>
      </c>
      <c r="B1802" t="s">
        <v>1804</v>
      </c>
      <c r="C1802">
        <v>1.18</v>
      </c>
      <c r="D1802">
        <v>3.09</v>
      </c>
    </row>
    <row r="1803" spans="1:4">
      <c r="A1803" t="str">
        <f>"300434"</f>
        <v>300434</v>
      </c>
      <c r="B1803" t="s">
        <v>1805</v>
      </c>
      <c r="C1803">
        <v>-7.85</v>
      </c>
      <c r="D1803">
        <v>7.35</v>
      </c>
    </row>
    <row r="1804" spans="1:4">
      <c r="A1804" t="str">
        <f>"300435"</f>
        <v>300435</v>
      </c>
      <c r="B1804" t="s">
        <v>1806</v>
      </c>
      <c r="C1804">
        <v>0.59</v>
      </c>
      <c r="D1804">
        <v>1.97</v>
      </c>
    </row>
    <row r="1805" spans="1:4">
      <c r="A1805" t="str">
        <f>"300436"</f>
        <v>300436</v>
      </c>
      <c r="B1805" t="s">
        <v>1807</v>
      </c>
      <c r="C1805">
        <v>-6.05</v>
      </c>
      <c r="D1805">
        <v>7.6</v>
      </c>
    </row>
    <row r="1806" spans="1:4">
      <c r="A1806" t="str">
        <f>"300437"</f>
        <v>300437</v>
      </c>
      <c r="B1806" t="s">
        <v>1808</v>
      </c>
      <c r="C1806">
        <v>0.12</v>
      </c>
      <c r="D1806">
        <v>15.47</v>
      </c>
    </row>
    <row r="1807" spans="1:4">
      <c r="A1807" t="str">
        <f>"300438"</f>
        <v>300438</v>
      </c>
      <c r="B1807" t="s">
        <v>1809</v>
      </c>
      <c r="C1807">
        <v>1.76</v>
      </c>
      <c r="D1807">
        <v>2.62</v>
      </c>
    </row>
    <row r="1808" spans="1:4">
      <c r="A1808" t="str">
        <f>"300439"</f>
        <v>300439</v>
      </c>
      <c r="B1808" t="s">
        <v>1810</v>
      </c>
      <c r="C1808">
        <v>-7.26</v>
      </c>
      <c r="D1808">
        <v>5.23</v>
      </c>
    </row>
    <row r="1809" spans="1:4">
      <c r="A1809" t="str">
        <f>"300440"</f>
        <v>300440</v>
      </c>
      <c r="B1809" t="s">
        <v>1811</v>
      </c>
      <c r="C1809">
        <v>2.15</v>
      </c>
      <c r="D1809">
        <v>3.37</v>
      </c>
    </row>
    <row r="1810" spans="1:4">
      <c r="A1810" t="str">
        <f>"300441"</f>
        <v>300441</v>
      </c>
      <c r="B1810" t="s">
        <v>1812</v>
      </c>
      <c r="C1810">
        <v>-0.22</v>
      </c>
      <c r="D1810">
        <v>1.01</v>
      </c>
    </row>
    <row r="1811" spans="1:4">
      <c r="A1811" t="str">
        <f>"300442"</f>
        <v>300442</v>
      </c>
      <c r="B1811" t="s">
        <v>1813</v>
      </c>
      <c r="C1811">
        <v>-0.06</v>
      </c>
      <c r="D1811">
        <v>1.44</v>
      </c>
    </row>
    <row r="1812" spans="1:4">
      <c r="A1812" t="str">
        <f>"300443"</f>
        <v>300443</v>
      </c>
      <c r="B1812" t="s">
        <v>1814</v>
      </c>
      <c r="C1812">
        <v>2.14</v>
      </c>
      <c r="D1812">
        <v>3.87</v>
      </c>
    </row>
    <row r="1813" spans="1:4">
      <c r="A1813" t="str">
        <f>"300444"</f>
        <v>300444</v>
      </c>
      <c r="B1813" t="s">
        <v>1815</v>
      </c>
      <c r="C1813">
        <v>-1.15</v>
      </c>
      <c r="D1813">
        <v>3.97</v>
      </c>
    </row>
    <row r="1814" spans="1:4">
      <c r="A1814" t="str">
        <f>"300445"</f>
        <v>300445</v>
      </c>
      <c r="B1814" t="s">
        <v>1816</v>
      </c>
      <c r="C1814">
        <v>1.87</v>
      </c>
      <c r="D1814">
        <v>3.45</v>
      </c>
    </row>
    <row r="1815" spans="1:4">
      <c r="A1815" t="str">
        <f>"300446"</f>
        <v>300446</v>
      </c>
      <c r="B1815" t="s">
        <v>1817</v>
      </c>
      <c r="C1815">
        <v>-1.19</v>
      </c>
      <c r="D1815">
        <v>2.37</v>
      </c>
    </row>
    <row r="1816" spans="1:4">
      <c r="A1816" t="str">
        <f>"300447"</f>
        <v>300447</v>
      </c>
      <c r="B1816" t="s">
        <v>1818</v>
      </c>
      <c r="C1816">
        <v>1.59</v>
      </c>
      <c r="D1816">
        <v>3.84</v>
      </c>
    </row>
    <row r="1817" spans="1:4">
      <c r="A1817" t="str">
        <f>"300448"</f>
        <v>300448</v>
      </c>
      <c r="B1817" t="s">
        <v>1819</v>
      </c>
      <c r="C1817">
        <v>-2.32</v>
      </c>
      <c r="D1817">
        <v>4.91</v>
      </c>
    </row>
    <row r="1818" spans="1:4">
      <c r="A1818" t="str">
        <f>"300449"</f>
        <v>300449</v>
      </c>
      <c r="B1818" t="s">
        <v>1820</v>
      </c>
      <c r="C1818">
        <v>1.36</v>
      </c>
      <c r="D1818">
        <v>3.58</v>
      </c>
    </row>
    <row r="1819" spans="1:4">
      <c r="A1819" t="str">
        <f>"300450"</f>
        <v>300450</v>
      </c>
      <c r="B1819" t="s">
        <v>1821</v>
      </c>
      <c r="C1819">
        <v>1.42</v>
      </c>
      <c r="D1819">
        <v>4.6</v>
      </c>
    </row>
    <row r="1820" spans="1:4">
      <c r="A1820" t="str">
        <f>"300451"</f>
        <v>300451</v>
      </c>
      <c r="B1820" t="s">
        <v>1822</v>
      </c>
      <c r="C1820">
        <v>0.85</v>
      </c>
      <c r="D1820">
        <v>3.17</v>
      </c>
    </row>
    <row r="1821" spans="1:4">
      <c r="A1821" t="str">
        <f>"300452"</f>
        <v>300452</v>
      </c>
      <c r="B1821" t="s">
        <v>1823</v>
      </c>
      <c r="C1821">
        <v>-5.68</v>
      </c>
      <c r="D1821">
        <v>7.63</v>
      </c>
    </row>
    <row r="1822" spans="1:4">
      <c r="A1822" t="str">
        <f>"300453"</f>
        <v>300453</v>
      </c>
      <c r="B1822" t="s">
        <v>1824</v>
      </c>
      <c r="C1822">
        <v>-2.58</v>
      </c>
      <c r="D1822">
        <v>2.93</v>
      </c>
    </row>
    <row r="1823" spans="1:4">
      <c r="A1823" t="str">
        <f>"300454"</f>
        <v>300454</v>
      </c>
      <c r="B1823" t="s">
        <v>1825</v>
      </c>
      <c r="C1823">
        <v>1.62</v>
      </c>
      <c r="D1823">
        <v>5.31</v>
      </c>
    </row>
    <row r="1824" spans="1:4">
      <c r="A1824" t="str">
        <f>"300455"</f>
        <v>300455</v>
      </c>
      <c r="B1824" t="s">
        <v>1826</v>
      </c>
      <c r="C1824">
        <v>5.83</v>
      </c>
      <c r="D1824">
        <v>7.16</v>
      </c>
    </row>
    <row r="1825" spans="1:4">
      <c r="A1825" t="str">
        <f>"300456"</f>
        <v>300456</v>
      </c>
      <c r="B1825" t="s">
        <v>1827</v>
      </c>
      <c r="C1825">
        <v>3.19</v>
      </c>
      <c r="D1825">
        <v>5.5</v>
      </c>
    </row>
    <row r="1826" spans="1:4">
      <c r="A1826" t="str">
        <f>"300457"</f>
        <v>300457</v>
      </c>
      <c r="B1826" t="s">
        <v>1828</v>
      </c>
      <c r="C1826">
        <v>2.83</v>
      </c>
      <c r="D1826">
        <v>3.87</v>
      </c>
    </row>
    <row r="1827" spans="1:4">
      <c r="A1827" t="str">
        <f>"300458"</f>
        <v>300458</v>
      </c>
      <c r="B1827" t="s">
        <v>1829</v>
      </c>
      <c r="C1827">
        <v>1.4</v>
      </c>
      <c r="D1827">
        <v>3.44</v>
      </c>
    </row>
    <row r="1828" spans="1:4">
      <c r="A1828" t="str">
        <f>"300459"</f>
        <v>300459</v>
      </c>
      <c r="B1828" t="s">
        <v>1830</v>
      </c>
      <c r="C1828">
        <v>1.63</v>
      </c>
      <c r="D1828">
        <v>3.25</v>
      </c>
    </row>
    <row r="1829" spans="1:4">
      <c r="A1829" t="str">
        <f>"300460"</f>
        <v>300460</v>
      </c>
      <c r="B1829" t="s">
        <v>1831</v>
      </c>
      <c r="C1829">
        <v>-1.23</v>
      </c>
      <c r="D1829">
        <v>10.2</v>
      </c>
    </row>
    <row r="1830" spans="1:4">
      <c r="A1830" t="str">
        <f>"300461"</f>
        <v>300461</v>
      </c>
      <c r="B1830" t="s">
        <v>1832</v>
      </c>
      <c r="C1830">
        <v>0.57</v>
      </c>
      <c r="D1830">
        <v>2.68</v>
      </c>
    </row>
    <row r="1831" spans="1:4">
      <c r="A1831" t="str">
        <f>"300462"</f>
        <v>300462</v>
      </c>
      <c r="B1831" t="s">
        <v>1833</v>
      </c>
      <c r="C1831">
        <v>0.6</v>
      </c>
      <c r="D1831">
        <v>1.75</v>
      </c>
    </row>
    <row r="1832" spans="1:4">
      <c r="A1832" t="str">
        <f>"300463"</f>
        <v>300463</v>
      </c>
      <c r="B1832" t="s">
        <v>1834</v>
      </c>
      <c r="C1832">
        <v>-4.78</v>
      </c>
      <c r="D1832">
        <v>4.14</v>
      </c>
    </row>
    <row r="1833" spans="1:4">
      <c r="A1833" t="str">
        <f>"300464"</f>
        <v>300464</v>
      </c>
      <c r="B1833" t="s">
        <v>1835</v>
      </c>
      <c r="C1833">
        <v>3.23</v>
      </c>
      <c r="D1833">
        <v>12.13</v>
      </c>
    </row>
    <row r="1834" spans="1:4">
      <c r="A1834" t="str">
        <f>"300465"</f>
        <v>300465</v>
      </c>
      <c r="B1834" t="s">
        <v>1836</v>
      </c>
      <c r="C1834">
        <v>0.71</v>
      </c>
      <c r="D1834">
        <v>2.84</v>
      </c>
    </row>
    <row r="1835" spans="1:4">
      <c r="A1835" t="str">
        <f>"300466"</f>
        <v>300466</v>
      </c>
      <c r="B1835" t="s">
        <v>1837</v>
      </c>
      <c r="C1835">
        <v>0.39</v>
      </c>
      <c r="D1835">
        <v>2.33</v>
      </c>
    </row>
    <row r="1836" spans="1:4">
      <c r="A1836" t="str">
        <f>"300467"</f>
        <v>300467</v>
      </c>
      <c r="B1836" t="s">
        <v>1838</v>
      </c>
      <c r="C1836">
        <v>0.49</v>
      </c>
      <c r="D1836">
        <v>1.59</v>
      </c>
    </row>
    <row r="1837" spans="1:4">
      <c r="A1837" t="str">
        <f>"300468"</f>
        <v>300468</v>
      </c>
      <c r="B1837" t="s">
        <v>1839</v>
      </c>
      <c r="C1837">
        <v>2.36</v>
      </c>
      <c r="D1837">
        <v>4.66</v>
      </c>
    </row>
    <row r="1838" spans="1:4">
      <c r="A1838" t="str">
        <f>"300469"</f>
        <v>300469</v>
      </c>
      <c r="B1838" t="s">
        <v>1840</v>
      </c>
      <c r="C1838">
        <v>4.69</v>
      </c>
      <c r="D1838">
        <v>8.35</v>
      </c>
    </row>
    <row r="1839" spans="1:4">
      <c r="A1839" t="str">
        <f>"300470"</f>
        <v>300470</v>
      </c>
      <c r="B1839" t="s">
        <v>1841</v>
      </c>
      <c r="C1839">
        <v>-0.34</v>
      </c>
      <c r="D1839">
        <v>2.48</v>
      </c>
    </row>
    <row r="1840" spans="1:4">
      <c r="A1840" t="str">
        <f>"300471"</f>
        <v>300471</v>
      </c>
      <c r="B1840" t="s">
        <v>1842</v>
      </c>
      <c r="C1840">
        <v>0.9</v>
      </c>
      <c r="D1840">
        <v>2.4</v>
      </c>
    </row>
    <row r="1841" spans="1:4">
      <c r="A1841" t="str">
        <f>"300472"</f>
        <v>300472</v>
      </c>
      <c r="B1841" t="s">
        <v>1843</v>
      </c>
      <c r="C1841">
        <v>1.62</v>
      </c>
      <c r="D1841">
        <v>4.7</v>
      </c>
    </row>
    <row r="1842" spans="1:4">
      <c r="A1842" t="str">
        <f>"300473"</f>
        <v>300473</v>
      </c>
      <c r="B1842" t="s">
        <v>1844</v>
      </c>
      <c r="C1842">
        <v>0.06</v>
      </c>
      <c r="D1842">
        <v>1.31</v>
      </c>
    </row>
    <row r="1843" spans="1:4">
      <c r="A1843" t="str">
        <f>"300474"</f>
        <v>300474</v>
      </c>
      <c r="B1843" t="s">
        <v>1845</v>
      </c>
      <c r="C1843">
        <v>5.5</v>
      </c>
      <c r="D1843">
        <v>7.72</v>
      </c>
    </row>
    <row r="1844" spans="1:4">
      <c r="A1844" t="str">
        <f>"300475"</f>
        <v>300475</v>
      </c>
      <c r="B1844" t="s">
        <v>1846</v>
      </c>
      <c r="C1844">
        <v>0.2</v>
      </c>
      <c r="D1844">
        <v>2.65</v>
      </c>
    </row>
    <row r="1845" spans="1:4">
      <c r="A1845" t="str">
        <f>"300476"</f>
        <v>300476</v>
      </c>
      <c r="B1845" t="s">
        <v>1847</v>
      </c>
      <c r="C1845">
        <v>2.22</v>
      </c>
      <c r="D1845">
        <v>4.5</v>
      </c>
    </row>
    <row r="1846" spans="1:4">
      <c r="A1846" t="str">
        <f>"300477"</f>
        <v>300477</v>
      </c>
      <c r="B1846" t="s">
        <v>1848</v>
      </c>
      <c r="C1846">
        <v>-1.97</v>
      </c>
      <c r="D1846">
        <v>5.01</v>
      </c>
    </row>
    <row r="1847" spans="1:4">
      <c r="A1847" t="str">
        <f>"300478"</f>
        <v>300478</v>
      </c>
      <c r="B1847" t="s">
        <v>1849</v>
      </c>
      <c r="C1847">
        <v>1.43</v>
      </c>
      <c r="D1847">
        <v>3.55</v>
      </c>
    </row>
    <row r="1848" spans="1:4">
      <c r="A1848" t="str">
        <f>"300479"</f>
        <v>300479</v>
      </c>
      <c r="B1848" t="s">
        <v>1850</v>
      </c>
      <c r="C1848">
        <v>0.19</v>
      </c>
      <c r="D1848">
        <v>3.98</v>
      </c>
    </row>
    <row r="1849" spans="1:4">
      <c r="A1849" t="str">
        <f>"300480"</f>
        <v>300480</v>
      </c>
      <c r="B1849" t="s">
        <v>1851</v>
      </c>
      <c r="C1849">
        <v>0.81</v>
      </c>
      <c r="D1849">
        <v>4.97</v>
      </c>
    </row>
    <row r="1850" spans="1:4">
      <c r="A1850" t="str">
        <f>"300481"</f>
        <v>300481</v>
      </c>
      <c r="B1850" t="s">
        <v>1852</v>
      </c>
      <c r="C1850">
        <v>1.36</v>
      </c>
      <c r="D1850">
        <v>3.52</v>
      </c>
    </row>
    <row r="1851" spans="1:4">
      <c r="A1851" t="str">
        <f>"300482"</f>
        <v>300482</v>
      </c>
      <c r="B1851" t="s">
        <v>1853</v>
      </c>
      <c r="C1851">
        <v>-2.85</v>
      </c>
      <c r="D1851">
        <v>5.16</v>
      </c>
    </row>
    <row r="1852" spans="1:4">
      <c r="A1852" t="str">
        <f>"300483"</f>
        <v>300483</v>
      </c>
      <c r="B1852" t="s">
        <v>1854</v>
      </c>
      <c r="C1852">
        <v>-1.03</v>
      </c>
      <c r="D1852">
        <v>2.4</v>
      </c>
    </row>
    <row r="1853" spans="1:4">
      <c r="A1853" t="str">
        <f>"300484"</f>
        <v>300484</v>
      </c>
      <c r="B1853" t="s">
        <v>1855</v>
      </c>
      <c r="C1853">
        <v>-2.19</v>
      </c>
      <c r="D1853">
        <v>2.41</v>
      </c>
    </row>
    <row r="1854" spans="1:4">
      <c r="A1854" t="str">
        <f>"300485"</f>
        <v>300485</v>
      </c>
      <c r="B1854" t="s">
        <v>1856</v>
      </c>
      <c r="C1854">
        <v>-4.56</v>
      </c>
      <c r="D1854">
        <v>6.01</v>
      </c>
    </row>
    <row r="1855" spans="1:4">
      <c r="A1855" t="str">
        <f>"300486"</f>
        <v>300486</v>
      </c>
      <c r="B1855" t="s">
        <v>1857</v>
      </c>
      <c r="C1855">
        <v>3.7</v>
      </c>
      <c r="D1855">
        <v>7.84</v>
      </c>
    </row>
    <row r="1856" spans="1:4">
      <c r="A1856" t="str">
        <f>"300487"</f>
        <v>300487</v>
      </c>
      <c r="B1856" t="s">
        <v>1858</v>
      </c>
      <c r="C1856">
        <v>0.96</v>
      </c>
      <c r="D1856">
        <v>3.07</v>
      </c>
    </row>
    <row r="1857" spans="1:4">
      <c r="A1857" t="str">
        <f>"300488"</f>
        <v>300488</v>
      </c>
      <c r="B1857" t="s">
        <v>1859</v>
      </c>
      <c r="C1857">
        <v>0.96</v>
      </c>
      <c r="D1857">
        <v>2.71</v>
      </c>
    </row>
    <row r="1858" spans="1:4">
      <c r="A1858" t="str">
        <f>"300489"</f>
        <v>300489</v>
      </c>
      <c r="B1858" t="s">
        <v>1860</v>
      </c>
      <c r="C1858">
        <v>1.34</v>
      </c>
      <c r="D1858">
        <v>2.18</v>
      </c>
    </row>
    <row r="1859" spans="1:4">
      <c r="A1859" t="str">
        <f>"300490"</f>
        <v>300490</v>
      </c>
      <c r="B1859" t="s">
        <v>1861</v>
      </c>
      <c r="C1859">
        <v>-1.32</v>
      </c>
      <c r="D1859">
        <v>4.02</v>
      </c>
    </row>
    <row r="1860" spans="1:4">
      <c r="A1860" t="str">
        <f>"300491"</f>
        <v>300491</v>
      </c>
      <c r="B1860" t="s">
        <v>1862</v>
      </c>
      <c r="C1860">
        <v>5.25</v>
      </c>
      <c r="D1860">
        <v>6.98</v>
      </c>
    </row>
    <row r="1861" spans="1:4">
      <c r="A1861" t="str">
        <f>"300492"</f>
        <v>300492</v>
      </c>
      <c r="B1861" t="s">
        <v>1863</v>
      </c>
      <c r="C1861">
        <v>1.58</v>
      </c>
      <c r="D1861">
        <v>2.94</v>
      </c>
    </row>
    <row r="1862" spans="1:4">
      <c r="A1862" t="str">
        <f>"300493"</f>
        <v>300493</v>
      </c>
      <c r="B1862" t="s">
        <v>1864</v>
      </c>
      <c r="C1862">
        <v>1.87</v>
      </c>
      <c r="D1862">
        <v>3.98</v>
      </c>
    </row>
    <row r="1863" spans="1:4">
      <c r="A1863" t="str">
        <f>"300494"</f>
        <v>300494</v>
      </c>
      <c r="B1863" t="s">
        <v>1865</v>
      </c>
      <c r="C1863">
        <v>0.08</v>
      </c>
      <c r="D1863">
        <v>1.87</v>
      </c>
    </row>
    <row r="1864" spans="1:4">
      <c r="A1864" t="str">
        <f>"300495"</f>
        <v>300495</v>
      </c>
      <c r="B1864" t="s">
        <v>1866</v>
      </c>
      <c r="C1864">
        <v>1.48</v>
      </c>
      <c r="D1864">
        <v>2.8</v>
      </c>
    </row>
    <row r="1865" spans="1:4">
      <c r="A1865" t="str">
        <f>"300496"</f>
        <v>300496</v>
      </c>
      <c r="B1865" t="s">
        <v>1867</v>
      </c>
      <c r="C1865">
        <v>1.72</v>
      </c>
      <c r="D1865">
        <v>3.37</v>
      </c>
    </row>
    <row r="1866" spans="1:4">
      <c r="A1866" t="str">
        <f>"300497"</f>
        <v>300497</v>
      </c>
      <c r="B1866" t="s">
        <v>1868</v>
      </c>
      <c r="C1866">
        <v>-5.79</v>
      </c>
      <c r="D1866">
        <v>7.14</v>
      </c>
    </row>
    <row r="1867" spans="1:4">
      <c r="A1867" t="str">
        <f>"300498"</f>
        <v>300498</v>
      </c>
      <c r="B1867" t="s">
        <v>1869</v>
      </c>
      <c r="C1867">
        <v>3.66</v>
      </c>
      <c r="D1867">
        <v>3.26</v>
      </c>
    </row>
    <row r="1868" spans="1:4">
      <c r="A1868" t="str">
        <f>"300499"</f>
        <v>300499</v>
      </c>
      <c r="B1868" t="s">
        <v>1870</v>
      </c>
      <c r="C1868">
        <v>0</v>
      </c>
      <c r="D1868">
        <v>1.5</v>
      </c>
    </row>
    <row r="1869" spans="1:4">
      <c r="A1869" t="str">
        <f>"300500"</f>
        <v>300500</v>
      </c>
      <c r="B1869" t="s">
        <v>1871</v>
      </c>
      <c r="C1869">
        <v>0.85</v>
      </c>
      <c r="D1869">
        <v>2.78</v>
      </c>
    </row>
    <row r="1870" spans="1:4">
      <c r="A1870" t="str">
        <f>"300501"</f>
        <v>300501</v>
      </c>
      <c r="B1870" t="s">
        <v>1872</v>
      </c>
      <c r="C1870">
        <v>1.64</v>
      </c>
      <c r="D1870">
        <v>5.49</v>
      </c>
    </row>
    <row r="1871" spans="1:4">
      <c r="A1871" t="str">
        <f>"300502"</f>
        <v>300502</v>
      </c>
      <c r="B1871" t="s">
        <v>1873</v>
      </c>
      <c r="C1871">
        <v>1.07</v>
      </c>
      <c r="D1871">
        <v>3.22</v>
      </c>
    </row>
    <row r="1872" spans="1:4">
      <c r="A1872" t="str">
        <f>"300503"</f>
        <v>300503</v>
      </c>
      <c r="B1872" t="s">
        <v>1874</v>
      </c>
      <c r="C1872">
        <v>0.36</v>
      </c>
      <c r="D1872">
        <v>2.75</v>
      </c>
    </row>
    <row r="1873" spans="1:4">
      <c r="A1873" t="str">
        <f>"300504"</f>
        <v>300504</v>
      </c>
      <c r="B1873" t="s">
        <v>1875</v>
      </c>
      <c r="C1873">
        <v>-1.16</v>
      </c>
      <c r="D1873">
        <v>4.28</v>
      </c>
    </row>
    <row r="1874" spans="1:4">
      <c r="A1874" t="str">
        <f>"300505"</f>
        <v>300505</v>
      </c>
      <c r="B1874" t="s">
        <v>1876</v>
      </c>
      <c r="C1874">
        <v>-1.4</v>
      </c>
      <c r="D1874">
        <v>3.22</v>
      </c>
    </row>
    <row r="1875" spans="1:4">
      <c r="A1875" t="str">
        <f>"300506"</f>
        <v>300506</v>
      </c>
      <c r="B1875" t="s">
        <v>1877</v>
      </c>
      <c r="C1875">
        <v>1.72</v>
      </c>
      <c r="D1875">
        <v>3.54</v>
      </c>
    </row>
    <row r="1876" spans="1:4">
      <c r="A1876" t="str">
        <f>"300507"</f>
        <v>300507</v>
      </c>
      <c r="B1876" t="s">
        <v>1878</v>
      </c>
      <c r="C1876">
        <v>10.01</v>
      </c>
      <c r="D1876">
        <v>10.01</v>
      </c>
    </row>
    <row r="1877" spans="1:4">
      <c r="A1877" t="str">
        <f>"300508"</f>
        <v>300508</v>
      </c>
      <c r="B1877" t="s">
        <v>1879</v>
      </c>
      <c r="C1877">
        <v>1.88</v>
      </c>
      <c r="D1877">
        <v>4.18</v>
      </c>
    </row>
    <row r="1878" spans="1:4">
      <c r="A1878" t="str">
        <f>"300509"</f>
        <v>300509</v>
      </c>
      <c r="B1878" t="s">
        <v>1880</v>
      </c>
      <c r="C1878">
        <v>1.47</v>
      </c>
      <c r="D1878">
        <v>2.44</v>
      </c>
    </row>
    <row r="1879" spans="1:4">
      <c r="A1879" t="str">
        <f>"300510"</f>
        <v>300510</v>
      </c>
      <c r="B1879" t="s">
        <v>1881</v>
      </c>
      <c r="C1879">
        <v>0</v>
      </c>
      <c r="D1879">
        <v>0</v>
      </c>
    </row>
    <row r="1880" spans="1:4">
      <c r="A1880" t="str">
        <f>"300511"</f>
        <v>300511</v>
      </c>
      <c r="B1880" t="s">
        <v>1882</v>
      </c>
      <c r="C1880">
        <v>0.38</v>
      </c>
      <c r="D1880">
        <v>2.91</v>
      </c>
    </row>
    <row r="1881" spans="1:4">
      <c r="A1881" t="str">
        <f>"300512"</f>
        <v>300512</v>
      </c>
      <c r="B1881" t="s">
        <v>1883</v>
      </c>
      <c r="C1881">
        <v>1.78</v>
      </c>
      <c r="D1881">
        <v>2.29</v>
      </c>
    </row>
    <row r="1882" spans="1:4">
      <c r="A1882" t="str">
        <f>"300513"</f>
        <v>300513</v>
      </c>
      <c r="B1882" t="s">
        <v>1884</v>
      </c>
      <c r="C1882">
        <v>1.22</v>
      </c>
      <c r="D1882">
        <v>4.59</v>
      </c>
    </row>
    <row r="1883" spans="1:4">
      <c r="A1883" t="str">
        <f>"300514"</f>
        <v>300514</v>
      </c>
      <c r="B1883" t="s">
        <v>1885</v>
      </c>
      <c r="C1883">
        <v>0.17</v>
      </c>
      <c r="D1883">
        <v>2.66</v>
      </c>
    </row>
    <row r="1884" spans="1:4">
      <c r="A1884" t="str">
        <f>"300515"</f>
        <v>300515</v>
      </c>
      <c r="B1884" t="s">
        <v>1886</v>
      </c>
      <c r="C1884">
        <v>0.96</v>
      </c>
      <c r="D1884">
        <v>2.69</v>
      </c>
    </row>
    <row r="1885" spans="1:4">
      <c r="A1885" t="str">
        <f>"300516"</f>
        <v>300516</v>
      </c>
      <c r="B1885" t="s">
        <v>1887</v>
      </c>
      <c r="C1885">
        <v>1.22</v>
      </c>
      <c r="D1885">
        <v>2.75</v>
      </c>
    </row>
    <row r="1886" spans="1:4">
      <c r="A1886" t="str">
        <f>"300517"</f>
        <v>300517</v>
      </c>
      <c r="B1886" t="s">
        <v>1888</v>
      </c>
      <c r="C1886">
        <v>0.3</v>
      </c>
      <c r="D1886">
        <v>0.72</v>
      </c>
    </row>
    <row r="1887" spans="1:4">
      <c r="A1887" t="str">
        <f>"300518"</f>
        <v>300518</v>
      </c>
      <c r="B1887" t="s">
        <v>1889</v>
      </c>
      <c r="C1887">
        <v>0</v>
      </c>
      <c r="D1887">
        <v>1.27</v>
      </c>
    </row>
    <row r="1888" spans="1:4">
      <c r="A1888" t="str">
        <f>"300519"</f>
        <v>300519</v>
      </c>
      <c r="B1888" t="s">
        <v>1890</v>
      </c>
      <c r="C1888">
        <v>-9.14</v>
      </c>
      <c r="D1888">
        <v>7.21</v>
      </c>
    </row>
    <row r="1889" spans="1:4">
      <c r="A1889" t="str">
        <f>"300520"</f>
        <v>300520</v>
      </c>
      <c r="B1889" t="s">
        <v>1891</v>
      </c>
      <c r="C1889">
        <v>2.17</v>
      </c>
      <c r="D1889">
        <v>4.91</v>
      </c>
    </row>
    <row r="1890" spans="1:4">
      <c r="A1890" t="str">
        <f>"300521"</f>
        <v>300521</v>
      </c>
      <c r="B1890" t="s">
        <v>1892</v>
      </c>
      <c r="C1890">
        <v>1.2</v>
      </c>
      <c r="D1890">
        <v>2.06</v>
      </c>
    </row>
    <row r="1891" spans="1:4">
      <c r="A1891" t="str">
        <f>"300522"</f>
        <v>300522</v>
      </c>
      <c r="B1891" t="s">
        <v>1893</v>
      </c>
      <c r="C1891">
        <v>-0.26</v>
      </c>
      <c r="D1891">
        <v>3.37</v>
      </c>
    </row>
    <row r="1892" spans="1:4">
      <c r="A1892" t="str">
        <f>"300523"</f>
        <v>300523</v>
      </c>
      <c r="B1892" t="s">
        <v>1894</v>
      </c>
      <c r="C1892">
        <v>3.44</v>
      </c>
      <c r="D1892">
        <v>4.64</v>
      </c>
    </row>
    <row r="1893" spans="1:4">
      <c r="A1893" t="str">
        <f>"300525"</f>
        <v>300525</v>
      </c>
      <c r="B1893" t="s">
        <v>1895</v>
      </c>
      <c r="C1893">
        <v>2.53</v>
      </c>
      <c r="D1893">
        <v>4.13</v>
      </c>
    </row>
    <row r="1894" spans="1:4">
      <c r="A1894" t="str">
        <f>"300526"</f>
        <v>300526</v>
      </c>
      <c r="B1894" t="s">
        <v>1896</v>
      </c>
      <c r="C1894">
        <v>2.1</v>
      </c>
      <c r="D1894">
        <v>3.98</v>
      </c>
    </row>
    <row r="1895" spans="1:4">
      <c r="A1895" t="str">
        <f>"300527"</f>
        <v>300527</v>
      </c>
      <c r="B1895" t="s">
        <v>1897</v>
      </c>
      <c r="C1895">
        <v>1.92</v>
      </c>
      <c r="D1895">
        <v>3.95</v>
      </c>
    </row>
    <row r="1896" spans="1:4">
      <c r="A1896" t="str">
        <f>"300528"</f>
        <v>300528</v>
      </c>
      <c r="B1896" t="s">
        <v>1898</v>
      </c>
      <c r="C1896">
        <v>0.54</v>
      </c>
      <c r="D1896">
        <v>1.71</v>
      </c>
    </row>
    <row r="1897" spans="1:4">
      <c r="A1897" t="str">
        <f>"300529"</f>
        <v>300529</v>
      </c>
      <c r="B1897" t="s">
        <v>1899</v>
      </c>
      <c r="C1897">
        <v>-7.86</v>
      </c>
      <c r="D1897">
        <v>7.37</v>
      </c>
    </row>
    <row r="1898" spans="1:4">
      <c r="A1898" t="str">
        <f>"300530"</f>
        <v>300530</v>
      </c>
      <c r="B1898" t="s">
        <v>1900</v>
      </c>
      <c r="C1898">
        <v>0.64</v>
      </c>
      <c r="D1898">
        <v>1.38</v>
      </c>
    </row>
    <row r="1899" spans="1:4">
      <c r="A1899" t="str">
        <f>"300531"</f>
        <v>300531</v>
      </c>
      <c r="B1899" t="s">
        <v>1901</v>
      </c>
      <c r="C1899">
        <v>6.96</v>
      </c>
      <c r="D1899">
        <v>10.77</v>
      </c>
    </row>
    <row r="1900" spans="1:4">
      <c r="A1900" t="str">
        <f>"300532"</f>
        <v>300532</v>
      </c>
      <c r="B1900" t="s">
        <v>1902</v>
      </c>
      <c r="C1900">
        <v>6.85</v>
      </c>
      <c r="D1900">
        <v>8.25</v>
      </c>
    </row>
    <row r="1901" spans="1:4">
      <c r="A1901" t="str">
        <f>"300533"</f>
        <v>300533</v>
      </c>
      <c r="B1901" t="s">
        <v>1903</v>
      </c>
      <c r="C1901">
        <v>0.55</v>
      </c>
      <c r="D1901">
        <v>2.11</v>
      </c>
    </row>
    <row r="1902" spans="1:4">
      <c r="A1902" t="str">
        <f>"300534"</f>
        <v>300534</v>
      </c>
      <c r="B1902" t="s">
        <v>1904</v>
      </c>
      <c r="C1902">
        <v>-7.05</v>
      </c>
      <c r="D1902">
        <v>7.27</v>
      </c>
    </row>
    <row r="1903" spans="1:4">
      <c r="A1903" t="str">
        <f>"300535"</f>
        <v>300535</v>
      </c>
      <c r="B1903" t="s">
        <v>1905</v>
      </c>
      <c r="C1903">
        <v>0.99</v>
      </c>
      <c r="D1903">
        <v>1.98</v>
      </c>
    </row>
    <row r="1904" spans="1:4">
      <c r="A1904" t="str">
        <f>"300536"</f>
        <v>300536</v>
      </c>
      <c r="B1904" t="s">
        <v>1906</v>
      </c>
      <c r="C1904">
        <v>1.93</v>
      </c>
      <c r="D1904">
        <v>3.31</v>
      </c>
    </row>
    <row r="1905" spans="1:4">
      <c r="A1905" t="str">
        <f>"300537"</f>
        <v>300537</v>
      </c>
      <c r="B1905" t="s">
        <v>1907</v>
      </c>
      <c r="C1905">
        <v>-0.68</v>
      </c>
      <c r="D1905">
        <v>4.1</v>
      </c>
    </row>
    <row r="1906" spans="1:4">
      <c r="A1906" t="str">
        <f>"300538"</f>
        <v>300538</v>
      </c>
      <c r="B1906" t="s">
        <v>1908</v>
      </c>
      <c r="C1906">
        <v>-1.14</v>
      </c>
      <c r="D1906">
        <v>2.75</v>
      </c>
    </row>
    <row r="1907" spans="1:4">
      <c r="A1907" t="str">
        <f>"300539"</f>
        <v>300539</v>
      </c>
      <c r="B1907" t="s">
        <v>1909</v>
      </c>
      <c r="C1907">
        <v>0.76</v>
      </c>
      <c r="D1907">
        <v>3.37</v>
      </c>
    </row>
    <row r="1908" spans="1:4">
      <c r="A1908" t="str">
        <f>"300540"</f>
        <v>300540</v>
      </c>
      <c r="B1908" t="s">
        <v>1910</v>
      </c>
      <c r="C1908">
        <v>-1.44</v>
      </c>
      <c r="D1908">
        <v>3.57</v>
      </c>
    </row>
    <row r="1909" spans="1:4">
      <c r="A1909" t="str">
        <f>"300541"</f>
        <v>300541</v>
      </c>
      <c r="B1909" t="s">
        <v>1911</v>
      </c>
      <c r="C1909">
        <v>1.76</v>
      </c>
      <c r="D1909">
        <v>3.53</v>
      </c>
    </row>
    <row r="1910" spans="1:4">
      <c r="A1910" t="str">
        <f>"300542"</f>
        <v>300542</v>
      </c>
      <c r="B1910" t="s">
        <v>1912</v>
      </c>
      <c r="C1910">
        <v>0.76</v>
      </c>
      <c r="D1910">
        <v>3.27</v>
      </c>
    </row>
    <row r="1911" spans="1:4">
      <c r="A1911" t="str">
        <f>"300543"</f>
        <v>300543</v>
      </c>
      <c r="B1911" t="s">
        <v>1913</v>
      </c>
      <c r="C1911">
        <v>0.78</v>
      </c>
      <c r="D1911">
        <v>2.53</v>
      </c>
    </row>
    <row r="1912" spans="1:4">
      <c r="A1912" t="str">
        <f>"300545"</f>
        <v>300545</v>
      </c>
      <c r="B1912" t="s">
        <v>1914</v>
      </c>
      <c r="C1912">
        <v>2.92</v>
      </c>
      <c r="D1912">
        <v>4.13</v>
      </c>
    </row>
    <row r="1913" spans="1:4">
      <c r="A1913" t="str">
        <f>"300546"</f>
        <v>300546</v>
      </c>
      <c r="B1913" t="s">
        <v>1915</v>
      </c>
      <c r="C1913">
        <v>2.94</v>
      </c>
      <c r="D1913">
        <v>4.84</v>
      </c>
    </row>
    <row r="1914" spans="1:4">
      <c r="A1914" t="str">
        <f>"300547"</f>
        <v>300547</v>
      </c>
      <c r="B1914" t="s">
        <v>1916</v>
      </c>
      <c r="C1914">
        <v>-0.18</v>
      </c>
      <c r="D1914">
        <v>2.44</v>
      </c>
    </row>
    <row r="1915" spans="1:4">
      <c r="A1915" t="str">
        <f>"300548"</f>
        <v>300548</v>
      </c>
      <c r="B1915" t="s">
        <v>1917</v>
      </c>
      <c r="C1915">
        <v>0.58</v>
      </c>
      <c r="D1915">
        <v>4.25</v>
      </c>
    </row>
    <row r="1916" spans="1:4">
      <c r="A1916" t="str">
        <f>"300549"</f>
        <v>300549</v>
      </c>
      <c r="B1916" t="s">
        <v>1918</v>
      </c>
      <c r="C1916">
        <v>0.36</v>
      </c>
      <c r="D1916">
        <v>1.9</v>
      </c>
    </row>
    <row r="1917" spans="1:4">
      <c r="A1917" t="str">
        <f>"300550"</f>
        <v>300550</v>
      </c>
      <c r="B1917" t="s">
        <v>1919</v>
      </c>
      <c r="C1917">
        <v>3.52</v>
      </c>
      <c r="D1917">
        <v>4.92</v>
      </c>
    </row>
    <row r="1918" spans="1:4">
      <c r="A1918" t="str">
        <f>"300551"</f>
        <v>300551</v>
      </c>
      <c r="B1918" t="s">
        <v>1920</v>
      </c>
      <c r="C1918">
        <v>10.02</v>
      </c>
      <c r="D1918">
        <v>0</v>
      </c>
    </row>
    <row r="1919" spans="1:4">
      <c r="A1919" t="str">
        <f>"300552"</f>
        <v>300552</v>
      </c>
      <c r="B1919" t="s">
        <v>1921</v>
      </c>
      <c r="C1919">
        <v>2.61</v>
      </c>
      <c r="D1919">
        <v>8.29</v>
      </c>
    </row>
    <row r="1920" spans="1:4">
      <c r="A1920" t="str">
        <f>"300553"</f>
        <v>300553</v>
      </c>
      <c r="B1920" t="s">
        <v>1922</v>
      </c>
      <c r="C1920">
        <v>0.65</v>
      </c>
      <c r="D1920">
        <v>2.27</v>
      </c>
    </row>
    <row r="1921" spans="1:4">
      <c r="A1921" t="str">
        <f>"300554"</f>
        <v>300554</v>
      </c>
      <c r="B1921" t="s">
        <v>1923</v>
      </c>
      <c r="C1921">
        <v>-7.02</v>
      </c>
      <c r="D1921">
        <v>8</v>
      </c>
    </row>
    <row r="1922" spans="1:4">
      <c r="A1922" t="str">
        <f>"300555"</f>
        <v>300555</v>
      </c>
      <c r="B1922" t="s">
        <v>1924</v>
      </c>
      <c r="C1922">
        <v>1.26</v>
      </c>
      <c r="D1922">
        <v>2.24</v>
      </c>
    </row>
    <row r="1923" spans="1:4">
      <c r="A1923" t="str">
        <f>"300556"</f>
        <v>300556</v>
      </c>
      <c r="B1923" t="s">
        <v>1925</v>
      </c>
      <c r="C1923">
        <v>-2.39</v>
      </c>
      <c r="D1923">
        <v>3.79</v>
      </c>
    </row>
    <row r="1924" spans="1:4">
      <c r="A1924" t="str">
        <f>"300557"</f>
        <v>300557</v>
      </c>
      <c r="B1924" t="s">
        <v>1926</v>
      </c>
      <c r="C1924">
        <v>1.5</v>
      </c>
      <c r="D1924">
        <v>2.69</v>
      </c>
    </row>
    <row r="1925" spans="1:4">
      <c r="A1925" t="str">
        <f>"300558"</f>
        <v>300558</v>
      </c>
      <c r="B1925" t="s">
        <v>1927</v>
      </c>
      <c r="C1925">
        <v>-6.12</v>
      </c>
      <c r="D1925">
        <v>5.52</v>
      </c>
    </row>
    <row r="1926" spans="1:4">
      <c r="A1926" t="str">
        <f>"300559"</f>
        <v>300559</v>
      </c>
      <c r="B1926" t="s">
        <v>1928</v>
      </c>
      <c r="C1926">
        <v>-2.12</v>
      </c>
      <c r="D1926">
        <v>8.59</v>
      </c>
    </row>
    <row r="1927" spans="1:4">
      <c r="A1927" t="str">
        <f>"300560"</f>
        <v>300560</v>
      </c>
      <c r="B1927" t="s">
        <v>1929</v>
      </c>
      <c r="C1927">
        <v>1.26</v>
      </c>
      <c r="D1927">
        <v>3.87</v>
      </c>
    </row>
    <row r="1928" spans="1:4">
      <c r="A1928" t="str">
        <f>"300561"</f>
        <v>300561</v>
      </c>
      <c r="B1928" t="s">
        <v>1930</v>
      </c>
      <c r="C1928">
        <v>0</v>
      </c>
      <c r="D1928">
        <v>0</v>
      </c>
    </row>
    <row r="1929" spans="1:4">
      <c r="A1929" t="str">
        <f>"300562"</f>
        <v>300562</v>
      </c>
      <c r="B1929" t="s">
        <v>1931</v>
      </c>
      <c r="C1929">
        <v>-3.8</v>
      </c>
      <c r="D1929">
        <v>5.21</v>
      </c>
    </row>
    <row r="1930" spans="1:4">
      <c r="A1930" t="str">
        <f>"300563"</f>
        <v>300563</v>
      </c>
      <c r="B1930" t="s">
        <v>1932</v>
      </c>
      <c r="C1930">
        <v>1.28</v>
      </c>
      <c r="D1930">
        <v>4.5</v>
      </c>
    </row>
    <row r="1931" spans="1:4">
      <c r="A1931" t="str">
        <f>"300565"</f>
        <v>300565</v>
      </c>
      <c r="B1931" t="s">
        <v>1933</v>
      </c>
      <c r="C1931">
        <v>-0.33</v>
      </c>
      <c r="D1931">
        <v>3.07</v>
      </c>
    </row>
    <row r="1932" spans="1:4">
      <c r="A1932" t="str">
        <f>"300566"</f>
        <v>300566</v>
      </c>
      <c r="B1932" t="s">
        <v>1934</v>
      </c>
      <c r="C1932">
        <v>0.11</v>
      </c>
      <c r="D1932">
        <v>1.94</v>
      </c>
    </row>
    <row r="1933" spans="1:4">
      <c r="A1933" t="str">
        <f>"300567"</f>
        <v>300567</v>
      </c>
      <c r="B1933" t="s">
        <v>1935</v>
      </c>
      <c r="C1933">
        <v>8.16</v>
      </c>
      <c r="D1933">
        <v>8.16</v>
      </c>
    </row>
    <row r="1934" spans="1:4">
      <c r="A1934" t="str">
        <f>"300568"</f>
        <v>300568</v>
      </c>
      <c r="B1934" t="s">
        <v>1936</v>
      </c>
      <c r="C1934">
        <v>2.84</v>
      </c>
      <c r="D1934">
        <v>5.87</v>
      </c>
    </row>
    <row r="1935" spans="1:4">
      <c r="A1935" t="str">
        <f>"300569"</f>
        <v>300569</v>
      </c>
      <c r="B1935" t="s">
        <v>1937</v>
      </c>
      <c r="C1935">
        <v>0.63</v>
      </c>
      <c r="D1935">
        <v>1.6</v>
      </c>
    </row>
    <row r="1936" spans="1:4">
      <c r="A1936" t="str">
        <f>"300570"</f>
        <v>300570</v>
      </c>
      <c r="B1936" t="s">
        <v>1938</v>
      </c>
      <c r="C1936">
        <v>1.02</v>
      </c>
      <c r="D1936">
        <v>4.75</v>
      </c>
    </row>
    <row r="1937" spans="1:4">
      <c r="A1937" t="str">
        <f>"300571"</f>
        <v>300571</v>
      </c>
      <c r="B1937" t="s">
        <v>1939</v>
      </c>
      <c r="C1937">
        <v>-0.12</v>
      </c>
      <c r="D1937">
        <v>3.81</v>
      </c>
    </row>
    <row r="1938" spans="1:4">
      <c r="A1938" t="str">
        <f>"300572"</f>
        <v>300572</v>
      </c>
      <c r="B1938" t="s">
        <v>1940</v>
      </c>
      <c r="C1938">
        <v>0.47</v>
      </c>
      <c r="D1938">
        <v>3.4</v>
      </c>
    </row>
    <row r="1939" spans="1:4">
      <c r="A1939" t="str">
        <f>"300573"</f>
        <v>300573</v>
      </c>
      <c r="B1939" t="s">
        <v>1941</v>
      </c>
      <c r="C1939">
        <v>0.27</v>
      </c>
      <c r="D1939">
        <v>2.14</v>
      </c>
    </row>
    <row r="1940" spans="1:4">
      <c r="A1940" t="str">
        <f>"300575"</f>
        <v>300575</v>
      </c>
      <c r="B1940" t="s">
        <v>1942</v>
      </c>
      <c r="C1940">
        <v>0.21</v>
      </c>
      <c r="D1940">
        <v>1.45</v>
      </c>
    </row>
    <row r="1941" spans="1:4">
      <c r="A1941" t="str">
        <f>"300576"</f>
        <v>300576</v>
      </c>
      <c r="B1941" t="s">
        <v>1943</v>
      </c>
      <c r="C1941">
        <v>3.41</v>
      </c>
      <c r="D1941">
        <v>12.91</v>
      </c>
    </row>
    <row r="1942" spans="1:4">
      <c r="A1942" t="str">
        <f>"300577"</f>
        <v>300577</v>
      </c>
      <c r="B1942" t="s">
        <v>1944</v>
      </c>
      <c r="C1942">
        <v>-1.23</v>
      </c>
      <c r="D1942">
        <v>5.28</v>
      </c>
    </row>
    <row r="1943" spans="1:4">
      <c r="A1943" t="str">
        <f>"300578"</f>
        <v>300578</v>
      </c>
      <c r="B1943" t="s">
        <v>1945</v>
      </c>
      <c r="C1943">
        <v>-4.39</v>
      </c>
      <c r="D1943">
        <v>7.97</v>
      </c>
    </row>
    <row r="1944" spans="1:4">
      <c r="A1944" t="str">
        <f>"300579"</f>
        <v>300579</v>
      </c>
      <c r="B1944" t="s">
        <v>1946</v>
      </c>
      <c r="C1944">
        <v>2.51</v>
      </c>
      <c r="D1944">
        <v>3.73</v>
      </c>
    </row>
    <row r="1945" spans="1:4">
      <c r="A1945" t="str">
        <f>"300580"</f>
        <v>300580</v>
      </c>
      <c r="B1945" t="s">
        <v>1947</v>
      </c>
      <c r="C1945">
        <v>1.24</v>
      </c>
      <c r="D1945">
        <v>2.72</v>
      </c>
    </row>
    <row r="1946" spans="1:4">
      <c r="A1946" t="str">
        <f>"300581"</f>
        <v>300581</v>
      </c>
      <c r="B1946" t="s">
        <v>1948</v>
      </c>
      <c r="C1946">
        <v>3.05</v>
      </c>
      <c r="D1946">
        <v>5.13</v>
      </c>
    </row>
    <row r="1947" spans="1:4">
      <c r="A1947" t="str">
        <f>"300582"</f>
        <v>300582</v>
      </c>
      <c r="B1947" t="s">
        <v>1949</v>
      </c>
      <c r="C1947">
        <v>0.47</v>
      </c>
      <c r="D1947">
        <v>2.61</v>
      </c>
    </row>
    <row r="1948" spans="1:4">
      <c r="A1948" t="str">
        <f>"300583"</f>
        <v>300583</v>
      </c>
      <c r="B1948" t="s">
        <v>1950</v>
      </c>
      <c r="C1948">
        <v>-4.67</v>
      </c>
      <c r="D1948">
        <v>5</v>
      </c>
    </row>
    <row r="1949" spans="1:4">
      <c r="A1949" t="str">
        <f>"300584"</f>
        <v>300584</v>
      </c>
      <c r="B1949" t="s">
        <v>1951</v>
      </c>
      <c r="C1949">
        <v>-8.3</v>
      </c>
      <c r="D1949">
        <v>7.31</v>
      </c>
    </row>
    <row r="1950" spans="1:4">
      <c r="A1950" t="str">
        <f>"300585"</f>
        <v>300585</v>
      </c>
      <c r="B1950" t="s">
        <v>1952</v>
      </c>
      <c r="C1950">
        <v>1.17</v>
      </c>
      <c r="D1950">
        <v>2.12</v>
      </c>
    </row>
    <row r="1951" spans="1:4">
      <c r="A1951" t="str">
        <f>"300586"</f>
        <v>300586</v>
      </c>
      <c r="B1951" t="s">
        <v>1953</v>
      </c>
      <c r="C1951">
        <v>-10.01</v>
      </c>
      <c r="D1951">
        <v>18.68</v>
      </c>
    </row>
    <row r="1952" spans="1:4">
      <c r="A1952" t="str">
        <f>"300587"</f>
        <v>300587</v>
      </c>
      <c r="B1952" t="s">
        <v>1954</v>
      </c>
      <c r="C1952">
        <v>-0.6</v>
      </c>
      <c r="D1952">
        <v>1.59</v>
      </c>
    </row>
    <row r="1953" spans="1:4">
      <c r="A1953" t="str">
        <f>"300588"</f>
        <v>300588</v>
      </c>
      <c r="B1953" t="s">
        <v>1955</v>
      </c>
      <c r="C1953">
        <v>0.61</v>
      </c>
      <c r="D1953">
        <v>3.72</v>
      </c>
    </row>
    <row r="1954" spans="1:4">
      <c r="A1954" t="str">
        <f>"300589"</f>
        <v>300589</v>
      </c>
      <c r="B1954" t="s">
        <v>1956</v>
      </c>
      <c r="C1954">
        <v>4.1</v>
      </c>
      <c r="D1954">
        <v>9.72</v>
      </c>
    </row>
    <row r="1955" spans="1:4">
      <c r="A1955" t="str">
        <f>"300590"</f>
        <v>300590</v>
      </c>
      <c r="B1955" t="s">
        <v>1957</v>
      </c>
      <c r="C1955">
        <v>1.1</v>
      </c>
      <c r="D1955">
        <v>3</v>
      </c>
    </row>
    <row r="1956" spans="1:4">
      <c r="A1956" t="str">
        <f>"300591"</f>
        <v>300591</v>
      </c>
      <c r="B1956" t="s">
        <v>1958</v>
      </c>
      <c r="C1956">
        <v>0.58</v>
      </c>
      <c r="D1956">
        <v>1.45</v>
      </c>
    </row>
    <row r="1957" spans="1:4">
      <c r="A1957" t="str">
        <f>"300592"</f>
        <v>300592</v>
      </c>
      <c r="B1957" t="s">
        <v>1959</v>
      </c>
      <c r="C1957">
        <v>0.16</v>
      </c>
      <c r="D1957">
        <v>1.65</v>
      </c>
    </row>
    <row r="1958" spans="1:4">
      <c r="A1958" t="str">
        <f>"300593"</f>
        <v>300593</v>
      </c>
      <c r="B1958" t="s">
        <v>1960</v>
      </c>
      <c r="C1958">
        <v>1.4</v>
      </c>
      <c r="D1958">
        <v>2.96</v>
      </c>
    </row>
    <row r="1959" spans="1:4">
      <c r="A1959" t="str">
        <f>"300595"</f>
        <v>300595</v>
      </c>
      <c r="B1959" t="s">
        <v>1961</v>
      </c>
      <c r="C1959">
        <v>-5.28</v>
      </c>
      <c r="D1959">
        <v>5.7</v>
      </c>
    </row>
    <row r="1960" spans="1:4">
      <c r="A1960" t="str">
        <f>"300596"</f>
        <v>300596</v>
      </c>
      <c r="B1960" t="s">
        <v>1962</v>
      </c>
      <c r="C1960">
        <v>-0.58</v>
      </c>
      <c r="D1960">
        <v>3.42</v>
      </c>
    </row>
    <row r="1961" spans="1:4">
      <c r="A1961" t="str">
        <f>"300597"</f>
        <v>300597</v>
      </c>
      <c r="B1961" t="s">
        <v>1963</v>
      </c>
      <c r="C1961">
        <v>0.57</v>
      </c>
      <c r="D1961">
        <v>2.45</v>
      </c>
    </row>
    <row r="1962" spans="1:4">
      <c r="A1962" t="str">
        <f>"300598"</f>
        <v>300598</v>
      </c>
      <c r="B1962" t="s">
        <v>1964</v>
      </c>
      <c r="C1962">
        <v>0.86</v>
      </c>
      <c r="D1962">
        <v>2.37</v>
      </c>
    </row>
    <row r="1963" spans="1:4">
      <c r="A1963" t="str">
        <f>"300599"</f>
        <v>300599</v>
      </c>
      <c r="B1963" t="s">
        <v>1965</v>
      </c>
      <c r="C1963">
        <v>0.17</v>
      </c>
      <c r="D1963">
        <v>2.36</v>
      </c>
    </row>
    <row r="1964" spans="1:4">
      <c r="A1964" t="str">
        <f>"300600"</f>
        <v>300600</v>
      </c>
      <c r="B1964" t="s">
        <v>1966</v>
      </c>
      <c r="C1964">
        <v>5.92</v>
      </c>
      <c r="D1964">
        <v>8.15</v>
      </c>
    </row>
    <row r="1965" spans="1:4">
      <c r="A1965" t="str">
        <f>"300601"</f>
        <v>300601</v>
      </c>
      <c r="B1965" t="s">
        <v>1967</v>
      </c>
      <c r="C1965">
        <v>-10</v>
      </c>
      <c r="D1965">
        <v>0</v>
      </c>
    </row>
    <row r="1966" spans="1:4">
      <c r="A1966" t="str">
        <f>"300602"</f>
        <v>300602</v>
      </c>
      <c r="B1966" t="s">
        <v>1968</v>
      </c>
      <c r="C1966">
        <v>1.36</v>
      </c>
      <c r="D1966">
        <v>4.44</v>
      </c>
    </row>
    <row r="1967" spans="1:4">
      <c r="A1967" t="str">
        <f>"300603"</f>
        <v>300603</v>
      </c>
      <c r="B1967" t="s">
        <v>1969</v>
      </c>
      <c r="C1967">
        <v>0</v>
      </c>
      <c r="D1967">
        <v>0</v>
      </c>
    </row>
    <row r="1968" spans="1:4">
      <c r="A1968" t="str">
        <f>"300604"</f>
        <v>300604</v>
      </c>
      <c r="B1968" t="s">
        <v>1970</v>
      </c>
      <c r="C1968">
        <v>2.4</v>
      </c>
      <c r="D1968">
        <v>5.85</v>
      </c>
    </row>
    <row r="1969" spans="1:4">
      <c r="A1969" t="str">
        <f>"300605"</f>
        <v>300605</v>
      </c>
      <c r="B1969" t="s">
        <v>1971</v>
      </c>
      <c r="C1969">
        <v>0.88</v>
      </c>
      <c r="D1969">
        <v>1.81</v>
      </c>
    </row>
    <row r="1970" spans="1:4">
      <c r="A1970" t="str">
        <f>"300606"</f>
        <v>300606</v>
      </c>
      <c r="B1970" t="s">
        <v>1972</v>
      </c>
      <c r="C1970">
        <v>0.82</v>
      </c>
      <c r="D1970">
        <v>1.81</v>
      </c>
    </row>
    <row r="1971" spans="1:4">
      <c r="A1971" t="str">
        <f>"300607"</f>
        <v>300607</v>
      </c>
      <c r="B1971" t="s">
        <v>1973</v>
      </c>
      <c r="C1971">
        <v>1.18</v>
      </c>
      <c r="D1971">
        <v>2.84</v>
      </c>
    </row>
    <row r="1972" spans="1:4">
      <c r="A1972" t="str">
        <f>"300608"</f>
        <v>300608</v>
      </c>
      <c r="B1972" t="s">
        <v>1974</v>
      </c>
      <c r="C1972">
        <v>0.34</v>
      </c>
      <c r="D1972">
        <v>1.54</v>
      </c>
    </row>
    <row r="1973" spans="1:4">
      <c r="A1973" t="str">
        <f>"300609"</f>
        <v>300609</v>
      </c>
      <c r="B1973" t="s">
        <v>1975</v>
      </c>
      <c r="C1973">
        <v>-0.39</v>
      </c>
      <c r="D1973">
        <v>2.03</v>
      </c>
    </row>
    <row r="1974" spans="1:4">
      <c r="A1974" t="str">
        <f>"300610"</f>
        <v>300610</v>
      </c>
      <c r="B1974" t="s">
        <v>1976</v>
      </c>
      <c r="C1974">
        <v>0.47</v>
      </c>
      <c r="D1974">
        <v>1.73</v>
      </c>
    </row>
    <row r="1975" spans="1:4">
      <c r="A1975" t="str">
        <f>"300611"</f>
        <v>300611</v>
      </c>
      <c r="B1975" t="s">
        <v>1977</v>
      </c>
      <c r="C1975">
        <v>2.05</v>
      </c>
      <c r="D1975">
        <v>3.28</v>
      </c>
    </row>
    <row r="1976" spans="1:4">
      <c r="A1976" t="str">
        <f>"300612"</f>
        <v>300612</v>
      </c>
      <c r="B1976" t="s">
        <v>1978</v>
      </c>
      <c r="C1976">
        <v>1.7</v>
      </c>
      <c r="D1976">
        <v>5.71</v>
      </c>
    </row>
    <row r="1977" spans="1:4">
      <c r="A1977" t="str">
        <f>"300613"</f>
        <v>300613</v>
      </c>
      <c r="B1977" t="s">
        <v>1979</v>
      </c>
      <c r="C1977">
        <v>2.02</v>
      </c>
      <c r="D1977">
        <v>3.95</v>
      </c>
    </row>
    <row r="1978" spans="1:4">
      <c r="A1978" t="str">
        <f>"300615"</f>
        <v>300615</v>
      </c>
      <c r="B1978" t="s">
        <v>1980</v>
      </c>
      <c r="C1978">
        <v>-3.64</v>
      </c>
      <c r="D1978">
        <v>3.59</v>
      </c>
    </row>
    <row r="1979" spans="1:4">
      <c r="A1979" t="str">
        <f>"300616"</f>
        <v>300616</v>
      </c>
      <c r="B1979" t="s">
        <v>1981</v>
      </c>
      <c r="C1979">
        <v>0.53</v>
      </c>
      <c r="D1979">
        <v>2.78</v>
      </c>
    </row>
    <row r="1980" spans="1:4">
      <c r="A1980" t="str">
        <f>"300617"</f>
        <v>300617</v>
      </c>
      <c r="B1980" t="s">
        <v>1982</v>
      </c>
      <c r="C1980">
        <v>0.36</v>
      </c>
      <c r="D1980">
        <v>1.78</v>
      </c>
    </row>
    <row r="1981" spans="1:4">
      <c r="A1981" t="str">
        <f>"300618"</f>
        <v>300618</v>
      </c>
      <c r="B1981" t="s">
        <v>1983</v>
      </c>
      <c r="C1981">
        <v>2.82</v>
      </c>
      <c r="D1981">
        <v>5.8</v>
      </c>
    </row>
    <row r="1982" spans="1:4">
      <c r="A1982" t="str">
        <f>"300619"</f>
        <v>300619</v>
      </c>
      <c r="B1982" t="s">
        <v>1984</v>
      </c>
      <c r="C1982">
        <v>-0.51</v>
      </c>
      <c r="D1982">
        <v>2.68</v>
      </c>
    </row>
    <row r="1983" spans="1:4">
      <c r="A1983" t="str">
        <f>"300620"</f>
        <v>300620</v>
      </c>
      <c r="B1983" t="s">
        <v>1985</v>
      </c>
      <c r="C1983">
        <v>1.94</v>
      </c>
      <c r="D1983">
        <v>4.51</v>
      </c>
    </row>
    <row r="1984" spans="1:4">
      <c r="A1984" t="str">
        <f>"300621"</f>
        <v>300621</v>
      </c>
      <c r="B1984" t="s">
        <v>1986</v>
      </c>
      <c r="C1984">
        <v>0.4</v>
      </c>
      <c r="D1984">
        <v>1.68</v>
      </c>
    </row>
    <row r="1985" spans="1:4">
      <c r="A1985" t="str">
        <f>"300622"</f>
        <v>300622</v>
      </c>
      <c r="B1985" t="s">
        <v>1987</v>
      </c>
      <c r="C1985">
        <v>1.06</v>
      </c>
      <c r="D1985">
        <v>2.16</v>
      </c>
    </row>
    <row r="1986" spans="1:4">
      <c r="A1986" t="str">
        <f>"300623"</f>
        <v>300623</v>
      </c>
      <c r="B1986" t="s">
        <v>1988</v>
      </c>
      <c r="C1986">
        <v>3.28</v>
      </c>
      <c r="D1986">
        <v>4.03</v>
      </c>
    </row>
    <row r="1987" spans="1:4">
      <c r="A1987" t="str">
        <f>"300624"</f>
        <v>300624</v>
      </c>
      <c r="B1987" t="s">
        <v>1989</v>
      </c>
      <c r="C1987">
        <v>-0.27</v>
      </c>
      <c r="D1987">
        <v>1.76</v>
      </c>
    </row>
    <row r="1988" spans="1:4">
      <c r="A1988" t="str">
        <f>"300625"</f>
        <v>300625</v>
      </c>
      <c r="B1988" t="s">
        <v>1990</v>
      </c>
      <c r="C1988">
        <v>0.56</v>
      </c>
      <c r="D1988">
        <v>1.73</v>
      </c>
    </row>
    <row r="1989" spans="1:4">
      <c r="A1989" t="str">
        <f>"300626"</f>
        <v>300626</v>
      </c>
      <c r="B1989" t="s">
        <v>1991</v>
      </c>
      <c r="C1989">
        <v>-2.35</v>
      </c>
      <c r="D1989">
        <v>3.43</v>
      </c>
    </row>
    <row r="1990" spans="1:4">
      <c r="A1990" t="str">
        <f>"300627"</f>
        <v>300627</v>
      </c>
      <c r="B1990" t="s">
        <v>1992</v>
      </c>
      <c r="C1990">
        <v>2.65</v>
      </c>
      <c r="D1990">
        <v>4.65</v>
      </c>
    </row>
    <row r="1991" spans="1:4">
      <c r="A1991" t="str">
        <f>"300628"</f>
        <v>300628</v>
      </c>
      <c r="B1991" t="s">
        <v>1993</v>
      </c>
      <c r="C1991">
        <v>0.85</v>
      </c>
      <c r="D1991">
        <v>3.48</v>
      </c>
    </row>
    <row r="1992" spans="1:4">
      <c r="A1992" t="str">
        <f>"300629"</f>
        <v>300629</v>
      </c>
      <c r="B1992" t="s">
        <v>1994</v>
      </c>
      <c r="C1992">
        <v>10</v>
      </c>
      <c r="D1992">
        <v>9.77</v>
      </c>
    </row>
    <row r="1993" spans="1:4">
      <c r="A1993" t="str">
        <f>"300630"</f>
        <v>300630</v>
      </c>
      <c r="B1993" t="s">
        <v>1995</v>
      </c>
      <c r="C1993">
        <v>-10</v>
      </c>
      <c r="D1993">
        <v>6.01</v>
      </c>
    </row>
    <row r="1994" spans="1:4">
      <c r="A1994" t="str">
        <f>"300631"</f>
        <v>300631</v>
      </c>
      <c r="B1994" t="s">
        <v>1996</v>
      </c>
      <c r="C1994">
        <v>1.58</v>
      </c>
      <c r="D1994">
        <v>3.08</v>
      </c>
    </row>
    <row r="1995" spans="1:4">
      <c r="A1995" t="str">
        <f>"300632"</f>
        <v>300632</v>
      </c>
      <c r="B1995" t="s">
        <v>1997</v>
      </c>
      <c r="C1995">
        <v>-0.71</v>
      </c>
      <c r="D1995">
        <v>2.33</v>
      </c>
    </row>
    <row r="1996" spans="1:4">
      <c r="A1996" t="str">
        <f>"300633"</f>
        <v>300633</v>
      </c>
      <c r="B1996" t="s">
        <v>1998</v>
      </c>
      <c r="C1996">
        <v>-5.22</v>
      </c>
      <c r="D1996">
        <v>6.68</v>
      </c>
    </row>
    <row r="1997" spans="1:4">
      <c r="A1997" t="str">
        <f>"300634"</f>
        <v>300634</v>
      </c>
      <c r="B1997" t="s">
        <v>1999</v>
      </c>
      <c r="C1997">
        <v>-2.04</v>
      </c>
      <c r="D1997">
        <v>8.55</v>
      </c>
    </row>
    <row r="1998" spans="1:4">
      <c r="A1998" t="str">
        <f>"300635"</f>
        <v>300635</v>
      </c>
      <c r="B1998" t="s">
        <v>2000</v>
      </c>
      <c r="C1998">
        <v>1.16</v>
      </c>
      <c r="D1998">
        <v>2.39</v>
      </c>
    </row>
    <row r="1999" spans="1:4">
      <c r="A1999" t="str">
        <f>"300636"</f>
        <v>300636</v>
      </c>
      <c r="B1999" t="s">
        <v>2001</v>
      </c>
      <c r="C1999">
        <v>-4.64</v>
      </c>
      <c r="D1999">
        <v>4.02</v>
      </c>
    </row>
    <row r="2000" spans="1:4">
      <c r="A2000" t="str">
        <f>"300637"</f>
        <v>300637</v>
      </c>
      <c r="B2000" t="s">
        <v>2002</v>
      </c>
      <c r="C2000">
        <v>2.27</v>
      </c>
      <c r="D2000">
        <v>3.38</v>
      </c>
    </row>
    <row r="2001" spans="1:4">
      <c r="A2001" t="str">
        <f>"300638"</f>
        <v>300638</v>
      </c>
      <c r="B2001" t="s">
        <v>2003</v>
      </c>
      <c r="C2001">
        <v>0.8</v>
      </c>
      <c r="D2001">
        <v>2.73</v>
      </c>
    </row>
    <row r="2002" spans="1:4">
      <c r="A2002" t="str">
        <f>"300639"</f>
        <v>300639</v>
      </c>
      <c r="B2002" t="s">
        <v>2004</v>
      </c>
      <c r="C2002">
        <v>-2</v>
      </c>
      <c r="D2002">
        <v>18.83</v>
      </c>
    </row>
    <row r="2003" spans="1:4">
      <c r="A2003" t="str">
        <f>"300640"</f>
        <v>300640</v>
      </c>
      <c r="B2003" t="s">
        <v>2005</v>
      </c>
      <c r="C2003">
        <v>-2.4</v>
      </c>
      <c r="D2003">
        <v>3.93</v>
      </c>
    </row>
    <row r="2004" spans="1:4">
      <c r="A2004" t="str">
        <f>"300641"</f>
        <v>300641</v>
      </c>
      <c r="B2004" t="s">
        <v>2006</v>
      </c>
      <c r="C2004">
        <v>0.65</v>
      </c>
      <c r="D2004">
        <v>2.42</v>
      </c>
    </row>
    <row r="2005" spans="1:4">
      <c r="A2005" t="str">
        <f>"300642"</f>
        <v>300642</v>
      </c>
      <c r="B2005" t="s">
        <v>2007</v>
      </c>
      <c r="C2005">
        <v>-5.69</v>
      </c>
      <c r="D2005">
        <v>6.58</v>
      </c>
    </row>
    <row r="2006" spans="1:4">
      <c r="A2006" t="str">
        <f>"300643"</f>
        <v>300643</v>
      </c>
      <c r="B2006" t="s">
        <v>2008</v>
      </c>
      <c r="C2006">
        <v>0.18</v>
      </c>
      <c r="D2006">
        <v>3.3</v>
      </c>
    </row>
    <row r="2007" spans="1:4">
      <c r="A2007" t="str">
        <f>"300644"</f>
        <v>300644</v>
      </c>
      <c r="B2007" t="s">
        <v>2009</v>
      </c>
      <c r="C2007">
        <v>-2.91</v>
      </c>
      <c r="D2007">
        <v>5.61</v>
      </c>
    </row>
    <row r="2008" spans="1:4">
      <c r="A2008" t="str">
        <f>"300645"</f>
        <v>300645</v>
      </c>
      <c r="B2008" t="s">
        <v>2010</v>
      </c>
      <c r="C2008">
        <v>1.46</v>
      </c>
      <c r="D2008">
        <v>5.43</v>
      </c>
    </row>
    <row r="2009" spans="1:4">
      <c r="A2009" t="str">
        <f>"300647"</f>
        <v>300647</v>
      </c>
      <c r="B2009" t="s">
        <v>2011</v>
      </c>
      <c r="C2009">
        <v>-3.42</v>
      </c>
      <c r="D2009">
        <v>5.4</v>
      </c>
    </row>
    <row r="2010" spans="1:4">
      <c r="A2010" t="str">
        <f>"300648"</f>
        <v>300648</v>
      </c>
      <c r="B2010" t="s">
        <v>2012</v>
      </c>
      <c r="C2010">
        <v>-0.19</v>
      </c>
      <c r="D2010">
        <v>2.57</v>
      </c>
    </row>
    <row r="2011" spans="1:4">
      <c r="A2011" t="str">
        <f>"300649"</f>
        <v>300649</v>
      </c>
      <c r="B2011" t="s">
        <v>2013</v>
      </c>
      <c r="C2011">
        <v>0.38</v>
      </c>
      <c r="D2011">
        <v>1.71</v>
      </c>
    </row>
    <row r="2012" spans="1:4">
      <c r="A2012" t="str">
        <f>"300650"</f>
        <v>300650</v>
      </c>
      <c r="B2012" t="s">
        <v>2014</v>
      </c>
      <c r="C2012">
        <v>1.26</v>
      </c>
      <c r="D2012">
        <v>2.63</v>
      </c>
    </row>
    <row r="2013" spans="1:4">
      <c r="A2013" t="str">
        <f>"300651"</f>
        <v>300651</v>
      </c>
      <c r="B2013" t="s">
        <v>2015</v>
      </c>
      <c r="C2013">
        <v>-2.52</v>
      </c>
      <c r="D2013">
        <v>5.92</v>
      </c>
    </row>
    <row r="2014" spans="1:4">
      <c r="A2014" t="str">
        <f>"300652"</f>
        <v>300652</v>
      </c>
      <c r="B2014" t="s">
        <v>2016</v>
      </c>
      <c r="C2014">
        <v>2.39</v>
      </c>
      <c r="D2014">
        <v>3.85</v>
      </c>
    </row>
    <row r="2015" spans="1:4">
      <c r="A2015" t="str">
        <f>"300653"</f>
        <v>300653</v>
      </c>
      <c r="B2015" t="s">
        <v>2017</v>
      </c>
      <c r="C2015">
        <v>-5.07</v>
      </c>
      <c r="D2015">
        <v>9.09</v>
      </c>
    </row>
    <row r="2016" spans="1:4">
      <c r="A2016" t="str">
        <f>"300654"</f>
        <v>300654</v>
      </c>
      <c r="B2016" t="s">
        <v>2018</v>
      </c>
      <c r="C2016">
        <v>-5.47</v>
      </c>
      <c r="D2016">
        <v>3.28</v>
      </c>
    </row>
    <row r="2017" spans="1:4">
      <c r="A2017" t="str">
        <f>"300655"</f>
        <v>300655</v>
      </c>
      <c r="B2017" t="s">
        <v>2019</v>
      </c>
      <c r="C2017">
        <v>2.4</v>
      </c>
      <c r="D2017">
        <v>3.8</v>
      </c>
    </row>
    <row r="2018" spans="1:4">
      <c r="A2018" t="str">
        <f>"300656"</f>
        <v>300656</v>
      </c>
      <c r="B2018" t="s">
        <v>2020</v>
      </c>
      <c r="C2018">
        <v>0.19</v>
      </c>
      <c r="D2018">
        <v>3.5</v>
      </c>
    </row>
    <row r="2019" spans="1:4">
      <c r="A2019" t="str">
        <f>"300657"</f>
        <v>300657</v>
      </c>
      <c r="B2019" t="s">
        <v>2021</v>
      </c>
      <c r="C2019">
        <v>0.39</v>
      </c>
      <c r="D2019">
        <v>2.55</v>
      </c>
    </row>
    <row r="2020" spans="1:4">
      <c r="A2020" t="str">
        <f>"300658"</f>
        <v>300658</v>
      </c>
      <c r="B2020" t="s">
        <v>2022</v>
      </c>
      <c r="C2020">
        <v>-2.33</v>
      </c>
      <c r="D2020">
        <v>3.81</v>
      </c>
    </row>
    <row r="2021" spans="1:4">
      <c r="A2021" t="str">
        <f>"300659"</f>
        <v>300659</v>
      </c>
      <c r="B2021" t="s">
        <v>2023</v>
      </c>
      <c r="C2021">
        <v>0.09</v>
      </c>
      <c r="D2021">
        <v>5.26</v>
      </c>
    </row>
    <row r="2022" spans="1:4">
      <c r="A2022" t="str">
        <f>"300660"</f>
        <v>300660</v>
      </c>
      <c r="B2022" t="s">
        <v>2024</v>
      </c>
      <c r="C2022">
        <v>-0.04</v>
      </c>
      <c r="D2022">
        <v>1.45</v>
      </c>
    </row>
    <row r="2023" spans="1:4">
      <c r="A2023" t="str">
        <f>"300661"</f>
        <v>300661</v>
      </c>
      <c r="B2023" t="s">
        <v>2025</v>
      </c>
      <c r="C2023">
        <v>4.58</v>
      </c>
      <c r="D2023">
        <v>8.7</v>
      </c>
    </row>
    <row r="2024" spans="1:4">
      <c r="A2024" t="str">
        <f>"300662"</f>
        <v>300662</v>
      </c>
      <c r="B2024" t="s">
        <v>2026</v>
      </c>
      <c r="C2024">
        <v>3.96</v>
      </c>
      <c r="D2024">
        <v>6.2</v>
      </c>
    </row>
    <row r="2025" spans="1:4">
      <c r="A2025" t="str">
        <f>"300663"</f>
        <v>300663</v>
      </c>
      <c r="B2025" t="s">
        <v>2027</v>
      </c>
      <c r="C2025">
        <v>0.93</v>
      </c>
      <c r="D2025">
        <v>3.27</v>
      </c>
    </row>
    <row r="2026" spans="1:4">
      <c r="A2026" t="str">
        <f>"300664"</f>
        <v>300664</v>
      </c>
      <c r="B2026" t="s">
        <v>2028</v>
      </c>
      <c r="C2026">
        <v>0.68</v>
      </c>
      <c r="D2026">
        <v>1.74</v>
      </c>
    </row>
    <row r="2027" spans="1:4">
      <c r="A2027" t="str">
        <f>"300665"</f>
        <v>300665</v>
      </c>
      <c r="B2027" t="s">
        <v>2029</v>
      </c>
      <c r="C2027">
        <v>2.97</v>
      </c>
      <c r="D2027">
        <v>5.11</v>
      </c>
    </row>
    <row r="2028" spans="1:4">
      <c r="A2028" t="str">
        <f>"300666"</f>
        <v>300666</v>
      </c>
      <c r="B2028" t="s">
        <v>2030</v>
      </c>
      <c r="C2028">
        <v>1.58</v>
      </c>
      <c r="D2028">
        <v>4.4</v>
      </c>
    </row>
    <row r="2029" spans="1:4">
      <c r="A2029" t="str">
        <f>"300667"</f>
        <v>300667</v>
      </c>
      <c r="B2029" t="s">
        <v>2031</v>
      </c>
      <c r="C2029">
        <v>1.26</v>
      </c>
      <c r="D2029">
        <v>2.63</v>
      </c>
    </row>
    <row r="2030" spans="1:4">
      <c r="A2030" t="str">
        <f>"300668"</f>
        <v>300668</v>
      </c>
      <c r="B2030" t="s">
        <v>2032</v>
      </c>
      <c r="C2030">
        <v>-10</v>
      </c>
      <c r="D2030">
        <v>5.52</v>
      </c>
    </row>
    <row r="2031" spans="1:4">
      <c r="A2031" t="str">
        <f>"300669"</f>
        <v>300669</v>
      </c>
      <c r="B2031" t="s">
        <v>2033</v>
      </c>
      <c r="C2031">
        <v>0.19</v>
      </c>
      <c r="D2031">
        <v>1.71</v>
      </c>
    </row>
    <row r="2032" spans="1:4">
      <c r="A2032" t="str">
        <f>"300670"</f>
        <v>300670</v>
      </c>
      <c r="B2032" t="s">
        <v>2034</v>
      </c>
      <c r="C2032">
        <v>0</v>
      </c>
      <c r="D2032">
        <v>0</v>
      </c>
    </row>
    <row r="2033" spans="1:4">
      <c r="A2033" t="str">
        <f>"300671"</f>
        <v>300671</v>
      </c>
      <c r="B2033" t="s">
        <v>2035</v>
      </c>
      <c r="C2033">
        <v>-0.21</v>
      </c>
      <c r="D2033">
        <v>4.42</v>
      </c>
    </row>
    <row r="2034" spans="1:4">
      <c r="A2034" t="str">
        <f>"300672"</f>
        <v>300672</v>
      </c>
      <c r="B2034" t="s">
        <v>2036</v>
      </c>
      <c r="C2034">
        <v>3.22</v>
      </c>
      <c r="D2034">
        <v>4.94</v>
      </c>
    </row>
    <row r="2035" spans="1:4">
      <c r="A2035" t="str">
        <f>"300673"</f>
        <v>300673</v>
      </c>
      <c r="B2035" t="s">
        <v>2037</v>
      </c>
      <c r="C2035">
        <v>-2.27</v>
      </c>
      <c r="D2035">
        <v>7.45</v>
      </c>
    </row>
    <row r="2036" spans="1:4">
      <c r="A2036" t="str">
        <f>"300675"</f>
        <v>300675</v>
      </c>
      <c r="B2036" t="s">
        <v>2038</v>
      </c>
      <c r="C2036">
        <v>0.76</v>
      </c>
      <c r="D2036">
        <v>1.71</v>
      </c>
    </row>
    <row r="2037" spans="1:4">
      <c r="A2037" t="str">
        <f>"300676"</f>
        <v>300676</v>
      </c>
      <c r="B2037" t="s">
        <v>2039</v>
      </c>
      <c r="C2037">
        <v>-3.63</v>
      </c>
      <c r="D2037">
        <v>4.88</v>
      </c>
    </row>
    <row r="2038" spans="1:4">
      <c r="A2038" t="str">
        <f>"300677"</f>
        <v>300677</v>
      </c>
      <c r="B2038" t="s">
        <v>2040</v>
      </c>
      <c r="C2038">
        <v>-8.67</v>
      </c>
      <c r="D2038">
        <v>3.64</v>
      </c>
    </row>
    <row r="2039" spans="1:4">
      <c r="A2039" t="str">
        <f>"300678"</f>
        <v>300678</v>
      </c>
      <c r="B2039" t="s">
        <v>2041</v>
      </c>
      <c r="C2039">
        <v>0.36</v>
      </c>
      <c r="D2039">
        <v>2.22</v>
      </c>
    </row>
    <row r="2040" spans="1:4">
      <c r="A2040" t="str">
        <f>"300679"</f>
        <v>300679</v>
      </c>
      <c r="B2040" t="s">
        <v>2042</v>
      </c>
      <c r="C2040">
        <v>0</v>
      </c>
      <c r="D2040">
        <v>1.98</v>
      </c>
    </row>
    <row r="2041" spans="1:4">
      <c r="A2041" t="str">
        <f>"300680"</f>
        <v>300680</v>
      </c>
      <c r="B2041" t="s">
        <v>2043</v>
      </c>
      <c r="C2041">
        <v>-4.85</v>
      </c>
      <c r="D2041">
        <v>7.08</v>
      </c>
    </row>
    <row r="2042" spans="1:4">
      <c r="A2042" t="str">
        <f>"300681"</f>
        <v>300681</v>
      </c>
      <c r="B2042" t="s">
        <v>2044</v>
      </c>
      <c r="C2042">
        <v>-0.61</v>
      </c>
      <c r="D2042">
        <v>3.11</v>
      </c>
    </row>
    <row r="2043" spans="1:4">
      <c r="A2043" t="str">
        <f>"300682"</f>
        <v>300682</v>
      </c>
      <c r="B2043" t="s">
        <v>2045</v>
      </c>
      <c r="C2043">
        <v>-0.4</v>
      </c>
      <c r="D2043">
        <v>3.37</v>
      </c>
    </row>
    <row r="2044" spans="1:4">
      <c r="A2044" t="str">
        <f>"300683"</f>
        <v>300683</v>
      </c>
      <c r="B2044" t="s">
        <v>2046</v>
      </c>
      <c r="C2044">
        <v>0</v>
      </c>
      <c r="D2044">
        <v>0</v>
      </c>
    </row>
    <row r="2045" spans="1:4">
      <c r="A2045" t="str">
        <f>"300684"</f>
        <v>300684</v>
      </c>
      <c r="B2045" t="s">
        <v>2047</v>
      </c>
      <c r="C2045">
        <v>3.98</v>
      </c>
      <c r="D2045">
        <v>5.46</v>
      </c>
    </row>
    <row r="2046" spans="1:4">
      <c r="A2046" t="str">
        <f>"300685"</f>
        <v>300685</v>
      </c>
      <c r="B2046" t="s">
        <v>2048</v>
      </c>
      <c r="C2046">
        <v>-4.46</v>
      </c>
      <c r="D2046">
        <v>3.84</v>
      </c>
    </row>
    <row r="2047" spans="1:4">
      <c r="A2047" t="str">
        <f>"300686"</f>
        <v>300686</v>
      </c>
      <c r="B2047" t="s">
        <v>2049</v>
      </c>
      <c r="C2047">
        <v>-4.38</v>
      </c>
      <c r="D2047">
        <v>4.56</v>
      </c>
    </row>
    <row r="2048" spans="1:4">
      <c r="A2048" t="str">
        <f>"300687"</f>
        <v>300687</v>
      </c>
      <c r="B2048" t="s">
        <v>2050</v>
      </c>
      <c r="C2048">
        <v>0.04</v>
      </c>
      <c r="D2048">
        <v>3.38</v>
      </c>
    </row>
    <row r="2049" spans="1:4">
      <c r="A2049" t="str">
        <f>"300688"</f>
        <v>300688</v>
      </c>
      <c r="B2049" t="s">
        <v>2051</v>
      </c>
      <c r="C2049">
        <v>0.91</v>
      </c>
      <c r="D2049">
        <v>2.89</v>
      </c>
    </row>
    <row r="2050" spans="1:4">
      <c r="A2050" t="str">
        <f>"300689"</f>
        <v>300689</v>
      </c>
      <c r="B2050" t="s">
        <v>2052</v>
      </c>
      <c r="C2050">
        <v>-2.01</v>
      </c>
      <c r="D2050">
        <v>3.1</v>
      </c>
    </row>
    <row r="2051" spans="1:4">
      <c r="A2051" t="str">
        <f>"300690"</f>
        <v>300690</v>
      </c>
      <c r="B2051" t="s">
        <v>2053</v>
      </c>
      <c r="C2051">
        <v>-0.95</v>
      </c>
      <c r="D2051">
        <v>2.84</v>
      </c>
    </row>
    <row r="2052" spans="1:4">
      <c r="A2052" t="str">
        <f>"300691"</f>
        <v>300691</v>
      </c>
      <c r="B2052" t="s">
        <v>2054</v>
      </c>
      <c r="C2052">
        <v>-1.45</v>
      </c>
      <c r="D2052">
        <v>3.14</v>
      </c>
    </row>
    <row r="2053" spans="1:4">
      <c r="A2053" t="str">
        <f>"300692"</f>
        <v>300692</v>
      </c>
      <c r="B2053" t="s">
        <v>2055</v>
      </c>
      <c r="C2053">
        <v>0.46</v>
      </c>
      <c r="D2053">
        <v>2.57</v>
      </c>
    </row>
    <row r="2054" spans="1:4">
      <c r="A2054" t="str">
        <f>"300693"</f>
        <v>300693</v>
      </c>
      <c r="B2054" t="s">
        <v>2056</v>
      </c>
      <c r="C2054">
        <v>-1.41</v>
      </c>
      <c r="D2054">
        <v>4.01</v>
      </c>
    </row>
    <row r="2055" spans="1:4">
      <c r="A2055" t="str">
        <f>"300695"</f>
        <v>300695</v>
      </c>
      <c r="B2055" t="s">
        <v>2057</v>
      </c>
      <c r="C2055">
        <v>0.09</v>
      </c>
      <c r="D2055">
        <v>1.58</v>
      </c>
    </row>
    <row r="2056" spans="1:4">
      <c r="A2056" t="str">
        <f>"300696"</f>
        <v>300696</v>
      </c>
      <c r="B2056" t="s">
        <v>2058</v>
      </c>
      <c r="C2056">
        <v>2.85</v>
      </c>
      <c r="D2056">
        <v>4.93</v>
      </c>
    </row>
    <row r="2057" spans="1:4">
      <c r="A2057" t="str">
        <f>"300697"</f>
        <v>300697</v>
      </c>
      <c r="B2057" t="s">
        <v>2059</v>
      </c>
      <c r="C2057">
        <v>4.45</v>
      </c>
      <c r="D2057">
        <v>6.64</v>
      </c>
    </row>
    <row r="2058" spans="1:4">
      <c r="A2058" t="str">
        <f>"300698"</f>
        <v>300698</v>
      </c>
      <c r="B2058" t="s">
        <v>2060</v>
      </c>
      <c r="C2058">
        <v>0.89</v>
      </c>
      <c r="D2058">
        <v>2.38</v>
      </c>
    </row>
    <row r="2059" spans="1:4">
      <c r="A2059" t="str">
        <f>"300699"</f>
        <v>300699</v>
      </c>
      <c r="B2059" t="s">
        <v>2061</v>
      </c>
      <c r="C2059">
        <v>2.35</v>
      </c>
      <c r="D2059">
        <v>4.23</v>
      </c>
    </row>
    <row r="2060" spans="1:4">
      <c r="A2060" t="str">
        <f>"300700"</f>
        <v>300700</v>
      </c>
      <c r="B2060" t="s">
        <v>2062</v>
      </c>
      <c r="C2060">
        <v>-6.94</v>
      </c>
      <c r="D2060">
        <v>8.25</v>
      </c>
    </row>
    <row r="2061" spans="1:4">
      <c r="A2061" t="str">
        <f>"300701"</f>
        <v>300701</v>
      </c>
      <c r="B2061" t="s">
        <v>2063</v>
      </c>
      <c r="C2061">
        <v>0.02</v>
      </c>
      <c r="D2061">
        <v>3.73</v>
      </c>
    </row>
    <row r="2062" spans="1:4">
      <c r="A2062" t="str">
        <f>"300702"</f>
        <v>300702</v>
      </c>
      <c r="B2062" t="s">
        <v>2064</v>
      </c>
      <c r="C2062">
        <v>-9.96</v>
      </c>
      <c r="D2062">
        <v>7.73</v>
      </c>
    </row>
    <row r="2063" spans="1:4">
      <c r="A2063" t="str">
        <f>"300703"</f>
        <v>300703</v>
      </c>
      <c r="B2063" t="s">
        <v>2065</v>
      </c>
      <c r="C2063">
        <v>-4.16</v>
      </c>
      <c r="D2063">
        <v>5.02</v>
      </c>
    </row>
    <row r="2064" spans="1:4">
      <c r="A2064" t="str">
        <f>"300705"</f>
        <v>300705</v>
      </c>
      <c r="B2064" t="s">
        <v>2066</v>
      </c>
      <c r="C2064">
        <v>-10.01</v>
      </c>
      <c r="D2064">
        <v>3.96</v>
      </c>
    </row>
    <row r="2065" spans="1:4">
      <c r="A2065" t="str">
        <f>"300706"</f>
        <v>300706</v>
      </c>
      <c r="B2065" t="s">
        <v>2067</v>
      </c>
      <c r="C2065">
        <v>3.32</v>
      </c>
      <c r="D2065">
        <v>4.64</v>
      </c>
    </row>
    <row r="2066" spans="1:4">
      <c r="A2066" t="str">
        <f>"300707"</f>
        <v>300707</v>
      </c>
      <c r="B2066" t="s">
        <v>2068</v>
      </c>
      <c r="C2066">
        <v>-0.49</v>
      </c>
      <c r="D2066">
        <v>2.26</v>
      </c>
    </row>
    <row r="2067" spans="1:4">
      <c r="A2067" t="str">
        <f>"300708"</f>
        <v>300708</v>
      </c>
      <c r="B2067" t="s">
        <v>2069</v>
      </c>
      <c r="C2067">
        <v>-0.92</v>
      </c>
      <c r="D2067">
        <v>3.51</v>
      </c>
    </row>
    <row r="2068" spans="1:4">
      <c r="A2068" t="str">
        <f>"300709"</f>
        <v>300709</v>
      </c>
      <c r="B2068" t="s">
        <v>2070</v>
      </c>
      <c r="C2068">
        <v>-0.2</v>
      </c>
      <c r="D2068">
        <v>2.01</v>
      </c>
    </row>
    <row r="2069" spans="1:4">
      <c r="A2069" t="str">
        <f>"300710"</f>
        <v>300710</v>
      </c>
      <c r="B2069" t="s">
        <v>2071</v>
      </c>
      <c r="C2069">
        <v>0.03</v>
      </c>
      <c r="D2069">
        <v>1.39</v>
      </c>
    </row>
    <row r="2070" spans="1:4">
      <c r="A2070" t="str">
        <f>"300711"</f>
        <v>300711</v>
      </c>
      <c r="B2070" t="s">
        <v>2072</v>
      </c>
      <c r="C2070">
        <v>1.01</v>
      </c>
      <c r="D2070">
        <v>2.44</v>
      </c>
    </row>
    <row r="2071" spans="1:4">
      <c r="A2071" t="str">
        <f>"300712"</f>
        <v>300712</v>
      </c>
      <c r="B2071" t="s">
        <v>2073</v>
      </c>
      <c r="C2071">
        <v>-0.2</v>
      </c>
      <c r="D2071">
        <v>1.35</v>
      </c>
    </row>
    <row r="2072" spans="1:4">
      <c r="A2072" t="str">
        <f>"300713"</f>
        <v>300713</v>
      </c>
      <c r="B2072" t="s">
        <v>2074</v>
      </c>
      <c r="C2072">
        <v>-1.5</v>
      </c>
      <c r="D2072">
        <v>5.28</v>
      </c>
    </row>
    <row r="2073" spans="1:4">
      <c r="A2073" t="str">
        <f>"300715"</f>
        <v>300715</v>
      </c>
      <c r="B2073" t="s">
        <v>2075</v>
      </c>
      <c r="C2073">
        <v>5.2</v>
      </c>
      <c r="D2073">
        <v>10.85</v>
      </c>
    </row>
    <row r="2074" spans="1:4">
      <c r="A2074" t="str">
        <f>"300716"</f>
        <v>300716</v>
      </c>
      <c r="B2074" t="s">
        <v>2076</v>
      </c>
      <c r="C2074">
        <v>-1.07</v>
      </c>
      <c r="D2074">
        <v>2.73</v>
      </c>
    </row>
    <row r="2075" spans="1:4">
      <c r="A2075" t="str">
        <f>"300717"</f>
        <v>300717</v>
      </c>
      <c r="B2075" t="s">
        <v>2077</v>
      </c>
      <c r="C2075">
        <v>-0.91</v>
      </c>
      <c r="D2075">
        <v>2.88</v>
      </c>
    </row>
    <row r="2076" spans="1:4">
      <c r="A2076" t="str">
        <f>"300718"</f>
        <v>300718</v>
      </c>
      <c r="B2076" t="s">
        <v>2078</v>
      </c>
      <c r="C2076">
        <v>-2.35</v>
      </c>
      <c r="D2076">
        <v>4.38</v>
      </c>
    </row>
    <row r="2077" spans="1:4">
      <c r="A2077" t="str">
        <f>"300719"</f>
        <v>300719</v>
      </c>
      <c r="B2077" t="s">
        <v>2079</v>
      </c>
      <c r="C2077">
        <v>2.99</v>
      </c>
      <c r="D2077">
        <v>5.84</v>
      </c>
    </row>
    <row r="2078" spans="1:4">
      <c r="A2078" t="str">
        <f>"300720"</f>
        <v>300720</v>
      </c>
      <c r="B2078" t="s">
        <v>2080</v>
      </c>
      <c r="C2078">
        <v>2.1</v>
      </c>
      <c r="D2078">
        <v>3.54</v>
      </c>
    </row>
    <row r="2079" spans="1:4">
      <c r="A2079" t="str">
        <f>"300721"</f>
        <v>300721</v>
      </c>
      <c r="B2079" t="s">
        <v>2081</v>
      </c>
      <c r="C2079">
        <v>-1.71</v>
      </c>
      <c r="D2079">
        <v>3.11</v>
      </c>
    </row>
    <row r="2080" spans="1:4">
      <c r="A2080" t="str">
        <f>"300722"</f>
        <v>300722</v>
      </c>
      <c r="B2080" t="s">
        <v>2082</v>
      </c>
      <c r="C2080">
        <v>3.09</v>
      </c>
      <c r="D2080">
        <v>5.34</v>
      </c>
    </row>
    <row r="2081" spans="1:4">
      <c r="A2081" t="str">
        <f>"300723"</f>
        <v>300723</v>
      </c>
      <c r="B2081" t="s">
        <v>2083</v>
      </c>
      <c r="C2081">
        <v>-5.72</v>
      </c>
      <c r="D2081">
        <v>4.85</v>
      </c>
    </row>
    <row r="2082" spans="1:4">
      <c r="A2082" t="str">
        <f>"300725"</f>
        <v>300725</v>
      </c>
      <c r="B2082" t="s">
        <v>2084</v>
      </c>
      <c r="C2082">
        <v>-2.19</v>
      </c>
      <c r="D2082">
        <v>9.68</v>
      </c>
    </row>
    <row r="2083" spans="1:4">
      <c r="A2083" t="str">
        <f>"300726"</f>
        <v>300726</v>
      </c>
      <c r="B2083" t="s">
        <v>2085</v>
      </c>
      <c r="C2083">
        <v>1.79</v>
      </c>
      <c r="D2083">
        <v>3</v>
      </c>
    </row>
    <row r="2084" spans="1:4">
      <c r="A2084" t="str">
        <f>"300727"</f>
        <v>300727</v>
      </c>
      <c r="B2084" t="s">
        <v>2086</v>
      </c>
      <c r="C2084">
        <v>-0.1</v>
      </c>
      <c r="D2084">
        <v>2.61</v>
      </c>
    </row>
    <row r="2085" spans="1:4">
      <c r="A2085" t="str">
        <f>"300729"</f>
        <v>300729</v>
      </c>
      <c r="B2085" t="s">
        <v>2087</v>
      </c>
      <c r="C2085">
        <v>-5.96</v>
      </c>
      <c r="D2085">
        <v>7.05</v>
      </c>
    </row>
    <row r="2086" spans="1:4">
      <c r="A2086" t="str">
        <f>"300730"</f>
        <v>300730</v>
      </c>
      <c r="B2086" t="s">
        <v>2088</v>
      </c>
      <c r="C2086">
        <v>-0.76</v>
      </c>
      <c r="D2086">
        <v>2.7</v>
      </c>
    </row>
    <row r="2087" spans="1:4">
      <c r="A2087" t="str">
        <f>"300731"</f>
        <v>300731</v>
      </c>
      <c r="B2087" t="s">
        <v>2089</v>
      </c>
      <c r="C2087">
        <v>-7.64</v>
      </c>
      <c r="D2087">
        <v>8.35</v>
      </c>
    </row>
    <row r="2088" spans="1:4">
      <c r="A2088" t="str">
        <f>"300732"</f>
        <v>300732</v>
      </c>
      <c r="B2088" t="s">
        <v>2090</v>
      </c>
      <c r="C2088">
        <v>0.58</v>
      </c>
      <c r="D2088">
        <v>1.54</v>
      </c>
    </row>
    <row r="2089" spans="1:4">
      <c r="A2089" t="str">
        <f>"300733"</f>
        <v>300733</v>
      </c>
      <c r="B2089" t="s">
        <v>2091</v>
      </c>
      <c r="C2089">
        <v>0.05</v>
      </c>
      <c r="D2089">
        <v>1.99</v>
      </c>
    </row>
    <row r="2090" spans="1:4">
      <c r="A2090" t="str">
        <f>"300735"</f>
        <v>300735</v>
      </c>
      <c r="B2090" t="s">
        <v>2092</v>
      </c>
      <c r="C2090">
        <v>0.54</v>
      </c>
      <c r="D2090">
        <v>2.15</v>
      </c>
    </row>
    <row r="2091" spans="1:4">
      <c r="A2091" t="str">
        <f>"300736"</f>
        <v>300736</v>
      </c>
      <c r="B2091" t="s">
        <v>2093</v>
      </c>
      <c r="C2091">
        <v>-1.34</v>
      </c>
      <c r="D2091">
        <v>3.15</v>
      </c>
    </row>
    <row r="2092" spans="1:4">
      <c r="A2092" t="str">
        <f>"300737"</f>
        <v>300737</v>
      </c>
      <c r="B2092" t="s">
        <v>2094</v>
      </c>
      <c r="C2092">
        <v>1.62</v>
      </c>
      <c r="D2092">
        <v>3.92</v>
      </c>
    </row>
    <row r="2093" spans="1:4">
      <c r="A2093" t="str">
        <f>"300738"</f>
        <v>300738</v>
      </c>
      <c r="B2093" t="s">
        <v>2095</v>
      </c>
      <c r="C2093">
        <v>-0.7</v>
      </c>
      <c r="D2093">
        <v>2.57</v>
      </c>
    </row>
    <row r="2094" spans="1:4">
      <c r="A2094" t="str">
        <f>"300739"</f>
        <v>300739</v>
      </c>
      <c r="B2094" t="s">
        <v>2096</v>
      </c>
      <c r="C2094">
        <v>0.27</v>
      </c>
      <c r="D2094">
        <v>3.82</v>
      </c>
    </row>
    <row r="2095" spans="1:4">
      <c r="A2095" t="str">
        <f>"300740"</f>
        <v>300740</v>
      </c>
      <c r="B2095" t="s">
        <v>2097</v>
      </c>
      <c r="C2095">
        <v>0</v>
      </c>
      <c r="D2095">
        <v>0</v>
      </c>
    </row>
    <row r="2096" spans="1:4">
      <c r="A2096" t="str">
        <f>"300741"</f>
        <v>300741</v>
      </c>
      <c r="B2096" t="s">
        <v>2098</v>
      </c>
      <c r="C2096">
        <v>0.69</v>
      </c>
      <c r="D2096">
        <v>1.97</v>
      </c>
    </row>
    <row r="2097" spans="1:4">
      <c r="A2097" t="str">
        <f>"300742"</f>
        <v>300742</v>
      </c>
      <c r="B2097" t="s">
        <v>2099</v>
      </c>
      <c r="C2097">
        <v>-1.94</v>
      </c>
      <c r="D2097">
        <v>4.4</v>
      </c>
    </row>
    <row r="2098" spans="1:4">
      <c r="A2098" t="str">
        <f>"300743"</f>
        <v>300743</v>
      </c>
      <c r="B2098" t="s">
        <v>2100</v>
      </c>
      <c r="C2098">
        <v>0.17</v>
      </c>
      <c r="D2098">
        <v>5.25</v>
      </c>
    </row>
    <row r="2099" spans="1:4">
      <c r="A2099" t="str">
        <f>"300745"</f>
        <v>300745</v>
      </c>
      <c r="B2099" t="s">
        <v>2101</v>
      </c>
      <c r="C2099">
        <v>-2.49</v>
      </c>
      <c r="D2099">
        <v>7.33</v>
      </c>
    </row>
    <row r="2100" spans="1:4">
      <c r="A2100" t="str">
        <f>"300746"</f>
        <v>300746</v>
      </c>
      <c r="B2100" t="s">
        <v>2102</v>
      </c>
      <c r="C2100">
        <v>-1.93</v>
      </c>
      <c r="D2100">
        <v>4.3</v>
      </c>
    </row>
    <row r="2101" spans="1:4">
      <c r="A2101" t="str">
        <f>"300747"</f>
        <v>300747</v>
      </c>
      <c r="B2101" t="s">
        <v>2103</v>
      </c>
      <c r="C2101">
        <v>-0.87</v>
      </c>
      <c r="D2101">
        <v>3.94</v>
      </c>
    </row>
    <row r="2102" spans="1:4">
      <c r="A2102" t="str">
        <f>"300750"</f>
        <v>300750</v>
      </c>
      <c r="B2102" t="s">
        <v>2104</v>
      </c>
      <c r="C2102">
        <v>-2.54</v>
      </c>
      <c r="D2102">
        <v>3.29</v>
      </c>
    </row>
    <row r="2103" spans="1:4">
      <c r="A2103" t="str">
        <f>"000629"</f>
        <v>000629</v>
      </c>
      <c r="B2103" t="s">
        <v>2105</v>
      </c>
      <c r="C2103">
        <v>0</v>
      </c>
      <c r="D2103">
        <v>0</v>
      </c>
    </row>
    <row r="2104" spans="1:4">
      <c r="A2104" t="str">
        <f>"000693"</f>
        <v>000693</v>
      </c>
      <c r="B2104" t="s">
        <v>2106</v>
      </c>
      <c r="C2104">
        <v>0</v>
      </c>
      <c r="D2104">
        <v>0</v>
      </c>
    </row>
    <row r="2105" spans="1:4">
      <c r="A2105" t="str">
        <f>"000950"</f>
        <v>000950</v>
      </c>
      <c r="B2105" t="s">
        <v>2107</v>
      </c>
      <c r="C2105">
        <v>0</v>
      </c>
      <c r="D2105">
        <v>0</v>
      </c>
    </row>
    <row r="2106" spans="1:4">
      <c r="A2106" t="str">
        <f>"002070"</f>
        <v>002070</v>
      </c>
      <c r="B2106" t="s">
        <v>2108</v>
      </c>
      <c r="C2106">
        <v>0</v>
      </c>
      <c r="D2106">
        <v>0</v>
      </c>
    </row>
    <row r="2107" spans="1:4">
      <c r="A2107" t="str">
        <f>"600000"</f>
        <v>600000</v>
      </c>
      <c r="B2107" t="s">
        <v>2109</v>
      </c>
      <c r="C2107">
        <v>0.91</v>
      </c>
      <c r="D2107">
        <v>2.94</v>
      </c>
    </row>
    <row r="2108" spans="1:4">
      <c r="A2108" t="str">
        <f>"600004"</f>
        <v>600004</v>
      </c>
      <c r="B2108" t="s">
        <v>2110</v>
      </c>
      <c r="C2108">
        <v>-0.07</v>
      </c>
      <c r="D2108">
        <v>2.45</v>
      </c>
    </row>
    <row r="2109" spans="1:4">
      <c r="A2109" t="str">
        <f>"600006"</f>
        <v>600006</v>
      </c>
      <c r="B2109" t="s">
        <v>2111</v>
      </c>
      <c r="C2109">
        <v>1.79</v>
      </c>
      <c r="D2109">
        <v>2.3</v>
      </c>
    </row>
    <row r="2110" spans="1:4">
      <c r="A2110" t="str">
        <f>"600007"</f>
        <v>600007</v>
      </c>
      <c r="B2110" t="s">
        <v>2112</v>
      </c>
      <c r="C2110">
        <v>2.02</v>
      </c>
      <c r="D2110">
        <v>2.37</v>
      </c>
    </row>
    <row r="2111" spans="1:4">
      <c r="A2111" t="str">
        <f>"600008"</f>
        <v>600008</v>
      </c>
      <c r="B2111" t="s">
        <v>2113</v>
      </c>
      <c r="C2111">
        <v>0.96</v>
      </c>
      <c r="D2111">
        <v>2.17</v>
      </c>
    </row>
    <row r="2112" spans="1:4">
      <c r="A2112" t="str">
        <f>"600009"</f>
        <v>600009</v>
      </c>
      <c r="B2112" t="s">
        <v>2114</v>
      </c>
      <c r="C2112">
        <v>0</v>
      </c>
      <c r="D2112">
        <v>5.76</v>
      </c>
    </row>
    <row r="2113" spans="1:4">
      <c r="A2113" t="str">
        <f>"600010"</f>
        <v>600010</v>
      </c>
      <c r="B2113" t="s">
        <v>2115</v>
      </c>
      <c r="C2113">
        <v>1.29</v>
      </c>
      <c r="D2113">
        <v>2.58</v>
      </c>
    </row>
    <row r="2114" spans="1:4">
      <c r="A2114" t="str">
        <f>"600011"</f>
        <v>600011</v>
      </c>
      <c r="B2114" t="s">
        <v>2116</v>
      </c>
      <c r="C2114">
        <v>0.64</v>
      </c>
      <c r="D2114">
        <v>2.93</v>
      </c>
    </row>
    <row r="2115" spans="1:4">
      <c r="A2115" t="str">
        <f>"600012"</f>
        <v>600012</v>
      </c>
      <c r="B2115" t="s">
        <v>2117</v>
      </c>
      <c r="C2115">
        <v>2.09</v>
      </c>
      <c r="D2115">
        <v>2.78</v>
      </c>
    </row>
    <row r="2116" spans="1:4">
      <c r="A2116" t="str">
        <f>"600015"</f>
        <v>600015</v>
      </c>
      <c r="B2116" t="s">
        <v>2118</v>
      </c>
      <c r="C2116">
        <v>1.88</v>
      </c>
      <c r="D2116">
        <v>3.08</v>
      </c>
    </row>
    <row r="2117" spans="1:4">
      <c r="A2117" t="str">
        <f>"600016"</f>
        <v>600016</v>
      </c>
      <c r="B2117" t="s">
        <v>2119</v>
      </c>
      <c r="C2117">
        <v>1.01</v>
      </c>
      <c r="D2117">
        <v>2.53</v>
      </c>
    </row>
    <row r="2118" spans="1:4">
      <c r="A2118" t="str">
        <f>"600017"</f>
        <v>600017</v>
      </c>
      <c r="B2118" t="s">
        <v>2120</v>
      </c>
      <c r="C2118">
        <v>1.86</v>
      </c>
      <c r="D2118">
        <v>2.48</v>
      </c>
    </row>
    <row r="2119" spans="1:4">
      <c r="A2119" t="str">
        <f>"600018"</f>
        <v>600018</v>
      </c>
      <c r="B2119" t="s">
        <v>2121</v>
      </c>
      <c r="C2119">
        <v>2.21</v>
      </c>
      <c r="D2119">
        <v>2.72</v>
      </c>
    </row>
    <row r="2120" spans="1:4">
      <c r="A2120" t="str">
        <f>"600019"</f>
        <v>600019</v>
      </c>
      <c r="B2120" t="s">
        <v>2122</v>
      </c>
      <c r="C2120">
        <v>3.54</v>
      </c>
      <c r="D2120">
        <v>6.2</v>
      </c>
    </row>
    <row r="2121" spans="1:4">
      <c r="A2121" t="str">
        <f>"600020"</f>
        <v>600020</v>
      </c>
      <c r="B2121" t="s">
        <v>2123</v>
      </c>
      <c r="C2121">
        <v>1.08</v>
      </c>
      <c r="D2121">
        <v>2.98</v>
      </c>
    </row>
    <row r="2122" spans="1:4">
      <c r="A2122" t="str">
        <f>"600021"</f>
        <v>600021</v>
      </c>
      <c r="B2122" t="s">
        <v>2124</v>
      </c>
      <c r="C2122">
        <v>0.65</v>
      </c>
      <c r="D2122">
        <v>2.85</v>
      </c>
    </row>
    <row r="2123" spans="1:4">
      <c r="A2123" t="str">
        <f>"600022"</f>
        <v>600022</v>
      </c>
      <c r="B2123" t="s">
        <v>2125</v>
      </c>
      <c r="C2123">
        <v>0</v>
      </c>
      <c r="D2123">
        <v>0</v>
      </c>
    </row>
    <row r="2124" spans="1:4">
      <c r="A2124" t="str">
        <f>"600023"</f>
        <v>600023</v>
      </c>
      <c r="B2124" t="s">
        <v>2126</v>
      </c>
      <c r="C2124">
        <v>-0.79</v>
      </c>
      <c r="D2124">
        <v>1.58</v>
      </c>
    </row>
    <row r="2125" spans="1:4">
      <c r="A2125" t="str">
        <f>"600025"</f>
        <v>600025</v>
      </c>
      <c r="B2125" t="s">
        <v>2127</v>
      </c>
      <c r="C2125">
        <v>1.33</v>
      </c>
      <c r="D2125">
        <v>3.32</v>
      </c>
    </row>
    <row r="2126" spans="1:4">
      <c r="A2126" t="str">
        <f>"600026"</f>
        <v>600026</v>
      </c>
      <c r="B2126" t="s">
        <v>2128</v>
      </c>
      <c r="C2126">
        <v>1.45</v>
      </c>
      <c r="D2126">
        <v>3.15</v>
      </c>
    </row>
    <row r="2127" spans="1:4">
      <c r="A2127" t="str">
        <f>"600027"</f>
        <v>600027</v>
      </c>
      <c r="B2127" t="s">
        <v>2129</v>
      </c>
      <c r="C2127">
        <v>0.89</v>
      </c>
      <c r="D2127">
        <v>3.56</v>
      </c>
    </row>
    <row r="2128" spans="1:4">
      <c r="A2128" t="str">
        <f>"600028"</f>
        <v>600028</v>
      </c>
      <c r="B2128" t="s">
        <v>2130</v>
      </c>
      <c r="C2128">
        <v>0.63</v>
      </c>
      <c r="D2128">
        <v>1.72</v>
      </c>
    </row>
    <row r="2129" spans="1:4">
      <c r="A2129" t="str">
        <f>"600029"</f>
        <v>600029</v>
      </c>
      <c r="B2129" t="s">
        <v>2131</v>
      </c>
      <c r="C2129">
        <v>2.86</v>
      </c>
      <c r="D2129">
        <v>4.72</v>
      </c>
    </row>
    <row r="2130" spans="1:4">
      <c r="A2130" t="str">
        <f>"600030"</f>
        <v>600030</v>
      </c>
      <c r="B2130" t="s">
        <v>2132</v>
      </c>
      <c r="C2130">
        <v>1.84</v>
      </c>
      <c r="D2130">
        <v>3.21</v>
      </c>
    </row>
    <row r="2131" spans="1:4">
      <c r="A2131" t="str">
        <f>"600031"</f>
        <v>600031</v>
      </c>
      <c r="B2131" t="s">
        <v>2133</v>
      </c>
      <c r="C2131">
        <v>2.46</v>
      </c>
      <c r="D2131">
        <v>4.56</v>
      </c>
    </row>
    <row r="2132" spans="1:4">
      <c r="A2132" t="str">
        <f>"600033"</f>
        <v>600033</v>
      </c>
      <c r="B2132" t="s">
        <v>2134</v>
      </c>
      <c r="C2132">
        <v>1.01</v>
      </c>
      <c r="D2132">
        <v>2.01</v>
      </c>
    </row>
    <row r="2133" spans="1:4">
      <c r="A2133" t="str">
        <f>"600035"</f>
        <v>600035</v>
      </c>
      <c r="B2133" t="s">
        <v>2135</v>
      </c>
      <c r="C2133">
        <v>1.62</v>
      </c>
      <c r="D2133">
        <v>2.6</v>
      </c>
    </row>
    <row r="2134" spans="1:4">
      <c r="A2134" t="str">
        <f>"600036"</f>
        <v>600036</v>
      </c>
      <c r="B2134" t="s">
        <v>2136</v>
      </c>
      <c r="C2134">
        <v>1.75</v>
      </c>
      <c r="D2134">
        <v>4.27</v>
      </c>
    </row>
    <row r="2135" spans="1:4">
      <c r="A2135" t="str">
        <f>"600037"</f>
        <v>600037</v>
      </c>
      <c r="B2135" t="s">
        <v>2137</v>
      </c>
      <c r="C2135">
        <v>1.63</v>
      </c>
      <c r="D2135">
        <v>2.24</v>
      </c>
    </row>
    <row r="2136" spans="1:4">
      <c r="A2136" t="str">
        <f>"600038"</f>
        <v>600038</v>
      </c>
      <c r="B2136" t="s">
        <v>2138</v>
      </c>
      <c r="C2136">
        <v>7.95</v>
      </c>
      <c r="D2136">
        <v>8.21</v>
      </c>
    </row>
    <row r="2137" spans="1:4">
      <c r="A2137" t="str">
        <f>"600039"</f>
        <v>600039</v>
      </c>
      <c r="B2137" t="s">
        <v>2139</v>
      </c>
      <c r="C2137">
        <v>2.98</v>
      </c>
      <c r="D2137">
        <v>5.95</v>
      </c>
    </row>
    <row r="2138" spans="1:4">
      <c r="A2138" t="str">
        <f>"600048"</f>
        <v>600048</v>
      </c>
      <c r="B2138" t="s">
        <v>2140</v>
      </c>
      <c r="C2138">
        <v>5.56</v>
      </c>
      <c r="D2138">
        <v>8.47</v>
      </c>
    </row>
    <row r="2139" spans="1:4">
      <c r="A2139" t="str">
        <f>"600050"</f>
        <v>600050</v>
      </c>
      <c r="B2139" t="s">
        <v>2141</v>
      </c>
      <c r="C2139">
        <v>2.39</v>
      </c>
      <c r="D2139">
        <v>4.17</v>
      </c>
    </row>
    <row r="2140" spans="1:4">
      <c r="A2140" t="str">
        <f>"600051"</f>
        <v>600051</v>
      </c>
      <c r="B2140" t="s">
        <v>2142</v>
      </c>
      <c r="C2140">
        <v>0.98</v>
      </c>
      <c r="D2140">
        <v>1.79</v>
      </c>
    </row>
    <row r="2141" spans="1:4">
      <c r="A2141" t="str">
        <f>"600052"</f>
        <v>600052</v>
      </c>
      <c r="B2141" t="s">
        <v>2143</v>
      </c>
      <c r="C2141">
        <v>0</v>
      </c>
      <c r="D2141">
        <v>0</v>
      </c>
    </row>
    <row r="2142" spans="1:4">
      <c r="A2142" t="str">
        <f>"600053"</f>
        <v>600053</v>
      </c>
      <c r="B2142" t="s">
        <v>2144</v>
      </c>
      <c r="C2142">
        <v>2.25</v>
      </c>
      <c r="D2142">
        <v>3.4</v>
      </c>
    </row>
    <row r="2143" spans="1:4">
      <c r="A2143" t="str">
        <f>"600054"</f>
        <v>600054</v>
      </c>
      <c r="B2143" t="s">
        <v>2145</v>
      </c>
      <c r="C2143">
        <v>1.65</v>
      </c>
      <c r="D2143">
        <v>3.12</v>
      </c>
    </row>
    <row r="2144" spans="1:4">
      <c r="A2144" t="str">
        <f>"600055"</f>
        <v>600055</v>
      </c>
      <c r="B2144" t="s">
        <v>2146</v>
      </c>
      <c r="C2144">
        <v>-0.77</v>
      </c>
      <c r="D2144">
        <v>3.27</v>
      </c>
    </row>
    <row r="2145" spans="1:4">
      <c r="A2145" t="str">
        <f>"600056"</f>
        <v>600056</v>
      </c>
      <c r="B2145" t="s">
        <v>2147</v>
      </c>
      <c r="C2145">
        <v>-2.67</v>
      </c>
      <c r="D2145">
        <v>3.79</v>
      </c>
    </row>
    <row r="2146" spans="1:4">
      <c r="A2146" t="str">
        <f>"600057"</f>
        <v>600057</v>
      </c>
      <c r="B2146" t="s">
        <v>2148</v>
      </c>
      <c r="C2146">
        <v>2.4</v>
      </c>
      <c r="D2146">
        <v>4.19</v>
      </c>
    </row>
    <row r="2147" spans="1:4">
      <c r="A2147" t="str">
        <f>"600058"</f>
        <v>600058</v>
      </c>
      <c r="B2147" t="s">
        <v>2149</v>
      </c>
      <c r="C2147">
        <v>1.93</v>
      </c>
      <c r="D2147">
        <v>3.01</v>
      </c>
    </row>
    <row r="2148" spans="1:4">
      <c r="A2148" t="str">
        <f>"600059"</f>
        <v>600059</v>
      </c>
      <c r="B2148" t="s">
        <v>2150</v>
      </c>
      <c r="C2148">
        <v>1.89</v>
      </c>
      <c r="D2148">
        <v>3.78</v>
      </c>
    </row>
    <row r="2149" spans="1:4">
      <c r="A2149" t="str">
        <f>"600060"</f>
        <v>600060</v>
      </c>
      <c r="B2149" t="s">
        <v>2151</v>
      </c>
      <c r="C2149">
        <v>-0.09</v>
      </c>
      <c r="D2149">
        <v>2.76</v>
      </c>
    </row>
    <row r="2150" spans="1:4">
      <c r="A2150" t="str">
        <f>"600061"</f>
        <v>600061</v>
      </c>
      <c r="B2150" t="s">
        <v>2152</v>
      </c>
      <c r="C2150">
        <v>0.66</v>
      </c>
      <c r="D2150">
        <v>2.97</v>
      </c>
    </row>
    <row r="2151" spans="1:4">
      <c r="A2151" t="str">
        <f>"600062"</f>
        <v>600062</v>
      </c>
      <c r="B2151" t="s">
        <v>2153</v>
      </c>
      <c r="C2151">
        <v>-2.52</v>
      </c>
      <c r="D2151">
        <v>3.89</v>
      </c>
    </row>
    <row r="2152" spans="1:4">
      <c r="A2152" t="str">
        <f>"600063"</f>
        <v>600063</v>
      </c>
      <c r="B2152" t="s">
        <v>2154</v>
      </c>
      <c r="C2152">
        <v>0.38</v>
      </c>
      <c r="D2152">
        <v>2.26</v>
      </c>
    </row>
    <row r="2153" spans="1:4">
      <c r="A2153" t="str">
        <f>"600064"</f>
        <v>600064</v>
      </c>
      <c r="B2153" t="s">
        <v>2155</v>
      </c>
      <c r="C2153">
        <v>0.84</v>
      </c>
      <c r="D2153">
        <v>1.96</v>
      </c>
    </row>
    <row r="2154" spans="1:4">
      <c r="A2154" t="str">
        <f>"600066"</f>
        <v>600066</v>
      </c>
      <c r="B2154" t="s">
        <v>2156</v>
      </c>
      <c r="C2154">
        <v>0.9</v>
      </c>
      <c r="D2154">
        <v>2.03</v>
      </c>
    </row>
    <row r="2155" spans="1:4">
      <c r="A2155" t="str">
        <f>"600067"</f>
        <v>600067</v>
      </c>
      <c r="B2155" t="s">
        <v>2157</v>
      </c>
      <c r="C2155">
        <v>0.77</v>
      </c>
      <c r="D2155">
        <v>2.3</v>
      </c>
    </row>
    <row r="2156" spans="1:4">
      <c r="A2156" t="str">
        <f>"600068"</f>
        <v>600068</v>
      </c>
      <c r="B2156" t="s">
        <v>2158</v>
      </c>
      <c r="C2156">
        <v>7.57</v>
      </c>
      <c r="D2156">
        <v>10.94</v>
      </c>
    </row>
    <row r="2157" spans="1:4">
      <c r="A2157" t="str">
        <f>"600069"</f>
        <v>600069</v>
      </c>
      <c r="B2157" t="s">
        <v>2159</v>
      </c>
      <c r="C2157">
        <v>0.78</v>
      </c>
      <c r="D2157">
        <v>1.82</v>
      </c>
    </row>
    <row r="2158" spans="1:4">
      <c r="A2158" t="str">
        <f>"600070"</f>
        <v>600070</v>
      </c>
      <c r="B2158" t="s">
        <v>2160</v>
      </c>
      <c r="C2158">
        <v>0.29</v>
      </c>
      <c r="D2158">
        <v>2.21</v>
      </c>
    </row>
    <row r="2159" spans="1:4">
      <c r="A2159" t="str">
        <f>"600071"</f>
        <v>600071</v>
      </c>
      <c r="B2159" t="s">
        <v>2161</v>
      </c>
      <c r="C2159">
        <v>3.84</v>
      </c>
      <c r="D2159">
        <v>9.92</v>
      </c>
    </row>
    <row r="2160" spans="1:4">
      <c r="A2160" t="str">
        <f>"600072"</f>
        <v>600072</v>
      </c>
      <c r="B2160" t="s">
        <v>2162</v>
      </c>
      <c r="C2160">
        <v>3.3</v>
      </c>
      <c r="D2160">
        <v>3.74</v>
      </c>
    </row>
    <row r="2161" spans="1:4">
      <c r="A2161" t="str">
        <f>"600073"</f>
        <v>600073</v>
      </c>
      <c r="B2161" t="s">
        <v>2163</v>
      </c>
      <c r="C2161">
        <v>0.89</v>
      </c>
      <c r="D2161">
        <v>2.37</v>
      </c>
    </row>
    <row r="2162" spans="1:4">
      <c r="A2162" t="str">
        <f>"600074"</f>
        <v>600074</v>
      </c>
      <c r="B2162" t="s">
        <v>2164</v>
      </c>
      <c r="C2162">
        <v>0</v>
      </c>
      <c r="D2162">
        <v>2.19</v>
      </c>
    </row>
    <row r="2163" spans="1:4">
      <c r="A2163" t="str">
        <f>"600075"</f>
        <v>600075</v>
      </c>
      <c r="B2163" t="s">
        <v>2165</v>
      </c>
      <c r="C2163">
        <v>2.28</v>
      </c>
      <c r="D2163">
        <v>4.07</v>
      </c>
    </row>
    <row r="2164" spans="1:4">
      <c r="A2164" t="str">
        <f>"600076"</f>
        <v>600076</v>
      </c>
      <c r="B2164" t="s">
        <v>2166</v>
      </c>
      <c r="C2164">
        <v>1.3</v>
      </c>
      <c r="D2164">
        <v>3.25</v>
      </c>
    </row>
    <row r="2165" spans="1:4">
      <c r="A2165" t="str">
        <f>"600077"</f>
        <v>600077</v>
      </c>
      <c r="B2165" t="s">
        <v>2167</v>
      </c>
      <c r="C2165">
        <v>0.3</v>
      </c>
      <c r="D2165">
        <v>2.09</v>
      </c>
    </row>
    <row r="2166" spans="1:4">
      <c r="A2166" t="str">
        <f>"600078"</f>
        <v>600078</v>
      </c>
      <c r="B2166" t="s">
        <v>2168</v>
      </c>
      <c r="C2166">
        <v>4.07</v>
      </c>
      <c r="D2166">
        <v>6.4</v>
      </c>
    </row>
    <row r="2167" spans="1:4">
      <c r="A2167" t="str">
        <f>"600079"</f>
        <v>600079</v>
      </c>
      <c r="B2167" t="s">
        <v>2169</v>
      </c>
      <c r="C2167">
        <v>-0.08</v>
      </c>
      <c r="D2167">
        <v>2.83</v>
      </c>
    </row>
    <row r="2168" spans="1:4">
      <c r="A2168" t="str">
        <f>"600080"</f>
        <v>600080</v>
      </c>
      <c r="B2168" t="s">
        <v>2170</v>
      </c>
      <c r="C2168">
        <v>-2.52</v>
      </c>
      <c r="D2168">
        <v>2.23</v>
      </c>
    </row>
    <row r="2169" spans="1:4">
      <c r="A2169" t="str">
        <f>"600081"</f>
        <v>600081</v>
      </c>
      <c r="B2169" t="s">
        <v>2171</v>
      </c>
      <c r="C2169">
        <v>1.5</v>
      </c>
      <c r="D2169">
        <v>2.59</v>
      </c>
    </row>
    <row r="2170" spans="1:4">
      <c r="A2170" t="str">
        <f>"600082"</f>
        <v>600082</v>
      </c>
      <c r="B2170" t="s">
        <v>2172</v>
      </c>
      <c r="C2170">
        <v>1.34</v>
      </c>
      <c r="D2170">
        <v>2.68</v>
      </c>
    </row>
    <row r="2171" spans="1:4">
      <c r="A2171" t="str">
        <f>"600083"</f>
        <v>600083</v>
      </c>
      <c r="B2171" t="s">
        <v>2173</v>
      </c>
      <c r="C2171">
        <v>-0.31</v>
      </c>
      <c r="D2171">
        <v>0.89</v>
      </c>
    </row>
    <row r="2172" spans="1:4">
      <c r="A2172" t="str">
        <f>"600084"</f>
        <v>600084</v>
      </c>
      <c r="B2172" t="s">
        <v>2174</v>
      </c>
      <c r="C2172">
        <v>0</v>
      </c>
      <c r="D2172">
        <v>1.75</v>
      </c>
    </row>
    <row r="2173" spans="1:4">
      <c r="A2173" t="str">
        <f>"600085"</f>
        <v>600085</v>
      </c>
      <c r="B2173" t="s">
        <v>2175</v>
      </c>
      <c r="C2173">
        <v>-2.86</v>
      </c>
      <c r="D2173">
        <v>3.69</v>
      </c>
    </row>
    <row r="2174" spans="1:4">
      <c r="A2174" t="str">
        <f>"600086"</f>
        <v>600086</v>
      </c>
      <c r="B2174" t="s">
        <v>2176</v>
      </c>
      <c r="C2174">
        <v>0</v>
      </c>
      <c r="D2174">
        <v>0</v>
      </c>
    </row>
    <row r="2175" spans="1:4">
      <c r="A2175" t="str">
        <f>"600088"</f>
        <v>600088</v>
      </c>
      <c r="B2175" t="s">
        <v>2177</v>
      </c>
      <c r="C2175">
        <v>3.08</v>
      </c>
      <c r="D2175">
        <v>3.61</v>
      </c>
    </row>
    <row r="2176" spans="1:4">
      <c r="A2176" t="str">
        <f>"600089"</f>
        <v>600089</v>
      </c>
      <c r="B2176" t="s">
        <v>2178</v>
      </c>
      <c r="C2176">
        <v>2.1</v>
      </c>
      <c r="D2176">
        <v>3.15</v>
      </c>
    </row>
    <row r="2177" spans="1:4">
      <c r="A2177" t="str">
        <f>"600090"</f>
        <v>600090</v>
      </c>
      <c r="B2177" t="s">
        <v>2179</v>
      </c>
      <c r="C2177">
        <v>-0.18</v>
      </c>
      <c r="D2177">
        <v>1.58</v>
      </c>
    </row>
    <row r="2178" spans="1:4">
      <c r="A2178" t="str">
        <f>"600091"</f>
        <v>600091</v>
      </c>
      <c r="B2178" t="s">
        <v>2180</v>
      </c>
      <c r="C2178">
        <v>0.27</v>
      </c>
      <c r="D2178">
        <v>1.08</v>
      </c>
    </row>
    <row r="2179" spans="1:4">
      <c r="A2179" t="str">
        <f>"600093"</f>
        <v>600093</v>
      </c>
      <c r="B2179" t="s">
        <v>2181</v>
      </c>
      <c r="C2179">
        <v>1.41</v>
      </c>
      <c r="D2179">
        <v>2.92</v>
      </c>
    </row>
    <row r="2180" spans="1:4">
      <c r="A2180" t="str">
        <f>"600094"</f>
        <v>600094</v>
      </c>
      <c r="B2180" t="s">
        <v>2182</v>
      </c>
      <c r="C2180">
        <v>-0.19</v>
      </c>
      <c r="D2180">
        <v>1.34</v>
      </c>
    </row>
    <row r="2181" spans="1:4">
      <c r="A2181" t="str">
        <f>"600095"</f>
        <v>600095</v>
      </c>
      <c r="B2181" t="s">
        <v>2183</v>
      </c>
      <c r="C2181">
        <v>1.68</v>
      </c>
      <c r="D2181">
        <v>3.13</v>
      </c>
    </row>
    <row r="2182" spans="1:4">
      <c r="A2182" t="str">
        <f>"600096"</f>
        <v>600096</v>
      </c>
      <c r="B2182" t="s">
        <v>2184</v>
      </c>
      <c r="C2182">
        <v>0.96</v>
      </c>
      <c r="D2182">
        <v>3.45</v>
      </c>
    </row>
    <row r="2183" spans="1:4">
      <c r="A2183" t="str">
        <f>"600097"</f>
        <v>600097</v>
      </c>
      <c r="B2183" t="s">
        <v>2185</v>
      </c>
      <c r="C2183">
        <v>2.17</v>
      </c>
      <c r="D2183">
        <v>4.43</v>
      </c>
    </row>
    <row r="2184" spans="1:4">
      <c r="A2184" t="str">
        <f>"600098"</f>
        <v>600098</v>
      </c>
      <c r="B2184" t="s">
        <v>2186</v>
      </c>
      <c r="C2184">
        <v>1.11</v>
      </c>
      <c r="D2184">
        <v>1.59</v>
      </c>
    </row>
    <row r="2185" spans="1:4">
      <c r="A2185" t="str">
        <f>"600099"</f>
        <v>600099</v>
      </c>
      <c r="B2185" t="s">
        <v>2187</v>
      </c>
      <c r="C2185">
        <v>0.78</v>
      </c>
      <c r="D2185">
        <v>1.71</v>
      </c>
    </row>
    <row r="2186" spans="1:4">
      <c r="A2186" t="str">
        <f>"600100"</f>
        <v>600100</v>
      </c>
      <c r="B2186" t="s">
        <v>2188</v>
      </c>
      <c r="C2186">
        <v>0.2</v>
      </c>
      <c r="D2186">
        <v>2.02</v>
      </c>
    </row>
    <row r="2187" spans="1:4">
      <c r="A2187" t="str">
        <f>"600101"</f>
        <v>600101</v>
      </c>
      <c r="B2187" t="s">
        <v>2189</v>
      </c>
      <c r="C2187">
        <v>1.28</v>
      </c>
      <c r="D2187">
        <v>1.85</v>
      </c>
    </row>
    <row r="2188" spans="1:4">
      <c r="A2188" t="str">
        <f>"600103"</f>
        <v>600103</v>
      </c>
      <c r="B2188" t="s">
        <v>2190</v>
      </c>
      <c r="C2188">
        <v>1.35</v>
      </c>
      <c r="D2188">
        <v>2.36</v>
      </c>
    </row>
    <row r="2189" spans="1:4">
      <c r="A2189" t="str">
        <f>"600104"</f>
        <v>600104</v>
      </c>
      <c r="B2189" t="s">
        <v>2191</v>
      </c>
      <c r="C2189">
        <v>0.62</v>
      </c>
      <c r="D2189">
        <v>1.23</v>
      </c>
    </row>
    <row r="2190" spans="1:4">
      <c r="A2190" t="str">
        <f>"600105"</f>
        <v>600105</v>
      </c>
      <c r="B2190" t="s">
        <v>2192</v>
      </c>
      <c r="C2190">
        <v>1.1</v>
      </c>
      <c r="D2190">
        <v>1.92</v>
      </c>
    </row>
    <row r="2191" spans="1:4">
      <c r="A2191" t="str">
        <f>"600106"</f>
        <v>600106</v>
      </c>
      <c r="B2191" t="s">
        <v>2193</v>
      </c>
      <c r="C2191">
        <v>0.95</v>
      </c>
      <c r="D2191">
        <v>5.05</v>
      </c>
    </row>
    <row r="2192" spans="1:4">
      <c r="A2192" t="str">
        <f>"600107"</f>
        <v>600107</v>
      </c>
      <c r="B2192" t="s">
        <v>2194</v>
      </c>
      <c r="C2192">
        <v>10</v>
      </c>
      <c r="D2192">
        <v>12.83</v>
      </c>
    </row>
    <row r="2193" spans="1:4">
      <c r="A2193" t="str">
        <f>"600108"</f>
        <v>600108</v>
      </c>
      <c r="B2193" t="s">
        <v>2195</v>
      </c>
      <c r="C2193">
        <v>0.68</v>
      </c>
      <c r="D2193">
        <v>1.71</v>
      </c>
    </row>
    <row r="2194" spans="1:4">
      <c r="A2194" t="str">
        <f>"600109"</f>
        <v>600109</v>
      </c>
      <c r="B2194" t="s">
        <v>2196</v>
      </c>
      <c r="C2194">
        <v>1.14</v>
      </c>
      <c r="D2194">
        <v>2.56</v>
      </c>
    </row>
    <row r="2195" spans="1:4">
      <c r="A2195" t="str">
        <f>"600110"</f>
        <v>600110</v>
      </c>
      <c r="B2195" t="s">
        <v>2197</v>
      </c>
      <c r="C2195">
        <v>-0.58</v>
      </c>
      <c r="D2195">
        <v>2.33</v>
      </c>
    </row>
    <row r="2196" spans="1:4">
      <c r="A2196" t="str">
        <f>"600111"</f>
        <v>600111</v>
      </c>
      <c r="B2196" t="s">
        <v>2198</v>
      </c>
      <c r="C2196">
        <v>1.85</v>
      </c>
      <c r="D2196">
        <v>3.33</v>
      </c>
    </row>
    <row r="2197" spans="1:4">
      <c r="A2197" t="str">
        <f>"600112"</f>
        <v>600112</v>
      </c>
      <c r="B2197" t="s">
        <v>2199</v>
      </c>
      <c r="C2197">
        <v>10.13</v>
      </c>
      <c r="D2197">
        <v>11.44</v>
      </c>
    </row>
    <row r="2198" spans="1:4">
      <c r="A2198" t="str">
        <f>"600113"</f>
        <v>600113</v>
      </c>
      <c r="B2198" t="s">
        <v>2200</v>
      </c>
      <c r="C2198">
        <v>-0.47</v>
      </c>
      <c r="D2198">
        <v>3.03</v>
      </c>
    </row>
    <row r="2199" spans="1:4">
      <c r="A2199" t="str">
        <f>"600114"</f>
        <v>600114</v>
      </c>
      <c r="B2199" t="s">
        <v>2201</v>
      </c>
      <c r="C2199">
        <v>-0.1</v>
      </c>
      <c r="D2199">
        <v>3.4</v>
      </c>
    </row>
    <row r="2200" spans="1:4">
      <c r="A2200" t="str">
        <f>"600115"</f>
        <v>600115</v>
      </c>
      <c r="B2200" t="s">
        <v>2202</v>
      </c>
      <c r="C2200">
        <v>3.99</v>
      </c>
      <c r="D2200">
        <v>6.6</v>
      </c>
    </row>
    <row r="2201" spans="1:4">
      <c r="A2201" t="str">
        <f>"600116"</f>
        <v>600116</v>
      </c>
      <c r="B2201" t="s">
        <v>2203</v>
      </c>
      <c r="C2201">
        <v>1.74</v>
      </c>
      <c r="D2201">
        <v>2.85</v>
      </c>
    </row>
    <row r="2202" spans="1:4">
      <c r="A2202" t="str">
        <f>"600117"</f>
        <v>600117</v>
      </c>
      <c r="B2202" t="s">
        <v>2204</v>
      </c>
      <c r="C2202">
        <v>1.65</v>
      </c>
      <c r="D2202">
        <v>7.42</v>
      </c>
    </row>
    <row r="2203" spans="1:4">
      <c r="A2203" t="str">
        <f>"600118"</f>
        <v>600118</v>
      </c>
      <c r="B2203" t="s">
        <v>2205</v>
      </c>
      <c r="C2203">
        <v>3.04</v>
      </c>
      <c r="D2203">
        <v>3.83</v>
      </c>
    </row>
    <row r="2204" spans="1:4">
      <c r="A2204" t="str">
        <f>"600119"</f>
        <v>600119</v>
      </c>
      <c r="B2204" t="s">
        <v>2206</v>
      </c>
      <c r="C2204">
        <v>2</v>
      </c>
      <c r="D2204">
        <v>2.38</v>
      </c>
    </row>
    <row r="2205" spans="1:4">
      <c r="A2205" t="str">
        <f>"600120"</f>
        <v>600120</v>
      </c>
      <c r="B2205" t="s">
        <v>2207</v>
      </c>
      <c r="C2205">
        <v>3.25</v>
      </c>
      <c r="D2205">
        <v>5.62</v>
      </c>
    </row>
    <row r="2206" spans="1:4">
      <c r="A2206" t="str">
        <f>"600121"</f>
        <v>600121</v>
      </c>
      <c r="B2206" t="s">
        <v>2208</v>
      </c>
      <c r="C2206">
        <v>1.74</v>
      </c>
      <c r="D2206">
        <v>4.07</v>
      </c>
    </row>
    <row r="2207" spans="1:4">
      <c r="A2207" t="str">
        <f>"600122"</f>
        <v>600122</v>
      </c>
      <c r="B2207" t="s">
        <v>2209</v>
      </c>
      <c r="C2207">
        <v>0</v>
      </c>
      <c r="D2207">
        <v>0</v>
      </c>
    </row>
    <row r="2208" spans="1:4">
      <c r="A2208" t="str">
        <f>"600123"</f>
        <v>600123</v>
      </c>
      <c r="B2208" t="s">
        <v>2210</v>
      </c>
      <c r="C2208">
        <v>1.86</v>
      </c>
      <c r="D2208">
        <v>3.57</v>
      </c>
    </row>
    <row r="2209" spans="1:4">
      <c r="A2209" t="str">
        <f>"600125"</f>
        <v>600125</v>
      </c>
      <c r="B2209" t="s">
        <v>2211</v>
      </c>
      <c r="C2209">
        <v>5.28</v>
      </c>
      <c r="D2209">
        <v>5.88</v>
      </c>
    </row>
    <row r="2210" spans="1:4">
      <c r="A2210" t="str">
        <f>"600126"</f>
        <v>600126</v>
      </c>
      <c r="B2210" t="s">
        <v>2212</v>
      </c>
      <c r="C2210">
        <v>1.28</v>
      </c>
      <c r="D2210">
        <v>3.85</v>
      </c>
    </row>
    <row r="2211" spans="1:4">
      <c r="A2211" t="str">
        <f>"600127"</f>
        <v>600127</v>
      </c>
      <c r="B2211" t="s">
        <v>2213</v>
      </c>
      <c r="C2211">
        <v>0</v>
      </c>
      <c r="D2211">
        <v>3.22</v>
      </c>
    </row>
    <row r="2212" spans="1:4">
      <c r="A2212" t="str">
        <f>"600128"</f>
        <v>600128</v>
      </c>
      <c r="B2212" t="s">
        <v>2214</v>
      </c>
      <c r="C2212">
        <v>5.07</v>
      </c>
      <c r="D2212">
        <v>9.28</v>
      </c>
    </row>
    <row r="2213" spans="1:4">
      <c r="A2213" t="str">
        <f>"600129"</f>
        <v>600129</v>
      </c>
      <c r="B2213" t="s">
        <v>2215</v>
      </c>
      <c r="C2213">
        <v>-3.19</v>
      </c>
      <c r="D2213">
        <v>3.27</v>
      </c>
    </row>
    <row r="2214" spans="1:4">
      <c r="A2214" t="str">
        <f>"600130"</f>
        <v>600130</v>
      </c>
      <c r="B2214" t="s">
        <v>2216</v>
      </c>
      <c r="C2214">
        <v>-1.81</v>
      </c>
      <c r="D2214">
        <v>3.92</v>
      </c>
    </row>
    <row r="2215" spans="1:4">
      <c r="A2215" t="str">
        <f>"600131"</f>
        <v>600131</v>
      </c>
      <c r="B2215" t="s">
        <v>2217</v>
      </c>
      <c r="C2215">
        <v>5.41</v>
      </c>
      <c r="D2215">
        <v>7.07</v>
      </c>
    </row>
    <row r="2216" spans="1:4">
      <c r="A2216" t="str">
        <f>"600132"</f>
        <v>600132</v>
      </c>
      <c r="B2216" t="s">
        <v>2218</v>
      </c>
      <c r="C2216">
        <v>-1.15</v>
      </c>
      <c r="D2216">
        <v>2.4</v>
      </c>
    </row>
    <row r="2217" spans="1:4">
      <c r="A2217" t="str">
        <f>"600133"</f>
        <v>600133</v>
      </c>
      <c r="B2217" t="s">
        <v>2219</v>
      </c>
      <c r="C2217">
        <v>1.02</v>
      </c>
      <c r="D2217">
        <v>2.72</v>
      </c>
    </row>
    <row r="2218" spans="1:4">
      <c r="A2218" t="str">
        <f>"600135"</f>
        <v>600135</v>
      </c>
      <c r="B2218" t="s">
        <v>2220</v>
      </c>
      <c r="C2218">
        <v>2.23</v>
      </c>
      <c r="D2218">
        <v>3.89</v>
      </c>
    </row>
    <row r="2219" spans="1:4">
      <c r="A2219" t="str">
        <f>"600136"</f>
        <v>600136</v>
      </c>
      <c r="B2219" t="s">
        <v>2221</v>
      </c>
      <c r="C2219">
        <v>0.39</v>
      </c>
      <c r="D2219">
        <v>2.08</v>
      </c>
    </row>
    <row r="2220" spans="1:4">
      <c r="A2220" t="str">
        <f>"600137"</f>
        <v>600137</v>
      </c>
      <c r="B2220" t="s">
        <v>2222</v>
      </c>
      <c r="C2220">
        <v>-1.93</v>
      </c>
      <c r="D2220">
        <v>3.46</v>
      </c>
    </row>
    <row r="2221" spans="1:4">
      <c r="A2221" t="str">
        <f>"600138"</f>
        <v>600138</v>
      </c>
      <c r="B2221" t="s">
        <v>2223</v>
      </c>
      <c r="C2221">
        <v>-1.45</v>
      </c>
      <c r="D2221">
        <v>1.45</v>
      </c>
    </row>
    <row r="2222" spans="1:4">
      <c r="A2222" t="str">
        <f>"600139"</f>
        <v>600139</v>
      </c>
      <c r="B2222" t="s">
        <v>2224</v>
      </c>
      <c r="C2222">
        <v>1.63</v>
      </c>
      <c r="D2222">
        <v>3.95</v>
      </c>
    </row>
    <row r="2223" spans="1:4">
      <c r="A2223" t="str">
        <f>"600141"</f>
        <v>600141</v>
      </c>
      <c r="B2223" t="s">
        <v>2225</v>
      </c>
      <c r="C2223">
        <v>6.16</v>
      </c>
      <c r="D2223">
        <v>6.4</v>
      </c>
    </row>
    <row r="2224" spans="1:4">
      <c r="A2224" t="str">
        <f>"600143"</f>
        <v>600143</v>
      </c>
      <c r="B2224" t="s">
        <v>2226</v>
      </c>
      <c r="C2224">
        <v>0.4</v>
      </c>
      <c r="D2224">
        <v>2.17</v>
      </c>
    </row>
    <row r="2225" spans="1:4">
      <c r="A2225" t="str">
        <f>"600145"</f>
        <v>600145</v>
      </c>
      <c r="B2225" t="s">
        <v>2227</v>
      </c>
      <c r="C2225">
        <v>0</v>
      </c>
      <c r="D2225">
        <v>0</v>
      </c>
    </row>
    <row r="2226" spans="1:4">
      <c r="A2226" t="str">
        <f>"600146"</f>
        <v>600146</v>
      </c>
      <c r="B2226" t="s">
        <v>2228</v>
      </c>
      <c r="C2226">
        <v>0</v>
      </c>
      <c r="D2226">
        <v>0</v>
      </c>
    </row>
    <row r="2227" spans="1:4">
      <c r="A2227" t="str">
        <f>"600148"</f>
        <v>600148</v>
      </c>
      <c r="B2227" t="s">
        <v>2229</v>
      </c>
      <c r="C2227">
        <v>7.09</v>
      </c>
      <c r="D2227">
        <v>9.73</v>
      </c>
    </row>
    <row r="2228" spans="1:4">
      <c r="A2228" t="str">
        <f>"600149"</f>
        <v>600149</v>
      </c>
      <c r="B2228" t="s">
        <v>2230</v>
      </c>
      <c r="C2228">
        <v>0.19</v>
      </c>
      <c r="D2228">
        <v>1.49</v>
      </c>
    </row>
    <row r="2229" spans="1:4">
      <c r="A2229" t="str">
        <f>"600150"</f>
        <v>600150</v>
      </c>
      <c r="B2229" t="s">
        <v>2231</v>
      </c>
      <c r="C2229">
        <v>2.86</v>
      </c>
      <c r="D2229">
        <v>3.41</v>
      </c>
    </row>
    <row r="2230" spans="1:4">
      <c r="A2230" t="str">
        <f>"600151"</f>
        <v>600151</v>
      </c>
      <c r="B2230" t="s">
        <v>2232</v>
      </c>
      <c r="C2230">
        <v>0.5</v>
      </c>
      <c r="D2230">
        <v>4.26</v>
      </c>
    </row>
    <row r="2231" spans="1:4">
      <c r="A2231" t="str">
        <f>"600152"</f>
        <v>600152</v>
      </c>
      <c r="B2231" t="s">
        <v>2233</v>
      </c>
      <c r="C2231">
        <v>-1.72</v>
      </c>
      <c r="D2231">
        <v>6.01</v>
      </c>
    </row>
    <row r="2232" spans="1:4">
      <c r="A2232" t="str">
        <f>"600153"</f>
        <v>600153</v>
      </c>
      <c r="B2232" t="s">
        <v>2234</v>
      </c>
      <c r="C2232">
        <v>3.13</v>
      </c>
      <c r="D2232">
        <v>3.97</v>
      </c>
    </row>
    <row r="2233" spans="1:4">
      <c r="A2233" t="str">
        <f>"600155"</f>
        <v>600155</v>
      </c>
      <c r="B2233" t="s">
        <v>2235</v>
      </c>
      <c r="C2233">
        <v>0.99</v>
      </c>
      <c r="D2233">
        <v>2.69</v>
      </c>
    </row>
    <row r="2234" spans="1:4">
      <c r="A2234" t="str">
        <f>"600156"</f>
        <v>600156</v>
      </c>
      <c r="B2234" t="s">
        <v>2236</v>
      </c>
      <c r="C2234">
        <v>-1.85</v>
      </c>
      <c r="D2234">
        <v>3.23</v>
      </c>
    </row>
    <row r="2235" spans="1:4">
      <c r="A2235" t="str">
        <f>"600157"</f>
        <v>600157</v>
      </c>
      <c r="B2235" t="s">
        <v>2237</v>
      </c>
      <c r="C2235">
        <v>0</v>
      </c>
      <c r="D2235">
        <v>0</v>
      </c>
    </row>
    <row r="2236" spans="1:4">
      <c r="A2236" t="str">
        <f>"600158"</f>
        <v>600158</v>
      </c>
      <c r="B2236" t="s">
        <v>2238</v>
      </c>
      <c r="C2236">
        <v>-2.57</v>
      </c>
      <c r="D2236">
        <v>6.5</v>
      </c>
    </row>
    <row r="2237" spans="1:4">
      <c r="A2237" t="str">
        <f>"600159"</f>
        <v>600159</v>
      </c>
      <c r="B2237" t="s">
        <v>2239</v>
      </c>
      <c r="C2237">
        <v>0.75</v>
      </c>
      <c r="D2237">
        <v>1.5</v>
      </c>
    </row>
    <row r="2238" spans="1:4">
      <c r="A2238" t="str">
        <f>"600160"</f>
        <v>600160</v>
      </c>
      <c r="B2238" t="s">
        <v>2240</v>
      </c>
      <c r="C2238">
        <v>1.41</v>
      </c>
      <c r="D2238">
        <v>2.82</v>
      </c>
    </row>
    <row r="2239" spans="1:4">
      <c r="A2239" t="str">
        <f>"600161"</f>
        <v>600161</v>
      </c>
      <c r="B2239" t="s">
        <v>2241</v>
      </c>
      <c r="C2239">
        <v>-2.24</v>
      </c>
      <c r="D2239">
        <v>4.74</v>
      </c>
    </row>
    <row r="2240" spans="1:4">
      <c r="A2240" t="str">
        <f>"600162"</f>
        <v>600162</v>
      </c>
      <c r="B2240" t="s">
        <v>2242</v>
      </c>
      <c r="C2240">
        <v>0.42</v>
      </c>
      <c r="D2240">
        <v>1.27</v>
      </c>
    </row>
    <row r="2241" spans="1:4">
      <c r="A2241" t="str">
        <f>"600163"</f>
        <v>600163</v>
      </c>
      <c r="B2241" t="s">
        <v>2243</v>
      </c>
      <c r="C2241">
        <v>0.9</v>
      </c>
      <c r="D2241">
        <v>1.49</v>
      </c>
    </row>
    <row r="2242" spans="1:4">
      <c r="A2242" t="str">
        <f>"600165"</f>
        <v>600165</v>
      </c>
      <c r="B2242" t="s">
        <v>2244</v>
      </c>
      <c r="C2242">
        <v>-5.72</v>
      </c>
      <c r="D2242">
        <v>6.76</v>
      </c>
    </row>
    <row r="2243" spans="1:4">
      <c r="A2243" t="str">
        <f>"600166"</f>
        <v>600166</v>
      </c>
      <c r="B2243" t="s">
        <v>2245</v>
      </c>
      <c r="C2243">
        <v>0.52</v>
      </c>
      <c r="D2243">
        <v>2.09</v>
      </c>
    </row>
    <row r="2244" spans="1:4">
      <c r="A2244" t="str">
        <f>"600167"</f>
        <v>600167</v>
      </c>
      <c r="B2244" t="s">
        <v>2246</v>
      </c>
      <c r="C2244">
        <v>1.45</v>
      </c>
      <c r="D2244">
        <v>2.71</v>
      </c>
    </row>
    <row r="2245" spans="1:4">
      <c r="A2245" t="str">
        <f>"600168"</f>
        <v>600168</v>
      </c>
      <c r="B2245" t="s">
        <v>2247</v>
      </c>
      <c r="C2245">
        <v>1.09</v>
      </c>
      <c r="D2245">
        <v>2.03</v>
      </c>
    </row>
    <row r="2246" spans="1:4">
      <c r="A2246" t="str">
        <f>"600169"</f>
        <v>600169</v>
      </c>
      <c r="B2246" t="s">
        <v>2248</v>
      </c>
      <c r="C2246">
        <v>1.72</v>
      </c>
      <c r="D2246">
        <v>2.59</v>
      </c>
    </row>
    <row r="2247" spans="1:4">
      <c r="A2247" t="str">
        <f>"600170"</f>
        <v>600170</v>
      </c>
      <c r="B2247" t="s">
        <v>2249</v>
      </c>
      <c r="C2247">
        <v>2.99</v>
      </c>
      <c r="D2247">
        <v>4.65</v>
      </c>
    </row>
    <row r="2248" spans="1:4">
      <c r="A2248" t="str">
        <f>"600171"</f>
        <v>600171</v>
      </c>
      <c r="B2248" t="s">
        <v>2250</v>
      </c>
      <c r="C2248">
        <v>0.92</v>
      </c>
      <c r="D2248">
        <v>3.18</v>
      </c>
    </row>
    <row r="2249" spans="1:4">
      <c r="A2249" t="str">
        <f>"600172"</f>
        <v>600172</v>
      </c>
      <c r="B2249" t="s">
        <v>2251</v>
      </c>
      <c r="C2249">
        <v>0.22</v>
      </c>
      <c r="D2249">
        <v>2.7</v>
      </c>
    </row>
    <row r="2250" spans="1:4">
      <c r="A2250" t="str">
        <f>"600173"</f>
        <v>600173</v>
      </c>
      <c r="B2250" t="s">
        <v>2252</v>
      </c>
      <c r="C2250">
        <v>0.92</v>
      </c>
      <c r="D2250">
        <v>1.61</v>
      </c>
    </row>
    <row r="2251" spans="1:4">
      <c r="A2251" t="str">
        <f>"600175"</f>
        <v>600175</v>
      </c>
      <c r="B2251" t="s">
        <v>2253</v>
      </c>
      <c r="C2251">
        <v>0</v>
      </c>
      <c r="D2251">
        <v>0</v>
      </c>
    </row>
    <row r="2252" spans="1:4">
      <c r="A2252" t="str">
        <f>"600176"</f>
        <v>600176</v>
      </c>
      <c r="B2252" t="s">
        <v>2254</v>
      </c>
      <c r="C2252">
        <v>0.82</v>
      </c>
      <c r="D2252">
        <v>4.48</v>
      </c>
    </row>
    <row r="2253" spans="1:4">
      <c r="A2253" t="str">
        <f>"600177"</f>
        <v>600177</v>
      </c>
      <c r="B2253" t="s">
        <v>2255</v>
      </c>
      <c r="C2253">
        <v>0.42</v>
      </c>
      <c r="D2253">
        <v>1.25</v>
      </c>
    </row>
    <row r="2254" spans="1:4">
      <c r="A2254" t="str">
        <f>"600178"</f>
        <v>600178</v>
      </c>
      <c r="B2254" t="s">
        <v>2256</v>
      </c>
      <c r="C2254">
        <v>5.27</v>
      </c>
      <c r="D2254">
        <v>10.76</v>
      </c>
    </row>
    <row r="2255" spans="1:4">
      <c r="A2255" t="str">
        <f>"600179"</f>
        <v>600179</v>
      </c>
      <c r="B2255" t="s">
        <v>2257</v>
      </c>
      <c r="C2255">
        <v>0.3</v>
      </c>
      <c r="D2255">
        <v>1.68</v>
      </c>
    </row>
    <row r="2256" spans="1:4">
      <c r="A2256" t="str">
        <f>"600180"</f>
        <v>600180</v>
      </c>
      <c r="B2256" t="s">
        <v>2258</v>
      </c>
      <c r="C2256">
        <v>1.53</v>
      </c>
      <c r="D2256">
        <v>2.51</v>
      </c>
    </row>
    <row r="2257" spans="1:4">
      <c r="A2257" t="str">
        <f>"600182"</f>
        <v>600182</v>
      </c>
      <c r="B2257" t="s">
        <v>2259</v>
      </c>
      <c r="C2257">
        <v>-1.13</v>
      </c>
      <c r="D2257">
        <v>1.41</v>
      </c>
    </row>
    <row r="2258" spans="1:4">
      <c r="A2258" t="str">
        <f>"600183"</f>
        <v>600183</v>
      </c>
      <c r="B2258" t="s">
        <v>2260</v>
      </c>
      <c r="C2258">
        <v>1.24</v>
      </c>
      <c r="D2258">
        <v>3.54</v>
      </c>
    </row>
    <row r="2259" spans="1:4">
      <c r="A2259" t="str">
        <f>"600184"</f>
        <v>600184</v>
      </c>
      <c r="B2259" t="s">
        <v>2261</v>
      </c>
      <c r="C2259">
        <v>3.16</v>
      </c>
      <c r="D2259">
        <v>4.5</v>
      </c>
    </row>
    <row r="2260" spans="1:4">
      <c r="A2260" t="str">
        <f>"600185"</f>
        <v>600185</v>
      </c>
      <c r="B2260" t="s">
        <v>2262</v>
      </c>
      <c r="C2260">
        <v>0.9</v>
      </c>
      <c r="D2260">
        <v>2.69</v>
      </c>
    </row>
    <row r="2261" spans="1:4">
      <c r="A2261" t="str">
        <f>"600186"</f>
        <v>600186</v>
      </c>
      <c r="B2261" t="s">
        <v>2263</v>
      </c>
      <c r="C2261">
        <v>0.52</v>
      </c>
      <c r="D2261">
        <v>2.08</v>
      </c>
    </row>
    <row r="2262" spans="1:4">
      <c r="A2262" t="str">
        <f>"600187"</f>
        <v>600187</v>
      </c>
      <c r="B2262" t="s">
        <v>2264</v>
      </c>
      <c r="C2262">
        <v>0.71</v>
      </c>
      <c r="D2262">
        <v>1.77</v>
      </c>
    </row>
    <row r="2263" spans="1:4">
      <c r="A2263" t="str">
        <f>"600188"</f>
        <v>600188</v>
      </c>
      <c r="B2263" t="s">
        <v>2265</v>
      </c>
      <c r="C2263">
        <v>3.41</v>
      </c>
      <c r="D2263">
        <v>6.04</v>
      </c>
    </row>
    <row r="2264" spans="1:4">
      <c r="A2264" t="str">
        <f>"600189"</f>
        <v>600189</v>
      </c>
      <c r="B2264" t="s">
        <v>2266</v>
      </c>
      <c r="C2264">
        <v>-0.44</v>
      </c>
      <c r="D2264">
        <v>1.75</v>
      </c>
    </row>
    <row r="2265" spans="1:4">
      <c r="A2265" t="str">
        <f>"600190"</f>
        <v>600190</v>
      </c>
      <c r="B2265" t="s">
        <v>2267</v>
      </c>
      <c r="C2265">
        <v>1.29</v>
      </c>
      <c r="D2265">
        <v>3.86</v>
      </c>
    </row>
    <row r="2266" spans="1:4">
      <c r="A2266" t="str">
        <f>"600191"</f>
        <v>600191</v>
      </c>
      <c r="B2266" t="s">
        <v>2268</v>
      </c>
      <c r="C2266">
        <v>-0.21</v>
      </c>
      <c r="D2266">
        <v>1.91</v>
      </c>
    </row>
    <row r="2267" spans="1:4">
      <c r="A2267" t="str">
        <f>"600192"</f>
        <v>600192</v>
      </c>
      <c r="B2267" t="s">
        <v>2269</v>
      </c>
      <c r="C2267">
        <v>1.27</v>
      </c>
      <c r="D2267">
        <v>3.81</v>
      </c>
    </row>
    <row r="2268" spans="1:4">
      <c r="A2268" t="str">
        <f>"600193"</f>
        <v>600193</v>
      </c>
      <c r="B2268" t="s">
        <v>2270</v>
      </c>
      <c r="C2268">
        <v>-0.39</v>
      </c>
      <c r="D2268">
        <v>1.95</v>
      </c>
    </row>
    <row r="2269" spans="1:4">
      <c r="A2269" t="str">
        <f>"600195"</f>
        <v>600195</v>
      </c>
      <c r="B2269" t="s">
        <v>2271</v>
      </c>
      <c r="C2269">
        <v>-1.38</v>
      </c>
      <c r="D2269">
        <v>4.28</v>
      </c>
    </row>
    <row r="2270" spans="1:4">
      <c r="A2270" t="str">
        <f>"600196"</f>
        <v>600196</v>
      </c>
      <c r="B2270" t="s">
        <v>2272</v>
      </c>
      <c r="C2270">
        <v>-4.61</v>
      </c>
      <c r="D2270">
        <v>3.47</v>
      </c>
    </row>
    <row r="2271" spans="1:4">
      <c r="A2271" t="str">
        <f>"600197"</f>
        <v>600197</v>
      </c>
      <c r="B2271" t="s">
        <v>2273</v>
      </c>
      <c r="C2271">
        <v>-2.8</v>
      </c>
      <c r="D2271">
        <v>3.18</v>
      </c>
    </row>
    <row r="2272" spans="1:4">
      <c r="A2272" t="str">
        <f>"600198"</f>
        <v>600198</v>
      </c>
      <c r="B2272" t="s">
        <v>2274</v>
      </c>
      <c r="C2272">
        <v>2.17</v>
      </c>
      <c r="D2272">
        <v>2.17</v>
      </c>
    </row>
    <row r="2273" spans="1:4">
      <c r="A2273" t="str">
        <f>"600199"</f>
        <v>600199</v>
      </c>
      <c r="B2273" t="s">
        <v>2275</v>
      </c>
      <c r="C2273">
        <v>-0.49</v>
      </c>
      <c r="D2273">
        <v>3.12</v>
      </c>
    </row>
    <row r="2274" spans="1:4">
      <c r="A2274" t="str">
        <f>"600200"</f>
        <v>600200</v>
      </c>
      <c r="B2274" t="s">
        <v>2276</v>
      </c>
      <c r="C2274">
        <v>-1.62</v>
      </c>
      <c r="D2274">
        <v>2.17</v>
      </c>
    </row>
    <row r="2275" spans="1:4">
      <c r="A2275" t="str">
        <f>"600201"</f>
        <v>600201</v>
      </c>
      <c r="B2275" t="s">
        <v>2277</v>
      </c>
      <c r="C2275">
        <v>-0.61</v>
      </c>
      <c r="D2275">
        <v>4.29</v>
      </c>
    </row>
    <row r="2276" spans="1:4">
      <c r="A2276" t="str">
        <f>"600202"</f>
        <v>600202</v>
      </c>
      <c r="B2276" t="s">
        <v>2278</v>
      </c>
      <c r="C2276">
        <v>-0.58</v>
      </c>
      <c r="D2276">
        <v>2.33</v>
      </c>
    </row>
    <row r="2277" spans="1:4">
      <c r="A2277" t="str">
        <f>"600203"</f>
        <v>600203</v>
      </c>
      <c r="B2277" t="s">
        <v>2279</v>
      </c>
      <c r="C2277">
        <v>-0.5</v>
      </c>
      <c r="D2277">
        <v>2.86</v>
      </c>
    </row>
    <row r="2278" spans="1:4">
      <c r="A2278" t="str">
        <f>"600206"</f>
        <v>600206</v>
      </c>
      <c r="B2278" t="s">
        <v>2280</v>
      </c>
      <c r="C2278">
        <v>2.44</v>
      </c>
      <c r="D2278">
        <v>3.36</v>
      </c>
    </row>
    <row r="2279" spans="1:4">
      <c r="A2279" t="str">
        <f>"600207"</f>
        <v>600207</v>
      </c>
      <c r="B2279" t="s">
        <v>2281</v>
      </c>
      <c r="C2279">
        <v>0.81</v>
      </c>
      <c r="D2279">
        <v>2.59</v>
      </c>
    </row>
    <row r="2280" spans="1:4">
      <c r="A2280" t="str">
        <f>"600208"</f>
        <v>600208</v>
      </c>
      <c r="B2280" t="s">
        <v>2282</v>
      </c>
      <c r="C2280">
        <v>1.14</v>
      </c>
      <c r="D2280">
        <v>2.28</v>
      </c>
    </row>
    <row r="2281" spans="1:4">
      <c r="A2281" t="str">
        <f>"600209"</f>
        <v>600209</v>
      </c>
      <c r="B2281" t="s">
        <v>2283</v>
      </c>
      <c r="C2281">
        <v>-4.99</v>
      </c>
      <c r="D2281">
        <v>0</v>
      </c>
    </row>
    <row r="2282" spans="1:4">
      <c r="A2282" t="str">
        <f>"600210"</f>
        <v>600210</v>
      </c>
      <c r="B2282" t="s">
        <v>2284</v>
      </c>
      <c r="C2282">
        <v>0.61</v>
      </c>
      <c r="D2282">
        <v>1.82</v>
      </c>
    </row>
    <row r="2283" spans="1:4">
      <c r="A2283" t="str">
        <f>"600211"</f>
        <v>600211</v>
      </c>
      <c r="B2283" t="s">
        <v>2285</v>
      </c>
      <c r="C2283">
        <v>-8.16</v>
      </c>
      <c r="D2283">
        <v>7.64</v>
      </c>
    </row>
    <row r="2284" spans="1:4">
      <c r="A2284" t="str">
        <f>"600212"</f>
        <v>600212</v>
      </c>
      <c r="B2284" t="s">
        <v>2286</v>
      </c>
      <c r="C2284">
        <v>1.42</v>
      </c>
      <c r="D2284">
        <v>8.96</v>
      </c>
    </row>
    <row r="2285" spans="1:4">
      <c r="A2285" t="str">
        <f>"600213"</f>
        <v>600213</v>
      </c>
      <c r="B2285" t="s">
        <v>2287</v>
      </c>
      <c r="C2285">
        <v>1.4</v>
      </c>
      <c r="D2285">
        <v>2.16</v>
      </c>
    </row>
    <row r="2286" spans="1:4">
      <c r="A2286" t="str">
        <f>"600215"</f>
        <v>600215</v>
      </c>
      <c r="B2286" t="s">
        <v>2288</v>
      </c>
      <c r="C2286">
        <v>0.53</v>
      </c>
      <c r="D2286">
        <v>1.98</v>
      </c>
    </row>
    <row r="2287" spans="1:4">
      <c r="A2287" t="str">
        <f>"600216"</f>
        <v>600216</v>
      </c>
      <c r="B2287" t="s">
        <v>2289</v>
      </c>
      <c r="C2287">
        <v>-1.83</v>
      </c>
      <c r="D2287">
        <v>4.15</v>
      </c>
    </row>
    <row r="2288" spans="1:4">
      <c r="A2288" t="str">
        <f>"600217"</f>
        <v>600217</v>
      </c>
      <c r="B2288" t="s">
        <v>2290</v>
      </c>
      <c r="C2288">
        <v>0</v>
      </c>
      <c r="D2288">
        <v>0</v>
      </c>
    </row>
    <row r="2289" spans="1:4">
      <c r="A2289" t="str">
        <f>"600218"</f>
        <v>600218</v>
      </c>
      <c r="B2289" t="s">
        <v>2291</v>
      </c>
      <c r="C2289">
        <v>1.19</v>
      </c>
      <c r="D2289">
        <v>2.96</v>
      </c>
    </row>
    <row r="2290" spans="1:4">
      <c r="A2290" t="str">
        <f>"600219"</f>
        <v>600219</v>
      </c>
      <c r="B2290" t="s">
        <v>2292</v>
      </c>
      <c r="C2290">
        <v>4.46</v>
      </c>
      <c r="D2290">
        <v>5.95</v>
      </c>
    </row>
    <row r="2291" spans="1:4">
      <c r="A2291" t="str">
        <f>"600220"</f>
        <v>600220</v>
      </c>
      <c r="B2291" t="s">
        <v>2293</v>
      </c>
      <c r="C2291">
        <v>1.42</v>
      </c>
      <c r="D2291">
        <v>2.37</v>
      </c>
    </row>
    <row r="2292" spans="1:4">
      <c r="A2292" t="str">
        <f>"600221"</f>
        <v>600221</v>
      </c>
      <c r="B2292" t="s">
        <v>2294</v>
      </c>
      <c r="C2292">
        <v>-9.97</v>
      </c>
      <c r="D2292">
        <v>0</v>
      </c>
    </row>
    <row r="2293" spans="1:4">
      <c r="A2293" t="str">
        <f>"600222"</f>
        <v>600222</v>
      </c>
      <c r="B2293" t="s">
        <v>2295</v>
      </c>
      <c r="C2293">
        <v>-1.15</v>
      </c>
      <c r="D2293">
        <v>2.07</v>
      </c>
    </row>
    <row r="2294" spans="1:4">
      <c r="A2294" t="str">
        <f>"600223"</f>
        <v>600223</v>
      </c>
      <c r="B2294" t="s">
        <v>2296</v>
      </c>
      <c r="C2294">
        <v>1.47</v>
      </c>
      <c r="D2294">
        <v>1.83</v>
      </c>
    </row>
    <row r="2295" spans="1:4">
      <c r="A2295" t="str">
        <f>"600225"</f>
        <v>600225</v>
      </c>
      <c r="B2295" t="s">
        <v>2297</v>
      </c>
      <c r="C2295">
        <v>1.49</v>
      </c>
      <c r="D2295">
        <v>3.35</v>
      </c>
    </row>
    <row r="2296" spans="1:4">
      <c r="A2296" t="str">
        <f>"600226"</f>
        <v>600226</v>
      </c>
      <c r="B2296" t="s">
        <v>2298</v>
      </c>
      <c r="C2296">
        <v>0</v>
      </c>
      <c r="D2296">
        <v>0</v>
      </c>
    </row>
    <row r="2297" spans="1:4">
      <c r="A2297" t="str">
        <f>"600227"</f>
        <v>600227</v>
      </c>
      <c r="B2297" t="s">
        <v>2299</v>
      </c>
      <c r="C2297">
        <v>-1.14</v>
      </c>
      <c r="D2297">
        <v>2.84</v>
      </c>
    </row>
    <row r="2298" spans="1:4">
      <c r="A2298" t="str">
        <f>"600228"</f>
        <v>600228</v>
      </c>
      <c r="B2298" t="s">
        <v>2300</v>
      </c>
      <c r="C2298">
        <v>1.15</v>
      </c>
      <c r="D2298">
        <v>1.61</v>
      </c>
    </row>
    <row r="2299" spans="1:4">
      <c r="A2299" t="str">
        <f>"600229"</f>
        <v>600229</v>
      </c>
      <c r="B2299" t="s">
        <v>2301</v>
      </c>
      <c r="C2299">
        <v>0.13</v>
      </c>
      <c r="D2299">
        <v>1.26</v>
      </c>
    </row>
    <row r="2300" spans="1:4">
      <c r="A2300" t="str">
        <f>"600230"</f>
        <v>600230</v>
      </c>
      <c r="B2300" t="s">
        <v>2302</v>
      </c>
      <c r="C2300">
        <v>6.64</v>
      </c>
      <c r="D2300">
        <v>9.67</v>
      </c>
    </row>
    <row r="2301" spans="1:4">
      <c r="A2301" t="str">
        <f>"600231"</f>
        <v>600231</v>
      </c>
      <c r="B2301" t="s">
        <v>2303</v>
      </c>
      <c r="C2301">
        <v>2.57</v>
      </c>
      <c r="D2301">
        <v>5.71</v>
      </c>
    </row>
    <row r="2302" spans="1:4">
      <c r="A2302" t="str">
        <f>"600232"</f>
        <v>600232</v>
      </c>
      <c r="B2302" t="s">
        <v>2304</v>
      </c>
      <c r="C2302">
        <v>0</v>
      </c>
      <c r="D2302">
        <v>0</v>
      </c>
    </row>
    <row r="2303" spans="1:4">
      <c r="A2303" t="str">
        <f>"600233"</f>
        <v>600233</v>
      </c>
      <c r="B2303" t="s">
        <v>2305</v>
      </c>
      <c r="C2303">
        <v>0.15</v>
      </c>
      <c r="D2303">
        <v>3.46</v>
      </c>
    </row>
    <row r="2304" spans="1:4">
      <c r="A2304" t="str">
        <f>"600234"</f>
        <v>600234</v>
      </c>
      <c r="B2304" t="s">
        <v>2306</v>
      </c>
      <c r="C2304">
        <v>-1.13</v>
      </c>
      <c r="D2304">
        <v>4.11</v>
      </c>
    </row>
    <row r="2305" spans="1:4">
      <c r="A2305" t="str">
        <f>"600235"</f>
        <v>600235</v>
      </c>
      <c r="B2305" t="s">
        <v>2307</v>
      </c>
      <c r="C2305">
        <v>0.64</v>
      </c>
      <c r="D2305">
        <v>2.36</v>
      </c>
    </row>
    <row r="2306" spans="1:4">
      <c r="A2306" t="str">
        <f>"600236"</f>
        <v>600236</v>
      </c>
      <c r="B2306" t="s">
        <v>2308</v>
      </c>
      <c r="C2306">
        <v>0</v>
      </c>
      <c r="D2306">
        <v>2.22</v>
      </c>
    </row>
    <row r="2307" spans="1:4">
      <c r="A2307" t="str">
        <f>"600237"</f>
        <v>600237</v>
      </c>
      <c r="B2307" t="s">
        <v>2309</v>
      </c>
      <c r="C2307">
        <v>0.49</v>
      </c>
      <c r="D2307">
        <v>2.7</v>
      </c>
    </row>
    <row r="2308" spans="1:4">
      <c r="A2308" t="str">
        <f>"600238"</f>
        <v>600238</v>
      </c>
      <c r="B2308" t="s">
        <v>2310</v>
      </c>
      <c r="C2308">
        <v>-0.16</v>
      </c>
      <c r="D2308">
        <v>1.24</v>
      </c>
    </row>
    <row r="2309" spans="1:4">
      <c r="A2309" t="str">
        <f>"600239"</f>
        <v>600239</v>
      </c>
      <c r="B2309" t="s">
        <v>2311</v>
      </c>
      <c r="C2309">
        <v>1.23</v>
      </c>
      <c r="D2309">
        <v>3.43</v>
      </c>
    </row>
    <row r="2310" spans="1:4">
      <c r="A2310" t="str">
        <f>"600240"</f>
        <v>600240</v>
      </c>
      <c r="B2310" t="s">
        <v>2312</v>
      </c>
      <c r="C2310">
        <v>0.14</v>
      </c>
      <c r="D2310">
        <v>1.68</v>
      </c>
    </row>
    <row r="2311" spans="1:4">
      <c r="A2311" t="str">
        <f>"600241"</f>
        <v>600241</v>
      </c>
      <c r="B2311" t="s">
        <v>2313</v>
      </c>
      <c r="C2311">
        <v>0.13</v>
      </c>
      <c r="D2311">
        <v>1.91</v>
      </c>
    </row>
    <row r="2312" spans="1:4">
      <c r="A2312" t="str">
        <f>"600242"</f>
        <v>600242</v>
      </c>
      <c r="B2312" t="s">
        <v>2314</v>
      </c>
      <c r="C2312">
        <v>0</v>
      </c>
      <c r="D2312">
        <v>2.15</v>
      </c>
    </row>
    <row r="2313" spans="1:4">
      <c r="A2313" t="str">
        <f>"600243"</f>
        <v>600243</v>
      </c>
      <c r="B2313" t="s">
        <v>2315</v>
      </c>
      <c r="C2313">
        <v>1.21</v>
      </c>
      <c r="D2313">
        <v>2.83</v>
      </c>
    </row>
    <row r="2314" spans="1:4">
      <c r="A2314" t="str">
        <f>"600246"</f>
        <v>600246</v>
      </c>
      <c r="B2314" t="s">
        <v>2316</v>
      </c>
      <c r="C2314">
        <v>-0.24</v>
      </c>
      <c r="D2314">
        <v>1.18</v>
      </c>
    </row>
    <row r="2315" spans="1:4">
      <c r="A2315" t="str">
        <f>"600247"</f>
        <v>600247</v>
      </c>
      <c r="B2315" t="s">
        <v>2317</v>
      </c>
      <c r="C2315">
        <v>0.87</v>
      </c>
      <c r="D2315">
        <v>2.6</v>
      </c>
    </row>
    <row r="2316" spans="1:4">
      <c r="A2316" t="str">
        <f>"600248"</f>
        <v>600248</v>
      </c>
      <c r="B2316" t="s">
        <v>2318</v>
      </c>
      <c r="C2316">
        <v>0</v>
      </c>
      <c r="D2316">
        <v>0</v>
      </c>
    </row>
    <row r="2317" spans="1:4">
      <c r="A2317" t="str">
        <f>"600249"</f>
        <v>600249</v>
      </c>
      <c r="B2317" t="s">
        <v>2319</v>
      </c>
      <c r="C2317">
        <v>0</v>
      </c>
      <c r="D2317">
        <v>2.2</v>
      </c>
    </row>
    <row r="2318" spans="1:4">
      <c r="A2318" t="str">
        <f>"600250"</f>
        <v>600250</v>
      </c>
      <c r="B2318" t="s">
        <v>2320</v>
      </c>
      <c r="C2318">
        <v>-2.77</v>
      </c>
      <c r="D2318">
        <v>3.94</v>
      </c>
    </row>
    <row r="2319" spans="1:4">
      <c r="A2319" t="str">
        <f>"600251"</f>
        <v>600251</v>
      </c>
      <c r="B2319" t="s">
        <v>2321</v>
      </c>
      <c r="C2319">
        <v>2.37</v>
      </c>
      <c r="D2319">
        <v>3.1</v>
      </c>
    </row>
    <row r="2320" spans="1:4">
      <c r="A2320" t="str">
        <f>"600252"</f>
        <v>600252</v>
      </c>
      <c r="B2320" t="s">
        <v>2322</v>
      </c>
      <c r="C2320">
        <v>0</v>
      </c>
      <c r="D2320">
        <v>1.95</v>
      </c>
    </row>
    <row r="2321" spans="1:4">
      <c r="A2321" t="str">
        <f>"600255"</f>
        <v>600255</v>
      </c>
      <c r="B2321" t="s">
        <v>2323</v>
      </c>
      <c r="C2321">
        <v>1.85</v>
      </c>
      <c r="D2321">
        <v>2.78</v>
      </c>
    </row>
    <row r="2322" spans="1:4">
      <c r="A2322" t="str">
        <f>"600256"</f>
        <v>600256</v>
      </c>
      <c r="B2322" t="s">
        <v>2324</v>
      </c>
      <c r="C2322">
        <v>0.45</v>
      </c>
      <c r="D2322">
        <v>2.48</v>
      </c>
    </row>
    <row r="2323" spans="1:4">
      <c r="A2323" t="str">
        <f>"600257"</f>
        <v>600257</v>
      </c>
      <c r="B2323" t="s">
        <v>2325</v>
      </c>
      <c r="C2323">
        <v>0.88</v>
      </c>
      <c r="D2323">
        <v>1.99</v>
      </c>
    </row>
    <row r="2324" spans="1:4">
      <c r="A2324" t="str">
        <f>"600258"</f>
        <v>600258</v>
      </c>
      <c r="B2324" t="s">
        <v>2326</v>
      </c>
      <c r="C2324">
        <v>-3.13</v>
      </c>
      <c r="D2324">
        <v>4.19</v>
      </c>
    </row>
    <row r="2325" spans="1:4">
      <c r="A2325" t="str">
        <f>"600259"</f>
        <v>600259</v>
      </c>
      <c r="B2325" t="s">
        <v>2327</v>
      </c>
      <c r="C2325">
        <v>1.69</v>
      </c>
      <c r="D2325">
        <v>2.46</v>
      </c>
    </row>
    <row r="2326" spans="1:4">
      <c r="A2326" t="str">
        <f>"600260"</f>
        <v>600260</v>
      </c>
      <c r="B2326" t="s">
        <v>2328</v>
      </c>
      <c r="C2326">
        <v>1.32</v>
      </c>
      <c r="D2326">
        <v>3.78</v>
      </c>
    </row>
    <row r="2327" spans="1:4">
      <c r="A2327" t="str">
        <f>"600261"</f>
        <v>600261</v>
      </c>
      <c r="B2327" t="s">
        <v>2329</v>
      </c>
      <c r="C2327">
        <v>-0.27</v>
      </c>
      <c r="D2327">
        <v>2.71</v>
      </c>
    </row>
    <row r="2328" spans="1:4">
      <c r="A2328" t="str">
        <f>"600262"</f>
        <v>600262</v>
      </c>
      <c r="B2328" t="s">
        <v>2330</v>
      </c>
      <c r="C2328">
        <v>2.15</v>
      </c>
      <c r="D2328">
        <v>6.64</v>
      </c>
    </row>
    <row r="2329" spans="1:4">
      <c r="A2329" t="str">
        <f>"600265"</f>
        <v>600265</v>
      </c>
      <c r="B2329" t="s">
        <v>2331</v>
      </c>
      <c r="C2329">
        <v>0.5</v>
      </c>
      <c r="D2329">
        <v>3.03</v>
      </c>
    </row>
    <row r="2330" spans="1:4">
      <c r="A2330" t="str">
        <f>"600266"</f>
        <v>600266</v>
      </c>
      <c r="B2330" t="s">
        <v>2332</v>
      </c>
      <c r="C2330">
        <v>1.48</v>
      </c>
      <c r="D2330">
        <v>2.16</v>
      </c>
    </row>
    <row r="2331" spans="1:4">
      <c r="A2331" t="str">
        <f>"600267"</f>
        <v>600267</v>
      </c>
      <c r="B2331" t="s">
        <v>2333</v>
      </c>
      <c r="C2331">
        <v>-1.63</v>
      </c>
      <c r="D2331">
        <v>3.75</v>
      </c>
    </row>
    <row r="2332" spans="1:4">
      <c r="A2332" t="str">
        <f>"600268"</f>
        <v>600268</v>
      </c>
      <c r="B2332" t="s">
        <v>2334</v>
      </c>
      <c r="C2332">
        <v>1.41</v>
      </c>
      <c r="D2332">
        <v>2.11</v>
      </c>
    </row>
    <row r="2333" spans="1:4">
      <c r="A2333" t="str">
        <f>"600269"</f>
        <v>600269</v>
      </c>
      <c r="B2333" t="s">
        <v>2335</v>
      </c>
      <c r="C2333">
        <v>1.2</v>
      </c>
      <c r="D2333">
        <v>1.91</v>
      </c>
    </row>
    <row r="2334" spans="1:4">
      <c r="A2334" t="str">
        <f>"600270"</f>
        <v>600270</v>
      </c>
      <c r="B2334" t="s">
        <v>2336</v>
      </c>
      <c r="C2334">
        <v>0.09</v>
      </c>
      <c r="D2334">
        <v>0.93</v>
      </c>
    </row>
    <row r="2335" spans="1:4">
      <c r="A2335" t="str">
        <f>"600271"</f>
        <v>600271</v>
      </c>
      <c r="B2335" t="s">
        <v>2337</v>
      </c>
      <c r="C2335">
        <v>7.53</v>
      </c>
      <c r="D2335">
        <v>8.29</v>
      </c>
    </row>
    <row r="2336" spans="1:4">
      <c r="A2336" t="str">
        <f>"600272"</f>
        <v>600272</v>
      </c>
      <c r="B2336" t="s">
        <v>2338</v>
      </c>
      <c r="C2336">
        <v>1.8</v>
      </c>
      <c r="D2336">
        <v>2.32</v>
      </c>
    </row>
    <row r="2337" spans="1:4">
      <c r="A2337" t="str">
        <f>"600273"</f>
        <v>600273</v>
      </c>
      <c r="B2337" t="s">
        <v>2339</v>
      </c>
      <c r="C2337">
        <v>1.06</v>
      </c>
      <c r="D2337">
        <v>4.12</v>
      </c>
    </row>
    <row r="2338" spans="1:4">
      <c r="A2338" t="str">
        <f>"600275"</f>
        <v>600275</v>
      </c>
      <c r="B2338" t="s">
        <v>2340</v>
      </c>
      <c r="C2338">
        <v>0.34</v>
      </c>
      <c r="D2338">
        <v>1.68</v>
      </c>
    </row>
    <row r="2339" spans="1:4">
      <c r="A2339" t="str">
        <f>"600276"</f>
        <v>600276</v>
      </c>
      <c r="B2339" t="s">
        <v>2341</v>
      </c>
      <c r="C2339">
        <v>-4.84</v>
      </c>
      <c r="D2339">
        <v>3.57</v>
      </c>
    </row>
    <row r="2340" spans="1:4">
      <c r="A2340" t="str">
        <f>"600277"</f>
        <v>600277</v>
      </c>
      <c r="B2340" t="s">
        <v>2342</v>
      </c>
      <c r="C2340">
        <v>1.51</v>
      </c>
      <c r="D2340">
        <v>1.32</v>
      </c>
    </row>
    <row r="2341" spans="1:4">
      <c r="A2341" t="str">
        <f>"600278"</f>
        <v>600278</v>
      </c>
      <c r="B2341" t="s">
        <v>2343</v>
      </c>
      <c r="C2341">
        <v>2.01</v>
      </c>
      <c r="D2341">
        <v>3.01</v>
      </c>
    </row>
    <row r="2342" spans="1:4">
      <c r="A2342" t="str">
        <f>"600279"</f>
        <v>600279</v>
      </c>
      <c r="B2342" t="s">
        <v>2344</v>
      </c>
      <c r="C2342">
        <v>1.83</v>
      </c>
      <c r="D2342">
        <v>2.97</v>
      </c>
    </row>
    <row r="2343" spans="1:4">
      <c r="A2343" t="str">
        <f>"600280"</f>
        <v>600280</v>
      </c>
      <c r="B2343" t="s">
        <v>2345</v>
      </c>
      <c r="C2343">
        <v>-1.55</v>
      </c>
      <c r="D2343">
        <v>2.28</v>
      </c>
    </row>
    <row r="2344" spans="1:4">
      <c r="A2344" t="str">
        <f>"600281"</f>
        <v>600281</v>
      </c>
      <c r="B2344" t="s">
        <v>2346</v>
      </c>
      <c r="C2344">
        <v>0.86</v>
      </c>
      <c r="D2344">
        <v>2.58</v>
      </c>
    </row>
    <row r="2345" spans="1:4">
      <c r="A2345" t="str">
        <f>"600282"</f>
        <v>600282</v>
      </c>
      <c r="B2345" t="s">
        <v>2347</v>
      </c>
      <c r="C2345">
        <v>4.26</v>
      </c>
      <c r="D2345">
        <v>5.97</v>
      </c>
    </row>
    <row r="2346" spans="1:4">
      <c r="A2346" t="str">
        <f>"600283"</f>
        <v>600283</v>
      </c>
      <c r="B2346" t="s">
        <v>2348</v>
      </c>
      <c r="C2346">
        <v>1.34</v>
      </c>
      <c r="D2346">
        <v>2.33</v>
      </c>
    </row>
    <row r="2347" spans="1:4">
      <c r="A2347" t="str">
        <f>"600284"</f>
        <v>600284</v>
      </c>
      <c r="B2347" t="s">
        <v>2349</v>
      </c>
      <c r="C2347">
        <v>2.27</v>
      </c>
      <c r="D2347">
        <v>3.51</v>
      </c>
    </row>
    <row r="2348" spans="1:4">
      <c r="A2348" t="str">
        <f>"600285"</f>
        <v>600285</v>
      </c>
      <c r="B2348" t="s">
        <v>2350</v>
      </c>
      <c r="C2348">
        <v>-3.2</v>
      </c>
      <c r="D2348">
        <v>3.81</v>
      </c>
    </row>
    <row r="2349" spans="1:4">
      <c r="A2349" t="str">
        <f>"600287"</f>
        <v>600287</v>
      </c>
      <c r="B2349" t="s">
        <v>2351</v>
      </c>
      <c r="C2349">
        <v>1.87</v>
      </c>
      <c r="D2349">
        <v>2.8</v>
      </c>
    </row>
    <row r="2350" spans="1:4">
      <c r="A2350" t="str">
        <f>"600288"</f>
        <v>600288</v>
      </c>
      <c r="B2350" t="s">
        <v>2352</v>
      </c>
      <c r="C2350">
        <v>1.45</v>
      </c>
      <c r="D2350">
        <v>4.7</v>
      </c>
    </row>
    <row r="2351" spans="1:4">
      <c r="A2351" t="str">
        <f>"600289"</f>
        <v>600289</v>
      </c>
      <c r="B2351" t="s">
        <v>2353</v>
      </c>
      <c r="C2351">
        <v>-1.19</v>
      </c>
      <c r="D2351">
        <v>1.98</v>
      </c>
    </row>
    <row r="2352" spans="1:4">
      <c r="A2352" t="str">
        <f>"600290"</f>
        <v>600290</v>
      </c>
      <c r="B2352" t="s">
        <v>2354</v>
      </c>
      <c r="C2352">
        <v>1.8</v>
      </c>
      <c r="D2352">
        <v>4.39</v>
      </c>
    </row>
    <row r="2353" spans="1:4">
      <c r="A2353" t="str">
        <f>"600291"</f>
        <v>600291</v>
      </c>
      <c r="B2353" t="s">
        <v>2355</v>
      </c>
      <c r="C2353">
        <v>0.22</v>
      </c>
      <c r="D2353">
        <v>3.31</v>
      </c>
    </row>
    <row r="2354" spans="1:4">
      <c r="A2354" t="str">
        <f>"600292"</f>
        <v>600292</v>
      </c>
      <c r="B2354" t="s">
        <v>2356</v>
      </c>
      <c r="C2354">
        <v>1.34</v>
      </c>
      <c r="D2354">
        <v>1.68</v>
      </c>
    </row>
    <row r="2355" spans="1:4">
      <c r="A2355" t="str">
        <f>"600293"</f>
        <v>600293</v>
      </c>
      <c r="B2355" t="s">
        <v>2357</v>
      </c>
      <c r="C2355">
        <v>0</v>
      </c>
      <c r="D2355">
        <v>0</v>
      </c>
    </row>
    <row r="2356" spans="1:4">
      <c r="A2356" t="str">
        <f>"600295"</f>
        <v>600295</v>
      </c>
      <c r="B2356" t="s">
        <v>2358</v>
      </c>
      <c r="C2356">
        <v>4.17</v>
      </c>
      <c r="D2356">
        <v>4.28</v>
      </c>
    </row>
    <row r="2357" spans="1:4">
      <c r="A2357" t="str">
        <f>"600297"</f>
        <v>600297</v>
      </c>
      <c r="B2357" t="s">
        <v>2359</v>
      </c>
      <c r="C2357">
        <v>3.9</v>
      </c>
      <c r="D2357">
        <v>5.02</v>
      </c>
    </row>
    <row r="2358" spans="1:4">
      <c r="A2358" t="str">
        <f>"600298"</f>
        <v>600298</v>
      </c>
      <c r="B2358" t="s">
        <v>2360</v>
      </c>
      <c r="C2358">
        <v>-1.99</v>
      </c>
      <c r="D2358">
        <v>3.58</v>
      </c>
    </row>
    <row r="2359" spans="1:4">
      <c r="A2359" t="str">
        <f>"600299"</f>
        <v>600299</v>
      </c>
      <c r="B2359" t="s">
        <v>2361</v>
      </c>
      <c r="C2359">
        <v>1.09</v>
      </c>
      <c r="D2359">
        <v>2.35</v>
      </c>
    </row>
    <row r="2360" spans="1:4">
      <c r="A2360" t="str">
        <f>"600300"</f>
        <v>600300</v>
      </c>
      <c r="B2360" t="s">
        <v>2362</v>
      </c>
      <c r="C2360">
        <v>0.95</v>
      </c>
      <c r="D2360">
        <v>2.52</v>
      </c>
    </row>
    <row r="2361" spans="1:4">
      <c r="A2361" t="str">
        <f>"600301"</f>
        <v>600301</v>
      </c>
      <c r="B2361" t="s">
        <v>2363</v>
      </c>
      <c r="C2361">
        <v>-0.19</v>
      </c>
      <c r="D2361">
        <v>1.91</v>
      </c>
    </row>
    <row r="2362" spans="1:4">
      <c r="A2362" t="str">
        <f>"600302"</f>
        <v>600302</v>
      </c>
      <c r="B2362" t="s">
        <v>2364</v>
      </c>
      <c r="C2362">
        <v>0.23</v>
      </c>
      <c r="D2362">
        <v>1.58</v>
      </c>
    </row>
    <row r="2363" spans="1:4">
      <c r="A2363" t="str">
        <f>"600303"</f>
        <v>600303</v>
      </c>
      <c r="B2363" t="s">
        <v>2365</v>
      </c>
      <c r="C2363">
        <v>0.59</v>
      </c>
      <c r="D2363">
        <v>1.58</v>
      </c>
    </row>
    <row r="2364" spans="1:4">
      <c r="A2364" t="str">
        <f>"600305"</f>
        <v>600305</v>
      </c>
      <c r="B2364" t="s">
        <v>2366</v>
      </c>
      <c r="C2364">
        <v>0.1</v>
      </c>
      <c r="D2364">
        <v>6.13</v>
      </c>
    </row>
    <row r="2365" spans="1:4">
      <c r="A2365" t="str">
        <f>"600306"</f>
        <v>600306</v>
      </c>
      <c r="B2365" t="s">
        <v>2367</v>
      </c>
      <c r="C2365">
        <v>0.89</v>
      </c>
      <c r="D2365">
        <v>3.13</v>
      </c>
    </row>
    <row r="2366" spans="1:4">
      <c r="A2366" t="str">
        <f>"600307"</f>
        <v>600307</v>
      </c>
      <c r="B2366" t="s">
        <v>2368</v>
      </c>
      <c r="C2366">
        <v>1.92</v>
      </c>
      <c r="D2366">
        <v>3.85</v>
      </c>
    </row>
    <row r="2367" spans="1:4">
      <c r="A2367" t="str">
        <f>"600308"</f>
        <v>600308</v>
      </c>
      <c r="B2367" t="s">
        <v>2369</v>
      </c>
      <c r="C2367">
        <v>1.51</v>
      </c>
      <c r="D2367">
        <v>3.02</v>
      </c>
    </row>
    <row r="2368" spans="1:4">
      <c r="A2368" t="str">
        <f>"600309"</f>
        <v>600309</v>
      </c>
      <c r="B2368" t="s">
        <v>2370</v>
      </c>
      <c r="C2368">
        <v>4.72</v>
      </c>
      <c r="D2368">
        <v>5.38</v>
      </c>
    </row>
    <row r="2369" spans="1:4">
      <c r="A2369" t="str">
        <f>"600310"</f>
        <v>600310</v>
      </c>
      <c r="B2369" t="s">
        <v>2371</v>
      </c>
      <c r="C2369">
        <v>1.09</v>
      </c>
      <c r="D2369">
        <v>1.63</v>
      </c>
    </row>
    <row r="2370" spans="1:4">
      <c r="A2370" t="str">
        <f>"600311"</f>
        <v>600311</v>
      </c>
      <c r="B2370" t="s">
        <v>2372</v>
      </c>
      <c r="C2370">
        <v>1.03</v>
      </c>
      <c r="D2370">
        <v>1.72</v>
      </c>
    </row>
    <row r="2371" spans="1:4">
      <c r="A2371" t="str">
        <f>"600312"</f>
        <v>600312</v>
      </c>
      <c r="B2371" t="s">
        <v>2373</v>
      </c>
      <c r="C2371">
        <v>0.72</v>
      </c>
      <c r="D2371">
        <v>2.17</v>
      </c>
    </row>
    <row r="2372" spans="1:4">
      <c r="A2372" t="str">
        <f>"600313"</f>
        <v>600313</v>
      </c>
      <c r="B2372" t="s">
        <v>2374</v>
      </c>
      <c r="C2372">
        <v>0.34</v>
      </c>
      <c r="D2372">
        <v>2.68</v>
      </c>
    </row>
    <row r="2373" spans="1:4">
      <c r="A2373" t="str">
        <f>"600315"</f>
        <v>600315</v>
      </c>
      <c r="B2373" t="s">
        <v>2375</v>
      </c>
      <c r="C2373">
        <v>-0.85</v>
      </c>
      <c r="D2373">
        <v>2.44</v>
      </c>
    </row>
    <row r="2374" spans="1:4">
      <c r="A2374" t="str">
        <f>"600316"</f>
        <v>600316</v>
      </c>
      <c r="B2374" t="s">
        <v>2376</v>
      </c>
      <c r="C2374">
        <v>3.5</v>
      </c>
      <c r="D2374">
        <v>4.13</v>
      </c>
    </row>
    <row r="2375" spans="1:4">
      <c r="A2375" t="str">
        <f>"600317"</f>
        <v>600317</v>
      </c>
      <c r="B2375" t="s">
        <v>2377</v>
      </c>
      <c r="C2375">
        <v>2.25</v>
      </c>
      <c r="D2375">
        <v>2.7</v>
      </c>
    </row>
    <row r="2376" spans="1:4">
      <c r="A2376" t="str">
        <f>"600318"</f>
        <v>600318</v>
      </c>
      <c r="B2376" t="s">
        <v>2378</v>
      </c>
      <c r="C2376">
        <v>0</v>
      </c>
      <c r="D2376">
        <v>0</v>
      </c>
    </row>
    <row r="2377" spans="1:4">
      <c r="A2377" t="str">
        <f>"600319"</f>
        <v>600319</v>
      </c>
      <c r="B2377" t="s">
        <v>2379</v>
      </c>
      <c r="C2377">
        <v>-6.05</v>
      </c>
      <c r="D2377">
        <v>6.23</v>
      </c>
    </row>
    <row r="2378" spans="1:4">
      <c r="A2378" t="str">
        <f>"600320"</f>
        <v>600320</v>
      </c>
      <c r="B2378" t="s">
        <v>2380</v>
      </c>
      <c r="C2378">
        <v>2.18</v>
      </c>
      <c r="D2378">
        <v>3.15</v>
      </c>
    </row>
    <row r="2379" spans="1:4">
      <c r="A2379" t="str">
        <f>"600321"</f>
        <v>600321</v>
      </c>
      <c r="B2379" t="s">
        <v>2381</v>
      </c>
      <c r="C2379">
        <v>0</v>
      </c>
      <c r="D2379">
        <v>2.62</v>
      </c>
    </row>
    <row r="2380" spans="1:4">
      <c r="A2380" t="str">
        <f>"600322"</f>
        <v>600322</v>
      </c>
      <c r="B2380" t="s">
        <v>2382</v>
      </c>
      <c r="C2380">
        <v>-0.61</v>
      </c>
      <c r="D2380">
        <v>2.03</v>
      </c>
    </row>
    <row r="2381" spans="1:4">
      <c r="A2381" t="str">
        <f>"600323"</f>
        <v>600323</v>
      </c>
      <c r="B2381" t="s">
        <v>2383</v>
      </c>
      <c r="C2381">
        <v>4.29</v>
      </c>
      <c r="D2381">
        <v>5.44</v>
      </c>
    </row>
    <row r="2382" spans="1:4">
      <c r="A2382" t="str">
        <f>"600325"</f>
        <v>600325</v>
      </c>
      <c r="B2382" t="s">
        <v>2384</v>
      </c>
      <c r="C2382">
        <v>2.39</v>
      </c>
      <c r="D2382">
        <v>4.14</v>
      </c>
    </row>
    <row r="2383" spans="1:4">
      <c r="A2383" t="str">
        <f>"600326"</f>
        <v>600326</v>
      </c>
      <c r="B2383" t="s">
        <v>2385</v>
      </c>
      <c r="C2383">
        <v>3.43</v>
      </c>
      <c r="D2383">
        <v>5.83</v>
      </c>
    </row>
    <row r="2384" spans="1:4">
      <c r="A2384" t="str">
        <f>"600327"</f>
        <v>600327</v>
      </c>
      <c r="B2384" t="s">
        <v>2386</v>
      </c>
      <c r="C2384">
        <v>1.3</v>
      </c>
      <c r="D2384">
        <v>2.16</v>
      </c>
    </row>
    <row r="2385" spans="1:4">
      <c r="A2385" t="str">
        <f>"600328"</f>
        <v>600328</v>
      </c>
      <c r="B2385" t="s">
        <v>2387</v>
      </c>
      <c r="C2385">
        <v>1.89</v>
      </c>
      <c r="D2385">
        <v>2.56</v>
      </c>
    </row>
    <row r="2386" spans="1:4">
      <c r="A2386" t="str">
        <f>"600329"</f>
        <v>600329</v>
      </c>
      <c r="B2386" t="s">
        <v>2388</v>
      </c>
      <c r="C2386">
        <v>-4.69</v>
      </c>
      <c r="D2386">
        <v>6.21</v>
      </c>
    </row>
    <row r="2387" spans="1:4">
      <c r="A2387" t="str">
        <f>"600330"</f>
        <v>600330</v>
      </c>
      <c r="B2387" t="s">
        <v>2389</v>
      </c>
      <c r="C2387">
        <v>1.26</v>
      </c>
      <c r="D2387">
        <v>2.79</v>
      </c>
    </row>
    <row r="2388" spans="1:4">
      <c r="A2388" t="str">
        <f>"600331"</f>
        <v>600331</v>
      </c>
      <c r="B2388" t="s">
        <v>2390</v>
      </c>
      <c r="C2388">
        <v>2.7</v>
      </c>
      <c r="D2388">
        <v>5.02</v>
      </c>
    </row>
    <row r="2389" spans="1:4">
      <c r="A2389" t="str">
        <f>"600332"</f>
        <v>600332</v>
      </c>
      <c r="B2389" t="s">
        <v>2391</v>
      </c>
      <c r="C2389">
        <v>-4.78</v>
      </c>
      <c r="D2389">
        <v>4.34</v>
      </c>
    </row>
    <row r="2390" spans="1:4">
      <c r="A2390" t="str">
        <f>"600333"</f>
        <v>600333</v>
      </c>
      <c r="B2390" t="s">
        <v>2392</v>
      </c>
      <c r="C2390">
        <v>-2.88</v>
      </c>
      <c r="D2390">
        <v>7.49</v>
      </c>
    </row>
    <row r="2391" spans="1:4">
      <c r="A2391" t="str">
        <f>"600335"</f>
        <v>600335</v>
      </c>
      <c r="B2391" t="s">
        <v>2393</v>
      </c>
      <c r="C2391">
        <v>0</v>
      </c>
      <c r="D2391">
        <v>0</v>
      </c>
    </row>
    <row r="2392" spans="1:4">
      <c r="A2392" t="str">
        <f>"600336"</f>
        <v>600336</v>
      </c>
      <c r="B2392" t="s">
        <v>2394</v>
      </c>
      <c r="C2392">
        <v>4.72</v>
      </c>
      <c r="D2392">
        <v>8.14</v>
      </c>
    </row>
    <row r="2393" spans="1:4">
      <c r="A2393" t="str">
        <f>"600337"</f>
        <v>600337</v>
      </c>
      <c r="B2393" t="s">
        <v>2395</v>
      </c>
      <c r="C2393">
        <v>0.38</v>
      </c>
      <c r="D2393">
        <v>1.51</v>
      </c>
    </row>
    <row r="2394" spans="1:4">
      <c r="A2394" t="str">
        <f>"600338"</f>
        <v>600338</v>
      </c>
      <c r="B2394" t="s">
        <v>2396</v>
      </c>
      <c r="C2394">
        <v>1.01</v>
      </c>
      <c r="D2394">
        <v>4.17</v>
      </c>
    </row>
    <row r="2395" spans="1:4">
      <c r="A2395" t="str">
        <f>"600339"</f>
        <v>600339</v>
      </c>
      <c r="B2395" t="s">
        <v>2397</v>
      </c>
      <c r="C2395">
        <v>0</v>
      </c>
      <c r="D2395">
        <v>1.7</v>
      </c>
    </row>
    <row r="2396" spans="1:4">
      <c r="A2396" t="str">
        <f>"600340"</f>
        <v>600340</v>
      </c>
      <c r="B2396" t="s">
        <v>2398</v>
      </c>
      <c r="C2396">
        <v>1.41</v>
      </c>
      <c r="D2396">
        <v>4.19</v>
      </c>
    </row>
    <row r="2397" spans="1:4">
      <c r="A2397" t="str">
        <f>"600343"</f>
        <v>600343</v>
      </c>
      <c r="B2397" t="s">
        <v>2399</v>
      </c>
      <c r="C2397">
        <v>9.97</v>
      </c>
      <c r="D2397">
        <v>6.98</v>
      </c>
    </row>
    <row r="2398" spans="1:4">
      <c r="A2398" t="str">
        <f>"600345"</f>
        <v>600345</v>
      </c>
      <c r="B2398" t="s">
        <v>2400</v>
      </c>
      <c r="C2398">
        <v>0.42</v>
      </c>
      <c r="D2398">
        <v>4.75</v>
      </c>
    </row>
    <row r="2399" spans="1:4">
      <c r="A2399" t="str">
        <f>"600346"</f>
        <v>600346</v>
      </c>
      <c r="B2399" t="s">
        <v>2401</v>
      </c>
      <c r="C2399">
        <v>-0.97</v>
      </c>
      <c r="D2399">
        <v>2.73</v>
      </c>
    </row>
    <row r="2400" spans="1:4">
      <c r="A2400" t="str">
        <f>"600348"</f>
        <v>600348</v>
      </c>
      <c r="B2400" t="s">
        <v>2402</v>
      </c>
      <c r="C2400">
        <v>2.1</v>
      </c>
      <c r="D2400">
        <v>4.69</v>
      </c>
    </row>
    <row r="2401" spans="1:4">
      <c r="A2401" t="str">
        <f>"600350"</f>
        <v>600350</v>
      </c>
      <c r="B2401" t="s">
        <v>2403</v>
      </c>
      <c r="C2401">
        <v>2.47</v>
      </c>
      <c r="D2401">
        <v>2.96</v>
      </c>
    </row>
    <row r="2402" spans="1:4">
      <c r="A2402" t="str">
        <f>"600351"</f>
        <v>600351</v>
      </c>
      <c r="B2402" t="s">
        <v>2404</v>
      </c>
      <c r="C2402">
        <v>1.17</v>
      </c>
      <c r="D2402">
        <v>6.39</v>
      </c>
    </row>
    <row r="2403" spans="1:4">
      <c r="A2403" t="str">
        <f>"600352"</f>
        <v>600352</v>
      </c>
      <c r="B2403" t="s">
        <v>2405</v>
      </c>
      <c r="C2403">
        <v>2.24</v>
      </c>
      <c r="D2403">
        <v>4.07</v>
      </c>
    </row>
    <row r="2404" spans="1:4">
      <c r="A2404" t="str">
        <f>"600353"</f>
        <v>600353</v>
      </c>
      <c r="B2404" t="s">
        <v>2406</v>
      </c>
      <c r="C2404">
        <v>1.4</v>
      </c>
      <c r="D2404">
        <v>3.19</v>
      </c>
    </row>
    <row r="2405" spans="1:4">
      <c r="A2405" t="str">
        <f>"600354"</f>
        <v>600354</v>
      </c>
      <c r="B2405" t="s">
        <v>2407</v>
      </c>
      <c r="C2405">
        <v>0.58</v>
      </c>
      <c r="D2405">
        <v>1.74</v>
      </c>
    </row>
    <row r="2406" spans="1:4">
      <c r="A2406" t="str">
        <f>"600355"</f>
        <v>600355</v>
      </c>
      <c r="B2406" t="s">
        <v>2408</v>
      </c>
      <c r="C2406">
        <v>0.8</v>
      </c>
      <c r="D2406">
        <v>2.67</v>
      </c>
    </row>
    <row r="2407" spans="1:4">
      <c r="A2407" t="str">
        <f>"600356"</f>
        <v>600356</v>
      </c>
      <c r="B2407" t="s">
        <v>2409</v>
      </c>
      <c r="C2407">
        <v>0.83</v>
      </c>
      <c r="D2407">
        <v>1.83</v>
      </c>
    </row>
    <row r="2408" spans="1:4">
      <c r="A2408" t="str">
        <f>"600358"</f>
        <v>600358</v>
      </c>
      <c r="B2408" t="s">
        <v>2410</v>
      </c>
      <c r="C2408">
        <v>0</v>
      </c>
      <c r="D2408">
        <v>1.7</v>
      </c>
    </row>
    <row r="2409" spans="1:4">
      <c r="A2409" t="str">
        <f>"600359"</f>
        <v>600359</v>
      </c>
      <c r="B2409" t="s">
        <v>2411</v>
      </c>
      <c r="C2409">
        <v>0.89</v>
      </c>
      <c r="D2409">
        <v>1.34</v>
      </c>
    </row>
    <row r="2410" spans="1:4">
      <c r="A2410" t="str">
        <f>"600360"</f>
        <v>600360</v>
      </c>
      <c r="B2410" t="s">
        <v>2412</v>
      </c>
      <c r="C2410">
        <v>2.84</v>
      </c>
      <c r="D2410">
        <v>3.84</v>
      </c>
    </row>
    <row r="2411" spans="1:4">
      <c r="A2411" t="str">
        <f>"600361"</f>
        <v>600361</v>
      </c>
      <c r="B2411" t="s">
        <v>2413</v>
      </c>
      <c r="C2411">
        <v>0.97</v>
      </c>
      <c r="D2411">
        <v>2.42</v>
      </c>
    </row>
    <row r="2412" spans="1:4">
      <c r="A2412" t="str">
        <f>"600362"</f>
        <v>600362</v>
      </c>
      <c r="B2412" t="s">
        <v>2414</v>
      </c>
      <c r="C2412">
        <v>3.02</v>
      </c>
      <c r="D2412">
        <v>3.42</v>
      </c>
    </row>
    <row r="2413" spans="1:4">
      <c r="A2413" t="str">
        <f>"600363"</f>
        <v>600363</v>
      </c>
      <c r="B2413" t="s">
        <v>2415</v>
      </c>
      <c r="C2413">
        <v>0</v>
      </c>
      <c r="D2413">
        <v>6.37</v>
      </c>
    </row>
    <row r="2414" spans="1:4">
      <c r="A2414" t="str">
        <f>"600365"</f>
        <v>600365</v>
      </c>
      <c r="B2414" t="s">
        <v>2416</v>
      </c>
      <c r="C2414">
        <v>0</v>
      </c>
      <c r="D2414">
        <v>3.2</v>
      </c>
    </row>
    <row r="2415" spans="1:4">
      <c r="A2415" t="str">
        <f>"600366"</f>
        <v>600366</v>
      </c>
      <c r="B2415" t="s">
        <v>2417</v>
      </c>
      <c r="C2415">
        <v>0</v>
      </c>
      <c r="D2415">
        <v>1.33</v>
      </c>
    </row>
    <row r="2416" spans="1:4">
      <c r="A2416" t="str">
        <f>"600367"</f>
        <v>600367</v>
      </c>
      <c r="B2416" t="s">
        <v>2418</v>
      </c>
      <c r="C2416">
        <v>6.26</v>
      </c>
      <c r="D2416">
        <v>7.49</v>
      </c>
    </row>
    <row r="2417" spans="1:4">
      <c r="A2417" t="str">
        <f>"600368"</f>
        <v>600368</v>
      </c>
      <c r="B2417" t="s">
        <v>2419</v>
      </c>
      <c r="C2417">
        <v>3.13</v>
      </c>
      <c r="D2417">
        <v>8.46</v>
      </c>
    </row>
    <row r="2418" spans="1:4">
      <c r="A2418" t="str">
        <f>"600369"</f>
        <v>600369</v>
      </c>
      <c r="B2418" t="s">
        <v>2420</v>
      </c>
      <c r="C2418">
        <v>1.34</v>
      </c>
      <c r="D2418">
        <v>4.01</v>
      </c>
    </row>
    <row r="2419" spans="1:4">
      <c r="A2419" t="str">
        <f>"600370"</f>
        <v>600370</v>
      </c>
      <c r="B2419" t="s">
        <v>2421</v>
      </c>
      <c r="C2419">
        <v>0.36</v>
      </c>
      <c r="D2419">
        <v>1.43</v>
      </c>
    </row>
    <row r="2420" spans="1:4">
      <c r="A2420" t="str">
        <f>"600371"</f>
        <v>600371</v>
      </c>
      <c r="B2420" t="s">
        <v>2422</v>
      </c>
      <c r="C2420">
        <v>1.36</v>
      </c>
      <c r="D2420">
        <v>2.5</v>
      </c>
    </row>
    <row r="2421" spans="1:4">
      <c r="A2421" t="str">
        <f>"600372"</f>
        <v>600372</v>
      </c>
      <c r="B2421" t="s">
        <v>2423</v>
      </c>
      <c r="C2421">
        <v>10.03</v>
      </c>
      <c r="D2421">
        <v>9.4</v>
      </c>
    </row>
    <row r="2422" spans="1:4">
      <c r="A2422" t="str">
        <f>"600373"</f>
        <v>600373</v>
      </c>
      <c r="B2422" t="s">
        <v>2424</v>
      </c>
      <c r="C2422">
        <v>1.26</v>
      </c>
      <c r="D2422">
        <v>2.02</v>
      </c>
    </row>
    <row r="2423" spans="1:4">
      <c r="A2423" t="str">
        <f>"600375"</f>
        <v>600375</v>
      </c>
      <c r="B2423" t="s">
        <v>2425</v>
      </c>
      <c r="C2423">
        <v>0.42</v>
      </c>
      <c r="D2423">
        <v>1.67</v>
      </c>
    </row>
    <row r="2424" spans="1:4">
      <c r="A2424" t="str">
        <f>"600376"</f>
        <v>600376</v>
      </c>
      <c r="B2424" t="s">
        <v>2426</v>
      </c>
      <c r="C2424">
        <v>1.2</v>
      </c>
      <c r="D2424">
        <v>2.86</v>
      </c>
    </row>
    <row r="2425" spans="1:4">
      <c r="A2425" t="str">
        <f>"600377"</f>
        <v>600377</v>
      </c>
      <c r="B2425" t="s">
        <v>2427</v>
      </c>
      <c r="C2425">
        <v>1.24</v>
      </c>
      <c r="D2425">
        <v>1.91</v>
      </c>
    </row>
    <row r="2426" spans="1:4">
      <c r="A2426" t="str">
        <f>"600378"</f>
        <v>600378</v>
      </c>
      <c r="B2426" t="s">
        <v>2428</v>
      </c>
      <c r="C2426">
        <v>1.08</v>
      </c>
      <c r="D2426">
        <v>2.37</v>
      </c>
    </row>
    <row r="2427" spans="1:4">
      <c r="A2427" t="str">
        <f>"600379"</f>
        <v>600379</v>
      </c>
      <c r="B2427" t="s">
        <v>2429</v>
      </c>
      <c r="C2427">
        <v>0.71</v>
      </c>
      <c r="D2427">
        <v>1.56</v>
      </c>
    </row>
    <row r="2428" spans="1:4">
      <c r="A2428" t="str">
        <f>"600380"</f>
        <v>600380</v>
      </c>
      <c r="B2428" t="s">
        <v>2430</v>
      </c>
      <c r="C2428">
        <v>-4.85</v>
      </c>
      <c r="D2428">
        <v>4.61</v>
      </c>
    </row>
    <row r="2429" spans="1:4">
      <c r="A2429" t="str">
        <f>"600381"</f>
        <v>600381</v>
      </c>
      <c r="B2429" t="s">
        <v>2431</v>
      </c>
      <c r="C2429">
        <v>0.38</v>
      </c>
      <c r="D2429">
        <v>3.13</v>
      </c>
    </row>
    <row r="2430" spans="1:4">
      <c r="A2430" t="str">
        <f>"600382"</f>
        <v>600382</v>
      </c>
      <c r="B2430" t="s">
        <v>2432</v>
      </c>
      <c r="C2430">
        <v>0.48</v>
      </c>
      <c r="D2430">
        <v>0.97</v>
      </c>
    </row>
    <row r="2431" spans="1:4">
      <c r="A2431" t="str">
        <f>"600383"</f>
        <v>600383</v>
      </c>
      <c r="B2431" t="s">
        <v>2433</v>
      </c>
      <c r="C2431">
        <v>3.11</v>
      </c>
      <c r="D2431">
        <v>4.96</v>
      </c>
    </row>
    <row r="2432" spans="1:4">
      <c r="A2432" t="str">
        <f>"600385"</f>
        <v>600385</v>
      </c>
      <c r="B2432" t="s">
        <v>2434</v>
      </c>
      <c r="C2432">
        <v>0.4</v>
      </c>
      <c r="D2432">
        <v>1.88</v>
      </c>
    </row>
    <row r="2433" spans="1:4">
      <c r="A2433" t="str">
        <f>"600386"</f>
        <v>600386</v>
      </c>
      <c r="B2433" t="s">
        <v>2435</v>
      </c>
      <c r="C2433">
        <v>0.52</v>
      </c>
      <c r="D2433">
        <v>1.82</v>
      </c>
    </row>
    <row r="2434" spans="1:4">
      <c r="A2434" t="str">
        <f>"600387"</f>
        <v>600387</v>
      </c>
      <c r="B2434" t="s">
        <v>2436</v>
      </c>
      <c r="C2434">
        <v>0.22</v>
      </c>
      <c r="D2434">
        <v>2.16</v>
      </c>
    </row>
    <row r="2435" spans="1:4">
      <c r="A2435" t="str">
        <f>"600388"</f>
        <v>600388</v>
      </c>
      <c r="B2435" t="s">
        <v>2437</v>
      </c>
      <c r="C2435">
        <v>1.25</v>
      </c>
      <c r="D2435">
        <v>1.8</v>
      </c>
    </row>
    <row r="2436" spans="1:4">
      <c r="A2436" t="str">
        <f>"600389"</f>
        <v>600389</v>
      </c>
      <c r="B2436" t="s">
        <v>2438</v>
      </c>
      <c r="C2436">
        <v>1.97</v>
      </c>
      <c r="D2436">
        <v>4.13</v>
      </c>
    </row>
    <row r="2437" spans="1:4">
      <c r="A2437" t="str">
        <f>"600390"</f>
        <v>600390</v>
      </c>
      <c r="B2437" t="s">
        <v>2439</v>
      </c>
      <c r="C2437">
        <v>4.1</v>
      </c>
      <c r="D2437">
        <v>7.31</v>
      </c>
    </row>
    <row r="2438" spans="1:4">
      <c r="A2438" t="str">
        <f>"600391"</f>
        <v>600391</v>
      </c>
      <c r="B2438" t="s">
        <v>2440</v>
      </c>
      <c r="C2438">
        <v>3.27</v>
      </c>
      <c r="D2438">
        <v>3.85</v>
      </c>
    </row>
    <row r="2439" spans="1:4">
      <c r="A2439" t="str">
        <f>"600392"</f>
        <v>600392</v>
      </c>
      <c r="B2439" t="s">
        <v>2441</v>
      </c>
      <c r="C2439">
        <v>3.54</v>
      </c>
      <c r="D2439">
        <v>5.17</v>
      </c>
    </row>
    <row r="2440" spans="1:4">
      <c r="A2440" t="str">
        <f>"600393"</f>
        <v>600393</v>
      </c>
      <c r="B2440" t="s">
        <v>2442</v>
      </c>
      <c r="C2440">
        <v>1.01</v>
      </c>
      <c r="D2440">
        <v>2.03</v>
      </c>
    </row>
    <row r="2441" spans="1:4">
      <c r="A2441" t="str">
        <f>"600395"</f>
        <v>600395</v>
      </c>
      <c r="B2441" t="s">
        <v>2443</v>
      </c>
      <c r="C2441">
        <v>1.33</v>
      </c>
      <c r="D2441">
        <v>2.49</v>
      </c>
    </row>
    <row r="2442" spans="1:4">
      <c r="A2442" t="str">
        <f>"600396"</f>
        <v>600396</v>
      </c>
      <c r="B2442" t="s">
        <v>2444</v>
      </c>
      <c r="C2442">
        <v>0.9</v>
      </c>
      <c r="D2442">
        <v>1.8</v>
      </c>
    </row>
    <row r="2443" spans="1:4">
      <c r="A2443" t="str">
        <f>"600397"</f>
        <v>600397</v>
      </c>
      <c r="B2443" t="s">
        <v>2445</v>
      </c>
      <c r="C2443">
        <v>0</v>
      </c>
      <c r="D2443">
        <v>2.55</v>
      </c>
    </row>
    <row r="2444" spans="1:4">
      <c r="A2444" t="str">
        <f>"600398"</f>
        <v>600398</v>
      </c>
      <c r="B2444" t="s">
        <v>2446</v>
      </c>
      <c r="C2444">
        <v>-0.51</v>
      </c>
      <c r="D2444">
        <v>2.69</v>
      </c>
    </row>
    <row r="2445" spans="1:4">
      <c r="A2445" t="str">
        <f>"600399"</f>
        <v>600399</v>
      </c>
      <c r="B2445" t="s">
        <v>2447</v>
      </c>
      <c r="C2445">
        <v>0</v>
      </c>
      <c r="D2445">
        <v>0</v>
      </c>
    </row>
    <row r="2446" spans="1:4">
      <c r="A2446" t="str">
        <f>"600400"</f>
        <v>600400</v>
      </c>
      <c r="B2446" t="s">
        <v>2448</v>
      </c>
      <c r="C2446">
        <v>10.03</v>
      </c>
      <c r="D2446">
        <v>10.03</v>
      </c>
    </row>
    <row r="2447" spans="1:4">
      <c r="A2447" t="str">
        <f>"600403"</f>
        <v>600403</v>
      </c>
      <c r="B2447" t="s">
        <v>2449</v>
      </c>
      <c r="C2447">
        <v>1.9</v>
      </c>
      <c r="D2447">
        <v>2.85</v>
      </c>
    </row>
    <row r="2448" spans="1:4">
      <c r="A2448" t="str">
        <f>"600405"</f>
        <v>600405</v>
      </c>
      <c r="B2448" t="s">
        <v>2450</v>
      </c>
      <c r="C2448">
        <v>1.36</v>
      </c>
      <c r="D2448">
        <v>2.92</v>
      </c>
    </row>
    <row r="2449" spans="1:4">
      <c r="A2449" t="str">
        <f>"600406"</f>
        <v>600406</v>
      </c>
      <c r="B2449" t="s">
        <v>2451</v>
      </c>
      <c r="C2449">
        <v>1.23</v>
      </c>
      <c r="D2449">
        <v>2.46</v>
      </c>
    </row>
    <row r="2450" spans="1:4">
      <c r="A2450" t="str">
        <f>"600408"</f>
        <v>600408</v>
      </c>
      <c r="B2450" t="s">
        <v>2452</v>
      </c>
      <c r="C2450">
        <v>-0.51</v>
      </c>
      <c r="D2450">
        <v>4.59</v>
      </c>
    </row>
    <row r="2451" spans="1:4">
      <c r="A2451" t="str">
        <f>"600409"</f>
        <v>600409</v>
      </c>
      <c r="B2451" t="s">
        <v>2453</v>
      </c>
      <c r="C2451">
        <v>2.24</v>
      </c>
      <c r="D2451">
        <v>4.25</v>
      </c>
    </row>
    <row r="2452" spans="1:4">
      <c r="A2452" t="str">
        <f>"600410"</f>
        <v>600410</v>
      </c>
      <c r="B2452" t="s">
        <v>2454</v>
      </c>
      <c r="C2452">
        <v>1.25</v>
      </c>
      <c r="D2452">
        <v>2.83</v>
      </c>
    </row>
    <row r="2453" spans="1:4">
      <c r="A2453" t="str">
        <f>"600415"</f>
        <v>600415</v>
      </c>
      <c r="B2453" t="s">
        <v>2455</v>
      </c>
      <c r="C2453">
        <v>0.94</v>
      </c>
      <c r="D2453">
        <v>2.11</v>
      </c>
    </row>
    <row r="2454" spans="1:4">
      <c r="A2454" t="str">
        <f>"600416"</f>
        <v>600416</v>
      </c>
      <c r="B2454" t="s">
        <v>2456</v>
      </c>
      <c r="C2454">
        <v>7.81</v>
      </c>
      <c r="D2454">
        <v>9.28</v>
      </c>
    </row>
    <row r="2455" spans="1:4">
      <c r="A2455" t="str">
        <f>"600418"</f>
        <v>600418</v>
      </c>
      <c r="B2455" t="s">
        <v>2457</v>
      </c>
      <c r="C2455">
        <v>0.48</v>
      </c>
      <c r="D2455">
        <v>1.77</v>
      </c>
    </row>
    <row r="2456" spans="1:4">
      <c r="A2456" t="str">
        <f>"600419"</f>
        <v>600419</v>
      </c>
      <c r="B2456" t="s">
        <v>2458</v>
      </c>
      <c r="C2456">
        <v>-1.54</v>
      </c>
      <c r="D2456">
        <v>3.79</v>
      </c>
    </row>
    <row r="2457" spans="1:4">
      <c r="A2457" t="str">
        <f>"600420"</f>
        <v>600420</v>
      </c>
      <c r="B2457" t="s">
        <v>2459</v>
      </c>
      <c r="C2457">
        <v>-2.53</v>
      </c>
      <c r="D2457">
        <v>2.34</v>
      </c>
    </row>
    <row r="2458" spans="1:4">
      <c r="A2458" t="str">
        <f>"600421"</f>
        <v>600421</v>
      </c>
      <c r="B2458" t="s">
        <v>2460</v>
      </c>
      <c r="C2458">
        <v>0.69</v>
      </c>
      <c r="D2458">
        <v>2.76</v>
      </c>
    </row>
    <row r="2459" spans="1:4">
      <c r="A2459" t="str">
        <f>"600422"</f>
        <v>600422</v>
      </c>
      <c r="B2459" t="s">
        <v>2461</v>
      </c>
      <c r="C2459">
        <v>-2.23</v>
      </c>
      <c r="D2459">
        <v>3.23</v>
      </c>
    </row>
    <row r="2460" spans="1:4">
      <c r="A2460" t="str">
        <f>"600423"</f>
        <v>600423</v>
      </c>
      <c r="B2460" t="s">
        <v>2462</v>
      </c>
      <c r="C2460">
        <v>0</v>
      </c>
      <c r="D2460">
        <v>0</v>
      </c>
    </row>
    <row r="2461" spans="1:4">
      <c r="A2461" t="str">
        <f>"600425"</f>
        <v>600425</v>
      </c>
      <c r="B2461" t="s">
        <v>2463</v>
      </c>
      <c r="C2461">
        <v>3.77</v>
      </c>
      <c r="D2461">
        <v>7.19</v>
      </c>
    </row>
    <row r="2462" spans="1:4">
      <c r="A2462" t="str">
        <f>"600426"</f>
        <v>600426</v>
      </c>
      <c r="B2462" t="s">
        <v>2464</v>
      </c>
      <c r="C2462">
        <v>3.3</v>
      </c>
      <c r="D2462">
        <v>6.76</v>
      </c>
    </row>
    <row r="2463" spans="1:4">
      <c r="A2463" t="str">
        <f>"600428"</f>
        <v>600428</v>
      </c>
      <c r="B2463" t="s">
        <v>2465</v>
      </c>
      <c r="C2463">
        <v>2.63</v>
      </c>
      <c r="D2463">
        <v>4.68</v>
      </c>
    </row>
    <row r="2464" spans="1:4">
      <c r="A2464" t="str">
        <f>"600429"</f>
        <v>600429</v>
      </c>
      <c r="B2464" t="s">
        <v>2466</v>
      </c>
      <c r="C2464">
        <v>0.36</v>
      </c>
      <c r="D2464">
        <v>1.63</v>
      </c>
    </row>
    <row r="2465" spans="1:4">
      <c r="A2465" t="str">
        <f>"600433"</f>
        <v>600433</v>
      </c>
      <c r="B2465" t="s">
        <v>2467</v>
      </c>
      <c r="C2465">
        <v>5.74</v>
      </c>
      <c r="D2465">
        <v>12.2</v>
      </c>
    </row>
    <row r="2466" spans="1:4">
      <c r="A2466" t="str">
        <f>"600435"</f>
        <v>600435</v>
      </c>
      <c r="B2466" t="s">
        <v>2468</v>
      </c>
      <c r="C2466">
        <v>2.5</v>
      </c>
      <c r="D2466">
        <v>3.25</v>
      </c>
    </row>
    <row r="2467" spans="1:4">
      <c r="A2467" t="str">
        <f>"600436"</f>
        <v>600436</v>
      </c>
      <c r="B2467" t="s">
        <v>2469</v>
      </c>
      <c r="C2467">
        <v>-3.74</v>
      </c>
      <c r="D2467">
        <v>8.21</v>
      </c>
    </row>
    <row r="2468" spans="1:4">
      <c r="A2468" t="str">
        <f>"600438"</f>
        <v>600438</v>
      </c>
      <c r="B2468" t="s">
        <v>2470</v>
      </c>
      <c r="C2468">
        <v>0.47</v>
      </c>
      <c r="D2468">
        <v>1.58</v>
      </c>
    </row>
    <row r="2469" spans="1:4">
      <c r="A2469" t="str">
        <f>"600439"</f>
        <v>600439</v>
      </c>
      <c r="B2469" t="s">
        <v>2471</v>
      </c>
      <c r="C2469">
        <v>0</v>
      </c>
      <c r="D2469">
        <v>3.86</v>
      </c>
    </row>
    <row r="2470" spans="1:4">
      <c r="A2470" t="str">
        <f>"600444"</f>
        <v>600444</v>
      </c>
      <c r="B2470" t="s">
        <v>2472</v>
      </c>
      <c r="C2470">
        <v>0.27</v>
      </c>
      <c r="D2470">
        <v>2.71</v>
      </c>
    </row>
    <row r="2471" spans="1:4">
      <c r="A2471" t="str">
        <f>"600446"</f>
        <v>600446</v>
      </c>
      <c r="B2471" t="s">
        <v>2473</v>
      </c>
      <c r="C2471">
        <v>2.41</v>
      </c>
      <c r="D2471">
        <v>3.28</v>
      </c>
    </row>
    <row r="2472" spans="1:4">
      <c r="A2472" t="str">
        <f>"600448"</f>
        <v>600448</v>
      </c>
      <c r="B2472" t="s">
        <v>2474</v>
      </c>
      <c r="C2472">
        <v>-0.63</v>
      </c>
      <c r="D2472">
        <v>7.77</v>
      </c>
    </row>
    <row r="2473" spans="1:4">
      <c r="A2473" t="str">
        <f>"600449"</f>
        <v>600449</v>
      </c>
      <c r="B2473" t="s">
        <v>2475</v>
      </c>
      <c r="C2473">
        <v>3.17</v>
      </c>
      <c r="D2473">
        <v>5.7</v>
      </c>
    </row>
    <row r="2474" spans="1:4">
      <c r="A2474" t="str">
        <f>"600452"</f>
        <v>600452</v>
      </c>
      <c r="B2474" t="s">
        <v>2476</v>
      </c>
      <c r="C2474">
        <v>2.58</v>
      </c>
      <c r="D2474">
        <v>4.56</v>
      </c>
    </row>
    <row r="2475" spans="1:4">
      <c r="A2475" t="str">
        <f>"600455"</f>
        <v>600455</v>
      </c>
      <c r="B2475" t="s">
        <v>2477</v>
      </c>
      <c r="C2475">
        <v>-1.04</v>
      </c>
      <c r="D2475">
        <v>2.6</v>
      </c>
    </row>
    <row r="2476" spans="1:4">
      <c r="A2476" t="str">
        <f>"600456"</f>
        <v>600456</v>
      </c>
      <c r="B2476" t="s">
        <v>2478</v>
      </c>
      <c r="C2476">
        <v>1.7</v>
      </c>
      <c r="D2476">
        <v>3.6</v>
      </c>
    </row>
    <row r="2477" spans="1:4">
      <c r="A2477" t="str">
        <f>"600458"</f>
        <v>600458</v>
      </c>
      <c r="B2477" t="s">
        <v>2479</v>
      </c>
      <c r="C2477">
        <v>0.32</v>
      </c>
      <c r="D2477">
        <v>7.89</v>
      </c>
    </row>
    <row r="2478" spans="1:4">
      <c r="A2478" t="str">
        <f>"600459"</f>
        <v>600459</v>
      </c>
      <c r="B2478" t="s">
        <v>2480</v>
      </c>
      <c r="C2478">
        <v>2.43</v>
      </c>
      <c r="D2478">
        <v>3.84</v>
      </c>
    </row>
    <row r="2479" spans="1:4">
      <c r="A2479" t="str">
        <f>"600460"</f>
        <v>600460</v>
      </c>
      <c r="B2479" t="s">
        <v>2481</v>
      </c>
      <c r="C2479">
        <v>2.02</v>
      </c>
      <c r="D2479">
        <v>4.29</v>
      </c>
    </row>
    <row r="2480" spans="1:4">
      <c r="A2480" t="str">
        <f>"600461"</f>
        <v>600461</v>
      </c>
      <c r="B2480" t="s">
        <v>2482</v>
      </c>
      <c r="C2480">
        <v>0.48</v>
      </c>
      <c r="D2480">
        <v>1.76</v>
      </c>
    </row>
    <row r="2481" spans="1:4">
      <c r="A2481" t="str">
        <f>"600462"</f>
        <v>600462</v>
      </c>
      <c r="B2481" t="s">
        <v>2483</v>
      </c>
      <c r="C2481">
        <v>-0.87</v>
      </c>
      <c r="D2481">
        <v>2.03</v>
      </c>
    </row>
    <row r="2482" spans="1:4">
      <c r="A2482" t="str">
        <f>"600463"</f>
        <v>600463</v>
      </c>
      <c r="B2482" t="s">
        <v>2484</v>
      </c>
      <c r="C2482">
        <v>1.45</v>
      </c>
      <c r="D2482">
        <v>2.6</v>
      </c>
    </row>
    <row r="2483" spans="1:4">
      <c r="A2483" t="str">
        <f>"600466"</f>
        <v>600466</v>
      </c>
      <c r="B2483" t="s">
        <v>2485</v>
      </c>
      <c r="C2483">
        <v>1.39</v>
      </c>
      <c r="D2483">
        <v>2.26</v>
      </c>
    </row>
    <row r="2484" spans="1:4">
      <c r="A2484" t="str">
        <f>"600467"</f>
        <v>600467</v>
      </c>
      <c r="B2484" t="s">
        <v>2486</v>
      </c>
      <c r="C2484">
        <v>1.75</v>
      </c>
      <c r="D2484">
        <v>2.19</v>
      </c>
    </row>
    <row r="2485" spans="1:4">
      <c r="A2485" t="str">
        <f>"600468"</f>
        <v>600468</v>
      </c>
      <c r="B2485" t="s">
        <v>2487</v>
      </c>
      <c r="C2485">
        <v>0.92</v>
      </c>
      <c r="D2485">
        <v>3.31</v>
      </c>
    </row>
    <row r="2486" spans="1:4">
      <c r="A2486" t="str">
        <f>"600469"</f>
        <v>600469</v>
      </c>
      <c r="B2486" t="s">
        <v>2488</v>
      </c>
      <c r="C2486">
        <v>-2.95</v>
      </c>
      <c r="D2486">
        <v>2.95</v>
      </c>
    </row>
    <row r="2487" spans="1:4">
      <c r="A2487" t="str">
        <f>"600470"</f>
        <v>600470</v>
      </c>
      <c r="B2487" t="s">
        <v>2489</v>
      </c>
      <c r="C2487">
        <v>2.13</v>
      </c>
      <c r="D2487">
        <v>4</v>
      </c>
    </row>
    <row r="2488" spans="1:4">
      <c r="A2488" t="str">
        <f>"600475"</f>
        <v>600475</v>
      </c>
      <c r="B2488" t="s">
        <v>2490</v>
      </c>
      <c r="C2488">
        <v>1.93</v>
      </c>
      <c r="D2488">
        <v>3.19</v>
      </c>
    </row>
    <row r="2489" spans="1:4">
      <c r="A2489" t="str">
        <f>"600476"</f>
        <v>600476</v>
      </c>
      <c r="B2489" t="s">
        <v>2491</v>
      </c>
      <c r="C2489">
        <v>0.16</v>
      </c>
      <c r="D2489">
        <v>2.95</v>
      </c>
    </row>
    <row r="2490" spans="1:4">
      <c r="A2490" t="str">
        <f>"600477"</f>
        <v>600477</v>
      </c>
      <c r="B2490" t="s">
        <v>2492</v>
      </c>
      <c r="C2490">
        <v>3.07</v>
      </c>
      <c r="D2490">
        <v>5.26</v>
      </c>
    </row>
    <row r="2491" spans="1:4">
      <c r="A2491" t="str">
        <f>"600478"</f>
        <v>600478</v>
      </c>
      <c r="B2491" t="s">
        <v>2493</v>
      </c>
      <c r="C2491">
        <v>0.62</v>
      </c>
      <c r="D2491">
        <v>1.65</v>
      </c>
    </row>
    <row r="2492" spans="1:4">
      <c r="A2492" t="str">
        <f>"600479"</f>
        <v>600479</v>
      </c>
      <c r="B2492" t="s">
        <v>2494</v>
      </c>
      <c r="C2492">
        <v>-1.07</v>
      </c>
      <c r="D2492">
        <v>2.53</v>
      </c>
    </row>
    <row r="2493" spans="1:4">
      <c r="A2493" t="str">
        <f>"600480"</f>
        <v>600480</v>
      </c>
      <c r="B2493" t="s">
        <v>2495</v>
      </c>
      <c r="C2493">
        <v>2.2</v>
      </c>
      <c r="D2493">
        <v>3.52</v>
      </c>
    </row>
    <row r="2494" spans="1:4">
      <c r="A2494" t="str">
        <f>"600481"</f>
        <v>600481</v>
      </c>
      <c r="B2494" t="s">
        <v>2496</v>
      </c>
      <c r="C2494">
        <v>1.57</v>
      </c>
      <c r="D2494">
        <v>2.83</v>
      </c>
    </row>
    <row r="2495" spans="1:4">
      <c r="A2495" t="str">
        <f>"600482"</f>
        <v>600482</v>
      </c>
      <c r="B2495" t="s">
        <v>2497</v>
      </c>
      <c r="C2495">
        <v>2.68</v>
      </c>
      <c r="D2495">
        <v>3.19</v>
      </c>
    </row>
    <row r="2496" spans="1:4">
      <c r="A2496" t="str">
        <f>"600483"</f>
        <v>600483</v>
      </c>
      <c r="B2496" t="s">
        <v>2498</v>
      </c>
      <c r="C2496">
        <v>0.94</v>
      </c>
      <c r="D2496">
        <v>3.91</v>
      </c>
    </row>
    <row r="2497" spans="1:4">
      <c r="A2497" t="str">
        <f>"600485"</f>
        <v>600485</v>
      </c>
      <c r="B2497" t="s">
        <v>2499</v>
      </c>
      <c r="C2497">
        <v>0</v>
      </c>
      <c r="D2497">
        <v>0</v>
      </c>
    </row>
    <row r="2498" spans="1:4">
      <c r="A2498" t="str">
        <f>"600486"</f>
        <v>600486</v>
      </c>
      <c r="B2498" t="s">
        <v>2500</v>
      </c>
      <c r="C2498">
        <v>-0.94</v>
      </c>
      <c r="D2498">
        <v>3.58</v>
      </c>
    </row>
    <row r="2499" spans="1:4">
      <c r="A2499" t="str">
        <f>"600487"</f>
        <v>600487</v>
      </c>
      <c r="B2499" t="s">
        <v>2501</v>
      </c>
      <c r="C2499">
        <v>5.02</v>
      </c>
      <c r="D2499">
        <v>6.95</v>
      </c>
    </row>
    <row r="2500" spans="1:4">
      <c r="A2500" t="str">
        <f>"600488"</f>
        <v>600488</v>
      </c>
      <c r="B2500" t="s">
        <v>2502</v>
      </c>
      <c r="C2500">
        <v>-0.49</v>
      </c>
      <c r="D2500">
        <v>1.47</v>
      </c>
    </row>
    <row r="2501" spans="1:4">
      <c r="A2501" t="str">
        <f>"600489"</f>
        <v>600489</v>
      </c>
      <c r="B2501" t="s">
        <v>2503</v>
      </c>
      <c r="C2501">
        <v>1.2</v>
      </c>
      <c r="D2501">
        <v>0.9</v>
      </c>
    </row>
    <row r="2502" spans="1:4">
      <c r="A2502" t="str">
        <f>"600490"</f>
        <v>600490</v>
      </c>
      <c r="B2502" t="s">
        <v>2504</v>
      </c>
      <c r="C2502">
        <v>0</v>
      </c>
      <c r="D2502">
        <v>0</v>
      </c>
    </row>
    <row r="2503" spans="1:4">
      <c r="A2503" t="str">
        <f>"600491"</f>
        <v>600491</v>
      </c>
      <c r="B2503" t="s">
        <v>2505</v>
      </c>
      <c r="C2503">
        <v>10.06</v>
      </c>
      <c r="D2503">
        <v>11.49</v>
      </c>
    </row>
    <row r="2504" spans="1:4">
      <c r="A2504" t="str">
        <f>"600493"</f>
        <v>600493</v>
      </c>
      <c r="B2504" t="s">
        <v>2506</v>
      </c>
      <c r="C2504">
        <v>-0.99</v>
      </c>
      <c r="D2504">
        <v>2.3</v>
      </c>
    </row>
    <row r="2505" spans="1:4">
      <c r="A2505" t="str">
        <f>"600495"</f>
        <v>600495</v>
      </c>
      <c r="B2505" t="s">
        <v>2507</v>
      </c>
      <c r="C2505">
        <v>3.84</v>
      </c>
      <c r="D2505">
        <v>4.86</v>
      </c>
    </row>
    <row r="2506" spans="1:4">
      <c r="A2506" t="str">
        <f>"600496"</f>
        <v>600496</v>
      </c>
      <c r="B2506" t="s">
        <v>2508</v>
      </c>
      <c r="C2506">
        <v>0.66</v>
      </c>
      <c r="D2506">
        <v>1.99</v>
      </c>
    </row>
    <row r="2507" spans="1:4">
      <c r="A2507" t="str">
        <f>"600497"</f>
        <v>600497</v>
      </c>
      <c r="B2507" t="s">
        <v>2509</v>
      </c>
      <c r="C2507">
        <v>2</v>
      </c>
      <c r="D2507">
        <v>4</v>
      </c>
    </row>
    <row r="2508" spans="1:4">
      <c r="A2508" t="str">
        <f>"600498"</f>
        <v>600498</v>
      </c>
      <c r="B2508" t="s">
        <v>2510</v>
      </c>
      <c r="C2508">
        <v>5.22</v>
      </c>
      <c r="D2508">
        <v>6.18</v>
      </c>
    </row>
    <row r="2509" spans="1:4">
      <c r="A2509" t="str">
        <f>"600499"</f>
        <v>600499</v>
      </c>
      <c r="B2509" t="s">
        <v>2511</v>
      </c>
      <c r="C2509">
        <v>1.66</v>
      </c>
      <c r="D2509">
        <v>2.32</v>
      </c>
    </row>
    <row r="2510" spans="1:4">
      <c r="A2510" t="str">
        <f>"600500"</f>
        <v>600500</v>
      </c>
      <c r="B2510" t="s">
        <v>2512</v>
      </c>
      <c r="C2510">
        <v>1.26</v>
      </c>
      <c r="D2510">
        <v>2.8</v>
      </c>
    </row>
    <row r="2511" spans="1:4">
      <c r="A2511" t="str">
        <f>"600501"</f>
        <v>600501</v>
      </c>
      <c r="B2511" t="s">
        <v>2513</v>
      </c>
      <c r="C2511">
        <v>3.07</v>
      </c>
      <c r="D2511">
        <v>4.28</v>
      </c>
    </row>
    <row r="2512" spans="1:4">
      <c r="A2512" t="str">
        <f>"600502"</f>
        <v>600502</v>
      </c>
      <c r="B2512" t="s">
        <v>2514</v>
      </c>
      <c r="C2512">
        <v>3.99</v>
      </c>
      <c r="D2512">
        <v>6.48</v>
      </c>
    </row>
    <row r="2513" spans="1:4">
      <c r="A2513" t="str">
        <f>"600503"</f>
        <v>600503</v>
      </c>
      <c r="B2513" t="s">
        <v>2515</v>
      </c>
      <c r="C2513">
        <v>2.91</v>
      </c>
      <c r="D2513">
        <v>5.81</v>
      </c>
    </row>
    <row r="2514" spans="1:4">
      <c r="A2514" t="str">
        <f>"600505"</f>
        <v>600505</v>
      </c>
      <c r="B2514" t="s">
        <v>2516</v>
      </c>
      <c r="C2514">
        <v>1.78</v>
      </c>
      <c r="D2514">
        <v>2.67</v>
      </c>
    </row>
    <row r="2515" spans="1:4">
      <c r="A2515" t="str">
        <f>"600506"</f>
        <v>600506</v>
      </c>
      <c r="B2515" t="s">
        <v>2517</v>
      </c>
      <c r="C2515">
        <v>0</v>
      </c>
      <c r="D2515">
        <v>0</v>
      </c>
    </row>
    <row r="2516" spans="1:4">
      <c r="A2516" t="str">
        <f>"600507"</f>
        <v>600507</v>
      </c>
      <c r="B2516" t="s">
        <v>2518</v>
      </c>
      <c r="C2516">
        <v>3.67</v>
      </c>
      <c r="D2516">
        <v>5.9</v>
      </c>
    </row>
    <row r="2517" spans="1:4">
      <c r="A2517" t="str">
        <f>"600508"</f>
        <v>600508</v>
      </c>
      <c r="B2517" t="s">
        <v>2519</v>
      </c>
      <c r="C2517">
        <v>2.03</v>
      </c>
      <c r="D2517">
        <v>3.38</v>
      </c>
    </row>
    <row r="2518" spans="1:4">
      <c r="A2518" t="str">
        <f>"600509"</f>
        <v>600509</v>
      </c>
      <c r="B2518" t="s">
        <v>2520</v>
      </c>
      <c r="C2518">
        <v>0.49</v>
      </c>
      <c r="D2518">
        <v>1.46</v>
      </c>
    </row>
    <row r="2519" spans="1:4">
      <c r="A2519" t="str">
        <f>"600510"</f>
        <v>600510</v>
      </c>
      <c r="B2519" t="s">
        <v>2521</v>
      </c>
      <c r="C2519">
        <v>0.69</v>
      </c>
      <c r="D2519">
        <v>1.91</v>
      </c>
    </row>
    <row r="2520" spans="1:4">
      <c r="A2520" t="str">
        <f>"600511"</f>
        <v>600511</v>
      </c>
      <c r="B2520" t="s">
        <v>2522</v>
      </c>
      <c r="C2520">
        <v>-4.3</v>
      </c>
      <c r="D2520">
        <v>6.23</v>
      </c>
    </row>
    <row r="2521" spans="1:4">
      <c r="A2521" t="str">
        <f>"600512"</f>
        <v>600512</v>
      </c>
      <c r="B2521" t="s">
        <v>2523</v>
      </c>
      <c r="C2521">
        <v>3.6</v>
      </c>
      <c r="D2521">
        <v>6.76</v>
      </c>
    </row>
    <row r="2522" spans="1:4">
      <c r="A2522" t="str">
        <f>"600513"</f>
        <v>600513</v>
      </c>
      <c r="B2522" t="s">
        <v>2524</v>
      </c>
      <c r="C2522">
        <v>-1.81</v>
      </c>
      <c r="D2522">
        <v>2.22</v>
      </c>
    </row>
    <row r="2523" spans="1:4">
      <c r="A2523" t="str">
        <f>"600515"</f>
        <v>600515</v>
      </c>
      <c r="B2523" t="s">
        <v>2525</v>
      </c>
      <c r="C2523">
        <v>0</v>
      </c>
      <c r="D2523">
        <v>0</v>
      </c>
    </row>
    <row r="2524" spans="1:4">
      <c r="A2524" t="str">
        <f>"600516"</f>
        <v>600516</v>
      </c>
      <c r="B2524" t="s">
        <v>2526</v>
      </c>
      <c r="C2524">
        <v>1.95</v>
      </c>
      <c r="D2524">
        <v>3.19</v>
      </c>
    </row>
    <row r="2525" spans="1:4">
      <c r="A2525" t="str">
        <f>"600517"</f>
        <v>600517</v>
      </c>
      <c r="B2525" t="s">
        <v>2527</v>
      </c>
      <c r="C2525">
        <v>0.81</v>
      </c>
      <c r="D2525">
        <v>1.62</v>
      </c>
    </row>
    <row r="2526" spans="1:4">
      <c r="A2526" t="str">
        <f>"600518"</f>
        <v>600518</v>
      </c>
      <c r="B2526" t="s">
        <v>2528</v>
      </c>
      <c r="C2526">
        <v>-4.22</v>
      </c>
      <c r="D2526">
        <v>2.83</v>
      </c>
    </row>
    <row r="2527" spans="1:4">
      <c r="A2527" t="str">
        <f>"600519"</f>
        <v>600519</v>
      </c>
      <c r="B2527" t="s">
        <v>2529</v>
      </c>
      <c r="C2527">
        <v>-1.22</v>
      </c>
      <c r="D2527">
        <v>2.85</v>
      </c>
    </row>
    <row r="2528" spans="1:4">
      <c r="A2528" t="str">
        <f>"600520"</f>
        <v>600520</v>
      </c>
      <c r="B2528" t="s">
        <v>2530</v>
      </c>
      <c r="C2528">
        <v>3.35</v>
      </c>
      <c r="D2528">
        <v>4.49</v>
      </c>
    </row>
    <row r="2529" spans="1:4">
      <c r="A2529" t="str">
        <f>"600521"</f>
        <v>600521</v>
      </c>
      <c r="B2529" t="s">
        <v>2531</v>
      </c>
      <c r="C2529">
        <v>-8.43</v>
      </c>
      <c r="D2529">
        <v>8.2</v>
      </c>
    </row>
    <row r="2530" spans="1:4">
      <c r="A2530" t="str">
        <f>"600522"</f>
        <v>600522</v>
      </c>
      <c r="B2530" t="s">
        <v>2532</v>
      </c>
      <c r="C2530">
        <v>1.91</v>
      </c>
      <c r="D2530">
        <v>3.36</v>
      </c>
    </row>
    <row r="2531" spans="1:4">
      <c r="A2531" t="str">
        <f>"600523"</f>
        <v>600523</v>
      </c>
      <c r="B2531" t="s">
        <v>2533</v>
      </c>
      <c r="C2531">
        <v>2.81</v>
      </c>
      <c r="D2531">
        <v>4.15</v>
      </c>
    </row>
    <row r="2532" spans="1:4">
      <c r="A2532" t="str">
        <f>"600525"</f>
        <v>600525</v>
      </c>
      <c r="B2532" t="s">
        <v>2534</v>
      </c>
      <c r="C2532">
        <v>-0.71</v>
      </c>
      <c r="D2532">
        <v>1.83</v>
      </c>
    </row>
    <row r="2533" spans="1:4">
      <c r="A2533" t="str">
        <f>"600526"</f>
        <v>600526</v>
      </c>
      <c r="B2533" t="s">
        <v>2535</v>
      </c>
      <c r="C2533">
        <v>1.02</v>
      </c>
      <c r="D2533">
        <v>1.87</v>
      </c>
    </row>
    <row r="2534" spans="1:4">
      <c r="A2534" t="str">
        <f>"600527"</f>
        <v>600527</v>
      </c>
      <c r="B2534" t="s">
        <v>2536</v>
      </c>
      <c r="C2534">
        <v>1.28</v>
      </c>
      <c r="D2534">
        <v>2.14</v>
      </c>
    </row>
    <row r="2535" spans="1:4">
      <c r="A2535" t="str">
        <f>"600528"</f>
        <v>600528</v>
      </c>
      <c r="B2535" t="s">
        <v>2537</v>
      </c>
      <c r="C2535">
        <v>4.82</v>
      </c>
      <c r="D2535">
        <v>8.18</v>
      </c>
    </row>
    <row r="2536" spans="1:4">
      <c r="A2536" t="str">
        <f>"600529"</f>
        <v>600529</v>
      </c>
      <c r="B2536" t="s">
        <v>2538</v>
      </c>
      <c r="C2536">
        <v>-0.86</v>
      </c>
      <c r="D2536">
        <v>7.79</v>
      </c>
    </row>
    <row r="2537" spans="1:4">
      <c r="A2537" t="str">
        <f>"600530"</f>
        <v>600530</v>
      </c>
      <c r="B2537" t="s">
        <v>2539</v>
      </c>
      <c r="C2537">
        <v>-1.1</v>
      </c>
      <c r="D2537">
        <v>2.39</v>
      </c>
    </row>
    <row r="2538" spans="1:4">
      <c r="A2538" t="str">
        <f>"600531"</f>
        <v>600531</v>
      </c>
      <c r="B2538" t="s">
        <v>2540</v>
      </c>
      <c r="C2538">
        <v>2.29</v>
      </c>
      <c r="D2538">
        <v>2.97</v>
      </c>
    </row>
    <row r="2539" spans="1:4">
      <c r="A2539" t="str">
        <f>"600532"</f>
        <v>600532</v>
      </c>
      <c r="B2539" t="s">
        <v>2541</v>
      </c>
      <c r="C2539">
        <v>-2.76</v>
      </c>
      <c r="D2539">
        <v>6.22</v>
      </c>
    </row>
    <row r="2540" spans="1:4">
      <c r="A2540" t="str">
        <f>"600533"</f>
        <v>600533</v>
      </c>
      <c r="B2540" t="s">
        <v>2542</v>
      </c>
      <c r="C2540">
        <v>0.33</v>
      </c>
      <c r="D2540">
        <v>1.96</v>
      </c>
    </row>
    <row r="2541" spans="1:4">
      <c r="A2541" t="str">
        <f>"600535"</f>
        <v>600535</v>
      </c>
      <c r="B2541" t="s">
        <v>2543</v>
      </c>
      <c r="C2541">
        <v>-3.74</v>
      </c>
      <c r="D2541">
        <v>3.7</v>
      </c>
    </row>
    <row r="2542" spans="1:4">
      <c r="A2542" t="str">
        <f>"600536"</f>
        <v>600536</v>
      </c>
      <c r="B2542" t="s">
        <v>2544</v>
      </c>
      <c r="C2542">
        <v>1.84</v>
      </c>
      <c r="D2542">
        <v>5.33</v>
      </c>
    </row>
    <row r="2543" spans="1:4">
      <c r="A2543" t="str">
        <f>"600537"</f>
        <v>600537</v>
      </c>
      <c r="B2543" t="s">
        <v>2545</v>
      </c>
      <c r="C2543">
        <v>1.86</v>
      </c>
      <c r="D2543">
        <v>2.79</v>
      </c>
    </row>
    <row r="2544" spans="1:4">
      <c r="A2544" t="str">
        <f>"600538"</f>
        <v>600538</v>
      </c>
      <c r="B2544" t="s">
        <v>2546</v>
      </c>
      <c r="C2544">
        <v>-2.16</v>
      </c>
      <c r="D2544">
        <v>3.93</v>
      </c>
    </row>
    <row r="2545" spans="1:4">
      <c r="A2545" t="str">
        <f>"600539"</f>
        <v>600539</v>
      </c>
      <c r="B2545" t="s">
        <v>2547</v>
      </c>
      <c r="C2545">
        <v>1.18</v>
      </c>
      <c r="D2545">
        <v>2.53</v>
      </c>
    </row>
    <row r="2546" spans="1:4">
      <c r="A2546" t="str">
        <f>"600540"</f>
        <v>600540</v>
      </c>
      <c r="B2546" t="s">
        <v>2548</v>
      </c>
      <c r="C2546">
        <v>0.27</v>
      </c>
      <c r="D2546">
        <v>2.12</v>
      </c>
    </row>
    <row r="2547" spans="1:4">
      <c r="A2547" t="str">
        <f>"600543"</f>
        <v>600543</v>
      </c>
      <c r="B2547" t="s">
        <v>2549</v>
      </c>
      <c r="C2547">
        <v>0.8</v>
      </c>
      <c r="D2547">
        <v>3.34</v>
      </c>
    </row>
    <row r="2548" spans="1:4">
      <c r="A2548" t="str">
        <f>"600545"</f>
        <v>600545</v>
      </c>
      <c r="B2548" t="s">
        <v>2550</v>
      </c>
      <c r="C2548">
        <v>0.5</v>
      </c>
      <c r="D2548">
        <v>2</v>
      </c>
    </row>
    <row r="2549" spans="1:4">
      <c r="A2549" t="str">
        <f>"600546"</f>
        <v>600546</v>
      </c>
      <c r="B2549" t="s">
        <v>2551</v>
      </c>
      <c r="C2549">
        <v>2.56</v>
      </c>
      <c r="D2549">
        <v>4.87</v>
      </c>
    </row>
    <row r="2550" spans="1:4">
      <c r="A2550" t="str">
        <f>"600547"</f>
        <v>600547</v>
      </c>
      <c r="B2550" t="s">
        <v>2552</v>
      </c>
      <c r="C2550">
        <v>1.28</v>
      </c>
      <c r="D2550">
        <v>1.32</v>
      </c>
    </row>
    <row r="2551" spans="1:4">
      <c r="A2551" t="str">
        <f>"600548"</f>
        <v>600548</v>
      </c>
      <c r="B2551" t="s">
        <v>2553</v>
      </c>
      <c r="C2551">
        <v>0.25</v>
      </c>
      <c r="D2551">
        <v>1.52</v>
      </c>
    </row>
    <row r="2552" spans="1:4">
      <c r="A2552" t="str">
        <f>"600549"</f>
        <v>600549</v>
      </c>
      <c r="B2552" t="s">
        <v>2554</v>
      </c>
      <c r="C2552">
        <v>1.77</v>
      </c>
      <c r="D2552">
        <v>3.19</v>
      </c>
    </row>
    <row r="2553" spans="1:4">
      <c r="A2553" t="str">
        <f>"600550"</f>
        <v>600550</v>
      </c>
      <c r="B2553" t="s">
        <v>2555</v>
      </c>
      <c r="C2553">
        <v>0.99</v>
      </c>
      <c r="D2553">
        <v>1.72</v>
      </c>
    </row>
    <row r="2554" spans="1:4">
      <c r="A2554" t="str">
        <f>"600551"</f>
        <v>600551</v>
      </c>
      <c r="B2554" t="s">
        <v>2556</v>
      </c>
      <c r="C2554">
        <v>1.55</v>
      </c>
      <c r="D2554">
        <v>2.62</v>
      </c>
    </row>
    <row r="2555" spans="1:4">
      <c r="A2555" t="str">
        <f>"600552"</f>
        <v>600552</v>
      </c>
      <c r="B2555" t="s">
        <v>2557</v>
      </c>
      <c r="C2555">
        <v>-0.2</v>
      </c>
      <c r="D2555">
        <v>2.86</v>
      </c>
    </row>
    <row r="2556" spans="1:4">
      <c r="A2556" t="str">
        <f>"600555"</f>
        <v>600555</v>
      </c>
      <c r="B2556" t="s">
        <v>2558</v>
      </c>
      <c r="C2556">
        <v>3.65</v>
      </c>
      <c r="D2556">
        <v>8.15</v>
      </c>
    </row>
    <row r="2557" spans="1:4">
      <c r="A2557" t="str">
        <f>"600556"</f>
        <v>600556</v>
      </c>
      <c r="B2557" t="s">
        <v>2559</v>
      </c>
      <c r="C2557">
        <v>0.59</v>
      </c>
      <c r="D2557">
        <v>4.14</v>
      </c>
    </row>
    <row r="2558" spans="1:4">
      <c r="A2558" t="str">
        <f>"600557"</f>
        <v>600557</v>
      </c>
      <c r="B2558" t="s">
        <v>2560</v>
      </c>
      <c r="C2558">
        <v>-2.7</v>
      </c>
      <c r="D2558">
        <v>2.04</v>
      </c>
    </row>
    <row r="2559" spans="1:4">
      <c r="A2559" t="str">
        <f>"600558"</f>
        <v>600558</v>
      </c>
      <c r="B2559" t="s">
        <v>2561</v>
      </c>
      <c r="C2559">
        <v>4.56</v>
      </c>
      <c r="D2559">
        <v>5.82</v>
      </c>
    </row>
    <row r="2560" spans="1:4">
      <c r="A2560" t="str">
        <f>"600559"</f>
        <v>600559</v>
      </c>
      <c r="B2560" t="s">
        <v>2562</v>
      </c>
      <c r="C2560">
        <v>-0.49</v>
      </c>
      <c r="D2560">
        <v>1.88</v>
      </c>
    </row>
    <row r="2561" spans="1:4">
      <c r="A2561" t="str">
        <f>"600560"</f>
        <v>600560</v>
      </c>
      <c r="B2561" t="s">
        <v>2563</v>
      </c>
      <c r="C2561">
        <v>-0.12</v>
      </c>
      <c r="D2561">
        <v>2.4</v>
      </c>
    </row>
    <row r="2562" spans="1:4">
      <c r="A2562" t="str">
        <f>"600561"</f>
        <v>600561</v>
      </c>
      <c r="B2562" t="s">
        <v>2564</v>
      </c>
      <c r="C2562">
        <v>-0.33</v>
      </c>
      <c r="D2562">
        <v>2.93</v>
      </c>
    </row>
    <row r="2563" spans="1:4">
      <c r="A2563" t="str">
        <f>"600562"</f>
        <v>600562</v>
      </c>
      <c r="B2563" t="s">
        <v>2565</v>
      </c>
      <c r="C2563">
        <v>3.14</v>
      </c>
      <c r="D2563">
        <v>5.19</v>
      </c>
    </row>
    <row r="2564" spans="1:4">
      <c r="A2564" t="str">
        <f>"600563"</f>
        <v>600563</v>
      </c>
      <c r="B2564" t="s">
        <v>2566</v>
      </c>
      <c r="C2564">
        <v>1.64</v>
      </c>
      <c r="D2564">
        <v>2.68</v>
      </c>
    </row>
    <row r="2565" spans="1:4">
      <c r="A2565" t="str">
        <f>"600565"</f>
        <v>600565</v>
      </c>
      <c r="B2565" t="s">
        <v>2567</v>
      </c>
      <c r="C2565">
        <v>0.68</v>
      </c>
      <c r="D2565">
        <v>1.36</v>
      </c>
    </row>
    <row r="2566" spans="1:4">
      <c r="A2566" t="str">
        <f>"600566"</f>
        <v>600566</v>
      </c>
      <c r="B2566" t="s">
        <v>2568</v>
      </c>
      <c r="C2566">
        <v>-4.64</v>
      </c>
      <c r="D2566">
        <v>5.39</v>
      </c>
    </row>
    <row r="2567" spans="1:4">
      <c r="A2567" t="str">
        <f>"600567"</f>
        <v>600567</v>
      </c>
      <c r="B2567" t="s">
        <v>2569</v>
      </c>
      <c r="C2567">
        <v>0.52</v>
      </c>
      <c r="D2567">
        <v>2.32</v>
      </c>
    </row>
    <row r="2568" spans="1:4">
      <c r="A2568" t="str">
        <f>"600568"</f>
        <v>600568</v>
      </c>
      <c r="B2568" t="s">
        <v>2570</v>
      </c>
      <c r="C2568">
        <v>-2.2</v>
      </c>
      <c r="D2568">
        <v>3.77</v>
      </c>
    </row>
    <row r="2569" spans="1:4">
      <c r="A2569" t="str">
        <f>"600569"</f>
        <v>600569</v>
      </c>
      <c r="B2569" t="s">
        <v>2571</v>
      </c>
      <c r="C2569">
        <v>3.7</v>
      </c>
      <c r="D2569">
        <v>8.55</v>
      </c>
    </row>
    <row r="2570" spans="1:4">
      <c r="A2570" t="str">
        <f>"600570"</f>
        <v>600570</v>
      </c>
      <c r="B2570" t="s">
        <v>2572</v>
      </c>
      <c r="C2570">
        <v>2.63</v>
      </c>
      <c r="D2570">
        <v>4.81</v>
      </c>
    </row>
    <row r="2571" spans="1:4">
      <c r="A2571" t="str">
        <f>"600571"</f>
        <v>600571</v>
      </c>
      <c r="B2571" t="s">
        <v>2573</v>
      </c>
      <c r="C2571">
        <v>1.99</v>
      </c>
      <c r="D2571">
        <v>2.92</v>
      </c>
    </row>
    <row r="2572" spans="1:4">
      <c r="A2572" t="str">
        <f>"600572"</f>
        <v>600572</v>
      </c>
      <c r="B2572" t="s">
        <v>2574</v>
      </c>
      <c r="C2572">
        <v>-3.05</v>
      </c>
      <c r="D2572">
        <v>1.86</v>
      </c>
    </row>
    <row r="2573" spans="1:4">
      <c r="A2573" t="str">
        <f>"600573"</f>
        <v>600573</v>
      </c>
      <c r="B2573" t="s">
        <v>2575</v>
      </c>
      <c r="C2573">
        <v>-1.22</v>
      </c>
      <c r="D2573">
        <v>2.6</v>
      </c>
    </row>
    <row r="2574" spans="1:4">
      <c r="A2574" t="str">
        <f>"600575"</f>
        <v>600575</v>
      </c>
      <c r="B2574" t="s">
        <v>2576</v>
      </c>
      <c r="C2574">
        <v>3.77</v>
      </c>
      <c r="D2574">
        <v>5.03</v>
      </c>
    </row>
    <row r="2575" spans="1:4">
      <c r="A2575" t="str">
        <f>"600576"</f>
        <v>600576</v>
      </c>
      <c r="B2575" t="s">
        <v>2577</v>
      </c>
      <c r="C2575">
        <v>0.57</v>
      </c>
      <c r="D2575">
        <v>1.52</v>
      </c>
    </row>
    <row r="2576" spans="1:4">
      <c r="A2576" t="str">
        <f>"600577"</f>
        <v>600577</v>
      </c>
      <c r="B2576" t="s">
        <v>2578</v>
      </c>
      <c r="C2576">
        <v>1.77</v>
      </c>
      <c r="D2576">
        <v>2.36</v>
      </c>
    </row>
    <row r="2577" spans="1:4">
      <c r="A2577" t="str">
        <f>"600578"</f>
        <v>600578</v>
      </c>
      <c r="B2577" t="s">
        <v>2579</v>
      </c>
      <c r="C2577">
        <v>0.91</v>
      </c>
      <c r="D2577">
        <v>2.44</v>
      </c>
    </row>
    <row r="2578" spans="1:4">
      <c r="A2578" t="str">
        <f>"600579"</f>
        <v>600579</v>
      </c>
      <c r="B2578" t="s">
        <v>2580</v>
      </c>
      <c r="C2578">
        <v>-1.71</v>
      </c>
      <c r="D2578">
        <v>3.14</v>
      </c>
    </row>
    <row r="2579" spans="1:4">
      <c r="A2579" t="str">
        <f>"600580"</f>
        <v>600580</v>
      </c>
      <c r="B2579" t="s">
        <v>2581</v>
      </c>
      <c r="C2579">
        <v>0.88</v>
      </c>
      <c r="D2579">
        <v>3.27</v>
      </c>
    </row>
    <row r="2580" spans="1:4">
      <c r="A2580" t="str">
        <f>"600581"</f>
        <v>600581</v>
      </c>
      <c r="B2580" t="s">
        <v>2582</v>
      </c>
      <c r="C2580">
        <v>2.83</v>
      </c>
      <c r="D2580">
        <v>6.52</v>
      </c>
    </row>
    <row r="2581" spans="1:4">
      <c r="A2581" t="str">
        <f>"600582"</f>
        <v>600582</v>
      </c>
      <c r="B2581" t="s">
        <v>2583</v>
      </c>
      <c r="C2581">
        <v>2.09</v>
      </c>
      <c r="D2581">
        <v>3.88</v>
      </c>
    </row>
    <row r="2582" spans="1:4">
      <c r="A2582" t="str">
        <f>"600583"</f>
        <v>600583</v>
      </c>
      <c r="B2582" t="s">
        <v>2584</v>
      </c>
      <c r="C2582">
        <v>1.19</v>
      </c>
      <c r="D2582">
        <v>2.58</v>
      </c>
    </row>
    <row r="2583" spans="1:4">
      <c r="A2583" t="str">
        <f>"600584"</f>
        <v>600584</v>
      </c>
      <c r="B2583" t="s">
        <v>2585</v>
      </c>
      <c r="C2583">
        <v>2.64</v>
      </c>
      <c r="D2583">
        <v>4.92</v>
      </c>
    </row>
    <row r="2584" spans="1:4">
      <c r="A2584" t="str">
        <f>"600585"</f>
        <v>600585</v>
      </c>
      <c r="B2584" t="s">
        <v>2586</v>
      </c>
      <c r="C2584">
        <v>3.16</v>
      </c>
      <c r="D2584">
        <v>5.48</v>
      </c>
    </row>
    <row r="2585" spans="1:4">
      <c r="A2585" t="str">
        <f>"600586"</f>
        <v>600586</v>
      </c>
      <c r="B2585" t="s">
        <v>2587</v>
      </c>
      <c r="C2585">
        <v>1.47</v>
      </c>
      <c r="D2585">
        <v>2.06</v>
      </c>
    </row>
    <row r="2586" spans="1:4">
      <c r="A2586" t="str">
        <f>"600587"</f>
        <v>600587</v>
      </c>
      <c r="B2586" t="s">
        <v>2588</v>
      </c>
      <c r="C2586">
        <v>-1.44</v>
      </c>
      <c r="D2586">
        <v>3.16</v>
      </c>
    </row>
    <row r="2587" spans="1:4">
      <c r="A2587" t="str">
        <f>"600588"</f>
        <v>600588</v>
      </c>
      <c r="B2587" t="s">
        <v>2589</v>
      </c>
      <c r="C2587">
        <v>0.87</v>
      </c>
      <c r="D2587">
        <v>5.1</v>
      </c>
    </row>
    <row r="2588" spans="1:4">
      <c r="A2588" t="str">
        <f>"600589"</f>
        <v>600589</v>
      </c>
      <c r="B2588" t="s">
        <v>2590</v>
      </c>
      <c r="C2588">
        <v>0.66</v>
      </c>
      <c r="D2588">
        <v>1.99</v>
      </c>
    </row>
    <row r="2589" spans="1:4">
      <c r="A2589" t="str">
        <f>"600590"</f>
        <v>600590</v>
      </c>
      <c r="B2589" t="s">
        <v>2591</v>
      </c>
      <c r="C2589">
        <v>1.54</v>
      </c>
      <c r="D2589">
        <v>3.24</v>
      </c>
    </row>
    <row r="2590" spans="1:4">
      <c r="A2590" t="str">
        <f>"600592"</f>
        <v>600592</v>
      </c>
      <c r="B2590" t="s">
        <v>2592</v>
      </c>
      <c r="C2590">
        <v>2.32</v>
      </c>
      <c r="D2590">
        <v>4.95</v>
      </c>
    </row>
    <row r="2591" spans="1:4">
      <c r="A2591" t="str">
        <f>"600593"</f>
        <v>600593</v>
      </c>
      <c r="B2591" t="s">
        <v>2593</v>
      </c>
      <c r="C2591">
        <v>0.69</v>
      </c>
      <c r="D2591">
        <v>2</v>
      </c>
    </row>
    <row r="2592" spans="1:4">
      <c r="A2592" t="str">
        <f>"600594"</f>
        <v>600594</v>
      </c>
      <c r="B2592" t="s">
        <v>2594</v>
      </c>
      <c r="C2592">
        <v>-2.79</v>
      </c>
      <c r="D2592">
        <v>2.57</v>
      </c>
    </row>
    <row r="2593" spans="1:4">
      <c r="A2593" t="str">
        <f>"600595"</f>
        <v>600595</v>
      </c>
      <c r="B2593" t="s">
        <v>2595</v>
      </c>
      <c r="C2593">
        <v>5.64</v>
      </c>
      <c r="D2593">
        <v>9.02</v>
      </c>
    </row>
    <row r="2594" spans="1:4">
      <c r="A2594" t="str">
        <f>"600596"</f>
        <v>600596</v>
      </c>
      <c r="B2594" t="s">
        <v>2596</v>
      </c>
      <c r="C2594">
        <v>5.76</v>
      </c>
      <c r="D2594">
        <v>7.8</v>
      </c>
    </row>
    <row r="2595" spans="1:4">
      <c r="A2595" t="str">
        <f>"600597"</f>
        <v>600597</v>
      </c>
      <c r="B2595" t="s">
        <v>2597</v>
      </c>
      <c r="C2595">
        <v>1.21</v>
      </c>
      <c r="D2595">
        <v>2.72</v>
      </c>
    </row>
    <row r="2596" spans="1:4">
      <c r="A2596" t="str">
        <f>"600598"</f>
        <v>600598</v>
      </c>
      <c r="B2596" t="s">
        <v>2598</v>
      </c>
      <c r="C2596">
        <v>0.75</v>
      </c>
      <c r="D2596">
        <v>1.71</v>
      </c>
    </row>
    <row r="2597" spans="1:4">
      <c r="A2597" t="str">
        <f>"600599"</f>
        <v>600599</v>
      </c>
      <c r="B2597" t="s">
        <v>2599</v>
      </c>
      <c r="C2597">
        <v>-1.53</v>
      </c>
      <c r="D2597">
        <v>2.46</v>
      </c>
    </row>
    <row r="2598" spans="1:4">
      <c r="A2598" t="str">
        <f>"600600"</f>
        <v>600600</v>
      </c>
      <c r="B2598" t="s">
        <v>2600</v>
      </c>
      <c r="C2598">
        <v>-2.36</v>
      </c>
      <c r="D2598">
        <v>2.99</v>
      </c>
    </row>
    <row r="2599" spans="1:4">
      <c r="A2599" t="str">
        <f>"600601"</f>
        <v>600601</v>
      </c>
      <c r="B2599" t="s">
        <v>2601</v>
      </c>
      <c r="C2599">
        <v>0</v>
      </c>
      <c r="D2599">
        <v>2.05</v>
      </c>
    </row>
    <row r="2600" spans="1:4">
      <c r="A2600" t="str">
        <f>"600602"</f>
        <v>600602</v>
      </c>
      <c r="B2600" t="s">
        <v>2602</v>
      </c>
      <c r="C2600">
        <v>1.55</v>
      </c>
      <c r="D2600">
        <v>2.76</v>
      </c>
    </row>
    <row r="2601" spans="1:4">
      <c r="A2601" t="str">
        <f>"600603"</f>
        <v>600603</v>
      </c>
      <c r="B2601" t="s">
        <v>2603</v>
      </c>
      <c r="C2601">
        <v>1.54</v>
      </c>
      <c r="D2601">
        <v>2.31</v>
      </c>
    </row>
    <row r="2602" spans="1:4">
      <c r="A2602" t="str">
        <f>"600604"</f>
        <v>600604</v>
      </c>
      <c r="B2602" t="s">
        <v>2604</v>
      </c>
      <c r="C2602">
        <v>0.44</v>
      </c>
      <c r="D2602">
        <v>2.67</v>
      </c>
    </row>
    <row r="2603" spans="1:4">
      <c r="A2603" t="str">
        <f>"600605"</f>
        <v>600605</v>
      </c>
      <c r="B2603" t="s">
        <v>2605</v>
      </c>
      <c r="C2603">
        <v>0.22</v>
      </c>
      <c r="D2603">
        <v>2.17</v>
      </c>
    </row>
    <row r="2604" spans="1:4">
      <c r="A2604" t="str">
        <f>"600606"</f>
        <v>600606</v>
      </c>
      <c r="B2604" t="s">
        <v>2606</v>
      </c>
      <c r="C2604">
        <v>1.97</v>
      </c>
      <c r="D2604">
        <v>3.28</v>
      </c>
    </row>
    <row r="2605" spans="1:4">
      <c r="A2605" t="str">
        <f>"600608"</f>
        <v>600608</v>
      </c>
      <c r="B2605" t="s">
        <v>2607</v>
      </c>
      <c r="C2605">
        <v>1.26</v>
      </c>
      <c r="D2605">
        <v>2.53</v>
      </c>
    </row>
    <row r="2606" spans="1:4">
      <c r="A2606" t="str">
        <f>"600609"</f>
        <v>600609</v>
      </c>
      <c r="B2606" t="s">
        <v>2608</v>
      </c>
      <c r="C2606">
        <v>0</v>
      </c>
      <c r="D2606">
        <v>1.29</v>
      </c>
    </row>
    <row r="2607" spans="1:4">
      <c r="A2607" t="str">
        <f>"600610"</f>
        <v>600610</v>
      </c>
      <c r="B2607" t="s">
        <v>2609</v>
      </c>
      <c r="C2607">
        <v>-5.05</v>
      </c>
      <c r="D2607">
        <v>0</v>
      </c>
    </row>
    <row r="2608" spans="1:4">
      <c r="A2608" t="str">
        <f>"600611"</f>
        <v>600611</v>
      </c>
      <c r="B2608" t="s">
        <v>2610</v>
      </c>
      <c r="C2608">
        <v>2.74</v>
      </c>
      <c r="D2608">
        <v>4.49</v>
      </c>
    </row>
    <row r="2609" spans="1:4">
      <c r="A2609" t="str">
        <f>"600612"</f>
        <v>600612</v>
      </c>
      <c r="B2609" t="s">
        <v>2611</v>
      </c>
      <c r="C2609">
        <v>0.15</v>
      </c>
      <c r="D2609">
        <v>1.36</v>
      </c>
    </row>
    <row r="2610" spans="1:4">
      <c r="A2610" t="str">
        <f>"600613"</f>
        <v>600613</v>
      </c>
      <c r="B2610" t="s">
        <v>2612</v>
      </c>
      <c r="C2610">
        <v>-0.49</v>
      </c>
      <c r="D2610">
        <v>2.6</v>
      </c>
    </row>
    <row r="2611" spans="1:4">
      <c r="A2611" t="str">
        <f>"600614"</f>
        <v>600614</v>
      </c>
      <c r="B2611" t="s">
        <v>2613</v>
      </c>
      <c r="C2611">
        <v>1.12</v>
      </c>
      <c r="D2611">
        <v>3.18</v>
      </c>
    </row>
    <row r="2612" spans="1:4">
      <c r="A2612" t="str">
        <f>"600615"</f>
        <v>600615</v>
      </c>
      <c r="B2612" t="s">
        <v>2614</v>
      </c>
      <c r="C2612">
        <v>1.24</v>
      </c>
      <c r="D2612">
        <v>2.71</v>
      </c>
    </row>
    <row r="2613" spans="1:4">
      <c r="A2613" t="str">
        <f>"600616"</f>
        <v>600616</v>
      </c>
      <c r="B2613" t="s">
        <v>2615</v>
      </c>
      <c r="C2613">
        <v>1.1</v>
      </c>
      <c r="D2613">
        <v>2.68</v>
      </c>
    </row>
    <row r="2614" spans="1:4">
      <c r="A2614" t="str">
        <f>"600617"</f>
        <v>600617</v>
      </c>
      <c r="B2614" t="s">
        <v>2616</v>
      </c>
      <c r="C2614">
        <v>-0.35</v>
      </c>
      <c r="D2614">
        <v>1.76</v>
      </c>
    </row>
    <row r="2615" spans="1:4">
      <c r="A2615" t="str">
        <f>"600618"</f>
        <v>600618</v>
      </c>
      <c r="B2615" t="s">
        <v>2617</v>
      </c>
      <c r="C2615">
        <v>1.7</v>
      </c>
      <c r="D2615">
        <v>3.28</v>
      </c>
    </row>
    <row r="2616" spans="1:4">
      <c r="A2616" t="str">
        <f>"600619"</f>
        <v>600619</v>
      </c>
      <c r="B2616" t="s">
        <v>2618</v>
      </c>
      <c r="C2616">
        <v>4.08</v>
      </c>
      <c r="D2616">
        <v>6.58</v>
      </c>
    </row>
    <row r="2617" spans="1:4">
      <c r="A2617" t="str">
        <f>"600620"</f>
        <v>600620</v>
      </c>
      <c r="B2617" t="s">
        <v>2619</v>
      </c>
      <c r="C2617">
        <v>1.32</v>
      </c>
      <c r="D2617">
        <v>2.31</v>
      </c>
    </row>
    <row r="2618" spans="1:4">
      <c r="A2618" t="str">
        <f>"600621"</f>
        <v>600621</v>
      </c>
      <c r="B2618" t="s">
        <v>2620</v>
      </c>
      <c r="C2618">
        <v>0.22</v>
      </c>
      <c r="D2618">
        <v>3.37</v>
      </c>
    </row>
    <row r="2619" spans="1:4">
      <c r="A2619" t="str">
        <f>"600622"</f>
        <v>600622</v>
      </c>
      <c r="B2619" t="s">
        <v>2621</v>
      </c>
      <c r="C2619">
        <v>-0.4</v>
      </c>
      <c r="D2619">
        <v>2.42</v>
      </c>
    </row>
    <row r="2620" spans="1:4">
      <c r="A2620" t="str">
        <f>"600623"</f>
        <v>600623</v>
      </c>
      <c r="B2620" t="s">
        <v>2622</v>
      </c>
      <c r="C2620">
        <v>2.55</v>
      </c>
      <c r="D2620">
        <v>4.66</v>
      </c>
    </row>
    <row r="2621" spans="1:4">
      <c r="A2621" t="str">
        <f>"600624"</f>
        <v>600624</v>
      </c>
      <c r="B2621" t="s">
        <v>2623</v>
      </c>
      <c r="C2621">
        <v>0.76</v>
      </c>
      <c r="D2621">
        <v>3.43</v>
      </c>
    </row>
    <row r="2622" spans="1:4">
      <c r="A2622" t="str">
        <f>"600626"</f>
        <v>600626</v>
      </c>
      <c r="B2622" t="s">
        <v>2624</v>
      </c>
      <c r="C2622">
        <v>0.57</v>
      </c>
      <c r="D2622">
        <v>2.28</v>
      </c>
    </row>
    <row r="2623" spans="1:4">
      <c r="A2623" t="str">
        <f>"600628"</f>
        <v>600628</v>
      </c>
      <c r="B2623" t="s">
        <v>2625</v>
      </c>
      <c r="C2623">
        <v>1.44</v>
      </c>
      <c r="D2623">
        <v>2.16</v>
      </c>
    </row>
    <row r="2624" spans="1:4">
      <c r="A2624" t="str">
        <f>"600629"</f>
        <v>600629</v>
      </c>
      <c r="B2624" t="s">
        <v>2626</v>
      </c>
      <c r="C2624">
        <v>1.17</v>
      </c>
      <c r="D2624">
        <v>2.68</v>
      </c>
    </row>
    <row r="2625" spans="1:4">
      <c r="A2625" t="str">
        <f>"600630"</f>
        <v>600630</v>
      </c>
      <c r="B2625" t="s">
        <v>2627</v>
      </c>
      <c r="C2625">
        <v>1.63</v>
      </c>
      <c r="D2625">
        <v>3.27</v>
      </c>
    </row>
    <row r="2626" spans="1:4">
      <c r="A2626" t="str">
        <f>"600633"</f>
        <v>600633</v>
      </c>
      <c r="B2626" t="s">
        <v>2628</v>
      </c>
      <c r="C2626">
        <v>1.82</v>
      </c>
      <c r="D2626">
        <v>2.61</v>
      </c>
    </row>
    <row r="2627" spans="1:4">
      <c r="A2627" t="str">
        <f>"600634"</f>
        <v>600634</v>
      </c>
      <c r="B2627" t="s">
        <v>2629</v>
      </c>
      <c r="C2627">
        <v>0.42</v>
      </c>
      <c r="D2627">
        <v>2.54</v>
      </c>
    </row>
    <row r="2628" spans="1:4">
      <c r="A2628" t="str">
        <f>"600635"</f>
        <v>600635</v>
      </c>
      <c r="B2628" t="s">
        <v>2630</v>
      </c>
      <c r="C2628">
        <v>1.06</v>
      </c>
      <c r="D2628">
        <v>1.86</v>
      </c>
    </row>
    <row r="2629" spans="1:4">
      <c r="A2629" t="str">
        <f>"600636"</f>
        <v>600636</v>
      </c>
      <c r="B2629" t="s">
        <v>2631</v>
      </c>
      <c r="C2629">
        <v>0.46</v>
      </c>
      <c r="D2629">
        <v>3.48</v>
      </c>
    </row>
    <row r="2630" spans="1:4">
      <c r="A2630" t="str">
        <f>"600637"</f>
        <v>600637</v>
      </c>
      <c r="B2630" t="s">
        <v>2632</v>
      </c>
      <c r="C2630">
        <v>1.07</v>
      </c>
      <c r="D2630">
        <v>2.07</v>
      </c>
    </row>
    <row r="2631" spans="1:4">
      <c r="A2631" t="str">
        <f>"600638"</f>
        <v>600638</v>
      </c>
      <c r="B2631" t="s">
        <v>2633</v>
      </c>
      <c r="C2631">
        <v>0.56</v>
      </c>
      <c r="D2631">
        <v>3.48</v>
      </c>
    </row>
    <row r="2632" spans="1:4">
      <c r="A2632" t="str">
        <f>"600639"</f>
        <v>600639</v>
      </c>
      <c r="B2632" t="s">
        <v>2634</v>
      </c>
      <c r="C2632">
        <v>0.59</v>
      </c>
      <c r="D2632">
        <v>1.27</v>
      </c>
    </row>
    <row r="2633" spans="1:4">
      <c r="A2633" t="str">
        <f>"600640"</f>
        <v>600640</v>
      </c>
      <c r="B2633" t="s">
        <v>2635</v>
      </c>
      <c r="C2633">
        <v>1.05</v>
      </c>
      <c r="D2633">
        <v>3.04</v>
      </c>
    </row>
    <row r="2634" spans="1:4">
      <c r="A2634" t="str">
        <f>"600641"</f>
        <v>600641</v>
      </c>
      <c r="B2634" t="s">
        <v>2636</v>
      </c>
      <c r="C2634">
        <v>0</v>
      </c>
      <c r="D2634">
        <v>0</v>
      </c>
    </row>
    <row r="2635" spans="1:4">
      <c r="A2635" t="str">
        <f>"600642"</f>
        <v>600642</v>
      </c>
      <c r="B2635" t="s">
        <v>2637</v>
      </c>
      <c r="C2635">
        <v>0.58</v>
      </c>
      <c r="D2635">
        <v>1.54</v>
      </c>
    </row>
    <row r="2636" spans="1:4">
      <c r="A2636" t="str">
        <f>"600643"</f>
        <v>600643</v>
      </c>
      <c r="B2636" t="s">
        <v>2638</v>
      </c>
      <c r="C2636">
        <v>-0.55</v>
      </c>
      <c r="D2636">
        <v>2.63</v>
      </c>
    </row>
    <row r="2637" spans="1:4">
      <c r="A2637" t="str">
        <f>"600644"</f>
        <v>600644</v>
      </c>
      <c r="B2637" t="s">
        <v>2639</v>
      </c>
      <c r="C2637">
        <v>1.51</v>
      </c>
      <c r="D2637">
        <v>3.23</v>
      </c>
    </row>
    <row r="2638" spans="1:4">
      <c r="A2638" t="str">
        <f>"600645"</f>
        <v>600645</v>
      </c>
      <c r="B2638" t="s">
        <v>2640</v>
      </c>
      <c r="C2638">
        <v>-4.33</v>
      </c>
      <c r="D2638">
        <v>5.14</v>
      </c>
    </row>
    <row r="2639" spans="1:4">
      <c r="A2639" t="str">
        <f>"600647"</f>
        <v>600647</v>
      </c>
      <c r="B2639" t="s">
        <v>2641</v>
      </c>
      <c r="C2639">
        <v>0.76</v>
      </c>
      <c r="D2639">
        <v>2.43</v>
      </c>
    </row>
    <row r="2640" spans="1:4">
      <c r="A2640" t="str">
        <f>"600648"</f>
        <v>600648</v>
      </c>
      <c r="B2640" t="s">
        <v>2642</v>
      </c>
      <c r="C2640">
        <v>0.21</v>
      </c>
      <c r="D2640">
        <v>1.06</v>
      </c>
    </row>
    <row r="2641" spans="1:4">
      <c r="A2641" t="str">
        <f>"600649"</f>
        <v>600649</v>
      </c>
      <c r="B2641" t="s">
        <v>2643</v>
      </c>
      <c r="C2641">
        <v>1.01</v>
      </c>
      <c r="D2641">
        <v>2.35</v>
      </c>
    </row>
    <row r="2642" spans="1:4">
      <c r="A2642" t="str">
        <f>"600650"</f>
        <v>600650</v>
      </c>
      <c r="B2642" t="s">
        <v>2644</v>
      </c>
      <c r="C2642">
        <v>1.16</v>
      </c>
      <c r="D2642">
        <v>1.64</v>
      </c>
    </row>
    <row r="2643" spans="1:4">
      <c r="A2643" t="str">
        <f>"600651"</f>
        <v>600651</v>
      </c>
      <c r="B2643" t="s">
        <v>2645</v>
      </c>
      <c r="C2643">
        <v>1.31</v>
      </c>
      <c r="D2643">
        <v>3.13</v>
      </c>
    </row>
    <row r="2644" spans="1:4">
      <c r="A2644" t="str">
        <f>"600652"</f>
        <v>600652</v>
      </c>
      <c r="B2644" t="s">
        <v>2646</v>
      </c>
      <c r="C2644">
        <v>-0.21</v>
      </c>
      <c r="D2644">
        <v>2.15</v>
      </c>
    </row>
    <row r="2645" spans="1:4">
      <c r="A2645" t="str">
        <f>"600653"</f>
        <v>600653</v>
      </c>
      <c r="B2645" t="s">
        <v>2647</v>
      </c>
      <c r="C2645">
        <v>0</v>
      </c>
      <c r="D2645">
        <v>1.58</v>
      </c>
    </row>
    <row r="2646" spans="1:4">
      <c r="A2646" t="str">
        <f>"600654"</f>
        <v>600654</v>
      </c>
      <c r="B2646" t="s">
        <v>2648</v>
      </c>
      <c r="C2646">
        <v>0</v>
      </c>
      <c r="D2646">
        <v>1.77</v>
      </c>
    </row>
    <row r="2647" spans="1:4">
      <c r="A2647" t="str">
        <f>"600655"</f>
        <v>600655</v>
      </c>
      <c r="B2647" t="s">
        <v>2649</v>
      </c>
      <c r="C2647">
        <v>0.84</v>
      </c>
      <c r="D2647">
        <v>1.56</v>
      </c>
    </row>
    <row r="2648" spans="1:4">
      <c r="A2648" t="str">
        <f>"600657"</f>
        <v>600657</v>
      </c>
      <c r="B2648" t="s">
        <v>2650</v>
      </c>
      <c r="C2648">
        <v>1.21</v>
      </c>
      <c r="D2648">
        <v>2.42</v>
      </c>
    </row>
    <row r="2649" spans="1:4">
      <c r="A2649" t="str">
        <f>"600658"</f>
        <v>600658</v>
      </c>
      <c r="B2649" t="s">
        <v>2651</v>
      </c>
      <c r="C2649">
        <v>1.32</v>
      </c>
      <c r="D2649">
        <v>2.26</v>
      </c>
    </row>
    <row r="2650" spans="1:4">
      <c r="A2650" t="str">
        <f>"600660"</f>
        <v>600660</v>
      </c>
      <c r="B2650" t="s">
        <v>2652</v>
      </c>
      <c r="C2650">
        <v>-0.15</v>
      </c>
      <c r="D2650">
        <v>1.51</v>
      </c>
    </row>
    <row r="2651" spans="1:4">
      <c r="A2651" t="str">
        <f>"600661"</f>
        <v>600661</v>
      </c>
      <c r="B2651" t="s">
        <v>2653</v>
      </c>
      <c r="C2651">
        <v>0.04</v>
      </c>
      <c r="D2651">
        <v>1.2</v>
      </c>
    </row>
    <row r="2652" spans="1:4">
      <c r="A2652" t="str">
        <f>"600662"</f>
        <v>600662</v>
      </c>
      <c r="B2652" t="s">
        <v>2654</v>
      </c>
      <c r="C2652">
        <v>1.5</v>
      </c>
      <c r="D2652">
        <v>3.24</v>
      </c>
    </row>
    <row r="2653" spans="1:4">
      <c r="A2653" t="str">
        <f>"600663"</f>
        <v>600663</v>
      </c>
      <c r="B2653" t="s">
        <v>2655</v>
      </c>
      <c r="C2653">
        <v>0.6</v>
      </c>
      <c r="D2653">
        <v>2.12</v>
      </c>
    </row>
    <row r="2654" spans="1:4">
      <c r="A2654" t="str">
        <f>"600664"</f>
        <v>600664</v>
      </c>
      <c r="B2654" t="s">
        <v>2656</v>
      </c>
      <c r="C2654">
        <v>-0.98</v>
      </c>
      <c r="D2654">
        <v>2.94</v>
      </c>
    </row>
    <row r="2655" spans="1:4">
      <c r="A2655" t="str">
        <f>"600665"</f>
        <v>600665</v>
      </c>
      <c r="B2655" t="s">
        <v>2657</v>
      </c>
      <c r="C2655">
        <v>0.87</v>
      </c>
      <c r="D2655">
        <v>2.33</v>
      </c>
    </row>
    <row r="2656" spans="1:4">
      <c r="A2656" t="str">
        <f>"600666"</f>
        <v>600666</v>
      </c>
      <c r="B2656" t="s">
        <v>2658</v>
      </c>
      <c r="C2656">
        <v>-0.96</v>
      </c>
      <c r="D2656">
        <v>2.16</v>
      </c>
    </row>
    <row r="2657" spans="1:4">
      <c r="A2657" t="str">
        <f>"600667"</f>
        <v>600667</v>
      </c>
      <c r="B2657" t="s">
        <v>2659</v>
      </c>
      <c r="C2657">
        <v>1.2</v>
      </c>
      <c r="D2657">
        <v>2.81</v>
      </c>
    </row>
    <row r="2658" spans="1:4">
      <c r="A2658" t="str">
        <f>"600668"</f>
        <v>600668</v>
      </c>
      <c r="B2658" t="s">
        <v>2660</v>
      </c>
      <c r="C2658">
        <v>3.02</v>
      </c>
      <c r="D2658">
        <v>5.03</v>
      </c>
    </row>
    <row r="2659" spans="1:4">
      <c r="A2659" t="str">
        <f>"600671"</f>
        <v>600671</v>
      </c>
      <c r="B2659" t="s">
        <v>2661</v>
      </c>
      <c r="C2659">
        <v>-5.34</v>
      </c>
      <c r="D2659">
        <v>9.69</v>
      </c>
    </row>
    <row r="2660" spans="1:4">
      <c r="A2660" t="str">
        <f>"600673"</f>
        <v>600673</v>
      </c>
      <c r="B2660" t="s">
        <v>2662</v>
      </c>
      <c r="C2660">
        <v>-1.77</v>
      </c>
      <c r="D2660">
        <v>3.64</v>
      </c>
    </row>
    <row r="2661" spans="1:4">
      <c r="A2661" t="str">
        <f>"600674"</f>
        <v>600674</v>
      </c>
      <c r="B2661" t="s">
        <v>2663</v>
      </c>
      <c r="C2661">
        <v>0.93</v>
      </c>
      <c r="D2661">
        <v>1.87</v>
      </c>
    </row>
    <row r="2662" spans="1:4">
      <c r="A2662" t="str">
        <f>"600675"</f>
        <v>600675</v>
      </c>
      <c r="B2662" t="s">
        <v>2664</v>
      </c>
      <c r="C2662">
        <v>1.39</v>
      </c>
      <c r="D2662">
        <v>3.47</v>
      </c>
    </row>
    <row r="2663" spans="1:4">
      <c r="A2663" t="str">
        <f>"600676"</f>
        <v>600676</v>
      </c>
      <c r="B2663" t="s">
        <v>2665</v>
      </c>
      <c r="C2663">
        <v>1.03</v>
      </c>
      <c r="D2663">
        <v>1.44</v>
      </c>
    </row>
    <row r="2664" spans="1:4">
      <c r="A2664" t="str">
        <f>"600677"</f>
        <v>600677</v>
      </c>
      <c r="B2664" t="s">
        <v>2666</v>
      </c>
      <c r="C2664">
        <v>1.68</v>
      </c>
      <c r="D2664">
        <v>5.04</v>
      </c>
    </row>
    <row r="2665" spans="1:4">
      <c r="A2665" t="str">
        <f>"600678"</f>
        <v>600678</v>
      </c>
      <c r="B2665" t="s">
        <v>2667</v>
      </c>
      <c r="C2665">
        <v>0</v>
      </c>
      <c r="D2665">
        <v>0</v>
      </c>
    </row>
    <row r="2666" spans="1:4">
      <c r="A2666" t="str">
        <f>"600679"</f>
        <v>600679</v>
      </c>
      <c r="B2666" t="s">
        <v>2668</v>
      </c>
      <c r="C2666">
        <v>0.53</v>
      </c>
      <c r="D2666">
        <v>2.94</v>
      </c>
    </row>
    <row r="2667" spans="1:4">
      <c r="A2667" t="str">
        <f>"600681"</f>
        <v>600681</v>
      </c>
      <c r="B2667" t="s">
        <v>2669</v>
      </c>
      <c r="C2667">
        <v>0.45</v>
      </c>
      <c r="D2667">
        <v>2.85</v>
      </c>
    </row>
    <row r="2668" spans="1:4">
      <c r="A2668" t="str">
        <f>"600682"</f>
        <v>600682</v>
      </c>
      <c r="B2668" t="s">
        <v>2670</v>
      </c>
      <c r="C2668">
        <v>-4.14</v>
      </c>
      <c r="D2668">
        <v>6.36</v>
      </c>
    </row>
    <row r="2669" spans="1:4">
      <c r="A2669" t="str">
        <f>"600683"</f>
        <v>600683</v>
      </c>
      <c r="B2669" t="s">
        <v>2671</v>
      </c>
      <c r="C2669">
        <v>2.04</v>
      </c>
      <c r="D2669">
        <v>4.54</v>
      </c>
    </row>
    <row r="2670" spans="1:4">
      <c r="A2670" t="str">
        <f>"600684"</f>
        <v>600684</v>
      </c>
      <c r="B2670" t="s">
        <v>2672</v>
      </c>
      <c r="C2670">
        <v>4.99</v>
      </c>
      <c r="D2670">
        <v>6.51</v>
      </c>
    </row>
    <row r="2671" spans="1:4">
      <c r="A2671" t="str">
        <f>"600685"</f>
        <v>600685</v>
      </c>
      <c r="B2671" t="s">
        <v>2673</v>
      </c>
      <c r="C2671">
        <v>3.6</v>
      </c>
      <c r="D2671">
        <v>4.12</v>
      </c>
    </row>
    <row r="2672" spans="1:4">
      <c r="A2672" t="str">
        <f>"600686"</f>
        <v>600686</v>
      </c>
      <c r="B2672" t="s">
        <v>2674</v>
      </c>
      <c r="C2672">
        <v>-0.74</v>
      </c>
      <c r="D2672">
        <v>1.47</v>
      </c>
    </row>
    <row r="2673" spans="1:4">
      <c r="A2673" t="str">
        <f>"600687"</f>
        <v>600687</v>
      </c>
      <c r="B2673" t="s">
        <v>2675</v>
      </c>
      <c r="C2673">
        <v>0</v>
      </c>
      <c r="D2673">
        <v>0</v>
      </c>
    </row>
    <row r="2674" spans="1:4">
      <c r="A2674" t="str">
        <f>"600688"</f>
        <v>600688</v>
      </c>
      <c r="B2674" t="s">
        <v>2676</v>
      </c>
      <c r="C2674">
        <v>0.95</v>
      </c>
      <c r="D2674">
        <v>1.53</v>
      </c>
    </row>
    <row r="2675" spans="1:4">
      <c r="A2675" t="str">
        <f>"600689"</f>
        <v>600689</v>
      </c>
      <c r="B2675" t="s">
        <v>2677</v>
      </c>
      <c r="C2675">
        <v>-1.62</v>
      </c>
      <c r="D2675">
        <v>3.43</v>
      </c>
    </row>
    <row r="2676" spans="1:4">
      <c r="A2676" t="str">
        <f>"600690"</f>
        <v>600690</v>
      </c>
      <c r="B2676" t="s">
        <v>2678</v>
      </c>
      <c r="C2676">
        <v>-1.26</v>
      </c>
      <c r="D2676">
        <v>2.36</v>
      </c>
    </row>
    <row r="2677" spans="1:4">
      <c r="A2677" t="str">
        <f>"600691"</f>
        <v>600691</v>
      </c>
      <c r="B2677" t="s">
        <v>2679</v>
      </c>
      <c r="C2677">
        <v>1.46</v>
      </c>
      <c r="D2677">
        <v>2.55</v>
      </c>
    </row>
    <row r="2678" spans="1:4">
      <c r="A2678" t="str">
        <f>"600692"</f>
        <v>600692</v>
      </c>
      <c r="B2678" t="s">
        <v>2680</v>
      </c>
      <c r="C2678">
        <v>1.43</v>
      </c>
      <c r="D2678">
        <v>2.72</v>
      </c>
    </row>
    <row r="2679" spans="1:4">
      <c r="A2679" t="str">
        <f>"600693"</f>
        <v>600693</v>
      </c>
      <c r="B2679" t="s">
        <v>2681</v>
      </c>
      <c r="C2679">
        <v>1.43</v>
      </c>
      <c r="D2679">
        <v>5.37</v>
      </c>
    </row>
    <row r="2680" spans="1:4">
      <c r="A2680" t="str">
        <f>"600694"</f>
        <v>600694</v>
      </c>
      <c r="B2680" t="s">
        <v>2682</v>
      </c>
      <c r="C2680">
        <v>1.03</v>
      </c>
      <c r="D2680">
        <v>1.66</v>
      </c>
    </row>
    <row r="2681" spans="1:4">
      <c r="A2681" t="str">
        <f>"600695"</f>
        <v>600695</v>
      </c>
      <c r="B2681" t="s">
        <v>2683</v>
      </c>
      <c r="C2681">
        <v>-1.62</v>
      </c>
      <c r="D2681">
        <v>2.43</v>
      </c>
    </row>
    <row r="2682" spans="1:4">
      <c r="A2682" t="str">
        <f>"600696"</f>
        <v>600696</v>
      </c>
      <c r="B2682" t="s">
        <v>2684</v>
      </c>
      <c r="C2682">
        <v>0</v>
      </c>
      <c r="D2682">
        <v>1.63</v>
      </c>
    </row>
    <row r="2683" spans="1:4">
      <c r="A2683" t="str">
        <f>"600697"</f>
        <v>600697</v>
      </c>
      <c r="B2683" t="s">
        <v>2685</v>
      </c>
      <c r="C2683">
        <v>-0.7</v>
      </c>
      <c r="D2683">
        <v>3.9</v>
      </c>
    </row>
    <row r="2684" spans="1:4">
      <c r="A2684" t="str">
        <f>"600698"</f>
        <v>600698</v>
      </c>
      <c r="B2684" t="s">
        <v>2686</v>
      </c>
      <c r="C2684">
        <v>4.09</v>
      </c>
      <c r="D2684">
        <v>4.74</v>
      </c>
    </row>
    <row r="2685" spans="1:4">
      <c r="A2685" t="str">
        <f>"600699"</f>
        <v>600699</v>
      </c>
      <c r="B2685" t="s">
        <v>2687</v>
      </c>
      <c r="C2685">
        <v>0.04</v>
      </c>
      <c r="D2685">
        <v>1.53</v>
      </c>
    </row>
    <row r="2686" spans="1:4">
      <c r="A2686" t="str">
        <f>"600701"</f>
        <v>600701</v>
      </c>
      <c r="B2686" t="s">
        <v>2688</v>
      </c>
      <c r="C2686">
        <v>0</v>
      </c>
      <c r="D2686">
        <v>0</v>
      </c>
    </row>
    <row r="2687" spans="1:4">
      <c r="A2687" t="str">
        <f>"600702"</f>
        <v>600702</v>
      </c>
      <c r="B2687" t="s">
        <v>2689</v>
      </c>
      <c r="C2687">
        <v>-2.78</v>
      </c>
      <c r="D2687">
        <v>6.01</v>
      </c>
    </row>
    <row r="2688" spans="1:4">
      <c r="A2688" t="str">
        <f>"600703"</f>
        <v>600703</v>
      </c>
      <c r="B2688" t="s">
        <v>2690</v>
      </c>
      <c r="C2688">
        <v>-1.08</v>
      </c>
      <c r="D2688">
        <v>3.43</v>
      </c>
    </row>
    <row r="2689" spans="1:4">
      <c r="A2689" t="str">
        <f>"600704"</f>
        <v>600704</v>
      </c>
      <c r="B2689" t="s">
        <v>2691</v>
      </c>
      <c r="C2689">
        <v>2.88</v>
      </c>
      <c r="D2689">
        <v>4.81</v>
      </c>
    </row>
    <row r="2690" spans="1:4">
      <c r="A2690" t="str">
        <f>"600705"</f>
        <v>600705</v>
      </c>
      <c r="B2690" t="s">
        <v>2692</v>
      </c>
      <c r="C2690">
        <v>-0.41</v>
      </c>
      <c r="D2690">
        <v>3.29</v>
      </c>
    </row>
    <row r="2691" spans="1:4">
      <c r="A2691" t="str">
        <f>"600706"</f>
        <v>600706</v>
      </c>
      <c r="B2691" t="s">
        <v>2693</v>
      </c>
      <c r="C2691">
        <v>3.51</v>
      </c>
      <c r="D2691">
        <v>5.48</v>
      </c>
    </row>
    <row r="2692" spans="1:4">
      <c r="A2692" t="str">
        <f>"600707"</f>
        <v>600707</v>
      </c>
      <c r="B2692" t="s">
        <v>2694</v>
      </c>
      <c r="C2692">
        <v>1.04</v>
      </c>
      <c r="D2692">
        <v>1.93</v>
      </c>
    </row>
    <row r="2693" spans="1:4">
      <c r="A2693" t="str">
        <f>"600708"</f>
        <v>600708</v>
      </c>
      <c r="B2693" t="s">
        <v>2695</v>
      </c>
      <c r="C2693">
        <v>2.11</v>
      </c>
      <c r="D2693">
        <v>3.05</v>
      </c>
    </row>
    <row r="2694" spans="1:4">
      <c r="A2694" t="str">
        <f>"600710"</f>
        <v>600710</v>
      </c>
      <c r="B2694" t="s">
        <v>2696</v>
      </c>
      <c r="C2694">
        <v>2.18</v>
      </c>
      <c r="D2694">
        <v>3.16</v>
      </c>
    </row>
    <row r="2695" spans="1:4">
      <c r="A2695" t="str">
        <f>"600711"</f>
        <v>600711</v>
      </c>
      <c r="B2695" t="s">
        <v>2697</v>
      </c>
      <c r="C2695">
        <v>0.52</v>
      </c>
      <c r="D2695">
        <v>3.66</v>
      </c>
    </row>
    <row r="2696" spans="1:4">
      <c r="A2696" t="str">
        <f>"600712"</f>
        <v>600712</v>
      </c>
      <c r="B2696" t="s">
        <v>2698</v>
      </c>
      <c r="C2696">
        <v>1.21</v>
      </c>
      <c r="D2696">
        <v>2.42</v>
      </c>
    </row>
    <row r="2697" spans="1:4">
      <c r="A2697" t="str">
        <f>"600713"</f>
        <v>600713</v>
      </c>
      <c r="B2697" t="s">
        <v>2699</v>
      </c>
      <c r="C2697">
        <v>-0.21</v>
      </c>
      <c r="D2697">
        <v>1.86</v>
      </c>
    </row>
    <row r="2698" spans="1:4">
      <c r="A2698" t="str">
        <f>"600714"</f>
        <v>600714</v>
      </c>
      <c r="B2698" t="s">
        <v>2700</v>
      </c>
      <c r="C2698">
        <v>1.65</v>
      </c>
      <c r="D2698">
        <v>2.25</v>
      </c>
    </row>
    <row r="2699" spans="1:4">
      <c r="A2699" t="str">
        <f>"600715"</f>
        <v>600715</v>
      </c>
      <c r="B2699" t="s">
        <v>2701</v>
      </c>
      <c r="C2699">
        <v>0.51</v>
      </c>
      <c r="D2699">
        <v>3.05</v>
      </c>
    </row>
    <row r="2700" spans="1:4">
      <c r="A2700" t="str">
        <f>"600716"</f>
        <v>600716</v>
      </c>
      <c r="B2700" t="s">
        <v>2702</v>
      </c>
      <c r="C2700">
        <v>1.09</v>
      </c>
      <c r="D2700">
        <v>1.91</v>
      </c>
    </row>
    <row r="2701" spans="1:4">
      <c r="A2701" t="str">
        <f>"600717"</f>
        <v>600717</v>
      </c>
      <c r="B2701" t="s">
        <v>2703</v>
      </c>
      <c r="C2701">
        <v>1.59</v>
      </c>
      <c r="D2701">
        <v>3.58</v>
      </c>
    </row>
    <row r="2702" spans="1:4">
      <c r="A2702" t="str">
        <f>"600718"</f>
        <v>600718</v>
      </c>
      <c r="B2702" t="s">
        <v>2704</v>
      </c>
      <c r="C2702">
        <v>1.38</v>
      </c>
      <c r="D2702">
        <v>2.91</v>
      </c>
    </row>
    <row r="2703" spans="1:4">
      <c r="A2703" t="str">
        <f>"600719"</f>
        <v>600719</v>
      </c>
      <c r="B2703" t="s">
        <v>2705</v>
      </c>
      <c r="C2703">
        <v>1.42</v>
      </c>
      <c r="D2703">
        <v>2.84</v>
      </c>
    </row>
    <row r="2704" spans="1:4">
      <c r="A2704" t="str">
        <f>"600720"</f>
        <v>600720</v>
      </c>
      <c r="B2704" t="s">
        <v>2706</v>
      </c>
      <c r="C2704">
        <v>4.11</v>
      </c>
      <c r="D2704">
        <v>6.89</v>
      </c>
    </row>
    <row r="2705" spans="1:4">
      <c r="A2705" t="str">
        <f>"600721"</f>
        <v>600721</v>
      </c>
      <c r="B2705" t="s">
        <v>2707</v>
      </c>
      <c r="C2705">
        <v>-0.45</v>
      </c>
      <c r="D2705">
        <v>3.57</v>
      </c>
    </row>
    <row r="2706" spans="1:4">
      <c r="A2706" t="str">
        <f>"600722"</f>
        <v>600722</v>
      </c>
      <c r="B2706" t="s">
        <v>2708</v>
      </c>
      <c r="C2706">
        <v>1.13</v>
      </c>
      <c r="D2706">
        <v>2.25</v>
      </c>
    </row>
    <row r="2707" spans="1:4">
      <c r="A2707" t="str">
        <f>"600723"</f>
        <v>600723</v>
      </c>
      <c r="B2707" t="s">
        <v>2709</v>
      </c>
      <c r="C2707">
        <v>1.77</v>
      </c>
      <c r="D2707">
        <v>2.22</v>
      </c>
    </row>
    <row r="2708" spans="1:4">
      <c r="A2708" t="str">
        <f>"600724"</f>
        <v>600724</v>
      </c>
      <c r="B2708" t="s">
        <v>2710</v>
      </c>
      <c r="C2708">
        <v>0</v>
      </c>
      <c r="D2708">
        <v>0</v>
      </c>
    </row>
    <row r="2709" spans="1:4">
      <c r="A2709" t="str">
        <f>"600725"</f>
        <v>600725</v>
      </c>
      <c r="B2709" t="s">
        <v>2711</v>
      </c>
      <c r="C2709">
        <v>0</v>
      </c>
      <c r="D2709">
        <v>1.92</v>
      </c>
    </row>
    <row r="2710" spans="1:4">
      <c r="A2710" t="str">
        <f>"600726"</f>
        <v>600726</v>
      </c>
      <c r="B2710" t="s">
        <v>2712</v>
      </c>
      <c r="C2710">
        <v>0.37</v>
      </c>
      <c r="D2710">
        <v>2.25</v>
      </c>
    </row>
    <row r="2711" spans="1:4">
      <c r="A2711" t="str">
        <f>"600727"</f>
        <v>600727</v>
      </c>
      <c r="B2711" t="s">
        <v>2713</v>
      </c>
      <c r="C2711">
        <v>1.56</v>
      </c>
      <c r="D2711">
        <v>3.4</v>
      </c>
    </row>
    <row r="2712" spans="1:4">
      <c r="A2712" t="str">
        <f>"600728"</f>
        <v>600728</v>
      </c>
      <c r="B2712" t="s">
        <v>2714</v>
      </c>
      <c r="C2712">
        <v>1.21</v>
      </c>
      <c r="D2712">
        <v>2.56</v>
      </c>
    </row>
    <row r="2713" spans="1:4">
      <c r="A2713" t="str">
        <f>"600729"</f>
        <v>600729</v>
      </c>
      <c r="B2713" t="s">
        <v>2715</v>
      </c>
      <c r="C2713">
        <v>-1.71</v>
      </c>
      <c r="D2713">
        <v>3.1</v>
      </c>
    </row>
    <row r="2714" spans="1:4">
      <c r="A2714" t="str">
        <f>"600730"</f>
        <v>600730</v>
      </c>
      <c r="B2714" t="s">
        <v>2716</v>
      </c>
      <c r="C2714">
        <v>0.39</v>
      </c>
      <c r="D2714">
        <v>1.96</v>
      </c>
    </row>
    <row r="2715" spans="1:4">
      <c r="A2715" t="str">
        <f>"600731"</f>
        <v>600731</v>
      </c>
      <c r="B2715" t="s">
        <v>2717</v>
      </c>
      <c r="C2715">
        <v>1.86</v>
      </c>
      <c r="D2715">
        <v>2.89</v>
      </c>
    </row>
    <row r="2716" spans="1:4">
      <c r="A2716" t="str">
        <f>"600732"</f>
        <v>600732</v>
      </c>
      <c r="B2716" t="s">
        <v>2718</v>
      </c>
      <c r="C2716">
        <v>1</v>
      </c>
      <c r="D2716">
        <v>1.6</v>
      </c>
    </row>
    <row r="2717" spans="1:4">
      <c r="A2717" t="str">
        <f>"600733"</f>
        <v>600733</v>
      </c>
      <c r="B2717" t="s">
        <v>2719</v>
      </c>
      <c r="C2717">
        <v>0</v>
      </c>
      <c r="D2717">
        <v>0</v>
      </c>
    </row>
    <row r="2718" spans="1:4">
      <c r="A2718" t="str">
        <f>"600734"</f>
        <v>600734</v>
      </c>
      <c r="B2718" t="s">
        <v>2720</v>
      </c>
      <c r="C2718">
        <v>9.96</v>
      </c>
      <c r="D2718">
        <v>4.91</v>
      </c>
    </row>
    <row r="2719" spans="1:4">
      <c r="A2719" t="str">
        <f>"600735"</f>
        <v>600735</v>
      </c>
      <c r="B2719" t="s">
        <v>2721</v>
      </c>
      <c r="C2719">
        <v>0.45</v>
      </c>
      <c r="D2719">
        <v>3.63</v>
      </c>
    </row>
    <row r="2720" spans="1:4">
      <c r="A2720" t="str">
        <f>"600736"</f>
        <v>600736</v>
      </c>
      <c r="B2720" t="s">
        <v>2722</v>
      </c>
      <c r="C2720">
        <v>0.16</v>
      </c>
      <c r="D2720">
        <v>1.81</v>
      </c>
    </row>
    <row r="2721" spans="1:4">
      <c r="A2721" t="str">
        <f>"600737"</f>
        <v>600737</v>
      </c>
      <c r="B2721" t="s">
        <v>2723</v>
      </c>
      <c r="C2721">
        <v>2.12</v>
      </c>
      <c r="D2721">
        <v>2.52</v>
      </c>
    </row>
    <row r="2722" spans="1:4">
      <c r="A2722" t="str">
        <f>"600738"</f>
        <v>600738</v>
      </c>
      <c r="B2722" t="s">
        <v>2724</v>
      </c>
      <c r="C2722">
        <v>0.38</v>
      </c>
      <c r="D2722">
        <v>2.16</v>
      </c>
    </row>
    <row r="2723" spans="1:4">
      <c r="A2723" t="str">
        <f>"600739"</f>
        <v>600739</v>
      </c>
      <c r="B2723" t="s">
        <v>2725</v>
      </c>
      <c r="C2723">
        <v>3.34</v>
      </c>
      <c r="D2723">
        <v>4.66</v>
      </c>
    </row>
    <row r="2724" spans="1:4">
      <c r="A2724" t="str">
        <f>"600740"</f>
        <v>600740</v>
      </c>
      <c r="B2724" t="s">
        <v>2726</v>
      </c>
      <c r="C2724">
        <v>5.09</v>
      </c>
      <c r="D2724">
        <v>8.38</v>
      </c>
    </row>
    <row r="2725" spans="1:4">
      <c r="A2725" t="str">
        <f>"600741"</f>
        <v>600741</v>
      </c>
      <c r="B2725" t="s">
        <v>2727</v>
      </c>
      <c r="C2725">
        <v>2.96</v>
      </c>
      <c r="D2725">
        <v>3.49</v>
      </c>
    </row>
    <row r="2726" spans="1:4">
      <c r="A2726" t="str">
        <f>"600742"</f>
        <v>600742</v>
      </c>
      <c r="B2726" t="s">
        <v>2728</v>
      </c>
      <c r="C2726">
        <v>0.47</v>
      </c>
      <c r="D2726">
        <v>2.43</v>
      </c>
    </row>
    <row r="2727" spans="1:4">
      <c r="A2727" t="str">
        <f>"600743"</f>
        <v>600743</v>
      </c>
      <c r="B2727" t="s">
        <v>2729</v>
      </c>
      <c r="C2727">
        <v>2.04</v>
      </c>
      <c r="D2727">
        <v>2.86</v>
      </c>
    </row>
    <row r="2728" spans="1:4">
      <c r="A2728" t="str">
        <f>"600744"</f>
        <v>600744</v>
      </c>
      <c r="B2728" t="s">
        <v>2730</v>
      </c>
      <c r="C2728">
        <v>0.34</v>
      </c>
      <c r="D2728">
        <v>4.83</v>
      </c>
    </row>
    <row r="2729" spans="1:4">
      <c r="A2729" t="str">
        <f>"600745"</f>
        <v>600745</v>
      </c>
      <c r="B2729" t="s">
        <v>2731</v>
      </c>
      <c r="C2729">
        <v>0</v>
      </c>
      <c r="D2729">
        <v>0</v>
      </c>
    </row>
    <row r="2730" spans="1:4">
      <c r="A2730" t="str">
        <f>"600746"</f>
        <v>600746</v>
      </c>
      <c r="B2730" t="s">
        <v>2732</v>
      </c>
      <c r="C2730">
        <v>-0.19</v>
      </c>
      <c r="D2730">
        <v>2.44</v>
      </c>
    </row>
    <row r="2731" spans="1:4">
      <c r="A2731" t="str">
        <f>"600747"</f>
        <v>600747</v>
      </c>
      <c r="B2731" t="s">
        <v>2733</v>
      </c>
      <c r="C2731">
        <v>0.65</v>
      </c>
      <c r="D2731">
        <v>2.61</v>
      </c>
    </row>
    <row r="2732" spans="1:4">
      <c r="A2732" t="str">
        <f>"600748"</f>
        <v>600748</v>
      </c>
      <c r="B2732" t="s">
        <v>2734</v>
      </c>
      <c r="C2732">
        <v>1.3</v>
      </c>
      <c r="D2732">
        <v>2.6</v>
      </c>
    </row>
    <row r="2733" spans="1:4">
      <c r="A2733" t="str">
        <f>"600749"</f>
        <v>600749</v>
      </c>
      <c r="B2733" t="s">
        <v>2735</v>
      </c>
      <c r="C2733">
        <v>-2.03</v>
      </c>
      <c r="D2733">
        <v>4.81</v>
      </c>
    </row>
    <row r="2734" spans="1:4">
      <c r="A2734" t="str">
        <f>"600750"</f>
        <v>600750</v>
      </c>
      <c r="B2734" t="s">
        <v>2736</v>
      </c>
      <c r="C2734">
        <v>0</v>
      </c>
      <c r="D2734">
        <v>0</v>
      </c>
    </row>
    <row r="2735" spans="1:4">
      <c r="A2735" t="str">
        <f>"600751"</f>
        <v>600751</v>
      </c>
      <c r="B2735" t="s">
        <v>2737</v>
      </c>
      <c r="C2735">
        <v>0</v>
      </c>
      <c r="D2735">
        <v>0</v>
      </c>
    </row>
    <row r="2736" spans="1:4">
      <c r="A2736" t="str">
        <f>"600753"</f>
        <v>600753</v>
      </c>
      <c r="B2736" t="s">
        <v>2738</v>
      </c>
      <c r="C2736">
        <v>-10.01</v>
      </c>
      <c r="D2736">
        <v>3.36</v>
      </c>
    </row>
    <row r="2737" spans="1:4">
      <c r="A2737" t="str">
        <f>"600754"</f>
        <v>600754</v>
      </c>
      <c r="B2737" t="s">
        <v>2739</v>
      </c>
      <c r="C2737">
        <v>-3.03</v>
      </c>
      <c r="D2737">
        <v>4.14</v>
      </c>
    </row>
    <row r="2738" spans="1:4">
      <c r="A2738" t="str">
        <f>"600755"</f>
        <v>600755</v>
      </c>
      <c r="B2738" t="s">
        <v>2740</v>
      </c>
      <c r="C2738">
        <v>3.89</v>
      </c>
      <c r="D2738">
        <v>4.72</v>
      </c>
    </row>
    <row r="2739" spans="1:4">
      <c r="A2739" t="str">
        <f>"600756"</f>
        <v>600756</v>
      </c>
      <c r="B2739" t="s">
        <v>2741</v>
      </c>
      <c r="C2739">
        <v>1.7</v>
      </c>
      <c r="D2739">
        <v>3.03</v>
      </c>
    </row>
    <row r="2740" spans="1:4">
      <c r="A2740" t="str">
        <f>"600757"</f>
        <v>600757</v>
      </c>
      <c r="B2740" t="s">
        <v>2742</v>
      </c>
      <c r="C2740">
        <v>0.7</v>
      </c>
      <c r="D2740">
        <v>1.58</v>
      </c>
    </row>
    <row r="2741" spans="1:4">
      <c r="A2741" t="str">
        <f>"600758"</f>
        <v>600758</v>
      </c>
      <c r="B2741" t="s">
        <v>2743</v>
      </c>
      <c r="C2741">
        <v>1.91</v>
      </c>
      <c r="D2741">
        <v>3.34</v>
      </c>
    </row>
    <row r="2742" spans="1:4">
      <c r="A2742" t="str">
        <f>"600759"</f>
        <v>600759</v>
      </c>
      <c r="B2742" t="s">
        <v>2744</v>
      </c>
      <c r="C2742">
        <v>0</v>
      </c>
      <c r="D2742">
        <v>0</v>
      </c>
    </row>
    <row r="2743" spans="1:4">
      <c r="A2743" t="str">
        <f>"600760"</f>
        <v>600760</v>
      </c>
      <c r="B2743" t="s">
        <v>2745</v>
      </c>
      <c r="C2743">
        <v>5.08</v>
      </c>
      <c r="D2743">
        <v>7.72</v>
      </c>
    </row>
    <row r="2744" spans="1:4">
      <c r="A2744" t="str">
        <f>"600761"</f>
        <v>600761</v>
      </c>
      <c r="B2744" t="s">
        <v>2746</v>
      </c>
      <c r="C2744">
        <v>8.85</v>
      </c>
      <c r="D2744">
        <v>7.01</v>
      </c>
    </row>
    <row r="2745" spans="1:4">
      <c r="A2745" t="str">
        <f>"600763"</f>
        <v>600763</v>
      </c>
      <c r="B2745" t="s">
        <v>2747</v>
      </c>
      <c r="C2745">
        <v>-8.46</v>
      </c>
      <c r="D2745">
        <v>6.52</v>
      </c>
    </row>
    <row r="2746" spans="1:4">
      <c r="A2746" t="str">
        <f>"600764"</f>
        <v>600764</v>
      </c>
      <c r="B2746" t="s">
        <v>2748</v>
      </c>
      <c r="C2746">
        <v>0</v>
      </c>
      <c r="D2746">
        <v>0</v>
      </c>
    </row>
    <row r="2747" spans="1:4">
      <c r="A2747" t="str">
        <f>"600765"</f>
        <v>600765</v>
      </c>
      <c r="B2747" t="s">
        <v>2749</v>
      </c>
      <c r="C2747">
        <v>3.65</v>
      </c>
      <c r="D2747">
        <v>4.56</v>
      </c>
    </row>
    <row r="2748" spans="1:4">
      <c r="A2748" t="str">
        <f>"600766"</f>
        <v>600766</v>
      </c>
      <c r="B2748" t="s">
        <v>2750</v>
      </c>
      <c r="C2748">
        <v>0</v>
      </c>
      <c r="D2748">
        <v>0</v>
      </c>
    </row>
    <row r="2749" spans="1:4">
      <c r="A2749" t="str">
        <f>"600767"</f>
        <v>600767</v>
      </c>
      <c r="B2749" t="s">
        <v>2751</v>
      </c>
      <c r="C2749">
        <v>-1.73</v>
      </c>
      <c r="D2749">
        <v>1.94</v>
      </c>
    </row>
    <row r="2750" spans="1:4">
      <c r="A2750" t="str">
        <f>"600768"</f>
        <v>600768</v>
      </c>
      <c r="B2750" t="s">
        <v>2752</v>
      </c>
      <c r="C2750">
        <v>0</v>
      </c>
      <c r="D2750">
        <v>0</v>
      </c>
    </row>
    <row r="2751" spans="1:4">
      <c r="A2751" t="str">
        <f>"600769"</f>
        <v>600769</v>
      </c>
      <c r="B2751" t="s">
        <v>2753</v>
      </c>
      <c r="C2751">
        <v>0</v>
      </c>
      <c r="D2751">
        <v>3.49</v>
      </c>
    </row>
    <row r="2752" spans="1:4">
      <c r="A2752" t="str">
        <f>"600770"</f>
        <v>600770</v>
      </c>
      <c r="B2752" t="s">
        <v>2754</v>
      </c>
      <c r="C2752">
        <v>0.66</v>
      </c>
      <c r="D2752">
        <v>2.31</v>
      </c>
    </row>
    <row r="2753" spans="1:4">
      <c r="A2753" t="str">
        <f>"600771"</f>
        <v>600771</v>
      </c>
      <c r="B2753" t="s">
        <v>2755</v>
      </c>
      <c r="C2753">
        <v>-1.96</v>
      </c>
      <c r="D2753">
        <v>6.69</v>
      </c>
    </row>
    <row r="2754" spans="1:4">
      <c r="A2754" t="str">
        <f>"600773"</f>
        <v>600773</v>
      </c>
      <c r="B2754" t="s">
        <v>2756</v>
      </c>
      <c r="C2754">
        <v>2.12</v>
      </c>
      <c r="D2754">
        <v>3.82</v>
      </c>
    </row>
    <row r="2755" spans="1:4">
      <c r="A2755" t="str">
        <f>"600774"</f>
        <v>600774</v>
      </c>
      <c r="B2755" t="s">
        <v>2757</v>
      </c>
      <c r="C2755">
        <v>0.19</v>
      </c>
      <c r="D2755">
        <v>2.41</v>
      </c>
    </row>
    <row r="2756" spans="1:4">
      <c r="A2756" t="str">
        <f>"600775"</f>
        <v>600775</v>
      </c>
      <c r="B2756" t="s">
        <v>2758</v>
      </c>
      <c r="C2756">
        <v>-0.49</v>
      </c>
      <c r="D2756">
        <v>2.93</v>
      </c>
    </row>
    <row r="2757" spans="1:4">
      <c r="A2757" t="str">
        <f>"600776"</f>
        <v>600776</v>
      </c>
      <c r="B2757" t="s">
        <v>2759</v>
      </c>
      <c r="C2757">
        <v>1.01</v>
      </c>
      <c r="D2757">
        <v>2.84</v>
      </c>
    </row>
    <row r="2758" spans="1:4">
      <c r="A2758" t="str">
        <f>"600777"</f>
        <v>600777</v>
      </c>
      <c r="B2758" t="s">
        <v>2760</v>
      </c>
      <c r="C2758">
        <v>0.5</v>
      </c>
      <c r="D2758">
        <v>1.99</v>
      </c>
    </row>
    <row r="2759" spans="1:4">
      <c r="A2759" t="str">
        <f>"600778"</f>
        <v>600778</v>
      </c>
      <c r="B2759" t="s">
        <v>2761</v>
      </c>
      <c r="C2759">
        <v>1.88</v>
      </c>
      <c r="D2759">
        <v>2.5</v>
      </c>
    </row>
    <row r="2760" spans="1:4">
      <c r="A2760" t="str">
        <f>"600779"</f>
        <v>600779</v>
      </c>
      <c r="B2760" t="s">
        <v>2762</v>
      </c>
      <c r="C2760">
        <v>-1.9</v>
      </c>
      <c r="D2760">
        <v>2.07</v>
      </c>
    </row>
    <row r="2761" spans="1:4">
      <c r="A2761" t="str">
        <f>"600780"</f>
        <v>600780</v>
      </c>
      <c r="B2761" t="s">
        <v>2763</v>
      </c>
      <c r="C2761">
        <v>1.08</v>
      </c>
      <c r="D2761">
        <v>2.69</v>
      </c>
    </row>
    <row r="2762" spans="1:4">
      <c r="A2762" t="str">
        <f>"600781"</f>
        <v>600781</v>
      </c>
      <c r="B2762" t="s">
        <v>2764</v>
      </c>
      <c r="C2762">
        <v>-3.44</v>
      </c>
      <c r="D2762">
        <v>4.36</v>
      </c>
    </row>
    <row r="2763" spans="1:4">
      <c r="A2763" t="str">
        <f>"600782"</f>
        <v>600782</v>
      </c>
      <c r="B2763" t="s">
        <v>2765</v>
      </c>
      <c r="C2763">
        <v>9.66</v>
      </c>
      <c r="D2763">
        <v>11.53</v>
      </c>
    </row>
    <row r="2764" spans="1:4">
      <c r="A2764" t="str">
        <f>"600783"</f>
        <v>600783</v>
      </c>
      <c r="B2764" t="s">
        <v>2766</v>
      </c>
      <c r="C2764">
        <v>1.33</v>
      </c>
      <c r="D2764">
        <v>3.17</v>
      </c>
    </row>
    <row r="2765" spans="1:4">
      <c r="A2765" t="str">
        <f>"600784"</f>
        <v>600784</v>
      </c>
      <c r="B2765" t="s">
        <v>2767</v>
      </c>
      <c r="C2765">
        <v>-0.55</v>
      </c>
      <c r="D2765">
        <v>2.55</v>
      </c>
    </row>
    <row r="2766" spans="1:4">
      <c r="A2766" t="str">
        <f>"600785"</f>
        <v>600785</v>
      </c>
      <c r="B2766" t="s">
        <v>2768</v>
      </c>
      <c r="C2766">
        <v>10.02</v>
      </c>
      <c r="D2766">
        <v>0</v>
      </c>
    </row>
    <row r="2767" spans="1:4">
      <c r="A2767" t="str">
        <f>"600787"</f>
        <v>600787</v>
      </c>
      <c r="B2767" t="s">
        <v>2769</v>
      </c>
      <c r="C2767">
        <v>1.19</v>
      </c>
      <c r="D2767">
        <v>2.22</v>
      </c>
    </row>
    <row r="2768" spans="1:4">
      <c r="A2768" t="str">
        <f>"600789"</f>
        <v>600789</v>
      </c>
      <c r="B2768" t="s">
        <v>2770</v>
      </c>
      <c r="C2768">
        <v>-0.47</v>
      </c>
      <c r="D2768">
        <v>5.91</v>
      </c>
    </row>
    <row r="2769" spans="1:4">
      <c r="A2769" t="str">
        <f>"600790"</f>
        <v>600790</v>
      </c>
      <c r="B2769" t="s">
        <v>2771</v>
      </c>
      <c r="C2769">
        <v>1.13</v>
      </c>
      <c r="D2769">
        <v>1.98</v>
      </c>
    </row>
    <row r="2770" spans="1:4">
      <c r="A2770" t="str">
        <f>"600791"</f>
        <v>600791</v>
      </c>
      <c r="B2770" t="s">
        <v>2772</v>
      </c>
      <c r="C2770">
        <v>1.45</v>
      </c>
      <c r="D2770">
        <v>2.41</v>
      </c>
    </row>
    <row r="2771" spans="1:4">
      <c r="A2771" t="str">
        <f>"600792"</f>
        <v>600792</v>
      </c>
      <c r="B2771" t="s">
        <v>2773</v>
      </c>
      <c r="C2771">
        <v>-0.56</v>
      </c>
      <c r="D2771">
        <v>1.68</v>
      </c>
    </row>
    <row r="2772" spans="1:4">
      <c r="A2772" t="str">
        <f>"600793"</f>
        <v>600793</v>
      </c>
      <c r="B2772" t="s">
        <v>2774</v>
      </c>
      <c r="C2772">
        <v>5.05</v>
      </c>
      <c r="D2772">
        <v>8.65</v>
      </c>
    </row>
    <row r="2773" spans="1:4">
      <c r="A2773" t="str">
        <f>"600794"</f>
        <v>600794</v>
      </c>
      <c r="B2773" t="s">
        <v>2775</v>
      </c>
      <c r="C2773">
        <v>1</v>
      </c>
      <c r="D2773">
        <v>2.34</v>
      </c>
    </row>
    <row r="2774" spans="1:4">
      <c r="A2774" t="str">
        <f>"600795"</f>
        <v>600795</v>
      </c>
      <c r="B2774" t="s">
        <v>2776</v>
      </c>
      <c r="C2774">
        <v>0.74</v>
      </c>
      <c r="D2774">
        <v>2.21</v>
      </c>
    </row>
    <row r="2775" spans="1:4">
      <c r="A2775" t="str">
        <f>"600796"</f>
        <v>600796</v>
      </c>
      <c r="B2775" t="s">
        <v>2777</v>
      </c>
      <c r="C2775">
        <v>0</v>
      </c>
      <c r="D2775">
        <v>0</v>
      </c>
    </row>
    <row r="2776" spans="1:4">
      <c r="A2776" t="str">
        <f>"600797"</f>
        <v>600797</v>
      </c>
      <c r="B2776" t="s">
        <v>2778</v>
      </c>
      <c r="C2776">
        <v>0.68</v>
      </c>
      <c r="D2776">
        <v>3.11</v>
      </c>
    </row>
    <row r="2777" spans="1:4">
      <c r="A2777" t="str">
        <f>"600798"</f>
        <v>600798</v>
      </c>
      <c r="B2777" t="s">
        <v>2779</v>
      </c>
      <c r="C2777">
        <v>3.2</v>
      </c>
      <c r="D2777">
        <v>9.01</v>
      </c>
    </row>
    <row r="2778" spans="1:4">
      <c r="A2778" t="str">
        <f>"600800"</f>
        <v>600800</v>
      </c>
      <c r="B2778" t="s">
        <v>2780</v>
      </c>
      <c r="C2778">
        <v>0</v>
      </c>
      <c r="D2778">
        <v>0</v>
      </c>
    </row>
    <row r="2779" spans="1:4">
      <c r="A2779" t="str">
        <f>"600801"</f>
        <v>600801</v>
      </c>
      <c r="B2779" t="s">
        <v>2781</v>
      </c>
      <c r="C2779">
        <v>9.37</v>
      </c>
      <c r="D2779">
        <v>11.25</v>
      </c>
    </row>
    <row r="2780" spans="1:4">
      <c r="A2780" t="str">
        <f>"600802"</f>
        <v>600802</v>
      </c>
      <c r="B2780" t="s">
        <v>2782</v>
      </c>
      <c r="C2780">
        <v>5.14</v>
      </c>
      <c r="D2780">
        <v>10.28</v>
      </c>
    </row>
    <row r="2781" spans="1:4">
      <c r="A2781" t="str">
        <f>"600803"</f>
        <v>600803</v>
      </c>
      <c r="B2781" t="s">
        <v>2783</v>
      </c>
      <c r="C2781">
        <v>4.83</v>
      </c>
      <c r="D2781">
        <v>5.17</v>
      </c>
    </row>
    <row r="2782" spans="1:4">
      <c r="A2782" t="str">
        <f>"600804"</f>
        <v>600804</v>
      </c>
      <c r="B2782" t="s">
        <v>2784</v>
      </c>
      <c r="C2782">
        <v>2.34</v>
      </c>
      <c r="D2782">
        <v>2.61</v>
      </c>
    </row>
    <row r="2783" spans="1:4">
      <c r="A2783" t="str">
        <f>"600805"</f>
        <v>600805</v>
      </c>
      <c r="B2783" t="s">
        <v>2785</v>
      </c>
      <c r="C2783">
        <v>-1.11</v>
      </c>
      <c r="D2783">
        <v>2.21</v>
      </c>
    </row>
    <row r="2784" spans="1:4">
      <c r="A2784" t="str">
        <f>"600807"</f>
        <v>600807</v>
      </c>
      <c r="B2784" t="s">
        <v>2786</v>
      </c>
      <c r="C2784">
        <v>-3.14</v>
      </c>
      <c r="D2784">
        <v>4.93</v>
      </c>
    </row>
    <row r="2785" spans="1:4">
      <c r="A2785" t="str">
        <f>"600808"</f>
        <v>600808</v>
      </c>
      <c r="B2785" t="s">
        <v>2787</v>
      </c>
      <c r="C2785">
        <v>4.99</v>
      </c>
      <c r="D2785">
        <v>6.65</v>
      </c>
    </row>
    <row r="2786" spans="1:4">
      <c r="A2786" t="str">
        <f>"600809"</f>
        <v>600809</v>
      </c>
      <c r="B2786" t="s">
        <v>2788</v>
      </c>
      <c r="C2786">
        <v>-3.05</v>
      </c>
      <c r="D2786">
        <v>3.67</v>
      </c>
    </row>
    <row r="2787" spans="1:4">
      <c r="A2787" t="str">
        <f>"600810"</f>
        <v>600810</v>
      </c>
      <c r="B2787" t="s">
        <v>2789</v>
      </c>
      <c r="C2787">
        <v>2.21</v>
      </c>
      <c r="D2787">
        <v>6.36</v>
      </c>
    </row>
    <row r="2788" spans="1:4">
      <c r="A2788" t="str">
        <f>"600811"</f>
        <v>600811</v>
      </c>
      <c r="B2788" t="s">
        <v>2790</v>
      </c>
      <c r="C2788">
        <v>0</v>
      </c>
      <c r="D2788">
        <v>0</v>
      </c>
    </row>
    <row r="2789" spans="1:4">
      <c r="A2789" t="str">
        <f>"600812"</f>
        <v>600812</v>
      </c>
      <c r="B2789" t="s">
        <v>2791</v>
      </c>
      <c r="C2789">
        <v>-2.38</v>
      </c>
      <c r="D2789">
        <v>3.02</v>
      </c>
    </row>
    <row r="2790" spans="1:4">
      <c r="A2790" t="str">
        <f>"600814"</f>
        <v>600814</v>
      </c>
      <c r="B2790" t="s">
        <v>2792</v>
      </c>
      <c r="C2790">
        <v>0</v>
      </c>
      <c r="D2790">
        <v>1.88</v>
      </c>
    </row>
    <row r="2791" spans="1:4">
      <c r="A2791" t="str">
        <f>"600815"</f>
        <v>600815</v>
      </c>
      <c r="B2791" t="s">
        <v>2793</v>
      </c>
      <c r="C2791">
        <v>0.25</v>
      </c>
      <c r="D2791">
        <v>2.78</v>
      </c>
    </row>
    <row r="2792" spans="1:4">
      <c r="A2792" t="str">
        <f>"600816"</f>
        <v>600816</v>
      </c>
      <c r="B2792" t="s">
        <v>2794</v>
      </c>
      <c r="C2792">
        <v>6.5</v>
      </c>
      <c r="D2792">
        <v>8.05</v>
      </c>
    </row>
    <row r="2793" spans="1:4">
      <c r="A2793" t="str">
        <f>"600817"</f>
        <v>600817</v>
      </c>
      <c r="B2793" t="s">
        <v>2795</v>
      </c>
      <c r="C2793">
        <v>-0.69</v>
      </c>
      <c r="D2793">
        <v>3.99</v>
      </c>
    </row>
    <row r="2794" spans="1:4">
      <c r="A2794" t="str">
        <f>"600818"</f>
        <v>600818</v>
      </c>
      <c r="B2794" t="s">
        <v>2796</v>
      </c>
      <c r="C2794">
        <v>4.68</v>
      </c>
      <c r="D2794">
        <v>6.51</v>
      </c>
    </row>
    <row r="2795" spans="1:4">
      <c r="A2795" t="str">
        <f>"600819"</f>
        <v>600819</v>
      </c>
      <c r="B2795" t="s">
        <v>2797</v>
      </c>
      <c r="C2795">
        <v>2.87</v>
      </c>
      <c r="D2795">
        <v>6.79</v>
      </c>
    </row>
    <row r="2796" spans="1:4">
      <c r="A2796" t="str">
        <f>"600820"</f>
        <v>600820</v>
      </c>
      <c r="B2796" t="s">
        <v>2798</v>
      </c>
      <c r="C2796">
        <v>3.26</v>
      </c>
      <c r="D2796">
        <v>4.3</v>
      </c>
    </row>
    <row r="2797" spans="1:4">
      <c r="A2797" t="str">
        <f>"600821"</f>
        <v>600821</v>
      </c>
      <c r="B2797" t="s">
        <v>2799</v>
      </c>
      <c r="C2797">
        <v>1.48</v>
      </c>
      <c r="D2797">
        <v>3.7</v>
      </c>
    </row>
    <row r="2798" spans="1:4">
      <c r="A2798" t="str">
        <f>"600822"</f>
        <v>600822</v>
      </c>
      <c r="B2798" t="s">
        <v>2800</v>
      </c>
      <c r="C2798">
        <v>2.02</v>
      </c>
      <c r="D2798">
        <v>2.86</v>
      </c>
    </row>
    <row r="2799" spans="1:4">
      <c r="A2799" t="str">
        <f>"600823"</f>
        <v>600823</v>
      </c>
      <c r="B2799" t="s">
        <v>2801</v>
      </c>
      <c r="C2799">
        <v>1.73</v>
      </c>
      <c r="D2799">
        <v>2.72</v>
      </c>
    </row>
    <row r="2800" spans="1:4">
      <c r="A2800" t="str">
        <f>"600824"</f>
        <v>600824</v>
      </c>
      <c r="B2800" t="s">
        <v>2802</v>
      </c>
      <c r="C2800">
        <v>1.43</v>
      </c>
      <c r="D2800">
        <v>2.29</v>
      </c>
    </row>
    <row r="2801" spans="1:4">
      <c r="A2801" t="str">
        <f>"600825"</f>
        <v>600825</v>
      </c>
      <c r="B2801" t="s">
        <v>2803</v>
      </c>
      <c r="C2801">
        <v>0.77</v>
      </c>
      <c r="D2801">
        <v>2.05</v>
      </c>
    </row>
    <row r="2802" spans="1:4">
      <c r="A2802" t="str">
        <f>"600826"</f>
        <v>600826</v>
      </c>
      <c r="B2802" t="s">
        <v>2804</v>
      </c>
      <c r="C2802">
        <v>2.74</v>
      </c>
      <c r="D2802">
        <v>3.7</v>
      </c>
    </row>
    <row r="2803" spans="1:4">
      <c r="A2803" t="str">
        <f>"600827"</f>
        <v>600827</v>
      </c>
      <c r="B2803" t="s">
        <v>2805</v>
      </c>
      <c r="C2803">
        <v>0.81</v>
      </c>
      <c r="D2803">
        <v>2.04</v>
      </c>
    </row>
    <row r="2804" spans="1:4">
      <c r="A2804" t="str">
        <f>"600828"</f>
        <v>600828</v>
      </c>
      <c r="B2804" t="s">
        <v>2806</v>
      </c>
      <c r="C2804">
        <v>-0.19</v>
      </c>
      <c r="D2804">
        <v>0.76</v>
      </c>
    </row>
    <row r="2805" spans="1:4">
      <c r="A2805" t="str">
        <f>"600829"</f>
        <v>600829</v>
      </c>
      <c r="B2805" t="s">
        <v>2807</v>
      </c>
      <c r="C2805">
        <v>-2.76</v>
      </c>
      <c r="D2805">
        <v>3.73</v>
      </c>
    </row>
    <row r="2806" spans="1:4">
      <c r="A2806" t="str">
        <f>"600830"</f>
        <v>600830</v>
      </c>
      <c r="B2806" t="s">
        <v>2808</v>
      </c>
      <c r="C2806">
        <v>0</v>
      </c>
      <c r="D2806">
        <v>2.69</v>
      </c>
    </row>
    <row r="2807" spans="1:4">
      <c r="A2807" t="str">
        <f>"600831"</f>
        <v>600831</v>
      </c>
      <c r="B2807" t="s">
        <v>2809</v>
      </c>
      <c r="C2807">
        <v>1.01</v>
      </c>
      <c r="D2807">
        <v>2.35</v>
      </c>
    </row>
    <row r="2808" spans="1:4">
      <c r="A2808" t="str">
        <f>"600833"</f>
        <v>600833</v>
      </c>
      <c r="B2808" t="s">
        <v>2810</v>
      </c>
      <c r="C2808">
        <v>-3.07</v>
      </c>
      <c r="D2808">
        <v>3.45</v>
      </c>
    </row>
    <row r="2809" spans="1:4">
      <c r="A2809" t="str">
        <f>"600834"</f>
        <v>600834</v>
      </c>
      <c r="B2809" t="s">
        <v>2811</v>
      </c>
      <c r="C2809">
        <v>0</v>
      </c>
      <c r="D2809">
        <v>2.18</v>
      </c>
    </row>
    <row r="2810" spans="1:4">
      <c r="A2810" t="str">
        <f>"600835"</f>
        <v>600835</v>
      </c>
      <c r="B2810" t="s">
        <v>2812</v>
      </c>
      <c r="C2810">
        <v>1.93</v>
      </c>
      <c r="D2810">
        <v>4.75</v>
      </c>
    </row>
    <row r="2811" spans="1:4">
      <c r="A2811" t="str">
        <f>"600836"</f>
        <v>600836</v>
      </c>
      <c r="B2811" t="s">
        <v>2813</v>
      </c>
      <c r="C2811">
        <v>0.74</v>
      </c>
      <c r="D2811">
        <v>1.98</v>
      </c>
    </row>
    <row r="2812" spans="1:4">
      <c r="A2812" t="str">
        <f>"600837"</f>
        <v>600837</v>
      </c>
      <c r="B2812" t="s">
        <v>2814</v>
      </c>
      <c r="C2812">
        <v>0.43</v>
      </c>
      <c r="D2812">
        <v>2.66</v>
      </c>
    </row>
    <row r="2813" spans="1:4">
      <c r="A2813" t="str">
        <f>"600838"</f>
        <v>600838</v>
      </c>
      <c r="B2813" t="s">
        <v>2815</v>
      </c>
      <c r="C2813">
        <v>2.14</v>
      </c>
      <c r="D2813">
        <v>3.99</v>
      </c>
    </row>
    <row r="2814" spans="1:4">
      <c r="A2814" t="str">
        <f>"600839"</f>
        <v>600839</v>
      </c>
      <c r="B2814" t="s">
        <v>2816</v>
      </c>
      <c r="C2814">
        <v>1.41</v>
      </c>
      <c r="D2814">
        <v>2.12</v>
      </c>
    </row>
    <row r="2815" spans="1:4">
      <c r="A2815" t="str">
        <f>"600841"</f>
        <v>600841</v>
      </c>
      <c r="B2815" t="s">
        <v>2817</v>
      </c>
      <c r="C2815">
        <v>0.55</v>
      </c>
      <c r="D2815">
        <v>1.76</v>
      </c>
    </row>
    <row r="2816" spans="1:4">
      <c r="A2816" t="str">
        <f>"600843"</f>
        <v>600843</v>
      </c>
      <c r="B2816" t="s">
        <v>2818</v>
      </c>
      <c r="C2816">
        <v>0.62</v>
      </c>
      <c r="D2816">
        <v>1.75</v>
      </c>
    </row>
    <row r="2817" spans="1:4">
      <c r="A2817" t="str">
        <f>"600844"</f>
        <v>600844</v>
      </c>
      <c r="B2817" t="s">
        <v>2819</v>
      </c>
      <c r="C2817">
        <v>0</v>
      </c>
      <c r="D2817">
        <v>0</v>
      </c>
    </row>
    <row r="2818" spans="1:4">
      <c r="A2818" t="str">
        <f>"600845"</f>
        <v>600845</v>
      </c>
      <c r="B2818" t="s">
        <v>2820</v>
      </c>
      <c r="C2818">
        <v>-0.35</v>
      </c>
      <c r="D2818">
        <v>5.03</v>
      </c>
    </row>
    <row r="2819" spans="1:4">
      <c r="A2819" t="str">
        <f>"600846"</f>
        <v>600846</v>
      </c>
      <c r="B2819" t="s">
        <v>2821</v>
      </c>
      <c r="C2819">
        <v>1.45</v>
      </c>
      <c r="D2819">
        <v>2.89</v>
      </c>
    </row>
    <row r="2820" spans="1:4">
      <c r="A2820" t="str">
        <f>"600847"</f>
        <v>600847</v>
      </c>
      <c r="B2820" t="s">
        <v>2822</v>
      </c>
      <c r="C2820">
        <v>1.36</v>
      </c>
      <c r="D2820">
        <v>7.96</v>
      </c>
    </row>
    <row r="2821" spans="1:4">
      <c r="A2821" t="str">
        <f>"600848"</f>
        <v>600848</v>
      </c>
      <c r="B2821" t="s">
        <v>2823</v>
      </c>
      <c r="C2821">
        <v>0</v>
      </c>
      <c r="D2821">
        <v>0</v>
      </c>
    </row>
    <row r="2822" spans="1:4">
      <c r="A2822" t="str">
        <f>"600850"</f>
        <v>600850</v>
      </c>
      <c r="B2822" t="s">
        <v>2824</v>
      </c>
      <c r="C2822">
        <v>0</v>
      </c>
      <c r="D2822">
        <v>0</v>
      </c>
    </row>
    <row r="2823" spans="1:4">
      <c r="A2823" t="str">
        <f>"600851"</f>
        <v>600851</v>
      </c>
      <c r="B2823" t="s">
        <v>2825</v>
      </c>
      <c r="C2823">
        <v>-0.59</v>
      </c>
      <c r="D2823">
        <v>1.3</v>
      </c>
    </row>
    <row r="2824" spans="1:4">
      <c r="A2824" t="str">
        <f>"600853"</f>
        <v>600853</v>
      </c>
      <c r="B2824" t="s">
        <v>2826</v>
      </c>
      <c r="C2824">
        <v>2.16</v>
      </c>
      <c r="D2824">
        <v>9.73</v>
      </c>
    </row>
    <row r="2825" spans="1:4">
      <c r="A2825" t="str">
        <f>"600854"</f>
        <v>600854</v>
      </c>
      <c r="B2825" t="s">
        <v>2827</v>
      </c>
      <c r="C2825">
        <v>0.72</v>
      </c>
      <c r="D2825">
        <v>1.68</v>
      </c>
    </row>
    <row r="2826" spans="1:4">
      <c r="A2826" t="str">
        <f>"600855"</f>
        <v>600855</v>
      </c>
      <c r="B2826" t="s">
        <v>2828</v>
      </c>
      <c r="C2826">
        <v>2.33</v>
      </c>
      <c r="D2826">
        <v>3.71</v>
      </c>
    </row>
    <row r="2827" spans="1:4">
      <c r="A2827" t="str">
        <f>"600856"</f>
        <v>600856</v>
      </c>
      <c r="B2827" t="s">
        <v>2829</v>
      </c>
      <c r="C2827">
        <v>1.62</v>
      </c>
      <c r="D2827">
        <v>3.39</v>
      </c>
    </row>
    <row r="2828" spans="1:4">
      <c r="A2828" t="str">
        <f>"600857"</f>
        <v>600857</v>
      </c>
      <c r="B2828" t="s">
        <v>2830</v>
      </c>
      <c r="C2828">
        <v>-0.21</v>
      </c>
      <c r="D2828">
        <v>0.93</v>
      </c>
    </row>
    <row r="2829" spans="1:4">
      <c r="A2829" t="str">
        <f>"600858"</f>
        <v>600858</v>
      </c>
      <c r="B2829" t="s">
        <v>2831</v>
      </c>
      <c r="C2829">
        <v>1.74</v>
      </c>
      <c r="D2829">
        <v>3.63</v>
      </c>
    </row>
    <row r="2830" spans="1:4">
      <c r="A2830" t="str">
        <f>"600859"</f>
        <v>600859</v>
      </c>
      <c r="B2830" t="s">
        <v>2832</v>
      </c>
      <c r="C2830">
        <v>-0.15</v>
      </c>
      <c r="D2830">
        <v>1.98</v>
      </c>
    </row>
    <row r="2831" spans="1:4">
      <c r="A2831" t="str">
        <f>"600860"</f>
        <v>600860</v>
      </c>
      <c r="B2831" t="s">
        <v>2833</v>
      </c>
      <c r="C2831">
        <v>-0.21</v>
      </c>
      <c r="D2831">
        <v>2.71</v>
      </c>
    </row>
    <row r="2832" spans="1:4">
      <c r="A2832" t="str">
        <f>"600861"</f>
        <v>600861</v>
      </c>
      <c r="B2832" t="s">
        <v>2834</v>
      </c>
      <c r="C2832">
        <v>1.38</v>
      </c>
      <c r="D2832">
        <v>2.14</v>
      </c>
    </row>
    <row r="2833" spans="1:4">
      <c r="A2833" t="str">
        <f>"600862"</f>
        <v>600862</v>
      </c>
      <c r="B2833" t="s">
        <v>2835</v>
      </c>
      <c r="C2833">
        <v>7.87</v>
      </c>
      <c r="D2833">
        <v>8.67</v>
      </c>
    </row>
    <row r="2834" spans="1:4">
      <c r="A2834" t="str">
        <f>"600863"</f>
        <v>600863</v>
      </c>
      <c r="B2834" t="s">
        <v>2836</v>
      </c>
      <c r="C2834">
        <v>1.75</v>
      </c>
      <c r="D2834">
        <v>3.06</v>
      </c>
    </row>
    <row r="2835" spans="1:4">
      <c r="A2835" t="str">
        <f>"600864"</f>
        <v>600864</v>
      </c>
      <c r="B2835" t="s">
        <v>2837</v>
      </c>
      <c r="C2835">
        <v>1.86</v>
      </c>
      <c r="D2835">
        <v>3.26</v>
      </c>
    </row>
    <row r="2836" spans="1:4">
      <c r="A2836" t="str">
        <f>"600865"</f>
        <v>600865</v>
      </c>
      <c r="B2836" t="s">
        <v>2838</v>
      </c>
      <c r="C2836">
        <v>1.34</v>
      </c>
      <c r="D2836">
        <v>1.84</v>
      </c>
    </row>
    <row r="2837" spans="1:4">
      <c r="A2837" t="str">
        <f>"600866"</f>
        <v>600866</v>
      </c>
      <c r="B2837" t="s">
        <v>2839</v>
      </c>
      <c r="C2837">
        <v>7.02</v>
      </c>
      <c r="D2837">
        <v>8.3</v>
      </c>
    </row>
    <row r="2838" spans="1:4">
      <c r="A2838" t="str">
        <f>"600867"</f>
        <v>600867</v>
      </c>
      <c r="B2838" t="s">
        <v>2840</v>
      </c>
      <c r="C2838">
        <v>-5.97</v>
      </c>
      <c r="D2838">
        <v>5.77</v>
      </c>
    </row>
    <row r="2839" spans="1:4">
      <c r="A2839" t="str">
        <f>"600868"</f>
        <v>600868</v>
      </c>
      <c r="B2839" t="s">
        <v>2841</v>
      </c>
      <c r="C2839">
        <v>0.66</v>
      </c>
      <c r="D2839">
        <v>1.65</v>
      </c>
    </row>
    <row r="2840" spans="1:4">
      <c r="A2840" t="str">
        <f>"600869"</f>
        <v>600869</v>
      </c>
      <c r="B2840" t="s">
        <v>2842</v>
      </c>
      <c r="C2840">
        <v>0.22</v>
      </c>
      <c r="D2840">
        <v>1.31</v>
      </c>
    </row>
    <row r="2841" spans="1:4">
      <c r="A2841" t="str">
        <f>"600870"</f>
        <v>600870</v>
      </c>
      <c r="B2841" t="s">
        <v>2843</v>
      </c>
      <c r="C2841">
        <v>1.06</v>
      </c>
      <c r="D2841">
        <v>3.9</v>
      </c>
    </row>
    <row r="2842" spans="1:4">
      <c r="A2842" t="str">
        <f>"600871"</f>
        <v>600871</v>
      </c>
      <c r="B2842" t="s">
        <v>2844</v>
      </c>
      <c r="C2842">
        <v>0.53</v>
      </c>
      <c r="D2842">
        <v>1.59</v>
      </c>
    </row>
    <row r="2843" spans="1:4">
      <c r="A2843" t="str">
        <f>"600872"</f>
        <v>600872</v>
      </c>
      <c r="B2843" t="s">
        <v>2845</v>
      </c>
      <c r="C2843">
        <v>0.49</v>
      </c>
      <c r="D2843">
        <v>4.52</v>
      </c>
    </row>
    <row r="2844" spans="1:4">
      <c r="A2844" t="str">
        <f>"600873"</f>
        <v>600873</v>
      </c>
      <c r="B2844" t="s">
        <v>2846</v>
      </c>
      <c r="C2844">
        <v>6.68</v>
      </c>
      <c r="D2844">
        <v>8.11</v>
      </c>
    </row>
    <row r="2845" spans="1:4">
      <c r="A2845" t="str">
        <f>"600874"</f>
        <v>600874</v>
      </c>
      <c r="B2845" t="s">
        <v>2847</v>
      </c>
      <c r="C2845">
        <v>1.61</v>
      </c>
      <c r="D2845">
        <v>4.62</v>
      </c>
    </row>
    <row r="2846" spans="1:4">
      <c r="A2846" t="str">
        <f>"600875"</f>
        <v>600875</v>
      </c>
      <c r="B2846" t="s">
        <v>2848</v>
      </c>
      <c r="C2846">
        <v>1.81</v>
      </c>
      <c r="D2846">
        <v>2.79</v>
      </c>
    </row>
    <row r="2847" spans="1:4">
      <c r="A2847" t="str">
        <f>"600876"</f>
        <v>600876</v>
      </c>
      <c r="B2847" t="s">
        <v>2849</v>
      </c>
      <c r="C2847">
        <v>1.99</v>
      </c>
      <c r="D2847">
        <v>7.25</v>
      </c>
    </row>
    <row r="2848" spans="1:4">
      <c r="A2848" t="str">
        <f>"600877"</f>
        <v>600877</v>
      </c>
      <c r="B2848" t="s">
        <v>2850</v>
      </c>
      <c r="C2848">
        <v>0.23</v>
      </c>
      <c r="D2848">
        <v>2.98</v>
      </c>
    </row>
    <row r="2849" spans="1:4">
      <c r="A2849" t="str">
        <f>"600879"</f>
        <v>600879</v>
      </c>
      <c r="B2849" t="s">
        <v>2851</v>
      </c>
      <c r="C2849">
        <v>5.16</v>
      </c>
      <c r="D2849">
        <v>5.31</v>
      </c>
    </row>
    <row r="2850" spans="1:4">
      <c r="A2850" t="str">
        <f>"600880"</f>
        <v>600880</v>
      </c>
      <c r="B2850" t="s">
        <v>2852</v>
      </c>
      <c r="C2850">
        <v>2.71</v>
      </c>
      <c r="D2850">
        <v>4.07</v>
      </c>
    </row>
    <row r="2851" spans="1:4">
      <c r="A2851" t="str">
        <f>"600881"</f>
        <v>600881</v>
      </c>
      <c r="B2851" t="s">
        <v>2853</v>
      </c>
      <c r="C2851">
        <v>0.51</v>
      </c>
      <c r="D2851">
        <v>3.33</v>
      </c>
    </row>
    <row r="2852" spans="1:4">
      <c r="A2852" t="str">
        <f>"600882"</f>
        <v>600882</v>
      </c>
      <c r="B2852" t="s">
        <v>2854</v>
      </c>
      <c r="C2852">
        <v>0.13</v>
      </c>
      <c r="D2852">
        <v>1.29</v>
      </c>
    </row>
    <row r="2853" spans="1:4">
      <c r="A2853" t="str">
        <f>"600883"</f>
        <v>600883</v>
      </c>
      <c r="B2853" t="s">
        <v>2855</v>
      </c>
      <c r="C2853">
        <v>1.5</v>
      </c>
      <c r="D2853">
        <v>4.34</v>
      </c>
    </row>
    <row r="2854" spans="1:4">
      <c r="A2854" t="str">
        <f>"600884"</f>
        <v>600884</v>
      </c>
      <c r="B2854" t="s">
        <v>2856</v>
      </c>
      <c r="C2854">
        <v>0.91</v>
      </c>
      <c r="D2854">
        <v>2.34</v>
      </c>
    </row>
    <row r="2855" spans="1:4">
      <c r="A2855" t="str">
        <f>"600885"</f>
        <v>600885</v>
      </c>
      <c r="B2855" t="s">
        <v>2857</v>
      </c>
      <c r="C2855">
        <v>1.18</v>
      </c>
      <c r="D2855">
        <v>3.36</v>
      </c>
    </row>
    <row r="2856" spans="1:4">
      <c r="A2856" t="str">
        <f>"600886"</f>
        <v>600886</v>
      </c>
      <c r="B2856" t="s">
        <v>2858</v>
      </c>
      <c r="C2856">
        <v>-0.13</v>
      </c>
      <c r="D2856">
        <v>2.41</v>
      </c>
    </row>
    <row r="2857" spans="1:4">
      <c r="A2857" t="str">
        <f>"600887"</f>
        <v>600887</v>
      </c>
      <c r="B2857" t="s">
        <v>2859</v>
      </c>
      <c r="C2857">
        <v>0.15</v>
      </c>
      <c r="D2857">
        <v>2.9</v>
      </c>
    </row>
    <row r="2858" spans="1:4">
      <c r="A2858" t="str">
        <f>"600888"</f>
        <v>600888</v>
      </c>
      <c r="B2858" t="s">
        <v>2860</v>
      </c>
      <c r="C2858">
        <v>2.12</v>
      </c>
      <c r="D2858">
        <v>2.12</v>
      </c>
    </row>
    <row r="2859" spans="1:4">
      <c r="A2859" t="str">
        <f>"600889"</f>
        <v>600889</v>
      </c>
      <c r="B2859" t="s">
        <v>2861</v>
      </c>
      <c r="C2859">
        <v>1.86</v>
      </c>
      <c r="D2859">
        <v>3.34</v>
      </c>
    </row>
    <row r="2860" spans="1:4">
      <c r="A2860" t="str">
        <f>"600890"</f>
        <v>600890</v>
      </c>
      <c r="B2860" t="s">
        <v>2862</v>
      </c>
      <c r="C2860">
        <v>0</v>
      </c>
      <c r="D2860">
        <v>3.66</v>
      </c>
    </row>
    <row r="2861" spans="1:4">
      <c r="A2861" t="str">
        <f>"600891"</f>
        <v>600891</v>
      </c>
      <c r="B2861" t="s">
        <v>2863</v>
      </c>
      <c r="C2861">
        <v>1.18</v>
      </c>
      <c r="D2861">
        <v>2.37</v>
      </c>
    </row>
    <row r="2862" spans="1:4">
      <c r="A2862" t="str">
        <f>"600892"</f>
        <v>600892</v>
      </c>
      <c r="B2862" t="s">
        <v>2864</v>
      </c>
      <c r="C2862">
        <v>0.12</v>
      </c>
      <c r="D2862">
        <v>1.2</v>
      </c>
    </row>
    <row r="2863" spans="1:4">
      <c r="A2863" t="str">
        <f>"600893"</f>
        <v>600893</v>
      </c>
      <c r="B2863" t="s">
        <v>2865</v>
      </c>
      <c r="C2863">
        <v>3.12</v>
      </c>
      <c r="D2863">
        <v>4.16</v>
      </c>
    </row>
    <row r="2864" spans="1:4">
      <c r="A2864" t="str">
        <f>"600894"</f>
        <v>600894</v>
      </c>
      <c r="B2864" t="s">
        <v>2866</v>
      </c>
      <c r="C2864">
        <v>1.22</v>
      </c>
      <c r="D2864">
        <v>2.43</v>
      </c>
    </row>
    <row r="2865" spans="1:4">
      <c r="A2865" t="str">
        <f>"600895"</f>
        <v>600895</v>
      </c>
      <c r="B2865" t="s">
        <v>2867</v>
      </c>
      <c r="C2865">
        <v>1.39</v>
      </c>
      <c r="D2865">
        <v>2.04</v>
      </c>
    </row>
    <row r="2866" spans="1:4">
      <c r="A2866" t="str">
        <f>"600896"</f>
        <v>600896</v>
      </c>
      <c r="B2866" t="s">
        <v>2868</v>
      </c>
      <c r="C2866">
        <v>0.53</v>
      </c>
      <c r="D2866">
        <v>2.66</v>
      </c>
    </row>
    <row r="2867" spans="1:4">
      <c r="A2867" t="str">
        <f>"600897"</f>
        <v>600897</v>
      </c>
      <c r="B2867" t="s">
        <v>2869</v>
      </c>
      <c r="C2867">
        <v>1.08</v>
      </c>
      <c r="D2867">
        <v>2.52</v>
      </c>
    </row>
    <row r="2868" spans="1:4">
      <c r="A2868" t="str">
        <f>"600898"</f>
        <v>600898</v>
      </c>
      <c r="B2868" t="s">
        <v>2870</v>
      </c>
      <c r="C2868">
        <v>-1.42</v>
      </c>
      <c r="D2868">
        <v>2.18</v>
      </c>
    </row>
    <row r="2869" spans="1:4">
      <c r="A2869" t="str">
        <f>"600900"</f>
        <v>600900</v>
      </c>
      <c r="B2869" t="s">
        <v>2871</v>
      </c>
      <c r="C2869">
        <v>0.12</v>
      </c>
      <c r="D2869">
        <v>1.85</v>
      </c>
    </row>
    <row r="2870" spans="1:4">
      <c r="A2870" t="str">
        <f>"600901"</f>
        <v>600901</v>
      </c>
      <c r="B2870" t="s">
        <v>2872</v>
      </c>
      <c r="C2870">
        <v>-1.41</v>
      </c>
      <c r="D2870">
        <v>4.86</v>
      </c>
    </row>
    <row r="2871" spans="1:4">
      <c r="A2871" t="str">
        <f>"600903"</f>
        <v>600903</v>
      </c>
      <c r="B2871" t="s">
        <v>2873</v>
      </c>
      <c r="C2871">
        <v>0.34</v>
      </c>
      <c r="D2871">
        <v>5.96</v>
      </c>
    </row>
    <row r="2872" spans="1:4">
      <c r="A2872" t="str">
        <f>"600908"</f>
        <v>600908</v>
      </c>
      <c r="B2872" t="s">
        <v>2874</v>
      </c>
      <c r="C2872">
        <v>0</v>
      </c>
      <c r="D2872">
        <v>4.8</v>
      </c>
    </row>
    <row r="2873" spans="1:4">
      <c r="A2873" t="str">
        <f>"600909"</f>
        <v>600909</v>
      </c>
      <c r="B2873" t="s">
        <v>2875</v>
      </c>
      <c r="C2873">
        <v>0.89</v>
      </c>
      <c r="D2873">
        <v>3.56</v>
      </c>
    </row>
    <row r="2874" spans="1:4">
      <c r="A2874" t="str">
        <f>"600917"</f>
        <v>600917</v>
      </c>
      <c r="B2874" t="s">
        <v>2876</v>
      </c>
      <c r="C2874">
        <v>2.39</v>
      </c>
      <c r="D2874">
        <v>9.18</v>
      </c>
    </row>
    <row r="2875" spans="1:4">
      <c r="A2875" t="str">
        <f>"600919"</f>
        <v>600919</v>
      </c>
      <c r="B2875" t="s">
        <v>2877</v>
      </c>
      <c r="C2875">
        <v>0.47</v>
      </c>
      <c r="D2875">
        <v>2.84</v>
      </c>
    </row>
    <row r="2876" spans="1:4">
      <c r="A2876" t="str">
        <f>"600926"</f>
        <v>600926</v>
      </c>
      <c r="B2876" t="s">
        <v>2878</v>
      </c>
      <c r="C2876">
        <v>0.38</v>
      </c>
      <c r="D2876">
        <v>2.38</v>
      </c>
    </row>
    <row r="2877" spans="1:4">
      <c r="A2877" t="str">
        <f>"600929"</f>
        <v>600929</v>
      </c>
      <c r="B2877" t="s">
        <v>2879</v>
      </c>
      <c r="C2877">
        <v>-0.54</v>
      </c>
      <c r="D2877">
        <v>1.95</v>
      </c>
    </row>
    <row r="2878" spans="1:4">
      <c r="A2878" t="str">
        <f>"600933"</f>
        <v>600933</v>
      </c>
      <c r="B2878" t="s">
        <v>2880</v>
      </c>
      <c r="C2878">
        <v>0.44</v>
      </c>
      <c r="D2878">
        <v>1.77</v>
      </c>
    </row>
    <row r="2879" spans="1:4">
      <c r="A2879" t="str">
        <f>"600936"</f>
        <v>600936</v>
      </c>
      <c r="B2879" t="s">
        <v>2881</v>
      </c>
      <c r="C2879">
        <v>1.27</v>
      </c>
      <c r="D2879">
        <v>1.91</v>
      </c>
    </row>
    <row r="2880" spans="1:4">
      <c r="A2880" t="str">
        <f>"600939"</f>
        <v>600939</v>
      </c>
      <c r="B2880" t="s">
        <v>2882</v>
      </c>
      <c r="C2880">
        <v>3.75</v>
      </c>
      <c r="D2880">
        <v>5.34</v>
      </c>
    </row>
    <row r="2881" spans="1:4">
      <c r="A2881" t="str">
        <f>"600958"</f>
        <v>600958</v>
      </c>
      <c r="B2881" t="s">
        <v>2883</v>
      </c>
      <c r="C2881">
        <v>1.93</v>
      </c>
      <c r="D2881">
        <v>3.51</v>
      </c>
    </row>
    <row r="2882" spans="1:4">
      <c r="A2882" t="str">
        <f>"600959"</f>
        <v>600959</v>
      </c>
      <c r="B2882" t="s">
        <v>2884</v>
      </c>
      <c r="C2882">
        <v>1.8</v>
      </c>
      <c r="D2882">
        <v>2.2</v>
      </c>
    </row>
    <row r="2883" spans="1:4">
      <c r="A2883" t="str">
        <f>"600960"</f>
        <v>600960</v>
      </c>
      <c r="B2883" t="s">
        <v>2885</v>
      </c>
      <c r="C2883">
        <v>-2.8</v>
      </c>
      <c r="D2883">
        <v>2.33</v>
      </c>
    </row>
    <row r="2884" spans="1:4">
      <c r="A2884" t="str">
        <f>"600961"</f>
        <v>600961</v>
      </c>
      <c r="B2884" t="s">
        <v>2886</v>
      </c>
      <c r="C2884">
        <v>0.15</v>
      </c>
      <c r="D2884">
        <v>3.37</v>
      </c>
    </row>
    <row r="2885" spans="1:4">
      <c r="A2885" t="str">
        <f>"600962"</f>
        <v>600962</v>
      </c>
      <c r="B2885" t="s">
        <v>2887</v>
      </c>
      <c r="C2885">
        <v>3.31</v>
      </c>
      <c r="D2885">
        <v>5.15</v>
      </c>
    </row>
    <row r="2886" spans="1:4">
      <c r="A2886" t="str">
        <f>"600963"</f>
        <v>600963</v>
      </c>
      <c r="B2886" t="s">
        <v>2888</v>
      </c>
      <c r="C2886">
        <v>1.4</v>
      </c>
      <c r="D2886">
        <v>2.2</v>
      </c>
    </row>
    <row r="2887" spans="1:4">
      <c r="A2887" t="str">
        <f>"600965"</f>
        <v>600965</v>
      </c>
      <c r="B2887" t="s">
        <v>2889</v>
      </c>
      <c r="C2887">
        <v>0.19</v>
      </c>
      <c r="D2887">
        <v>1.23</v>
      </c>
    </row>
    <row r="2888" spans="1:4">
      <c r="A2888" t="str">
        <f>"600966"</f>
        <v>600966</v>
      </c>
      <c r="B2888" t="s">
        <v>2890</v>
      </c>
      <c r="C2888">
        <v>1.76</v>
      </c>
      <c r="D2888">
        <v>2.76</v>
      </c>
    </row>
    <row r="2889" spans="1:4">
      <c r="A2889" t="str">
        <f>"600967"</f>
        <v>600967</v>
      </c>
      <c r="B2889" t="s">
        <v>2891</v>
      </c>
      <c r="C2889">
        <v>4.25</v>
      </c>
      <c r="D2889">
        <v>4.86</v>
      </c>
    </row>
    <row r="2890" spans="1:4">
      <c r="A2890" t="str">
        <f>"600969"</f>
        <v>600969</v>
      </c>
      <c r="B2890" t="s">
        <v>2892</v>
      </c>
      <c r="C2890">
        <v>2.09</v>
      </c>
      <c r="D2890">
        <v>3.69</v>
      </c>
    </row>
    <row r="2891" spans="1:4">
      <c r="A2891" t="str">
        <f>"600970"</f>
        <v>600970</v>
      </c>
      <c r="B2891" t="s">
        <v>2893</v>
      </c>
      <c r="C2891">
        <v>6.92</v>
      </c>
      <c r="D2891">
        <v>10</v>
      </c>
    </row>
    <row r="2892" spans="1:4">
      <c r="A2892" t="str">
        <f>"600971"</f>
        <v>600971</v>
      </c>
      <c r="B2892" t="s">
        <v>2894</v>
      </c>
      <c r="C2892">
        <v>2.51</v>
      </c>
      <c r="D2892">
        <v>4.4</v>
      </c>
    </row>
    <row r="2893" spans="1:4">
      <c r="A2893" t="str">
        <f>"600973"</f>
        <v>600973</v>
      </c>
      <c r="B2893" t="s">
        <v>2895</v>
      </c>
      <c r="C2893">
        <v>1.36</v>
      </c>
      <c r="D2893">
        <v>2.17</v>
      </c>
    </row>
    <row r="2894" spans="1:4">
      <c r="A2894" t="str">
        <f>"600975"</f>
        <v>600975</v>
      </c>
      <c r="B2894" t="s">
        <v>2896</v>
      </c>
      <c r="C2894">
        <v>2.93</v>
      </c>
      <c r="D2894">
        <v>4.16</v>
      </c>
    </row>
    <row r="2895" spans="1:4">
      <c r="A2895" t="str">
        <f>"600976"</f>
        <v>600976</v>
      </c>
      <c r="B2895" t="s">
        <v>2897</v>
      </c>
      <c r="C2895">
        <v>-1.48</v>
      </c>
      <c r="D2895">
        <v>2.47</v>
      </c>
    </row>
    <row r="2896" spans="1:4">
      <c r="A2896" t="str">
        <f>"600977"</f>
        <v>600977</v>
      </c>
      <c r="B2896" t="s">
        <v>2898</v>
      </c>
      <c r="C2896">
        <v>1.63</v>
      </c>
      <c r="D2896">
        <v>1.76</v>
      </c>
    </row>
    <row r="2897" spans="1:4">
      <c r="A2897" t="str">
        <f>"600978"</f>
        <v>600978</v>
      </c>
      <c r="B2897" t="s">
        <v>2899</v>
      </c>
      <c r="C2897">
        <v>0.15</v>
      </c>
      <c r="D2897">
        <v>1.2</v>
      </c>
    </row>
    <row r="2898" spans="1:4">
      <c r="A2898" t="str">
        <f>"600979"</f>
        <v>600979</v>
      </c>
      <c r="B2898" t="s">
        <v>2900</v>
      </c>
      <c r="C2898">
        <v>0</v>
      </c>
      <c r="D2898">
        <v>1.49</v>
      </c>
    </row>
    <row r="2899" spans="1:4">
      <c r="A2899" t="str">
        <f>"600980"</f>
        <v>600980</v>
      </c>
      <c r="B2899" t="s">
        <v>2901</v>
      </c>
      <c r="C2899">
        <v>0.49</v>
      </c>
      <c r="D2899">
        <v>2.93</v>
      </c>
    </row>
    <row r="2900" spans="1:4">
      <c r="A2900" t="str">
        <f>"600981"</f>
        <v>600981</v>
      </c>
      <c r="B2900" t="s">
        <v>2902</v>
      </c>
      <c r="C2900">
        <v>0.7</v>
      </c>
      <c r="D2900">
        <v>3.26</v>
      </c>
    </row>
    <row r="2901" spans="1:4">
      <c r="A2901" t="str">
        <f>"600982"</f>
        <v>600982</v>
      </c>
      <c r="B2901" t="s">
        <v>2903</v>
      </c>
      <c r="C2901">
        <v>0.64</v>
      </c>
      <c r="D2901">
        <v>2.88</v>
      </c>
    </row>
    <row r="2902" spans="1:4">
      <c r="A2902" t="str">
        <f>"600983"</f>
        <v>600983</v>
      </c>
      <c r="B2902" t="s">
        <v>2904</v>
      </c>
      <c r="C2902">
        <v>0.3</v>
      </c>
      <c r="D2902">
        <v>3.55</v>
      </c>
    </row>
    <row r="2903" spans="1:4">
      <c r="A2903" t="str">
        <f>"600984"</f>
        <v>600984</v>
      </c>
      <c r="B2903" t="s">
        <v>2905</v>
      </c>
      <c r="C2903">
        <v>0.69</v>
      </c>
      <c r="D2903">
        <v>2.95</v>
      </c>
    </row>
    <row r="2904" spans="1:4">
      <c r="A2904" t="str">
        <f>"600985"</f>
        <v>600985</v>
      </c>
      <c r="B2904" t="s">
        <v>2906</v>
      </c>
      <c r="C2904">
        <v>2.49</v>
      </c>
      <c r="D2904">
        <v>6.97</v>
      </c>
    </row>
    <row r="2905" spans="1:4">
      <c r="A2905" t="str">
        <f>"600986"</f>
        <v>600986</v>
      </c>
      <c r="B2905" t="s">
        <v>2907</v>
      </c>
      <c r="C2905">
        <v>-1.32</v>
      </c>
      <c r="D2905">
        <v>1.81</v>
      </c>
    </row>
    <row r="2906" spans="1:4">
      <c r="A2906" t="str">
        <f>"600987"</f>
        <v>600987</v>
      </c>
      <c r="B2906" t="s">
        <v>2908</v>
      </c>
      <c r="C2906">
        <v>2.71</v>
      </c>
      <c r="D2906">
        <v>4.96</v>
      </c>
    </row>
    <row r="2907" spans="1:4">
      <c r="A2907" t="str">
        <f>"600988"</f>
        <v>600988</v>
      </c>
      <c r="B2907" t="s">
        <v>2909</v>
      </c>
      <c r="C2907">
        <v>1.42</v>
      </c>
      <c r="D2907">
        <v>1.62</v>
      </c>
    </row>
    <row r="2908" spans="1:4">
      <c r="A2908" t="str">
        <f>"600990"</f>
        <v>600990</v>
      </c>
      <c r="B2908" t="s">
        <v>2910</v>
      </c>
      <c r="C2908">
        <v>2.85</v>
      </c>
      <c r="D2908">
        <v>4.4</v>
      </c>
    </row>
    <row r="2909" spans="1:4">
      <c r="A2909" t="str">
        <f>"600992"</f>
        <v>600992</v>
      </c>
      <c r="B2909" t="s">
        <v>2911</v>
      </c>
      <c r="C2909">
        <v>0.64</v>
      </c>
      <c r="D2909">
        <v>1.68</v>
      </c>
    </row>
    <row r="2910" spans="1:4">
      <c r="A2910" t="str">
        <f>"600993"</f>
        <v>600993</v>
      </c>
      <c r="B2910" t="s">
        <v>2912</v>
      </c>
      <c r="C2910">
        <v>-0.06</v>
      </c>
      <c r="D2910">
        <v>3.98</v>
      </c>
    </row>
    <row r="2911" spans="1:4">
      <c r="A2911" t="str">
        <f>"600995"</f>
        <v>600995</v>
      </c>
      <c r="B2911" t="s">
        <v>2913</v>
      </c>
      <c r="C2911">
        <v>2.29</v>
      </c>
      <c r="D2911">
        <v>3.36</v>
      </c>
    </row>
    <row r="2912" spans="1:4">
      <c r="A2912" t="str">
        <f>"600996"</f>
        <v>600996</v>
      </c>
      <c r="B2912" t="s">
        <v>2914</v>
      </c>
      <c r="C2912">
        <v>1.37</v>
      </c>
      <c r="D2912">
        <v>2.32</v>
      </c>
    </row>
    <row r="2913" spans="1:4">
      <c r="A2913" t="str">
        <f>"600997"</f>
        <v>600997</v>
      </c>
      <c r="B2913" t="s">
        <v>2915</v>
      </c>
      <c r="C2913">
        <v>1.97</v>
      </c>
      <c r="D2913">
        <v>3.54</v>
      </c>
    </row>
    <row r="2914" spans="1:4">
      <c r="A2914" t="str">
        <f>"600998"</f>
        <v>600998</v>
      </c>
      <c r="B2914" t="s">
        <v>2916</v>
      </c>
      <c r="C2914">
        <v>0</v>
      </c>
      <c r="D2914">
        <v>3.16</v>
      </c>
    </row>
    <row r="2915" spans="1:4">
      <c r="A2915" t="str">
        <f>"600999"</f>
        <v>600999</v>
      </c>
      <c r="B2915" t="s">
        <v>2917</v>
      </c>
      <c r="C2915">
        <v>2.79</v>
      </c>
      <c r="D2915">
        <v>4.45</v>
      </c>
    </row>
    <row r="2916" spans="1:4">
      <c r="A2916" t="str">
        <f>"601000"</f>
        <v>601000</v>
      </c>
      <c r="B2916" t="s">
        <v>2918</v>
      </c>
      <c r="C2916">
        <v>2.07</v>
      </c>
      <c r="D2916">
        <v>4.15</v>
      </c>
    </row>
    <row r="2917" spans="1:4">
      <c r="A2917" t="str">
        <f>"601001"</f>
        <v>601001</v>
      </c>
      <c r="B2917" t="s">
        <v>2919</v>
      </c>
      <c r="C2917">
        <v>2</v>
      </c>
      <c r="D2917">
        <v>3.8</v>
      </c>
    </row>
    <row r="2918" spans="1:4">
      <c r="A2918" t="str">
        <f>"601002"</f>
        <v>601002</v>
      </c>
      <c r="B2918" t="s">
        <v>2920</v>
      </c>
      <c r="C2918">
        <v>4.32</v>
      </c>
      <c r="D2918">
        <v>6.31</v>
      </c>
    </row>
    <row r="2919" spans="1:4">
      <c r="A2919" t="str">
        <f>"601003"</f>
        <v>601003</v>
      </c>
      <c r="B2919" t="s">
        <v>2921</v>
      </c>
      <c r="C2919">
        <v>5.48</v>
      </c>
      <c r="D2919">
        <v>12.98</v>
      </c>
    </row>
    <row r="2920" spans="1:4">
      <c r="A2920" t="str">
        <f>"601005"</f>
        <v>601005</v>
      </c>
      <c r="B2920" t="s">
        <v>2922</v>
      </c>
      <c r="C2920">
        <v>0.99</v>
      </c>
      <c r="D2920">
        <v>3.45</v>
      </c>
    </row>
    <row r="2921" spans="1:4">
      <c r="A2921" t="str">
        <f>"601006"</f>
        <v>601006</v>
      </c>
      <c r="B2921" t="s">
        <v>2923</v>
      </c>
      <c r="C2921">
        <v>2.05</v>
      </c>
      <c r="D2921">
        <v>2.61</v>
      </c>
    </row>
    <row r="2922" spans="1:4">
      <c r="A2922" t="str">
        <f>"601007"</f>
        <v>601007</v>
      </c>
      <c r="B2922" t="s">
        <v>2924</v>
      </c>
      <c r="C2922">
        <v>0.4</v>
      </c>
      <c r="D2922">
        <v>2.1</v>
      </c>
    </row>
    <row r="2923" spans="1:4">
      <c r="A2923" t="str">
        <f>"601008"</f>
        <v>601008</v>
      </c>
      <c r="B2923" t="s">
        <v>2925</v>
      </c>
      <c r="C2923">
        <v>3.88</v>
      </c>
      <c r="D2923">
        <v>6.87</v>
      </c>
    </row>
    <row r="2924" spans="1:4">
      <c r="A2924" t="str">
        <f>"601009"</f>
        <v>601009</v>
      </c>
      <c r="B2924" t="s">
        <v>2926</v>
      </c>
      <c r="C2924">
        <v>1.38</v>
      </c>
      <c r="D2924">
        <v>3.63</v>
      </c>
    </row>
    <row r="2925" spans="1:4">
      <c r="A2925" t="str">
        <f>"601010"</f>
        <v>601010</v>
      </c>
      <c r="B2925" t="s">
        <v>2927</v>
      </c>
      <c r="C2925">
        <v>0.33</v>
      </c>
      <c r="D2925">
        <v>1.32</v>
      </c>
    </row>
    <row r="2926" spans="1:4">
      <c r="A2926" t="str">
        <f>"601011"</f>
        <v>601011</v>
      </c>
      <c r="B2926" t="s">
        <v>2928</v>
      </c>
      <c r="C2926">
        <v>0.8</v>
      </c>
      <c r="D2926">
        <v>4.63</v>
      </c>
    </row>
    <row r="2927" spans="1:4">
      <c r="A2927" t="str">
        <f>"601012"</f>
        <v>601012</v>
      </c>
      <c r="B2927" t="s">
        <v>2929</v>
      </c>
      <c r="C2927">
        <v>0</v>
      </c>
      <c r="D2927">
        <v>2.72</v>
      </c>
    </row>
    <row r="2928" spans="1:4">
      <c r="A2928" t="str">
        <f>"601015"</f>
        <v>601015</v>
      </c>
      <c r="B2928" t="s">
        <v>2930</v>
      </c>
      <c r="C2928">
        <v>4.19</v>
      </c>
      <c r="D2928">
        <v>5.9</v>
      </c>
    </row>
    <row r="2929" spans="1:4">
      <c r="A2929" t="str">
        <f>"601016"</f>
        <v>601016</v>
      </c>
      <c r="B2929" t="s">
        <v>2931</v>
      </c>
      <c r="C2929">
        <v>0.34</v>
      </c>
      <c r="D2929">
        <v>2.04</v>
      </c>
    </row>
    <row r="2930" spans="1:4">
      <c r="A2930" t="str">
        <f>"601018"</f>
        <v>601018</v>
      </c>
      <c r="B2930" t="s">
        <v>2932</v>
      </c>
      <c r="C2930">
        <v>1.67</v>
      </c>
      <c r="D2930">
        <v>4.76</v>
      </c>
    </row>
    <row r="2931" spans="1:4">
      <c r="A2931" t="str">
        <f>"601019"</f>
        <v>601019</v>
      </c>
      <c r="B2931" t="s">
        <v>2933</v>
      </c>
      <c r="C2931">
        <v>0.76</v>
      </c>
      <c r="D2931">
        <v>1.64</v>
      </c>
    </row>
    <row r="2932" spans="1:4">
      <c r="A2932" t="str">
        <f>"601020"</f>
        <v>601020</v>
      </c>
      <c r="B2932" t="s">
        <v>2934</v>
      </c>
      <c r="C2932">
        <v>1.42</v>
      </c>
      <c r="D2932">
        <v>2.69</v>
      </c>
    </row>
    <row r="2933" spans="1:4">
      <c r="A2933" t="str">
        <f>"601021"</f>
        <v>601021</v>
      </c>
      <c r="B2933" t="s">
        <v>2935</v>
      </c>
      <c r="C2933">
        <v>0.28</v>
      </c>
      <c r="D2933">
        <v>6.37</v>
      </c>
    </row>
    <row r="2934" spans="1:4">
      <c r="A2934" t="str">
        <f>"601028"</f>
        <v>601028</v>
      </c>
      <c r="B2934" t="s">
        <v>2936</v>
      </c>
      <c r="C2934">
        <v>-1.8</v>
      </c>
      <c r="D2934">
        <v>8.4</v>
      </c>
    </row>
    <row r="2935" spans="1:4">
      <c r="A2935" t="str">
        <f>"601038"</f>
        <v>601038</v>
      </c>
      <c r="B2935" t="s">
        <v>2937</v>
      </c>
      <c r="C2935">
        <v>0.35</v>
      </c>
      <c r="D2935">
        <v>1.91</v>
      </c>
    </row>
    <row r="2936" spans="1:4">
      <c r="A2936" t="str">
        <f>"601058"</f>
        <v>601058</v>
      </c>
      <c r="B2936" t="s">
        <v>2938</v>
      </c>
      <c r="C2936">
        <v>1.94</v>
      </c>
      <c r="D2936">
        <v>3.88</v>
      </c>
    </row>
    <row r="2937" spans="1:4">
      <c r="A2937" t="str">
        <f>"601066"</f>
        <v>601066</v>
      </c>
      <c r="B2937" t="s">
        <v>2939</v>
      </c>
      <c r="C2937">
        <v>-1.63</v>
      </c>
      <c r="D2937">
        <v>3.87</v>
      </c>
    </row>
    <row r="2938" spans="1:4">
      <c r="A2938" t="str">
        <f>"601069"</f>
        <v>601069</v>
      </c>
      <c r="B2938" t="s">
        <v>2940</v>
      </c>
      <c r="C2938">
        <v>1.93</v>
      </c>
      <c r="D2938">
        <v>1.76</v>
      </c>
    </row>
    <row r="2939" spans="1:4">
      <c r="A2939" t="str">
        <f>"601086"</f>
        <v>601086</v>
      </c>
      <c r="B2939" t="s">
        <v>2941</v>
      </c>
      <c r="C2939">
        <v>0.77</v>
      </c>
      <c r="D2939">
        <v>1.8</v>
      </c>
    </row>
    <row r="2940" spans="1:4">
      <c r="A2940" t="str">
        <f>"601088"</f>
        <v>601088</v>
      </c>
      <c r="B2940" t="s">
        <v>2942</v>
      </c>
      <c r="C2940">
        <v>3.46</v>
      </c>
      <c r="D2940">
        <v>4.67</v>
      </c>
    </row>
    <row r="2941" spans="1:4">
      <c r="A2941" t="str">
        <f>"601098"</f>
        <v>601098</v>
      </c>
      <c r="B2941" t="s">
        <v>2943</v>
      </c>
      <c r="C2941">
        <v>-0.23</v>
      </c>
      <c r="D2941">
        <v>1.77</v>
      </c>
    </row>
    <row r="2942" spans="1:4">
      <c r="A2942" t="str">
        <f>"601099"</f>
        <v>601099</v>
      </c>
      <c r="B2942" t="s">
        <v>2944</v>
      </c>
      <c r="C2942">
        <v>0.43</v>
      </c>
      <c r="D2942">
        <v>2.14</v>
      </c>
    </row>
    <row r="2943" spans="1:4">
      <c r="A2943" t="str">
        <f>"601100"</f>
        <v>601100</v>
      </c>
      <c r="B2943" t="s">
        <v>2945</v>
      </c>
      <c r="C2943">
        <v>0.65</v>
      </c>
      <c r="D2943">
        <v>3.27</v>
      </c>
    </row>
    <row r="2944" spans="1:4">
      <c r="A2944" t="str">
        <f>"601101"</f>
        <v>601101</v>
      </c>
      <c r="B2944" t="s">
        <v>2946</v>
      </c>
      <c r="C2944">
        <v>2.17</v>
      </c>
      <c r="D2944">
        <v>4.67</v>
      </c>
    </row>
    <row r="2945" spans="1:4">
      <c r="A2945" t="str">
        <f>"601106"</f>
        <v>601106</v>
      </c>
      <c r="B2945" t="s">
        <v>2947</v>
      </c>
      <c r="C2945">
        <v>1.33</v>
      </c>
      <c r="D2945">
        <v>2.66</v>
      </c>
    </row>
    <row r="2946" spans="1:4">
      <c r="A2946" t="str">
        <f>"601107"</f>
        <v>601107</v>
      </c>
      <c r="B2946" t="s">
        <v>2948</v>
      </c>
      <c r="C2946">
        <v>0.57</v>
      </c>
      <c r="D2946">
        <v>2.57</v>
      </c>
    </row>
    <row r="2947" spans="1:4">
      <c r="A2947" t="str">
        <f>"601108"</f>
        <v>601108</v>
      </c>
      <c r="B2947" t="s">
        <v>2949</v>
      </c>
      <c r="C2947">
        <v>4.72</v>
      </c>
      <c r="D2947">
        <v>10.93</v>
      </c>
    </row>
    <row r="2948" spans="1:4">
      <c r="A2948" t="str">
        <f>"601111"</f>
        <v>601111</v>
      </c>
      <c r="B2948" t="s">
        <v>2950</v>
      </c>
      <c r="C2948">
        <v>3.43</v>
      </c>
      <c r="D2948">
        <v>5.41</v>
      </c>
    </row>
    <row r="2949" spans="1:4">
      <c r="A2949" t="str">
        <f>"601113"</f>
        <v>601113</v>
      </c>
      <c r="B2949" t="s">
        <v>2951</v>
      </c>
      <c r="C2949">
        <v>0</v>
      </c>
      <c r="D2949">
        <v>2.14</v>
      </c>
    </row>
    <row r="2950" spans="1:4">
      <c r="A2950" t="str">
        <f>"601116"</f>
        <v>601116</v>
      </c>
      <c r="B2950" t="s">
        <v>2952</v>
      </c>
      <c r="C2950">
        <v>1.26</v>
      </c>
      <c r="D2950">
        <v>3.4</v>
      </c>
    </row>
    <row r="2951" spans="1:4">
      <c r="A2951" t="str">
        <f>"601117"</f>
        <v>601117</v>
      </c>
      <c r="B2951" t="s">
        <v>2953</v>
      </c>
      <c r="C2951">
        <v>6.22</v>
      </c>
      <c r="D2951">
        <v>7.47</v>
      </c>
    </row>
    <row r="2952" spans="1:4">
      <c r="A2952" t="str">
        <f>"601118"</f>
        <v>601118</v>
      </c>
      <c r="B2952" t="s">
        <v>2954</v>
      </c>
      <c r="C2952">
        <v>0</v>
      </c>
      <c r="D2952">
        <v>0</v>
      </c>
    </row>
    <row r="2953" spans="1:4">
      <c r="A2953" t="str">
        <f>"601126"</f>
        <v>601126</v>
      </c>
      <c r="B2953" t="s">
        <v>2955</v>
      </c>
      <c r="C2953">
        <v>0.79</v>
      </c>
      <c r="D2953">
        <v>1.58</v>
      </c>
    </row>
    <row r="2954" spans="1:4">
      <c r="A2954" t="str">
        <f>"601127"</f>
        <v>601127</v>
      </c>
      <c r="B2954" t="s">
        <v>2956</v>
      </c>
      <c r="C2954">
        <v>0.11</v>
      </c>
      <c r="D2954">
        <v>1.09</v>
      </c>
    </row>
    <row r="2955" spans="1:4">
      <c r="A2955" t="str">
        <f>"601128"</f>
        <v>601128</v>
      </c>
      <c r="B2955" t="s">
        <v>2957</v>
      </c>
      <c r="C2955">
        <v>-0.17</v>
      </c>
      <c r="D2955">
        <v>4.88</v>
      </c>
    </row>
    <row r="2956" spans="1:4">
      <c r="A2956" t="str">
        <f>"601137"</f>
        <v>601137</v>
      </c>
      <c r="B2956" t="s">
        <v>2958</v>
      </c>
      <c r="C2956">
        <v>1.44</v>
      </c>
      <c r="D2956">
        <v>2.09</v>
      </c>
    </row>
    <row r="2957" spans="1:4">
      <c r="A2957" t="str">
        <f>"601138"</f>
        <v>601138</v>
      </c>
      <c r="B2957" t="s">
        <v>2959</v>
      </c>
      <c r="C2957">
        <v>-0.29</v>
      </c>
      <c r="D2957">
        <v>1.5</v>
      </c>
    </row>
    <row r="2958" spans="1:4">
      <c r="A2958" t="str">
        <f>"601139"</f>
        <v>601139</v>
      </c>
      <c r="B2958" t="s">
        <v>2960</v>
      </c>
      <c r="C2958">
        <v>1</v>
      </c>
      <c r="D2958">
        <v>2.66</v>
      </c>
    </row>
    <row r="2959" spans="1:4">
      <c r="A2959" t="str">
        <f>"601155"</f>
        <v>601155</v>
      </c>
      <c r="B2959" t="s">
        <v>2961</v>
      </c>
      <c r="C2959">
        <v>3.15</v>
      </c>
      <c r="D2959">
        <v>6.33</v>
      </c>
    </row>
    <row r="2960" spans="1:4">
      <c r="A2960" t="str">
        <f>"601158"</f>
        <v>601158</v>
      </c>
      <c r="B2960" t="s">
        <v>2962</v>
      </c>
      <c r="C2960">
        <v>2.19</v>
      </c>
      <c r="D2960">
        <v>3.1</v>
      </c>
    </row>
    <row r="2961" spans="1:4">
      <c r="A2961" t="str">
        <f>"601163"</f>
        <v>601163</v>
      </c>
      <c r="B2961" t="s">
        <v>2963</v>
      </c>
      <c r="C2961">
        <v>0.75</v>
      </c>
      <c r="D2961">
        <v>1.81</v>
      </c>
    </row>
    <row r="2962" spans="1:4">
      <c r="A2962" t="str">
        <f>"601166"</f>
        <v>601166</v>
      </c>
      <c r="B2962" t="s">
        <v>2964</v>
      </c>
      <c r="C2962">
        <v>3.34</v>
      </c>
      <c r="D2962">
        <v>4.57</v>
      </c>
    </row>
    <row r="2963" spans="1:4">
      <c r="A2963" t="str">
        <f>"601168"</f>
        <v>601168</v>
      </c>
      <c r="B2963" t="s">
        <v>2965</v>
      </c>
      <c r="C2963">
        <v>1.24</v>
      </c>
      <c r="D2963">
        <v>3.11</v>
      </c>
    </row>
    <row r="2964" spans="1:4">
      <c r="A2964" t="str">
        <f>"601169"</f>
        <v>601169</v>
      </c>
      <c r="B2964" t="s">
        <v>2966</v>
      </c>
      <c r="C2964">
        <v>1.55</v>
      </c>
      <c r="D2964">
        <v>3.1</v>
      </c>
    </row>
    <row r="2965" spans="1:4">
      <c r="A2965" t="str">
        <f>"601177"</f>
        <v>601177</v>
      </c>
      <c r="B2965" t="s">
        <v>2967</v>
      </c>
      <c r="C2965">
        <v>3.06</v>
      </c>
      <c r="D2965">
        <v>4.99</v>
      </c>
    </row>
    <row r="2966" spans="1:4">
      <c r="A2966" t="str">
        <f>"601179"</f>
        <v>601179</v>
      </c>
      <c r="B2966" t="s">
        <v>2968</v>
      </c>
      <c r="C2966">
        <v>2.56</v>
      </c>
      <c r="D2966">
        <v>3.98</v>
      </c>
    </row>
    <row r="2967" spans="1:4">
      <c r="A2967" t="str">
        <f>"601186"</f>
        <v>601186</v>
      </c>
      <c r="B2967" t="s">
        <v>2969</v>
      </c>
      <c r="C2967">
        <v>7.43</v>
      </c>
      <c r="D2967">
        <v>9.41</v>
      </c>
    </row>
    <row r="2968" spans="1:4">
      <c r="A2968" t="str">
        <f>"601188"</f>
        <v>601188</v>
      </c>
      <c r="B2968" t="s">
        <v>2970</v>
      </c>
      <c r="C2968">
        <v>1.2</v>
      </c>
      <c r="D2968">
        <v>2.41</v>
      </c>
    </row>
    <row r="2969" spans="1:4">
      <c r="A2969" t="str">
        <f>"601198"</f>
        <v>601198</v>
      </c>
      <c r="B2969" t="s">
        <v>2971</v>
      </c>
      <c r="C2969">
        <v>0.71</v>
      </c>
      <c r="D2969">
        <v>2.85</v>
      </c>
    </row>
    <row r="2970" spans="1:4">
      <c r="A2970" t="str">
        <f>"601199"</f>
        <v>601199</v>
      </c>
      <c r="B2970" t="s">
        <v>2972</v>
      </c>
      <c r="C2970">
        <v>1.44</v>
      </c>
      <c r="D2970">
        <v>2.63</v>
      </c>
    </row>
    <row r="2971" spans="1:4">
      <c r="A2971" t="str">
        <f>"601200"</f>
        <v>601200</v>
      </c>
      <c r="B2971" t="s">
        <v>2973</v>
      </c>
      <c r="C2971">
        <v>1.48</v>
      </c>
      <c r="D2971">
        <v>2.63</v>
      </c>
    </row>
    <row r="2972" spans="1:4">
      <c r="A2972" t="str">
        <f>"601208"</f>
        <v>601208</v>
      </c>
      <c r="B2972" t="s">
        <v>2974</v>
      </c>
      <c r="C2972">
        <v>0.99</v>
      </c>
      <c r="D2972">
        <v>1.98</v>
      </c>
    </row>
    <row r="2973" spans="1:4">
      <c r="A2973" t="str">
        <f>"601211"</f>
        <v>601211</v>
      </c>
      <c r="B2973" t="s">
        <v>2975</v>
      </c>
      <c r="C2973">
        <v>1.02</v>
      </c>
      <c r="D2973">
        <v>2.93</v>
      </c>
    </row>
    <row r="2974" spans="1:4">
      <c r="A2974" t="str">
        <f>"601212"</f>
        <v>601212</v>
      </c>
      <c r="B2974" t="s">
        <v>2976</v>
      </c>
      <c r="C2974">
        <v>1.77</v>
      </c>
      <c r="D2974">
        <v>3.28</v>
      </c>
    </row>
    <row r="2975" spans="1:4">
      <c r="A2975" t="str">
        <f>"601216"</f>
        <v>601216</v>
      </c>
      <c r="B2975" t="s">
        <v>2977</v>
      </c>
      <c r="C2975">
        <v>1.23</v>
      </c>
      <c r="D2975">
        <v>3.07</v>
      </c>
    </row>
    <row r="2976" spans="1:4">
      <c r="A2976" t="str">
        <f>"601218"</f>
        <v>601218</v>
      </c>
      <c r="B2976" t="s">
        <v>2978</v>
      </c>
      <c r="C2976">
        <v>1.54</v>
      </c>
      <c r="D2976">
        <v>2.69</v>
      </c>
    </row>
    <row r="2977" spans="1:4">
      <c r="A2977" t="str">
        <f>"601222"</f>
        <v>601222</v>
      </c>
      <c r="B2977" t="s">
        <v>2979</v>
      </c>
      <c r="C2977">
        <v>1.49</v>
      </c>
      <c r="D2977">
        <v>2.55</v>
      </c>
    </row>
    <row r="2978" spans="1:4">
      <c r="A2978" t="str">
        <f>"601225"</f>
        <v>601225</v>
      </c>
      <c r="B2978" t="s">
        <v>2980</v>
      </c>
      <c r="C2978">
        <v>3.81</v>
      </c>
      <c r="D2978">
        <v>6.26</v>
      </c>
    </row>
    <row r="2979" spans="1:4">
      <c r="A2979" t="str">
        <f>"601226"</f>
        <v>601226</v>
      </c>
      <c r="B2979" t="s">
        <v>2981</v>
      </c>
      <c r="C2979">
        <v>0.26</v>
      </c>
      <c r="D2979">
        <v>1.57</v>
      </c>
    </row>
    <row r="2980" spans="1:4">
      <c r="A2980" t="str">
        <f>"601228"</f>
        <v>601228</v>
      </c>
      <c r="B2980" t="s">
        <v>2982</v>
      </c>
      <c r="C2980">
        <v>1.36</v>
      </c>
      <c r="D2980">
        <v>2.92</v>
      </c>
    </row>
    <row r="2981" spans="1:4">
      <c r="A2981" t="str">
        <f>"601229"</f>
        <v>601229</v>
      </c>
      <c r="B2981" t="s">
        <v>2983</v>
      </c>
      <c r="C2981">
        <v>3.88</v>
      </c>
      <c r="D2981">
        <v>3.5</v>
      </c>
    </row>
    <row r="2982" spans="1:4">
      <c r="A2982" t="str">
        <f>"601231"</f>
        <v>601231</v>
      </c>
      <c r="B2982" t="s">
        <v>2984</v>
      </c>
      <c r="C2982">
        <v>0.88</v>
      </c>
      <c r="D2982">
        <v>3.19</v>
      </c>
    </row>
    <row r="2983" spans="1:4">
      <c r="A2983" t="str">
        <f>"601233"</f>
        <v>601233</v>
      </c>
      <c r="B2983" t="s">
        <v>2985</v>
      </c>
      <c r="C2983">
        <v>3.1</v>
      </c>
      <c r="D2983">
        <v>4.71</v>
      </c>
    </row>
    <row r="2984" spans="1:4">
      <c r="A2984" t="str">
        <f>"601238"</f>
        <v>601238</v>
      </c>
      <c r="B2984" t="s">
        <v>2986</v>
      </c>
      <c r="C2984">
        <v>0.29</v>
      </c>
      <c r="D2984">
        <v>1.93</v>
      </c>
    </row>
    <row r="2985" spans="1:4">
      <c r="A2985" t="str">
        <f>"601258"</f>
        <v>601258</v>
      </c>
      <c r="B2985" t="s">
        <v>2987</v>
      </c>
      <c r="C2985">
        <v>0.55</v>
      </c>
      <c r="D2985">
        <v>1.66</v>
      </c>
    </row>
    <row r="2986" spans="1:4">
      <c r="A2986" t="str">
        <f>"601288"</f>
        <v>601288</v>
      </c>
      <c r="B2986" t="s">
        <v>2988</v>
      </c>
      <c r="C2986">
        <v>1.69</v>
      </c>
      <c r="D2986">
        <v>3.95</v>
      </c>
    </row>
    <row r="2987" spans="1:4">
      <c r="A2987" t="str">
        <f>"601311"</f>
        <v>601311</v>
      </c>
      <c r="B2987" t="s">
        <v>2989</v>
      </c>
      <c r="C2987">
        <v>0.79</v>
      </c>
      <c r="D2987">
        <v>1.93</v>
      </c>
    </row>
    <row r="2988" spans="1:4">
      <c r="A2988" t="str">
        <f>"601318"</f>
        <v>601318</v>
      </c>
      <c r="B2988" t="s">
        <v>2990</v>
      </c>
      <c r="C2988">
        <v>0.39</v>
      </c>
      <c r="D2988">
        <v>2.22</v>
      </c>
    </row>
    <row r="2989" spans="1:4">
      <c r="A2989" t="str">
        <f>"601326"</f>
        <v>601326</v>
      </c>
      <c r="B2989" t="s">
        <v>2991</v>
      </c>
      <c r="C2989">
        <v>2.86</v>
      </c>
      <c r="D2989">
        <v>6.75</v>
      </c>
    </row>
    <row r="2990" spans="1:4">
      <c r="A2990" t="str">
        <f>"601328"</f>
        <v>601328</v>
      </c>
      <c r="B2990" t="s">
        <v>2992</v>
      </c>
      <c r="C2990">
        <v>0.53</v>
      </c>
      <c r="D2990">
        <v>2.66</v>
      </c>
    </row>
    <row r="2991" spans="1:4">
      <c r="A2991" t="str">
        <f>"601330"</f>
        <v>601330</v>
      </c>
      <c r="B2991" t="s">
        <v>2993</v>
      </c>
      <c r="C2991">
        <v>-1.76</v>
      </c>
      <c r="D2991">
        <v>2.61</v>
      </c>
    </row>
    <row r="2992" spans="1:4">
      <c r="A2992" t="str">
        <f>"601333"</f>
        <v>601333</v>
      </c>
      <c r="B2992" t="s">
        <v>2994</v>
      </c>
      <c r="C2992">
        <v>1.89</v>
      </c>
      <c r="D2992">
        <v>2.84</v>
      </c>
    </row>
    <row r="2993" spans="1:4">
      <c r="A2993" t="str">
        <f>"601336"</f>
        <v>601336</v>
      </c>
      <c r="B2993" t="s">
        <v>2995</v>
      </c>
      <c r="C2993">
        <v>0.95</v>
      </c>
      <c r="D2993">
        <v>3.76</v>
      </c>
    </row>
    <row r="2994" spans="1:4">
      <c r="A2994" t="str">
        <f>"601339"</f>
        <v>601339</v>
      </c>
      <c r="B2994" t="s">
        <v>2996</v>
      </c>
      <c r="C2994">
        <v>0.54</v>
      </c>
      <c r="D2994">
        <v>1.08</v>
      </c>
    </row>
    <row r="2995" spans="1:4">
      <c r="A2995" t="str">
        <f>"601360"</f>
        <v>601360</v>
      </c>
      <c r="B2995" t="s">
        <v>2997</v>
      </c>
      <c r="C2995">
        <v>0.26</v>
      </c>
      <c r="D2995">
        <v>2</v>
      </c>
    </row>
    <row r="2996" spans="1:4">
      <c r="A2996" t="str">
        <f>"601366"</f>
        <v>601366</v>
      </c>
      <c r="B2996" t="s">
        <v>2998</v>
      </c>
      <c r="C2996">
        <v>1.45</v>
      </c>
      <c r="D2996">
        <v>2.01</v>
      </c>
    </row>
    <row r="2997" spans="1:4">
      <c r="A2997" t="str">
        <f>"601368"</f>
        <v>601368</v>
      </c>
      <c r="B2997" t="s">
        <v>2999</v>
      </c>
      <c r="C2997">
        <v>0.43</v>
      </c>
      <c r="D2997">
        <v>1.88</v>
      </c>
    </row>
    <row r="2998" spans="1:4">
      <c r="A2998" t="str">
        <f>"601369"</f>
        <v>601369</v>
      </c>
      <c r="B2998" t="s">
        <v>3000</v>
      </c>
      <c r="C2998">
        <v>2.09</v>
      </c>
      <c r="D2998">
        <v>3.22</v>
      </c>
    </row>
    <row r="2999" spans="1:4">
      <c r="A2999" t="str">
        <f>"601375"</f>
        <v>601375</v>
      </c>
      <c r="B2999" t="s">
        <v>3001</v>
      </c>
      <c r="C2999">
        <v>1.09</v>
      </c>
      <c r="D2999">
        <v>3.04</v>
      </c>
    </row>
    <row r="3000" spans="1:4">
      <c r="A3000" t="str">
        <f>"601377"</f>
        <v>601377</v>
      </c>
      <c r="B3000" t="s">
        <v>3002</v>
      </c>
      <c r="C3000">
        <v>1.14</v>
      </c>
      <c r="D3000">
        <v>2.47</v>
      </c>
    </row>
    <row r="3001" spans="1:4">
      <c r="A3001" t="str">
        <f>"601388"</f>
        <v>601388</v>
      </c>
      <c r="B3001" t="s">
        <v>3003</v>
      </c>
      <c r="C3001">
        <v>4.1</v>
      </c>
      <c r="D3001">
        <v>6.56</v>
      </c>
    </row>
    <row r="3002" spans="1:4">
      <c r="A3002" t="str">
        <f>"601390"</f>
        <v>601390</v>
      </c>
      <c r="B3002" t="s">
        <v>3004</v>
      </c>
      <c r="C3002">
        <v>0</v>
      </c>
      <c r="D3002">
        <v>0</v>
      </c>
    </row>
    <row r="3003" spans="1:4">
      <c r="A3003" t="str">
        <f>"601398"</f>
        <v>601398</v>
      </c>
      <c r="B3003" t="s">
        <v>3005</v>
      </c>
      <c r="C3003">
        <v>2.38</v>
      </c>
      <c r="D3003">
        <v>5.12</v>
      </c>
    </row>
    <row r="3004" spans="1:4">
      <c r="A3004" t="str">
        <f>"601500"</f>
        <v>601500</v>
      </c>
      <c r="B3004" t="s">
        <v>3006</v>
      </c>
      <c r="C3004">
        <v>0.33</v>
      </c>
      <c r="D3004">
        <v>2</v>
      </c>
    </row>
    <row r="3005" spans="1:4">
      <c r="A3005" t="str">
        <f>"601515"</f>
        <v>601515</v>
      </c>
      <c r="B3005" t="s">
        <v>3007</v>
      </c>
      <c r="C3005">
        <v>0</v>
      </c>
      <c r="D3005">
        <v>1.85</v>
      </c>
    </row>
    <row r="3006" spans="1:4">
      <c r="A3006" t="str">
        <f>"601518"</f>
        <v>601518</v>
      </c>
      <c r="B3006" t="s">
        <v>3008</v>
      </c>
      <c r="C3006">
        <v>1.39</v>
      </c>
      <c r="D3006">
        <v>2.78</v>
      </c>
    </row>
    <row r="3007" spans="1:4">
      <c r="A3007" t="str">
        <f>"601519"</f>
        <v>601519</v>
      </c>
      <c r="B3007" t="s">
        <v>3009</v>
      </c>
      <c r="C3007">
        <v>0.54</v>
      </c>
      <c r="D3007">
        <v>2.7</v>
      </c>
    </row>
    <row r="3008" spans="1:4">
      <c r="A3008" t="str">
        <f>"601555"</f>
        <v>601555</v>
      </c>
      <c r="B3008" t="s">
        <v>3010</v>
      </c>
      <c r="C3008">
        <v>1.23</v>
      </c>
      <c r="D3008">
        <v>2.3</v>
      </c>
    </row>
    <row r="3009" spans="1:4">
      <c r="A3009" t="str">
        <f>"601558"</f>
        <v>601558</v>
      </c>
      <c r="B3009" t="s">
        <v>3011</v>
      </c>
      <c r="C3009">
        <v>0</v>
      </c>
      <c r="D3009">
        <v>1.8</v>
      </c>
    </row>
    <row r="3010" spans="1:4">
      <c r="A3010" t="str">
        <f>"601566"</f>
        <v>601566</v>
      </c>
      <c r="B3010" t="s">
        <v>3012</v>
      </c>
      <c r="C3010">
        <v>1.81</v>
      </c>
      <c r="D3010">
        <v>2.44</v>
      </c>
    </row>
    <row r="3011" spans="1:4">
      <c r="A3011" t="str">
        <f>"601567"</f>
        <v>601567</v>
      </c>
      <c r="B3011" t="s">
        <v>3013</v>
      </c>
      <c r="C3011">
        <v>-2.28</v>
      </c>
      <c r="D3011">
        <v>2.95</v>
      </c>
    </row>
    <row r="3012" spans="1:4">
      <c r="A3012" t="str">
        <f>"601579"</f>
        <v>601579</v>
      </c>
      <c r="B3012" t="s">
        <v>3014</v>
      </c>
      <c r="C3012">
        <v>1.72</v>
      </c>
      <c r="D3012">
        <v>2.64</v>
      </c>
    </row>
    <row r="3013" spans="1:4">
      <c r="A3013" t="str">
        <f>"601588"</f>
        <v>601588</v>
      </c>
      <c r="B3013" t="s">
        <v>3015</v>
      </c>
      <c r="C3013">
        <v>1.48</v>
      </c>
      <c r="D3013">
        <v>3.55</v>
      </c>
    </row>
    <row r="3014" spans="1:4">
      <c r="A3014" t="str">
        <f>"601595"</f>
        <v>601595</v>
      </c>
      <c r="B3014" t="s">
        <v>3016</v>
      </c>
      <c r="C3014">
        <v>1.01</v>
      </c>
      <c r="D3014">
        <v>2.4</v>
      </c>
    </row>
    <row r="3015" spans="1:4">
      <c r="A3015" t="str">
        <f>"601599"</f>
        <v>601599</v>
      </c>
      <c r="B3015" t="s">
        <v>3017</v>
      </c>
      <c r="C3015">
        <v>1.3</v>
      </c>
      <c r="D3015">
        <v>2.33</v>
      </c>
    </row>
    <row r="3016" spans="1:4">
      <c r="A3016" t="str">
        <f>"601600"</f>
        <v>601600</v>
      </c>
      <c r="B3016" t="s">
        <v>3018</v>
      </c>
      <c r="C3016">
        <v>5.43</v>
      </c>
      <c r="D3016">
        <v>7.14</v>
      </c>
    </row>
    <row r="3017" spans="1:4">
      <c r="A3017" t="str">
        <f>"601601"</f>
        <v>601601</v>
      </c>
      <c r="B3017" t="s">
        <v>3019</v>
      </c>
      <c r="C3017">
        <v>2.66</v>
      </c>
      <c r="D3017">
        <v>3.89</v>
      </c>
    </row>
    <row r="3018" spans="1:4">
      <c r="A3018" t="str">
        <f>"601607"</f>
        <v>601607</v>
      </c>
      <c r="B3018" t="s">
        <v>3020</v>
      </c>
      <c r="C3018">
        <v>-3.71</v>
      </c>
      <c r="D3018">
        <v>4.96</v>
      </c>
    </row>
    <row r="3019" spans="1:4">
      <c r="A3019" t="str">
        <f>"601608"</f>
        <v>601608</v>
      </c>
      <c r="B3019" t="s">
        <v>3021</v>
      </c>
      <c r="C3019">
        <v>1.5</v>
      </c>
      <c r="D3019">
        <v>3.37</v>
      </c>
    </row>
    <row r="3020" spans="1:4">
      <c r="A3020" t="str">
        <f>"601611"</f>
        <v>601611</v>
      </c>
      <c r="B3020" t="s">
        <v>3022</v>
      </c>
      <c r="C3020">
        <v>1.93</v>
      </c>
      <c r="D3020">
        <v>3.09</v>
      </c>
    </row>
    <row r="3021" spans="1:4">
      <c r="A3021" t="str">
        <f>"601616"</f>
        <v>601616</v>
      </c>
      <c r="B3021" t="s">
        <v>3023</v>
      </c>
      <c r="C3021">
        <v>0.33</v>
      </c>
      <c r="D3021">
        <v>2.33</v>
      </c>
    </row>
    <row r="3022" spans="1:4">
      <c r="A3022" t="str">
        <f>"601618"</f>
        <v>601618</v>
      </c>
      <c r="B3022" t="s">
        <v>3024</v>
      </c>
      <c r="C3022">
        <v>3.66</v>
      </c>
      <c r="D3022">
        <v>5.79</v>
      </c>
    </row>
    <row r="3023" spans="1:4">
      <c r="A3023" t="str">
        <f>"601619"</f>
        <v>601619</v>
      </c>
      <c r="B3023" t="s">
        <v>3025</v>
      </c>
      <c r="C3023">
        <v>-0.73</v>
      </c>
      <c r="D3023">
        <v>3.2</v>
      </c>
    </row>
    <row r="3024" spans="1:4">
      <c r="A3024" t="str">
        <f>"601628"</f>
        <v>601628</v>
      </c>
      <c r="B3024" t="s">
        <v>3026</v>
      </c>
      <c r="C3024">
        <v>0.04</v>
      </c>
      <c r="D3024">
        <v>2.28</v>
      </c>
    </row>
    <row r="3025" spans="1:4">
      <c r="A3025" t="str">
        <f>"601633"</f>
        <v>601633</v>
      </c>
      <c r="B3025" t="s">
        <v>3027</v>
      </c>
      <c r="C3025">
        <v>0</v>
      </c>
      <c r="D3025">
        <v>1.09</v>
      </c>
    </row>
    <row r="3026" spans="1:4">
      <c r="A3026" t="str">
        <f>"601636"</f>
        <v>601636</v>
      </c>
      <c r="B3026" t="s">
        <v>3028</v>
      </c>
      <c r="C3026">
        <v>3.69</v>
      </c>
      <c r="D3026">
        <v>5.07</v>
      </c>
    </row>
    <row r="3027" spans="1:4">
      <c r="A3027" t="str">
        <f>"601666"</f>
        <v>601666</v>
      </c>
      <c r="B3027" t="s">
        <v>3029</v>
      </c>
      <c r="C3027">
        <v>1.75</v>
      </c>
      <c r="D3027">
        <v>3.25</v>
      </c>
    </row>
    <row r="3028" spans="1:4">
      <c r="A3028" t="str">
        <f>"601668"</f>
        <v>601668</v>
      </c>
      <c r="B3028" t="s">
        <v>3030</v>
      </c>
      <c r="C3028">
        <v>7.13</v>
      </c>
      <c r="D3028">
        <v>9.63</v>
      </c>
    </row>
    <row r="3029" spans="1:4">
      <c r="A3029" t="str">
        <f>"601669"</f>
        <v>601669</v>
      </c>
      <c r="B3029" t="s">
        <v>3031</v>
      </c>
      <c r="C3029">
        <v>3.77</v>
      </c>
      <c r="D3029">
        <v>6.03</v>
      </c>
    </row>
    <row r="3030" spans="1:4">
      <c r="A3030" t="str">
        <f>"601677"</f>
        <v>601677</v>
      </c>
      <c r="B3030" t="s">
        <v>3032</v>
      </c>
      <c r="C3030">
        <v>2.65</v>
      </c>
      <c r="D3030">
        <v>3.77</v>
      </c>
    </row>
    <row r="3031" spans="1:4">
      <c r="A3031" t="str">
        <f>"601678"</f>
        <v>601678</v>
      </c>
      <c r="B3031" t="s">
        <v>3033</v>
      </c>
      <c r="C3031">
        <v>0.69</v>
      </c>
      <c r="D3031">
        <v>2.41</v>
      </c>
    </row>
    <row r="3032" spans="1:4">
      <c r="A3032" t="str">
        <f>"601688"</f>
        <v>601688</v>
      </c>
      <c r="B3032" t="s">
        <v>3034</v>
      </c>
      <c r="C3032">
        <v>2.59</v>
      </c>
      <c r="D3032">
        <v>4.27</v>
      </c>
    </row>
    <row r="3033" spans="1:4">
      <c r="A3033" t="str">
        <f>"601689"</f>
        <v>601689</v>
      </c>
      <c r="B3033" t="s">
        <v>3035</v>
      </c>
      <c r="C3033">
        <v>2.59</v>
      </c>
      <c r="D3033">
        <v>2.9</v>
      </c>
    </row>
    <row r="3034" spans="1:4">
      <c r="A3034" t="str">
        <f>"601699"</f>
        <v>601699</v>
      </c>
      <c r="B3034" t="s">
        <v>3036</v>
      </c>
      <c r="C3034">
        <v>3.64</v>
      </c>
      <c r="D3034">
        <v>5.94</v>
      </c>
    </row>
    <row r="3035" spans="1:4">
      <c r="A3035" t="str">
        <f>"601700"</f>
        <v>601700</v>
      </c>
      <c r="B3035" t="s">
        <v>3037</v>
      </c>
      <c r="C3035">
        <v>0.3</v>
      </c>
      <c r="D3035">
        <v>1.82</v>
      </c>
    </row>
    <row r="3036" spans="1:4">
      <c r="A3036" t="str">
        <f>"601717"</f>
        <v>601717</v>
      </c>
      <c r="B3036" t="s">
        <v>3038</v>
      </c>
      <c r="C3036">
        <v>1.08</v>
      </c>
      <c r="D3036">
        <v>2.51</v>
      </c>
    </row>
    <row r="3037" spans="1:4">
      <c r="A3037" t="str">
        <f>"601718"</f>
        <v>601718</v>
      </c>
      <c r="B3037" t="s">
        <v>3039</v>
      </c>
      <c r="C3037">
        <v>2.23</v>
      </c>
      <c r="D3037">
        <v>4.7</v>
      </c>
    </row>
    <row r="3038" spans="1:4">
      <c r="A3038" t="str">
        <f>"601727"</f>
        <v>601727</v>
      </c>
      <c r="B3038" t="s">
        <v>3040</v>
      </c>
      <c r="C3038">
        <v>0</v>
      </c>
      <c r="D3038">
        <v>0</v>
      </c>
    </row>
    <row r="3039" spans="1:4">
      <c r="A3039" t="str">
        <f>"601766"</f>
        <v>601766</v>
      </c>
      <c r="B3039" t="s">
        <v>3041</v>
      </c>
      <c r="C3039">
        <v>4.59</v>
      </c>
      <c r="D3039">
        <v>6.08</v>
      </c>
    </row>
    <row r="3040" spans="1:4">
      <c r="A3040" t="str">
        <f>"601777"</f>
        <v>601777</v>
      </c>
      <c r="B3040" t="s">
        <v>3042</v>
      </c>
      <c r="C3040">
        <v>1.39</v>
      </c>
      <c r="D3040">
        <v>2.18</v>
      </c>
    </row>
    <row r="3041" spans="1:4">
      <c r="A3041" t="str">
        <f>"601788"</f>
        <v>601788</v>
      </c>
      <c r="B3041" t="s">
        <v>3043</v>
      </c>
      <c r="C3041">
        <v>2.04</v>
      </c>
      <c r="D3041">
        <v>3.24</v>
      </c>
    </row>
    <row r="3042" spans="1:4">
      <c r="A3042" t="str">
        <f>"601789"</f>
        <v>601789</v>
      </c>
      <c r="B3042" t="s">
        <v>3044</v>
      </c>
      <c r="C3042">
        <v>2.27</v>
      </c>
      <c r="D3042">
        <v>4.82</v>
      </c>
    </row>
    <row r="3043" spans="1:4">
      <c r="A3043" t="str">
        <f>"601798"</f>
        <v>601798</v>
      </c>
      <c r="B3043" t="s">
        <v>3045</v>
      </c>
      <c r="C3043">
        <v>0.21</v>
      </c>
      <c r="D3043">
        <v>1.9</v>
      </c>
    </row>
    <row r="3044" spans="1:4">
      <c r="A3044" t="str">
        <f>"601799"</f>
        <v>601799</v>
      </c>
      <c r="B3044" t="s">
        <v>3046</v>
      </c>
      <c r="C3044">
        <v>0.62</v>
      </c>
      <c r="D3044">
        <v>2.05</v>
      </c>
    </row>
    <row r="3045" spans="1:4">
      <c r="A3045" t="str">
        <f>"601800"</f>
        <v>601800</v>
      </c>
      <c r="B3045" t="s">
        <v>3047</v>
      </c>
      <c r="C3045">
        <v>10.02</v>
      </c>
      <c r="D3045">
        <v>10.11</v>
      </c>
    </row>
    <row r="3046" spans="1:4">
      <c r="A3046" t="str">
        <f>"601801"</f>
        <v>601801</v>
      </c>
      <c r="B3046" t="s">
        <v>3048</v>
      </c>
      <c r="C3046">
        <v>0.5</v>
      </c>
      <c r="D3046">
        <v>1.5</v>
      </c>
    </row>
    <row r="3047" spans="1:4">
      <c r="A3047" t="str">
        <f>"601808"</f>
        <v>601808</v>
      </c>
      <c r="B3047" t="s">
        <v>3049</v>
      </c>
      <c r="C3047">
        <v>0.77</v>
      </c>
      <c r="D3047">
        <v>1.53</v>
      </c>
    </row>
    <row r="3048" spans="1:4">
      <c r="A3048" t="str">
        <f>"601811"</f>
        <v>601811</v>
      </c>
      <c r="B3048" t="s">
        <v>3050</v>
      </c>
      <c r="C3048">
        <v>0.54</v>
      </c>
      <c r="D3048">
        <v>1.19</v>
      </c>
    </row>
    <row r="3049" spans="1:4">
      <c r="A3049" t="str">
        <f>"601818"</f>
        <v>601818</v>
      </c>
      <c r="B3049" t="s">
        <v>3051</v>
      </c>
      <c r="C3049">
        <v>1.61</v>
      </c>
      <c r="D3049">
        <v>2.95</v>
      </c>
    </row>
    <row r="3050" spans="1:4">
      <c r="A3050" t="str">
        <f>"601828"</f>
        <v>601828</v>
      </c>
      <c r="B3050" t="s">
        <v>3052</v>
      </c>
      <c r="C3050">
        <v>1.47</v>
      </c>
      <c r="D3050">
        <v>2.45</v>
      </c>
    </row>
    <row r="3051" spans="1:4">
      <c r="A3051" t="str">
        <f>"601838"</f>
        <v>601838</v>
      </c>
      <c r="B3051" t="s">
        <v>3053</v>
      </c>
      <c r="C3051">
        <v>10.05</v>
      </c>
      <c r="D3051">
        <v>6.88</v>
      </c>
    </row>
    <row r="3052" spans="1:4">
      <c r="A3052" t="str">
        <f>"601857"</f>
        <v>601857</v>
      </c>
      <c r="B3052" t="s">
        <v>3054</v>
      </c>
      <c r="C3052">
        <v>1.36</v>
      </c>
      <c r="D3052">
        <v>2.58</v>
      </c>
    </row>
    <row r="3053" spans="1:4">
      <c r="A3053" t="str">
        <f>"601858"</f>
        <v>601858</v>
      </c>
      <c r="B3053" t="s">
        <v>3055</v>
      </c>
      <c r="C3053">
        <v>0.79</v>
      </c>
      <c r="D3053">
        <v>1.81</v>
      </c>
    </row>
    <row r="3054" spans="1:4">
      <c r="A3054" t="str">
        <f>"601866"</f>
        <v>601866</v>
      </c>
      <c r="B3054" t="s">
        <v>3056</v>
      </c>
      <c r="C3054">
        <v>2.56</v>
      </c>
      <c r="D3054">
        <v>4.27</v>
      </c>
    </row>
    <row r="3055" spans="1:4">
      <c r="A3055" t="str">
        <f>"601869"</f>
        <v>601869</v>
      </c>
      <c r="B3055" t="s">
        <v>3057</v>
      </c>
      <c r="C3055">
        <v>10.01</v>
      </c>
      <c r="D3055">
        <v>0</v>
      </c>
    </row>
    <row r="3056" spans="1:4">
      <c r="A3056" t="str">
        <f>"601872"</f>
        <v>601872</v>
      </c>
      <c r="B3056" t="s">
        <v>3058</v>
      </c>
      <c r="C3056">
        <v>0.88</v>
      </c>
      <c r="D3056">
        <v>3.52</v>
      </c>
    </row>
    <row r="3057" spans="1:4">
      <c r="A3057" t="str">
        <f>"601877"</f>
        <v>601877</v>
      </c>
      <c r="B3057" t="s">
        <v>3059</v>
      </c>
      <c r="C3057">
        <v>0.52</v>
      </c>
      <c r="D3057">
        <v>2.54</v>
      </c>
    </row>
    <row r="3058" spans="1:4">
      <c r="A3058" t="str">
        <f>"601878"</f>
        <v>601878</v>
      </c>
      <c r="B3058" t="s">
        <v>3060</v>
      </c>
      <c r="C3058">
        <v>3.2</v>
      </c>
      <c r="D3058">
        <v>5.76</v>
      </c>
    </row>
    <row r="3059" spans="1:4">
      <c r="A3059" t="str">
        <f>"601880"</f>
        <v>601880</v>
      </c>
      <c r="B3059" t="s">
        <v>3061</v>
      </c>
      <c r="C3059">
        <v>2.07</v>
      </c>
      <c r="D3059">
        <v>3.11</v>
      </c>
    </row>
    <row r="3060" spans="1:4">
      <c r="A3060" t="str">
        <f>"601881"</f>
        <v>601881</v>
      </c>
      <c r="B3060" t="s">
        <v>3062</v>
      </c>
      <c r="C3060">
        <v>1.71</v>
      </c>
      <c r="D3060">
        <v>3.67</v>
      </c>
    </row>
    <row r="3061" spans="1:4">
      <c r="A3061" t="str">
        <f>"601882"</f>
        <v>601882</v>
      </c>
      <c r="B3061" t="s">
        <v>3063</v>
      </c>
      <c r="C3061">
        <v>1.32</v>
      </c>
      <c r="D3061">
        <v>2.64</v>
      </c>
    </row>
    <row r="3062" spans="1:4">
      <c r="A3062" t="str">
        <f>"601886"</f>
        <v>601886</v>
      </c>
      <c r="B3062" t="s">
        <v>3064</v>
      </c>
      <c r="C3062">
        <v>2.74</v>
      </c>
      <c r="D3062">
        <v>3.65</v>
      </c>
    </row>
    <row r="3063" spans="1:4">
      <c r="A3063" t="str">
        <f>"601888"</f>
        <v>601888</v>
      </c>
      <c r="B3063" t="s">
        <v>3065</v>
      </c>
      <c r="C3063">
        <v>-4.52</v>
      </c>
      <c r="D3063">
        <v>7.32</v>
      </c>
    </row>
    <row r="3064" spans="1:4">
      <c r="A3064" t="str">
        <f>"601890"</f>
        <v>601890</v>
      </c>
      <c r="B3064" t="s">
        <v>3066</v>
      </c>
      <c r="C3064">
        <v>3.95</v>
      </c>
      <c r="D3064">
        <v>6.74</v>
      </c>
    </row>
    <row r="3065" spans="1:4">
      <c r="A3065" t="str">
        <f>"601898"</f>
        <v>601898</v>
      </c>
      <c r="B3065" t="s">
        <v>3067</v>
      </c>
      <c r="C3065">
        <v>3</v>
      </c>
      <c r="D3065">
        <v>3</v>
      </c>
    </row>
    <row r="3066" spans="1:4">
      <c r="A3066" t="str">
        <f>"601899"</f>
        <v>601899</v>
      </c>
      <c r="B3066" t="s">
        <v>3068</v>
      </c>
      <c r="C3066">
        <v>3.96</v>
      </c>
      <c r="D3066">
        <v>2.74</v>
      </c>
    </row>
    <row r="3067" spans="1:4">
      <c r="A3067" t="str">
        <f>"601900"</f>
        <v>601900</v>
      </c>
      <c r="B3067" t="s">
        <v>3069</v>
      </c>
      <c r="C3067">
        <v>1.26</v>
      </c>
      <c r="D3067">
        <v>2.94</v>
      </c>
    </row>
    <row r="3068" spans="1:4">
      <c r="A3068" t="str">
        <f>"601901"</f>
        <v>601901</v>
      </c>
      <c r="B3068" t="s">
        <v>3070</v>
      </c>
      <c r="C3068">
        <v>2.23</v>
      </c>
      <c r="D3068">
        <v>5.35</v>
      </c>
    </row>
    <row r="3069" spans="1:4">
      <c r="A3069" t="str">
        <f>"601908"</f>
        <v>601908</v>
      </c>
      <c r="B3069" t="s">
        <v>3071</v>
      </c>
      <c r="C3069">
        <v>0.89</v>
      </c>
      <c r="D3069">
        <v>2.24</v>
      </c>
    </row>
    <row r="3070" spans="1:4">
      <c r="A3070" t="str">
        <f>"601918"</f>
        <v>601918</v>
      </c>
      <c r="B3070" t="s">
        <v>3072</v>
      </c>
      <c r="C3070">
        <v>1.59</v>
      </c>
      <c r="D3070">
        <v>3.17</v>
      </c>
    </row>
    <row r="3071" spans="1:4">
      <c r="A3071" t="str">
        <f>"601919"</f>
        <v>601919</v>
      </c>
      <c r="B3071" t="s">
        <v>3073</v>
      </c>
      <c r="C3071">
        <v>3.44</v>
      </c>
      <c r="D3071">
        <v>6.19</v>
      </c>
    </row>
    <row r="3072" spans="1:4">
      <c r="A3072" t="str">
        <f>"601928"</f>
        <v>601928</v>
      </c>
      <c r="B3072" t="s">
        <v>3074</v>
      </c>
      <c r="C3072">
        <v>0.49</v>
      </c>
      <c r="D3072">
        <v>1.79</v>
      </c>
    </row>
    <row r="3073" spans="1:4">
      <c r="A3073" t="str">
        <f>"601929"</f>
        <v>601929</v>
      </c>
      <c r="B3073" t="s">
        <v>3075</v>
      </c>
      <c r="C3073">
        <v>0.88</v>
      </c>
      <c r="D3073">
        <v>1.77</v>
      </c>
    </row>
    <row r="3074" spans="1:4">
      <c r="A3074" t="str">
        <f>"601933"</f>
        <v>601933</v>
      </c>
      <c r="B3074" t="s">
        <v>3076</v>
      </c>
      <c r="C3074">
        <v>4.95</v>
      </c>
      <c r="D3074">
        <v>6.32</v>
      </c>
    </row>
    <row r="3075" spans="1:4">
      <c r="A3075" t="str">
        <f>"601939"</f>
        <v>601939</v>
      </c>
      <c r="B3075" t="s">
        <v>3077</v>
      </c>
      <c r="C3075">
        <v>2.21</v>
      </c>
      <c r="D3075">
        <v>4.28</v>
      </c>
    </row>
    <row r="3076" spans="1:4">
      <c r="A3076" t="str">
        <f>"601949"</f>
        <v>601949</v>
      </c>
      <c r="B3076" t="s">
        <v>3078</v>
      </c>
      <c r="C3076">
        <v>1.26</v>
      </c>
      <c r="D3076">
        <v>2.74</v>
      </c>
    </row>
    <row r="3077" spans="1:4">
      <c r="A3077" t="str">
        <f>"601952"</f>
        <v>601952</v>
      </c>
      <c r="B3077" t="s">
        <v>3079</v>
      </c>
      <c r="C3077">
        <v>0.41</v>
      </c>
      <c r="D3077">
        <v>1.66</v>
      </c>
    </row>
    <row r="3078" spans="1:4">
      <c r="A3078" t="str">
        <f>"601958"</f>
        <v>601958</v>
      </c>
      <c r="B3078" t="s">
        <v>3080</v>
      </c>
      <c r="C3078">
        <v>1.46</v>
      </c>
      <c r="D3078">
        <v>2.11</v>
      </c>
    </row>
    <row r="3079" spans="1:4">
      <c r="A3079" t="str">
        <f>"601965"</f>
        <v>601965</v>
      </c>
      <c r="B3079" t="s">
        <v>3081</v>
      </c>
      <c r="C3079">
        <v>0.91</v>
      </c>
      <c r="D3079">
        <v>2.99</v>
      </c>
    </row>
    <row r="3080" spans="1:4">
      <c r="A3080" t="str">
        <f>"601966"</f>
        <v>601966</v>
      </c>
      <c r="B3080" t="s">
        <v>3082</v>
      </c>
      <c r="C3080">
        <v>0.37</v>
      </c>
      <c r="D3080">
        <v>1.37</v>
      </c>
    </row>
    <row r="3081" spans="1:4">
      <c r="A3081" t="str">
        <f>"601968"</f>
        <v>601968</v>
      </c>
      <c r="B3081" t="s">
        <v>3083</v>
      </c>
      <c r="C3081">
        <v>1.06</v>
      </c>
      <c r="D3081">
        <v>2.65</v>
      </c>
    </row>
    <row r="3082" spans="1:4">
      <c r="A3082" t="str">
        <f>"601969"</f>
        <v>601969</v>
      </c>
      <c r="B3082" t="s">
        <v>3084</v>
      </c>
      <c r="C3082">
        <v>0.93</v>
      </c>
      <c r="D3082">
        <v>2.59</v>
      </c>
    </row>
    <row r="3083" spans="1:4">
      <c r="A3083" t="str">
        <f>"601985"</f>
        <v>601985</v>
      </c>
      <c r="B3083" t="s">
        <v>3085</v>
      </c>
      <c r="C3083">
        <v>1.77</v>
      </c>
      <c r="D3083">
        <v>3.19</v>
      </c>
    </row>
    <row r="3084" spans="1:4">
      <c r="A3084" t="str">
        <f>"601988"</f>
        <v>601988</v>
      </c>
      <c r="B3084" t="s">
        <v>3086</v>
      </c>
      <c r="C3084">
        <v>1.13</v>
      </c>
      <c r="D3084">
        <v>2.82</v>
      </c>
    </row>
    <row r="3085" spans="1:4">
      <c r="A3085" t="str">
        <f>"601989"</f>
        <v>601989</v>
      </c>
      <c r="B3085" t="s">
        <v>3087</v>
      </c>
      <c r="C3085">
        <v>2.49</v>
      </c>
      <c r="D3085">
        <v>3.49</v>
      </c>
    </row>
    <row r="3086" spans="1:4">
      <c r="A3086" t="str">
        <f>"601990"</f>
        <v>601990</v>
      </c>
      <c r="B3086" t="s">
        <v>3088</v>
      </c>
      <c r="C3086">
        <v>-2.92</v>
      </c>
      <c r="D3086">
        <v>5.84</v>
      </c>
    </row>
    <row r="3087" spans="1:4">
      <c r="A3087" t="str">
        <f>"601991"</f>
        <v>601991</v>
      </c>
      <c r="B3087" t="s">
        <v>3089</v>
      </c>
      <c r="C3087">
        <v>0.31</v>
      </c>
      <c r="D3087">
        <v>2.15</v>
      </c>
    </row>
    <row r="3088" spans="1:4">
      <c r="A3088" t="str">
        <f>"601992"</f>
        <v>601992</v>
      </c>
      <c r="B3088" t="s">
        <v>3090</v>
      </c>
      <c r="C3088">
        <v>4.12</v>
      </c>
      <c r="D3088">
        <v>7.06</v>
      </c>
    </row>
    <row r="3089" spans="1:4">
      <c r="A3089" t="str">
        <f>"601996"</f>
        <v>601996</v>
      </c>
      <c r="B3089" t="s">
        <v>3091</v>
      </c>
      <c r="C3089">
        <v>-1.04</v>
      </c>
      <c r="D3089">
        <v>3.39</v>
      </c>
    </row>
    <row r="3090" spans="1:4">
      <c r="A3090" t="str">
        <f>"601997"</f>
        <v>601997</v>
      </c>
      <c r="B3090" t="s">
        <v>3092</v>
      </c>
      <c r="C3090">
        <v>0.89</v>
      </c>
      <c r="D3090">
        <v>4.04</v>
      </c>
    </row>
    <row r="3091" spans="1:4">
      <c r="A3091" t="str">
        <f>"601998"</f>
        <v>601998</v>
      </c>
      <c r="B3091" t="s">
        <v>3093</v>
      </c>
      <c r="C3091">
        <v>0.99</v>
      </c>
      <c r="D3091">
        <v>2.31</v>
      </c>
    </row>
    <row r="3092" spans="1:4">
      <c r="A3092" t="str">
        <f>"601999"</f>
        <v>601999</v>
      </c>
      <c r="B3092" t="s">
        <v>3094</v>
      </c>
      <c r="C3092">
        <v>0.92</v>
      </c>
      <c r="D3092">
        <v>1.65</v>
      </c>
    </row>
    <row r="3093" spans="1:4">
      <c r="A3093" t="str">
        <f>"603000"</f>
        <v>603000</v>
      </c>
      <c r="B3093" t="s">
        <v>3095</v>
      </c>
      <c r="C3093">
        <v>1.23</v>
      </c>
      <c r="D3093">
        <v>2.35</v>
      </c>
    </row>
    <row r="3094" spans="1:4">
      <c r="A3094" t="str">
        <f>"603001"</f>
        <v>603001</v>
      </c>
      <c r="B3094" t="s">
        <v>3096</v>
      </c>
      <c r="C3094">
        <v>1.22</v>
      </c>
      <c r="D3094">
        <v>2.09</v>
      </c>
    </row>
    <row r="3095" spans="1:4">
      <c r="A3095" t="str">
        <f>"603002"</f>
        <v>603002</v>
      </c>
      <c r="B3095" t="s">
        <v>3097</v>
      </c>
      <c r="C3095">
        <v>0.22</v>
      </c>
      <c r="D3095">
        <v>2.47</v>
      </c>
    </row>
    <row r="3096" spans="1:4">
      <c r="A3096" t="str">
        <f>"603003"</f>
        <v>603003</v>
      </c>
      <c r="B3096" t="s">
        <v>3098</v>
      </c>
      <c r="C3096">
        <v>0.98</v>
      </c>
      <c r="D3096">
        <v>1.47</v>
      </c>
    </row>
    <row r="3097" spans="1:4">
      <c r="A3097" t="str">
        <f>"603005"</f>
        <v>603005</v>
      </c>
      <c r="B3097" t="s">
        <v>3099</v>
      </c>
      <c r="C3097">
        <v>1.14</v>
      </c>
      <c r="D3097">
        <v>3.45</v>
      </c>
    </row>
    <row r="3098" spans="1:4">
      <c r="A3098" t="str">
        <f>"603006"</f>
        <v>603006</v>
      </c>
      <c r="B3098" t="s">
        <v>3100</v>
      </c>
      <c r="C3098">
        <v>0.6</v>
      </c>
      <c r="D3098">
        <v>1.46</v>
      </c>
    </row>
    <row r="3099" spans="1:4">
      <c r="A3099" t="str">
        <f>"603007"</f>
        <v>603007</v>
      </c>
      <c r="B3099" t="s">
        <v>3101</v>
      </c>
      <c r="C3099">
        <v>1.13</v>
      </c>
      <c r="D3099">
        <v>2.55</v>
      </c>
    </row>
    <row r="3100" spans="1:4">
      <c r="A3100" t="str">
        <f>"603008"</f>
        <v>603008</v>
      </c>
      <c r="B3100" t="s">
        <v>3102</v>
      </c>
      <c r="C3100">
        <v>-1.14</v>
      </c>
      <c r="D3100">
        <v>2.92</v>
      </c>
    </row>
    <row r="3101" spans="1:4">
      <c r="A3101" t="str">
        <f>"603009"</f>
        <v>603009</v>
      </c>
      <c r="B3101" t="s">
        <v>3103</v>
      </c>
      <c r="C3101">
        <v>0.86</v>
      </c>
      <c r="D3101">
        <v>7.25</v>
      </c>
    </row>
    <row r="3102" spans="1:4">
      <c r="A3102" t="str">
        <f>"603010"</f>
        <v>603010</v>
      </c>
      <c r="B3102" t="s">
        <v>3104</v>
      </c>
      <c r="C3102">
        <v>-2.21</v>
      </c>
      <c r="D3102">
        <v>3.35</v>
      </c>
    </row>
    <row r="3103" spans="1:4">
      <c r="A3103" t="str">
        <f>"603011"</f>
        <v>603011</v>
      </c>
      <c r="B3103" t="s">
        <v>3105</v>
      </c>
      <c r="C3103">
        <v>0.18</v>
      </c>
      <c r="D3103">
        <v>2.12</v>
      </c>
    </row>
    <row r="3104" spans="1:4">
      <c r="A3104" t="str">
        <f>"603012"</f>
        <v>603012</v>
      </c>
      <c r="B3104" t="s">
        <v>3106</v>
      </c>
      <c r="C3104">
        <v>1.92</v>
      </c>
      <c r="D3104">
        <v>1.76</v>
      </c>
    </row>
    <row r="3105" spans="1:4">
      <c r="A3105" t="str">
        <f>"603013"</f>
        <v>603013</v>
      </c>
      <c r="B3105" t="s">
        <v>3107</v>
      </c>
      <c r="C3105">
        <v>-1.69</v>
      </c>
      <c r="D3105">
        <v>4.11</v>
      </c>
    </row>
    <row r="3106" spans="1:4">
      <c r="A3106" t="str">
        <f>"603015"</f>
        <v>603015</v>
      </c>
      <c r="B3106" t="s">
        <v>3108</v>
      </c>
      <c r="C3106">
        <v>0.98</v>
      </c>
      <c r="D3106">
        <v>1.95</v>
      </c>
    </row>
    <row r="3107" spans="1:4">
      <c r="A3107" t="str">
        <f>"603016"</f>
        <v>603016</v>
      </c>
      <c r="B3107" t="s">
        <v>3109</v>
      </c>
      <c r="C3107">
        <v>0</v>
      </c>
      <c r="D3107">
        <v>0</v>
      </c>
    </row>
    <row r="3108" spans="1:4">
      <c r="A3108" t="str">
        <f>"603017"</f>
        <v>603017</v>
      </c>
      <c r="B3108" t="s">
        <v>3110</v>
      </c>
      <c r="C3108">
        <v>0.29</v>
      </c>
      <c r="D3108">
        <v>2.75</v>
      </c>
    </row>
    <row r="3109" spans="1:4">
      <c r="A3109" t="str">
        <f>"603018"</f>
        <v>603018</v>
      </c>
      <c r="B3109" t="s">
        <v>3111</v>
      </c>
      <c r="C3109">
        <v>4.25</v>
      </c>
      <c r="D3109">
        <v>6.27</v>
      </c>
    </row>
    <row r="3110" spans="1:4">
      <c r="A3110" t="str">
        <f>"603019"</f>
        <v>603019</v>
      </c>
      <c r="B3110" t="s">
        <v>3112</v>
      </c>
      <c r="C3110">
        <v>2.33</v>
      </c>
      <c r="D3110">
        <v>4.76</v>
      </c>
    </row>
    <row r="3111" spans="1:4">
      <c r="A3111" t="str">
        <f>"603020"</f>
        <v>603020</v>
      </c>
      <c r="B3111" t="s">
        <v>3113</v>
      </c>
      <c r="C3111">
        <v>1.8</v>
      </c>
      <c r="D3111">
        <v>3.15</v>
      </c>
    </row>
    <row r="3112" spans="1:4">
      <c r="A3112" t="str">
        <f>"603021"</f>
        <v>603021</v>
      </c>
      <c r="B3112" t="s">
        <v>3114</v>
      </c>
      <c r="C3112">
        <v>7.08</v>
      </c>
      <c r="D3112">
        <v>5.66</v>
      </c>
    </row>
    <row r="3113" spans="1:4">
      <c r="A3113" t="str">
        <f>"603022"</f>
        <v>603022</v>
      </c>
      <c r="B3113" t="s">
        <v>3115</v>
      </c>
      <c r="C3113">
        <v>1.09</v>
      </c>
      <c r="D3113">
        <v>4.7</v>
      </c>
    </row>
    <row r="3114" spans="1:4">
      <c r="A3114" t="str">
        <f>"603023"</f>
        <v>603023</v>
      </c>
      <c r="B3114" t="s">
        <v>3116</v>
      </c>
      <c r="C3114">
        <v>3.69</v>
      </c>
      <c r="D3114">
        <v>5.62</v>
      </c>
    </row>
    <row r="3115" spans="1:4">
      <c r="A3115" t="str">
        <f>"603025"</f>
        <v>603025</v>
      </c>
      <c r="B3115" t="s">
        <v>3117</v>
      </c>
      <c r="C3115">
        <v>3.57</v>
      </c>
      <c r="D3115">
        <v>4.71</v>
      </c>
    </row>
    <row r="3116" spans="1:4">
      <c r="A3116" t="str">
        <f>"603026"</f>
        <v>603026</v>
      </c>
      <c r="B3116" t="s">
        <v>3118</v>
      </c>
      <c r="C3116">
        <v>0.62</v>
      </c>
      <c r="D3116">
        <v>2.41</v>
      </c>
    </row>
    <row r="3117" spans="1:4">
      <c r="A3117" t="str">
        <f>"603027"</f>
        <v>603027</v>
      </c>
      <c r="B3117" t="s">
        <v>3119</v>
      </c>
      <c r="C3117">
        <v>-2.73</v>
      </c>
      <c r="D3117">
        <v>6.81</v>
      </c>
    </row>
    <row r="3118" spans="1:4">
      <c r="A3118" t="str">
        <f>"603028"</f>
        <v>603028</v>
      </c>
      <c r="B3118" t="s">
        <v>3120</v>
      </c>
      <c r="C3118">
        <v>1.56</v>
      </c>
      <c r="D3118">
        <v>3.12</v>
      </c>
    </row>
    <row r="3119" spans="1:4">
      <c r="A3119" t="str">
        <f>"603029"</f>
        <v>603029</v>
      </c>
      <c r="B3119" t="s">
        <v>3121</v>
      </c>
      <c r="C3119">
        <v>-0.73</v>
      </c>
      <c r="D3119">
        <v>2.01</v>
      </c>
    </row>
    <row r="3120" spans="1:4">
      <c r="A3120" t="str">
        <f>"603030"</f>
        <v>603030</v>
      </c>
      <c r="B3120" t="s">
        <v>3122</v>
      </c>
      <c r="C3120">
        <v>1.35</v>
      </c>
      <c r="D3120">
        <v>2.99</v>
      </c>
    </row>
    <row r="3121" spans="1:4">
      <c r="A3121" t="str">
        <f>"603031"</f>
        <v>603031</v>
      </c>
      <c r="B3121" t="s">
        <v>3123</v>
      </c>
      <c r="C3121">
        <v>0.78</v>
      </c>
      <c r="D3121">
        <v>1.72</v>
      </c>
    </row>
    <row r="3122" spans="1:4">
      <c r="A3122" t="str">
        <f>"603032"</f>
        <v>603032</v>
      </c>
      <c r="B3122" t="s">
        <v>3124</v>
      </c>
      <c r="C3122">
        <v>0</v>
      </c>
      <c r="D3122">
        <v>0</v>
      </c>
    </row>
    <row r="3123" spans="1:4">
      <c r="A3123" t="str">
        <f>"603033"</f>
        <v>603033</v>
      </c>
      <c r="B3123" t="s">
        <v>3125</v>
      </c>
      <c r="C3123">
        <v>-1.72</v>
      </c>
      <c r="D3123">
        <v>4.21</v>
      </c>
    </row>
    <row r="3124" spans="1:4">
      <c r="A3124" t="str">
        <f>"603035"</f>
        <v>603035</v>
      </c>
      <c r="B3124" t="s">
        <v>3126</v>
      </c>
      <c r="C3124">
        <v>1.1</v>
      </c>
      <c r="D3124">
        <v>2.7</v>
      </c>
    </row>
    <row r="3125" spans="1:4">
      <c r="A3125" t="str">
        <f>"603036"</f>
        <v>603036</v>
      </c>
      <c r="B3125" t="s">
        <v>3127</v>
      </c>
      <c r="C3125">
        <v>3.08</v>
      </c>
      <c r="D3125">
        <v>7.7</v>
      </c>
    </row>
    <row r="3126" spans="1:4">
      <c r="A3126" t="str">
        <f>"603037"</f>
        <v>603037</v>
      </c>
      <c r="B3126" t="s">
        <v>3128</v>
      </c>
      <c r="C3126">
        <v>1</v>
      </c>
      <c r="D3126">
        <v>1.6</v>
      </c>
    </row>
    <row r="3127" spans="1:4">
      <c r="A3127" t="str">
        <f>"603038"</f>
        <v>603038</v>
      </c>
      <c r="B3127" t="s">
        <v>3129</v>
      </c>
      <c r="C3127">
        <v>0.59</v>
      </c>
      <c r="D3127">
        <v>1.58</v>
      </c>
    </row>
    <row r="3128" spans="1:4">
      <c r="A3128" t="str">
        <f>"603039"</f>
        <v>603039</v>
      </c>
      <c r="B3128" t="s">
        <v>3130</v>
      </c>
      <c r="C3128">
        <v>2.89</v>
      </c>
      <c r="D3128">
        <v>5.59</v>
      </c>
    </row>
    <row r="3129" spans="1:4">
      <c r="A3129" t="str">
        <f>"603040"</f>
        <v>603040</v>
      </c>
      <c r="B3129" t="s">
        <v>3131</v>
      </c>
      <c r="C3129">
        <v>0.41</v>
      </c>
      <c r="D3129">
        <v>1.18</v>
      </c>
    </row>
    <row r="3130" spans="1:4">
      <c r="A3130" t="str">
        <f>"603041"</f>
        <v>603041</v>
      </c>
      <c r="B3130" t="s">
        <v>3132</v>
      </c>
      <c r="C3130">
        <v>0.11</v>
      </c>
      <c r="D3130">
        <v>2.06</v>
      </c>
    </row>
    <row r="3131" spans="1:4">
      <c r="A3131" t="str">
        <f>"603042"</f>
        <v>603042</v>
      </c>
      <c r="B3131" t="s">
        <v>3133</v>
      </c>
      <c r="C3131">
        <v>0.46</v>
      </c>
      <c r="D3131">
        <v>2.86</v>
      </c>
    </row>
    <row r="3132" spans="1:4">
      <c r="A3132" t="str">
        <f>"603043"</f>
        <v>603043</v>
      </c>
      <c r="B3132" t="s">
        <v>3134</v>
      </c>
      <c r="C3132">
        <v>0.92</v>
      </c>
      <c r="D3132">
        <v>5.13</v>
      </c>
    </row>
    <row r="3133" spans="1:4">
      <c r="A3133" t="str">
        <f>"603045"</f>
        <v>603045</v>
      </c>
      <c r="B3133" t="s">
        <v>3135</v>
      </c>
      <c r="C3133">
        <v>-2.83</v>
      </c>
      <c r="D3133">
        <v>3.4</v>
      </c>
    </row>
    <row r="3134" spans="1:4">
      <c r="A3134" t="str">
        <f>"603050"</f>
        <v>603050</v>
      </c>
      <c r="B3134" t="s">
        <v>3136</v>
      </c>
      <c r="C3134">
        <v>0.61</v>
      </c>
      <c r="D3134">
        <v>2.67</v>
      </c>
    </row>
    <row r="3135" spans="1:4">
      <c r="A3135" t="str">
        <f>"603055"</f>
        <v>603055</v>
      </c>
      <c r="B3135" t="s">
        <v>3137</v>
      </c>
      <c r="C3135">
        <v>0.36</v>
      </c>
      <c r="D3135">
        <v>2.6</v>
      </c>
    </row>
    <row r="3136" spans="1:4">
      <c r="A3136" t="str">
        <f>"603056"</f>
        <v>603056</v>
      </c>
      <c r="B3136" t="s">
        <v>3138</v>
      </c>
      <c r="C3136">
        <v>-0.52</v>
      </c>
      <c r="D3136">
        <v>2.47</v>
      </c>
    </row>
    <row r="3137" spans="1:4">
      <c r="A3137" t="str">
        <f>"603058"</f>
        <v>603058</v>
      </c>
      <c r="B3137" t="s">
        <v>3139</v>
      </c>
      <c r="C3137">
        <v>1.09</v>
      </c>
      <c r="D3137">
        <v>3.51</v>
      </c>
    </row>
    <row r="3138" spans="1:4">
      <c r="A3138" t="str">
        <f>"603059"</f>
        <v>603059</v>
      </c>
      <c r="B3138" t="s">
        <v>3140</v>
      </c>
      <c r="C3138">
        <v>-1.69</v>
      </c>
      <c r="D3138">
        <v>2.51</v>
      </c>
    </row>
    <row r="3139" spans="1:4">
      <c r="A3139" t="str">
        <f>"603060"</f>
        <v>603060</v>
      </c>
      <c r="B3139" t="s">
        <v>3141</v>
      </c>
      <c r="C3139">
        <v>2.15</v>
      </c>
      <c r="D3139">
        <v>2.91</v>
      </c>
    </row>
    <row r="3140" spans="1:4">
      <c r="A3140" t="str">
        <f>"603063"</f>
        <v>603063</v>
      </c>
      <c r="B3140" t="s">
        <v>3142</v>
      </c>
      <c r="C3140">
        <v>-0.09</v>
      </c>
      <c r="D3140">
        <v>1.96</v>
      </c>
    </row>
    <row r="3141" spans="1:4">
      <c r="A3141" t="str">
        <f>"603066"</f>
        <v>603066</v>
      </c>
      <c r="B3141" t="s">
        <v>3143</v>
      </c>
      <c r="C3141">
        <v>2.28</v>
      </c>
      <c r="D3141">
        <v>3.15</v>
      </c>
    </row>
    <row r="3142" spans="1:4">
      <c r="A3142" t="str">
        <f>"603067"</f>
        <v>603067</v>
      </c>
      <c r="B3142" t="s">
        <v>3144</v>
      </c>
      <c r="C3142">
        <v>4.79</v>
      </c>
      <c r="D3142">
        <v>8.37</v>
      </c>
    </row>
    <row r="3143" spans="1:4">
      <c r="A3143" t="str">
        <f>"603069"</f>
        <v>603069</v>
      </c>
      <c r="B3143" t="s">
        <v>3145</v>
      </c>
      <c r="C3143">
        <v>2.03</v>
      </c>
      <c r="D3143">
        <v>4.89</v>
      </c>
    </row>
    <row r="3144" spans="1:4">
      <c r="A3144" t="str">
        <f>"603076"</f>
        <v>603076</v>
      </c>
      <c r="B3144" t="s">
        <v>3146</v>
      </c>
      <c r="C3144">
        <v>4.83</v>
      </c>
      <c r="D3144">
        <v>6.59</v>
      </c>
    </row>
    <row r="3145" spans="1:4">
      <c r="A3145" t="str">
        <f>"603077"</f>
        <v>603077</v>
      </c>
      <c r="B3145" t="s">
        <v>3147</v>
      </c>
      <c r="C3145">
        <v>0.58</v>
      </c>
      <c r="D3145">
        <v>1.74</v>
      </c>
    </row>
    <row r="3146" spans="1:4">
      <c r="A3146" t="str">
        <f>"603078"</f>
        <v>603078</v>
      </c>
      <c r="B3146" t="s">
        <v>3148</v>
      </c>
      <c r="C3146">
        <v>0.75</v>
      </c>
      <c r="D3146">
        <v>3.75</v>
      </c>
    </row>
    <row r="3147" spans="1:4">
      <c r="A3147" t="str">
        <f>"603079"</f>
        <v>603079</v>
      </c>
      <c r="B3147" t="s">
        <v>3149</v>
      </c>
      <c r="C3147">
        <v>-3.14</v>
      </c>
      <c r="D3147">
        <v>4.82</v>
      </c>
    </row>
    <row r="3148" spans="1:4">
      <c r="A3148" t="str">
        <f>"603080"</f>
        <v>603080</v>
      </c>
      <c r="B3148" t="s">
        <v>3150</v>
      </c>
      <c r="C3148">
        <v>0.38</v>
      </c>
      <c r="D3148">
        <v>3.38</v>
      </c>
    </row>
    <row r="3149" spans="1:4">
      <c r="A3149" t="str">
        <f>"603081"</f>
        <v>603081</v>
      </c>
      <c r="B3149" t="s">
        <v>3151</v>
      </c>
      <c r="C3149">
        <v>1.29</v>
      </c>
      <c r="D3149">
        <v>4.1</v>
      </c>
    </row>
    <row r="3150" spans="1:4">
      <c r="A3150" t="str">
        <f>"603083"</f>
        <v>603083</v>
      </c>
      <c r="B3150" t="s">
        <v>3152</v>
      </c>
      <c r="C3150">
        <v>-0.51</v>
      </c>
      <c r="D3150">
        <v>2.26</v>
      </c>
    </row>
    <row r="3151" spans="1:4">
      <c r="A3151" t="str">
        <f>"603085"</f>
        <v>603085</v>
      </c>
      <c r="B3151" t="s">
        <v>3153</v>
      </c>
      <c r="C3151">
        <v>-0.3</v>
      </c>
      <c r="D3151">
        <v>5.08</v>
      </c>
    </row>
    <row r="3152" spans="1:4">
      <c r="A3152" t="str">
        <f>"603086"</f>
        <v>603086</v>
      </c>
      <c r="B3152" t="s">
        <v>3154</v>
      </c>
      <c r="C3152">
        <v>-0.36</v>
      </c>
      <c r="D3152">
        <v>2.47</v>
      </c>
    </row>
    <row r="3153" spans="1:4">
      <c r="A3153" t="str">
        <f>"603088"</f>
        <v>603088</v>
      </c>
      <c r="B3153" t="s">
        <v>3155</v>
      </c>
      <c r="C3153">
        <v>-0.69</v>
      </c>
      <c r="D3153">
        <v>1.68</v>
      </c>
    </row>
    <row r="3154" spans="1:4">
      <c r="A3154" t="str">
        <f>"603089"</f>
        <v>603089</v>
      </c>
      <c r="B3154" t="s">
        <v>3156</v>
      </c>
      <c r="C3154">
        <v>-0.1</v>
      </c>
      <c r="D3154">
        <v>3.24</v>
      </c>
    </row>
    <row r="3155" spans="1:4">
      <c r="A3155" t="str">
        <f>"603090"</f>
        <v>603090</v>
      </c>
      <c r="B3155" t="s">
        <v>3157</v>
      </c>
      <c r="C3155">
        <v>1</v>
      </c>
      <c r="D3155">
        <v>2.27</v>
      </c>
    </row>
    <row r="3156" spans="1:4">
      <c r="A3156" t="str">
        <f>"603096"</f>
        <v>603096</v>
      </c>
      <c r="B3156" t="s">
        <v>3158</v>
      </c>
      <c r="C3156">
        <v>-8.63</v>
      </c>
      <c r="D3156">
        <v>12.5</v>
      </c>
    </row>
    <row r="3157" spans="1:4">
      <c r="A3157" t="str">
        <f>"603098"</f>
        <v>603098</v>
      </c>
      <c r="B3157" t="s">
        <v>3159</v>
      </c>
      <c r="C3157">
        <v>-0.08</v>
      </c>
      <c r="D3157">
        <v>3.61</v>
      </c>
    </row>
    <row r="3158" spans="1:4">
      <c r="A3158" t="str">
        <f>"603099"</f>
        <v>603099</v>
      </c>
      <c r="B3158" t="s">
        <v>3160</v>
      </c>
      <c r="C3158">
        <v>0.85</v>
      </c>
      <c r="D3158">
        <v>2.08</v>
      </c>
    </row>
    <row r="3159" spans="1:4">
      <c r="A3159" t="str">
        <f>"603100"</f>
        <v>603100</v>
      </c>
      <c r="B3159" t="s">
        <v>3161</v>
      </c>
      <c r="C3159">
        <v>0.69</v>
      </c>
      <c r="D3159">
        <v>2.18</v>
      </c>
    </row>
    <row r="3160" spans="1:4">
      <c r="A3160" t="str">
        <f>"603101"</f>
        <v>603101</v>
      </c>
      <c r="B3160" t="s">
        <v>3162</v>
      </c>
      <c r="C3160">
        <v>2.15</v>
      </c>
      <c r="D3160">
        <v>3.22</v>
      </c>
    </row>
    <row r="3161" spans="1:4">
      <c r="A3161" t="str">
        <f>"603103"</f>
        <v>603103</v>
      </c>
      <c r="B3161" t="s">
        <v>3163</v>
      </c>
      <c r="C3161">
        <v>-0.88</v>
      </c>
      <c r="D3161">
        <v>3.25</v>
      </c>
    </row>
    <row r="3162" spans="1:4">
      <c r="A3162" t="str">
        <f>"603105"</f>
        <v>603105</v>
      </c>
      <c r="B3162" t="s">
        <v>3164</v>
      </c>
      <c r="C3162">
        <v>9.99</v>
      </c>
      <c r="D3162">
        <v>0</v>
      </c>
    </row>
    <row r="3163" spans="1:4">
      <c r="A3163" t="str">
        <f>"603106"</f>
        <v>603106</v>
      </c>
      <c r="B3163" t="s">
        <v>3165</v>
      </c>
      <c r="C3163">
        <v>1.99</v>
      </c>
      <c r="D3163">
        <v>6.54</v>
      </c>
    </row>
    <row r="3164" spans="1:4">
      <c r="A3164" t="str">
        <f>"603108"</f>
        <v>603108</v>
      </c>
      <c r="B3164" t="s">
        <v>3166</v>
      </c>
      <c r="C3164">
        <v>1.01</v>
      </c>
      <c r="D3164">
        <v>8.39</v>
      </c>
    </row>
    <row r="3165" spans="1:4">
      <c r="A3165" t="str">
        <f>"603110"</f>
        <v>603110</v>
      </c>
      <c r="B3165" t="s">
        <v>3167</v>
      </c>
      <c r="C3165">
        <v>2.95</v>
      </c>
      <c r="D3165">
        <v>5.77</v>
      </c>
    </row>
    <row r="3166" spans="1:4">
      <c r="A3166" t="str">
        <f>"603111"</f>
        <v>603111</v>
      </c>
      <c r="B3166" t="s">
        <v>3168</v>
      </c>
      <c r="C3166">
        <v>2.17</v>
      </c>
      <c r="D3166">
        <v>4.34</v>
      </c>
    </row>
    <row r="3167" spans="1:4">
      <c r="A3167" t="str">
        <f>"603113"</f>
        <v>603113</v>
      </c>
      <c r="B3167" t="s">
        <v>3169</v>
      </c>
      <c r="C3167">
        <v>1.39</v>
      </c>
      <c r="D3167">
        <v>3.14</v>
      </c>
    </row>
    <row r="3168" spans="1:4">
      <c r="A3168" t="str">
        <f>"603116"</f>
        <v>603116</v>
      </c>
      <c r="B3168" t="s">
        <v>3170</v>
      </c>
      <c r="C3168">
        <v>0.89</v>
      </c>
      <c r="D3168">
        <v>2.22</v>
      </c>
    </row>
    <row r="3169" spans="1:4">
      <c r="A3169" t="str">
        <f>"603117"</f>
        <v>603117</v>
      </c>
      <c r="B3169" t="s">
        <v>3171</v>
      </c>
      <c r="C3169">
        <v>1.05</v>
      </c>
      <c r="D3169">
        <v>2.1</v>
      </c>
    </row>
    <row r="3170" spans="1:4">
      <c r="A3170" t="str">
        <f>"603118"</f>
        <v>603118</v>
      </c>
      <c r="B3170" t="s">
        <v>3172</v>
      </c>
      <c r="C3170">
        <v>1.1</v>
      </c>
      <c r="D3170">
        <v>3.11</v>
      </c>
    </row>
    <row r="3171" spans="1:4">
      <c r="A3171" t="str">
        <f>"603123"</f>
        <v>603123</v>
      </c>
      <c r="B3171" t="s">
        <v>3173</v>
      </c>
      <c r="C3171">
        <v>1.51</v>
      </c>
      <c r="D3171">
        <v>2.51</v>
      </c>
    </row>
    <row r="3172" spans="1:4">
      <c r="A3172" t="str">
        <f>"603126"</f>
        <v>603126</v>
      </c>
      <c r="B3172" t="s">
        <v>3174</v>
      </c>
      <c r="C3172">
        <v>1.95</v>
      </c>
      <c r="D3172">
        <v>2.6</v>
      </c>
    </row>
    <row r="3173" spans="1:4">
      <c r="A3173" t="str">
        <f>"603127"</f>
        <v>603127</v>
      </c>
      <c r="B3173" t="s">
        <v>3175</v>
      </c>
      <c r="C3173">
        <v>-3.96</v>
      </c>
      <c r="D3173">
        <v>5.57</v>
      </c>
    </row>
    <row r="3174" spans="1:4">
      <c r="A3174" t="str">
        <f>"603128"</f>
        <v>603128</v>
      </c>
      <c r="B3174" t="s">
        <v>3176</v>
      </c>
      <c r="C3174">
        <v>1.63</v>
      </c>
      <c r="D3174">
        <v>3.44</v>
      </c>
    </row>
    <row r="3175" spans="1:4">
      <c r="A3175" t="str">
        <f>"603129"</f>
        <v>603129</v>
      </c>
      <c r="B3175" t="s">
        <v>3177</v>
      </c>
      <c r="C3175">
        <v>0.97</v>
      </c>
      <c r="D3175">
        <v>2.41</v>
      </c>
    </row>
    <row r="3176" spans="1:4">
      <c r="A3176" t="str">
        <f>"603131"</f>
        <v>603131</v>
      </c>
      <c r="B3176" t="s">
        <v>3178</v>
      </c>
      <c r="C3176">
        <v>0.4</v>
      </c>
      <c r="D3176">
        <v>1.73</v>
      </c>
    </row>
    <row r="3177" spans="1:4">
      <c r="A3177" t="str">
        <f>"603133"</f>
        <v>603133</v>
      </c>
      <c r="B3177" t="s">
        <v>3179</v>
      </c>
      <c r="C3177">
        <v>-0.95</v>
      </c>
      <c r="D3177">
        <v>6.23</v>
      </c>
    </row>
    <row r="3178" spans="1:4">
      <c r="A3178" t="str">
        <f>"603136"</f>
        <v>603136</v>
      </c>
      <c r="B3178" t="s">
        <v>3180</v>
      </c>
      <c r="C3178">
        <v>-0.06</v>
      </c>
      <c r="D3178">
        <v>2.86</v>
      </c>
    </row>
    <row r="3179" spans="1:4">
      <c r="A3179" t="str">
        <f>"603138"</f>
        <v>603138</v>
      </c>
      <c r="B3179" t="s">
        <v>3181</v>
      </c>
      <c r="C3179">
        <v>0.53</v>
      </c>
      <c r="D3179">
        <v>3.51</v>
      </c>
    </row>
    <row r="3180" spans="1:4">
      <c r="A3180" t="str">
        <f>"603139"</f>
        <v>603139</v>
      </c>
      <c r="B3180" t="s">
        <v>3182</v>
      </c>
      <c r="C3180">
        <v>-4</v>
      </c>
      <c r="D3180">
        <v>4.09</v>
      </c>
    </row>
    <row r="3181" spans="1:4">
      <c r="A3181" t="str">
        <f>"603156"</f>
        <v>603156</v>
      </c>
      <c r="B3181" t="s">
        <v>3183</v>
      </c>
      <c r="C3181">
        <v>-0.37</v>
      </c>
      <c r="D3181">
        <v>3.08</v>
      </c>
    </row>
    <row r="3182" spans="1:4">
      <c r="A3182" t="str">
        <f>"603157"</f>
        <v>603157</v>
      </c>
      <c r="B3182" t="s">
        <v>3184</v>
      </c>
      <c r="C3182">
        <v>-0.38</v>
      </c>
      <c r="D3182">
        <v>2.66</v>
      </c>
    </row>
    <row r="3183" spans="1:4">
      <c r="A3183" t="str">
        <f>"603158"</f>
        <v>603158</v>
      </c>
      <c r="B3183" t="s">
        <v>3185</v>
      </c>
      <c r="C3183">
        <v>-0.3</v>
      </c>
      <c r="D3183">
        <v>0.65</v>
      </c>
    </row>
    <row r="3184" spans="1:4">
      <c r="A3184" t="str">
        <f>"603159"</f>
        <v>603159</v>
      </c>
      <c r="B3184" t="s">
        <v>3186</v>
      </c>
      <c r="C3184">
        <v>1.51</v>
      </c>
      <c r="D3184">
        <v>2.48</v>
      </c>
    </row>
    <row r="3185" spans="1:4">
      <c r="A3185" t="str">
        <f>"603160"</f>
        <v>603160</v>
      </c>
      <c r="B3185" t="s">
        <v>3187</v>
      </c>
      <c r="C3185">
        <v>1.87</v>
      </c>
      <c r="D3185">
        <v>3.48</v>
      </c>
    </row>
    <row r="3186" spans="1:4">
      <c r="A3186" t="str">
        <f>"603161"</f>
        <v>603161</v>
      </c>
      <c r="B3186" t="s">
        <v>3188</v>
      </c>
      <c r="C3186">
        <v>0.47</v>
      </c>
      <c r="D3186">
        <v>2.48</v>
      </c>
    </row>
    <row r="3187" spans="1:4">
      <c r="A3187" t="str">
        <f>"603165"</f>
        <v>603165</v>
      </c>
      <c r="B3187" t="s">
        <v>3189</v>
      </c>
      <c r="C3187">
        <v>-0.24</v>
      </c>
      <c r="D3187">
        <v>1.42</v>
      </c>
    </row>
    <row r="3188" spans="1:4">
      <c r="A3188" t="str">
        <f>"603166"</f>
        <v>603166</v>
      </c>
      <c r="B3188" t="s">
        <v>3190</v>
      </c>
      <c r="C3188">
        <v>2.89</v>
      </c>
      <c r="D3188">
        <v>6.53</v>
      </c>
    </row>
    <row r="3189" spans="1:4">
      <c r="A3189" t="str">
        <f>"603167"</f>
        <v>603167</v>
      </c>
      <c r="B3189" t="s">
        <v>3191</v>
      </c>
      <c r="C3189">
        <v>1.31</v>
      </c>
      <c r="D3189">
        <v>1.64</v>
      </c>
    </row>
    <row r="3190" spans="1:4">
      <c r="A3190" t="str">
        <f>"603168"</f>
        <v>603168</v>
      </c>
      <c r="B3190" t="s">
        <v>3192</v>
      </c>
      <c r="C3190">
        <v>-2.07</v>
      </c>
      <c r="D3190">
        <v>3.92</v>
      </c>
    </row>
    <row r="3191" spans="1:4">
      <c r="A3191" t="str">
        <f>"603169"</f>
        <v>603169</v>
      </c>
      <c r="B3191" t="s">
        <v>3193</v>
      </c>
      <c r="C3191">
        <v>1.43</v>
      </c>
      <c r="D3191">
        <v>2.46</v>
      </c>
    </row>
    <row r="3192" spans="1:4">
      <c r="A3192" t="str">
        <f>"603177"</f>
        <v>603177</v>
      </c>
      <c r="B3192" t="s">
        <v>3194</v>
      </c>
      <c r="C3192">
        <v>1.08</v>
      </c>
      <c r="D3192">
        <v>1.95</v>
      </c>
    </row>
    <row r="3193" spans="1:4">
      <c r="A3193" t="str">
        <f>"603178"</f>
        <v>603178</v>
      </c>
      <c r="B3193" t="s">
        <v>3195</v>
      </c>
      <c r="C3193">
        <v>0.51</v>
      </c>
      <c r="D3193">
        <v>1.18</v>
      </c>
    </row>
    <row r="3194" spans="1:4">
      <c r="A3194" t="str">
        <f>"603179"</f>
        <v>603179</v>
      </c>
      <c r="B3194" t="s">
        <v>3196</v>
      </c>
      <c r="C3194">
        <v>2.33</v>
      </c>
      <c r="D3194">
        <v>3.37</v>
      </c>
    </row>
    <row r="3195" spans="1:4">
      <c r="A3195" t="str">
        <f>"603180"</f>
        <v>603180</v>
      </c>
      <c r="B3195" t="s">
        <v>3197</v>
      </c>
      <c r="C3195">
        <v>-0.63</v>
      </c>
      <c r="D3195">
        <v>3.46</v>
      </c>
    </row>
    <row r="3196" spans="1:4">
      <c r="A3196" t="str">
        <f>"603181"</f>
        <v>603181</v>
      </c>
      <c r="B3196" t="s">
        <v>3198</v>
      </c>
      <c r="C3196">
        <v>1.16</v>
      </c>
      <c r="D3196">
        <v>2.52</v>
      </c>
    </row>
    <row r="3197" spans="1:4">
      <c r="A3197" t="str">
        <f>"603183"</f>
        <v>603183</v>
      </c>
      <c r="B3197" t="s">
        <v>3199</v>
      </c>
      <c r="C3197">
        <v>-0.24</v>
      </c>
      <c r="D3197">
        <v>3.01</v>
      </c>
    </row>
    <row r="3198" spans="1:4">
      <c r="A3198" t="str">
        <f>"603186"</f>
        <v>603186</v>
      </c>
      <c r="B3198" t="s">
        <v>3200</v>
      </c>
      <c r="C3198">
        <v>-5.42</v>
      </c>
      <c r="D3198">
        <v>4.53</v>
      </c>
    </row>
    <row r="3199" spans="1:4">
      <c r="A3199" t="str">
        <f>"603188"</f>
        <v>603188</v>
      </c>
      <c r="B3199" t="s">
        <v>3201</v>
      </c>
      <c r="C3199">
        <v>5.49</v>
      </c>
      <c r="D3199">
        <v>5.2</v>
      </c>
    </row>
    <row r="3200" spans="1:4">
      <c r="A3200" t="str">
        <f>"603189"</f>
        <v>603189</v>
      </c>
      <c r="B3200" t="s">
        <v>3202</v>
      </c>
      <c r="C3200">
        <v>-0.47</v>
      </c>
      <c r="D3200">
        <v>2.69</v>
      </c>
    </row>
    <row r="3201" spans="1:4">
      <c r="A3201" t="str">
        <f>"603196"</f>
        <v>603196</v>
      </c>
      <c r="B3201" t="s">
        <v>3203</v>
      </c>
      <c r="C3201">
        <v>1.27</v>
      </c>
      <c r="D3201">
        <v>3.02</v>
      </c>
    </row>
    <row r="3202" spans="1:4">
      <c r="A3202" t="str">
        <f>"603197"</f>
        <v>603197</v>
      </c>
      <c r="B3202" t="s">
        <v>3204</v>
      </c>
      <c r="C3202">
        <v>1.1</v>
      </c>
      <c r="D3202">
        <v>2.97</v>
      </c>
    </row>
    <row r="3203" spans="1:4">
      <c r="A3203" t="str">
        <f>"603198"</f>
        <v>603198</v>
      </c>
      <c r="B3203" t="s">
        <v>3205</v>
      </c>
      <c r="C3203">
        <v>-1.11</v>
      </c>
      <c r="D3203">
        <v>2.5</v>
      </c>
    </row>
    <row r="3204" spans="1:4">
      <c r="A3204" t="str">
        <f>"603199"</f>
        <v>603199</v>
      </c>
      <c r="B3204" t="s">
        <v>3206</v>
      </c>
      <c r="C3204">
        <v>0.58</v>
      </c>
      <c r="D3204">
        <v>1.83</v>
      </c>
    </row>
    <row r="3205" spans="1:4">
      <c r="A3205" t="str">
        <f>"603200"</f>
        <v>603200</v>
      </c>
      <c r="B3205" t="s">
        <v>3207</v>
      </c>
      <c r="C3205">
        <v>1.03</v>
      </c>
      <c r="D3205">
        <v>4.02</v>
      </c>
    </row>
    <row r="3206" spans="1:4">
      <c r="A3206" t="str">
        <f>"603203"</f>
        <v>603203</v>
      </c>
      <c r="B3206" t="s">
        <v>3208</v>
      </c>
      <c r="C3206">
        <v>1.53</v>
      </c>
      <c r="D3206">
        <v>2.84</v>
      </c>
    </row>
    <row r="3207" spans="1:4">
      <c r="A3207" t="str">
        <f>"603208"</f>
        <v>603208</v>
      </c>
      <c r="B3207" t="s">
        <v>3209</v>
      </c>
      <c r="C3207">
        <v>1.83</v>
      </c>
      <c r="D3207">
        <v>3.57</v>
      </c>
    </row>
    <row r="3208" spans="1:4">
      <c r="A3208" t="str">
        <f>"603214"</f>
        <v>603214</v>
      </c>
      <c r="B3208" t="s">
        <v>3210</v>
      </c>
      <c r="C3208">
        <v>0.43</v>
      </c>
      <c r="D3208">
        <v>5.16</v>
      </c>
    </row>
    <row r="3209" spans="1:4">
      <c r="A3209" t="str">
        <f>"603218"</f>
        <v>603218</v>
      </c>
      <c r="B3209" t="s">
        <v>3211</v>
      </c>
      <c r="C3209">
        <v>0.95</v>
      </c>
      <c r="D3209">
        <v>1.79</v>
      </c>
    </row>
    <row r="3210" spans="1:4">
      <c r="A3210" t="str">
        <f>"603222"</f>
        <v>603222</v>
      </c>
      <c r="B3210" t="s">
        <v>3212</v>
      </c>
      <c r="C3210">
        <v>-2.85</v>
      </c>
      <c r="D3210">
        <v>2.01</v>
      </c>
    </row>
    <row r="3211" spans="1:4">
      <c r="A3211" t="str">
        <f>"603223"</f>
        <v>603223</v>
      </c>
      <c r="B3211" t="s">
        <v>3213</v>
      </c>
      <c r="C3211">
        <v>0.91</v>
      </c>
      <c r="D3211">
        <v>1.98</v>
      </c>
    </row>
    <row r="3212" spans="1:4">
      <c r="A3212" t="str">
        <f>"603225"</f>
        <v>603225</v>
      </c>
      <c r="B3212" t="s">
        <v>3214</v>
      </c>
      <c r="C3212">
        <v>4.63</v>
      </c>
      <c r="D3212">
        <v>6.59</v>
      </c>
    </row>
    <row r="3213" spans="1:4">
      <c r="A3213" t="str">
        <f>"603226"</f>
        <v>603226</v>
      </c>
      <c r="B3213" t="s">
        <v>3215</v>
      </c>
      <c r="C3213">
        <v>0.33</v>
      </c>
      <c r="D3213">
        <v>1.2</v>
      </c>
    </row>
    <row r="3214" spans="1:4">
      <c r="A3214" t="str">
        <f>"603227"</f>
        <v>603227</v>
      </c>
      <c r="B3214" t="s">
        <v>3216</v>
      </c>
      <c r="C3214">
        <v>2.12</v>
      </c>
      <c r="D3214">
        <v>3.18</v>
      </c>
    </row>
    <row r="3215" spans="1:4">
      <c r="A3215" t="str">
        <f>"603228"</f>
        <v>603228</v>
      </c>
      <c r="B3215" t="s">
        <v>3217</v>
      </c>
      <c r="C3215">
        <v>2.36</v>
      </c>
      <c r="D3215">
        <v>5.34</v>
      </c>
    </row>
    <row r="3216" spans="1:4">
      <c r="A3216" t="str">
        <f>"603229"</f>
        <v>603229</v>
      </c>
      <c r="B3216" t="s">
        <v>3218</v>
      </c>
      <c r="C3216">
        <v>-7.75</v>
      </c>
      <c r="D3216">
        <v>5.37</v>
      </c>
    </row>
    <row r="3217" spans="1:4">
      <c r="A3217" t="str">
        <f>"603232"</f>
        <v>603232</v>
      </c>
      <c r="B3217" t="s">
        <v>3219</v>
      </c>
      <c r="C3217">
        <v>1.39</v>
      </c>
      <c r="D3217">
        <v>2.53</v>
      </c>
    </row>
    <row r="3218" spans="1:4">
      <c r="A3218" t="str">
        <f>"603233"</f>
        <v>603233</v>
      </c>
      <c r="B3218" t="s">
        <v>3220</v>
      </c>
      <c r="C3218">
        <v>-6.27</v>
      </c>
      <c r="D3218">
        <v>6.2</v>
      </c>
    </row>
    <row r="3219" spans="1:4">
      <c r="A3219" t="str">
        <f>"603238"</f>
        <v>603238</v>
      </c>
      <c r="B3219" t="s">
        <v>3221</v>
      </c>
      <c r="C3219">
        <v>-2.17</v>
      </c>
      <c r="D3219">
        <v>4</v>
      </c>
    </row>
    <row r="3220" spans="1:4">
      <c r="A3220" t="str">
        <f>"603239"</f>
        <v>603239</v>
      </c>
      <c r="B3220" t="s">
        <v>3222</v>
      </c>
      <c r="C3220">
        <v>-0.08</v>
      </c>
      <c r="D3220">
        <v>1.5</v>
      </c>
    </row>
    <row r="3221" spans="1:4">
      <c r="A3221" t="str">
        <f>"603258"</f>
        <v>603258</v>
      </c>
      <c r="B3221" t="s">
        <v>3223</v>
      </c>
      <c r="C3221">
        <v>-1.6</v>
      </c>
      <c r="D3221">
        <v>2.43</v>
      </c>
    </row>
    <row r="3222" spans="1:4">
      <c r="A3222" t="str">
        <f>"603259"</f>
        <v>603259</v>
      </c>
      <c r="B3222" t="s">
        <v>3224</v>
      </c>
      <c r="C3222">
        <v>-4.45</v>
      </c>
      <c r="D3222">
        <v>4.92</v>
      </c>
    </row>
    <row r="3223" spans="1:4">
      <c r="A3223" t="str">
        <f>"603260"</f>
        <v>603260</v>
      </c>
      <c r="B3223" t="s">
        <v>3225</v>
      </c>
      <c r="C3223">
        <v>2.01</v>
      </c>
      <c r="D3223">
        <v>3.19</v>
      </c>
    </row>
    <row r="3224" spans="1:4">
      <c r="A3224" t="str">
        <f>"603266"</f>
        <v>603266</v>
      </c>
      <c r="B3224" t="s">
        <v>3226</v>
      </c>
      <c r="C3224">
        <v>0.6</v>
      </c>
      <c r="D3224">
        <v>1.4</v>
      </c>
    </row>
    <row r="3225" spans="1:4">
      <c r="A3225" t="str">
        <f>"603268"</f>
        <v>603268</v>
      </c>
      <c r="B3225" t="s">
        <v>3227</v>
      </c>
      <c r="C3225">
        <v>-5.7</v>
      </c>
      <c r="D3225">
        <v>12.53</v>
      </c>
    </row>
    <row r="3226" spans="1:4">
      <c r="A3226" t="str">
        <f>"603269"</f>
        <v>603269</v>
      </c>
      <c r="B3226" t="s">
        <v>3228</v>
      </c>
      <c r="C3226">
        <v>0</v>
      </c>
      <c r="D3226">
        <v>1.92</v>
      </c>
    </row>
    <row r="3227" spans="1:4">
      <c r="A3227" t="str">
        <f>"603277"</f>
        <v>603277</v>
      </c>
      <c r="B3227" t="s">
        <v>3229</v>
      </c>
      <c r="C3227">
        <v>0.43</v>
      </c>
      <c r="D3227">
        <v>2.06</v>
      </c>
    </row>
    <row r="3228" spans="1:4">
      <c r="A3228" t="str">
        <f>"603278"</f>
        <v>603278</v>
      </c>
      <c r="B3228" t="s">
        <v>3230</v>
      </c>
      <c r="C3228">
        <v>8.57</v>
      </c>
      <c r="D3228">
        <v>7.89</v>
      </c>
    </row>
    <row r="3229" spans="1:4">
      <c r="A3229" t="str">
        <f>"603283"</f>
        <v>603283</v>
      </c>
      <c r="B3229" t="s">
        <v>3231</v>
      </c>
      <c r="C3229">
        <v>-0.92</v>
      </c>
      <c r="D3229">
        <v>4.14</v>
      </c>
    </row>
    <row r="3230" spans="1:4">
      <c r="A3230" t="str">
        <f>"603286"</f>
        <v>603286</v>
      </c>
      <c r="B3230" t="s">
        <v>3232</v>
      </c>
      <c r="C3230">
        <v>-0.56</v>
      </c>
      <c r="D3230">
        <v>2.23</v>
      </c>
    </row>
    <row r="3231" spans="1:4">
      <c r="A3231" t="str">
        <f>"603288"</f>
        <v>603288</v>
      </c>
      <c r="B3231" t="s">
        <v>3233</v>
      </c>
      <c r="C3231">
        <v>-3.27</v>
      </c>
      <c r="D3231">
        <v>3.95</v>
      </c>
    </row>
    <row r="3232" spans="1:4">
      <c r="A3232" t="str">
        <f>"603289"</f>
        <v>603289</v>
      </c>
      <c r="B3232" t="s">
        <v>3234</v>
      </c>
      <c r="C3232">
        <v>0.42</v>
      </c>
      <c r="D3232">
        <v>3.62</v>
      </c>
    </row>
    <row r="3233" spans="1:4">
      <c r="A3233" t="str">
        <f>"603298"</f>
        <v>603298</v>
      </c>
      <c r="B3233" t="s">
        <v>3235</v>
      </c>
      <c r="C3233">
        <v>3.62</v>
      </c>
      <c r="D3233">
        <v>5.26</v>
      </c>
    </row>
    <row r="3234" spans="1:4">
      <c r="A3234" t="str">
        <f>"603299"</f>
        <v>603299</v>
      </c>
      <c r="B3234" t="s">
        <v>3236</v>
      </c>
      <c r="C3234">
        <v>0.13</v>
      </c>
      <c r="D3234">
        <v>1.62</v>
      </c>
    </row>
    <row r="3235" spans="1:4">
      <c r="A3235" t="str">
        <f>"603300"</f>
        <v>603300</v>
      </c>
      <c r="B3235" t="s">
        <v>3237</v>
      </c>
      <c r="C3235">
        <v>1.17</v>
      </c>
      <c r="D3235">
        <v>2.73</v>
      </c>
    </row>
    <row r="3236" spans="1:4">
      <c r="A3236" t="str">
        <f>"603301"</f>
        <v>603301</v>
      </c>
      <c r="B3236" t="s">
        <v>3238</v>
      </c>
      <c r="C3236">
        <v>-9.56</v>
      </c>
      <c r="D3236">
        <v>5.59</v>
      </c>
    </row>
    <row r="3237" spans="1:4">
      <c r="A3237" t="str">
        <f>"603303"</f>
        <v>603303</v>
      </c>
      <c r="B3237" t="s">
        <v>3239</v>
      </c>
      <c r="C3237">
        <v>2.2</v>
      </c>
      <c r="D3237">
        <v>3.45</v>
      </c>
    </row>
    <row r="3238" spans="1:4">
      <c r="A3238" t="str">
        <f>"603305"</f>
        <v>603305</v>
      </c>
      <c r="B3238" t="s">
        <v>3240</v>
      </c>
      <c r="C3238">
        <v>1.44</v>
      </c>
      <c r="D3238">
        <v>2.85</v>
      </c>
    </row>
    <row r="3239" spans="1:4">
      <c r="A3239" t="str">
        <f>"603306"</f>
        <v>603306</v>
      </c>
      <c r="B3239" t="s">
        <v>3241</v>
      </c>
      <c r="C3239">
        <v>0.12</v>
      </c>
      <c r="D3239">
        <v>1.54</v>
      </c>
    </row>
    <row r="3240" spans="1:4">
      <c r="A3240" t="str">
        <f>"603308"</f>
        <v>603308</v>
      </c>
      <c r="B3240" t="s">
        <v>3242</v>
      </c>
      <c r="C3240">
        <v>4.05</v>
      </c>
      <c r="D3240">
        <v>5.67</v>
      </c>
    </row>
    <row r="3241" spans="1:4">
      <c r="A3241" t="str">
        <f>"603309"</f>
        <v>603309</v>
      </c>
      <c r="B3241" t="s">
        <v>3243</v>
      </c>
      <c r="C3241">
        <v>-1.92</v>
      </c>
      <c r="D3241">
        <v>2.25</v>
      </c>
    </row>
    <row r="3242" spans="1:4">
      <c r="A3242" t="str">
        <f>"603311"</f>
        <v>603311</v>
      </c>
      <c r="B3242" t="s">
        <v>3244</v>
      </c>
      <c r="C3242">
        <v>2.95</v>
      </c>
      <c r="D3242">
        <v>7.95</v>
      </c>
    </row>
    <row r="3243" spans="1:4">
      <c r="A3243" t="str">
        <f>"603313"</f>
        <v>603313</v>
      </c>
      <c r="B3243" t="s">
        <v>3245</v>
      </c>
      <c r="C3243">
        <v>-0.61</v>
      </c>
      <c r="D3243">
        <v>2.12</v>
      </c>
    </row>
    <row r="3244" spans="1:4">
      <c r="A3244" t="str">
        <f>"603315"</f>
        <v>603315</v>
      </c>
      <c r="B3244" t="s">
        <v>3246</v>
      </c>
      <c r="C3244">
        <v>0</v>
      </c>
      <c r="D3244">
        <v>0</v>
      </c>
    </row>
    <row r="3245" spans="1:4">
      <c r="A3245" t="str">
        <f>"603316"</f>
        <v>603316</v>
      </c>
      <c r="B3245" t="s">
        <v>3247</v>
      </c>
      <c r="C3245">
        <v>0.21</v>
      </c>
      <c r="D3245">
        <v>2.93</v>
      </c>
    </row>
    <row r="3246" spans="1:4">
      <c r="A3246" t="str">
        <f>"603318"</f>
        <v>603318</v>
      </c>
      <c r="B3246" t="s">
        <v>3248</v>
      </c>
      <c r="C3246">
        <v>0.08</v>
      </c>
      <c r="D3246">
        <v>2.33</v>
      </c>
    </row>
    <row r="3247" spans="1:4">
      <c r="A3247" t="str">
        <f>"603319"</f>
        <v>603319</v>
      </c>
      <c r="B3247" t="s">
        <v>3249</v>
      </c>
      <c r="C3247">
        <v>1.39</v>
      </c>
      <c r="D3247">
        <v>2.78</v>
      </c>
    </row>
    <row r="3248" spans="1:4">
      <c r="A3248" t="str">
        <f>"603320"</f>
        <v>603320</v>
      </c>
      <c r="B3248" t="s">
        <v>3250</v>
      </c>
      <c r="C3248">
        <v>2.05</v>
      </c>
      <c r="D3248">
        <v>3.1</v>
      </c>
    </row>
    <row r="3249" spans="1:4">
      <c r="A3249" t="str">
        <f>"603321"</f>
        <v>603321</v>
      </c>
      <c r="B3249" t="s">
        <v>3251</v>
      </c>
      <c r="C3249">
        <v>0.56</v>
      </c>
      <c r="D3249">
        <v>2.34</v>
      </c>
    </row>
    <row r="3250" spans="1:4">
      <c r="A3250" t="str">
        <f>"603322"</f>
        <v>603322</v>
      </c>
      <c r="B3250" t="s">
        <v>3252</v>
      </c>
      <c r="C3250">
        <v>1.37</v>
      </c>
      <c r="D3250">
        <v>3.56</v>
      </c>
    </row>
    <row r="3251" spans="1:4">
      <c r="A3251" t="str">
        <f>"603323"</f>
        <v>603323</v>
      </c>
      <c r="B3251" t="s">
        <v>3253</v>
      </c>
      <c r="C3251">
        <v>3.3</v>
      </c>
      <c r="D3251">
        <v>8.65</v>
      </c>
    </row>
    <row r="3252" spans="1:4">
      <c r="A3252" t="str">
        <f>"603326"</f>
        <v>603326</v>
      </c>
      <c r="B3252" t="s">
        <v>3254</v>
      </c>
      <c r="C3252">
        <v>0.18</v>
      </c>
      <c r="D3252">
        <v>2.39</v>
      </c>
    </row>
    <row r="3253" spans="1:4">
      <c r="A3253" t="str">
        <f>"603328"</f>
        <v>603328</v>
      </c>
      <c r="B3253" t="s">
        <v>3255</v>
      </c>
      <c r="C3253">
        <v>-1.36</v>
      </c>
      <c r="D3253">
        <v>4.42</v>
      </c>
    </row>
    <row r="3254" spans="1:4">
      <c r="A3254" t="str">
        <f>"603329"</f>
        <v>603329</v>
      </c>
      <c r="B3254" t="s">
        <v>3256</v>
      </c>
      <c r="C3254">
        <v>-0.68</v>
      </c>
      <c r="D3254">
        <v>1.65</v>
      </c>
    </row>
    <row r="3255" spans="1:4">
      <c r="A3255" t="str">
        <f>"603330"</f>
        <v>603330</v>
      </c>
      <c r="B3255" t="s">
        <v>3257</v>
      </c>
      <c r="C3255">
        <v>3.85</v>
      </c>
      <c r="D3255">
        <v>5.27</v>
      </c>
    </row>
    <row r="3256" spans="1:4">
      <c r="A3256" t="str">
        <f>"603331"</f>
        <v>603331</v>
      </c>
      <c r="B3256" t="s">
        <v>3258</v>
      </c>
      <c r="C3256">
        <v>0.36</v>
      </c>
      <c r="D3256">
        <v>1.95</v>
      </c>
    </row>
    <row r="3257" spans="1:4">
      <c r="A3257" t="str">
        <f>"603333"</f>
        <v>603333</v>
      </c>
      <c r="B3257" t="s">
        <v>3259</v>
      </c>
      <c r="C3257">
        <v>1.91</v>
      </c>
      <c r="D3257">
        <v>2.77</v>
      </c>
    </row>
    <row r="3258" spans="1:4">
      <c r="A3258" t="str">
        <f>"603335"</f>
        <v>603335</v>
      </c>
      <c r="B3258" t="s">
        <v>3260</v>
      </c>
      <c r="C3258">
        <v>2.78</v>
      </c>
      <c r="D3258">
        <v>10.33</v>
      </c>
    </row>
    <row r="3259" spans="1:4">
      <c r="A3259" t="str">
        <f>"603336"</f>
        <v>603336</v>
      </c>
      <c r="B3259" t="s">
        <v>3261</v>
      </c>
      <c r="C3259">
        <v>0</v>
      </c>
      <c r="D3259">
        <v>2.74</v>
      </c>
    </row>
    <row r="3260" spans="1:4">
      <c r="A3260" t="str">
        <f>"603337"</f>
        <v>603337</v>
      </c>
      <c r="B3260" t="s">
        <v>3262</v>
      </c>
      <c r="C3260">
        <v>-0.22</v>
      </c>
      <c r="D3260">
        <v>3.46</v>
      </c>
    </row>
    <row r="3261" spans="1:4">
      <c r="A3261" t="str">
        <f>"603338"</f>
        <v>603338</v>
      </c>
      <c r="B3261" t="s">
        <v>3263</v>
      </c>
      <c r="C3261">
        <v>1.06</v>
      </c>
      <c r="D3261">
        <v>4.03</v>
      </c>
    </row>
    <row r="3262" spans="1:4">
      <c r="A3262" t="str">
        <f>"603339"</f>
        <v>603339</v>
      </c>
      <c r="B3262" t="s">
        <v>3264</v>
      </c>
      <c r="C3262">
        <v>-0.72</v>
      </c>
      <c r="D3262">
        <v>4.18</v>
      </c>
    </row>
    <row r="3263" spans="1:4">
      <c r="A3263" t="str">
        <f>"603345"</f>
        <v>603345</v>
      </c>
      <c r="B3263" t="s">
        <v>3265</v>
      </c>
      <c r="C3263">
        <v>-3.35</v>
      </c>
      <c r="D3263">
        <v>7.78</v>
      </c>
    </row>
    <row r="3264" spans="1:4">
      <c r="A3264" t="str">
        <f>"603348"</f>
        <v>603348</v>
      </c>
      <c r="B3264" t="s">
        <v>3266</v>
      </c>
      <c r="C3264">
        <v>0.46</v>
      </c>
      <c r="D3264">
        <v>4.15</v>
      </c>
    </row>
    <row r="3265" spans="1:4">
      <c r="A3265" t="str">
        <f>"603355"</f>
        <v>603355</v>
      </c>
      <c r="B3265" t="s">
        <v>3267</v>
      </c>
      <c r="C3265">
        <v>-0.39</v>
      </c>
      <c r="D3265">
        <v>2.23</v>
      </c>
    </row>
    <row r="3266" spans="1:4">
      <c r="A3266" t="str">
        <f>"603356"</f>
        <v>603356</v>
      </c>
      <c r="B3266" t="s">
        <v>3268</v>
      </c>
      <c r="C3266">
        <v>-0.38</v>
      </c>
      <c r="D3266">
        <v>1.67</v>
      </c>
    </row>
    <row r="3267" spans="1:4">
      <c r="A3267" t="str">
        <f>"603357"</f>
        <v>603357</v>
      </c>
      <c r="B3267" t="s">
        <v>3269</v>
      </c>
      <c r="C3267">
        <v>1.56</v>
      </c>
      <c r="D3267">
        <v>3.17</v>
      </c>
    </row>
    <row r="3268" spans="1:4">
      <c r="A3268" t="str">
        <f>"603358"</f>
        <v>603358</v>
      </c>
      <c r="B3268" t="s">
        <v>3270</v>
      </c>
      <c r="C3268">
        <v>1.36</v>
      </c>
      <c r="D3268">
        <v>1.67</v>
      </c>
    </row>
    <row r="3269" spans="1:4">
      <c r="A3269" t="str">
        <f>"603359"</f>
        <v>603359</v>
      </c>
      <c r="B3269" t="s">
        <v>3271</v>
      </c>
      <c r="C3269">
        <v>2.51</v>
      </c>
      <c r="D3269">
        <v>4.92</v>
      </c>
    </row>
    <row r="3270" spans="1:4">
      <c r="A3270" t="str">
        <f>"603360"</f>
        <v>603360</v>
      </c>
      <c r="B3270" t="s">
        <v>3272</v>
      </c>
      <c r="C3270">
        <v>-0.07</v>
      </c>
      <c r="D3270">
        <v>1.4</v>
      </c>
    </row>
    <row r="3271" spans="1:4">
      <c r="A3271" t="str">
        <f>"603363"</f>
        <v>603363</v>
      </c>
      <c r="B3271" t="s">
        <v>3273</v>
      </c>
      <c r="C3271">
        <v>0.88</v>
      </c>
      <c r="D3271">
        <v>2.7</v>
      </c>
    </row>
    <row r="3272" spans="1:4">
      <c r="A3272" t="str">
        <f>"603365"</f>
        <v>603365</v>
      </c>
      <c r="B3272" t="s">
        <v>3274</v>
      </c>
      <c r="C3272">
        <v>-3.41</v>
      </c>
      <c r="D3272">
        <v>4.02</v>
      </c>
    </row>
    <row r="3273" spans="1:4">
      <c r="A3273" t="str">
        <f>"603366"</f>
        <v>603366</v>
      </c>
      <c r="B3273" t="s">
        <v>3275</v>
      </c>
      <c r="C3273">
        <v>1.97</v>
      </c>
      <c r="D3273">
        <v>6.13</v>
      </c>
    </row>
    <row r="3274" spans="1:4">
      <c r="A3274" t="str">
        <f>"603367"</f>
        <v>603367</v>
      </c>
      <c r="B3274" t="s">
        <v>3276</v>
      </c>
      <c r="C3274">
        <v>-9.98</v>
      </c>
      <c r="D3274">
        <v>4.29</v>
      </c>
    </row>
    <row r="3275" spans="1:4">
      <c r="A3275" t="str">
        <f>"603368"</f>
        <v>603368</v>
      </c>
      <c r="B3275" t="s">
        <v>3277</v>
      </c>
      <c r="C3275">
        <v>0.36</v>
      </c>
      <c r="D3275">
        <v>6.58</v>
      </c>
    </row>
    <row r="3276" spans="1:4">
      <c r="A3276" t="str">
        <f>"603369"</f>
        <v>603369</v>
      </c>
      <c r="B3276" t="s">
        <v>3278</v>
      </c>
      <c r="C3276">
        <v>-1.82</v>
      </c>
      <c r="D3276">
        <v>3.79</v>
      </c>
    </row>
    <row r="3277" spans="1:4">
      <c r="A3277" t="str">
        <f>"603377"</f>
        <v>603377</v>
      </c>
      <c r="B3277" t="s">
        <v>3279</v>
      </c>
      <c r="C3277">
        <v>2.7</v>
      </c>
      <c r="D3277">
        <v>4.12</v>
      </c>
    </row>
    <row r="3278" spans="1:4">
      <c r="A3278" t="str">
        <f>"603378"</f>
        <v>603378</v>
      </c>
      <c r="B3278" t="s">
        <v>3280</v>
      </c>
      <c r="C3278">
        <v>2.45</v>
      </c>
      <c r="D3278">
        <v>5.03</v>
      </c>
    </row>
    <row r="3279" spans="1:4">
      <c r="A3279" t="str">
        <f>"603380"</f>
        <v>603380</v>
      </c>
      <c r="B3279" t="s">
        <v>3281</v>
      </c>
      <c r="C3279">
        <v>0.11</v>
      </c>
      <c r="D3279">
        <v>1.44</v>
      </c>
    </row>
    <row r="3280" spans="1:4">
      <c r="A3280" t="str">
        <f>"603383"</f>
        <v>603383</v>
      </c>
      <c r="B3280" t="s">
        <v>3282</v>
      </c>
      <c r="C3280">
        <v>2.33</v>
      </c>
      <c r="D3280">
        <v>6.07</v>
      </c>
    </row>
    <row r="3281" spans="1:4">
      <c r="A3281" t="str">
        <f>"603385"</f>
        <v>603385</v>
      </c>
      <c r="B3281" t="s">
        <v>3283</v>
      </c>
      <c r="C3281">
        <v>-0.57</v>
      </c>
      <c r="D3281">
        <v>1.7</v>
      </c>
    </row>
    <row r="3282" spans="1:4">
      <c r="A3282" t="str">
        <f>"603386"</f>
        <v>603386</v>
      </c>
      <c r="B3282" t="s">
        <v>3284</v>
      </c>
      <c r="C3282">
        <v>0</v>
      </c>
      <c r="D3282">
        <v>0</v>
      </c>
    </row>
    <row r="3283" spans="1:4">
      <c r="A3283" t="str">
        <f>"603387"</f>
        <v>603387</v>
      </c>
      <c r="B3283" t="s">
        <v>3285</v>
      </c>
      <c r="C3283">
        <v>-4.08</v>
      </c>
      <c r="D3283">
        <v>6.56</v>
      </c>
    </row>
    <row r="3284" spans="1:4">
      <c r="A3284" t="str">
        <f>"603388"</f>
        <v>603388</v>
      </c>
      <c r="B3284" t="s">
        <v>3286</v>
      </c>
      <c r="C3284">
        <v>0.08</v>
      </c>
      <c r="D3284">
        <v>1.98</v>
      </c>
    </row>
    <row r="3285" spans="1:4">
      <c r="A3285" t="str">
        <f>"603389"</f>
        <v>603389</v>
      </c>
      <c r="B3285" t="s">
        <v>3287</v>
      </c>
      <c r="C3285">
        <v>0.35</v>
      </c>
      <c r="D3285">
        <v>1.41</v>
      </c>
    </row>
    <row r="3286" spans="1:4">
      <c r="A3286" t="str">
        <f>"603393"</f>
        <v>603393</v>
      </c>
      <c r="B3286" t="s">
        <v>3288</v>
      </c>
      <c r="C3286">
        <v>-0.26</v>
      </c>
      <c r="D3286">
        <v>2.24</v>
      </c>
    </row>
    <row r="3287" spans="1:4">
      <c r="A3287" t="str">
        <f>"603396"</f>
        <v>603396</v>
      </c>
      <c r="B3287" t="s">
        <v>3289</v>
      </c>
      <c r="C3287">
        <v>0.39</v>
      </c>
      <c r="D3287">
        <v>2.06</v>
      </c>
    </row>
    <row r="3288" spans="1:4">
      <c r="A3288" t="str">
        <f>"603398"</f>
        <v>603398</v>
      </c>
      <c r="B3288" t="s">
        <v>3290</v>
      </c>
      <c r="C3288">
        <v>3.7</v>
      </c>
      <c r="D3288">
        <v>4.19</v>
      </c>
    </row>
    <row r="3289" spans="1:4">
      <c r="A3289" t="str">
        <f>"603399"</f>
        <v>603399</v>
      </c>
      <c r="B3289" t="s">
        <v>3291</v>
      </c>
      <c r="C3289">
        <v>-3.48</v>
      </c>
      <c r="D3289">
        <v>3.33</v>
      </c>
    </row>
    <row r="3290" spans="1:4">
      <c r="A3290" t="str">
        <f>"603416"</f>
        <v>603416</v>
      </c>
      <c r="B3290" t="s">
        <v>3292</v>
      </c>
      <c r="C3290">
        <v>0.87</v>
      </c>
      <c r="D3290">
        <v>1.78</v>
      </c>
    </row>
    <row r="3291" spans="1:4">
      <c r="A3291" t="str">
        <f>"603421"</f>
        <v>603421</v>
      </c>
      <c r="B3291" t="s">
        <v>3293</v>
      </c>
      <c r="C3291">
        <v>0.15</v>
      </c>
      <c r="D3291">
        <v>3.91</v>
      </c>
    </row>
    <row r="3292" spans="1:4">
      <c r="A3292" t="str">
        <f>"603429"</f>
        <v>603429</v>
      </c>
      <c r="B3292" t="s">
        <v>3294</v>
      </c>
      <c r="C3292">
        <v>7.08</v>
      </c>
      <c r="D3292">
        <v>9.07</v>
      </c>
    </row>
    <row r="3293" spans="1:4">
      <c r="A3293" t="str">
        <f>"603444"</f>
        <v>603444</v>
      </c>
      <c r="B3293" t="s">
        <v>3295</v>
      </c>
      <c r="C3293">
        <v>0.84</v>
      </c>
      <c r="D3293">
        <v>3.47</v>
      </c>
    </row>
    <row r="3294" spans="1:4">
      <c r="A3294" t="str">
        <f>"603456"</f>
        <v>603456</v>
      </c>
      <c r="B3294" t="s">
        <v>3296</v>
      </c>
      <c r="C3294">
        <v>-2.79</v>
      </c>
      <c r="D3294">
        <v>5.57</v>
      </c>
    </row>
    <row r="3295" spans="1:4">
      <c r="A3295" t="str">
        <f>"603458"</f>
        <v>603458</v>
      </c>
      <c r="B3295" t="s">
        <v>3297</v>
      </c>
      <c r="C3295">
        <v>-0.97</v>
      </c>
      <c r="D3295">
        <v>2.69</v>
      </c>
    </row>
    <row r="3296" spans="1:4">
      <c r="A3296" t="str">
        <f>"603466"</f>
        <v>603466</v>
      </c>
      <c r="B3296" t="s">
        <v>3298</v>
      </c>
      <c r="C3296">
        <v>2.66</v>
      </c>
      <c r="D3296">
        <v>3.88</v>
      </c>
    </row>
    <row r="3297" spans="1:4">
      <c r="A3297" t="str">
        <f>"603477"</f>
        <v>603477</v>
      </c>
      <c r="B3297" t="s">
        <v>3299</v>
      </c>
      <c r="C3297">
        <v>-3.92</v>
      </c>
      <c r="D3297">
        <v>3.4</v>
      </c>
    </row>
    <row r="3298" spans="1:4">
      <c r="A3298" t="str">
        <f>"603486"</f>
        <v>603486</v>
      </c>
      <c r="B3298" t="s">
        <v>3300</v>
      </c>
      <c r="C3298">
        <v>-1.82</v>
      </c>
      <c r="D3298">
        <v>4.2</v>
      </c>
    </row>
    <row r="3299" spans="1:4">
      <c r="A3299" t="str">
        <f>"603488"</f>
        <v>603488</v>
      </c>
      <c r="B3299" t="s">
        <v>3301</v>
      </c>
      <c r="C3299">
        <v>2.08</v>
      </c>
      <c r="D3299">
        <v>3.28</v>
      </c>
    </row>
    <row r="3300" spans="1:4">
      <c r="A3300" t="str">
        <f>"603496"</f>
        <v>603496</v>
      </c>
      <c r="B3300" t="s">
        <v>3302</v>
      </c>
      <c r="C3300">
        <v>0.84</v>
      </c>
      <c r="D3300">
        <v>3.86</v>
      </c>
    </row>
    <row r="3301" spans="1:4">
      <c r="A3301" t="str">
        <f>"603499"</f>
        <v>603499</v>
      </c>
      <c r="B3301" t="s">
        <v>3303</v>
      </c>
      <c r="C3301">
        <v>-0.7</v>
      </c>
      <c r="D3301">
        <v>4.36</v>
      </c>
    </row>
    <row r="3302" spans="1:4">
      <c r="A3302" t="str">
        <f>"603500"</f>
        <v>603500</v>
      </c>
      <c r="B3302" t="s">
        <v>3304</v>
      </c>
      <c r="C3302">
        <v>1.49</v>
      </c>
      <c r="D3302">
        <v>4.81</v>
      </c>
    </row>
    <row r="3303" spans="1:4">
      <c r="A3303" t="str">
        <f>"603501"</f>
        <v>603501</v>
      </c>
      <c r="B3303" t="s">
        <v>3305</v>
      </c>
      <c r="C3303">
        <v>0</v>
      </c>
      <c r="D3303">
        <v>0</v>
      </c>
    </row>
    <row r="3304" spans="1:4">
      <c r="A3304" t="str">
        <f>"603505"</f>
        <v>603505</v>
      </c>
      <c r="B3304" t="s">
        <v>3306</v>
      </c>
      <c r="C3304">
        <v>-0.12</v>
      </c>
      <c r="D3304">
        <v>2.04</v>
      </c>
    </row>
    <row r="3305" spans="1:4">
      <c r="A3305" t="str">
        <f>"603506"</f>
        <v>603506</v>
      </c>
      <c r="B3305" t="s">
        <v>3307</v>
      </c>
      <c r="C3305">
        <v>-1.13</v>
      </c>
      <c r="D3305">
        <v>2.98</v>
      </c>
    </row>
    <row r="3306" spans="1:4">
      <c r="A3306" t="str">
        <f>"603507"</f>
        <v>603507</v>
      </c>
      <c r="B3306" t="s">
        <v>3308</v>
      </c>
      <c r="C3306">
        <v>0.44</v>
      </c>
      <c r="D3306">
        <v>1.19</v>
      </c>
    </row>
    <row r="3307" spans="1:4">
      <c r="A3307" t="str">
        <f>"603508"</f>
        <v>603508</v>
      </c>
      <c r="B3307" t="s">
        <v>3309</v>
      </c>
      <c r="C3307">
        <v>1.87</v>
      </c>
      <c r="D3307">
        <v>5.22</v>
      </c>
    </row>
    <row r="3308" spans="1:4">
      <c r="A3308" t="str">
        <f>"603515"</f>
        <v>603515</v>
      </c>
      <c r="B3308" t="s">
        <v>3310</v>
      </c>
      <c r="C3308">
        <v>-0.79</v>
      </c>
      <c r="D3308">
        <v>2.47</v>
      </c>
    </row>
    <row r="3309" spans="1:4">
      <c r="A3309" t="str">
        <f>"603516"</f>
        <v>603516</v>
      </c>
      <c r="B3309" t="s">
        <v>3311</v>
      </c>
      <c r="C3309">
        <v>2.07</v>
      </c>
      <c r="D3309">
        <v>4.95</v>
      </c>
    </row>
    <row r="3310" spans="1:4">
      <c r="A3310" t="str">
        <f>"603517"</f>
        <v>603517</v>
      </c>
      <c r="B3310" t="s">
        <v>3312</v>
      </c>
      <c r="C3310">
        <v>-0.74</v>
      </c>
      <c r="D3310">
        <v>2.82</v>
      </c>
    </row>
    <row r="3311" spans="1:4">
      <c r="A3311" t="str">
        <f>"603518"</f>
        <v>603518</v>
      </c>
      <c r="B3311" t="s">
        <v>3313</v>
      </c>
      <c r="C3311">
        <v>1.19</v>
      </c>
      <c r="D3311">
        <v>1.44</v>
      </c>
    </row>
    <row r="3312" spans="1:4">
      <c r="A3312" t="str">
        <f>"603519"</f>
        <v>603519</v>
      </c>
      <c r="B3312" t="s">
        <v>3314</v>
      </c>
      <c r="C3312">
        <v>0.12</v>
      </c>
      <c r="D3312">
        <v>1.37</v>
      </c>
    </row>
    <row r="3313" spans="1:4">
      <c r="A3313" t="str">
        <f>"603520"</f>
        <v>603520</v>
      </c>
      <c r="B3313" t="s">
        <v>3315</v>
      </c>
      <c r="C3313">
        <v>-5.02</v>
      </c>
      <c r="D3313">
        <v>5.69</v>
      </c>
    </row>
    <row r="3314" spans="1:4">
      <c r="A3314" t="str">
        <f>"603527"</f>
        <v>603527</v>
      </c>
      <c r="B3314" t="s">
        <v>3316</v>
      </c>
      <c r="C3314">
        <v>2.07</v>
      </c>
      <c r="D3314">
        <v>4.2</v>
      </c>
    </row>
    <row r="3315" spans="1:4">
      <c r="A3315" t="str">
        <f>"603528"</f>
        <v>603528</v>
      </c>
      <c r="B3315" t="s">
        <v>3317</v>
      </c>
      <c r="C3315">
        <v>2.31</v>
      </c>
      <c r="D3315">
        <v>3.21</v>
      </c>
    </row>
    <row r="3316" spans="1:4">
      <c r="A3316" t="str">
        <f>"603533"</f>
        <v>603533</v>
      </c>
      <c r="B3316" t="s">
        <v>3318</v>
      </c>
      <c r="C3316">
        <v>-0.13</v>
      </c>
      <c r="D3316">
        <v>2.39</v>
      </c>
    </row>
    <row r="3317" spans="1:4">
      <c r="A3317" t="str">
        <f>"603535"</f>
        <v>603535</v>
      </c>
      <c r="B3317" t="s">
        <v>3319</v>
      </c>
      <c r="C3317">
        <v>-2.12</v>
      </c>
      <c r="D3317">
        <v>3.19</v>
      </c>
    </row>
    <row r="3318" spans="1:4">
      <c r="A3318" t="str">
        <f>"603536"</f>
        <v>603536</v>
      </c>
      <c r="B3318" t="s">
        <v>3320</v>
      </c>
      <c r="C3318">
        <v>0.41</v>
      </c>
      <c r="D3318">
        <v>2.45</v>
      </c>
    </row>
    <row r="3319" spans="1:4">
      <c r="A3319" t="str">
        <f>"603538"</f>
        <v>603538</v>
      </c>
      <c r="B3319" t="s">
        <v>3321</v>
      </c>
      <c r="C3319">
        <v>-1.53</v>
      </c>
      <c r="D3319">
        <v>2.74</v>
      </c>
    </row>
    <row r="3320" spans="1:4">
      <c r="A3320" t="str">
        <f>"603555"</f>
        <v>603555</v>
      </c>
      <c r="B3320" t="s">
        <v>3322</v>
      </c>
      <c r="C3320">
        <v>-1.97</v>
      </c>
      <c r="D3320">
        <v>3.75</v>
      </c>
    </row>
    <row r="3321" spans="1:4">
      <c r="A3321" t="str">
        <f>"603556"</f>
        <v>603556</v>
      </c>
      <c r="B3321" t="s">
        <v>3323</v>
      </c>
      <c r="C3321">
        <v>0.69</v>
      </c>
      <c r="D3321">
        <v>2.14</v>
      </c>
    </row>
    <row r="3322" spans="1:4">
      <c r="A3322" t="str">
        <f>"603557"</f>
        <v>603557</v>
      </c>
      <c r="B3322" t="s">
        <v>3324</v>
      </c>
      <c r="C3322">
        <v>-0.78</v>
      </c>
      <c r="D3322">
        <v>1.94</v>
      </c>
    </row>
    <row r="3323" spans="1:4">
      <c r="A3323" t="str">
        <f>"603558"</f>
        <v>603558</v>
      </c>
      <c r="B3323" t="s">
        <v>3325</v>
      </c>
      <c r="C3323">
        <v>-1.55</v>
      </c>
      <c r="D3323">
        <v>3.1</v>
      </c>
    </row>
    <row r="3324" spans="1:4">
      <c r="A3324" t="str">
        <f>"603559"</f>
        <v>603559</v>
      </c>
      <c r="B3324" t="s">
        <v>3326</v>
      </c>
      <c r="C3324">
        <v>2.02</v>
      </c>
      <c r="D3324">
        <v>5.85</v>
      </c>
    </row>
    <row r="3325" spans="1:4">
      <c r="A3325" t="str">
        <f>"603566"</f>
        <v>603566</v>
      </c>
      <c r="B3325" t="s">
        <v>3327</v>
      </c>
      <c r="C3325">
        <v>-1.34</v>
      </c>
      <c r="D3325">
        <v>5.18</v>
      </c>
    </row>
    <row r="3326" spans="1:4">
      <c r="A3326" t="str">
        <f>"603567"</f>
        <v>603567</v>
      </c>
      <c r="B3326" t="s">
        <v>3328</v>
      </c>
      <c r="C3326">
        <v>-2.69</v>
      </c>
      <c r="D3326">
        <v>2.84</v>
      </c>
    </row>
    <row r="3327" spans="1:4">
      <c r="A3327" t="str">
        <f>"603568"</f>
        <v>603568</v>
      </c>
      <c r="B3327" t="s">
        <v>3329</v>
      </c>
      <c r="C3327">
        <v>2.6</v>
      </c>
      <c r="D3327">
        <v>5.04</v>
      </c>
    </row>
    <row r="3328" spans="1:4">
      <c r="A3328" t="str">
        <f>"603569"</f>
        <v>603569</v>
      </c>
      <c r="B3328" t="s">
        <v>3330</v>
      </c>
      <c r="C3328">
        <v>1.24</v>
      </c>
      <c r="D3328">
        <v>2.47</v>
      </c>
    </row>
    <row r="3329" spans="1:4">
      <c r="A3329" t="str">
        <f>"603577"</f>
        <v>603577</v>
      </c>
      <c r="B3329" t="s">
        <v>3331</v>
      </c>
      <c r="C3329">
        <v>1.71</v>
      </c>
      <c r="D3329">
        <v>3.24</v>
      </c>
    </row>
    <row r="3330" spans="1:4">
      <c r="A3330" t="str">
        <f>"603578"</f>
        <v>603578</v>
      </c>
      <c r="B3330" t="s">
        <v>3332</v>
      </c>
      <c r="C3330">
        <v>-0.7</v>
      </c>
      <c r="D3330">
        <v>1.66</v>
      </c>
    </row>
    <row r="3331" spans="1:4">
      <c r="A3331" t="str">
        <f>"603579"</f>
        <v>603579</v>
      </c>
      <c r="B3331" t="s">
        <v>3333</v>
      </c>
      <c r="C3331">
        <v>0</v>
      </c>
      <c r="D3331">
        <v>4.36</v>
      </c>
    </row>
    <row r="3332" spans="1:4">
      <c r="A3332" t="str">
        <f>"603580"</f>
        <v>603580</v>
      </c>
      <c r="B3332" t="s">
        <v>3334</v>
      </c>
      <c r="C3332">
        <v>0.06</v>
      </c>
      <c r="D3332">
        <v>1.1</v>
      </c>
    </row>
    <row r="3333" spans="1:4">
      <c r="A3333" t="str">
        <f>"603585"</f>
        <v>603585</v>
      </c>
      <c r="B3333" t="s">
        <v>3335</v>
      </c>
      <c r="C3333">
        <v>1.69</v>
      </c>
      <c r="D3333">
        <v>2.92</v>
      </c>
    </row>
    <row r="3334" spans="1:4">
      <c r="A3334" t="str">
        <f>"603586"</f>
        <v>603586</v>
      </c>
      <c r="B3334" t="s">
        <v>3336</v>
      </c>
      <c r="C3334">
        <v>0.33</v>
      </c>
      <c r="D3334">
        <v>1.26</v>
      </c>
    </row>
    <row r="3335" spans="1:4">
      <c r="A3335" t="str">
        <f>"603587"</f>
        <v>603587</v>
      </c>
      <c r="B3335" t="s">
        <v>3337</v>
      </c>
      <c r="C3335">
        <v>-1.34</v>
      </c>
      <c r="D3335">
        <v>2.2</v>
      </c>
    </row>
    <row r="3336" spans="1:4">
      <c r="A3336" t="str">
        <f>"603588"</f>
        <v>603588</v>
      </c>
      <c r="B3336" t="s">
        <v>3338</v>
      </c>
      <c r="C3336">
        <v>0.64</v>
      </c>
      <c r="D3336">
        <v>2.68</v>
      </c>
    </row>
    <row r="3337" spans="1:4">
      <c r="A3337" t="str">
        <f>"603589"</f>
        <v>603589</v>
      </c>
      <c r="B3337" t="s">
        <v>3339</v>
      </c>
      <c r="C3337">
        <v>-1.25</v>
      </c>
      <c r="D3337">
        <v>4.34</v>
      </c>
    </row>
    <row r="3338" spans="1:4">
      <c r="A3338" t="str">
        <f>"603595"</f>
        <v>603595</v>
      </c>
      <c r="B3338" t="s">
        <v>3340</v>
      </c>
      <c r="C3338">
        <v>-0.6</v>
      </c>
      <c r="D3338">
        <v>3</v>
      </c>
    </row>
    <row r="3339" spans="1:4">
      <c r="A3339" t="str">
        <f>"603596"</f>
        <v>603596</v>
      </c>
      <c r="B3339" t="s">
        <v>3341</v>
      </c>
      <c r="C3339">
        <v>-4.85</v>
      </c>
      <c r="D3339">
        <v>7.51</v>
      </c>
    </row>
    <row r="3340" spans="1:4">
      <c r="A3340" t="str">
        <f>"603598"</f>
        <v>603598</v>
      </c>
      <c r="B3340" t="s">
        <v>3342</v>
      </c>
      <c r="C3340">
        <v>-1.45</v>
      </c>
      <c r="D3340">
        <v>2.83</v>
      </c>
    </row>
    <row r="3341" spans="1:4">
      <c r="A3341" t="str">
        <f>"603599"</f>
        <v>603599</v>
      </c>
      <c r="B3341" t="s">
        <v>3343</v>
      </c>
      <c r="C3341">
        <v>1.95</v>
      </c>
      <c r="D3341">
        <v>2.88</v>
      </c>
    </row>
    <row r="3342" spans="1:4">
      <c r="A3342" t="str">
        <f>"603600"</f>
        <v>603600</v>
      </c>
      <c r="B3342" t="s">
        <v>3344</v>
      </c>
      <c r="C3342">
        <v>1.22</v>
      </c>
      <c r="D3342">
        <v>3.05</v>
      </c>
    </row>
    <row r="3343" spans="1:4">
      <c r="A3343" t="str">
        <f>"603601"</f>
        <v>603601</v>
      </c>
      <c r="B3343" t="s">
        <v>3345</v>
      </c>
      <c r="C3343">
        <v>-0.87</v>
      </c>
      <c r="D3343">
        <v>2.06</v>
      </c>
    </row>
    <row r="3344" spans="1:4">
      <c r="A3344" t="str">
        <f>"603602"</f>
        <v>603602</v>
      </c>
      <c r="B3344" t="s">
        <v>3346</v>
      </c>
      <c r="C3344">
        <v>-3.61</v>
      </c>
      <c r="D3344">
        <v>6.56</v>
      </c>
    </row>
    <row r="3345" spans="1:4">
      <c r="A3345" t="str">
        <f>"603603"</f>
        <v>603603</v>
      </c>
      <c r="B3345" t="s">
        <v>3347</v>
      </c>
      <c r="C3345">
        <v>0.66</v>
      </c>
      <c r="D3345">
        <v>2.32</v>
      </c>
    </row>
    <row r="3346" spans="1:4">
      <c r="A3346" t="str">
        <f>"603605"</f>
        <v>603605</v>
      </c>
      <c r="B3346" t="s">
        <v>3348</v>
      </c>
      <c r="C3346">
        <v>0.72</v>
      </c>
      <c r="D3346">
        <v>5.71</v>
      </c>
    </row>
    <row r="3347" spans="1:4">
      <c r="A3347" t="str">
        <f>"603606"</f>
        <v>603606</v>
      </c>
      <c r="B3347" t="s">
        <v>3349</v>
      </c>
      <c r="C3347">
        <v>1.14</v>
      </c>
      <c r="D3347">
        <v>3.64</v>
      </c>
    </row>
    <row r="3348" spans="1:4">
      <c r="A3348" t="str">
        <f>"603607"</f>
        <v>603607</v>
      </c>
      <c r="B3348" t="s">
        <v>3350</v>
      </c>
      <c r="C3348">
        <v>0.36</v>
      </c>
      <c r="D3348">
        <v>2.84</v>
      </c>
    </row>
    <row r="3349" spans="1:4">
      <c r="A3349" t="str">
        <f>"603608"</f>
        <v>603608</v>
      </c>
      <c r="B3349" t="s">
        <v>3351</v>
      </c>
      <c r="C3349">
        <v>2.89</v>
      </c>
      <c r="D3349">
        <v>4.44</v>
      </c>
    </row>
    <row r="3350" spans="1:4">
      <c r="A3350" t="str">
        <f>"603609"</f>
        <v>603609</v>
      </c>
      <c r="B3350" t="s">
        <v>3352</v>
      </c>
      <c r="C3350">
        <v>0.32</v>
      </c>
      <c r="D3350">
        <v>1.73</v>
      </c>
    </row>
    <row r="3351" spans="1:4">
      <c r="A3351" t="str">
        <f>"603611"</f>
        <v>603611</v>
      </c>
      <c r="B3351" t="s">
        <v>3353</v>
      </c>
      <c r="C3351">
        <v>1.68</v>
      </c>
      <c r="D3351">
        <v>2.55</v>
      </c>
    </row>
    <row r="3352" spans="1:4">
      <c r="A3352" t="str">
        <f>"603612"</f>
        <v>603612</v>
      </c>
      <c r="B3352" t="s">
        <v>3354</v>
      </c>
      <c r="C3352">
        <v>5.36</v>
      </c>
      <c r="D3352">
        <v>8.4</v>
      </c>
    </row>
    <row r="3353" spans="1:4">
      <c r="A3353" t="str">
        <f>"603615"</f>
        <v>603615</v>
      </c>
      <c r="B3353" t="s">
        <v>3355</v>
      </c>
      <c r="C3353">
        <v>0.41</v>
      </c>
      <c r="D3353">
        <v>1.96</v>
      </c>
    </row>
    <row r="3354" spans="1:4">
      <c r="A3354" t="str">
        <f>"603616"</f>
        <v>603616</v>
      </c>
      <c r="B3354" t="s">
        <v>3356</v>
      </c>
      <c r="C3354">
        <v>2.86</v>
      </c>
      <c r="D3354">
        <v>4.98</v>
      </c>
    </row>
    <row r="3355" spans="1:4">
      <c r="A3355" t="str">
        <f>"603617"</f>
        <v>603617</v>
      </c>
      <c r="B3355" t="s">
        <v>3357</v>
      </c>
      <c r="C3355">
        <v>-2.24</v>
      </c>
      <c r="D3355">
        <v>3.13</v>
      </c>
    </row>
    <row r="3356" spans="1:4">
      <c r="A3356" t="str">
        <f>"603618"</f>
        <v>603618</v>
      </c>
      <c r="B3356" t="s">
        <v>3358</v>
      </c>
      <c r="C3356">
        <v>0.94</v>
      </c>
      <c r="D3356">
        <v>5.51</v>
      </c>
    </row>
    <row r="3357" spans="1:4">
      <c r="A3357" t="str">
        <f>"603619"</f>
        <v>603619</v>
      </c>
      <c r="B3357" t="s">
        <v>3359</v>
      </c>
      <c r="C3357">
        <v>0.3</v>
      </c>
      <c r="D3357">
        <v>1.82</v>
      </c>
    </row>
    <row r="3358" spans="1:4">
      <c r="A3358" t="str">
        <f>"603626"</f>
        <v>603626</v>
      </c>
      <c r="B3358" t="s">
        <v>3360</v>
      </c>
      <c r="C3358">
        <v>1.82</v>
      </c>
      <c r="D3358">
        <v>3.65</v>
      </c>
    </row>
    <row r="3359" spans="1:4">
      <c r="A3359" t="str">
        <f>"603628"</f>
        <v>603628</v>
      </c>
      <c r="B3359" t="s">
        <v>3361</v>
      </c>
      <c r="C3359">
        <v>1.34</v>
      </c>
      <c r="D3359">
        <v>2.99</v>
      </c>
    </row>
    <row r="3360" spans="1:4">
      <c r="A3360" t="str">
        <f>"603630"</f>
        <v>603630</v>
      </c>
      <c r="B3360" t="s">
        <v>3362</v>
      </c>
      <c r="C3360">
        <v>0</v>
      </c>
      <c r="D3360">
        <v>3.25</v>
      </c>
    </row>
    <row r="3361" spans="1:4">
      <c r="A3361" t="str">
        <f>"603633"</f>
        <v>603633</v>
      </c>
      <c r="B3361" t="s">
        <v>3363</v>
      </c>
      <c r="C3361">
        <v>0.85</v>
      </c>
      <c r="D3361">
        <v>2.13</v>
      </c>
    </row>
    <row r="3362" spans="1:4">
      <c r="A3362" t="str">
        <f>"603636"</f>
        <v>603636</v>
      </c>
      <c r="B3362" t="s">
        <v>3364</v>
      </c>
      <c r="C3362">
        <v>0</v>
      </c>
      <c r="D3362">
        <v>0</v>
      </c>
    </row>
    <row r="3363" spans="1:4">
      <c r="A3363" t="str">
        <f>"603637"</f>
        <v>603637</v>
      </c>
      <c r="B3363" t="s">
        <v>3365</v>
      </c>
      <c r="C3363">
        <v>-3.75</v>
      </c>
      <c r="D3363">
        <v>4.03</v>
      </c>
    </row>
    <row r="3364" spans="1:4">
      <c r="A3364" t="str">
        <f>"603638"</f>
        <v>603638</v>
      </c>
      <c r="B3364" t="s">
        <v>3366</v>
      </c>
      <c r="C3364">
        <v>5.67</v>
      </c>
      <c r="D3364">
        <v>7.14</v>
      </c>
    </row>
    <row r="3365" spans="1:4">
      <c r="A3365" t="str">
        <f>"603639"</f>
        <v>603639</v>
      </c>
      <c r="B3365" t="s">
        <v>3367</v>
      </c>
      <c r="C3365">
        <v>0.33</v>
      </c>
      <c r="D3365">
        <v>1.75</v>
      </c>
    </row>
    <row r="3366" spans="1:4">
      <c r="A3366" t="str">
        <f>"603648"</f>
        <v>603648</v>
      </c>
      <c r="B3366" t="s">
        <v>3368</v>
      </c>
      <c r="C3366">
        <v>-0.58</v>
      </c>
      <c r="D3366">
        <v>2.74</v>
      </c>
    </row>
    <row r="3367" spans="1:4">
      <c r="A3367" t="str">
        <f>"603650"</f>
        <v>603650</v>
      </c>
      <c r="B3367" t="s">
        <v>3369</v>
      </c>
      <c r="C3367">
        <v>4.84</v>
      </c>
      <c r="D3367">
        <v>12.28</v>
      </c>
    </row>
    <row r="3368" spans="1:4">
      <c r="A3368" t="str">
        <f>"603655"</f>
        <v>603655</v>
      </c>
      <c r="B3368" t="s">
        <v>3370</v>
      </c>
      <c r="C3368">
        <v>0</v>
      </c>
      <c r="D3368">
        <v>2.69</v>
      </c>
    </row>
    <row r="3369" spans="1:4">
      <c r="A3369" t="str">
        <f>"603656"</f>
        <v>603656</v>
      </c>
      <c r="B3369" t="s">
        <v>3371</v>
      </c>
      <c r="C3369">
        <v>0.52</v>
      </c>
      <c r="D3369">
        <v>1.57</v>
      </c>
    </row>
    <row r="3370" spans="1:4">
      <c r="A3370" t="str">
        <f>"603658"</f>
        <v>603658</v>
      </c>
      <c r="B3370" t="s">
        <v>3372</v>
      </c>
      <c r="C3370">
        <v>-4.68</v>
      </c>
      <c r="D3370">
        <v>9.25</v>
      </c>
    </row>
    <row r="3371" spans="1:4">
      <c r="A3371" t="str">
        <f>"603659"</f>
        <v>603659</v>
      </c>
      <c r="B3371" t="s">
        <v>3373</v>
      </c>
      <c r="C3371">
        <v>3.85</v>
      </c>
      <c r="D3371">
        <v>5.57</v>
      </c>
    </row>
    <row r="3372" spans="1:4">
      <c r="A3372" t="str">
        <f>"603660"</f>
        <v>603660</v>
      </c>
      <c r="B3372" t="s">
        <v>3374</v>
      </c>
      <c r="C3372">
        <v>0.83</v>
      </c>
      <c r="D3372">
        <v>2.12</v>
      </c>
    </row>
    <row r="3373" spans="1:4">
      <c r="A3373" t="str">
        <f>"603661"</f>
        <v>603661</v>
      </c>
      <c r="B3373" t="s">
        <v>3375</v>
      </c>
      <c r="C3373">
        <v>-1.34</v>
      </c>
      <c r="D3373">
        <v>1.68</v>
      </c>
    </row>
    <row r="3374" spans="1:4">
      <c r="A3374" t="str">
        <f>"603663"</f>
        <v>603663</v>
      </c>
      <c r="B3374" t="s">
        <v>3376</v>
      </c>
      <c r="C3374">
        <v>1.03</v>
      </c>
      <c r="D3374">
        <v>2.77</v>
      </c>
    </row>
    <row r="3375" spans="1:4">
      <c r="A3375" t="str">
        <f>"603665"</f>
        <v>603665</v>
      </c>
      <c r="B3375" t="s">
        <v>3377</v>
      </c>
      <c r="C3375">
        <v>0.3</v>
      </c>
      <c r="D3375">
        <v>1.62</v>
      </c>
    </row>
    <row r="3376" spans="1:4">
      <c r="A3376" t="str">
        <f>"603666"</f>
        <v>603666</v>
      </c>
      <c r="B3376" t="s">
        <v>3378</v>
      </c>
      <c r="C3376">
        <v>-0.36</v>
      </c>
      <c r="D3376">
        <v>4.38</v>
      </c>
    </row>
    <row r="3377" spans="1:4">
      <c r="A3377" t="str">
        <f>"603667"</f>
        <v>603667</v>
      </c>
      <c r="B3377" t="s">
        <v>3379</v>
      </c>
      <c r="C3377">
        <v>-1.41</v>
      </c>
      <c r="D3377">
        <v>2.91</v>
      </c>
    </row>
    <row r="3378" spans="1:4">
      <c r="A3378" t="str">
        <f>"603668"</f>
        <v>603668</v>
      </c>
      <c r="B3378" t="s">
        <v>3380</v>
      </c>
      <c r="C3378">
        <v>0.53</v>
      </c>
      <c r="D3378">
        <v>2.12</v>
      </c>
    </row>
    <row r="3379" spans="1:4">
      <c r="A3379" t="str">
        <f>"603669"</f>
        <v>603669</v>
      </c>
      <c r="B3379" t="s">
        <v>3381</v>
      </c>
      <c r="C3379">
        <v>-5.52</v>
      </c>
      <c r="D3379">
        <v>7.08</v>
      </c>
    </row>
    <row r="3380" spans="1:4">
      <c r="A3380" t="str">
        <f>"603676"</f>
        <v>603676</v>
      </c>
      <c r="B3380" t="s">
        <v>3382</v>
      </c>
      <c r="C3380">
        <v>-6.81</v>
      </c>
      <c r="D3380">
        <v>5.31</v>
      </c>
    </row>
    <row r="3381" spans="1:4">
      <c r="A3381" t="str">
        <f>"603677"</f>
        <v>603677</v>
      </c>
      <c r="B3381" t="s">
        <v>3383</v>
      </c>
      <c r="C3381">
        <v>1.46</v>
      </c>
      <c r="D3381">
        <v>4.19</v>
      </c>
    </row>
    <row r="3382" spans="1:4">
      <c r="A3382" t="str">
        <f>"603678"</f>
        <v>603678</v>
      </c>
      <c r="B3382" t="s">
        <v>3384</v>
      </c>
      <c r="C3382">
        <v>2.73</v>
      </c>
      <c r="D3382">
        <v>3.73</v>
      </c>
    </row>
    <row r="3383" spans="1:4">
      <c r="A3383" t="str">
        <f>"603679"</f>
        <v>603679</v>
      </c>
      <c r="B3383" t="s">
        <v>3385</v>
      </c>
      <c r="C3383">
        <v>2.82</v>
      </c>
      <c r="D3383">
        <v>6.48</v>
      </c>
    </row>
    <row r="3384" spans="1:4">
      <c r="A3384" t="str">
        <f>"603680"</f>
        <v>603680</v>
      </c>
      <c r="B3384" t="s">
        <v>3386</v>
      </c>
      <c r="C3384">
        <v>1.47</v>
      </c>
      <c r="D3384">
        <v>3.36</v>
      </c>
    </row>
    <row r="3385" spans="1:4">
      <c r="A3385" t="str">
        <f>"603683"</f>
        <v>603683</v>
      </c>
      <c r="B3385" t="s">
        <v>3387</v>
      </c>
      <c r="C3385">
        <v>-1.03</v>
      </c>
      <c r="D3385">
        <v>2.63</v>
      </c>
    </row>
    <row r="3386" spans="1:4">
      <c r="A3386" t="str">
        <f>"603685"</f>
        <v>603685</v>
      </c>
      <c r="B3386" t="s">
        <v>3388</v>
      </c>
      <c r="C3386">
        <v>0.21</v>
      </c>
      <c r="D3386">
        <v>2.36</v>
      </c>
    </row>
    <row r="3387" spans="1:4">
      <c r="A3387" t="str">
        <f>"603686"</f>
        <v>603686</v>
      </c>
      <c r="B3387" t="s">
        <v>3389</v>
      </c>
      <c r="C3387">
        <v>2</v>
      </c>
      <c r="D3387">
        <v>3.75</v>
      </c>
    </row>
    <row r="3388" spans="1:4">
      <c r="A3388" t="str">
        <f>"603688"</f>
        <v>603688</v>
      </c>
      <c r="B3388" t="s">
        <v>3390</v>
      </c>
      <c r="C3388">
        <v>2.4</v>
      </c>
      <c r="D3388">
        <v>5.12</v>
      </c>
    </row>
    <row r="3389" spans="1:4">
      <c r="A3389" t="str">
        <f>"603689"</f>
        <v>603689</v>
      </c>
      <c r="B3389" t="s">
        <v>3391</v>
      </c>
      <c r="C3389">
        <v>1.53</v>
      </c>
      <c r="D3389">
        <v>3.78</v>
      </c>
    </row>
    <row r="3390" spans="1:4">
      <c r="A3390" t="str">
        <f>"603690"</f>
        <v>603690</v>
      </c>
      <c r="B3390" t="s">
        <v>3392</v>
      </c>
      <c r="C3390">
        <v>-0.82</v>
      </c>
      <c r="D3390">
        <v>7</v>
      </c>
    </row>
    <row r="3391" spans="1:4">
      <c r="A3391" t="str">
        <f>"603693"</f>
        <v>603693</v>
      </c>
      <c r="B3391" t="s">
        <v>3393</v>
      </c>
      <c r="C3391">
        <v>2.2</v>
      </c>
      <c r="D3391">
        <v>6.93</v>
      </c>
    </row>
    <row r="3392" spans="1:4">
      <c r="A3392" t="str">
        <f>"603696"</f>
        <v>603696</v>
      </c>
      <c r="B3392" t="s">
        <v>3394</v>
      </c>
      <c r="C3392">
        <v>-2.15</v>
      </c>
      <c r="D3392">
        <v>2.61</v>
      </c>
    </row>
    <row r="3393" spans="1:4">
      <c r="A3393" t="str">
        <f>"603698"</f>
        <v>603698</v>
      </c>
      <c r="B3393" t="s">
        <v>3395</v>
      </c>
      <c r="C3393">
        <v>2.23</v>
      </c>
      <c r="D3393">
        <v>2.95</v>
      </c>
    </row>
    <row r="3394" spans="1:4">
      <c r="A3394" t="str">
        <f>"603699"</f>
        <v>603699</v>
      </c>
      <c r="B3394" t="s">
        <v>3396</v>
      </c>
      <c r="C3394">
        <v>1.6</v>
      </c>
      <c r="D3394">
        <v>7.32</v>
      </c>
    </row>
    <row r="3395" spans="1:4">
      <c r="A3395" t="str">
        <f>"603701"</f>
        <v>603701</v>
      </c>
      <c r="B3395" t="s">
        <v>3397</v>
      </c>
      <c r="C3395">
        <v>0.52</v>
      </c>
      <c r="D3395">
        <v>1.87</v>
      </c>
    </row>
    <row r="3396" spans="1:4">
      <c r="A3396" t="str">
        <f>"603703"</f>
        <v>603703</v>
      </c>
      <c r="B3396" t="s">
        <v>3398</v>
      </c>
      <c r="C3396">
        <v>-0.87</v>
      </c>
      <c r="D3396">
        <v>3.25</v>
      </c>
    </row>
    <row r="3397" spans="1:4">
      <c r="A3397" t="str">
        <f>"603706"</f>
        <v>603706</v>
      </c>
      <c r="B3397" t="s">
        <v>3399</v>
      </c>
      <c r="C3397">
        <v>10.01</v>
      </c>
      <c r="D3397">
        <v>8.77</v>
      </c>
    </row>
    <row r="3398" spans="1:4">
      <c r="A3398" t="str">
        <f>"603707"</f>
        <v>603707</v>
      </c>
      <c r="B3398" t="s">
        <v>3400</v>
      </c>
      <c r="C3398">
        <v>-9.99</v>
      </c>
      <c r="D3398">
        <v>7.99</v>
      </c>
    </row>
    <row r="3399" spans="1:4">
      <c r="A3399" t="str">
        <f>"603708"</f>
        <v>603708</v>
      </c>
      <c r="B3399" t="s">
        <v>3401</v>
      </c>
      <c r="C3399">
        <v>-1.48</v>
      </c>
      <c r="D3399">
        <v>4.48</v>
      </c>
    </row>
    <row r="3400" spans="1:4">
      <c r="A3400" t="str">
        <f>"603709"</f>
        <v>603709</v>
      </c>
      <c r="B3400" t="s">
        <v>3402</v>
      </c>
      <c r="C3400">
        <v>-3.65</v>
      </c>
      <c r="D3400">
        <v>3.18</v>
      </c>
    </row>
    <row r="3401" spans="1:4">
      <c r="A3401" t="str">
        <f>"603711"</f>
        <v>603711</v>
      </c>
      <c r="B3401" t="s">
        <v>3403</v>
      </c>
      <c r="C3401">
        <v>-2.57</v>
      </c>
      <c r="D3401">
        <v>5.8</v>
      </c>
    </row>
    <row r="3402" spans="1:4">
      <c r="A3402" t="str">
        <f>"603712"</f>
        <v>603712</v>
      </c>
      <c r="B3402" t="s">
        <v>3404</v>
      </c>
      <c r="C3402">
        <v>2.36</v>
      </c>
      <c r="D3402">
        <v>4.76</v>
      </c>
    </row>
    <row r="3403" spans="1:4">
      <c r="A3403" t="str">
        <f>"603713"</f>
        <v>603713</v>
      </c>
      <c r="B3403" t="s">
        <v>3405</v>
      </c>
      <c r="C3403">
        <v>9.98</v>
      </c>
      <c r="D3403">
        <v>0</v>
      </c>
    </row>
    <row r="3404" spans="1:4">
      <c r="A3404" t="str">
        <f>"603716"</f>
        <v>603716</v>
      </c>
      <c r="B3404" t="s">
        <v>3406</v>
      </c>
      <c r="C3404">
        <v>-2.62</v>
      </c>
      <c r="D3404">
        <v>2.17</v>
      </c>
    </row>
    <row r="3405" spans="1:4">
      <c r="A3405" t="str">
        <f>"603717"</f>
        <v>603717</v>
      </c>
      <c r="B3405" t="s">
        <v>3407</v>
      </c>
      <c r="C3405">
        <v>0.79</v>
      </c>
      <c r="D3405">
        <v>2.47</v>
      </c>
    </row>
    <row r="3406" spans="1:4">
      <c r="A3406" t="str">
        <f>"603718"</f>
        <v>603718</v>
      </c>
      <c r="B3406" t="s">
        <v>3408</v>
      </c>
      <c r="C3406">
        <v>-10.01</v>
      </c>
      <c r="D3406">
        <v>4.11</v>
      </c>
    </row>
    <row r="3407" spans="1:4">
      <c r="A3407" t="str">
        <f>"603721"</f>
        <v>603721</v>
      </c>
      <c r="B3407" t="s">
        <v>3409</v>
      </c>
      <c r="C3407">
        <v>-1.58</v>
      </c>
      <c r="D3407">
        <v>2.09</v>
      </c>
    </row>
    <row r="3408" spans="1:4">
      <c r="A3408" t="str">
        <f>"603722"</f>
        <v>603722</v>
      </c>
      <c r="B3408" t="s">
        <v>3410</v>
      </c>
      <c r="C3408">
        <v>-1.7</v>
      </c>
      <c r="D3408">
        <v>3.16</v>
      </c>
    </row>
    <row r="3409" spans="1:4">
      <c r="A3409" t="str">
        <f>"603725"</f>
        <v>603725</v>
      </c>
      <c r="B3409" t="s">
        <v>3411</v>
      </c>
      <c r="C3409">
        <v>0.77</v>
      </c>
      <c r="D3409">
        <v>3.51</v>
      </c>
    </row>
    <row r="3410" spans="1:4">
      <c r="A3410" t="str">
        <f>"603726"</f>
        <v>603726</v>
      </c>
      <c r="B3410" t="s">
        <v>3412</v>
      </c>
      <c r="C3410">
        <v>-1.83</v>
      </c>
      <c r="D3410">
        <v>3.22</v>
      </c>
    </row>
    <row r="3411" spans="1:4">
      <c r="A3411" t="str">
        <f>"603727"</f>
        <v>603727</v>
      </c>
      <c r="B3411" t="s">
        <v>3413</v>
      </c>
      <c r="C3411">
        <v>0.21</v>
      </c>
      <c r="D3411">
        <v>1.6</v>
      </c>
    </row>
    <row r="3412" spans="1:4">
      <c r="A3412" t="str">
        <f>"603728"</f>
        <v>603728</v>
      </c>
      <c r="B3412" t="s">
        <v>3414</v>
      </c>
      <c r="C3412">
        <v>-0.76</v>
      </c>
      <c r="D3412">
        <v>2.09</v>
      </c>
    </row>
    <row r="3413" spans="1:4">
      <c r="A3413" t="str">
        <f>"603729"</f>
        <v>603729</v>
      </c>
      <c r="B3413" t="s">
        <v>3415</v>
      </c>
      <c r="C3413">
        <v>-0.43</v>
      </c>
      <c r="D3413">
        <v>2.34</v>
      </c>
    </row>
    <row r="3414" spans="1:4">
      <c r="A3414" t="str">
        <f>"603730"</f>
        <v>603730</v>
      </c>
      <c r="B3414" t="s">
        <v>3416</v>
      </c>
      <c r="C3414">
        <v>0.87</v>
      </c>
      <c r="D3414">
        <v>5.17</v>
      </c>
    </row>
    <row r="3415" spans="1:4">
      <c r="A3415" t="str">
        <f>"603733"</f>
        <v>603733</v>
      </c>
      <c r="B3415" t="s">
        <v>3417</v>
      </c>
      <c r="C3415">
        <v>0.45</v>
      </c>
      <c r="D3415">
        <v>2.06</v>
      </c>
    </row>
    <row r="3416" spans="1:4">
      <c r="A3416" t="str">
        <f>"603737"</f>
        <v>603737</v>
      </c>
      <c r="B3416" t="s">
        <v>3418</v>
      </c>
      <c r="C3416">
        <v>-0.77</v>
      </c>
      <c r="D3416">
        <v>2.89</v>
      </c>
    </row>
    <row r="3417" spans="1:4">
      <c r="A3417" t="str">
        <f>"603738"</f>
        <v>603738</v>
      </c>
      <c r="B3417" t="s">
        <v>3419</v>
      </c>
      <c r="C3417">
        <v>-5.04</v>
      </c>
      <c r="D3417">
        <v>5.67</v>
      </c>
    </row>
    <row r="3418" spans="1:4">
      <c r="A3418" t="str">
        <f>"603757"</f>
        <v>603757</v>
      </c>
      <c r="B3418" t="s">
        <v>3420</v>
      </c>
      <c r="C3418">
        <v>2.9</v>
      </c>
      <c r="D3418">
        <v>3.93</v>
      </c>
    </row>
    <row r="3419" spans="1:4">
      <c r="A3419" t="str">
        <f>"603758"</f>
        <v>603758</v>
      </c>
      <c r="B3419" t="s">
        <v>3421</v>
      </c>
      <c r="C3419">
        <v>0.96</v>
      </c>
      <c r="D3419">
        <v>2.28</v>
      </c>
    </row>
    <row r="3420" spans="1:4">
      <c r="A3420" t="str">
        <f>"603766"</f>
        <v>603766</v>
      </c>
      <c r="B3420" t="s">
        <v>3422</v>
      </c>
      <c r="C3420">
        <v>2.54</v>
      </c>
      <c r="D3420">
        <v>3.62</v>
      </c>
    </row>
    <row r="3421" spans="1:4">
      <c r="A3421" t="str">
        <f>"603767"</f>
        <v>603767</v>
      </c>
      <c r="B3421" t="s">
        <v>3423</v>
      </c>
      <c r="C3421">
        <v>0.7</v>
      </c>
      <c r="D3421">
        <v>2.1</v>
      </c>
    </row>
    <row r="3422" spans="1:4">
      <c r="A3422" t="str">
        <f>"603768"</f>
        <v>603768</v>
      </c>
      <c r="B3422" t="s">
        <v>3424</v>
      </c>
      <c r="C3422">
        <v>-1.04</v>
      </c>
      <c r="D3422">
        <v>1.39</v>
      </c>
    </row>
    <row r="3423" spans="1:4">
      <c r="A3423" t="str">
        <f>"603773"</f>
        <v>603773</v>
      </c>
      <c r="B3423" t="s">
        <v>3425</v>
      </c>
      <c r="C3423">
        <v>-0.38</v>
      </c>
      <c r="D3423">
        <v>2.03</v>
      </c>
    </row>
    <row r="3424" spans="1:4">
      <c r="A3424" t="str">
        <f>"603776"</f>
        <v>603776</v>
      </c>
      <c r="B3424" t="s">
        <v>3426</v>
      </c>
      <c r="C3424">
        <v>3.75</v>
      </c>
      <c r="D3424">
        <v>6.34</v>
      </c>
    </row>
    <row r="3425" spans="1:4">
      <c r="A3425" t="str">
        <f>"603777"</f>
        <v>603777</v>
      </c>
      <c r="B3425" t="s">
        <v>3427</v>
      </c>
      <c r="C3425">
        <v>-0.31</v>
      </c>
      <c r="D3425">
        <v>1.79</v>
      </c>
    </row>
    <row r="3426" spans="1:4">
      <c r="A3426" t="str">
        <f>"603778"</f>
        <v>603778</v>
      </c>
      <c r="B3426" t="s">
        <v>3428</v>
      </c>
      <c r="C3426">
        <v>-2.64</v>
      </c>
      <c r="D3426">
        <v>2.28</v>
      </c>
    </row>
    <row r="3427" spans="1:4">
      <c r="A3427" t="str">
        <f>"603779"</f>
        <v>603779</v>
      </c>
      <c r="B3427" t="s">
        <v>3429</v>
      </c>
      <c r="C3427">
        <v>1.13</v>
      </c>
      <c r="D3427">
        <v>3.83</v>
      </c>
    </row>
    <row r="3428" spans="1:4">
      <c r="A3428" t="str">
        <f>"603787"</f>
        <v>603787</v>
      </c>
      <c r="B3428" t="s">
        <v>3430</v>
      </c>
      <c r="C3428">
        <v>0.69</v>
      </c>
      <c r="D3428">
        <v>1.78</v>
      </c>
    </row>
    <row r="3429" spans="1:4">
      <c r="A3429" t="str">
        <f>"603788"</f>
        <v>603788</v>
      </c>
      <c r="B3429" t="s">
        <v>3431</v>
      </c>
      <c r="C3429">
        <v>0.2</v>
      </c>
      <c r="D3429">
        <v>1.49</v>
      </c>
    </row>
    <row r="3430" spans="1:4">
      <c r="A3430" t="str">
        <f>"603789"</f>
        <v>603789</v>
      </c>
      <c r="B3430" t="s">
        <v>3432</v>
      </c>
      <c r="C3430">
        <v>0.8</v>
      </c>
      <c r="D3430">
        <v>1.69</v>
      </c>
    </row>
    <row r="3431" spans="1:4">
      <c r="A3431" t="str">
        <f>"603797"</f>
        <v>603797</v>
      </c>
      <c r="B3431" t="s">
        <v>3433</v>
      </c>
      <c r="C3431">
        <v>0.54</v>
      </c>
      <c r="D3431">
        <v>1.76</v>
      </c>
    </row>
    <row r="3432" spans="1:4">
      <c r="A3432" t="str">
        <f>"603798"</f>
        <v>603798</v>
      </c>
      <c r="B3432" t="s">
        <v>3434</v>
      </c>
      <c r="C3432">
        <v>-1.91</v>
      </c>
      <c r="D3432">
        <v>2.12</v>
      </c>
    </row>
    <row r="3433" spans="1:4">
      <c r="A3433" t="str">
        <f>"603799"</f>
        <v>603799</v>
      </c>
      <c r="B3433" t="s">
        <v>3435</v>
      </c>
      <c r="C3433">
        <v>3.17</v>
      </c>
      <c r="D3433">
        <v>4.21</v>
      </c>
    </row>
    <row r="3434" spans="1:4">
      <c r="A3434" t="str">
        <f>"603800"</f>
        <v>603800</v>
      </c>
      <c r="B3434" t="s">
        <v>3436</v>
      </c>
      <c r="C3434">
        <v>-8.06</v>
      </c>
      <c r="D3434">
        <v>8.85</v>
      </c>
    </row>
    <row r="3435" spans="1:4">
      <c r="A3435" t="str">
        <f>"603801"</f>
        <v>603801</v>
      </c>
      <c r="B3435" t="s">
        <v>3437</v>
      </c>
      <c r="C3435">
        <v>-2.19</v>
      </c>
      <c r="D3435">
        <v>2.78</v>
      </c>
    </row>
    <row r="3436" spans="1:4">
      <c r="A3436" t="str">
        <f>"603803"</f>
        <v>603803</v>
      </c>
      <c r="B3436" t="s">
        <v>3438</v>
      </c>
      <c r="C3436">
        <v>-0.08</v>
      </c>
      <c r="D3436">
        <v>1.55</v>
      </c>
    </row>
    <row r="3437" spans="1:4">
      <c r="A3437" t="str">
        <f>"603806"</f>
        <v>603806</v>
      </c>
      <c r="B3437" t="s">
        <v>3439</v>
      </c>
      <c r="C3437">
        <v>-0.76</v>
      </c>
      <c r="D3437">
        <v>3.73</v>
      </c>
    </row>
    <row r="3438" spans="1:4">
      <c r="A3438" t="str">
        <f>"603808"</f>
        <v>603808</v>
      </c>
      <c r="B3438" t="s">
        <v>3440</v>
      </c>
      <c r="C3438">
        <v>0.27</v>
      </c>
      <c r="D3438">
        <v>2.82</v>
      </c>
    </row>
    <row r="3439" spans="1:4">
      <c r="A3439" t="str">
        <f>"603809"</f>
        <v>603809</v>
      </c>
      <c r="B3439" t="s">
        <v>3441</v>
      </c>
      <c r="C3439">
        <v>0.94</v>
      </c>
      <c r="D3439">
        <v>3.01</v>
      </c>
    </row>
    <row r="3440" spans="1:4">
      <c r="A3440" t="str">
        <f>"603811"</f>
        <v>603811</v>
      </c>
      <c r="B3440" t="s">
        <v>3442</v>
      </c>
      <c r="C3440">
        <v>-2.23</v>
      </c>
      <c r="D3440">
        <v>3.39</v>
      </c>
    </row>
    <row r="3441" spans="1:4">
      <c r="A3441" t="str">
        <f>"603813"</f>
        <v>603813</v>
      </c>
      <c r="B3441" t="s">
        <v>3443</v>
      </c>
      <c r="C3441">
        <v>-1.18</v>
      </c>
      <c r="D3441">
        <v>2.89</v>
      </c>
    </row>
    <row r="3442" spans="1:4">
      <c r="A3442" t="str">
        <f>"603816"</f>
        <v>603816</v>
      </c>
      <c r="B3442" t="s">
        <v>3444</v>
      </c>
      <c r="C3442">
        <v>-3.94</v>
      </c>
      <c r="D3442">
        <v>5.31</v>
      </c>
    </row>
    <row r="3443" spans="1:4">
      <c r="A3443" t="str">
        <f>"603817"</f>
        <v>603817</v>
      </c>
      <c r="B3443" t="s">
        <v>3445</v>
      </c>
      <c r="C3443">
        <v>0.74</v>
      </c>
      <c r="D3443">
        <v>1.72</v>
      </c>
    </row>
    <row r="3444" spans="1:4">
      <c r="A3444" t="str">
        <f>"603818"</f>
        <v>603818</v>
      </c>
      <c r="B3444" t="s">
        <v>3446</v>
      </c>
      <c r="C3444">
        <v>0.2</v>
      </c>
      <c r="D3444">
        <v>2.1</v>
      </c>
    </row>
    <row r="3445" spans="1:4">
      <c r="A3445" t="str">
        <f>"603819"</f>
        <v>603819</v>
      </c>
      <c r="B3445" t="s">
        <v>3447</v>
      </c>
      <c r="C3445">
        <v>-1.4</v>
      </c>
      <c r="D3445">
        <v>3.24</v>
      </c>
    </row>
    <row r="3446" spans="1:4">
      <c r="A3446" t="str">
        <f>"603822"</f>
        <v>603822</v>
      </c>
      <c r="B3446" t="s">
        <v>3448</v>
      </c>
      <c r="C3446">
        <v>0.18</v>
      </c>
      <c r="D3446">
        <v>2.56</v>
      </c>
    </row>
    <row r="3447" spans="1:4">
      <c r="A3447" t="str">
        <f>"603823"</f>
        <v>603823</v>
      </c>
      <c r="B3447" t="s">
        <v>3449</v>
      </c>
      <c r="C3447">
        <v>0.48</v>
      </c>
      <c r="D3447">
        <v>1.99</v>
      </c>
    </row>
    <row r="3448" spans="1:4">
      <c r="A3448" t="str">
        <f>"603825"</f>
        <v>603825</v>
      </c>
      <c r="B3448" t="s">
        <v>3450</v>
      </c>
      <c r="C3448">
        <v>0</v>
      </c>
      <c r="D3448">
        <v>0</v>
      </c>
    </row>
    <row r="3449" spans="1:4">
      <c r="A3449" t="str">
        <f>"603826"</f>
        <v>603826</v>
      </c>
      <c r="B3449" t="s">
        <v>3451</v>
      </c>
      <c r="C3449">
        <v>3.02</v>
      </c>
      <c r="D3449">
        <v>5.51</v>
      </c>
    </row>
    <row r="3450" spans="1:4">
      <c r="A3450" t="str">
        <f>"603828"</f>
        <v>603828</v>
      </c>
      <c r="B3450" t="s">
        <v>3452</v>
      </c>
      <c r="C3450">
        <v>7.41</v>
      </c>
      <c r="D3450">
        <v>11.54</v>
      </c>
    </row>
    <row r="3451" spans="1:4">
      <c r="A3451" t="str">
        <f>"603829"</f>
        <v>603829</v>
      </c>
      <c r="B3451" t="s">
        <v>3453</v>
      </c>
      <c r="C3451">
        <v>-0.75</v>
      </c>
      <c r="D3451">
        <v>1.64</v>
      </c>
    </row>
    <row r="3452" spans="1:4">
      <c r="A3452" t="str">
        <f>"603833"</f>
        <v>603833</v>
      </c>
      <c r="B3452" t="s">
        <v>3454</v>
      </c>
      <c r="C3452">
        <v>-1.75</v>
      </c>
      <c r="D3452">
        <v>4.27</v>
      </c>
    </row>
    <row r="3453" spans="1:4">
      <c r="A3453" t="str">
        <f>"603838"</f>
        <v>603838</v>
      </c>
      <c r="B3453" t="s">
        <v>3455</v>
      </c>
      <c r="C3453">
        <v>0</v>
      </c>
      <c r="D3453">
        <v>0</v>
      </c>
    </row>
    <row r="3454" spans="1:4">
      <c r="A3454" t="str">
        <f>"603839"</f>
        <v>603839</v>
      </c>
      <c r="B3454" t="s">
        <v>3456</v>
      </c>
      <c r="C3454">
        <v>1.51</v>
      </c>
      <c r="D3454">
        <v>2.04</v>
      </c>
    </row>
    <row r="3455" spans="1:4">
      <c r="A3455" t="str">
        <f>"603843"</f>
        <v>603843</v>
      </c>
      <c r="B3455" t="s">
        <v>3457</v>
      </c>
      <c r="C3455">
        <v>1.41</v>
      </c>
      <c r="D3455">
        <v>2.83</v>
      </c>
    </row>
    <row r="3456" spans="1:4">
      <c r="A3456" t="str">
        <f>"603848"</f>
        <v>603848</v>
      </c>
      <c r="B3456" t="s">
        <v>3458</v>
      </c>
      <c r="C3456">
        <v>1.78</v>
      </c>
      <c r="D3456">
        <v>2.93</v>
      </c>
    </row>
    <row r="3457" spans="1:4">
      <c r="A3457" t="str">
        <f>"603855"</f>
        <v>603855</v>
      </c>
      <c r="B3457" t="s">
        <v>3459</v>
      </c>
      <c r="C3457">
        <v>0.43</v>
      </c>
      <c r="D3457">
        <v>1.51</v>
      </c>
    </row>
    <row r="3458" spans="1:4">
      <c r="A3458" t="str">
        <f>"603856"</f>
        <v>603856</v>
      </c>
      <c r="B3458" t="s">
        <v>3460</v>
      </c>
      <c r="C3458">
        <v>1.04</v>
      </c>
      <c r="D3458">
        <v>5.69</v>
      </c>
    </row>
    <row r="3459" spans="1:4">
      <c r="A3459" t="str">
        <f>"603858"</f>
        <v>603858</v>
      </c>
      <c r="B3459" t="s">
        <v>3461</v>
      </c>
      <c r="C3459">
        <v>-4.41</v>
      </c>
      <c r="D3459">
        <v>3.08</v>
      </c>
    </row>
    <row r="3460" spans="1:4">
      <c r="A3460" t="str">
        <f>"603859"</f>
        <v>603859</v>
      </c>
      <c r="B3460" t="s">
        <v>3462</v>
      </c>
      <c r="C3460">
        <v>-0.21</v>
      </c>
      <c r="D3460">
        <v>2.61</v>
      </c>
    </row>
    <row r="3461" spans="1:4">
      <c r="A3461" t="str">
        <f>"603860"</f>
        <v>603860</v>
      </c>
      <c r="B3461" t="s">
        <v>3463</v>
      </c>
      <c r="C3461">
        <v>-0.39</v>
      </c>
      <c r="D3461">
        <v>1.68</v>
      </c>
    </row>
    <row r="3462" spans="1:4">
      <c r="A3462" t="str">
        <f>"603861"</f>
        <v>603861</v>
      </c>
      <c r="B3462" t="s">
        <v>3464</v>
      </c>
      <c r="C3462">
        <v>1.86</v>
      </c>
      <c r="D3462">
        <v>2.33</v>
      </c>
    </row>
    <row r="3463" spans="1:4">
      <c r="A3463" t="str">
        <f>"603866"</f>
        <v>603866</v>
      </c>
      <c r="B3463" t="s">
        <v>3465</v>
      </c>
      <c r="C3463">
        <v>-1.73</v>
      </c>
      <c r="D3463">
        <v>3.43</v>
      </c>
    </row>
    <row r="3464" spans="1:4">
      <c r="A3464" t="str">
        <f>"603868"</f>
        <v>603868</v>
      </c>
      <c r="B3464" t="s">
        <v>3466</v>
      </c>
      <c r="C3464">
        <v>2.16</v>
      </c>
      <c r="D3464">
        <v>4.08</v>
      </c>
    </row>
    <row r="3465" spans="1:4">
      <c r="A3465" t="str">
        <f>"603869"</f>
        <v>603869</v>
      </c>
      <c r="B3465" t="s">
        <v>3467</v>
      </c>
      <c r="C3465">
        <v>1.35</v>
      </c>
      <c r="D3465">
        <v>2.31</v>
      </c>
    </row>
    <row r="3466" spans="1:4">
      <c r="A3466" t="str">
        <f>"603871"</f>
        <v>603871</v>
      </c>
      <c r="B3466" t="s">
        <v>3468</v>
      </c>
      <c r="C3466">
        <v>-0.32</v>
      </c>
      <c r="D3466">
        <v>2.22</v>
      </c>
    </row>
    <row r="3467" spans="1:4">
      <c r="A3467" t="str">
        <f>"603876"</f>
        <v>603876</v>
      </c>
      <c r="B3467" t="s">
        <v>3469</v>
      </c>
      <c r="C3467">
        <v>-0.54</v>
      </c>
      <c r="D3467">
        <v>2.62</v>
      </c>
    </row>
    <row r="3468" spans="1:4">
      <c r="A3468" t="str">
        <f>"603877"</f>
        <v>603877</v>
      </c>
      <c r="B3468" t="s">
        <v>3470</v>
      </c>
      <c r="C3468">
        <v>-0.74</v>
      </c>
      <c r="D3468">
        <v>4.91</v>
      </c>
    </row>
    <row r="3469" spans="1:4">
      <c r="A3469" t="str">
        <f>"603878"</f>
        <v>603878</v>
      </c>
      <c r="B3469" t="s">
        <v>3471</v>
      </c>
      <c r="C3469">
        <v>1.3</v>
      </c>
      <c r="D3469">
        <v>3.32</v>
      </c>
    </row>
    <row r="3470" spans="1:4">
      <c r="A3470" t="str">
        <f>"603879"</f>
        <v>603879</v>
      </c>
      <c r="B3470" t="s">
        <v>3472</v>
      </c>
      <c r="C3470">
        <v>0.41</v>
      </c>
      <c r="D3470">
        <v>2.22</v>
      </c>
    </row>
    <row r="3471" spans="1:4">
      <c r="A3471" t="str">
        <f>"603880"</f>
        <v>603880</v>
      </c>
      <c r="B3471" t="s">
        <v>3473</v>
      </c>
      <c r="C3471">
        <v>0</v>
      </c>
      <c r="D3471">
        <v>0</v>
      </c>
    </row>
    <row r="3472" spans="1:4">
      <c r="A3472" t="str">
        <f>"603881"</f>
        <v>603881</v>
      </c>
      <c r="B3472" t="s">
        <v>3474</v>
      </c>
      <c r="C3472">
        <v>0.84</v>
      </c>
      <c r="D3472">
        <v>1.96</v>
      </c>
    </row>
    <row r="3473" spans="1:4">
      <c r="A3473" t="str">
        <f>"603882"</f>
        <v>603882</v>
      </c>
      <c r="B3473" t="s">
        <v>3475</v>
      </c>
      <c r="C3473">
        <v>-3.17</v>
      </c>
      <c r="D3473">
        <v>7.66</v>
      </c>
    </row>
    <row r="3474" spans="1:4">
      <c r="A3474" t="str">
        <f>"603883"</f>
        <v>603883</v>
      </c>
      <c r="B3474" t="s">
        <v>3476</v>
      </c>
      <c r="C3474">
        <v>-4.17</v>
      </c>
      <c r="D3474">
        <v>6.66</v>
      </c>
    </row>
    <row r="3475" spans="1:4">
      <c r="A3475" t="str">
        <f>"603885"</f>
        <v>603885</v>
      </c>
      <c r="B3475" t="s">
        <v>3477</v>
      </c>
      <c r="C3475">
        <v>2.9</v>
      </c>
      <c r="D3475">
        <v>4.29</v>
      </c>
    </row>
    <row r="3476" spans="1:4">
      <c r="A3476" t="str">
        <f>"603886"</f>
        <v>603886</v>
      </c>
      <c r="B3476" t="s">
        <v>3478</v>
      </c>
      <c r="C3476">
        <v>-1.89</v>
      </c>
      <c r="D3476">
        <v>4.81</v>
      </c>
    </row>
    <row r="3477" spans="1:4">
      <c r="A3477" t="str">
        <f>"603887"</f>
        <v>603887</v>
      </c>
      <c r="B3477" t="s">
        <v>3479</v>
      </c>
      <c r="C3477">
        <v>-0.68</v>
      </c>
      <c r="D3477">
        <v>2.78</v>
      </c>
    </row>
    <row r="3478" spans="1:4">
      <c r="A3478" t="str">
        <f>"603888"</f>
        <v>603888</v>
      </c>
      <c r="B3478" t="s">
        <v>3480</v>
      </c>
      <c r="C3478">
        <v>0.97</v>
      </c>
      <c r="D3478">
        <v>1.63</v>
      </c>
    </row>
    <row r="3479" spans="1:4">
      <c r="A3479" t="str">
        <f>"603889"</f>
        <v>603889</v>
      </c>
      <c r="B3479" t="s">
        <v>3481</v>
      </c>
      <c r="C3479">
        <v>0</v>
      </c>
      <c r="D3479">
        <v>0.68</v>
      </c>
    </row>
    <row r="3480" spans="1:4">
      <c r="A3480" t="str">
        <f>"603890"</f>
        <v>603890</v>
      </c>
      <c r="B3480" t="s">
        <v>3482</v>
      </c>
      <c r="C3480">
        <v>-0.53</v>
      </c>
      <c r="D3480">
        <v>3.55</v>
      </c>
    </row>
    <row r="3481" spans="1:4">
      <c r="A3481" t="str">
        <f>"603895"</f>
        <v>603895</v>
      </c>
      <c r="B3481" t="s">
        <v>3483</v>
      </c>
      <c r="C3481">
        <v>-1.55</v>
      </c>
      <c r="D3481">
        <v>4.13</v>
      </c>
    </row>
    <row r="3482" spans="1:4">
      <c r="A3482" t="str">
        <f>"603896"</f>
        <v>603896</v>
      </c>
      <c r="B3482" t="s">
        <v>3484</v>
      </c>
      <c r="C3482">
        <v>-5.21</v>
      </c>
      <c r="D3482">
        <v>5.87</v>
      </c>
    </row>
    <row r="3483" spans="1:4">
      <c r="A3483" t="str">
        <f>"603897"</f>
        <v>603897</v>
      </c>
      <c r="B3483" t="s">
        <v>3485</v>
      </c>
      <c r="C3483">
        <v>-0.32</v>
      </c>
      <c r="D3483">
        <v>2.89</v>
      </c>
    </row>
    <row r="3484" spans="1:4">
      <c r="A3484" t="str">
        <f>"603898"</f>
        <v>603898</v>
      </c>
      <c r="B3484" t="s">
        <v>3486</v>
      </c>
      <c r="C3484">
        <v>0.2</v>
      </c>
      <c r="D3484">
        <v>1.57</v>
      </c>
    </row>
    <row r="3485" spans="1:4">
      <c r="A3485" t="str">
        <f>"603899"</f>
        <v>603899</v>
      </c>
      <c r="B3485" t="s">
        <v>3487</v>
      </c>
      <c r="C3485">
        <v>-2.29</v>
      </c>
      <c r="D3485">
        <v>5.26</v>
      </c>
    </row>
    <row r="3486" spans="1:4">
      <c r="A3486" t="str">
        <f>"603900"</f>
        <v>603900</v>
      </c>
      <c r="B3486" t="s">
        <v>3488</v>
      </c>
      <c r="C3486">
        <v>0.79</v>
      </c>
      <c r="D3486">
        <v>2.52</v>
      </c>
    </row>
    <row r="3487" spans="1:4">
      <c r="A3487" t="str">
        <f>"603901"</f>
        <v>603901</v>
      </c>
      <c r="B3487" t="s">
        <v>3489</v>
      </c>
      <c r="C3487">
        <v>0.1</v>
      </c>
      <c r="D3487">
        <v>2.82</v>
      </c>
    </row>
    <row r="3488" spans="1:4">
      <c r="A3488" t="str">
        <f>"603903"</f>
        <v>603903</v>
      </c>
      <c r="B3488" t="s">
        <v>3490</v>
      </c>
      <c r="C3488">
        <v>2.16</v>
      </c>
      <c r="D3488">
        <v>4.32</v>
      </c>
    </row>
    <row r="3489" spans="1:4">
      <c r="A3489" t="str">
        <f>"603906"</f>
        <v>603906</v>
      </c>
      <c r="B3489" t="s">
        <v>3491</v>
      </c>
      <c r="C3489">
        <v>1.45</v>
      </c>
      <c r="D3489">
        <v>2.23</v>
      </c>
    </row>
    <row r="3490" spans="1:4">
      <c r="A3490" t="str">
        <f>"603908"</f>
        <v>603908</v>
      </c>
      <c r="B3490" t="s">
        <v>3492</v>
      </c>
      <c r="C3490">
        <v>-0.11</v>
      </c>
      <c r="D3490">
        <v>1.57</v>
      </c>
    </row>
    <row r="3491" spans="1:4">
      <c r="A3491" t="str">
        <f>"603909"</f>
        <v>603909</v>
      </c>
      <c r="B3491" t="s">
        <v>3493</v>
      </c>
      <c r="C3491">
        <v>0.03</v>
      </c>
      <c r="D3491">
        <v>0.68</v>
      </c>
    </row>
    <row r="3492" spans="1:4">
      <c r="A3492" t="str">
        <f>"603912"</f>
        <v>603912</v>
      </c>
      <c r="B3492" t="s">
        <v>3494</v>
      </c>
      <c r="C3492">
        <v>0.92</v>
      </c>
      <c r="D3492">
        <v>2.65</v>
      </c>
    </row>
    <row r="3493" spans="1:4">
      <c r="A3493" t="str">
        <f>"603916"</f>
        <v>603916</v>
      </c>
      <c r="B3493" t="s">
        <v>3495</v>
      </c>
      <c r="C3493">
        <v>1.96</v>
      </c>
      <c r="D3493">
        <v>5.94</v>
      </c>
    </row>
    <row r="3494" spans="1:4">
      <c r="A3494" t="str">
        <f>"603917"</f>
        <v>603917</v>
      </c>
      <c r="B3494" t="s">
        <v>3496</v>
      </c>
      <c r="C3494">
        <v>0.72</v>
      </c>
      <c r="D3494">
        <v>1.96</v>
      </c>
    </row>
    <row r="3495" spans="1:4">
      <c r="A3495" t="str">
        <f>"603918"</f>
        <v>603918</v>
      </c>
      <c r="B3495" t="s">
        <v>3497</v>
      </c>
      <c r="C3495">
        <v>2.12</v>
      </c>
      <c r="D3495">
        <v>3.18</v>
      </c>
    </row>
    <row r="3496" spans="1:4">
      <c r="A3496" t="str">
        <f>"603919"</f>
        <v>603919</v>
      </c>
      <c r="B3496" t="s">
        <v>3498</v>
      </c>
      <c r="C3496">
        <v>-0.18</v>
      </c>
      <c r="D3496">
        <v>1.64</v>
      </c>
    </row>
    <row r="3497" spans="1:4">
      <c r="A3497" t="str">
        <f>"603920"</f>
        <v>603920</v>
      </c>
      <c r="B3497" t="s">
        <v>3499</v>
      </c>
      <c r="C3497">
        <v>-0.38</v>
      </c>
      <c r="D3497">
        <v>3.51</v>
      </c>
    </row>
    <row r="3498" spans="1:4">
      <c r="A3498" t="str">
        <f>"603922"</f>
        <v>603922</v>
      </c>
      <c r="B3498" t="s">
        <v>3500</v>
      </c>
      <c r="C3498">
        <v>1.03</v>
      </c>
      <c r="D3498">
        <v>1.38</v>
      </c>
    </row>
    <row r="3499" spans="1:4">
      <c r="A3499" t="str">
        <f>"603926"</f>
        <v>603926</v>
      </c>
      <c r="B3499" t="s">
        <v>3501</v>
      </c>
      <c r="C3499">
        <v>0.4</v>
      </c>
      <c r="D3499">
        <v>1.93</v>
      </c>
    </row>
    <row r="3500" spans="1:4">
      <c r="A3500" t="str">
        <f>"603928"</f>
        <v>603928</v>
      </c>
      <c r="B3500" t="s">
        <v>3502</v>
      </c>
      <c r="C3500">
        <v>0.79</v>
      </c>
      <c r="D3500">
        <v>3.05</v>
      </c>
    </row>
    <row r="3501" spans="1:4">
      <c r="A3501" t="str">
        <f>"603929"</f>
        <v>603929</v>
      </c>
      <c r="B3501" t="s">
        <v>3503</v>
      </c>
      <c r="C3501">
        <v>2.51</v>
      </c>
      <c r="D3501">
        <v>3.46</v>
      </c>
    </row>
    <row r="3502" spans="1:4">
      <c r="A3502" t="str">
        <f>"603933"</f>
        <v>603933</v>
      </c>
      <c r="B3502" t="s">
        <v>3504</v>
      </c>
      <c r="C3502">
        <v>1.8</v>
      </c>
      <c r="D3502">
        <v>2.39</v>
      </c>
    </row>
    <row r="3503" spans="1:4">
      <c r="A3503" t="str">
        <f>"603936"</f>
        <v>603936</v>
      </c>
      <c r="B3503" t="s">
        <v>3505</v>
      </c>
      <c r="C3503">
        <v>1.54</v>
      </c>
      <c r="D3503">
        <v>10.16</v>
      </c>
    </row>
    <row r="3504" spans="1:4">
      <c r="A3504" t="str">
        <f>"603937"</f>
        <v>603937</v>
      </c>
      <c r="B3504" t="s">
        <v>3506</v>
      </c>
      <c r="C3504">
        <v>4.02</v>
      </c>
      <c r="D3504">
        <v>6.29</v>
      </c>
    </row>
    <row r="3505" spans="1:4">
      <c r="A3505" t="str">
        <f>"603938"</f>
        <v>603938</v>
      </c>
      <c r="B3505" t="s">
        <v>3507</v>
      </c>
      <c r="C3505">
        <v>0.58</v>
      </c>
      <c r="D3505">
        <v>2.07</v>
      </c>
    </row>
    <row r="3506" spans="1:4">
      <c r="A3506" t="str">
        <f>"603939"</f>
        <v>603939</v>
      </c>
      <c r="B3506" t="s">
        <v>3508</v>
      </c>
      <c r="C3506">
        <v>-7.95</v>
      </c>
      <c r="D3506">
        <v>8.41</v>
      </c>
    </row>
    <row r="3507" spans="1:4">
      <c r="A3507" t="str">
        <f>"603955"</f>
        <v>603955</v>
      </c>
      <c r="B3507" t="s">
        <v>3509</v>
      </c>
      <c r="C3507">
        <v>1.39</v>
      </c>
      <c r="D3507">
        <v>2.99</v>
      </c>
    </row>
    <row r="3508" spans="1:4">
      <c r="A3508" t="str">
        <f>"603958"</f>
        <v>603958</v>
      </c>
      <c r="B3508" t="s">
        <v>3510</v>
      </c>
      <c r="C3508">
        <v>0.9</v>
      </c>
      <c r="D3508">
        <v>1.81</v>
      </c>
    </row>
    <row r="3509" spans="1:4">
      <c r="A3509" t="str">
        <f>"603959"</f>
        <v>603959</v>
      </c>
      <c r="B3509" t="s">
        <v>3511</v>
      </c>
      <c r="C3509">
        <v>2.4</v>
      </c>
      <c r="D3509">
        <v>4.12</v>
      </c>
    </row>
    <row r="3510" spans="1:4">
      <c r="A3510" t="str">
        <f>"603960"</f>
        <v>603960</v>
      </c>
      <c r="B3510" t="s">
        <v>3512</v>
      </c>
      <c r="C3510">
        <v>-0.6</v>
      </c>
      <c r="D3510">
        <v>4.03</v>
      </c>
    </row>
    <row r="3511" spans="1:4">
      <c r="A3511" t="str">
        <f>"603963"</f>
        <v>603963</v>
      </c>
      <c r="B3511" t="s">
        <v>3513</v>
      </c>
      <c r="C3511">
        <v>-9.58</v>
      </c>
      <c r="D3511">
        <v>4.83</v>
      </c>
    </row>
    <row r="3512" spans="1:4">
      <c r="A3512" t="str">
        <f>"603966"</f>
        <v>603966</v>
      </c>
      <c r="B3512" t="s">
        <v>3514</v>
      </c>
      <c r="C3512">
        <v>4.32</v>
      </c>
      <c r="D3512">
        <v>11.92</v>
      </c>
    </row>
    <row r="3513" spans="1:4">
      <c r="A3513" t="str">
        <f>"603968"</f>
        <v>603968</v>
      </c>
      <c r="B3513" t="s">
        <v>3515</v>
      </c>
      <c r="C3513">
        <v>-0.5</v>
      </c>
      <c r="D3513">
        <v>4.29</v>
      </c>
    </row>
    <row r="3514" spans="1:4">
      <c r="A3514" t="str">
        <f>"603969"</f>
        <v>603969</v>
      </c>
      <c r="B3514" t="s">
        <v>3516</v>
      </c>
      <c r="C3514">
        <v>2.34</v>
      </c>
      <c r="D3514">
        <v>4.01</v>
      </c>
    </row>
    <row r="3515" spans="1:4">
      <c r="A3515" t="str">
        <f>"603970"</f>
        <v>603970</v>
      </c>
      <c r="B3515" t="s">
        <v>3517</v>
      </c>
      <c r="C3515">
        <v>0.82</v>
      </c>
      <c r="D3515">
        <v>3.07</v>
      </c>
    </row>
    <row r="3516" spans="1:4">
      <c r="A3516" t="str">
        <f>"603976"</f>
        <v>603976</v>
      </c>
      <c r="B3516" t="s">
        <v>3518</v>
      </c>
      <c r="C3516">
        <v>-3.94</v>
      </c>
      <c r="D3516">
        <v>4.36</v>
      </c>
    </row>
    <row r="3517" spans="1:4">
      <c r="A3517" t="str">
        <f>"603977"</f>
        <v>603977</v>
      </c>
      <c r="B3517" t="s">
        <v>3519</v>
      </c>
      <c r="C3517">
        <v>-1.68</v>
      </c>
      <c r="D3517">
        <v>3.36</v>
      </c>
    </row>
    <row r="3518" spans="1:4">
      <c r="A3518" t="str">
        <f>"603978"</f>
        <v>603978</v>
      </c>
      <c r="B3518" t="s">
        <v>3520</v>
      </c>
      <c r="C3518">
        <v>-1.16</v>
      </c>
      <c r="D3518">
        <v>5.15</v>
      </c>
    </row>
    <row r="3519" spans="1:4">
      <c r="A3519" t="str">
        <f>"603979"</f>
        <v>603979</v>
      </c>
      <c r="B3519" t="s">
        <v>3521</v>
      </c>
      <c r="C3519">
        <v>2.92</v>
      </c>
      <c r="D3519">
        <v>4.8</v>
      </c>
    </row>
    <row r="3520" spans="1:4">
      <c r="A3520" t="str">
        <f>"603980"</f>
        <v>603980</v>
      </c>
      <c r="B3520" t="s">
        <v>3522</v>
      </c>
      <c r="C3520">
        <v>0.46</v>
      </c>
      <c r="D3520">
        <v>1.45</v>
      </c>
    </row>
    <row r="3521" spans="1:4">
      <c r="A3521" t="str">
        <f>"603985"</f>
        <v>603985</v>
      </c>
      <c r="B3521" t="s">
        <v>3523</v>
      </c>
      <c r="C3521">
        <v>-0.26</v>
      </c>
      <c r="D3521">
        <v>1.5</v>
      </c>
    </row>
    <row r="3522" spans="1:4">
      <c r="A3522" t="str">
        <f>"603986"</f>
        <v>603986</v>
      </c>
      <c r="B3522" t="s">
        <v>3524</v>
      </c>
      <c r="C3522">
        <v>7.73</v>
      </c>
      <c r="D3522">
        <v>7.69</v>
      </c>
    </row>
    <row r="3523" spans="1:4">
      <c r="A3523" t="str">
        <f>"603987"</f>
        <v>603987</v>
      </c>
      <c r="B3523" t="s">
        <v>3525</v>
      </c>
      <c r="C3523">
        <v>-0.55</v>
      </c>
      <c r="D3523">
        <v>4.56</v>
      </c>
    </row>
    <row r="3524" spans="1:4">
      <c r="A3524" t="str">
        <f>"603988"</f>
        <v>603988</v>
      </c>
      <c r="B3524" t="s">
        <v>3526</v>
      </c>
      <c r="C3524">
        <v>-0.62</v>
      </c>
      <c r="D3524">
        <v>2.75</v>
      </c>
    </row>
    <row r="3525" spans="1:4">
      <c r="A3525" t="str">
        <f>"603989"</f>
        <v>603989</v>
      </c>
      <c r="B3525" t="s">
        <v>3527</v>
      </c>
      <c r="C3525">
        <v>-0.46</v>
      </c>
      <c r="D3525">
        <v>2.99</v>
      </c>
    </row>
    <row r="3526" spans="1:4">
      <c r="A3526" t="str">
        <f>"603990"</f>
        <v>603990</v>
      </c>
      <c r="B3526" t="s">
        <v>3528</v>
      </c>
      <c r="C3526">
        <v>0.24</v>
      </c>
      <c r="D3526">
        <v>1.53</v>
      </c>
    </row>
    <row r="3527" spans="1:4">
      <c r="A3527" t="str">
        <f>"603991"</f>
        <v>603991</v>
      </c>
      <c r="B3527" t="s">
        <v>3529</v>
      </c>
      <c r="C3527">
        <v>0.18</v>
      </c>
      <c r="D3527">
        <v>2.17</v>
      </c>
    </row>
    <row r="3528" spans="1:4">
      <c r="A3528" t="str">
        <f>"603993"</f>
        <v>603993</v>
      </c>
      <c r="B3528" t="s">
        <v>3530</v>
      </c>
      <c r="C3528">
        <v>1.98</v>
      </c>
      <c r="D3528">
        <v>5.29</v>
      </c>
    </row>
    <row r="3529" spans="1:4">
      <c r="A3529" t="str">
        <f>"603996"</f>
        <v>603996</v>
      </c>
      <c r="B3529" t="s">
        <v>3531</v>
      </c>
      <c r="C3529">
        <v>-1.47</v>
      </c>
      <c r="D3529">
        <v>2.2</v>
      </c>
    </row>
    <row r="3530" spans="1:4">
      <c r="A3530" t="str">
        <f>"603997"</f>
        <v>603997</v>
      </c>
      <c r="B3530" t="s">
        <v>3532</v>
      </c>
      <c r="C3530">
        <v>0</v>
      </c>
      <c r="D3530">
        <v>0</v>
      </c>
    </row>
    <row r="3531" spans="1:4">
      <c r="A3531" t="str">
        <f>"603998"</f>
        <v>603998</v>
      </c>
      <c r="B3531" t="s">
        <v>3533</v>
      </c>
      <c r="C3531">
        <v>-2.69</v>
      </c>
      <c r="D3531">
        <v>5.25</v>
      </c>
    </row>
    <row r="3532" spans="1:4">
      <c r="A3532" t="str">
        <f>"603999"</f>
        <v>603999</v>
      </c>
      <c r="B3532" t="s">
        <v>3534</v>
      </c>
      <c r="C3532">
        <v>-0.17</v>
      </c>
      <c r="D3532">
        <v>2.08</v>
      </c>
    </row>
    <row r="3533" spans="1:4">
      <c r="A3533" t="str">
        <f>"600401"</f>
        <v>600401</v>
      </c>
      <c r="B3533" t="s">
        <v>3535</v>
      </c>
      <c r="C3533">
        <v>0</v>
      </c>
      <c r="D3533">
        <v>0</v>
      </c>
    </row>
    <row r="3534" spans="1:4">
      <c r="A3534" t="str">
        <f>"600680"</f>
        <v>600680</v>
      </c>
      <c r="B3534" t="s">
        <v>3536</v>
      </c>
      <c r="C3534">
        <v>0</v>
      </c>
      <c r="D3534">
        <v>0</v>
      </c>
    </row>
    <row r="3535" spans="1:4">
      <c r="A3535" t="str">
        <f>"601606"</f>
        <v>601606</v>
      </c>
      <c r="B3535" t="s">
        <v>3537</v>
      </c>
      <c r="C3535">
        <v>0</v>
      </c>
      <c r="D3535">
        <v>0</v>
      </c>
    </row>
    <row r="3536" spans="1:4">
      <c r="A3536" t="str">
        <f>"603192"</f>
        <v>603192</v>
      </c>
      <c r="B3536" t="s">
        <v>3538</v>
      </c>
      <c r="C3536">
        <v>0</v>
      </c>
      <c r="D3536">
        <v>0</v>
      </c>
    </row>
    <row r="3537" spans="1:4">
      <c r="A3537" t="str">
        <f>"603657"</f>
        <v>603657</v>
      </c>
      <c r="B3537" t="s">
        <v>3539</v>
      </c>
      <c r="C3537">
        <v>0</v>
      </c>
      <c r="D3537">
        <v>0</v>
      </c>
    </row>
    <row r="3538" spans="1:1">
      <c r="A3538" t="s">
        <v>3540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沪深Ａ股20180723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2018-07-23T07:21:44Z</dcterms:created>
  <dcterms:modified xsi:type="dcterms:W3CDTF">2018-07-23T07:22:46Z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