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zxcha\Downloads\"/>
    </mc:Choice>
  </mc:AlternateContent>
  <xr:revisionPtr revIDLastSave="0" documentId="13_ncr:1_{7DDF135B-55A1-42B5-BBA6-D344CB7AEC31}" xr6:coauthVersionLast="47" xr6:coauthVersionMax="47" xr10:uidLastSave="{00000000-0000-0000-0000-000000000000}"/>
  <bookViews>
    <workbookView xWindow="-110" yWindow="-110" windowWidth="19420" windowHeight="10300" firstSheet="2" activeTab="4" xr2:uid="{00000000-000D-0000-FFFF-FFFF00000000}"/>
  </bookViews>
  <sheets>
    <sheet name="Original Data" sheetId="1" state="hidden" r:id="rId1"/>
    <sheet name="Sheet5" sheetId="5" state="hidden" r:id="rId2"/>
    <sheet name="Working Data" sheetId="3" r:id="rId3"/>
    <sheet name="Dashboard data" sheetId="6" r:id="rId4"/>
    <sheet name="Dashboard" sheetId="8" r:id="rId5"/>
    <sheet name="Analyse" sheetId="7" state="hidden" r:id="rId6"/>
  </sheets>
  <definedNames>
    <definedName name="_xlnm._FilterDatabase" localSheetId="0" hidden="1">'Original Data'!$A$1:$CU$1</definedName>
    <definedName name="_xlnm._FilterDatabase" localSheetId="2" hidden="1">'Working Data'!$A$1:$AE$1</definedName>
    <definedName name="_xlchart.v1.0" hidden="1">'Dashboard data'!$AQ$10:$AR$36</definedName>
    <definedName name="_xlchart.v1.1" hidden="1">'Dashboard data'!$AS$10:$AS$36</definedName>
    <definedName name="_xlchart.v1.2" hidden="1">'Dashboard data'!$AS$9</definedName>
    <definedName name="Slicer_month">#N/A</definedName>
    <definedName name="Slicer_week_day">#N/A</definedName>
    <definedName name="Table">'Working Data'!$A$1:$AE$213</definedName>
  </definedNames>
  <calcPr calcId="191029" calcOnSave="0"/>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0" i="6" l="1"/>
  <c r="Q10" i="6"/>
  <c r="D34" i="3"/>
  <c r="AS10" i="6" a="1"/>
  <c r="AS10" i="6" s="1"/>
  <c r="AR10" i="6" a="1"/>
  <c r="AR10" i="6" s="1"/>
  <c r="AQ10" i="6" a="1"/>
  <c r="AQ10" i="6" s="1"/>
  <c r="D59" i="3"/>
  <c r="Z10" i="6" a="1"/>
  <c r="Z10" i="6" s="1"/>
  <c r="AB10" i="6" a="1"/>
  <c r="AB10" i="6" s="1"/>
  <c r="AA10" i="6" a="1"/>
  <c r="AA10" i="6" s="1"/>
  <c r="C12" i="3"/>
  <c r="C14" i="3"/>
  <c r="C32" i="3"/>
  <c r="C7" i="3"/>
  <c r="C13" i="3"/>
  <c r="C48" i="3"/>
  <c r="C16" i="3"/>
  <c r="C24" i="3"/>
  <c r="C11" i="3"/>
  <c r="C46" i="3"/>
  <c r="C33" i="3"/>
  <c r="C89" i="3"/>
  <c r="C8" i="3"/>
  <c r="C10" i="3"/>
  <c r="C17" i="3"/>
  <c r="C69" i="3"/>
  <c r="C9" i="3"/>
  <c r="C23" i="3"/>
  <c r="C71" i="3"/>
  <c r="C51" i="3"/>
  <c r="C211" i="3"/>
  <c r="C25" i="3"/>
  <c r="C59" i="3"/>
  <c r="C62" i="3"/>
  <c r="C90" i="3"/>
  <c r="C58" i="3"/>
  <c r="C26" i="3"/>
  <c r="C70" i="3"/>
  <c r="C43" i="3"/>
  <c r="C80" i="3"/>
  <c r="C75" i="3"/>
  <c r="C60" i="3"/>
  <c r="C116" i="3"/>
  <c r="C27" i="3"/>
  <c r="C61" i="3"/>
  <c r="C19" i="3"/>
  <c r="C29" i="3"/>
  <c r="C40" i="3"/>
  <c r="C15" i="3"/>
  <c r="C35" i="3"/>
  <c r="C52" i="3"/>
  <c r="C20" i="3"/>
  <c r="C73" i="3"/>
  <c r="C88" i="3"/>
  <c r="C28" i="3"/>
  <c r="C65" i="3"/>
  <c r="C74" i="3"/>
  <c r="C63" i="3"/>
  <c r="C102" i="3"/>
  <c r="C45" i="3"/>
  <c r="C37" i="3"/>
  <c r="C42" i="3"/>
  <c r="C67" i="3"/>
  <c r="C30" i="3"/>
  <c r="C110" i="3"/>
  <c r="C93" i="3"/>
  <c r="C133" i="3"/>
  <c r="C66" i="3"/>
  <c r="C54" i="3"/>
  <c r="C18" i="3"/>
  <c r="C6" i="3"/>
  <c r="C212" i="3"/>
  <c r="C68" i="3"/>
  <c r="C72" i="3"/>
  <c r="C39" i="3"/>
  <c r="C53" i="3"/>
  <c r="C21" i="3"/>
  <c r="C207" i="3"/>
  <c r="C208" i="3"/>
  <c r="C22" i="3"/>
  <c r="C132" i="3"/>
  <c r="C148" i="3"/>
  <c r="C31" i="3"/>
  <c r="C197" i="3"/>
  <c r="C135" i="3"/>
  <c r="C47" i="3"/>
  <c r="C41" i="3"/>
  <c r="C109" i="3"/>
  <c r="C49" i="3"/>
  <c r="C44" i="3"/>
  <c r="C151" i="3"/>
  <c r="C95" i="3"/>
  <c r="C57" i="3"/>
  <c r="C140" i="3"/>
  <c r="C198" i="3"/>
  <c r="C50" i="3"/>
  <c r="C55" i="3"/>
  <c r="C129" i="3"/>
  <c r="C5" i="3"/>
  <c r="C210" i="3"/>
  <c r="C117" i="3"/>
  <c r="C178" i="3"/>
  <c r="C156" i="3"/>
  <c r="C163" i="3"/>
  <c r="C36" i="3"/>
  <c r="C121" i="3"/>
  <c r="C83" i="3"/>
  <c r="C204" i="3"/>
  <c r="C103" i="3"/>
  <c r="C201" i="3"/>
  <c r="C128" i="3"/>
  <c r="C183" i="3"/>
  <c r="C96" i="3"/>
  <c r="C38" i="3"/>
  <c r="C138" i="3"/>
  <c r="C97" i="3"/>
  <c r="C64" i="3"/>
  <c r="C172" i="3"/>
  <c r="C94" i="3"/>
  <c r="C142" i="3"/>
  <c r="C81" i="3"/>
  <c r="C195" i="3"/>
  <c r="C137" i="3"/>
  <c r="C185" i="3"/>
  <c r="C155" i="3"/>
  <c r="C205" i="3"/>
  <c r="C144" i="3"/>
  <c r="C78" i="3"/>
  <c r="C200" i="3"/>
  <c r="C167" i="3"/>
  <c r="C206" i="3"/>
  <c r="C203" i="3"/>
  <c r="C145" i="3"/>
  <c r="C106" i="3"/>
  <c r="C213" i="3"/>
  <c r="C153" i="3"/>
  <c r="C158" i="3"/>
  <c r="C4" i="3"/>
  <c r="C146" i="3"/>
  <c r="C122" i="3"/>
  <c r="C189" i="3"/>
  <c r="C149" i="3"/>
  <c r="C104" i="3"/>
  <c r="C154" i="3"/>
  <c r="C161" i="3"/>
  <c r="C108" i="3"/>
  <c r="C176" i="3"/>
  <c r="C125" i="3"/>
  <c r="C177" i="3"/>
  <c r="C105" i="3"/>
  <c r="C84" i="3"/>
  <c r="C188" i="3"/>
  <c r="C56" i="3"/>
  <c r="C181" i="3"/>
  <c r="C171" i="3"/>
  <c r="C152" i="3"/>
  <c r="C182" i="3"/>
  <c r="C209" i="3"/>
  <c r="C147" i="3"/>
  <c r="C118" i="3"/>
  <c r="C82" i="3"/>
  <c r="C175" i="3"/>
  <c r="C131" i="3"/>
  <c r="C190" i="3"/>
  <c r="C139" i="3"/>
  <c r="C77" i="3"/>
  <c r="C136" i="3"/>
  <c r="C186" i="3"/>
  <c r="C134" i="3"/>
  <c r="C194" i="3"/>
  <c r="C165" i="3"/>
  <c r="C180" i="3"/>
  <c r="C173" i="3"/>
  <c r="C170" i="3"/>
  <c r="C141" i="3"/>
  <c r="C199" i="3"/>
  <c r="C86" i="3"/>
  <c r="C113" i="3"/>
  <c r="C115" i="3"/>
  <c r="C187" i="3"/>
  <c r="C130" i="3"/>
  <c r="C99" i="3"/>
  <c r="C87" i="3"/>
  <c r="C169" i="3"/>
  <c r="C127" i="3"/>
  <c r="C168" i="3"/>
  <c r="C119" i="3"/>
  <c r="C159" i="3"/>
  <c r="C124" i="3"/>
  <c r="C184" i="3"/>
  <c r="C107" i="3"/>
  <c r="C179" i="3"/>
  <c r="C157" i="3"/>
  <c r="C112" i="3"/>
  <c r="C114" i="3"/>
  <c r="C79" i="3"/>
  <c r="C98" i="3"/>
  <c r="C192" i="3"/>
  <c r="C174" i="3"/>
  <c r="C143" i="3"/>
  <c r="C120" i="3"/>
  <c r="C92" i="3"/>
  <c r="C196" i="3"/>
  <c r="C101" i="3"/>
  <c r="C193" i="3"/>
  <c r="C85" i="3"/>
  <c r="C76" i="3"/>
  <c r="C123" i="3"/>
  <c r="C160" i="3"/>
  <c r="C91" i="3"/>
  <c r="C166" i="3"/>
  <c r="C111" i="3"/>
  <c r="C202" i="3"/>
  <c r="C150" i="3"/>
  <c r="C164" i="3"/>
  <c r="C191" i="3"/>
  <c r="C100" i="3"/>
  <c r="C126" i="3"/>
  <c r="C162" i="3"/>
  <c r="C3" i="3"/>
  <c r="C2" i="3"/>
  <c r="C214" i="3"/>
  <c r="C34" i="3"/>
  <c r="AH8" i="6"/>
  <c r="AI8" i="6" s="1"/>
  <c r="AI10" i="6" s="1" a="1"/>
  <c r="AI10" i="6" s="1"/>
  <c r="R10" i="6"/>
  <c r="R11" i="6"/>
  <c r="R12" i="6"/>
  <c r="R13" i="6"/>
  <c r="R14" i="6"/>
  <c r="R15" i="6"/>
  <c r="R16" i="6"/>
  <c r="Q11" i="6"/>
  <c r="Q12" i="6"/>
  <c r="Q13" i="6"/>
  <c r="Q14" i="6"/>
  <c r="Q15" i="6"/>
  <c r="Q16" i="6"/>
  <c r="J14" i="3"/>
  <c r="J32" i="3"/>
  <c r="J12" i="3"/>
  <c r="J7" i="3"/>
  <c r="J13" i="3"/>
  <c r="J48" i="3"/>
  <c r="J16" i="3"/>
  <c r="J24" i="3"/>
  <c r="J11" i="3"/>
  <c r="J46" i="3"/>
  <c r="J33" i="3"/>
  <c r="J89" i="3"/>
  <c r="J8" i="3"/>
  <c r="J10" i="3"/>
  <c r="J17" i="3"/>
  <c r="J69" i="3"/>
  <c r="J9" i="3"/>
  <c r="J23" i="3"/>
  <c r="J71" i="3"/>
  <c r="J51" i="3"/>
  <c r="J211" i="3"/>
  <c r="J25" i="3"/>
  <c r="J59" i="3"/>
  <c r="J62" i="3"/>
  <c r="J90" i="3"/>
  <c r="J58" i="3"/>
  <c r="J26" i="3"/>
  <c r="J70" i="3"/>
  <c r="J43" i="3"/>
  <c r="J80" i="3"/>
  <c r="J75" i="3"/>
  <c r="J60" i="3"/>
  <c r="J116" i="3"/>
  <c r="J27" i="3"/>
  <c r="J61" i="3"/>
  <c r="J19" i="3"/>
  <c r="J29" i="3"/>
  <c r="J40" i="3"/>
  <c r="J15" i="3"/>
  <c r="J35" i="3"/>
  <c r="J52" i="3"/>
  <c r="J20" i="3"/>
  <c r="J73" i="3"/>
  <c r="J88" i="3"/>
  <c r="J28" i="3"/>
  <c r="J65" i="3"/>
  <c r="J74" i="3"/>
  <c r="J63" i="3"/>
  <c r="J102" i="3"/>
  <c r="J45" i="3"/>
  <c r="J37" i="3"/>
  <c r="J42" i="3"/>
  <c r="J67" i="3"/>
  <c r="J30" i="3"/>
  <c r="J110" i="3"/>
  <c r="J93" i="3"/>
  <c r="J133" i="3"/>
  <c r="J66" i="3"/>
  <c r="J54" i="3"/>
  <c r="J18" i="3"/>
  <c r="J6" i="3"/>
  <c r="J212" i="3"/>
  <c r="J68" i="3"/>
  <c r="J72" i="3"/>
  <c r="J39" i="3"/>
  <c r="J53" i="3"/>
  <c r="J21" i="3"/>
  <c r="J207" i="3"/>
  <c r="J208" i="3"/>
  <c r="J22" i="3"/>
  <c r="J132" i="3"/>
  <c r="J148" i="3"/>
  <c r="J31" i="3"/>
  <c r="J197" i="3"/>
  <c r="J135" i="3"/>
  <c r="J47" i="3"/>
  <c r="J41" i="3"/>
  <c r="J109" i="3"/>
  <c r="J49" i="3"/>
  <c r="J44" i="3"/>
  <c r="J151" i="3"/>
  <c r="J95" i="3"/>
  <c r="J57" i="3"/>
  <c r="J140" i="3"/>
  <c r="J198" i="3"/>
  <c r="J50" i="3"/>
  <c r="J55" i="3"/>
  <c r="J129" i="3"/>
  <c r="J5" i="3"/>
  <c r="J210" i="3"/>
  <c r="J117" i="3"/>
  <c r="J178" i="3"/>
  <c r="J156" i="3"/>
  <c r="J163" i="3"/>
  <c r="J36" i="3"/>
  <c r="J121" i="3"/>
  <c r="J83" i="3"/>
  <c r="J204" i="3"/>
  <c r="J103" i="3"/>
  <c r="J201" i="3"/>
  <c r="J128" i="3"/>
  <c r="J183" i="3"/>
  <c r="J96" i="3"/>
  <c r="J38" i="3"/>
  <c r="J138" i="3"/>
  <c r="J97" i="3"/>
  <c r="J64" i="3"/>
  <c r="J172" i="3"/>
  <c r="J94" i="3"/>
  <c r="J142" i="3"/>
  <c r="J81" i="3"/>
  <c r="J195" i="3"/>
  <c r="J137" i="3"/>
  <c r="J185" i="3"/>
  <c r="J155" i="3"/>
  <c r="J205" i="3"/>
  <c r="J144" i="3"/>
  <c r="J78" i="3"/>
  <c r="J200" i="3"/>
  <c r="J167" i="3"/>
  <c r="J206" i="3"/>
  <c r="J203" i="3"/>
  <c r="J145" i="3"/>
  <c r="J106" i="3"/>
  <c r="J213" i="3"/>
  <c r="J153" i="3"/>
  <c r="J158" i="3"/>
  <c r="J4" i="3"/>
  <c r="J146" i="3"/>
  <c r="J122" i="3"/>
  <c r="J189" i="3"/>
  <c r="J149" i="3"/>
  <c r="J104" i="3"/>
  <c r="J154" i="3"/>
  <c r="J161" i="3"/>
  <c r="J108" i="3"/>
  <c r="J176" i="3"/>
  <c r="J125" i="3"/>
  <c r="J177" i="3"/>
  <c r="J105" i="3"/>
  <c r="J84" i="3"/>
  <c r="J188" i="3"/>
  <c r="J56" i="3"/>
  <c r="J181" i="3"/>
  <c r="J171" i="3"/>
  <c r="J152" i="3"/>
  <c r="J182" i="3"/>
  <c r="J209" i="3"/>
  <c r="J147" i="3"/>
  <c r="J118" i="3"/>
  <c r="J82" i="3"/>
  <c r="J175" i="3"/>
  <c r="J131" i="3"/>
  <c r="J190" i="3"/>
  <c r="J139" i="3"/>
  <c r="J77" i="3"/>
  <c r="J136" i="3"/>
  <c r="J186" i="3"/>
  <c r="J134" i="3"/>
  <c r="J194" i="3"/>
  <c r="J165" i="3"/>
  <c r="J180" i="3"/>
  <c r="J173" i="3"/>
  <c r="J170" i="3"/>
  <c r="J141" i="3"/>
  <c r="J199" i="3"/>
  <c r="J86" i="3"/>
  <c r="J113" i="3"/>
  <c r="J115" i="3"/>
  <c r="J187" i="3"/>
  <c r="J130" i="3"/>
  <c r="J99" i="3"/>
  <c r="J87" i="3"/>
  <c r="J169" i="3"/>
  <c r="J127" i="3"/>
  <c r="J168" i="3"/>
  <c r="J119" i="3"/>
  <c r="J159" i="3"/>
  <c r="J124" i="3"/>
  <c r="J184" i="3"/>
  <c r="J107" i="3"/>
  <c r="J179" i="3"/>
  <c r="J157" i="3"/>
  <c r="J112" i="3"/>
  <c r="J114" i="3"/>
  <c r="J79" i="3"/>
  <c r="J98" i="3"/>
  <c r="J192" i="3"/>
  <c r="J174" i="3"/>
  <c r="J143" i="3"/>
  <c r="J120" i="3"/>
  <c r="J92" i="3"/>
  <c r="J196" i="3"/>
  <c r="J101" i="3"/>
  <c r="J193" i="3"/>
  <c r="J85" i="3"/>
  <c r="J76" i="3"/>
  <c r="J123" i="3"/>
  <c r="J160" i="3"/>
  <c r="J91" i="3"/>
  <c r="J166" i="3"/>
  <c r="J111" i="3"/>
  <c r="J202" i="3"/>
  <c r="J150" i="3"/>
  <c r="J164" i="3"/>
  <c r="J191" i="3"/>
  <c r="J100" i="3"/>
  <c r="J126" i="3"/>
  <c r="J162" i="3"/>
  <c r="J3" i="3"/>
  <c r="J2" i="3"/>
  <c r="J214" i="3"/>
  <c r="J3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8" i="3"/>
  <c r="D57" i="3"/>
  <c r="D56" i="3"/>
  <c r="D55" i="3"/>
  <c r="D54" i="3"/>
  <c r="D53" i="3"/>
  <c r="D52" i="3"/>
  <c r="D51" i="3"/>
  <c r="D50" i="3"/>
  <c r="D49" i="3"/>
  <c r="D48" i="3"/>
  <c r="D47" i="3"/>
  <c r="D46" i="3"/>
  <c r="D45" i="3"/>
  <c r="D44" i="3"/>
  <c r="D43" i="3"/>
  <c r="D42" i="3"/>
  <c r="D41" i="3"/>
  <c r="D40" i="3"/>
  <c r="D39" i="3"/>
  <c r="D38" i="3"/>
  <c r="D37" i="3"/>
  <c r="D36" i="3"/>
  <c r="D35"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D214" i="3"/>
  <c r="J14" i="6"/>
  <c r="J15" i="6"/>
  <c r="AG10" i="6" l="1" a="1"/>
  <c r="AG10" i="6" s="1"/>
  <c r="AP10" i="6" a="1"/>
  <c r="AP10" i="6" s="1"/>
  <c r="AP9" i="6" a="1"/>
  <c r="AP9" i="6" s="1"/>
  <c r="AP33" i="6" a="1"/>
  <c r="AP33" i="6" s="1"/>
  <c r="AP29" i="6" a="1"/>
  <c r="AP29" i="6" s="1"/>
  <c r="AP25" i="6" a="1"/>
  <c r="AP25" i="6" s="1"/>
  <c r="AP21" i="6" a="1"/>
  <c r="AP21" i="6" s="1"/>
  <c r="AP17" i="6" a="1"/>
  <c r="AP17" i="6" s="1"/>
  <c r="AP13" i="6" a="1"/>
  <c r="AP13" i="6" s="1"/>
  <c r="AP36" i="6" a="1"/>
  <c r="AP36" i="6" s="1"/>
  <c r="AP32" i="6" a="1"/>
  <c r="AP32" i="6" s="1"/>
  <c r="AP28" i="6" a="1"/>
  <c r="AP28" i="6" s="1"/>
  <c r="AP24" i="6" a="1"/>
  <c r="AP24" i="6" s="1"/>
  <c r="AP20" i="6" a="1"/>
  <c r="AP20" i="6" s="1"/>
  <c r="AP16" i="6" a="1"/>
  <c r="AP16" i="6" s="1"/>
  <c r="AP12" i="6" a="1"/>
  <c r="AP12" i="6" s="1"/>
  <c r="AP35" i="6" a="1"/>
  <c r="AP35" i="6" s="1"/>
  <c r="AP31" i="6" a="1"/>
  <c r="AP31" i="6" s="1"/>
  <c r="AP27" i="6" a="1"/>
  <c r="AP27" i="6" s="1"/>
  <c r="AP23" i="6" a="1"/>
  <c r="AP23" i="6" s="1"/>
  <c r="AP19" i="6" a="1"/>
  <c r="AP19" i="6" s="1"/>
  <c r="AP15" i="6" a="1"/>
  <c r="AP15" i="6" s="1"/>
  <c r="AP11" i="6" a="1"/>
  <c r="AP11" i="6" s="1"/>
  <c r="AP34" i="6" a="1"/>
  <c r="AP34" i="6" s="1"/>
  <c r="AP30" i="6" a="1"/>
  <c r="AP30" i="6" s="1"/>
  <c r="AP26" i="6" a="1"/>
  <c r="AP26" i="6" s="1"/>
  <c r="AP22" i="6" a="1"/>
  <c r="AP22" i="6" s="1"/>
  <c r="AP18" i="6" a="1"/>
  <c r="AP18" i="6" s="1"/>
  <c r="AP14" i="6" a="1"/>
  <c r="AP14" i="6" s="1"/>
  <c r="AH10" i="6" a="1"/>
  <c r="AH10" i="6" s="1"/>
  <c r="S21" i="6"/>
  <c r="S20" i="6"/>
  <c r="S18" i="6"/>
  <c r="S17" i="6"/>
  <c r="S15" i="6"/>
  <c r="S14" i="6"/>
  <c r="S13" i="6"/>
  <c r="S12" i="6"/>
  <c r="S16" i="6"/>
  <c r="S19" i="6"/>
  <c r="S11" i="6"/>
  <c r="J16" i="6"/>
  <c r="Y118" i="6" l="1"/>
  <c r="Y185" i="6"/>
  <c r="Y84" i="6"/>
  <c r="Y164" i="6"/>
  <c r="Y25" i="6"/>
  <c r="Y74" i="6"/>
  <c r="Y68" i="6"/>
  <c r="Y191" i="6"/>
  <c r="Y127" i="6"/>
  <c r="Y213" i="6"/>
  <c r="Y46" i="6"/>
  <c r="Y96" i="6"/>
  <c r="Y81" i="6"/>
  <c r="Y207" i="6"/>
  <c r="Y45" i="6"/>
  <c r="Y103" i="6"/>
  <c r="Y140" i="6"/>
  <c r="Y111" i="6"/>
  <c r="Y124" i="6"/>
  <c r="Y175" i="6"/>
  <c r="Y169" i="6"/>
  <c r="Y176" i="6"/>
  <c r="Y52" i="6"/>
  <c r="Y86" i="6"/>
  <c r="Y62" i="6"/>
  <c r="Y38" i="6"/>
  <c r="Y183" i="6"/>
  <c r="Y155" i="6"/>
  <c r="Y23" i="6"/>
  <c r="Y90" i="6"/>
  <c r="Y16" i="6"/>
  <c r="Y222" i="6"/>
  <c r="Y70" i="6"/>
  <c r="Y171" i="6"/>
  <c r="Y49" i="6"/>
  <c r="Y26" i="6"/>
  <c r="Y55" i="6"/>
  <c r="Y142" i="6"/>
  <c r="Y135" i="6"/>
  <c r="Y209" i="6"/>
  <c r="Y93" i="6"/>
  <c r="Y137" i="6"/>
  <c r="Y150" i="6"/>
  <c r="Y105" i="6"/>
  <c r="Y43" i="6"/>
  <c r="Y160" i="6"/>
  <c r="Y61" i="6"/>
  <c r="Y17" i="6"/>
  <c r="Y22" i="6"/>
  <c r="Y144" i="6"/>
  <c r="Y130" i="6"/>
  <c r="Y200" i="6"/>
  <c r="Y147" i="6"/>
  <c r="Y65" i="6"/>
  <c r="Y89" i="6"/>
  <c r="Y174" i="6"/>
  <c r="Y58" i="6"/>
  <c r="Y149" i="6"/>
  <c r="Y97" i="6"/>
  <c r="Y44" i="6"/>
  <c r="Y107" i="6"/>
  <c r="Y212" i="6"/>
  <c r="Y11" i="6"/>
  <c r="Y190" i="6"/>
  <c r="Y177" i="6"/>
  <c r="Y18" i="6"/>
  <c r="Y163" i="6"/>
  <c r="Y114" i="6"/>
  <c r="Y123" i="6"/>
  <c r="Y166" i="6"/>
  <c r="Y132" i="6"/>
  <c r="Y217" i="6"/>
  <c r="Y134" i="6"/>
  <c r="Y109" i="6"/>
  <c r="Y101" i="6"/>
  <c r="Y88" i="6"/>
  <c r="Y181" i="6"/>
  <c r="Y13" i="6"/>
  <c r="Y78" i="6"/>
  <c r="Y116" i="6"/>
  <c r="Y165" i="6"/>
  <c r="Y87" i="6"/>
  <c r="Y198" i="6"/>
  <c r="Y37" i="6"/>
  <c r="Y59" i="6"/>
  <c r="Y102" i="6"/>
  <c r="Y154" i="6"/>
  <c r="Y19" i="6"/>
  <c r="Y48" i="6"/>
  <c r="Y12" i="6"/>
  <c r="Y27" i="6"/>
  <c r="Y30" i="6"/>
  <c r="Y202" i="6"/>
  <c r="Y39" i="6"/>
  <c r="Y220" i="6"/>
  <c r="Y104" i="6"/>
  <c r="Y71" i="6"/>
  <c r="Y184" i="6"/>
  <c r="Y133" i="6"/>
  <c r="Y189" i="6"/>
  <c r="Y77" i="6"/>
  <c r="Y54" i="6"/>
  <c r="Y32" i="6"/>
  <c r="Y162" i="6"/>
  <c r="Y201" i="6"/>
  <c r="Y72" i="6"/>
  <c r="Y76" i="6"/>
  <c r="Y120" i="6"/>
  <c r="Y206" i="6"/>
  <c r="Y197" i="6"/>
  <c r="Y196" i="6"/>
  <c r="Y210" i="6"/>
  <c r="Y153" i="6"/>
  <c r="Y100" i="6"/>
  <c r="Y167" i="6"/>
  <c r="Y117" i="6"/>
  <c r="Y67" i="6"/>
  <c r="Y139" i="6"/>
  <c r="Y69" i="6"/>
  <c r="Y180" i="6"/>
  <c r="Y131" i="6"/>
  <c r="Y138" i="6"/>
  <c r="Y203" i="6"/>
  <c r="Y121" i="6"/>
  <c r="Y36" i="6"/>
  <c r="Y98" i="6"/>
  <c r="Y156" i="6"/>
  <c r="Y92" i="6"/>
  <c r="Y63" i="6"/>
  <c r="Y110" i="6"/>
  <c r="Y33" i="6"/>
  <c r="Y73" i="6"/>
  <c r="Y205" i="6"/>
  <c r="Y91" i="6"/>
  <c r="Y188" i="6"/>
  <c r="Y146" i="6"/>
  <c r="Y94" i="6"/>
  <c r="Y29" i="6"/>
  <c r="Y126" i="6"/>
  <c r="Y170" i="6"/>
  <c r="Y119" i="6"/>
  <c r="Y182" i="6"/>
  <c r="Y157" i="6"/>
  <c r="Y168" i="6"/>
  <c r="Y28" i="6"/>
  <c r="Y172" i="6"/>
  <c r="Y112" i="6"/>
  <c r="Y24" i="6"/>
  <c r="Y186" i="6"/>
  <c r="Y15" i="6"/>
  <c r="Y193" i="6"/>
  <c r="Y194" i="6"/>
  <c r="Y41" i="6"/>
  <c r="Y82" i="6"/>
  <c r="Y208" i="6"/>
  <c r="Y158" i="6"/>
  <c r="Y80" i="6"/>
  <c r="Y151" i="6"/>
  <c r="Y31" i="6"/>
  <c r="Y218" i="6"/>
  <c r="Y99" i="6"/>
  <c r="Y178" i="6"/>
  <c r="Y129" i="6"/>
  <c r="Y214" i="6"/>
  <c r="Y75" i="6"/>
  <c r="Y83" i="6"/>
  <c r="Y47" i="6"/>
  <c r="Y204" i="6"/>
  <c r="Y145" i="6"/>
  <c r="Y64" i="6"/>
  <c r="Y195" i="6"/>
  <c r="Y122" i="6"/>
  <c r="Y141" i="6"/>
  <c r="Y60" i="6"/>
  <c r="Y216" i="6"/>
  <c r="Y53" i="6"/>
  <c r="Y159" i="6"/>
  <c r="Y50" i="6"/>
  <c r="Y136" i="6"/>
  <c r="Y57" i="6"/>
  <c r="Y21" i="6"/>
  <c r="Y35" i="6"/>
  <c r="Y173" i="6"/>
  <c r="Y152" i="6"/>
  <c r="Y106" i="6"/>
  <c r="Y108" i="6"/>
  <c r="Y42" i="6"/>
  <c r="Y143" i="6"/>
  <c r="Y148" i="6"/>
  <c r="Y128" i="6"/>
  <c r="Y95" i="6"/>
  <c r="Y219" i="6"/>
  <c r="Y66" i="6"/>
  <c r="Y192" i="6"/>
  <c r="Y211" i="6"/>
  <c r="Y56" i="6"/>
  <c r="Y221" i="6"/>
  <c r="Y40" i="6"/>
  <c r="Y125" i="6"/>
  <c r="Y79" i="6"/>
  <c r="Y215" i="6"/>
  <c r="Y115" i="6"/>
  <c r="Y20" i="6"/>
  <c r="Y179" i="6"/>
  <c r="Y34" i="6"/>
  <c r="Y199" i="6"/>
  <c r="Y113" i="6"/>
  <c r="Y161" i="6"/>
  <c r="Y187" i="6"/>
  <c r="Y51" i="6"/>
  <c r="Y14" i="6"/>
  <c r="Y85" i="6"/>
  <c r="Y10" i="6"/>
  <c r="AE10" i="6" l="1"/>
  <c r="AF10"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<sst xmlns="http://schemas.openxmlformats.org/spreadsheetml/2006/main" count="869" uniqueCount="368">
  <si>
    <t>week_day</t>
  </si>
  <si>
    <t>date</t>
  </si>
  <si>
    <t>revenue</t>
  </si>
  <si>
    <t>units_sold</t>
  </si>
  <si>
    <t>num_transactions</t>
  </si>
  <si>
    <t>basket_size</t>
  </si>
  <si>
    <t>avg_transaction_value</t>
  </si>
  <si>
    <t>avg_unit_value</t>
  </si>
  <si>
    <t>total_discount</t>
  </si>
  <si>
    <t>discount_pct</t>
  </si>
  <si>
    <t>visitors</t>
  </si>
  <si>
    <t>conversion</t>
  </si>
  <si>
    <t>fullprice_cost_per_unit</t>
  </si>
  <si>
    <t>cost_of_goods</t>
  </si>
  <si>
    <t>gross_margin</t>
  </si>
  <si>
    <t>monthly_labor_cost</t>
  </si>
  <si>
    <t>monthly_rent</t>
  </si>
  <si>
    <t>profit</t>
  </si>
  <si>
    <t>unnamed_1</t>
  </si>
  <si>
    <t>total_staff</t>
  </si>
  <si>
    <t>total_staff_hours</t>
  </si>
  <si>
    <t>avg_basepay_perhour</t>
  </si>
  <si>
    <t>avg_incentive_perstaff</t>
  </si>
  <si>
    <t>total_staff_traincost</t>
  </si>
  <si>
    <t>staffhours_perconversion</t>
  </si>
  <si>
    <t>staffhours_perunit</t>
  </si>
  <si>
    <t>staffhours_perprofit</t>
  </si>
  <si>
    <t>staff_vs_conversion</t>
  </si>
  <si>
    <t>staff_vs_unitsold</t>
  </si>
  <si>
    <t>staff_vs_profit</t>
  </si>
  <si>
    <t>basepay_vs_conversion</t>
  </si>
  <si>
    <t>basepay_vs_unitsold</t>
  </si>
  <si>
    <t>basepay_vs_profit</t>
  </si>
  <si>
    <t>incentive_vs_conversion</t>
  </si>
  <si>
    <t>incentive_vs_unitsold</t>
  </si>
  <si>
    <t>incentive_vs_profit</t>
  </si>
  <si>
    <t>training_vs_conversion</t>
  </si>
  <si>
    <t>training_vs_unitsold</t>
  </si>
  <si>
    <t>training_vs_profit</t>
  </si>
  <si>
    <t>unnamed_2</t>
  </si>
  <si>
    <t>units_instore</t>
  </si>
  <si>
    <t>value_units_instore</t>
  </si>
  <si>
    <t>cost_goods_sold</t>
  </si>
  <si>
    <t>sold_per_instock</t>
  </si>
  <si>
    <t>stockvalue_per_revenue</t>
  </si>
  <si>
    <t>stockvalue_per_profit</t>
  </si>
  <si>
    <t>stockvalue_per_conversion</t>
  </si>
  <si>
    <t>unnamed_3</t>
  </si>
  <si>
    <t>store_size_sqft</t>
  </si>
  <si>
    <t>revenue_per_sqft</t>
  </si>
  <si>
    <t>revenue_per_rent</t>
  </si>
  <si>
    <t>conversion_per_rent</t>
  </si>
  <si>
    <t>volume_per_rent</t>
  </si>
  <si>
    <t>profit_per_rent</t>
  </si>
  <si>
    <t>labor_per_rent</t>
  </si>
  <si>
    <t>unnamed_4</t>
  </si>
  <si>
    <t>passerby_traffic</t>
  </si>
  <si>
    <t>visitors_female</t>
  </si>
  <si>
    <t>visitors_male</t>
  </si>
  <si>
    <t>customers_female</t>
  </si>
  <si>
    <t>customers_male</t>
  </si>
  <si>
    <t>dwellers</t>
  </si>
  <si>
    <t>facebook_friends</t>
  </si>
  <si>
    <t>visitor_per_passerby</t>
  </si>
  <si>
    <t>marketspend_company</t>
  </si>
  <si>
    <t>marketspend_store</t>
  </si>
  <si>
    <t>marketspend_company_to_rev</t>
  </si>
  <si>
    <t>marketspend_company_to_unitsold</t>
  </si>
  <si>
    <t>marketspend_company_to_profit</t>
  </si>
  <si>
    <t>unnamed_5</t>
  </si>
  <si>
    <t>members_in_db</t>
  </si>
  <si>
    <t>members_bought_store</t>
  </si>
  <si>
    <t>members_bought_online</t>
  </si>
  <si>
    <t>edm_sent</t>
  </si>
  <si>
    <t>opens</t>
  </si>
  <si>
    <t>open_rate</t>
  </si>
  <si>
    <t>unsubscribers</t>
  </si>
  <si>
    <t>new_members</t>
  </si>
  <si>
    <t>members_bought_store_per_transactions</t>
  </si>
  <si>
    <t>unnamed_6</t>
  </si>
  <si>
    <t>site_visitors</t>
  </si>
  <si>
    <t>transactions</t>
  </si>
  <si>
    <t>value_transactions</t>
  </si>
  <si>
    <t>returning_customers</t>
  </si>
  <si>
    <t>ecommerce_to_store_revenue</t>
  </si>
  <si>
    <t>eCommerce_to_store_transactions</t>
  </si>
  <si>
    <t>returns</t>
  </si>
  <si>
    <t>customer_service_events</t>
  </si>
  <si>
    <t>unnamed_7</t>
  </si>
  <si>
    <t>click_collect</t>
  </si>
  <si>
    <t>online_to_offline_returns</t>
  </si>
  <si>
    <t>try_non_buy</t>
  </si>
  <si>
    <t>showroomers</t>
  </si>
  <si>
    <t>offline_purchase_from_offline_marketing</t>
  </si>
  <si>
    <t>unnamed_8</t>
  </si>
  <si>
    <t>price_topseller</t>
  </si>
  <si>
    <t>compete_price_topseller</t>
  </si>
  <si>
    <t>compete_num_followers</t>
  </si>
  <si>
    <t>compete_range_assort</t>
  </si>
  <si>
    <t>Monday</t>
  </si>
  <si>
    <t>Tuesday</t>
  </si>
  <si>
    <t>Wednesday</t>
  </si>
  <si>
    <t>Thursday</t>
  </si>
  <si>
    <t>Friday</t>
  </si>
  <si>
    <t>Saturday</t>
  </si>
  <si>
    <t>Sunday</t>
  </si>
  <si>
    <t>- How much MORE (units, revenue, customers) does the store need to have in order to make $x</t>
  </si>
  <si>
    <t>- How much Less  (staff cost, rent, cost of goods sold) does the store need to have in order to make $x</t>
  </si>
  <si>
    <t>Topic: </t>
  </si>
  <si>
    <t>How to improve the financial feasibility of a retail store that has since closed down.</t>
  </si>
  <si>
    <t xml:space="preserve">Problem statement: </t>
  </si>
  <si>
    <t>To analyse and storytell as follows </t>
  </si>
  <si>
    <t>Objective: </t>
  </si>
  <si>
    <t>URL</t>
  </si>
  <si>
    <t>https://www.kaggle.com/datasets/aroodai/havaiianas-ion-orchard-singapore-sales-dashboard</t>
  </si>
  <si>
    <t>Context</t>
  </si>
  <si>
    <t>Havaianas ION Orchard is a now-closed retail branch in Singapore of the popular footwear brand. In order to better understand the parameters of their business, the managerial team of the branch took upon the task of compiling in an analysis-ready tabular format their store's daily revenue, alongside information on cost (e.g. discounts given, manpower cost, rental) and other potentially meaningful factors (e.g., number of recorded visitors, conversion rate).</t>
  </si>
  <si>
    <t>Business feasibility for Havaianas store @ Ion Orchard</t>
  </si>
  <si>
    <t>month</t>
  </si>
  <si>
    <t>Slider by Month, by Week</t>
  </si>
  <si>
    <t>Sales per area</t>
  </si>
  <si>
    <t>Average customer spend</t>
  </si>
  <si>
    <t>Revenue</t>
  </si>
  <si>
    <t>Profit</t>
  </si>
  <si>
    <t>Transaction bracket</t>
  </si>
  <si>
    <t>More than $60</t>
  </si>
  <si>
    <t>Sum of revenue</t>
  </si>
  <si>
    <t>Row Labels</t>
  </si>
  <si>
    <t>Grand Total</t>
  </si>
  <si>
    <t>Jan</t>
  </si>
  <si>
    <t>Feb</t>
  </si>
  <si>
    <t>Mar</t>
  </si>
  <si>
    <t>Apr</t>
  </si>
  <si>
    <t>May</t>
  </si>
  <si>
    <t>Jun</t>
  </si>
  <si>
    <t>Jul</t>
  </si>
  <si>
    <t>Sum of profit</t>
  </si>
  <si>
    <t>Between $40 and $50</t>
  </si>
  <si>
    <t>Between $50 and $60</t>
  </si>
  <si>
    <t>Less than $40</t>
  </si>
  <si>
    <t>Sum of units_sold</t>
  </si>
  <si>
    <t>Sum of revenue_per_sqft</t>
  </si>
  <si>
    <t>Weekend</t>
  </si>
  <si>
    <t>Total Revenue</t>
  </si>
  <si>
    <t>Total Profit</t>
  </si>
  <si>
    <t>Profit %</t>
  </si>
  <si>
    <t>Month</t>
  </si>
  <si>
    <t>Best Revenue Day</t>
  </si>
  <si>
    <t>2-Feb</t>
  </si>
  <si>
    <t>4-Feb</t>
  </si>
  <si>
    <t>9-Feb</t>
  </si>
  <si>
    <t>11-Feb</t>
  </si>
  <si>
    <t>16-Feb</t>
  </si>
  <si>
    <t>18-Feb</t>
  </si>
  <si>
    <t>23-Feb</t>
  </si>
  <si>
    <t>25-Feb</t>
  </si>
  <si>
    <t>1-Apr</t>
  </si>
  <si>
    <t>6-Apr</t>
  </si>
  <si>
    <t>8-Apr</t>
  </si>
  <si>
    <t>13-Apr</t>
  </si>
  <si>
    <t>15-Apr</t>
  </si>
  <si>
    <t>20-Apr</t>
  </si>
  <si>
    <t>22-Apr</t>
  </si>
  <si>
    <t>27-Apr</t>
  </si>
  <si>
    <t>29-Apr</t>
  </si>
  <si>
    <t>1-Jun</t>
  </si>
  <si>
    <t>3-Jun</t>
  </si>
  <si>
    <t>8-Jun</t>
  </si>
  <si>
    <t>10-Jun</t>
  </si>
  <si>
    <t>15-Jun</t>
  </si>
  <si>
    <t>17-Jun</t>
  </si>
  <si>
    <t>22-Jun</t>
  </si>
  <si>
    <t>24-Jun</t>
  </si>
  <si>
    <t>29-Jun</t>
  </si>
  <si>
    <t xml:space="preserve">Questions to ask </t>
  </si>
  <si>
    <t>How much are consumers willing to spend?</t>
  </si>
  <si>
    <t>When do they spend the most</t>
  </si>
  <si>
    <t>How to increase sales?</t>
  </si>
  <si>
    <t>What are the cost drivers? (manpower, COGS, rent?)</t>
  </si>
  <si>
    <t>5-Jan</t>
  </si>
  <si>
    <t>7-Jan</t>
  </si>
  <si>
    <t>12-Jan</t>
  </si>
  <si>
    <t>14-Jan</t>
  </si>
  <si>
    <t>19-Jan</t>
  </si>
  <si>
    <t>21-Jan</t>
  </si>
  <si>
    <t>26-Jan</t>
  </si>
  <si>
    <t>28-Jan</t>
  </si>
  <si>
    <t>2-Mar</t>
  </si>
  <si>
    <t>4-Mar</t>
  </si>
  <si>
    <t>9-Mar</t>
  </si>
  <si>
    <t>11-Mar</t>
  </si>
  <si>
    <t>16-Mar</t>
  </si>
  <si>
    <t>18-Mar</t>
  </si>
  <si>
    <t>23-Mar</t>
  </si>
  <si>
    <t>25-Mar</t>
  </si>
  <si>
    <t>30-Mar</t>
  </si>
  <si>
    <t>4-May</t>
  </si>
  <si>
    <t>6-May</t>
  </si>
  <si>
    <t>11-May</t>
  </si>
  <si>
    <t>13-May</t>
  </si>
  <si>
    <t>18-May</t>
  </si>
  <si>
    <t>20-May</t>
  </si>
  <si>
    <t>25-May</t>
  </si>
  <si>
    <t>27-May</t>
  </si>
  <si>
    <t>1-Jul</t>
  </si>
  <si>
    <t>6-Jul</t>
  </si>
  <si>
    <t>8-Jul</t>
  </si>
  <si>
    <t>13-Jul</t>
  </si>
  <si>
    <t>15-Jul</t>
  </si>
  <si>
    <t>20-Jul</t>
  </si>
  <si>
    <t>22-Jul</t>
  </si>
  <si>
    <t>27-Jul</t>
  </si>
  <si>
    <t>29-Jul</t>
  </si>
  <si>
    <t>1-Jan</t>
  </si>
  <si>
    <t>2-Jan</t>
  </si>
  <si>
    <t>3-Jan</t>
  </si>
  <si>
    <t>4-Jan</t>
  </si>
  <si>
    <t>6-Jan</t>
  </si>
  <si>
    <t>8-Jan</t>
  </si>
  <si>
    <t>9-Jan</t>
  </si>
  <si>
    <t>10-Jan</t>
  </si>
  <si>
    <t>11-Jan</t>
  </si>
  <si>
    <t>13-Jan</t>
  </si>
  <si>
    <t>15-Jan</t>
  </si>
  <si>
    <t>16-Jan</t>
  </si>
  <si>
    <t>17-Jan</t>
  </si>
  <si>
    <t>18-Jan</t>
  </si>
  <si>
    <t>20-Jan</t>
  </si>
  <si>
    <t>22-Jan</t>
  </si>
  <si>
    <t>23-Jan</t>
  </si>
  <si>
    <t>24-Jan</t>
  </si>
  <si>
    <t>25-Jan</t>
  </si>
  <si>
    <t>27-Jan</t>
  </si>
  <si>
    <t>29-Jan</t>
  </si>
  <si>
    <t>30-Jan</t>
  </si>
  <si>
    <t>31-Jan</t>
  </si>
  <si>
    <t>1-Feb</t>
  </si>
  <si>
    <t>3-Feb</t>
  </si>
  <si>
    <t>5-Feb</t>
  </si>
  <si>
    <t>6-Feb</t>
  </si>
  <si>
    <t>7-Feb</t>
  </si>
  <si>
    <t>8-Feb</t>
  </si>
  <si>
    <t>10-Feb</t>
  </si>
  <si>
    <t>12-Feb</t>
  </si>
  <si>
    <t>13-Feb</t>
  </si>
  <si>
    <t>14-Feb</t>
  </si>
  <si>
    <t>15-Feb</t>
  </si>
  <si>
    <t>17-Feb</t>
  </si>
  <si>
    <t>19-Feb</t>
  </si>
  <si>
    <t>20-Feb</t>
  </si>
  <si>
    <t>21-Feb</t>
  </si>
  <si>
    <t>22-Feb</t>
  </si>
  <si>
    <t>24-Feb</t>
  </si>
  <si>
    <t>26-Feb</t>
  </si>
  <si>
    <t>27-Feb</t>
  </si>
  <si>
    <t>28-Feb</t>
  </si>
  <si>
    <t>1-Mar</t>
  </si>
  <si>
    <t>3-Mar</t>
  </si>
  <si>
    <t>5-Mar</t>
  </si>
  <si>
    <t>6-Mar</t>
  </si>
  <si>
    <t>7-Mar</t>
  </si>
  <si>
    <t>8-Mar</t>
  </si>
  <si>
    <t>10-Mar</t>
  </si>
  <si>
    <t>12-Mar</t>
  </si>
  <si>
    <t>13-Mar</t>
  </si>
  <si>
    <t>14-Mar</t>
  </si>
  <si>
    <t>15-Mar</t>
  </si>
  <si>
    <t>17-Mar</t>
  </si>
  <si>
    <t>19-Mar</t>
  </si>
  <si>
    <t>20-Mar</t>
  </si>
  <si>
    <t>21-Mar</t>
  </si>
  <si>
    <t>22-Mar</t>
  </si>
  <si>
    <t>24-Mar</t>
  </si>
  <si>
    <t>26-Mar</t>
  </si>
  <si>
    <t>27-Mar</t>
  </si>
  <si>
    <t>28-Mar</t>
  </si>
  <si>
    <t>29-Mar</t>
  </si>
  <si>
    <t>31-Mar</t>
  </si>
  <si>
    <t>2-Apr</t>
  </si>
  <si>
    <t>3-Apr</t>
  </si>
  <si>
    <t>4-Apr</t>
  </si>
  <si>
    <t>5-Apr</t>
  </si>
  <si>
    <t>7-Apr</t>
  </si>
  <si>
    <t>9-Apr</t>
  </si>
  <si>
    <t>10-Apr</t>
  </si>
  <si>
    <t>11-Apr</t>
  </si>
  <si>
    <t>12-Apr</t>
  </si>
  <si>
    <t>14-Apr</t>
  </si>
  <si>
    <t>16-Apr</t>
  </si>
  <si>
    <t>17-Apr</t>
  </si>
  <si>
    <t>18-Apr</t>
  </si>
  <si>
    <t>19-Apr</t>
  </si>
  <si>
    <t>21-Apr</t>
  </si>
  <si>
    <t>23-Apr</t>
  </si>
  <si>
    <t>24-Apr</t>
  </si>
  <si>
    <t>25-Apr</t>
  </si>
  <si>
    <t>26-Apr</t>
  </si>
  <si>
    <t>28-Apr</t>
  </si>
  <si>
    <t>30-Apr</t>
  </si>
  <si>
    <t>1-May</t>
  </si>
  <si>
    <t>2-May</t>
  </si>
  <si>
    <t>3-May</t>
  </si>
  <si>
    <t>5-May</t>
  </si>
  <si>
    <t>7-May</t>
  </si>
  <si>
    <t>8-May</t>
  </si>
  <si>
    <t>9-May</t>
  </si>
  <si>
    <t>10-May</t>
  </si>
  <si>
    <t>12-May</t>
  </si>
  <si>
    <t>14-May</t>
  </si>
  <si>
    <t>15-May</t>
  </si>
  <si>
    <t>16-May</t>
  </si>
  <si>
    <t>17-May</t>
  </si>
  <si>
    <t>19-May</t>
  </si>
  <si>
    <t>21-May</t>
  </si>
  <si>
    <t>22-May</t>
  </si>
  <si>
    <t>23-May</t>
  </si>
  <si>
    <t>24-May</t>
  </si>
  <si>
    <t>26-May</t>
  </si>
  <si>
    <t>28-May</t>
  </si>
  <si>
    <t>29-May</t>
  </si>
  <si>
    <t>30-May</t>
  </si>
  <si>
    <t>31-May</t>
  </si>
  <si>
    <t>2-Jun</t>
  </si>
  <si>
    <t>4-Jun</t>
  </si>
  <si>
    <t>5-Jun</t>
  </si>
  <si>
    <t>6-Jun</t>
  </si>
  <si>
    <t>7-Jun</t>
  </si>
  <si>
    <t>9-Jun</t>
  </si>
  <si>
    <t>11-Jun</t>
  </si>
  <si>
    <t>12-Jun</t>
  </si>
  <si>
    <t>13-Jun</t>
  </si>
  <si>
    <t>14-Jun</t>
  </si>
  <si>
    <t>16-Jun</t>
  </si>
  <si>
    <t>18-Jun</t>
  </si>
  <si>
    <t>19-Jun</t>
  </si>
  <si>
    <t>20-Jun</t>
  </si>
  <si>
    <t>21-Jun</t>
  </si>
  <si>
    <t>23-Jun</t>
  </si>
  <si>
    <t>25-Jun</t>
  </si>
  <si>
    <t>26-Jun</t>
  </si>
  <si>
    <t>27-Jun</t>
  </si>
  <si>
    <t>28-Jun</t>
  </si>
  <si>
    <t>30-Jun</t>
  </si>
  <si>
    <t>2-Jul</t>
  </si>
  <si>
    <t>3-Jul</t>
  </si>
  <si>
    <t>4-Jul</t>
  </si>
  <si>
    <t>5-Jul</t>
  </si>
  <si>
    <t>7-Jul</t>
  </si>
  <si>
    <t>9-Jul</t>
  </si>
  <si>
    <t>10-Jul</t>
  </si>
  <si>
    <t>11-Jul</t>
  </si>
  <si>
    <t>12-Jul</t>
  </si>
  <si>
    <t>14-Jul</t>
  </si>
  <si>
    <t>16-Jul</t>
  </si>
  <si>
    <t>17-Jul</t>
  </si>
  <si>
    <t>18-Jul</t>
  </si>
  <si>
    <t>19-Jul</t>
  </si>
  <si>
    <t>21-Jul</t>
  </si>
  <si>
    <t>23-Jul</t>
  </si>
  <si>
    <t>24-Jul</t>
  </si>
  <si>
    <t>25-Jul</t>
  </si>
  <si>
    <t>26-Jul</t>
  </si>
  <si>
    <t>28-Jul</t>
  </si>
  <si>
    <t>30-Jul</t>
  </si>
  <si>
    <t>31-Jul</t>
  </si>
  <si>
    <t>Total</t>
  </si>
  <si>
    <t>Weekday</t>
  </si>
  <si>
    <t>Sum of num_transactions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</si>
</sst>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yyyy\-mm\-dd\ hh:mm:ss"/>
    <numFmt numFmtId="165" formatCode="[$-14809]d\ mmm\ yyyy;@"/>
    <numFmt numFmtId="166" formatCode="0.0%"/>
    <numFmt numFmtId="167" formatCode="_-&quot;$&quot;* #,##0_-;\-&quot;$&quot;* #,##0_-;_-&quot;$&quot;* &quot;-&quot;??_-;_-@_-"/>
    <numFmt numFmtId="168" formatCode="_-* #,##0_-;\-* #,##0_-;_-* &quot;-&quot;??_-;_-@_-"/>
  </numFmts>
  <fonts count="14" x14ac:knownFonts="1">
    <font>
      <sz val="10"/>
      <name val="Arial"/>
      <charset val="1"/>
    </font>
    <font>
      <b/>
      <sz val="10"/>
      <name val="Arial"/>
      <family val="2"/>
    </font>
    <font>
      <sz val="10"/>
      <name val="Arial"/>
      <family val="2"/>
    </font>
    <font>
      <sz val="10"/>
      <name val="Arial"/>
      <family val="2"/>
    </font>
    <font>
      <sz val="10"/>
      <name val="Arial"/>
      <family val="2"/>
    </font>
    <font>
      <b/>
      <sz val="14"/>
      <name val="Arial"/>
      <family val="2"/>
    </font>
    <font>
      <sz val="14"/>
      <name val="Arial"/>
      <family val="2"/>
    </font>
    <font>
      <u/>
      <sz val="10"/>
      <color theme="10"/>
      <name val="Arial"/>
      <family val="2"/>
    </font>
    <font>
      <u/>
      <sz val="14"/>
      <color theme="10"/>
      <name val="Arial"/>
      <family val="2"/>
    </font>
    <font>
      <b/>
      <sz val="10"/>
      <color rgb="FFFF0000"/>
      <name val="Arial"/>
      <family val="2"/>
    </font>
    <font>
      <sz val="8"/>
      <name val="Arial"/>
      <family val="2"/>
    </font>
    <font>
      <sz val="8"/>
      <color rgb="FF000000"/>
      <name val="Segoe UI"/>
      <family val="2"/>
    </font>
    <font>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pplyNumberFormat="0" applyFill="0" applyBorder="0" applyAlignment="0" applyProtection="0"/>
    <xf numFmtId="0" fontId="7" fillId="0" borderId="0" applyNumberFormat="0" applyFill="0" applyBorder="0" applyAlignment="0" applyProtection="0"/>
    <xf numFmtId="44" fontId="2" fillId="0" borderId="0" applyFont="0" applyFill="0" applyBorder="0" applyAlignment="0" applyProtection="0"/>
    <xf numFmtId="43" fontId="12" fillId="0" borderId="0" applyFont="0" applyFill="0" applyBorder="0" applyAlignment="0" applyProtection="0"/>
    <xf numFmtId="9" fontId="13" fillId="0" borderId="0" applyFont="0" applyFill="0" applyBorder="0" applyAlignment="0" applyProtection="0"/>
  </cellStyleXfs>
  <cellXfs count="34">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164" fontId="3" fillId="0" borderId="0" xfId="0" applyNumberFormat="1" applyFont="1" applyFill="1" applyBorder="1" applyAlignment="1" applyProtection="1"/>
    <xf numFmtId="0" fontId="4" fillId="0" borderId="0" xfId="0" applyFont="1"/>
    <xf numFmtId="0" fontId="5" fillId="0" borderId="0" xfId="0" applyFont="1"/>
    <xf numFmtId="0" fontId="6" fillId="0" borderId="0" xfId="0" applyFont="1"/>
    <xf numFmtId="0" fontId="5" fillId="0" borderId="2" xfId="0" applyFont="1" applyBorder="1"/>
    <xf numFmtId="0" fontId="5" fillId="0" borderId="3" xfId="0" applyFont="1" applyBorder="1"/>
    <xf numFmtId="0" fontId="5" fillId="0" borderId="4" xfId="0" applyFont="1" applyBorder="1"/>
    <xf numFmtId="0" fontId="6" fillId="0" borderId="5" xfId="0" applyFont="1" applyBorder="1" applyAlignment="1">
      <alignment wrapText="1"/>
    </xf>
    <xf numFmtId="0" fontId="6" fillId="0" borderId="6" xfId="0" applyFont="1" applyBorder="1" applyAlignment="1">
      <alignment wrapText="1"/>
    </xf>
    <xf numFmtId="0" fontId="8" fillId="0" borderId="7" xfId="1" applyFont="1" applyBorder="1" applyAlignment="1">
      <alignment wrapText="1"/>
    </xf>
    <xf numFmtId="0" fontId="4" fillId="0" borderId="0" xfId="0" applyFont="1" applyAlignment="1">
      <alignment wrapText="1"/>
    </xf>
    <xf numFmtId="0" fontId="5" fillId="0" borderId="8" xfId="0" applyFont="1" applyBorder="1"/>
    <xf numFmtId="0" fontId="6" fillId="0" borderId="9" xfId="0" applyFont="1" applyBorder="1" applyAlignment="1">
      <alignment wrapText="1"/>
    </xf>
    <xf numFmtId="0" fontId="9" fillId="0" borderId="1" xfId="0" applyFont="1" applyFill="1" applyBorder="1" applyAlignment="1" applyProtection="1">
      <alignment horizontal="center" vertical="top"/>
    </xf>
    <xf numFmtId="165" fontId="3" fillId="0" borderId="0" xfId="0" applyNumberFormat="1" applyFont="1" applyFill="1" applyBorder="1" applyAlignment="1" applyProtection="1"/>
    <xf numFmtId="0" fontId="0" fillId="0" borderId="0" xfId="0" applyNumberFormat="1"/>
    <xf numFmtId="0" fontId="0" fillId="0" borderId="0" xfId="0" pivotButton="1"/>
    <xf numFmtId="164" fontId="0" fillId="0" borderId="0" xfId="0" applyNumberFormat="1" applyAlignment="1">
      <alignment horizontal="left"/>
    </xf>
    <xf numFmtId="0" fontId="0" fillId="0" borderId="0" xfId="0" applyAlignment="1">
      <alignment horizontal="left"/>
    </xf>
    <xf numFmtId="0" fontId="4" fillId="0" borderId="0" xfId="0" applyFont="1" applyFill="1" applyBorder="1" applyAlignment="1" applyProtection="1"/>
    <xf numFmtId="44" fontId="0" fillId="0" borderId="0" xfId="0" applyNumberFormat="1"/>
    <xf numFmtId="166" fontId="0" fillId="0" borderId="0" xfId="0" applyNumberFormat="1"/>
    <xf numFmtId="0" fontId="4" fillId="0" borderId="0" xfId="0" quotePrefix="1" applyFont="1"/>
    <xf numFmtId="167" fontId="0" fillId="0" borderId="0" xfId="0" applyNumberFormat="1"/>
    <xf numFmtId="168" fontId="0" fillId="0" borderId="0" xfId="3" applyNumberFormat="1" applyFont="1"/>
    <xf numFmtId="168" fontId="2" fillId="0" borderId="0" xfId="3" applyNumberFormat="1" applyFont="1"/>
    <xf numFmtId="0" fontId="1" fillId="2" borderId="1" xfId="0" applyFont="1" applyFill="1" applyBorder="1" applyAlignment="1" applyProtection="1">
      <alignment horizontal="center" vertical="top"/>
    </xf>
    <xf numFmtId="166" fontId="0" fillId="0" borderId="0" xfId="4" applyNumberFormat="1" applyFont="1"/>
    <xf numFmtId="167" fontId="0" fillId="0" borderId="0" xfId="2" applyNumberFormat="1" applyFont="1"/>
    <xf numFmtId="0" fontId="2" fillId="0" borderId="0" xfId="0" applyFont="1"/>
    <xf numFmtId="167" fontId="4" fillId="0" borderId="0" xfId="2" applyNumberFormat="1" applyFont="1"/>
  </cellXfs>
  <cellStyles count="5">
    <cellStyle name="Comma" xfId="3" builtinId="3"/>
    <cellStyle name="Currency" xfId="2" builtinId="4"/>
    <cellStyle name="Hyperlink" xfId="1" builtinId="8"/>
    <cellStyle name="Normal" xfId="0" builtinId="0"/>
    <cellStyle name="Percent" xfId="4" builtinId="5"/>
  </cellStyles>
  <dxfs count="7">
    <dxf>
      <numFmt numFmtId="167" formatCode="_-&quot;$&quot;* #,##0_-;\-&quot;$&quot;* #,##0_-;_-&quot;$&quot;* &quot;-&quot;??_-;_-@_-"/>
    </dxf>
    <dxf>
      <numFmt numFmtId="167" formatCode="_-&quot;$&quot;* #,##0_-;\-&quot;$&quot;* #,##0_-;_-&quot;$&quot;* &quot;-&quot;??_-;_-@_-"/>
    </dxf>
    <dxf>
      <numFmt numFmtId="167" formatCode="_-&quot;$&quot;* #,##0_-;\-&quot;$&quot;* #,##0_-;_-&quot;$&quot;* &quot;-&quot;??_-;_-@_-"/>
    </dxf>
    <dxf>
      <numFmt numFmtId="167" formatCode="_-&quot;$&quot;* #,##0_-;\-&quot;$&quot;* #,##0_-;_-&quot;$&quot;* &quot;-&quot;??_-;_-@_-"/>
    </dxf>
    <dxf>
      <numFmt numFmtId="167" formatCode="_-&quot;$&quot;* #,##0_-;\-&quot;$&quot;* #,##0_-;_-&quot;$&quot;* &quot;-&quot;??_-;_-@_-"/>
    </dxf>
    <dxf>
      <numFmt numFmtId="167" formatCode="_-&quot;$&quot;* #,##0_-;\-&quot;$&quot;* #,##0_-;_-&quot;$&quot;* &quot;-&quot;??_-;_-@_-"/>
    </dxf>
    <dxf>
      <numFmt numFmtId="167" formatCode="_-&quot;$&quot;* #,##0_-;\-&quot;$&quot;* #,##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'Dashboard data'!$AH$10</c:f>
              <c:strCache>
                <c:ptCount val="1"/>
                <c:pt idx="0">
                  <c:v> $4,772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data'!$AG$11:$AG$19</c:f>
              <c:strCache>
                <c:ptCount val="9"/>
                <c:pt idx="0">
                  <c:v>4-Feb</c:v>
                </c:pt>
                <c:pt idx="1">
                  <c:v>5-Feb</c:v>
                </c:pt>
                <c:pt idx="2">
                  <c:v>6-Feb</c:v>
                </c:pt>
                <c:pt idx="3">
                  <c:v>7-Feb</c:v>
                </c:pt>
                <c:pt idx="4">
                  <c:v>8-Feb</c:v>
                </c:pt>
                <c:pt idx="5">
                  <c:v>9-Feb</c:v>
                </c:pt>
                <c:pt idx="6">
                  <c:v>10-Feb</c:v>
                </c:pt>
                <c:pt idx="7">
                  <c:v>11-Feb</c:v>
                </c:pt>
                <c:pt idx="8">
                  <c:v>12-Feb</c:v>
                </c:pt>
              </c:strCache>
            </c:strRef>
          </c:cat>
          <c:val>
            <c:numRef>
              <c:f>'Dashboard data'!$AH$11:$AH$19</c:f>
              <c:numCache>
                <c:formatCode>_-"$"* #,##0_-;\-"$"* #,##0_-;_-"$"* "-"??_-;_-@_-</c:formatCode>
                <c:ptCount val="9"/>
                <c:pt idx="0">
                  <c:v>3806.63</c:v>
                </c:pt>
                <c:pt idx="1">
                  <c:v>2501.6799999999998</c:v>
                </c:pt>
                <c:pt idx="2">
                  <c:v>2132.6</c:v>
                </c:pt>
                <c:pt idx="3">
                  <c:v>2120.79</c:v>
                </c:pt>
                <c:pt idx="4">
                  <c:v>3068.75</c:v>
                </c:pt>
                <c:pt idx="5">
                  <c:v>2564.91</c:v>
                </c:pt>
                <c:pt idx="6">
                  <c:v>6065.55</c:v>
                </c:pt>
                <c:pt idx="7">
                  <c:v>3605.87</c:v>
                </c:pt>
                <c:pt idx="8">
                  <c:v>1890.17</c:v>
                </c:pt>
              </c:numCache>
            </c:numRef>
          </c:val>
          <c:extLst>
            <c:ext xmlns:c16="http://schemas.microsoft.com/office/drawing/2014/chart" uri="{C3380CC4-5D6E-409C-BE32-E72D297353CC}">
              <c16:uniqueId val="{00000000-CEA6-488E-84A0-5A17EA8624FC}"/>
            </c:ext>
          </c:extLst>
        </c:ser>
        <c:ser>
          <c:idx val="1"/>
          <c:order val="1"/>
          <c:tx>
            <c:strRef>
              <c:f>'Dashboard data'!$AI$10</c:f>
              <c:strCache>
                <c:ptCount val="1"/>
                <c:pt idx="0">
                  <c:v> $1,541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data'!$AG$11:$AG$19</c:f>
              <c:strCache>
                <c:ptCount val="9"/>
                <c:pt idx="0">
                  <c:v>4-Feb</c:v>
                </c:pt>
                <c:pt idx="1">
                  <c:v>5-Feb</c:v>
                </c:pt>
                <c:pt idx="2">
                  <c:v>6-Feb</c:v>
                </c:pt>
                <c:pt idx="3">
                  <c:v>7-Feb</c:v>
                </c:pt>
                <c:pt idx="4">
                  <c:v>8-Feb</c:v>
                </c:pt>
                <c:pt idx="5">
                  <c:v>9-Feb</c:v>
                </c:pt>
                <c:pt idx="6">
                  <c:v>10-Feb</c:v>
                </c:pt>
                <c:pt idx="7">
                  <c:v>11-Feb</c:v>
                </c:pt>
                <c:pt idx="8">
                  <c:v>12-Feb</c:v>
                </c:pt>
              </c:strCache>
            </c:strRef>
          </c:cat>
          <c:val>
            <c:numRef>
              <c:f>'Dashboard data'!$AI$11:$AI$19</c:f>
              <c:numCache>
                <c:formatCode>_-"$"* #,##0_-;\-"$"* #,##0_-;_-"$"* "-"??_-;_-@_-</c:formatCode>
                <c:ptCount val="9"/>
                <c:pt idx="0">
                  <c:v>900.63</c:v>
                </c:pt>
                <c:pt idx="1">
                  <c:v>-183.32</c:v>
                </c:pt>
                <c:pt idx="2">
                  <c:v>-500.4</c:v>
                </c:pt>
                <c:pt idx="3">
                  <c:v>-512.21</c:v>
                </c:pt>
                <c:pt idx="4">
                  <c:v>240.75</c:v>
                </c:pt>
                <c:pt idx="5">
                  <c:v>-172.09</c:v>
                </c:pt>
                <c:pt idx="6">
                  <c:v>2600.5500000000002</c:v>
                </c:pt>
                <c:pt idx="7">
                  <c:v>582.87</c:v>
                </c:pt>
                <c:pt idx="8">
                  <c:v>-690.83</c:v>
                </c:pt>
              </c:numCache>
            </c:numRef>
          </c:val>
          <c:extLst>
            <c:ext xmlns:c16="http://schemas.microsoft.com/office/drawing/2014/chart" uri="{C3380CC4-5D6E-409C-BE32-E72D297353CC}">
              <c16:uniqueId val="{00000001-CEA6-488E-84A0-5A17EA8624FC}"/>
            </c:ext>
          </c:extLst>
        </c:ser>
        <c:dLbls>
          <c:showLegendKey val="0"/>
          <c:showVal val="0"/>
          <c:showCatName val="0"/>
          <c:showSerName val="0"/>
          <c:showPercent val="0"/>
          <c:showBubbleSize val="0"/>
        </c:dLbls>
        <c:gapWidth val="50"/>
        <c:overlap val="100"/>
        <c:axId val="1897722639"/>
        <c:axId val="1897712239"/>
      </c:barChart>
      <c:catAx>
        <c:axId val="18977226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712239"/>
        <c:crosses val="autoZero"/>
        <c:auto val="0"/>
        <c:lblAlgn val="ctr"/>
        <c:lblOffset val="100"/>
        <c:noMultiLvlLbl val="0"/>
      </c:catAx>
      <c:valAx>
        <c:axId val="1897712239"/>
        <c:scaling>
          <c:orientation val="minMax"/>
        </c:scaling>
        <c:delete val="0"/>
        <c:axPos val="t"/>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722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 Submission.xlsx]Dashboard data!PivotTable1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'Dashboard data'!$C$9</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'Dashboard data'!$B$10:$B$17</c:f>
              <c:strCache>
                <c:ptCount val="7"/>
                <c:pt idx="0">
                  <c:v>Jan</c:v>
                </c:pt>
                <c:pt idx="1">
                  <c:v>Feb</c:v>
                </c:pt>
                <c:pt idx="2">
                  <c:v>Mar</c:v>
                </c:pt>
                <c:pt idx="3">
                  <c:v>Apr</c:v>
                </c:pt>
                <c:pt idx="4">
                  <c:v>May</c:v>
                </c:pt>
                <c:pt idx="5">
                  <c:v>Jun</c:v>
                </c:pt>
                <c:pt idx="6">
                  <c:v>Jul</c:v>
                </c:pt>
              </c:strCache>
            </c:strRef>
          </c:cat>
          <c:val>
            <c:numRef>
              <c:f>'Dashboard data'!$C$10:$C$17</c:f>
              <c:numCache>
                <c:formatCode>_-"$"* #,##0_-;\-"$"* #,##0_-;_-"$"* "-"??_-;_-@_-</c:formatCode>
                <c:ptCount val="7"/>
                <c:pt idx="0">
                  <c:v>72680.430000000008</c:v>
                </c:pt>
                <c:pt idx="1">
                  <c:v>79236.42</c:v>
                </c:pt>
                <c:pt idx="2">
                  <c:v>78414.309999999983</c:v>
                </c:pt>
                <c:pt idx="3">
                  <c:v>113220.47999999998</c:v>
                </c:pt>
                <c:pt idx="4">
                  <c:v>146630.76</c:v>
                </c:pt>
                <c:pt idx="5">
                  <c:v>102879.09</c:v>
                </c:pt>
                <c:pt idx="6">
                  <c:v>89961.209999999992</c:v>
                </c:pt>
              </c:numCache>
            </c:numRef>
          </c:val>
          <c:extLst>
            <c:ext xmlns:c16="http://schemas.microsoft.com/office/drawing/2014/chart" uri="{C3380CC4-5D6E-409C-BE32-E72D297353CC}">
              <c16:uniqueId val="{00000000-3850-457E-883B-D4E68671201C}"/>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803355935"/>
        <c:axId val="1803357183"/>
      </c:areaChart>
      <c:catAx>
        <c:axId val="1803355935"/>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03357183"/>
        <c:crosses val="autoZero"/>
        <c:auto val="1"/>
        <c:lblAlgn val="ctr"/>
        <c:lblOffset val="100"/>
        <c:noMultiLvlLbl val="0"/>
      </c:catAx>
      <c:valAx>
        <c:axId val="1803357183"/>
        <c:scaling>
          <c:orientation val="minMax"/>
        </c:scaling>
        <c:delete val="1"/>
        <c:axPos val="l"/>
        <c:numFmt formatCode="_-&quot;$&quot;* #,##0_-;\-&quot;$&quot;* #,##0_-;_-&quot;$&quot;* &quot;-&quot;??_-;_-@_-" sourceLinked="1"/>
        <c:majorTickMark val="out"/>
        <c:minorTickMark val="none"/>
        <c:tickLblPos val="nextTo"/>
        <c:crossAx val="1803355935"/>
        <c:crosses val="autoZero"/>
        <c:crossBetween val="midCat"/>
      </c:valAx>
      <c:spPr>
        <a:solidFill>
          <a:schemeClr val="bg2">
            <a:lumMod val="2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102580887219465"/>
          <c:y val="2.5252908776375701E-2"/>
          <c:w val="0.87530069893679652"/>
          <c:h val="0.93355982599998522"/>
        </c:manualLayout>
      </c:layout>
      <c:barChart>
        <c:barDir val="col"/>
        <c:grouping val="clustered"/>
        <c:varyColors val="0"/>
        <c:ser>
          <c:idx val="0"/>
          <c:order val="0"/>
          <c:tx>
            <c:strRef>
              <c:f>'Dashboard data'!$Q$9</c:f>
              <c:strCache>
                <c:ptCount val="1"/>
                <c:pt idx="0">
                  <c:v>Sum of revenue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'Dashboard data'!$P$10:$P$16</c:f>
              <c:strCache>
                <c:ptCount val="7"/>
                <c:pt idx="0">
                  <c:v>Jan</c:v>
                </c:pt>
                <c:pt idx="1">
                  <c:v>Feb</c:v>
                </c:pt>
                <c:pt idx="2">
                  <c:v>Mar</c:v>
                </c:pt>
                <c:pt idx="3">
                  <c:v>Apr</c:v>
                </c:pt>
                <c:pt idx="4">
                  <c:v>May</c:v>
                </c:pt>
                <c:pt idx="5">
                  <c:v>Jun</c:v>
                </c:pt>
                <c:pt idx="6">
                  <c:v>Jul</c:v>
                </c:pt>
              </c:strCache>
            </c:strRef>
          </c:cat>
          <c:val>
            <c:numRef>
              <c:f>'Dashboard data'!$Q$10:$Q$16</c:f>
              <c:numCache>
                <c:formatCode>_-"$"* #,##0_-;\-"$"* #,##0_-;_-"$"* "-"??_-;_-@_-</c:formatCode>
                <c:ptCount val="7"/>
                <c:pt idx="0">
                  <c:v>72680.430000000008</c:v>
                </c:pt>
                <c:pt idx="1">
                  <c:v>79236.42</c:v>
                </c:pt>
                <c:pt idx="2">
                  <c:v>78414.309999999983</c:v>
                </c:pt>
                <c:pt idx="3">
                  <c:v>113220.47999999998</c:v>
                </c:pt>
                <c:pt idx="4">
                  <c:v>146630.76</c:v>
                </c:pt>
                <c:pt idx="5">
                  <c:v>102879.09</c:v>
                </c:pt>
                <c:pt idx="6">
                  <c:v>89961.209999999992</c:v>
                </c:pt>
              </c:numCache>
            </c:numRef>
          </c:val>
          <c:extLst>
            <c:ext xmlns:c16="http://schemas.microsoft.com/office/drawing/2014/chart" uri="{C3380CC4-5D6E-409C-BE32-E72D297353CC}">
              <c16:uniqueId val="{00000000-98DE-4C14-B446-22139CABE470}"/>
            </c:ext>
          </c:extLst>
        </c:ser>
        <c:ser>
          <c:idx val="1"/>
          <c:order val="1"/>
          <c:tx>
            <c:strRef>
              <c:f>'Dashboard data'!$R$9</c:f>
              <c:strCache>
                <c:ptCount val="1"/>
                <c:pt idx="0">
                  <c:v>Sum of profit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dLbl>
              <c:idx val="0"/>
              <c:tx>
                <c:rich>
                  <a:bodyPr/>
                  <a:lstStyle/>
                  <a:p>
                    <a:fld id="{2D842F3F-06AB-4F48-B77A-9BA6C5B1BB2C}" type="CELLRANGE">
                      <a:rPr lang="en-US" baseline="0"/>
                      <a:pPr/>
                      <a:t>[CELLRANGE]</a:t>
                    </a:fld>
                    <a:r>
                      <a:rPr lang="en-US" baseline="0"/>
                      <a:t>, </a:t>
                    </a:r>
                    <a:fld id="{D2C3D7DA-DEFE-4978-88A3-8E521C50627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8DE-4C14-B446-22139CABE470}"/>
                </c:ext>
              </c:extLst>
            </c:dLbl>
            <c:dLbl>
              <c:idx val="1"/>
              <c:tx>
                <c:rich>
                  <a:bodyPr/>
                  <a:lstStyle/>
                  <a:p>
                    <a:fld id="{BEEFA8EB-0F04-4986-BAF5-E8CDDE60FB9B}" type="CELLRANGE">
                      <a:rPr lang="en-SG"/>
                      <a:pPr/>
                      <a:t>[CELLRANGE]</a:t>
                    </a:fld>
                    <a:r>
                      <a:rPr lang="en-SG" baseline="0"/>
                      <a:t>, </a:t>
                    </a:r>
                    <a:fld id="{A2A2E911-333A-40DB-BFED-7290FB69D3E1}" type="VALUE">
                      <a:rPr lang="en-SG" baseline="0"/>
                      <a:pPr/>
                      <a:t>[VALUE]</a:t>
                    </a:fld>
                    <a:endParaRPr lang="en-SG"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8DE-4C14-B446-22139CABE470}"/>
                </c:ext>
              </c:extLst>
            </c:dLbl>
            <c:dLbl>
              <c:idx val="2"/>
              <c:tx>
                <c:rich>
                  <a:bodyPr/>
                  <a:lstStyle/>
                  <a:p>
                    <a:fld id="{16551B51-1A78-48F9-8734-910300ECE700}" type="CELLRANGE">
                      <a:rPr lang="en-SG"/>
                      <a:pPr/>
                      <a:t>[CELLRANGE]</a:t>
                    </a:fld>
                    <a:r>
                      <a:rPr lang="en-SG" baseline="0"/>
                      <a:t>, </a:t>
                    </a:r>
                    <a:fld id="{3826D817-A455-4DA5-A848-568D470B46B6}" type="VALUE">
                      <a:rPr lang="en-SG" baseline="0"/>
                      <a:pPr/>
                      <a:t>[VALUE]</a:t>
                    </a:fld>
                    <a:endParaRPr lang="en-SG"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8DE-4C14-B446-22139CABE470}"/>
                </c:ext>
              </c:extLst>
            </c:dLbl>
            <c:dLbl>
              <c:idx val="3"/>
              <c:tx>
                <c:rich>
                  <a:bodyPr/>
                  <a:lstStyle/>
                  <a:p>
                    <a:fld id="{07E92C25-31DC-4FF3-9CA7-BAD7EF07AFBE}" type="CELLRANGE">
                      <a:rPr lang="en-SG"/>
                      <a:pPr/>
                      <a:t>[CELLRANGE]</a:t>
                    </a:fld>
                    <a:r>
                      <a:rPr lang="en-SG" baseline="0"/>
                      <a:t>, </a:t>
                    </a:r>
                    <a:fld id="{9E18085E-9F3D-4AF3-A392-77F52174B321}" type="VALUE">
                      <a:rPr lang="en-SG" baseline="0"/>
                      <a:pPr/>
                      <a:t>[VALUE]</a:t>
                    </a:fld>
                    <a:endParaRPr lang="en-SG"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8DE-4C14-B446-22139CABE470}"/>
                </c:ext>
              </c:extLst>
            </c:dLbl>
            <c:dLbl>
              <c:idx val="4"/>
              <c:tx>
                <c:rich>
                  <a:bodyPr/>
                  <a:lstStyle/>
                  <a:p>
                    <a:fld id="{D4F8A932-0297-4495-9478-543A1E1FE546}" type="CELLRANGE">
                      <a:rPr lang="en-SG"/>
                      <a:pPr/>
                      <a:t>[CELLRANGE]</a:t>
                    </a:fld>
                    <a:r>
                      <a:rPr lang="en-SG" baseline="0"/>
                      <a:t>, </a:t>
                    </a:r>
                    <a:fld id="{A86665CB-09C0-49F3-AD5F-881F5DD21234}" type="VALUE">
                      <a:rPr lang="en-SG" baseline="0"/>
                      <a:pPr/>
                      <a:t>[VALUE]</a:t>
                    </a:fld>
                    <a:endParaRPr lang="en-SG"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8DE-4C14-B446-22139CABE470}"/>
                </c:ext>
              </c:extLst>
            </c:dLbl>
            <c:dLbl>
              <c:idx val="5"/>
              <c:tx>
                <c:rich>
                  <a:bodyPr/>
                  <a:lstStyle/>
                  <a:p>
                    <a:fld id="{D10FEB88-FF8D-400A-BBFC-303F90608B6E}" type="CELLRANGE">
                      <a:rPr lang="en-SG"/>
                      <a:pPr/>
                      <a:t>[CELLRANGE]</a:t>
                    </a:fld>
                    <a:r>
                      <a:rPr lang="en-SG" baseline="0"/>
                      <a:t>, </a:t>
                    </a:r>
                    <a:fld id="{CF578239-89ED-490E-8701-4D0CEC018E47}" type="VALUE">
                      <a:rPr lang="en-SG" baseline="0"/>
                      <a:pPr/>
                      <a:t>[VALUE]</a:t>
                    </a:fld>
                    <a:endParaRPr lang="en-SG"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8DE-4C14-B446-22139CABE470}"/>
                </c:ext>
              </c:extLst>
            </c:dLbl>
            <c:dLbl>
              <c:idx val="6"/>
              <c:tx>
                <c:rich>
                  <a:bodyPr/>
                  <a:lstStyle/>
                  <a:p>
                    <a:fld id="{EDE9FE7A-6BAC-4BE5-99F1-441A0667FB55}" type="CELLRANGE">
                      <a:rPr lang="en-SG"/>
                      <a:pPr/>
                      <a:t>[CELLRANGE]</a:t>
                    </a:fld>
                    <a:r>
                      <a:rPr lang="en-SG" baseline="0"/>
                      <a:t>, </a:t>
                    </a:r>
                    <a:fld id="{53B3F5C2-B39D-4D63-B282-F5BAC40F9343}" type="VALUE">
                      <a:rPr lang="en-SG" baseline="0"/>
                      <a:pPr/>
                      <a:t>[VALUE]</a:t>
                    </a:fld>
                    <a:endParaRPr lang="en-SG"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8DE-4C14-B446-22139CABE4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cat>
            <c:strRef>
              <c:f>'Dashboard data'!$P$10:$P$16</c:f>
              <c:strCache>
                <c:ptCount val="7"/>
                <c:pt idx="0">
                  <c:v>Jan</c:v>
                </c:pt>
                <c:pt idx="1">
                  <c:v>Feb</c:v>
                </c:pt>
                <c:pt idx="2">
                  <c:v>Mar</c:v>
                </c:pt>
                <c:pt idx="3">
                  <c:v>Apr</c:v>
                </c:pt>
                <c:pt idx="4">
                  <c:v>May</c:v>
                </c:pt>
                <c:pt idx="5">
                  <c:v>Jun</c:v>
                </c:pt>
                <c:pt idx="6">
                  <c:v>Jul</c:v>
                </c:pt>
              </c:strCache>
            </c:strRef>
          </c:cat>
          <c:val>
            <c:numRef>
              <c:f>'Dashboard data'!$R$10:$R$16</c:f>
              <c:numCache>
                <c:formatCode>_-"$"* #,##0_-;\-"$"* #,##0_-;_-"$"* "-"??_-;_-@_-</c:formatCode>
                <c:ptCount val="7"/>
                <c:pt idx="0">
                  <c:v>-11776.570000000003</c:v>
                </c:pt>
                <c:pt idx="1">
                  <c:v>2262.42</c:v>
                </c:pt>
                <c:pt idx="2">
                  <c:v>-4768.6899999999996</c:v>
                </c:pt>
                <c:pt idx="3">
                  <c:v>12416.480000000001</c:v>
                </c:pt>
                <c:pt idx="4">
                  <c:v>28698.760000000002</c:v>
                </c:pt>
                <c:pt idx="5">
                  <c:v>2816.0900000000006</c:v>
                </c:pt>
                <c:pt idx="6">
                  <c:v>-13124.79</c:v>
                </c:pt>
              </c:numCache>
            </c:numRef>
          </c:val>
          <c:extLst>
            <c:ext xmlns:c15="http://schemas.microsoft.com/office/drawing/2012/chart" uri="{02D57815-91ED-43cb-92C2-25804820EDAC}">
              <c15:datalabelsRange>
                <c15:f>'Dashboard data'!$S$10:$S$21</c15:f>
                <c15:dlblRangeCache>
                  <c:ptCount val="12"/>
                </c15:dlblRangeCache>
              </c15:datalabelsRange>
            </c:ext>
            <c:ext xmlns:c16="http://schemas.microsoft.com/office/drawing/2014/chart" uri="{C3380CC4-5D6E-409C-BE32-E72D297353CC}">
              <c16:uniqueId val="{0000000D-98DE-4C14-B446-22139CABE470}"/>
            </c:ext>
          </c:extLst>
        </c:ser>
        <c:dLbls>
          <c:dLblPos val="outEnd"/>
          <c:showLegendKey val="0"/>
          <c:showVal val="1"/>
          <c:showCatName val="0"/>
          <c:showSerName val="0"/>
          <c:showPercent val="0"/>
          <c:showBubbleSize val="0"/>
        </c:dLbls>
        <c:gapWidth val="315"/>
        <c:overlap val="100"/>
        <c:axId val="1814578927"/>
        <c:axId val="1814580175"/>
      </c:barChart>
      <c:catAx>
        <c:axId val="181457892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14580175"/>
        <c:crosses val="autoZero"/>
        <c:auto val="1"/>
        <c:lblAlgn val="ctr"/>
        <c:lblOffset val="100"/>
        <c:noMultiLvlLbl val="0"/>
      </c:catAx>
      <c:valAx>
        <c:axId val="18145801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1457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 Submission.xlsx]Dashboard data!PivotTable9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solidFill>
                  <a:schemeClr val="bg1"/>
                </a:solidFill>
              </a:rPr>
              <a:t>Weekend vs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pivotFmt>
      <c:pivotFmt>
        <c:idx val="7"/>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'Dashboard data'!$BD$9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C8-4F78-942C-CCDBAAB579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C8-4F78-942C-CCDBAAB579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 data'!$BC$10:$BC$12</c:f>
              <c:strCache>
                <c:ptCount val="2"/>
                <c:pt idx="0">
                  <c:v>Weekday</c:v>
                </c:pt>
                <c:pt idx="1">
                  <c:v>Weekend</c:v>
                </c:pt>
              </c:strCache>
            </c:strRef>
          </c:cat>
          <c:val>
            <c:numRef>
              <c:f>'Dashboard data'!$BD$10:$BD$12</c:f>
              <c:numCache>
                <c:formatCode>_-"$"* #,##0_-;\-"$"* #,##0_-;_-"$"* "-"??_-;_-@_-</c:formatCode>
                <c:ptCount val="2"/>
                <c:pt idx="0">
                  <c:v>394259.09999999969</c:v>
                </c:pt>
                <c:pt idx="1">
                  <c:v>288763.59999999992</c:v>
                </c:pt>
              </c:numCache>
            </c:numRef>
          </c:val>
          <c:extLst>
            <c:ext xmlns:c16="http://schemas.microsoft.com/office/drawing/2014/chart" uri="{C3380CC4-5D6E-409C-BE32-E72D297353CC}">
              <c16:uniqueId val="{00000004-75C8-4F78-942C-CCDBAAB5798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'Dashboard data'!$AH$9</c:f>
              <c:strCache>
                <c:ptCount val="1"/>
                <c:pt idx="0">
                  <c:v>Revenue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'Dashboard data'!$AG$10:$AG$19</c:f>
              <c:strCache>
                <c:ptCount val="10"/>
                <c:pt idx="0">
                  <c:v>3-Feb</c:v>
                </c:pt>
                <c:pt idx="1">
                  <c:v>4-Feb</c:v>
                </c:pt>
                <c:pt idx="2">
                  <c:v>5-Feb</c:v>
                </c:pt>
                <c:pt idx="3">
                  <c:v>6-Feb</c:v>
                </c:pt>
                <c:pt idx="4">
                  <c:v>7-Feb</c:v>
                </c:pt>
                <c:pt idx="5">
                  <c:v>8-Feb</c:v>
                </c:pt>
                <c:pt idx="6">
                  <c:v>9-Feb</c:v>
                </c:pt>
                <c:pt idx="7">
                  <c:v>10-Feb</c:v>
                </c:pt>
                <c:pt idx="8">
                  <c:v>11-Feb</c:v>
                </c:pt>
                <c:pt idx="9">
                  <c:v>12-Feb</c:v>
                </c:pt>
              </c:strCache>
            </c:strRef>
          </c:cat>
          <c:val>
            <c:numRef>
              <c:f>'Dashboard data'!$AH$10:$AH$19</c:f>
              <c:numCache>
                <c:formatCode>_-"$"* #,##0_-;\-"$"* #,##0_-;_-"$"* "-"??_-;_-@_-</c:formatCode>
                <c:ptCount val="10"/>
                <c:pt idx="0">
                  <c:v>4771.74</c:v>
                </c:pt>
                <c:pt idx="1">
                  <c:v>3806.63</c:v>
                </c:pt>
                <c:pt idx="2">
                  <c:v>2501.6799999999998</c:v>
                </c:pt>
                <c:pt idx="3">
                  <c:v>2132.6</c:v>
                </c:pt>
                <c:pt idx="4">
                  <c:v>2120.79</c:v>
                </c:pt>
                <c:pt idx="5">
                  <c:v>3068.75</c:v>
                </c:pt>
                <c:pt idx="6">
                  <c:v>2564.91</c:v>
                </c:pt>
                <c:pt idx="7">
                  <c:v>6065.55</c:v>
                </c:pt>
                <c:pt idx="8">
                  <c:v>3605.87</c:v>
                </c:pt>
                <c:pt idx="9">
                  <c:v>1890.17</c:v>
                </c:pt>
              </c:numCache>
            </c:numRef>
          </c:val>
          <c:extLst>
            <c:ext xmlns:c16="http://schemas.microsoft.com/office/drawing/2014/chart" uri="{C3380CC4-5D6E-409C-BE32-E72D297353CC}">
              <c16:uniqueId val="{00000000-CEA6-488E-84A0-5A17EA8624FC}"/>
            </c:ext>
          </c:extLst>
        </c:ser>
        <c:ser>
          <c:idx val="1"/>
          <c:order val="1"/>
          <c:tx>
            <c:strRef>
              <c:f>'Dashboard data'!$AI$9</c:f>
              <c:strCache>
                <c:ptCount val="1"/>
                <c:pt idx="0">
                  <c:v>Profit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'Dashboard data'!$AG$10:$AG$19</c:f>
              <c:strCache>
                <c:ptCount val="10"/>
                <c:pt idx="0">
                  <c:v>3-Feb</c:v>
                </c:pt>
                <c:pt idx="1">
                  <c:v>4-Feb</c:v>
                </c:pt>
                <c:pt idx="2">
                  <c:v>5-Feb</c:v>
                </c:pt>
                <c:pt idx="3">
                  <c:v>6-Feb</c:v>
                </c:pt>
                <c:pt idx="4">
                  <c:v>7-Feb</c:v>
                </c:pt>
                <c:pt idx="5">
                  <c:v>8-Feb</c:v>
                </c:pt>
                <c:pt idx="6">
                  <c:v>9-Feb</c:v>
                </c:pt>
                <c:pt idx="7">
                  <c:v>10-Feb</c:v>
                </c:pt>
                <c:pt idx="8">
                  <c:v>11-Feb</c:v>
                </c:pt>
                <c:pt idx="9">
                  <c:v>12-Feb</c:v>
                </c:pt>
              </c:strCache>
            </c:strRef>
          </c:cat>
          <c:val>
            <c:numRef>
              <c:f>'Dashboard data'!$AI$10:$AI$19</c:f>
              <c:numCache>
                <c:formatCode>_-"$"* #,##0_-;\-"$"* #,##0_-;_-"$"* "-"??_-;_-@_-</c:formatCode>
                <c:ptCount val="10"/>
                <c:pt idx="0">
                  <c:v>1540.74</c:v>
                </c:pt>
                <c:pt idx="1">
                  <c:v>900.63</c:v>
                </c:pt>
                <c:pt idx="2">
                  <c:v>-183.32</c:v>
                </c:pt>
                <c:pt idx="3">
                  <c:v>-500.4</c:v>
                </c:pt>
                <c:pt idx="4">
                  <c:v>-512.21</c:v>
                </c:pt>
                <c:pt idx="5">
                  <c:v>240.75</c:v>
                </c:pt>
                <c:pt idx="6">
                  <c:v>-172.09</c:v>
                </c:pt>
                <c:pt idx="7">
                  <c:v>2600.5500000000002</c:v>
                </c:pt>
                <c:pt idx="8">
                  <c:v>582.87</c:v>
                </c:pt>
                <c:pt idx="9">
                  <c:v>-690.83</c:v>
                </c:pt>
              </c:numCache>
            </c:numRef>
          </c:val>
          <c:extLst>
            <c:ext xmlns:c16="http://schemas.microsoft.com/office/drawing/2014/chart" uri="{C3380CC4-5D6E-409C-BE32-E72D297353CC}">
              <c16:uniqueId val="{00000001-CEA6-488E-84A0-5A17EA8624FC}"/>
            </c:ext>
          </c:extLst>
        </c:ser>
        <c:dLbls>
          <c:showLegendKey val="0"/>
          <c:showVal val="0"/>
          <c:showCatName val="0"/>
          <c:showSerName val="0"/>
          <c:showPercent val="0"/>
          <c:showBubbleSize val="0"/>
        </c:dLbls>
        <c:gapWidth val="182"/>
        <c:overlap val="100"/>
        <c:axId val="1897722639"/>
        <c:axId val="1897712239"/>
      </c:barChart>
      <c:catAx>
        <c:axId val="1897722639"/>
        <c:scaling>
          <c:orientation val="maxMin"/>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7712239"/>
        <c:crosses val="autoZero"/>
        <c:auto val="0"/>
        <c:lblAlgn val="ctr"/>
        <c:lblOffset val="100"/>
        <c:noMultiLvlLbl val="0"/>
      </c:catAx>
      <c:valAx>
        <c:axId val="1897712239"/>
        <c:scaling>
          <c:orientation val="minMax"/>
        </c:scaling>
        <c:delete val="0"/>
        <c:axPos val="t"/>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772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Transaction buckets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Transaction buckets</a:t>
          </a:r>
        </a:p>
      </cx:txPr>
    </cx:title>
    <cx:plotArea>
      <cx:plotAreaRegion>
        <cx:series layoutId="treemap" uniqueId="{11D553E8-B5FD-4934-98ED-AE89CF312EF9}">
          <cx:tx>
            <cx:txData>
              <cx:f>_xlchart.v1.2</cx:f>
              <cx:v/>
            </cx:txData>
          </cx:tx>
          <cx:dataLabels pos="inEnd">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trlProps/ctrlProp1.xml><?xml version="1.0" encoding="utf-8"?>
<formControlPr xmlns="http://schemas.microsoft.com/office/spreadsheetml/2009/9/main" objectType="CheckBox" checked="Checked" fmlaLink="'Dashboard data'!$Q$8" lockText="1" noThreeD="1"/>
</file>

<file path=xl/ctrlProps/ctrlProp2.xml><?xml version="1.0" encoding="utf-8"?>
<formControlPr xmlns="http://schemas.microsoft.com/office/spreadsheetml/2009/9/main" objectType="CheckBox" checked="Checked" fmlaLink="'Dashboard data'!$R$8" lockText="1" noThreeD="1"/>
</file>

<file path=xl/ctrlProps/ctrlProp3.xml><?xml version="1.0" encoding="utf-8"?>
<formControlPr xmlns="http://schemas.microsoft.com/office/spreadsheetml/2009/9/main" objectType="CheckBox" fmlaLink="'Dashboard data'!$S$8" lockText="1" noThreeD="1"/>
</file>

<file path=xl/ctrlProps/ctrlProp4.xml><?xml version="1.0" encoding="utf-8"?>
<formControlPr xmlns="http://schemas.microsoft.com/office/spreadsheetml/2009/9/main" objectType="Scroll" dx="31" fmlaLink="'Dashboard data'!$AG$8" max="300" min="1" page="10" val="34"/>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447676</xdr:colOff>
      <xdr:row>8</xdr:row>
      <xdr:rowOff>38100</xdr:rowOff>
    </xdr:from>
    <xdr:to>
      <xdr:col>20</xdr:col>
      <xdr:colOff>57151</xdr:colOff>
      <xdr:row>23</xdr:row>
      <xdr:rowOff>66675</xdr:rowOff>
    </xdr:to>
    <xdr:graphicFrame macro="">
      <xdr:nvGraphicFramePr>
        <xdr:cNvPr id="43" name="Chart 39">
          <a:extLst>
            <a:ext uri="{FF2B5EF4-FFF2-40B4-BE49-F238E27FC236}">
              <a16:creationId xmlns:a16="http://schemas.microsoft.com/office/drawing/2014/main" id="{00000000-0008-0000-04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20</xdr:col>
      <xdr:colOff>368681</xdr:colOff>
      <xdr:row>44</xdr:row>
      <xdr:rowOff>23114</xdr:rowOff>
    </xdr:to>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0" y="0"/>
          <a:ext cx="12560681" cy="7147814"/>
        </a:xfrm>
        <a:prstGeom prst="roundRect">
          <a:avLst>
            <a:gd name="adj" fmla="val 5399"/>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9</xdr:col>
      <xdr:colOff>542925</xdr:colOff>
      <xdr:row>6</xdr:row>
      <xdr:rowOff>57150</xdr:rowOff>
    </xdr:from>
    <xdr:to>
      <xdr:col>20</xdr:col>
      <xdr:colOff>133350</xdr:colOff>
      <xdr:row>24</xdr:row>
      <xdr:rowOff>92075</xdr:rowOff>
    </xdr:to>
    <xdr:sp macro="" textlink="">
      <xdr:nvSpPr>
        <xdr:cNvPr id="47" name="Rectangle: Rounded Corners 46">
          <a:extLst>
            <a:ext uri="{FF2B5EF4-FFF2-40B4-BE49-F238E27FC236}">
              <a16:creationId xmlns:a16="http://schemas.microsoft.com/office/drawing/2014/main" id="{00000000-0008-0000-0400-00002F000000}"/>
            </a:ext>
          </a:extLst>
        </xdr:cNvPr>
        <xdr:cNvSpPr/>
      </xdr:nvSpPr>
      <xdr:spPr>
        <a:xfrm>
          <a:off x="6029325" y="1028700"/>
          <a:ext cx="6296025" cy="2949575"/>
        </a:xfrm>
        <a:prstGeom prst="roundRect">
          <a:avLst>
            <a:gd name="adj" fmla="val 5814"/>
          </a:avLst>
        </a:prstGeom>
        <a:solidFill>
          <a:sysClr val="window" lastClr="FFFFFF"/>
        </a:solidFill>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0</xdr:col>
      <xdr:colOff>172848</xdr:colOff>
      <xdr:row>0</xdr:row>
      <xdr:rowOff>150505</xdr:rowOff>
    </xdr:from>
    <xdr:to>
      <xdr:col>4</xdr:col>
      <xdr:colOff>581025</xdr:colOff>
      <xdr:row>5</xdr:row>
      <xdr:rowOff>120650</xdr:rowOff>
    </xdr:to>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2848" y="150505"/>
          <a:ext cx="2846577" cy="779770"/>
        </a:xfrm>
        <a:prstGeom prst="roundRect">
          <a:avLst>
            <a:gd name="adj" fmla="val 5814"/>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5</xdr:col>
      <xdr:colOff>104776</xdr:colOff>
      <xdr:row>0</xdr:row>
      <xdr:rowOff>153680</xdr:rowOff>
    </xdr:from>
    <xdr:to>
      <xdr:col>19</xdr:col>
      <xdr:colOff>201042</xdr:colOff>
      <xdr:row>6</xdr:row>
      <xdr:rowOff>9525</xdr:rowOff>
    </xdr:to>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3152776" y="153680"/>
          <a:ext cx="8630666" cy="827395"/>
        </a:xfrm>
        <a:prstGeom prst="roundRect">
          <a:avLst>
            <a:gd name="adj" fmla="val 5814"/>
          </a:avLst>
        </a:prstGeom>
        <a:solidFill>
          <a:sysClr val="window" lastClr="FFFFFF"/>
        </a:solidFill>
        <a:effectLst>
          <a:outerShdw blurRad="50800" dist="38100" dir="8100000" algn="tr"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0</xdr:col>
      <xdr:colOff>122047</xdr:colOff>
      <xdr:row>6</xdr:row>
      <xdr:rowOff>121172</xdr:rowOff>
    </xdr:from>
    <xdr:to>
      <xdr:col>2</xdr:col>
      <xdr:colOff>76200</xdr:colOff>
      <xdr:row>41</xdr:row>
      <xdr:rowOff>63500</xdr:rowOff>
    </xdr:to>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122047" y="1092722"/>
          <a:ext cx="1173353" cy="5609703"/>
        </a:xfrm>
        <a:prstGeom prst="roundRect">
          <a:avLst>
            <a:gd name="adj" fmla="val 5814"/>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a:effectLst>
          <a:outerShdw blurRad="50800" dist="38100" dir="8100000" algn="tr"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solidFill>
              <a:schemeClr val="accent6">
                <a:lumMod val="20000"/>
                <a:lumOff val="80000"/>
              </a:schemeClr>
            </a:solidFill>
          </a:endParaRPr>
        </a:p>
      </xdr:txBody>
    </xdr:sp>
    <xdr:clientData/>
  </xdr:twoCellAnchor>
  <xdr:twoCellAnchor>
    <xdr:from>
      <xdr:col>5</xdr:col>
      <xdr:colOff>208153</xdr:colOff>
      <xdr:row>2</xdr:row>
      <xdr:rowOff>142</xdr:rowOff>
    </xdr:from>
    <xdr:to>
      <xdr:col>9</xdr:col>
      <xdr:colOff>257175</xdr:colOff>
      <xdr:row>5</xdr:row>
      <xdr:rowOff>67881</xdr:rowOff>
    </xdr:to>
    <xdr:sp macro="" textlink="">
      <xdr:nvSpPr>
        <xdr:cNvPr id="8" name="Rectangle: Rounded Corners 7">
          <a:extLst>
            <a:ext uri="{FF2B5EF4-FFF2-40B4-BE49-F238E27FC236}">
              <a16:creationId xmlns:a16="http://schemas.microsoft.com/office/drawing/2014/main" id="{00000000-0008-0000-0400-000008000000}"/>
            </a:ext>
          </a:extLst>
        </xdr:cNvPr>
        <xdr:cNvSpPr/>
      </xdr:nvSpPr>
      <xdr:spPr>
        <a:xfrm>
          <a:off x="3256153" y="317642"/>
          <a:ext cx="2487422" cy="543989"/>
        </a:xfrm>
        <a:prstGeom prst="roundRect">
          <a:avLst>
            <a:gd name="adj" fmla="val 7004"/>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xdr:spPr>
      <xdr:style>
        <a:lnRef idx="1">
          <a:schemeClr val="accent5"/>
        </a:lnRef>
        <a:fillRef idx="2">
          <a:schemeClr val="accent5"/>
        </a:fillRef>
        <a:effectRef idx="1">
          <a:schemeClr val="accent5"/>
        </a:effectRef>
        <a:fontRef idx="minor">
          <a:schemeClr val="dk1"/>
        </a:fontRef>
      </xdr:style>
      <xdr:txBody>
        <a:bodyPr wrap="square" rtlCol="0" anchor="t"/>
        <a:lstStyle/>
        <a:p>
          <a:pPr algn="l"/>
          <a:r>
            <a:rPr lang="en-US" sz="1800"/>
            <a:t>Revenue</a:t>
          </a:r>
        </a:p>
      </xdr:txBody>
    </xdr:sp>
    <xdr:clientData/>
  </xdr:twoCellAnchor>
  <xdr:twoCellAnchor>
    <xdr:from>
      <xdr:col>9</xdr:col>
      <xdr:colOff>451358</xdr:colOff>
      <xdr:row>1</xdr:row>
      <xdr:rowOff>152541</xdr:rowOff>
    </xdr:from>
    <xdr:to>
      <xdr:col>13</xdr:col>
      <xdr:colOff>487680</xdr:colOff>
      <xdr:row>5</xdr:row>
      <xdr:rowOff>58355</xdr:rowOff>
    </xdr:to>
    <xdr:sp macro="" textlink="">
      <xdr:nvSpPr>
        <xdr:cNvPr id="9" name="Rectangle: Rounded Corners 8">
          <a:extLst>
            <a:ext uri="{FF2B5EF4-FFF2-40B4-BE49-F238E27FC236}">
              <a16:creationId xmlns:a16="http://schemas.microsoft.com/office/drawing/2014/main" id="{00000000-0008-0000-0400-000009000000}"/>
            </a:ext>
          </a:extLst>
        </xdr:cNvPr>
        <xdr:cNvSpPr/>
      </xdr:nvSpPr>
      <xdr:spPr>
        <a:xfrm>
          <a:off x="5937758" y="311291"/>
          <a:ext cx="2474722" cy="540814"/>
        </a:xfrm>
        <a:prstGeom prst="roundRect">
          <a:avLst>
            <a:gd name="adj" fmla="val 5814"/>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xdr:spPr>
      <xdr:style>
        <a:lnRef idx="1">
          <a:schemeClr val="accent5"/>
        </a:lnRef>
        <a:fillRef idx="2">
          <a:schemeClr val="accent5"/>
        </a:fillRef>
        <a:effectRef idx="1">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SG"/>
            <a:t>Profit</a:t>
          </a:r>
        </a:p>
      </xdr:txBody>
    </xdr:sp>
    <xdr:clientData/>
  </xdr:twoCellAnchor>
  <xdr:twoCellAnchor>
    <xdr:from>
      <xdr:col>14</xdr:col>
      <xdr:colOff>65913</xdr:colOff>
      <xdr:row>1</xdr:row>
      <xdr:rowOff>142102</xdr:rowOff>
    </xdr:from>
    <xdr:to>
      <xdr:col>18</xdr:col>
      <xdr:colOff>111760</xdr:colOff>
      <xdr:row>5</xdr:row>
      <xdr:rowOff>47916</xdr:rowOff>
    </xdr:to>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8600313" y="300852"/>
          <a:ext cx="2484247" cy="540814"/>
        </a:xfrm>
        <a:prstGeom prst="roundRect">
          <a:avLst>
            <a:gd name="adj" fmla="val 5814"/>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xdr:spPr>
      <xdr:style>
        <a:lnRef idx="1">
          <a:schemeClr val="accent5"/>
        </a:lnRef>
        <a:fillRef idx="2">
          <a:schemeClr val="accent5"/>
        </a:fillRef>
        <a:effectRef idx="1">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SG" sz="1800" kern="1200">
              <a:solidFill>
                <a:schemeClr val="dk1"/>
              </a:solidFill>
              <a:effectLst/>
              <a:latin typeface="+mn-lt"/>
              <a:ea typeface="+mn-ea"/>
              <a:cs typeface="+mn-cs"/>
            </a:rPr>
            <a:t>Profit %</a:t>
          </a:r>
          <a:endParaRPr lang="en-SG">
            <a:effectLst/>
          </a:endParaRPr>
        </a:p>
        <a:p>
          <a:pPr algn="l"/>
          <a:endParaRPr lang="en-SG"/>
        </a:p>
      </xdr:txBody>
    </xdr:sp>
    <xdr:clientData/>
  </xdr:twoCellAnchor>
  <xdr:twoCellAnchor>
    <xdr:from>
      <xdr:col>2</xdr:col>
      <xdr:colOff>149986</xdr:colOff>
      <xdr:row>6</xdr:row>
      <xdr:rowOff>19050</xdr:rowOff>
    </xdr:from>
    <xdr:to>
      <xdr:col>9</xdr:col>
      <xdr:colOff>495300</xdr:colOff>
      <xdr:row>43</xdr:row>
      <xdr:rowOff>95250</xdr:rowOff>
    </xdr:to>
    <xdr:sp macro="" textlink="">
      <xdr:nvSpPr>
        <xdr:cNvPr id="11" name="Rectangle: Rounded Corners 10">
          <a:extLst>
            <a:ext uri="{FF2B5EF4-FFF2-40B4-BE49-F238E27FC236}">
              <a16:creationId xmlns:a16="http://schemas.microsoft.com/office/drawing/2014/main" id="{00000000-0008-0000-0400-00000B000000}"/>
            </a:ext>
          </a:extLst>
        </xdr:cNvPr>
        <xdr:cNvSpPr/>
      </xdr:nvSpPr>
      <xdr:spPr>
        <a:xfrm>
          <a:off x="1369186" y="990600"/>
          <a:ext cx="4612514" cy="6067425"/>
        </a:xfrm>
        <a:prstGeom prst="roundRect">
          <a:avLst>
            <a:gd name="adj" fmla="val 5814"/>
          </a:avLst>
        </a:prstGeom>
        <a:solidFill>
          <a:sysClr val="window" lastClr="FFFFFF"/>
        </a:solidFill>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11</xdr:col>
      <xdr:colOff>507746</xdr:colOff>
      <xdr:row>8</xdr:row>
      <xdr:rowOff>120650</xdr:rowOff>
    </xdr:from>
    <xdr:to>
      <xdr:col>18</xdr:col>
      <xdr:colOff>387350</xdr:colOff>
      <xdr:row>24</xdr:row>
      <xdr:rowOff>9525</xdr:rowOff>
    </xdr:to>
    <xdr:sp macro="" textlink="">
      <xdr:nvSpPr>
        <xdr:cNvPr id="13" name="Rectangle: Rounded Corners 12">
          <a:extLst>
            <a:ext uri="{FF2B5EF4-FFF2-40B4-BE49-F238E27FC236}">
              <a16:creationId xmlns:a16="http://schemas.microsoft.com/office/drawing/2014/main" id="{00000000-0008-0000-0400-00000D000000}"/>
            </a:ext>
          </a:extLst>
        </xdr:cNvPr>
        <xdr:cNvSpPr/>
      </xdr:nvSpPr>
      <xdr:spPr>
        <a:xfrm>
          <a:off x="7213346" y="1416050"/>
          <a:ext cx="4146804" cy="2479675"/>
        </a:xfrm>
        <a:prstGeom prst="roundRect">
          <a:avLst>
            <a:gd name="adj" fmla="val 5814"/>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11</xdr:col>
      <xdr:colOff>515112</xdr:colOff>
      <xdr:row>32</xdr:row>
      <xdr:rowOff>106116</xdr:rowOff>
    </xdr:from>
    <xdr:to>
      <xdr:col>15</xdr:col>
      <xdr:colOff>213360</xdr:colOff>
      <xdr:row>42</xdr:row>
      <xdr:rowOff>25007</xdr:rowOff>
    </xdr:to>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7220712" y="5287716"/>
          <a:ext cx="2136648" cy="1538141"/>
        </a:xfrm>
        <a:prstGeom prst="roundRect">
          <a:avLst>
            <a:gd name="adj" fmla="val 5814"/>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18</xdr:col>
      <xdr:colOff>247650</xdr:colOff>
      <xdr:row>0</xdr:row>
      <xdr:rowOff>88901</xdr:rowOff>
    </xdr:from>
    <xdr:to>
      <xdr:col>20</xdr:col>
      <xdr:colOff>438150</xdr:colOff>
      <xdr:row>7</xdr:row>
      <xdr:rowOff>98425</xdr:rowOff>
    </xdr:to>
    <xdr:sp macro="" textlink="">
      <xdr:nvSpPr>
        <xdr:cNvPr id="16" name="Octagon 15">
          <a:extLst>
            <a:ext uri="{FF2B5EF4-FFF2-40B4-BE49-F238E27FC236}">
              <a16:creationId xmlns:a16="http://schemas.microsoft.com/office/drawing/2014/main" id="{00000000-0008-0000-0400-000010000000}"/>
            </a:ext>
          </a:extLst>
        </xdr:cNvPr>
        <xdr:cNvSpPr/>
      </xdr:nvSpPr>
      <xdr:spPr>
        <a:xfrm>
          <a:off x="11220450" y="88901"/>
          <a:ext cx="1409700" cy="1120774"/>
        </a:xfrm>
        <a:prstGeom prst="octagon">
          <a:avLst/>
        </a:prstGeom>
        <a:gradFill>
          <a:gsLst>
            <a:gs pos="0">
              <a:schemeClr val="accent5">
                <a:lumMod val="110000"/>
                <a:satMod val="105000"/>
                <a:tint val="67000"/>
              </a:schemeClr>
            </a:gs>
            <a:gs pos="66000">
              <a:srgbClr val="97BBE4"/>
            </a:gs>
            <a:gs pos="33000">
              <a:schemeClr val="accent5">
                <a:lumMod val="105000"/>
                <a:satMod val="103000"/>
                <a:tint val="73000"/>
              </a:schemeClr>
            </a:gs>
            <a:gs pos="100000">
              <a:schemeClr val="accent5">
                <a:lumMod val="105000"/>
                <a:satMod val="109000"/>
                <a:tint val="81000"/>
              </a:schemeClr>
            </a:gs>
          </a:gsLst>
        </a:gradFill>
        <a:effectLst>
          <a:outerShdw blurRad="50800" dist="38100" dir="8100000" algn="tr"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3</xdr:col>
      <xdr:colOff>27305</xdr:colOff>
      <xdr:row>17</xdr:row>
      <xdr:rowOff>102933</xdr:rowOff>
    </xdr:from>
    <xdr:to>
      <xdr:col>6</xdr:col>
      <xdr:colOff>94488</xdr:colOff>
      <xdr:row>17</xdr:row>
      <xdr:rowOff>102933</xdr:rowOff>
    </xdr:to>
    <xdr:cxnSp macro="">
      <xdr:nvCxnSpPr>
        <xdr:cNvPr id="19" name="Straight Connector 18">
          <a:extLst>
            <a:ext uri="{FF2B5EF4-FFF2-40B4-BE49-F238E27FC236}">
              <a16:creationId xmlns:a16="http://schemas.microsoft.com/office/drawing/2014/main" id="{00000000-0008-0000-0400-000013000000}"/>
            </a:ext>
          </a:extLst>
        </xdr:cNvPr>
        <xdr:cNvCxnSpPr/>
      </xdr:nvCxnSpPr>
      <xdr:spPr>
        <a:xfrm>
          <a:off x="1856105" y="2855658"/>
          <a:ext cx="189598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30607</xdr:colOff>
      <xdr:row>17</xdr:row>
      <xdr:rowOff>102933</xdr:rowOff>
    </xdr:from>
    <xdr:to>
      <xdr:col>15</xdr:col>
      <xdr:colOff>88265</xdr:colOff>
      <xdr:row>17</xdr:row>
      <xdr:rowOff>102933</xdr:rowOff>
    </xdr:to>
    <xdr:cxnSp macro="">
      <xdr:nvCxnSpPr>
        <xdr:cNvPr id="21" name="Straight Connector 20">
          <a:extLst>
            <a:ext uri="{FF2B5EF4-FFF2-40B4-BE49-F238E27FC236}">
              <a16:creationId xmlns:a16="http://schemas.microsoft.com/office/drawing/2014/main" id="{00000000-0008-0000-0400-000015000000}"/>
            </a:ext>
          </a:extLst>
        </xdr:cNvPr>
        <xdr:cNvCxnSpPr/>
      </xdr:nvCxnSpPr>
      <xdr:spPr>
        <a:xfrm>
          <a:off x="7345807" y="2855658"/>
          <a:ext cx="188645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30607</xdr:colOff>
      <xdr:row>35</xdr:row>
      <xdr:rowOff>96202</xdr:rowOff>
    </xdr:from>
    <xdr:to>
      <xdr:col>15</xdr:col>
      <xdr:colOff>88265</xdr:colOff>
      <xdr:row>35</xdr:row>
      <xdr:rowOff>96202</xdr:rowOff>
    </xdr:to>
    <xdr:cxnSp macro="">
      <xdr:nvCxnSpPr>
        <xdr:cNvPr id="23" name="Straight Connector 22">
          <a:extLst>
            <a:ext uri="{FF2B5EF4-FFF2-40B4-BE49-F238E27FC236}">
              <a16:creationId xmlns:a16="http://schemas.microsoft.com/office/drawing/2014/main" id="{00000000-0008-0000-0400-000017000000}"/>
            </a:ext>
          </a:extLst>
        </xdr:cNvPr>
        <xdr:cNvCxnSpPr/>
      </xdr:nvCxnSpPr>
      <xdr:spPr>
        <a:xfrm>
          <a:off x="7345807" y="5763577"/>
          <a:ext cx="188645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279398</xdr:colOff>
      <xdr:row>0</xdr:row>
      <xdr:rowOff>144462</xdr:rowOff>
    </xdr:from>
    <xdr:to>
      <xdr:col>5</xdr:col>
      <xdr:colOff>222249</xdr:colOff>
      <xdr:row>5</xdr:row>
      <xdr:rowOff>101600</xdr:rowOff>
    </xdr:to>
    <xdr:sp macro="" textlink="">
      <xdr:nvSpPr>
        <xdr:cNvPr id="27" name="TextBox 26">
          <a:extLst>
            <a:ext uri="{FF2B5EF4-FFF2-40B4-BE49-F238E27FC236}">
              <a16:creationId xmlns:a16="http://schemas.microsoft.com/office/drawing/2014/main" id="{00000000-0008-0000-0400-00001B000000}"/>
            </a:ext>
          </a:extLst>
        </xdr:cNvPr>
        <xdr:cNvSpPr txBox="1"/>
      </xdr:nvSpPr>
      <xdr:spPr>
        <a:xfrm>
          <a:off x="279398" y="144462"/>
          <a:ext cx="2990851" cy="766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600" b="1"/>
            <a:t>Store</a:t>
          </a:r>
          <a:r>
            <a:rPr lang="en-SG" sz="1600" b="1" baseline="0"/>
            <a:t> Performance </a:t>
          </a:r>
          <a:r>
            <a:rPr lang="en-SG" sz="1600" b="1"/>
            <a:t>Dashboard</a:t>
          </a:r>
        </a:p>
        <a:p>
          <a:r>
            <a:rPr lang="en-SG" sz="1600" b="1"/>
            <a:t>-</a:t>
          </a:r>
          <a:r>
            <a:rPr lang="en-SG" sz="1600" b="1" baseline="0"/>
            <a:t> Ion Orchard</a:t>
          </a:r>
          <a:endParaRPr lang="en-SG" sz="1600" b="1"/>
        </a:p>
      </xdr:txBody>
    </xdr:sp>
    <xdr:clientData/>
  </xdr:twoCellAnchor>
  <xdr:twoCellAnchor>
    <xdr:from>
      <xdr:col>23</xdr:col>
      <xdr:colOff>514350</xdr:colOff>
      <xdr:row>16</xdr:row>
      <xdr:rowOff>57150</xdr:rowOff>
    </xdr:from>
    <xdr:to>
      <xdr:col>24</xdr:col>
      <xdr:colOff>57150</xdr:colOff>
      <xdr:row>16</xdr:row>
      <xdr:rowOff>114300</xdr:rowOff>
    </xdr:to>
    <xdr:sp macro="" textlink="">
      <xdr:nvSpPr>
        <xdr:cNvPr id="28" name="TextBox 27">
          <a:extLst>
            <a:ext uri="{FF2B5EF4-FFF2-40B4-BE49-F238E27FC236}">
              <a16:creationId xmlns:a16="http://schemas.microsoft.com/office/drawing/2014/main" id="{00000000-0008-0000-0400-00001C000000}"/>
            </a:ext>
          </a:extLst>
        </xdr:cNvPr>
        <xdr:cNvSpPr txBox="1"/>
      </xdr:nvSpPr>
      <xdr:spPr>
        <a:xfrm>
          <a:off x="14535150" y="2647950"/>
          <a:ext cx="152400" cy="57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SG" sz="1100"/>
        </a:p>
      </xdr:txBody>
    </xdr:sp>
    <xdr:clientData/>
  </xdr:twoCellAnchor>
  <xdr:twoCellAnchor>
    <xdr:from>
      <xdr:col>2</xdr:col>
      <xdr:colOff>292100</xdr:colOff>
      <xdr:row>6</xdr:row>
      <xdr:rowOff>28576</xdr:rowOff>
    </xdr:from>
    <xdr:to>
      <xdr:col>4</xdr:col>
      <xdr:colOff>539750</xdr:colOff>
      <xdr:row>8</xdr:row>
      <xdr:rowOff>34925</xdr:rowOff>
    </xdr:to>
    <xdr:sp macro="" textlink="">
      <xdr:nvSpPr>
        <xdr:cNvPr id="29" name="TextBox 28">
          <a:extLst>
            <a:ext uri="{FF2B5EF4-FFF2-40B4-BE49-F238E27FC236}">
              <a16:creationId xmlns:a16="http://schemas.microsoft.com/office/drawing/2014/main" id="{00000000-0008-0000-0400-00001D000000}"/>
            </a:ext>
          </a:extLst>
        </xdr:cNvPr>
        <xdr:cNvSpPr txBox="1"/>
      </xdr:nvSpPr>
      <xdr:spPr>
        <a:xfrm>
          <a:off x="1511300" y="1000126"/>
          <a:ext cx="1466850" cy="33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400"/>
            <a:t>Monthly</a:t>
          </a:r>
          <a:r>
            <a:rPr lang="en-SG" sz="1400" baseline="0"/>
            <a:t> revenue</a:t>
          </a:r>
          <a:endParaRPr lang="en-SG" sz="1400"/>
        </a:p>
      </xdr:txBody>
    </xdr:sp>
    <xdr:clientData/>
  </xdr:twoCellAnchor>
  <xdr:twoCellAnchor>
    <xdr:from>
      <xdr:col>6</xdr:col>
      <xdr:colOff>590549</xdr:colOff>
      <xdr:row>2</xdr:row>
      <xdr:rowOff>63499</xdr:rowOff>
    </xdr:from>
    <xdr:to>
      <xdr:col>9</xdr:col>
      <xdr:colOff>111125</xdr:colOff>
      <xdr:row>4</xdr:row>
      <xdr:rowOff>126999</xdr:rowOff>
    </xdr:to>
    <xdr:sp macro="" textlink="'Dashboard data'!J14">
      <xdr:nvSpPr>
        <xdr:cNvPr id="30" name="TextBox 29">
          <a:extLst>
            <a:ext uri="{FF2B5EF4-FFF2-40B4-BE49-F238E27FC236}">
              <a16:creationId xmlns:a16="http://schemas.microsoft.com/office/drawing/2014/main" id="{00000000-0008-0000-0400-00001E000000}"/>
            </a:ext>
          </a:extLst>
        </xdr:cNvPr>
        <xdr:cNvSpPr txBox="1"/>
      </xdr:nvSpPr>
      <xdr:spPr>
        <a:xfrm>
          <a:off x="4248149" y="380999"/>
          <a:ext cx="134937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754686-7D2E-46BC-9105-952654D28423}" type="TxLink">
            <a:rPr lang="en-US" sz="1400" b="0" i="0" u="none" strike="noStrike">
              <a:solidFill>
                <a:schemeClr val="tx1"/>
              </a:solidFill>
              <a:latin typeface="Arial"/>
              <a:cs typeface="Arial"/>
            </a:rPr>
            <a:pPr/>
            <a:t> $683,023 </a:t>
          </a:fld>
          <a:endParaRPr lang="en-SG" sz="3200">
            <a:solidFill>
              <a:schemeClr val="tx1"/>
            </a:solidFill>
          </a:endParaRPr>
        </a:p>
      </xdr:txBody>
    </xdr:sp>
    <xdr:clientData/>
  </xdr:twoCellAnchor>
  <xdr:twoCellAnchor>
    <xdr:from>
      <xdr:col>11</xdr:col>
      <xdr:colOff>47625</xdr:colOff>
      <xdr:row>2</xdr:row>
      <xdr:rowOff>34925</xdr:rowOff>
    </xdr:from>
    <xdr:to>
      <xdr:col>13</xdr:col>
      <xdr:colOff>177801</xdr:colOff>
      <xdr:row>4</xdr:row>
      <xdr:rowOff>98425</xdr:rowOff>
    </xdr:to>
    <xdr:sp macro="" textlink="'Dashboard data'!J15">
      <xdr:nvSpPr>
        <xdr:cNvPr id="31" name="TextBox 30">
          <a:extLst>
            <a:ext uri="{FF2B5EF4-FFF2-40B4-BE49-F238E27FC236}">
              <a16:creationId xmlns:a16="http://schemas.microsoft.com/office/drawing/2014/main" id="{00000000-0008-0000-0400-00001F000000}"/>
            </a:ext>
          </a:extLst>
        </xdr:cNvPr>
        <xdr:cNvSpPr txBox="1"/>
      </xdr:nvSpPr>
      <xdr:spPr>
        <a:xfrm>
          <a:off x="6753225" y="352425"/>
          <a:ext cx="134937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1050CC-2043-428D-95F6-AA8C1592E94F}" type="TxLink">
            <a:rPr lang="en-US" sz="1400" b="0" i="0" u="none" strike="noStrike">
              <a:solidFill>
                <a:srgbClr val="000000"/>
              </a:solidFill>
              <a:latin typeface="Arial"/>
              <a:cs typeface="Arial"/>
            </a:rPr>
            <a:pPr/>
            <a:t> $16,524 </a:t>
          </a:fld>
          <a:endParaRPr lang="en-SG" sz="3200"/>
        </a:p>
      </xdr:txBody>
    </xdr:sp>
    <xdr:clientData/>
  </xdr:twoCellAnchor>
  <xdr:twoCellAnchor>
    <xdr:from>
      <xdr:col>15</xdr:col>
      <xdr:colOff>476250</xdr:colOff>
      <xdr:row>2</xdr:row>
      <xdr:rowOff>19050</xdr:rowOff>
    </xdr:from>
    <xdr:to>
      <xdr:col>17</xdr:col>
      <xdr:colOff>606426</xdr:colOff>
      <xdr:row>4</xdr:row>
      <xdr:rowOff>69850</xdr:rowOff>
    </xdr:to>
    <xdr:sp macro="" textlink="'Dashboard data'!J16">
      <xdr:nvSpPr>
        <xdr:cNvPr id="32" name="TextBox 31">
          <a:extLst>
            <a:ext uri="{FF2B5EF4-FFF2-40B4-BE49-F238E27FC236}">
              <a16:creationId xmlns:a16="http://schemas.microsoft.com/office/drawing/2014/main" id="{00000000-0008-0000-0400-000020000000}"/>
            </a:ext>
          </a:extLst>
        </xdr:cNvPr>
        <xdr:cNvSpPr txBox="1"/>
      </xdr:nvSpPr>
      <xdr:spPr>
        <a:xfrm>
          <a:off x="9620250" y="336550"/>
          <a:ext cx="1349376"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D54BD43-9823-4F41-8BF5-8C1D60D72C75}" type="TxLink">
            <a:rPr lang="en-US" sz="1400" b="0" i="0" u="none" strike="noStrike">
              <a:solidFill>
                <a:srgbClr val="000000"/>
              </a:solidFill>
              <a:latin typeface="Arial"/>
              <a:ea typeface="+mn-ea"/>
              <a:cs typeface="Arial"/>
            </a:rPr>
            <a:pPr marL="0" indent="0"/>
            <a:t>2.4%</a:t>
          </a:fld>
          <a:endParaRPr lang="en-SG" sz="1400" b="0" i="0" u="none" strike="noStrike">
            <a:solidFill>
              <a:srgbClr val="000000"/>
            </a:solidFill>
            <a:latin typeface="Arial"/>
            <a:ea typeface="+mn-ea"/>
            <a:cs typeface="Arial"/>
          </a:endParaRPr>
        </a:p>
      </xdr:txBody>
    </xdr:sp>
    <xdr:clientData/>
  </xdr:twoCellAnchor>
  <xdr:twoCellAnchor>
    <xdr:from>
      <xdr:col>18</xdr:col>
      <xdr:colOff>406400</xdr:colOff>
      <xdr:row>1</xdr:row>
      <xdr:rowOff>149225</xdr:rowOff>
    </xdr:from>
    <xdr:to>
      <xdr:col>20</xdr:col>
      <xdr:colOff>542926</xdr:colOff>
      <xdr:row>4</xdr:row>
      <xdr:rowOff>57150</xdr:rowOff>
    </xdr:to>
    <xdr:sp macro="" textlink="">
      <xdr:nvSpPr>
        <xdr:cNvPr id="34" name="TextBox 33">
          <a:extLst>
            <a:ext uri="{FF2B5EF4-FFF2-40B4-BE49-F238E27FC236}">
              <a16:creationId xmlns:a16="http://schemas.microsoft.com/office/drawing/2014/main" id="{00000000-0008-0000-0400-000022000000}"/>
            </a:ext>
          </a:extLst>
        </xdr:cNvPr>
        <xdr:cNvSpPr txBox="1"/>
      </xdr:nvSpPr>
      <xdr:spPr>
        <a:xfrm>
          <a:off x="11379200" y="311150"/>
          <a:ext cx="1355726"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rgbClr val="000000"/>
              </a:solidFill>
              <a:latin typeface="Arial"/>
              <a:cs typeface="Arial"/>
            </a:rPr>
            <a:t>Top Sales Day</a:t>
          </a:r>
        </a:p>
      </xdr:txBody>
    </xdr:sp>
    <xdr:clientData/>
  </xdr:twoCellAnchor>
  <xdr:twoCellAnchor>
    <xdr:from>
      <xdr:col>18</xdr:col>
      <xdr:colOff>485775</xdr:colOff>
      <xdr:row>3</xdr:row>
      <xdr:rowOff>19050</xdr:rowOff>
    </xdr:from>
    <xdr:to>
      <xdr:col>21</xdr:col>
      <xdr:colOff>6351</xdr:colOff>
      <xdr:row>5</xdr:row>
      <xdr:rowOff>85725</xdr:rowOff>
    </xdr:to>
    <xdr:sp macro="" textlink="'Dashboard data'!AE10">
      <xdr:nvSpPr>
        <xdr:cNvPr id="35" name="TextBox 34">
          <a:extLst>
            <a:ext uri="{FF2B5EF4-FFF2-40B4-BE49-F238E27FC236}">
              <a16:creationId xmlns:a16="http://schemas.microsoft.com/office/drawing/2014/main" id="{00000000-0008-0000-0400-000023000000}"/>
            </a:ext>
          </a:extLst>
        </xdr:cNvPr>
        <xdr:cNvSpPr txBox="1"/>
      </xdr:nvSpPr>
      <xdr:spPr>
        <a:xfrm>
          <a:off x="11458575" y="504825"/>
          <a:ext cx="1349376"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6A07B6-3EC8-48D2-AE11-28D8BBE23198}" type="TxLink">
            <a:rPr lang="en-US" sz="1200" b="0" i="0" u="none" strike="noStrike">
              <a:solidFill>
                <a:srgbClr val="000000"/>
              </a:solidFill>
              <a:latin typeface="Arial"/>
              <a:cs typeface="Arial"/>
            </a:rPr>
            <a:pPr/>
            <a:t>26-May</a:t>
          </a:fld>
          <a:endParaRPr lang="en-SG" sz="2800"/>
        </a:p>
      </xdr:txBody>
    </xdr:sp>
    <xdr:clientData/>
  </xdr:twoCellAnchor>
  <xdr:twoCellAnchor>
    <xdr:from>
      <xdr:col>18</xdr:col>
      <xdr:colOff>314325</xdr:colOff>
      <xdr:row>4</xdr:row>
      <xdr:rowOff>44450</xdr:rowOff>
    </xdr:from>
    <xdr:to>
      <xdr:col>20</xdr:col>
      <xdr:colOff>444501</xdr:colOff>
      <xdr:row>6</xdr:row>
      <xdr:rowOff>111125</xdr:rowOff>
    </xdr:to>
    <xdr:sp macro="" textlink="'Dashboard data'!AF10">
      <xdr:nvSpPr>
        <xdr:cNvPr id="36" name="TextBox 35">
          <a:extLst>
            <a:ext uri="{FF2B5EF4-FFF2-40B4-BE49-F238E27FC236}">
              <a16:creationId xmlns:a16="http://schemas.microsoft.com/office/drawing/2014/main" id="{00000000-0008-0000-0400-000024000000}"/>
            </a:ext>
          </a:extLst>
        </xdr:cNvPr>
        <xdr:cNvSpPr txBox="1"/>
      </xdr:nvSpPr>
      <xdr:spPr>
        <a:xfrm>
          <a:off x="11287125" y="692150"/>
          <a:ext cx="1349376"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0E5648-5651-4E99-807D-5DB07BCFCFF5}" type="TxLink">
            <a:rPr lang="en-US" sz="1400" b="0" i="0" u="none" strike="noStrike">
              <a:solidFill>
                <a:srgbClr val="000000"/>
              </a:solidFill>
              <a:latin typeface="Arial"/>
              <a:cs typeface="Arial"/>
            </a:rPr>
            <a:pPr/>
            <a:t> $10,432 </a:t>
          </a:fld>
          <a:endParaRPr lang="en-US" sz="1400" b="0" i="0" u="none" strike="noStrike">
            <a:solidFill>
              <a:srgbClr val="000000"/>
            </a:solidFill>
            <a:latin typeface="Arial"/>
            <a:cs typeface="Arial"/>
          </a:endParaRPr>
        </a:p>
      </xdr:txBody>
    </xdr:sp>
    <xdr:clientData/>
  </xdr:twoCellAnchor>
  <xdr:twoCellAnchor>
    <xdr:from>
      <xdr:col>2</xdr:col>
      <xdr:colOff>333375</xdr:colOff>
      <xdr:row>9</xdr:row>
      <xdr:rowOff>19050</xdr:rowOff>
    </xdr:from>
    <xdr:to>
      <xdr:col>9</xdr:col>
      <xdr:colOff>454025</xdr:colOff>
      <xdr:row>21</xdr:row>
      <xdr:rowOff>79374</xdr:rowOff>
    </xdr:to>
    <xdr:graphicFrame macro="">
      <xdr:nvGraphicFramePr>
        <xdr:cNvPr id="37" name="Chart 36">
          <a:extLst>
            <a:ext uri="{FF2B5EF4-FFF2-40B4-BE49-F238E27FC236}">
              <a16:creationId xmlns:a16="http://schemas.microsoft.com/office/drawing/2014/main" id="{00000000-0008-0000-04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190499</xdr:colOff>
      <xdr:row>25</xdr:row>
      <xdr:rowOff>38100</xdr:rowOff>
    </xdr:from>
    <xdr:to>
      <xdr:col>1</xdr:col>
      <xdr:colOff>578349</xdr:colOff>
      <xdr:row>38</xdr:row>
      <xdr:rowOff>95250</xdr:rowOff>
    </xdr:to>
    <mc:AlternateContent xmlns:mc="http://schemas.openxmlformats.org/markup-compatibility/2006" xmlns:a14="http://schemas.microsoft.com/office/drawing/2010/main">
      <mc:Choice Requires="a14">
        <xdr:graphicFrame macro="">
          <xdr:nvGraphicFramePr>
            <xdr:cNvPr id="39" name="week_day">
              <a:extLst>
                <a:ext uri="{FF2B5EF4-FFF2-40B4-BE49-F238E27FC236}">
                  <a16:creationId xmlns:a16="http://schemas.microsoft.com/office/drawing/2014/main" id="{00000000-0008-0000-0400-000027000000}"/>
                </a:ext>
              </a:extLst>
            </xdr:cNvPr>
            <xdr:cNvGraphicFramePr/>
          </xdr:nvGraphicFramePr>
          <xdr:xfrm>
            <a:off x="0" y="0"/>
            <a:ext cx="0" cy="0"/>
          </xdr:xfrm>
          <a:graphic>
            <a:graphicData uri="http://schemas.microsoft.com/office/drawing/2010/slicer">
              <sle:slicer xmlns:sle="http://schemas.microsoft.com/office/drawing/2010/slicer" name="week_day"/>
            </a:graphicData>
          </a:graphic>
        </xdr:graphicFrame>
      </mc:Choice>
      <mc:Fallback xmlns="">
        <xdr:sp macro="" textlink="">
          <xdr:nvSpPr>
            <xdr:cNvPr id="0" name=""/>
            <xdr:cNvSpPr>
              <a:spLocks noTextEdit="1"/>
            </xdr:cNvSpPr>
          </xdr:nvSpPr>
          <xdr:spPr>
            <a:xfrm>
              <a:off x="190499" y="4086225"/>
              <a:ext cx="1000625" cy="216217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184149</xdr:colOff>
      <xdr:row>7</xdr:row>
      <xdr:rowOff>123825</xdr:rowOff>
    </xdr:from>
    <xdr:to>
      <xdr:col>1</xdr:col>
      <xdr:colOff>609599</xdr:colOff>
      <xdr:row>24</xdr:row>
      <xdr:rowOff>104774</xdr:rowOff>
    </xdr:to>
    <mc:AlternateContent xmlns:mc="http://schemas.openxmlformats.org/markup-compatibility/2006" xmlns:a14="http://schemas.microsoft.com/office/drawing/2010/main">
      <mc:Choice Requires="a14">
        <xdr:graphicFrame macro="">
          <xdr:nvGraphicFramePr>
            <xdr:cNvPr id="38" name="month">
              <a:extLst>
                <a:ext uri="{FF2B5EF4-FFF2-40B4-BE49-F238E27FC236}">
                  <a16:creationId xmlns:a16="http://schemas.microsoft.com/office/drawing/2014/main" id="{00000000-0008-0000-0400-000026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80974" y="1254125"/>
              <a:ext cx="1038225" cy="2740024"/>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241298</xdr:colOff>
      <xdr:row>25</xdr:row>
      <xdr:rowOff>149225</xdr:rowOff>
    </xdr:from>
    <xdr:to>
      <xdr:col>9</xdr:col>
      <xdr:colOff>390525</xdr:colOff>
      <xdr:row>43</xdr:row>
      <xdr:rowOff>3174</xdr:rowOff>
    </xdr:to>
    <xdr:graphicFrame macro="">
      <xdr:nvGraphicFramePr>
        <xdr:cNvPr id="41" name="Chart 40">
          <a:extLst>
            <a:ext uri="{FF2B5EF4-FFF2-40B4-BE49-F238E27FC236}">
              <a16:creationId xmlns:a16="http://schemas.microsoft.com/office/drawing/2014/main" id="{00000000-0008-0000-04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38100</xdr:colOff>
          <xdr:row>24</xdr:row>
          <xdr:rowOff>88900</xdr:rowOff>
        </xdr:from>
        <xdr:to>
          <xdr:col>5</xdr:col>
          <xdr:colOff>190500</xdr:colOff>
          <xdr:row>25</xdr:row>
          <xdr:rowOff>76200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4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24</xdr:row>
          <xdr:rowOff>95250</xdr:rowOff>
        </xdr:from>
        <xdr:to>
          <xdr:col>6</xdr:col>
          <xdr:colOff>323850</xdr:colOff>
          <xdr:row>25</xdr:row>
          <xdr:rowOff>82550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4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133350</xdr:colOff>
          <xdr:row>24</xdr:row>
          <xdr:rowOff>107950</xdr:rowOff>
        </xdr:from>
        <xdr:to>
          <xdr:col>7</xdr:col>
          <xdr:colOff>304800</xdr:colOff>
          <xdr:row>25</xdr:row>
          <xdr:rowOff>95250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4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Profit%</a:t>
              </a:r>
            </a:p>
          </xdr:txBody>
        </xdr:sp>
        <xdr:clientData/>
      </xdr:twoCellAnchor>
    </mc:Choice>
    <mc:Fallback/>
  </mc:AlternateContent>
  <xdr:twoCellAnchor>
    <xdr:from>
      <xdr:col>9</xdr:col>
      <xdr:colOff>533400</xdr:colOff>
      <xdr:row>24</xdr:row>
      <xdr:rowOff>133350</xdr:rowOff>
    </xdr:from>
    <xdr:to>
      <xdr:col>20</xdr:col>
      <xdr:colOff>171450</xdr:colOff>
      <xdr:row>43</xdr:row>
      <xdr:rowOff>120650</xdr:rowOff>
    </xdr:to>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6019800" y="4019550"/>
          <a:ext cx="6343650" cy="3063875"/>
        </a:xfrm>
        <a:prstGeom prst="roundRect">
          <a:avLst>
            <a:gd name="adj" fmla="val 5814"/>
          </a:avLst>
        </a:prstGeom>
        <a:solidFill>
          <a:sysClr val="window" lastClr="FFFFFF"/>
        </a:solidFill>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SG"/>
        </a:p>
      </xdr:txBody>
    </xdr:sp>
    <xdr:clientData/>
  </xdr:twoCellAnchor>
  <xdr:twoCellAnchor>
    <xdr:from>
      <xdr:col>9</xdr:col>
      <xdr:colOff>561976</xdr:colOff>
      <xdr:row>27</xdr:row>
      <xdr:rowOff>140273</xdr:rowOff>
    </xdr:from>
    <xdr:to>
      <xdr:col>15</xdr:col>
      <xdr:colOff>304800</xdr:colOff>
      <xdr:row>42</xdr:row>
      <xdr:rowOff>95250</xdr:rowOff>
    </xdr:to>
    <xdr:graphicFrame macro="">
      <xdr:nvGraphicFramePr>
        <xdr:cNvPr id="25" name="Chart 24">
          <a:extLst>
            <a:ext uri="{FF2B5EF4-FFF2-40B4-BE49-F238E27FC236}">
              <a16:creationId xmlns:a16="http://schemas.microsoft.com/office/drawing/2014/main" id="{00000000-0008-0000-04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180976</xdr:colOff>
      <xdr:row>8</xdr:row>
      <xdr:rowOff>133350</xdr:rowOff>
    </xdr:from>
    <xdr:to>
      <xdr:col>19</xdr:col>
      <xdr:colOff>400051</xdr:colOff>
      <xdr:row>24</xdr:row>
      <xdr:rowOff>0</xdr:rowOff>
    </xdr:to>
    <xdr:graphicFrame macro="">
      <xdr:nvGraphicFramePr>
        <xdr:cNvPr id="40" name="Chart 39">
          <a:extLst>
            <a:ext uri="{FF2B5EF4-FFF2-40B4-BE49-F238E27FC236}">
              <a16:creationId xmlns:a16="http://schemas.microsoft.com/office/drawing/2014/main" id="{00000000-0008-0000-04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19050</xdr:colOff>
          <xdr:row>8</xdr:row>
          <xdr:rowOff>133350</xdr:rowOff>
        </xdr:from>
        <xdr:to>
          <xdr:col>10</xdr:col>
          <xdr:colOff>171450</xdr:colOff>
          <xdr:row>23</xdr:row>
          <xdr:rowOff>152400</xdr:rowOff>
        </xdr:to>
        <xdr:sp macro="" textlink="">
          <xdr:nvSpPr>
            <xdr:cNvPr id="9223" name="Scroll Bar 7" hidden="1">
              <a:extLst>
                <a:ext uri="{63B3BB69-23CF-44E3-9099-C40C66FF867C}">
                  <a14:compatExt spid="_x0000_s9223"/>
                </a:ext>
                <a:ext uri="{FF2B5EF4-FFF2-40B4-BE49-F238E27FC236}">
                  <a16:creationId xmlns:a16="http://schemas.microsoft.com/office/drawing/2014/main" id="{00000000-0008-0000-0400-000007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339725</xdr:colOff>
      <xdr:row>27</xdr:row>
      <xdr:rowOff>139700</xdr:rowOff>
    </xdr:from>
    <xdr:to>
      <xdr:col>20</xdr:col>
      <xdr:colOff>130175</xdr:colOff>
      <xdr:row>42</xdr:row>
      <xdr:rowOff>38099</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00000000-0008-0000-0400-00002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483725" y="4514850"/>
              <a:ext cx="2838450" cy="2324099"/>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339725</xdr:colOff>
      <xdr:row>6</xdr:row>
      <xdr:rowOff>66675</xdr:rowOff>
    </xdr:from>
    <xdr:to>
      <xdr:col>12</xdr:col>
      <xdr:colOff>587375</xdr:colOff>
      <xdr:row>8</xdr:row>
      <xdr:rowOff>76199</xdr:rowOff>
    </xdr:to>
    <xdr:sp macro="" textlink="">
      <xdr:nvSpPr>
        <xdr:cNvPr id="33" name="TextBox 45">
          <a:extLst>
            <a:ext uri="{FF2B5EF4-FFF2-40B4-BE49-F238E27FC236}">
              <a16:creationId xmlns:a16="http://schemas.microsoft.com/office/drawing/2014/main" id="{00000000-0008-0000-0400-000021000000}"/>
            </a:ext>
          </a:extLst>
        </xdr:cNvPr>
        <xdr:cNvSpPr txBox="1"/>
      </xdr:nvSpPr>
      <xdr:spPr>
        <a:xfrm>
          <a:off x="6435725" y="1038225"/>
          <a:ext cx="1466850"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400"/>
            <a:t>Daily</a:t>
          </a:r>
          <a:r>
            <a:rPr lang="en-SG" sz="1400" baseline="0"/>
            <a:t> revenue</a:t>
          </a:r>
          <a:endParaRPr lang="en-SG" sz="1400"/>
        </a:p>
      </xdr:txBody>
    </xdr:sp>
    <xdr:clientData/>
  </xdr:twoCellAnchor>
  <xdr:twoCellAnchor>
    <xdr:from>
      <xdr:col>10</xdr:col>
      <xdr:colOff>28574</xdr:colOff>
      <xdr:row>25</xdr:row>
      <xdr:rowOff>57150</xdr:rowOff>
    </xdr:from>
    <xdr:to>
      <xdr:col>13</xdr:col>
      <xdr:colOff>269874</xdr:colOff>
      <xdr:row>27</xdr:row>
      <xdr:rowOff>69849</xdr:rowOff>
    </xdr:to>
    <xdr:sp macro="" textlink="">
      <xdr:nvSpPr>
        <xdr:cNvPr id="51" name="TextBox 45">
          <a:extLst>
            <a:ext uri="{FF2B5EF4-FFF2-40B4-BE49-F238E27FC236}">
              <a16:creationId xmlns:a16="http://schemas.microsoft.com/office/drawing/2014/main" id="{00000000-0008-0000-0400-000033000000}"/>
            </a:ext>
          </a:extLst>
        </xdr:cNvPr>
        <xdr:cNvSpPr txBox="1"/>
      </xdr:nvSpPr>
      <xdr:spPr>
        <a:xfrm>
          <a:off x="6124574" y="4105275"/>
          <a:ext cx="2070100" cy="336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400"/>
            <a:t>Customer Spending</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mothy Chan" refreshedDate="44881.74766134259" createdVersion="8" refreshedVersion="8" minRefreshableVersion="3" recordCount="212" xr:uid="{8494B104-3DF7-4C84-9910-55CAB9092D53}">
  <cacheSource type="worksheet">
    <worksheetSource name="table"/>
  </cacheSource>
  <cacheFields count="32">
    <cacheField name="week_day" numFmtId="0">
      <sharedItems count="7">
        <s v="Tuesday"/>
        <s v="Monday"/>
        <s v="Sunday"/>
        <s v="Saturday"/>
        <s v="Friday"/>
        <s v="Thursday"/>
        <s v="Wednesday"/>
      </sharedItems>
    </cacheField>
    <cacheField name="date" numFmtId="164">
      <sharedItems containsSemiMixedTypes="0" containsNonDate="0" containsDate="1" containsString="0" minDate="2018-01-01T00:00:00" maxDate="2018-08-01T00:00:00" count="212">
        <d v="2018-07-31T00:00:00"/>
        <d v="2018-07-30T00:00:00"/>
        <d v="2018-07-29T00:00:00"/>
        <d v="2018-07-28T00:00:00"/>
        <d v="2018-07-27T00:00:00"/>
        <d v="2018-07-26T00:00:00"/>
        <d v="2018-07-25T00:00:00"/>
        <d v="2018-07-24T00:00:00"/>
        <d v="2018-07-23T00:00:00"/>
        <d v="2018-07-22T00:00:00"/>
        <d v="2018-07-21T00:00:00"/>
        <d v="2018-07-20T00:00:00"/>
        <d v="2018-07-19T00:00:00"/>
        <d v="2018-07-18T00:00:00"/>
        <d v="2018-07-17T00:00:00"/>
        <d v="2018-07-16T00:00:00"/>
        <d v="2018-07-15T00:00:00"/>
        <d v="2018-07-14T00:00:00"/>
        <d v="2018-07-13T00:00:00"/>
        <d v="2018-07-12T00:00:00"/>
        <d v="2018-07-11T00:00:00"/>
        <d v="2018-07-10T00:00:00"/>
        <d v="2018-07-09T00:00:00"/>
        <d v="2018-07-08T00:00:00"/>
        <d v="2018-07-07T00:00:00"/>
        <d v="2018-07-06T00:00:00"/>
        <d v="2018-07-05T00:00:00"/>
        <d v="2018-07-04T00:00:00"/>
        <d v="2018-07-03T00:00:00"/>
        <d v="2018-07-02T00:00:00"/>
        <d v="2018-07-01T00:00:00"/>
        <d v="2018-06-30T00:00:00"/>
        <d v="2018-06-29T00:00:00"/>
        <d v="2018-06-28T00:00:00"/>
        <d v="2018-06-27T00:00:00"/>
        <d v="2018-06-26T00:00:00"/>
        <d v="2018-06-25T00:00:00"/>
        <d v="2018-06-24T00:00:00"/>
        <d v="2018-06-23T00:00:00"/>
        <d v="2018-06-22T00:00:00"/>
        <d v="2018-06-21T00:00:00"/>
        <d v="2018-06-20T00:00:00"/>
        <d v="2018-06-19T00:00:00"/>
        <d v="2018-06-18T00:00:00"/>
        <d v="2018-06-17T00:00:00"/>
        <d v="2018-06-16T00:00:00"/>
        <d v="2018-06-15T00:00:00"/>
        <d v="2018-06-14T00:00:00"/>
        <d v="2018-06-13T00:00:00"/>
        <d v="2018-06-12T00:00:00"/>
        <d v="2018-06-11T00:00:00"/>
        <d v="2018-06-10T00:00:00"/>
        <d v="2018-06-09T00:00:00"/>
        <d v="2018-06-08T00:00:00"/>
        <d v="2018-06-07T00:00:00"/>
        <d v="2018-06-06T00:00:00"/>
        <d v="2018-06-05T00:00:00"/>
        <d v="2018-06-04T00:00:00"/>
        <d v="2018-06-03T00:00:00"/>
        <d v="2018-06-02T00:00:00"/>
        <d v="2018-06-01T00:00:00"/>
        <d v="2018-05-31T00:00:00"/>
        <d v="2018-05-30T00:00:00"/>
        <d v="2018-05-29T00:00:00"/>
        <d v="2018-05-28T00:00:00"/>
        <d v="2018-05-27T00:00:00"/>
        <d v="2018-05-26T00:00:00"/>
        <d v="2018-05-25T00:00:00"/>
        <d v="2018-05-24T00:00:00"/>
        <d v="2018-05-23T00:00:00"/>
        <d v="2018-05-22T00:00:00"/>
        <d v="2018-05-21T00:00:00"/>
        <d v="2018-05-20T00:00:00"/>
        <d v="2018-05-19T00:00:00"/>
        <d v="2018-05-18T00:00:00"/>
        <d v="2018-05-17T00:00:00"/>
        <d v="2018-05-16T00:00:00"/>
        <d v="2018-05-15T00:00:00"/>
        <d v="2018-05-14T00:00:00"/>
        <d v="2018-05-13T00:00:00"/>
        <d v="2018-05-12T00:00:00"/>
        <d v="2018-05-11T00:00:00"/>
        <d v="2018-05-10T00:00:00"/>
        <d v="2018-05-09T00:00:00"/>
        <d v="2018-05-08T00:00:00"/>
        <d v="2018-05-07T00:00:00"/>
        <d v="2018-05-06T00:00:00"/>
        <d v="2018-05-05T00:00:00"/>
        <d v="2018-05-04T00:00:00"/>
        <d v="2018-05-03T00:00:00"/>
        <d v="2018-05-02T00:00:00"/>
        <d v="2018-05-01T00:00:00"/>
        <d v="2018-04-30T00:00:00"/>
        <d v="2018-04-29T00:00:00"/>
        <d v="2018-04-28T00:00:00"/>
        <d v="2018-04-27T00:00:00"/>
        <d v="2018-04-26T00:00:00"/>
        <d v="2018-04-25T00:00:00"/>
        <d v="2018-04-24T00:00:00"/>
        <d v="2018-04-23T00:00:00"/>
        <d v="2018-04-22T00:00:00"/>
        <d v="2018-04-21T00:00:00"/>
        <d v="2018-04-20T00:00:00"/>
        <d v="2018-04-19T00:00:00"/>
        <d v="2018-04-18T00:00:00"/>
        <d v="2018-04-17T00:00:00"/>
        <d v="2018-04-16T00:00:00"/>
        <d v="2018-04-15T00:00:00"/>
        <d v="2018-04-14T00:00:00"/>
        <d v="2018-04-13T00:00:00"/>
        <d v="2018-04-12T00:00:00"/>
        <d v="2018-04-11T00:00:00"/>
        <d v="2018-04-10T00:00:00"/>
        <d v="2018-04-09T00:00:00"/>
        <d v="2018-04-08T00:00:00"/>
        <d v="2018-04-07T00:00:00"/>
        <d v="2018-04-06T00:00:00"/>
        <d v="2018-04-05T00:00:00"/>
        <d v="2018-04-04T00:00:00"/>
        <d v="2018-04-03T00:00:00"/>
        <d v="2018-04-02T00:00:00"/>
        <d v="2018-04-01T00:00:00"/>
        <d v="2018-03-31T00:00:00"/>
        <d v="2018-03-30T00:00:00"/>
        <d v="2018-03-29T00:00:00"/>
        <d v="2018-03-28T00:00:00"/>
        <d v="2018-03-27T00:00:00"/>
        <d v="2018-03-26T00:00:00"/>
        <d v="2018-03-25T00:00:00"/>
        <d v="2018-03-24T00:00:00"/>
        <d v="2018-03-23T00:00:00"/>
        <d v="2018-03-22T00:00:00"/>
        <d v="2018-03-21T00:00:00"/>
        <d v="2018-03-20T00:00:00"/>
        <d v="2018-03-19T00:00:00"/>
        <d v="2018-03-18T00:00:00"/>
        <d v="2018-03-17T00:00:00"/>
        <d v="2018-03-16T00:00:00"/>
        <d v="2018-03-15T00:00:00"/>
        <d v="2018-03-14T00:00:00"/>
        <d v="2018-03-13T00:00:00"/>
        <d v="2018-03-12T00:00:00"/>
        <d v="2018-03-11T00:00:00"/>
        <d v="2018-03-10T00:00:00"/>
        <d v="2018-03-09T00:00:00"/>
        <d v="2018-03-08T00:00:00"/>
        <d v="2018-03-07T00:00:00"/>
        <d v="2018-03-06T00:00:00"/>
        <d v="2018-03-05T00:00:00"/>
        <d v="2018-03-04T00:00:00"/>
        <d v="2018-03-03T00:00:00"/>
        <d v="2018-03-02T00:00:00"/>
        <d v="2018-03-01T00:00:00"/>
        <d v="2018-02-28T00:00:00"/>
        <d v="2018-02-27T00:00:00"/>
        <d v="2018-02-26T00:00:00"/>
        <d v="2018-02-25T00:00:00"/>
        <d v="2018-02-24T00:00:00"/>
        <d v="2018-02-23T00:00:00"/>
        <d v="2018-02-22T00:00:00"/>
        <d v="2018-02-21T00:00:00"/>
        <d v="2018-02-20T00:00:00"/>
        <d v="2018-02-19T00:00:00"/>
        <d v="2018-02-18T00:00:00"/>
        <d v="2018-02-17T00:00:00"/>
        <d v="2018-02-16T00:00:00"/>
        <d v="2018-02-15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20T00:00:00"/>
        <d v="2018-01-19T00:00:00"/>
        <d v="2018-01-18T00:00:00"/>
        <d v="2018-01-17T00:00:00"/>
        <d v="2018-01-16T00:00:00"/>
        <d v="2018-01-15T00:00:00"/>
        <d v="2018-01-14T00:00:00"/>
        <d v="2018-01-13T00:00:00"/>
        <d v="2018-01-12T00:00:00"/>
        <d v="2018-01-11T00:00:00"/>
        <d v="2018-01-10T00:00:00"/>
        <d v="2018-01-09T00:00:00"/>
        <d v="2018-01-08T00:00:00"/>
        <d v="2018-01-07T00:00:00"/>
        <d v="2018-01-06T00:00:00"/>
        <d v="2018-01-05T00:00:00"/>
        <d v="2018-01-04T00:00:00"/>
        <d v="2018-01-03T00:00:00"/>
        <d v="2018-01-02T00:00:00"/>
        <d v="2018-01-01T00:00:00"/>
      </sharedItems>
      <fieldGroup par="31" base="1">
        <rangePr groupBy="days" startDate="2018-01-01T00:00:00" endDate="2018-08-01T00:00:00"/>
        <groupItems count="368">
          <s v="&lt;1/1/2018"/>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8/2018"/>
        </groupItems>
      </fieldGroup>
    </cacheField>
    <cacheField name="Weekend" numFmtId="0">
      <sharedItems count="4">
        <s v="Weekday"/>
        <s v="Weekend"/>
        <b v="0" u="1"/>
        <b v="1" u="1"/>
      </sharedItems>
    </cacheField>
    <cacheField name="month" numFmtId="165">
      <sharedItems count="8">
        <s v="Jul"/>
        <s v="Jun"/>
        <s v="May"/>
        <s v="Apr"/>
        <s v="Mar"/>
        <s v="Feb"/>
        <s v="Jan"/>
        <s v="Aug" u="1"/>
      </sharedItems>
    </cacheField>
    <cacheField name="revenue" numFmtId="0">
      <sharedItems containsString="0" containsBlank="1" containsNumber="1" minValue="0" maxValue="10432.4"/>
    </cacheField>
    <cacheField name="units_sold" numFmtId="0">
      <sharedItems containsString="0" containsBlank="1" containsNumber="1" containsInteger="1" minValue="15" maxValue="340"/>
    </cacheField>
    <cacheField name="num_transactions" numFmtId="0">
      <sharedItems containsString="0" containsBlank="1" containsNumber="1" containsInteger="1" minValue="18" maxValue="245"/>
    </cacheField>
    <cacheField name="basket_size" numFmtId="0">
      <sharedItems containsString="0" containsBlank="1" containsNumber="1" minValue="0.61290322580000001" maxValue="2.3958333330000001"/>
    </cacheField>
    <cacheField name="avg_transaction_value" numFmtId="0">
      <sharedItems containsString="0" containsBlank="1" containsNumber="1" minValue="32.402469140000001" maxValue="76.354324320000003"/>
    </cacheField>
    <cacheField name="Transaction bracket" numFmtId="0">
      <sharedItems count="4">
        <s v="Less than $40"/>
        <s v="Between $50 and $60"/>
        <s v="Between $40 and $50"/>
        <s v="More than $60"/>
      </sharedItems>
    </cacheField>
    <cacheField name="avg_unit_value" numFmtId="0">
      <sharedItems containsString="0" containsBlank="1" containsNumber="1" minValue="23.86434783" maxValue="86.279245279999998"/>
    </cacheField>
    <cacheField name="total_discount" numFmtId="0">
      <sharedItems containsString="0" containsBlank="1" containsNumber="1" minValue="100" maxValue="11361.51"/>
    </cacheField>
    <cacheField name="discount_pct" numFmtId="0">
      <sharedItems containsString="0" containsBlank="1" containsNumber="1" minValue="9.4945121719999994E-3" maxValue="1"/>
    </cacheField>
    <cacheField name="visitors" numFmtId="0">
      <sharedItems containsString="0" containsBlank="1" containsNumber="1" containsInteger="1" minValue="451" maxValue="2480"/>
    </cacheField>
    <cacheField name="conversion" numFmtId="0">
      <sharedItems containsString="0" containsBlank="1" containsNumber="1" minValue="2.8892455859999999E-2" maxValue="0.17553793879999999"/>
    </cacheField>
    <cacheField name="fullprice_cost_per_unit" numFmtId="0">
      <sharedItems containsSemiMixedTypes="0" containsString="0" containsNumber="1" containsInteger="1" minValue="13" maxValue="13"/>
    </cacheField>
    <cacheField name="cost_of_goods" numFmtId="0">
      <sharedItems containsSemiMixedTypes="0" containsString="0" containsNumber="1" containsInteger="1" minValue="0" maxValue="4420"/>
    </cacheField>
    <cacheField name="gross_margin" numFmtId="0">
      <sharedItems containsString="0" containsBlank="1" containsNumber="1" minValue="0.45525433609999999" maxValue="0.84932645210000002"/>
    </cacheField>
    <cacheField name="monthly_labor_cost" numFmtId="0">
      <sharedItems containsSemiMixedTypes="0" containsString="0" containsNumber="1" containsInteger="1" minValue="18000" maxValue="18000"/>
    </cacheField>
    <cacheField name="monthly_rent" numFmtId="0">
      <sharedItems containsSemiMixedTypes="0" containsString="0" containsNumber="1" containsInteger="1" minValue="45000" maxValue="45000"/>
    </cacheField>
    <cacheField name="profit" numFmtId="0">
      <sharedItems containsSemiMixedTypes="0" containsString="0" containsNumber="1" minValue="-2100" maxValue="4162.0200000000004"/>
    </cacheField>
    <cacheField name="total_staff" numFmtId="0">
      <sharedItems containsString="0" containsBlank="1" containsNumber="1" containsInteger="1" minValue="2" maxValue="4"/>
    </cacheField>
    <cacheField name="total_staff_hours" numFmtId="0">
      <sharedItems containsString="0" containsBlank="1" containsNumber="1" containsInteger="1" minValue="16" maxValue="32"/>
    </cacheField>
    <cacheField name="avg_basepay_perhour" numFmtId="0">
      <sharedItems containsString="0" containsBlank="1" containsNumber="1" minValue="304.0383333333333" maxValue="304.0383333333333"/>
    </cacheField>
    <cacheField name="avg_incentive_perstaff" numFmtId="0">
      <sharedItems containsString="0" containsBlank="1" containsNumber="1" minValue="45.256999999999998" maxValue="45.26"/>
    </cacheField>
    <cacheField name="total_staff_traincost" numFmtId="0">
      <sharedItems containsString="0" containsBlank="1" containsNumber="1" containsInteger="1" minValue="0" maxValue="0"/>
    </cacheField>
    <cacheField name="staffhours_perconversion" numFmtId="0">
      <sharedItems containsString="0" containsBlank="1" containsNumber="1" minValue="0.85760000000000003" maxValue="2.472103004"/>
    </cacheField>
    <cacheField name="staffhours_perunit" numFmtId="0">
      <sharedItems containsString="0" containsBlank="1" containsNumber="1" minValue="1.875" maxValue="13"/>
    </cacheField>
    <cacheField name="store_size_sqft" numFmtId="0">
      <sharedItems containsSemiMixedTypes="0" containsString="0" containsNumber="1" containsInteger="1" minValue="900" maxValue="900"/>
    </cacheField>
    <cacheField name="revenue_per_sqft" numFmtId="0">
      <sharedItems containsSemiMixedTypes="0" containsString="0" containsNumber="1" minValue="0" maxValue="11.59155556"/>
    </cacheField>
    <cacheField name="revenue_per_rent" numFmtId="0">
      <sharedItems containsSemiMixedTypes="0" containsString="0" containsNumber="1" minValue="0" maxValue="0.23183111109999999"/>
    </cacheField>
    <cacheField name="Months" numFmtId="0" databaseField="0">
      <fieldGroup base="1">
        <rangePr groupBy="months" startDate="2018-01-01T00:00:00" endDate="2018-08-01T00:00:00"/>
        <groupItems count="14">
          <s v="&lt;1/1/2018"/>
          <s v="Jan"/>
          <s v="Feb"/>
          <s v="Mar"/>
          <s v="Apr"/>
          <s v="May"/>
          <s v="Jun"/>
          <s v="Jul"/>
          <s v="Aug"/>
          <s v="Sep"/>
          <s v="Oct"/>
          <s v="Nov"/>
          <s v="Dec"/>
          <s v="&gt;1/8/2018"/>
        </groupItems>
      </fieldGroup>
    </cacheField>
  </cacheFields>
  <extLst>
    <ext xmlns:x14="http://schemas.microsoft.com/office/spreadsheetml/2009/9/main" uri="{725AE2AE-9491-48be-B2B4-4EB974FC3084}">
      <x14:pivotCacheDefinition pivotCacheId="389825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x v="0"/>
    <x v="0"/>
    <x v="0"/>
    <x v="0"/>
    <m/>
    <m/>
    <m/>
    <m/>
    <m/>
    <x v="0"/>
    <m/>
    <m/>
    <m/>
    <m/>
    <m/>
    <n v="13"/>
    <n v="0"/>
    <m/>
    <n v="18000"/>
    <n v="45000"/>
    <n v="-2100"/>
    <m/>
    <m/>
    <m/>
    <m/>
    <m/>
    <m/>
    <m/>
    <n v="900"/>
    <n v="0"/>
    <n v="0"/>
  </r>
  <r>
    <x v="1"/>
    <x v="1"/>
    <x v="0"/>
    <x v="0"/>
    <m/>
    <m/>
    <m/>
    <m/>
    <m/>
    <x v="0"/>
    <m/>
    <m/>
    <m/>
    <m/>
    <m/>
    <n v="13"/>
    <n v="0"/>
    <m/>
    <n v="18000"/>
    <n v="45000"/>
    <n v="-2100"/>
    <m/>
    <m/>
    <m/>
    <m/>
    <m/>
    <m/>
    <m/>
    <n v="900"/>
    <n v="0"/>
    <n v="0"/>
  </r>
  <r>
    <x v="2"/>
    <x v="2"/>
    <x v="1"/>
    <x v="0"/>
    <n v="4099.7"/>
    <n v="124"/>
    <n v="79"/>
    <n v="1.5696202530000001"/>
    <n v="51.894936710000003"/>
    <x v="1"/>
    <n v="33.062096769999997"/>
    <n v="2311.3200000000002"/>
    <n v="0.36052297449999998"/>
    <n v="1497"/>
    <n v="5.277221109E-2"/>
    <n v="13"/>
    <n v="1612"/>
    <n v="0.60680049759999999"/>
    <n v="18000"/>
    <n v="45000"/>
    <n v="387.7"/>
    <n v="3"/>
    <m/>
    <m/>
    <m/>
    <m/>
    <m/>
    <m/>
    <n v="900"/>
    <n v="4.5552222220000003"/>
    <n v="9.1104444440000001E-2"/>
  </r>
  <r>
    <x v="3"/>
    <x v="3"/>
    <x v="1"/>
    <x v="0"/>
    <n v="3286.6"/>
    <n v="110"/>
    <n v="70"/>
    <n v="1.571428571"/>
    <n v="46.951428569999997"/>
    <x v="2"/>
    <n v="29.878181819999998"/>
    <n v="2043.74"/>
    <n v="0.38341644250000001"/>
    <n v="1510"/>
    <n v="4.6357615890000002E-2"/>
    <n v="13"/>
    <n v="1430"/>
    <n v="0.56489989650000005"/>
    <n v="18000"/>
    <n v="45000"/>
    <n v="-243.4"/>
    <n v="3"/>
    <m/>
    <m/>
    <m/>
    <m/>
    <m/>
    <m/>
    <n v="900"/>
    <n v="3.651777778"/>
    <n v="7.3035555560000007E-2"/>
  </r>
  <r>
    <x v="4"/>
    <x v="4"/>
    <x v="0"/>
    <x v="0"/>
    <n v="1962.4"/>
    <n v="61"/>
    <n v="45"/>
    <n v="1.3555555560000001"/>
    <n v="43.608888890000003"/>
    <x v="2"/>
    <n v="32.170491800000001"/>
    <n v="925.35"/>
    <n v="0.32043978880000001"/>
    <n v="848"/>
    <n v="5.3066037740000002E-2"/>
    <n v="13"/>
    <n v="793"/>
    <n v="0.59590297589999996"/>
    <n v="18000"/>
    <n v="45000"/>
    <n v="-930.6"/>
    <n v="2"/>
    <m/>
    <m/>
    <m/>
    <m/>
    <m/>
    <m/>
    <n v="900"/>
    <n v="2.1804444439999999"/>
    <n v="4.3608888890000003E-2"/>
  </r>
  <r>
    <x v="5"/>
    <x v="5"/>
    <x v="0"/>
    <x v="0"/>
    <n v="2105.4"/>
    <n v="84"/>
    <n v="59"/>
    <n v="1.423728814"/>
    <n v="35.684745759999998"/>
    <x v="0"/>
    <n v="25.06428571"/>
    <n v="1790.47"/>
    <n v="0.45958155690000002"/>
    <n v="791"/>
    <n v="7.4589127690000007E-2"/>
    <n v="13"/>
    <n v="1092"/>
    <n v="0.48133371330000002"/>
    <n v="18000"/>
    <n v="45000"/>
    <n v="-1086.5999999999999"/>
    <n v="3"/>
    <m/>
    <m/>
    <m/>
    <m/>
    <m/>
    <m/>
    <n v="900"/>
    <n v="2.3393333329999999"/>
    <n v="4.6786666669999998E-2"/>
  </r>
  <r>
    <x v="6"/>
    <x v="6"/>
    <x v="0"/>
    <x v="0"/>
    <n v="2213.6999999999998"/>
    <n v="86"/>
    <n v="60"/>
    <n v="1.433333333"/>
    <n v="36.895000000000003"/>
    <x v="0"/>
    <n v="25.740697669999999"/>
    <n v="1887.16"/>
    <n v="0.46018639989999999"/>
    <n v="995"/>
    <n v="6.030150754E-2"/>
    <n v="13"/>
    <n v="1118"/>
    <n v="0.49496318379999998"/>
    <n v="18000"/>
    <n v="45000"/>
    <n v="-1004.3"/>
    <n v="3"/>
    <m/>
    <m/>
    <m/>
    <m/>
    <m/>
    <m/>
    <n v="900"/>
    <n v="2.459666667"/>
    <n v="4.9193333329999998E-2"/>
  </r>
  <r>
    <x v="0"/>
    <x v="7"/>
    <x v="0"/>
    <x v="0"/>
    <n v="2515.1999999999998"/>
    <n v="102"/>
    <n v="67"/>
    <n v="1.5223880599999999"/>
    <n v="37.54029851"/>
    <x v="0"/>
    <n v="24.658823529999999"/>
    <n v="2076.34"/>
    <n v="0.45220993390000003"/>
    <n v="769"/>
    <n v="8.7126137840000006E-2"/>
    <n v="13"/>
    <n v="1326"/>
    <n v="0.47280534349999997"/>
    <n v="18000"/>
    <n v="45000"/>
    <n v="-910.8"/>
    <n v="2"/>
    <m/>
    <m/>
    <m/>
    <m/>
    <m/>
    <m/>
    <n v="900"/>
    <n v="2.794666667"/>
    <n v="5.5893333330000003E-2"/>
  </r>
  <r>
    <x v="1"/>
    <x v="8"/>
    <x v="0"/>
    <x v="0"/>
    <n v="1958.5"/>
    <n v="75"/>
    <n v="53"/>
    <n v="1.41509434"/>
    <n v="36.95283019"/>
    <x v="0"/>
    <n v="26.11333333"/>
    <n v="1352.49"/>
    <n v="0.40848507550000002"/>
    <n v="681"/>
    <n v="7.7826725400000005E-2"/>
    <n v="13"/>
    <n v="975"/>
    <n v="0.5021700281"/>
    <n v="18000"/>
    <n v="45000"/>
    <n v="-1116.5"/>
    <n v="2"/>
    <m/>
    <m/>
    <m/>
    <m/>
    <m/>
    <m/>
    <n v="900"/>
    <n v="2.176111111"/>
    <n v="4.3522222219999997E-2"/>
  </r>
  <r>
    <x v="2"/>
    <x v="9"/>
    <x v="1"/>
    <x v="0"/>
    <n v="4391.8"/>
    <n v="148"/>
    <n v="120"/>
    <n v="1.233333333"/>
    <n v="36.598333330000003"/>
    <x v="0"/>
    <n v="29.67432432"/>
    <n v="3475.28"/>
    <n v="0.44174967079999999"/>
    <n v="1682"/>
    <n v="7.1343638530000003E-2"/>
    <n v="13"/>
    <n v="1924"/>
    <n v="0.56191083379999995"/>
    <n v="18000"/>
    <n v="45000"/>
    <n v="367.8"/>
    <n v="3"/>
    <m/>
    <m/>
    <m/>
    <m/>
    <m/>
    <m/>
    <n v="900"/>
    <n v="4.8797777780000002"/>
    <n v="9.7595555560000005E-2"/>
  </r>
  <r>
    <x v="3"/>
    <x v="10"/>
    <x v="1"/>
    <x v="0"/>
    <n v="4877.3999999999996"/>
    <n v="185"/>
    <n v="137"/>
    <n v="1.3503649639999999"/>
    <n v="35.601459849999998"/>
    <x v="0"/>
    <n v="26.364324320000001"/>
    <n v="3666.66"/>
    <n v="0.42914726720000002"/>
    <n v="1965"/>
    <n v="6.9720101780000002E-2"/>
    <n v="13"/>
    <n v="2405"/>
    <n v="0.50690941899999997"/>
    <n v="18000"/>
    <n v="45000"/>
    <n v="372.4"/>
    <n v="2"/>
    <m/>
    <m/>
    <m/>
    <m/>
    <m/>
    <m/>
    <n v="900"/>
    <n v="5.419333333"/>
    <n v="0.1083866667"/>
  </r>
  <r>
    <x v="4"/>
    <x v="11"/>
    <x v="0"/>
    <x v="0"/>
    <n v="2644.2"/>
    <n v="84"/>
    <n v="74"/>
    <n v="1.1351351350000001"/>
    <n v="35.732432430000003"/>
    <x v="0"/>
    <n v="31.478571429999999"/>
    <n v="1956.48"/>
    <n v="0.42525887480000002"/>
    <n v="980"/>
    <n v="7.5510204080000004E-2"/>
    <n v="13"/>
    <n v="1092"/>
    <n v="0.58702064899999995"/>
    <n v="18000"/>
    <n v="45000"/>
    <n v="-547.79999999999995"/>
    <n v="2"/>
    <m/>
    <m/>
    <m/>
    <m/>
    <m/>
    <m/>
    <n v="900"/>
    <n v="2.9380000000000002"/>
    <n v="5.876E-2"/>
  </r>
  <r>
    <x v="5"/>
    <x v="12"/>
    <x v="0"/>
    <x v="0"/>
    <n v="1965.4"/>
    <n v="73"/>
    <n v="59"/>
    <n v="1.2372881360000001"/>
    <n v="33.311864409999998"/>
    <x v="0"/>
    <n v="26.923287670000001"/>
    <n v="1597.79"/>
    <n v="0.4484156051"/>
    <n v="718"/>
    <n v="8.2172701949999996E-2"/>
    <n v="13"/>
    <n v="949"/>
    <n v="0.51714663679999995"/>
    <n v="18000"/>
    <n v="45000"/>
    <n v="-1083.5999999999999"/>
    <n v="2"/>
    <m/>
    <m/>
    <m/>
    <m/>
    <m/>
    <m/>
    <n v="900"/>
    <n v="2.1837777780000001"/>
    <n v="4.3675555560000003E-2"/>
  </r>
  <r>
    <x v="6"/>
    <x v="13"/>
    <x v="0"/>
    <x v="0"/>
    <n v="2700.4"/>
    <n v="80"/>
    <n v="66"/>
    <n v="1.212121212"/>
    <n v="40.915151520000002"/>
    <x v="2"/>
    <n v="33.755000000000003"/>
    <n v="1602.84"/>
    <n v="0.37247283440000001"/>
    <n v="836"/>
    <n v="7.8947368419999997E-2"/>
    <n v="13"/>
    <n v="1040"/>
    <n v="0.61487187080000005"/>
    <n v="18000"/>
    <n v="45000"/>
    <n v="-439.6"/>
    <n v="3"/>
    <m/>
    <m/>
    <m/>
    <m/>
    <m/>
    <m/>
    <n v="900"/>
    <n v="3.0004444440000002"/>
    <n v="6.0008888890000001E-2"/>
  </r>
  <r>
    <x v="0"/>
    <x v="14"/>
    <x v="0"/>
    <x v="0"/>
    <n v="2074.04"/>
    <n v="62"/>
    <n v="57"/>
    <n v="1.0877192979999999"/>
    <n v="36.386666669999997"/>
    <x v="0"/>
    <n v="33.452258059999998"/>
    <n v="1493.98"/>
    <n v="0.41871402070000002"/>
    <n v="756"/>
    <n v="7.5396825400000006E-2"/>
    <n v="13"/>
    <n v="806"/>
    <n v="0.61138647280000002"/>
    <n v="18000"/>
    <n v="45000"/>
    <n v="-831.96"/>
    <n v="2"/>
    <m/>
    <m/>
    <m/>
    <m/>
    <m/>
    <m/>
    <n v="900"/>
    <n v="2.3044888889999999"/>
    <n v="4.6089777780000001E-2"/>
  </r>
  <r>
    <x v="1"/>
    <x v="15"/>
    <x v="0"/>
    <x v="0"/>
    <n v="2267.6999999999998"/>
    <n v="66"/>
    <n v="61"/>
    <n v="1.081967213"/>
    <n v="37.17540984"/>
    <x v="0"/>
    <n v="34.359090909999999"/>
    <n v="1140.05"/>
    <n v="0.33454625490000001"/>
    <n v="861"/>
    <n v="7.0847851340000004E-2"/>
    <n v="13"/>
    <n v="858"/>
    <n v="0.6216430745"/>
    <n v="18000"/>
    <n v="45000"/>
    <n v="-690.3"/>
    <n v="3"/>
    <m/>
    <m/>
    <m/>
    <m/>
    <m/>
    <m/>
    <n v="900"/>
    <n v="2.5196666670000001"/>
    <n v="5.0393333329999998E-2"/>
  </r>
  <r>
    <x v="2"/>
    <x v="16"/>
    <x v="1"/>
    <x v="0"/>
    <n v="4479.6000000000004"/>
    <n v="156"/>
    <n v="103"/>
    <n v="1.5145631070000001"/>
    <n v="43.491262140000003"/>
    <x v="2"/>
    <n v="28.715384619999998"/>
    <n v="3715.33"/>
    <n v="0.45336933930000001"/>
    <n v="1473"/>
    <n v="6.9925322469999995E-2"/>
    <n v="13"/>
    <n v="2028"/>
    <n v="0.54728100719999995"/>
    <n v="18000"/>
    <n v="45000"/>
    <n v="351.6"/>
    <n v="3"/>
    <m/>
    <m/>
    <m/>
    <m/>
    <m/>
    <m/>
    <n v="900"/>
    <n v="4.9773333329999998"/>
    <n v="9.9546666670000006E-2"/>
  </r>
  <r>
    <x v="3"/>
    <x v="17"/>
    <x v="1"/>
    <x v="0"/>
    <n v="4625.8999999999996"/>
    <n v="132"/>
    <n v="114"/>
    <n v="1.1578947369999999"/>
    <n v="40.578070179999997"/>
    <x v="2"/>
    <n v="35.044696969999997"/>
    <n v="2940.45"/>
    <n v="0.38862199079999998"/>
    <n v="1603"/>
    <n v="7.1116656269999995E-2"/>
    <n v="13"/>
    <n v="1716"/>
    <n v="0.6290451588"/>
    <n v="18000"/>
    <n v="45000"/>
    <n v="809.9"/>
    <n v="2"/>
    <m/>
    <m/>
    <m/>
    <m/>
    <m/>
    <m/>
    <n v="900"/>
    <n v="5.1398888889999998"/>
    <n v="0.1027977778"/>
  </r>
  <r>
    <x v="4"/>
    <x v="18"/>
    <x v="0"/>
    <x v="0"/>
    <n v="3251.9"/>
    <n v="96"/>
    <n v="79"/>
    <n v="1.2151898729999999"/>
    <n v="41.163291139999998"/>
    <x v="2"/>
    <n v="33.873958330000001"/>
    <n v="2178.94"/>
    <n v="0.40121601810000002"/>
    <n v="1065"/>
    <n v="7.4178403759999997E-2"/>
    <n v="13"/>
    <n v="1248"/>
    <n v="0.61622436110000001"/>
    <n v="18000"/>
    <n v="45000"/>
    <n v="-96.1"/>
    <n v="2"/>
    <m/>
    <m/>
    <m/>
    <m/>
    <m/>
    <m/>
    <n v="900"/>
    <n v="3.6132222220000001"/>
    <n v="7.2264444440000006E-2"/>
  </r>
  <r>
    <x v="5"/>
    <x v="19"/>
    <x v="0"/>
    <x v="0"/>
    <n v="2860.72"/>
    <n v="92"/>
    <n v="65"/>
    <n v="1.415384615"/>
    <n v="44.011076920000001"/>
    <x v="2"/>
    <n v="31.094782609999999"/>
    <n v="2218.63"/>
    <n v="0.43679407799999997"/>
    <n v="965"/>
    <n v="6.7357512950000004E-2"/>
    <n v="13"/>
    <n v="1196"/>
    <n v="0.58192343189999995"/>
    <n v="18000"/>
    <n v="45000"/>
    <n v="-435.28"/>
    <n v="3"/>
    <m/>
    <m/>
    <m/>
    <m/>
    <m/>
    <m/>
    <n v="900"/>
    <n v="3.1785777780000002"/>
    <n v="6.3571555560000007E-2"/>
  </r>
  <r>
    <x v="6"/>
    <x v="20"/>
    <x v="0"/>
    <x v="0"/>
    <n v="2302.6999999999998"/>
    <n v="61"/>
    <n v="52"/>
    <n v="1.173076923"/>
    <n v="44.282692310000002"/>
    <x v="2"/>
    <n v="37.749180330000002"/>
    <n v="1681.31"/>
    <n v="0.42201450299999999"/>
    <n v="798"/>
    <n v="6.5162907270000001E-2"/>
    <n v="13"/>
    <n v="793"/>
    <n v="0.65562166150000001"/>
    <n v="18000"/>
    <n v="45000"/>
    <n v="-590.29999999999995"/>
    <n v="3"/>
    <m/>
    <m/>
    <m/>
    <m/>
    <m/>
    <m/>
    <n v="900"/>
    <n v="2.558555556"/>
    <n v="5.117111111E-2"/>
  </r>
  <r>
    <x v="0"/>
    <x v="21"/>
    <x v="0"/>
    <x v="0"/>
    <n v="2014.9"/>
    <n v="64"/>
    <n v="53"/>
    <n v="1.20754717"/>
    <n v="38.016981129999998"/>
    <x v="0"/>
    <n v="31.482812500000001"/>
    <n v="1936.67"/>
    <n v="0.49010140270000002"/>
    <n v="817"/>
    <n v="6.4871481029999997E-2"/>
    <n v="13"/>
    <n v="832"/>
    <n v="0.58707628170000004"/>
    <n v="18000"/>
    <n v="45000"/>
    <n v="-917.1"/>
    <n v="3"/>
    <m/>
    <m/>
    <m/>
    <m/>
    <m/>
    <m/>
    <n v="900"/>
    <n v="2.2387777780000002"/>
    <n v="4.4775555559999999E-2"/>
  </r>
  <r>
    <x v="1"/>
    <x v="22"/>
    <x v="0"/>
    <x v="0"/>
    <n v="2450.5"/>
    <n v="83"/>
    <n v="67"/>
    <n v="1.23880597"/>
    <n v="36.574626870000003"/>
    <x v="0"/>
    <n v="29.52409639"/>
    <n v="2720.44"/>
    <n v="0.52610163720000003"/>
    <n v="849"/>
    <n v="7.8916372200000001E-2"/>
    <n v="13"/>
    <n v="1079"/>
    <n v="0.55968169759999997"/>
    <n v="18000"/>
    <n v="45000"/>
    <n v="-728.5"/>
    <n v="3"/>
    <m/>
    <m/>
    <m/>
    <m/>
    <m/>
    <m/>
    <n v="900"/>
    <n v="2.7227777780000002"/>
    <n v="5.445555556E-2"/>
  </r>
  <r>
    <x v="2"/>
    <x v="23"/>
    <x v="1"/>
    <x v="0"/>
    <n v="4343.2"/>
    <n v="145"/>
    <n v="112"/>
    <n v="1.2946428569999999"/>
    <n v="38.77857143"/>
    <x v="0"/>
    <n v="29.95310345"/>
    <n v="4227.7700000000004"/>
    <n v="0.49326622310000001"/>
    <n v="1620"/>
    <n v="6.9135802469999993E-2"/>
    <n v="13"/>
    <n v="1885"/>
    <n v="0.5659882115"/>
    <n v="18000"/>
    <n v="45000"/>
    <n v="358.2"/>
    <n v="2"/>
    <m/>
    <m/>
    <m/>
    <m/>
    <m/>
    <m/>
    <n v="900"/>
    <n v="4.825777778"/>
    <n v="9.6515555559999994E-2"/>
  </r>
  <r>
    <x v="3"/>
    <x v="24"/>
    <x v="1"/>
    <x v="0"/>
    <n v="4558"/>
    <n v="138"/>
    <n v="115"/>
    <n v="1.2"/>
    <n v="39.634782610000002"/>
    <x v="0"/>
    <n v="33.028985509999998"/>
    <n v="4497.3100000000004"/>
    <n v="0.4966489275"/>
    <n v="1539"/>
    <n v="7.4723846649999995E-2"/>
    <n v="13"/>
    <n v="1794"/>
    <n v="0.60640631860000005"/>
    <n v="18000"/>
    <n v="45000"/>
    <n v="664"/>
    <n v="2"/>
    <m/>
    <m/>
    <m/>
    <m/>
    <m/>
    <m/>
    <n v="900"/>
    <n v="5.0644444440000003"/>
    <n v="0.1012888889"/>
  </r>
  <r>
    <x v="4"/>
    <x v="25"/>
    <x v="0"/>
    <x v="0"/>
    <n v="3635"/>
    <n v="119"/>
    <n v="90"/>
    <n v="1.3222222219999999"/>
    <n v="40.388888889999997"/>
    <x v="2"/>
    <n v="30.546218490000001"/>
    <n v="4020.44"/>
    <n v="0.52517425520000005"/>
    <n v="1193"/>
    <n v="7.5440067060000005E-2"/>
    <n v="13"/>
    <n v="1547"/>
    <n v="0.57441540579999995"/>
    <n v="18000"/>
    <n v="45000"/>
    <n v="-12"/>
    <n v="3"/>
    <m/>
    <m/>
    <m/>
    <m/>
    <m/>
    <m/>
    <n v="900"/>
    <n v="4.0388888889999999"/>
    <n v="8.0777777780000004E-2"/>
  </r>
  <r>
    <x v="5"/>
    <x v="26"/>
    <x v="0"/>
    <x v="0"/>
    <n v="3534.8"/>
    <n v="111"/>
    <n v="85"/>
    <n v="1.3058823530000001"/>
    <n v="41.585882349999999"/>
    <x v="2"/>
    <n v="31.84504505"/>
    <n v="3632.15"/>
    <n v="0.50679159200000001"/>
    <n v="1009"/>
    <n v="8.4241823590000001E-2"/>
    <n v="13"/>
    <n v="1443"/>
    <n v="0.59177322619999995"/>
    <n v="18000"/>
    <n v="45000"/>
    <n v="-8.1999999999999993"/>
    <n v="3"/>
    <m/>
    <m/>
    <m/>
    <m/>
    <m/>
    <m/>
    <n v="900"/>
    <n v="3.9275555560000002"/>
    <n v="7.8551111110000002E-2"/>
  </r>
  <r>
    <x v="6"/>
    <x v="27"/>
    <x v="0"/>
    <x v="0"/>
    <n v="3179.02"/>
    <n v="87"/>
    <n v="78"/>
    <n v="1.115384615"/>
    <n v="40.756666670000001"/>
    <x v="2"/>
    <n v="36.540459769999998"/>
    <n v="2212.37"/>
    <n v="0.41035243230000001"/>
    <n v="846"/>
    <n v="9.2198581560000006E-2"/>
    <n v="13"/>
    <n v="1131"/>
    <n v="0.64422998279999999"/>
    <n v="18000"/>
    <n v="45000"/>
    <n v="-51.98"/>
    <n v="3"/>
    <m/>
    <m/>
    <m/>
    <m/>
    <m/>
    <m/>
    <n v="900"/>
    <n v="3.5322444439999998"/>
    <n v="7.0644888889999993E-2"/>
  </r>
  <r>
    <x v="0"/>
    <x v="28"/>
    <x v="0"/>
    <x v="0"/>
    <n v="2741"/>
    <n v="78"/>
    <n v="64"/>
    <n v="1.21875"/>
    <n v="42.828125"/>
    <x v="2"/>
    <n v="35.141025640000002"/>
    <n v="2301.17"/>
    <n v="0.45638485020000003"/>
    <n v="973"/>
    <n v="6.577595067E-2"/>
    <n v="13"/>
    <n v="1014"/>
    <n v="0.63006202119999999"/>
    <n v="18000"/>
    <n v="45000"/>
    <n v="-373"/>
    <n v="3"/>
    <m/>
    <m/>
    <m/>
    <m/>
    <m/>
    <m/>
    <n v="900"/>
    <n v="3.0455555560000001"/>
    <n v="6.0911111109999999E-2"/>
  </r>
  <r>
    <x v="1"/>
    <x v="29"/>
    <x v="0"/>
    <x v="0"/>
    <n v="3310.53"/>
    <n v="102"/>
    <n v="74"/>
    <n v="1.3783783780000001"/>
    <n v="44.736891890000003"/>
    <x v="2"/>
    <n v="32.456176470000003"/>
    <n v="3043.32"/>
    <n v="0.47897259139999998"/>
    <n v="1051"/>
    <n v="7.0409134159999998E-2"/>
    <n v="13"/>
    <n v="1326"/>
    <n v="0.59945990520000003"/>
    <n v="18000"/>
    <n v="45000"/>
    <n v="-115.47"/>
    <n v="2"/>
    <m/>
    <m/>
    <m/>
    <m/>
    <m/>
    <m/>
    <n v="900"/>
    <n v="3.6783666670000001"/>
    <n v="7.3567333329999998E-2"/>
  </r>
  <r>
    <x v="2"/>
    <x v="30"/>
    <x v="1"/>
    <x v="0"/>
    <n v="3611"/>
    <n v="118"/>
    <n v="102"/>
    <n v="1.156862745"/>
    <n v="35.401960780000003"/>
    <x v="0"/>
    <n v="30.60169492"/>
    <n v="3137.25"/>
    <n v="0.46489830700000001"/>
    <n v="1414"/>
    <n v="7.2135785009999995E-2"/>
    <n v="13"/>
    <n v="1534"/>
    <n v="0.5751869288"/>
    <n v="18000"/>
    <n v="45000"/>
    <n v="-23"/>
    <n v="2"/>
    <m/>
    <m/>
    <m/>
    <m/>
    <m/>
    <m/>
    <n v="900"/>
    <n v="4.0122222220000001"/>
    <n v="8.0244444440000007E-2"/>
  </r>
  <r>
    <x v="3"/>
    <x v="31"/>
    <x v="1"/>
    <x v="1"/>
    <n v="4410.7"/>
    <n v="134"/>
    <n v="120"/>
    <n v="1.1166666670000001"/>
    <n v="36.755833330000002"/>
    <x v="0"/>
    <n v="32.915671639999999"/>
    <n v="3465.91"/>
    <n v="0.44002559479999998"/>
    <n v="1798"/>
    <n v="6.6740823140000002E-2"/>
    <n v="13"/>
    <n v="1742"/>
    <n v="0.60505135239999996"/>
    <n v="18000"/>
    <n v="45000"/>
    <n v="568.70000000000005"/>
    <n v="3"/>
    <n v="24"/>
    <n v="304.0383333333333"/>
    <n v="45.26"/>
    <n v="0"/>
    <n v="1.6017797549999999"/>
    <n v="5.5833333329999997"/>
    <n v="900"/>
    <n v="4.9007777780000001"/>
    <n v="9.8015555559999995E-2"/>
  </r>
  <r>
    <x v="4"/>
    <x v="32"/>
    <x v="0"/>
    <x v="1"/>
    <n v="2624.6"/>
    <n v="90"/>
    <n v="81"/>
    <n v="1.111111111"/>
    <n v="32.402469140000001"/>
    <x v="0"/>
    <n v="29.16222222"/>
    <n v="2623.04"/>
    <n v="0.4998513618"/>
    <n v="1255"/>
    <n v="6.4541832669999993E-2"/>
    <n v="13"/>
    <n v="1170"/>
    <n v="0.55421778560000001"/>
    <n v="18000"/>
    <n v="45000"/>
    <n v="-645.4"/>
    <n v="2"/>
    <n v="16"/>
    <n v="304.0383333333333"/>
    <n v="45.26"/>
    <n v="0"/>
    <n v="1.0326693229999999"/>
    <n v="5.625"/>
    <n v="900"/>
    <n v="2.916222222"/>
    <n v="5.8324444439999998E-2"/>
  </r>
  <r>
    <x v="5"/>
    <x v="33"/>
    <x v="0"/>
    <x v="1"/>
    <n v="2255.5"/>
    <n v="60"/>
    <n v="55"/>
    <n v="1.0909090910000001"/>
    <n v="41.009090909999998"/>
    <x v="2"/>
    <n v="37.591666670000002"/>
    <n v="1456.18"/>
    <n v="0.39232369169999998"/>
    <n v="702"/>
    <n v="7.8347578350000002E-2"/>
    <n v="13"/>
    <n v="780"/>
    <n v="0.65417867439999999"/>
    <n v="18000"/>
    <n v="45000"/>
    <n v="-624.5"/>
    <n v="2"/>
    <n v="16"/>
    <n v="304.0383333333333"/>
    <n v="45.26"/>
    <n v="0"/>
    <n v="1.2535612540000001"/>
    <n v="3.75"/>
    <n v="900"/>
    <n v="2.5061111110000001"/>
    <n v="5.0122222219999998E-2"/>
  </r>
  <r>
    <x v="6"/>
    <x v="34"/>
    <x v="0"/>
    <x v="1"/>
    <n v="2243.9"/>
    <n v="54"/>
    <n v="47"/>
    <n v="1.14893617"/>
    <n v="47.742553190000002"/>
    <x v="2"/>
    <n v="41.5537037"/>
    <n v="1312.93"/>
    <n v="0.36912925270000002"/>
    <n v="753"/>
    <n v="6.2416998670000001E-2"/>
    <n v="13"/>
    <n v="702"/>
    <n v="0.68715183390000001"/>
    <n v="18000"/>
    <n v="45000"/>
    <n v="-558.1"/>
    <n v="3"/>
    <n v="24"/>
    <n v="304.0383333333333"/>
    <n v="45.26"/>
    <n v="0"/>
    <n v="1.498007968"/>
    <n v="2.25"/>
    <n v="900"/>
    <n v="2.493222222"/>
    <n v="4.9864444440000003E-2"/>
  </r>
  <r>
    <x v="0"/>
    <x v="35"/>
    <x v="0"/>
    <x v="1"/>
    <n v="2250.1"/>
    <n v="60"/>
    <n v="53"/>
    <n v="1.1320754719999999"/>
    <n v="42.454716980000001"/>
    <x v="2"/>
    <n v="37.501666669999999"/>
    <n v="1523.88"/>
    <n v="0.40378592359999999"/>
    <n v="725"/>
    <n v="7.3103448279999997E-2"/>
    <n v="13"/>
    <n v="780"/>
    <n v="0.65334874009999999"/>
    <n v="18000"/>
    <n v="45000"/>
    <n v="-629.9"/>
    <n v="2"/>
    <n v="16"/>
    <n v="304.0383333333333"/>
    <n v="45.26"/>
    <n v="0"/>
    <n v="1.1696551719999999"/>
    <n v="3.75"/>
    <n v="900"/>
    <n v="2.5001111109999998"/>
    <n v="5.0002222220000003E-2"/>
  </r>
  <r>
    <x v="1"/>
    <x v="36"/>
    <x v="0"/>
    <x v="1"/>
    <n v="2097.6999999999998"/>
    <n v="49"/>
    <n v="43"/>
    <n v="1.1395348839999999"/>
    <n v="48.783720930000001"/>
    <x v="2"/>
    <n v="42.810204079999998"/>
    <n v="898.77"/>
    <n v="0.29994293290000001"/>
    <n v="750"/>
    <n v="5.733333333E-2"/>
    <n v="13"/>
    <n v="637"/>
    <n v="0.69633408019999998"/>
    <n v="18000"/>
    <n v="45000"/>
    <n v="-639.29999999999995"/>
    <n v="3"/>
    <n v="24"/>
    <n v="304.0383333333333"/>
    <n v="45.26"/>
    <n v="0"/>
    <n v="1.3759999999999999"/>
    <n v="2.0416666669999999"/>
    <n v="900"/>
    <n v="2.3307777779999999"/>
    <n v="4.6615555560000001E-2"/>
  </r>
  <r>
    <x v="2"/>
    <x v="37"/>
    <x v="1"/>
    <x v="1"/>
    <n v="3859.5"/>
    <n v="95"/>
    <n v="88"/>
    <n v="1.0795454550000001"/>
    <n v="43.857954550000002"/>
    <x v="2"/>
    <n v="40.62631579"/>
    <n v="2229.5"/>
    <n v="0.36615207750000001"/>
    <n v="1355"/>
    <n v="6.4944649450000003E-2"/>
    <n v="13"/>
    <n v="1235"/>
    <n v="0.68001036400000003"/>
    <n v="18000"/>
    <n v="45000"/>
    <n v="524.5"/>
    <n v="2"/>
    <n v="16"/>
    <n v="304.0383333333333"/>
    <n v="45.26"/>
    <n v="0"/>
    <n v="1.039114391"/>
    <n v="5.9375"/>
    <n v="900"/>
    <n v="4.2883333329999997"/>
    <n v="8.5766666670000005E-2"/>
  </r>
  <r>
    <x v="3"/>
    <x v="38"/>
    <x v="1"/>
    <x v="1"/>
    <n v="2735.7"/>
    <n v="64"/>
    <n v="67"/>
    <n v="0.95522388059999996"/>
    <n v="40.831343279999999"/>
    <x v="2"/>
    <n v="42.745312499999997"/>
    <n v="1371.15"/>
    <n v="0.33386902369999999"/>
    <n v="1250"/>
    <n v="5.3600000000000002E-2"/>
    <n v="13"/>
    <n v="832"/>
    <n v="0.69587308550000004"/>
    <n v="18000"/>
    <n v="45000"/>
    <n v="-196.3"/>
    <n v="2"/>
    <n v="16"/>
    <n v="304.0383333333333"/>
    <n v="45.26"/>
    <n v="0"/>
    <n v="0.85760000000000003"/>
    <n v="4"/>
    <n v="900"/>
    <n v="3.0396666670000001"/>
    <n v="6.0793333329999998E-2"/>
  </r>
  <r>
    <x v="4"/>
    <x v="39"/>
    <x v="0"/>
    <x v="1"/>
    <n v="2319.4"/>
    <n v="57"/>
    <n v="51"/>
    <n v="1.1176470590000001"/>
    <n v="45.478431370000003"/>
    <x v="2"/>
    <n v="40.691228070000001"/>
    <n v="1292.9100000000001"/>
    <n v="0.35791778670000002"/>
    <n v="885"/>
    <n v="5.7627118640000002E-2"/>
    <n v="13"/>
    <n v="741"/>
    <n v="0.68052082439999995"/>
    <n v="18000"/>
    <n v="45000"/>
    <n v="-521.6"/>
    <n v="2"/>
    <n v="16"/>
    <n v="304.0383333333333"/>
    <n v="45.26"/>
    <n v="0"/>
    <n v="0.92203389830000004"/>
    <n v="3.5625"/>
    <n v="900"/>
    <n v="2.5771111109999998"/>
    <n v="5.1542222220000003E-2"/>
  </r>
  <r>
    <x v="5"/>
    <x v="40"/>
    <x v="0"/>
    <x v="1"/>
    <n v="1995.4"/>
    <n v="51"/>
    <n v="47"/>
    <n v="1.0851063830000001"/>
    <n v="42.455319150000001"/>
    <x v="2"/>
    <n v="39.125490200000002"/>
    <n v="1037.4000000000001"/>
    <n v="0.34206014239999999"/>
    <n v="752"/>
    <n v="6.25E-2"/>
    <n v="13"/>
    <n v="663"/>
    <n v="0.66773579230000002"/>
    <n v="18000"/>
    <n v="45000"/>
    <n v="-767.6"/>
    <n v="2"/>
    <n v="16"/>
    <n v="304.0383333333333"/>
    <n v="45.26"/>
    <n v="0"/>
    <n v="1"/>
    <n v="3.1875"/>
    <n v="900"/>
    <n v="2.2171111109999999"/>
    <n v="4.4342222219999998E-2"/>
  </r>
  <r>
    <x v="6"/>
    <x v="41"/>
    <x v="0"/>
    <x v="1"/>
    <n v="2004.8"/>
    <n v="51"/>
    <n v="50"/>
    <n v="1.02"/>
    <n v="40.095999999999997"/>
    <x v="2"/>
    <n v="39.30980392"/>
    <n v="909.43"/>
    <n v="0.31206527969999998"/>
    <n v="704"/>
    <n v="7.1022727270000002E-2"/>
    <n v="13"/>
    <n v="663"/>
    <n v="0.66929369510000003"/>
    <n v="18000"/>
    <n v="45000"/>
    <n v="-758.2"/>
    <n v="2"/>
    <n v="16"/>
    <n v="304.0383333333333"/>
    <n v="45.26"/>
    <n v="0"/>
    <n v="1.136363636"/>
    <n v="3.1875"/>
    <n v="900"/>
    <n v="2.227555556"/>
    <n v="4.455111111E-2"/>
  </r>
  <r>
    <x v="0"/>
    <x v="42"/>
    <x v="0"/>
    <x v="1"/>
    <n v="2701.2"/>
    <n v="67"/>
    <n v="58"/>
    <n v="1.1551724139999999"/>
    <n v="46.572413789999999"/>
    <x v="2"/>
    <n v="40.316417909999998"/>
    <n v="1533.91"/>
    <n v="0.36218893959999998"/>
    <n v="728"/>
    <n v="7.9670329669999998E-2"/>
    <n v="13"/>
    <n v="871"/>
    <n v="0.67755071820000001"/>
    <n v="18000"/>
    <n v="45000"/>
    <n v="-269.8"/>
    <n v="3"/>
    <n v="24"/>
    <n v="304.0383333333333"/>
    <n v="45.26"/>
    <n v="0"/>
    <n v="1.9120879120000001"/>
    <n v="2.7916666669999999"/>
    <n v="900"/>
    <n v="3.0013333329999998"/>
    <n v="6.0026666669999999E-2"/>
  </r>
  <r>
    <x v="1"/>
    <x v="43"/>
    <x v="0"/>
    <x v="1"/>
    <n v="2376.6"/>
    <n v="60"/>
    <n v="56"/>
    <n v="1.071428571"/>
    <n v="42.43928571"/>
    <x v="2"/>
    <n v="39.61"/>
    <n v="1531.54"/>
    <n v="0.3918846305"/>
    <n v="853"/>
    <n v="6.5650644780000003E-2"/>
    <n v="13"/>
    <n v="780"/>
    <n v="0.67180005050000002"/>
    <n v="18000"/>
    <n v="45000"/>
    <n v="-503.4"/>
    <n v="2"/>
    <n v="16"/>
    <n v="304.0383333333333"/>
    <n v="45.26"/>
    <n v="0"/>
    <n v="1.0504103170000001"/>
    <n v="3.75"/>
    <n v="900"/>
    <n v="2.6406666670000001"/>
    <n v="5.2813333329999997E-2"/>
  </r>
  <r>
    <x v="2"/>
    <x v="44"/>
    <x v="1"/>
    <x v="1"/>
    <n v="3696.8"/>
    <n v="111"/>
    <n v="101"/>
    <n v="1.0990099010000001"/>
    <n v="36.6019802"/>
    <x v="0"/>
    <n v="33.3045045"/>
    <n v="3304.6"/>
    <n v="0.47199131599999999"/>
    <n v="1487"/>
    <n v="6.7921990589999995E-2"/>
    <n v="13"/>
    <n v="1443"/>
    <n v="0.60966241070000005"/>
    <n v="18000"/>
    <n v="45000"/>
    <n v="153.80000000000001"/>
    <n v="2"/>
    <n v="16"/>
    <n v="304.0383333333333"/>
    <n v="45.26"/>
    <n v="0"/>
    <n v="1.0867518490000001"/>
    <n v="6.9375"/>
    <n v="900"/>
    <n v="4.1075555560000003"/>
    <n v="8.2151111109999994E-2"/>
  </r>
  <r>
    <x v="3"/>
    <x v="45"/>
    <x v="1"/>
    <x v="1"/>
    <n v="5222.8999999999996"/>
    <n v="146"/>
    <n v="116"/>
    <n v="1.2586206900000001"/>
    <n v="45.024999999999999"/>
    <x v="2"/>
    <n v="35.773287670000002"/>
    <n v="4144.9799999999996"/>
    <n v="0.44246723910000002"/>
    <n v="1712"/>
    <n v="6.7757009349999994E-2"/>
    <n v="13"/>
    <n v="1898"/>
    <n v="0.63660035609999999"/>
    <n v="18000"/>
    <n v="45000"/>
    <n v="1224.9000000000001"/>
    <n v="3"/>
    <n v="24"/>
    <n v="304.0383333333333"/>
    <n v="45.26"/>
    <n v="0"/>
    <n v="1.6261682239999999"/>
    <n v="6.0833333329999997"/>
    <n v="900"/>
    <n v="5.8032222219999996"/>
    <n v="0.11606444439999999"/>
  </r>
  <r>
    <x v="4"/>
    <x v="46"/>
    <x v="0"/>
    <x v="1"/>
    <n v="4345.1000000000004"/>
    <n v="140"/>
    <n v="120"/>
    <n v="1.1666666670000001"/>
    <n v="36.209166670000002"/>
    <x v="0"/>
    <n v="31.036428570000002"/>
    <n v="4138.8500000000004"/>
    <n v="0.48784469499999999"/>
    <n v="1464"/>
    <n v="8.1967213110000006E-2"/>
    <n v="13"/>
    <n v="1820"/>
    <n v="0.58113737310000002"/>
    <n v="18000"/>
    <n v="45000"/>
    <n v="425.1"/>
    <n v="3"/>
    <n v="24"/>
    <n v="304.0383333333333"/>
    <n v="45.26"/>
    <n v="0"/>
    <n v="1.9672131150000001"/>
    <n v="5.8333333329999997"/>
    <n v="900"/>
    <n v="4.8278888889999996"/>
    <n v="9.6557777780000006E-2"/>
  </r>
  <r>
    <x v="5"/>
    <x v="47"/>
    <x v="0"/>
    <x v="1"/>
    <n v="3082.4"/>
    <n v="71"/>
    <n v="67"/>
    <n v="1.0597014929999999"/>
    <n v="46.005970150000003"/>
    <x v="2"/>
    <n v="43.414084510000002"/>
    <n v="1660.17"/>
    <n v="0.35005703659999998"/>
    <n v="854"/>
    <n v="7.8454332550000005E-2"/>
    <n v="13"/>
    <n v="923"/>
    <n v="0.70055800670000001"/>
    <n v="18000"/>
    <n v="45000"/>
    <n v="59.4"/>
    <n v="2"/>
    <n v="16"/>
    <n v="304.0383333333333"/>
    <n v="45.26"/>
    <n v="0"/>
    <n v="1.2552693210000001"/>
    <n v="4.4375"/>
    <n v="900"/>
    <n v="3.424888889"/>
    <n v="6.8497777780000005E-2"/>
  </r>
  <r>
    <x v="6"/>
    <x v="48"/>
    <x v="0"/>
    <x v="1"/>
    <n v="2243.6999999999998"/>
    <n v="51"/>
    <n v="48"/>
    <n v="1.0625"/>
    <n v="46.743749999999999"/>
    <x v="2"/>
    <n v="43.99411765"/>
    <n v="1004.77"/>
    <n v="0.30930561159999997"/>
    <n v="1048"/>
    <n v="4.5801526719999999E-2"/>
    <n v="13"/>
    <n v="663"/>
    <n v="0.70450595000000005"/>
    <n v="18000"/>
    <n v="45000"/>
    <n v="-519.29999999999995"/>
    <n v="3"/>
    <n v="24"/>
    <n v="304.0383333333333"/>
    <n v="45.26"/>
    <n v="0"/>
    <n v="1.0992366410000001"/>
    <n v="2.125"/>
    <n v="900"/>
    <n v="2.4929999999999999"/>
    <n v="4.9860000000000002E-2"/>
  </r>
  <r>
    <x v="0"/>
    <x v="49"/>
    <x v="0"/>
    <x v="1"/>
    <n v="2068.5"/>
    <n v="61"/>
    <n v="54"/>
    <n v="1.1296296299999999"/>
    <n v="38.305555560000002"/>
    <x v="0"/>
    <n v="33.909836069999997"/>
    <n v="1407.65"/>
    <n v="0.4049451261"/>
    <n v="824"/>
    <n v="6.5533980579999998E-2"/>
    <n v="13"/>
    <n v="793"/>
    <n v="0.61663040849999995"/>
    <n v="18000"/>
    <n v="45000"/>
    <n v="-824.5"/>
    <n v="2"/>
    <n v="16"/>
    <n v="304.0383333333333"/>
    <n v="45.26"/>
    <n v="0"/>
    <n v="1.0485436889999999"/>
    <n v="3.8125"/>
    <n v="900"/>
    <n v="2.298333333"/>
    <n v="4.5966666670000003E-2"/>
  </r>
  <r>
    <x v="1"/>
    <x v="50"/>
    <x v="0"/>
    <x v="1"/>
    <n v="1848.6"/>
    <n v="45"/>
    <n v="45"/>
    <n v="1"/>
    <n v="41.08"/>
    <x v="2"/>
    <n v="41.08"/>
    <n v="944.78"/>
    <n v="0.33822107979999999"/>
    <n v="956"/>
    <n v="4.707112971E-2"/>
    <n v="13"/>
    <n v="585"/>
    <n v="0.68354430379999997"/>
    <n v="18000"/>
    <n v="45000"/>
    <n v="-836.4"/>
    <n v="3"/>
    <n v="24"/>
    <n v="304.0383333333333"/>
    <n v="45.26"/>
    <n v="0"/>
    <n v="1.129707113"/>
    <n v="1.875"/>
    <n v="900"/>
    <n v="2.0539999999999998"/>
    <n v="4.1079999999999998E-2"/>
  </r>
  <r>
    <x v="2"/>
    <x v="51"/>
    <x v="1"/>
    <x v="1"/>
    <n v="3519.4"/>
    <n v="85"/>
    <n v="80"/>
    <n v="1.0625"/>
    <n v="43.9925"/>
    <x v="2"/>
    <n v="41.404705880000002"/>
    <n v="2086.62"/>
    <n v="0.3722105879"/>
    <n v="1239"/>
    <n v="6.4568200160000006E-2"/>
    <n v="13"/>
    <n v="1105"/>
    <n v="0.68602602720000005"/>
    <n v="18000"/>
    <n v="45000"/>
    <n v="314.39999999999998"/>
    <n v="3"/>
    <n v="24"/>
    <n v="304.0383333333333"/>
    <n v="45.26"/>
    <n v="0"/>
    <n v="1.5496368039999999"/>
    <n v="3.5416666669999999"/>
    <n v="900"/>
    <n v="3.9104444439999999"/>
    <n v="7.8208888889999995E-2"/>
  </r>
  <r>
    <x v="3"/>
    <x v="52"/>
    <x v="1"/>
    <x v="1"/>
    <n v="5172.5"/>
    <n v="126"/>
    <n v="119"/>
    <n v="1.0588235290000001"/>
    <n v="43.466386550000003"/>
    <x v="2"/>
    <n v="41.051587300000001"/>
    <n v="3093.08"/>
    <n v="0.374212094"/>
    <n v="2134"/>
    <n v="5.5763823810000002E-2"/>
    <n v="13"/>
    <n v="1638"/>
    <n v="0.68332527789999997"/>
    <n v="18000"/>
    <n v="45000"/>
    <n v="1434.5"/>
    <n v="4"/>
    <n v="32"/>
    <n v="304.0383333333333"/>
    <n v="45.26"/>
    <n v="0"/>
    <n v="1.7844423620000001"/>
    <n v="3.9375"/>
    <n v="900"/>
    <n v="5.7472222220000004"/>
    <n v="0.1149444444"/>
  </r>
  <r>
    <x v="4"/>
    <x v="53"/>
    <x v="0"/>
    <x v="1"/>
    <n v="3653.6"/>
    <n v="87"/>
    <n v="78"/>
    <n v="1.115384615"/>
    <n v="46.841025639999998"/>
    <x v="2"/>
    <n v="41.995402300000002"/>
    <n v="2016"/>
    <n v="0.3555806406"/>
    <n v="1087"/>
    <n v="7.1757129710000006E-2"/>
    <n v="13"/>
    <n v="1131"/>
    <n v="0.69044230350000002"/>
    <n v="18000"/>
    <n v="45000"/>
    <n v="422.6"/>
    <n v="3"/>
    <n v="24"/>
    <n v="304.0383333333333"/>
    <n v="45.26"/>
    <n v="0"/>
    <n v="1.7221711129999999"/>
    <n v="3.625"/>
    <n v="900"/>
    <n v="4.0595555560000003"/>
    <n v="8.1191111110000005E-2"/>
  </r>
  <r>
    <x v="5"/>
    <x v="54"/>
    <x v="0"/>
    <x v="1"/>
    <n v="4182.1000000000004"/>
    <n v="112"/>
    <n v="78"/>
    <n v="1.4358974360000001"/>
    <n v="53.616666670000001"/>
    <x v="1"/>
    <n v="37.340178569999999"/>
    <n v="3440.54"/>
    <n v="0.45135805969999998"/>
    <n v="956"/>
    <n v="8.1589958160000003E-2"/>
    <n v="13"/>
    <n v="1456"/>
    <n v="0.65184954930000005"/>
    <n v="18000"/>
    <n v="45000"/>
    <n v="626.1"/>
    <n v="3"/>
    <n v="24"/>
    <n v="304.0383333333333"/>
    <n v="45.26"/>
    <n v="0"/>
    <n v="1.9581589960000001"/>
    <n v="4.6666666670000003"/>
    <n v="900"/>
    <n v="4.6467777779999997"/>
    <n v="9.2935555559999994E-2"/>
  </r>
  <r>
    <x v="6"/>
    <x v="55"/>
    <x v="0"/>
    <x v="1"/>
    <n v="2752.65"/>
    <n v="69"/>
    <n v="59"/>
    <n v="1.169491525"/>
    <n v="46.65508475"/>
    <x v="2"/>
    <n v="39.893478260000002"/>
    <n v="2193.98"/>
    <n v="0.4435302418"/>
    <n v="978"/>
    <n v="6.0327198360000001E-2"/>
    <n v="13"/>
    <n v="897"/>
    <n v="0.67413219989999995"/>
    <n v="18000"/>
    <n v="45000"/>
    <n v="-244.35"/>
    <n v="3"/>
    <n v="24"/>
    <n v="304.0383333333333"/>
    <n v="45.26"/>
    <n v="0"/>
    <n v="1.447852761"/>
    <n v="2.875"/>
    <n v="900"/>
    <n v="3.0585"/>
    <n v="6.1170000000000002E-2"/>
  </r>
  <r>
    <x v="0"/>
    <x v="56"/>
    <x v="0"/>
    <x v="1"/>
    <n v="3483.5"/>
    <n v="107"/>
    <n v="88"/>
    <n v="1.2159090910000001"/>
    <n v="39.585227269999997"/>
    <x v="0"/>
    <n v="32.556074770000002"/>
    <n v="3697.17"/>
    <n v="0.51487813810000005"/>
    <n v="956"/>
    <n v="9.2050209209999997E-2"/>
    <n v="13"/>
    <n v="1391"/>
    <n v="0.60068896230000002"/>
    <n v="18000"/>
    <n v="45000"/>
    <n v="-7.5"/>
    <n v="3"/>
    <n v="24"/>
    <n v="304.0383333333333"/>
    <n v="45.26"/>
    <n v="0"/>
    <n v="2.2092050209999998"/>
    <n v="4.4583333329999997"/>
    <n v="900"/>
    <n v="3.8705555559999998"/>
    <n v="7.741111111E-2"/>
  </r>
  <r>
    <x v="1"/>
    <x v="57"/>
    <x v="0"/>
    <x v="1"/>
    <n v="3054.7"/>
    <n v="90"/>
    <n v="78"/>
    <n v="1.153846154"/>
    <n v="39.162820510000003"/>
    <x v="0"/>
    <n v="33.941111110000001"/>
    <n v="3020.92"/>
    <n v="0.49722003679999999"/>
    <n v="749"/>
    <n v="0.1041388518"/>
    <n v="13"/>
    <n v="1170"/>
    <n v="0.61698366449999997"/>
    <n v="18000"/>
    <n v="45000"/>
    <n v="-215.3"/>
    <n v="2"/>
    <n v="16"/>
    <n v="304.0383333333333"/>
    <n v="45.26"/>
    <n v="0"/>
    <n v="1.666221629"/>
    <n v="5.625"/>
    <n v="900"/>
    <n v="3.394111111"/>
    <n v="6.7882222219999996E-2"/>
  </r>
  <r>
    <x v="2"/>
    <x v="58"/>
    <x v="1"/>
    <x v="1"/>
    <n v="6758.54"/>
    <n v="208"/>
    <n v="168"/>
    <n v="1.2380952380000001"/>
    <n v="40.229404760000001"/>
    <x v="2"/>
    <n v="32.492980770000003"/>
    <n v="7432.65"/>
    <n v="0.52375100330000002"/>
    <n v="1631"/>
    <n v="0.10300429179999999"/>
    <n v="13"/>
    <n v="2704"/>
    <n v="0.59991359079999995"/>
    <n v="18000"/>
    <n v="45000"/>
    <n v="1954.54"/>
    <n v="3"/>
    <n v="24"/>
    <n v="304.0383333333333"/>
    <n v="45.26"/>
    <n v="0"/>
    <n v="2.472103004"/>
    <n v="8.6666666669999994"/>
    <n v="900"/>
    <n v="7.509488889"/>
    <n v="0.15018977780000001"/>
  </r>
  <r>
    <x v="3"/>
    <x v="59"/>
    <x v="1"/>
    <x v="1"/>
    <n v="9620.9"/>
    <n v="312"/>
    <n v="238"/>
    <n v="1.3109243699999999"/>
    <n v="40.423949579999999"/>
    <x v="2"/>
    <n v="30.836217950000002"/>
    <n v="11361.51"/>
    <n v="0.54147783790000004"/>
    <n v="2351"/>
    <n v="0.1012335177"/>
    <n v="13"/>
    <n v="4056"/>
    <n v="0.57841781950000004"/>
    <n v="18000"/>
    <n v="45000"/>
    <n v="3464.9"/>
    <n v="3"/>
    <n v="24"/>
    <n v="304.0383333333333"/>
    <n v="45.26"/>
    <n v="0"/>
    <n v="2.4296044239999999"/>
    <n v="13"/>
    <n v="900"/>
    <n v="10.689888890000001"/>
    <n v="0.21379777780000001"/>
  </r>
  <r>
    <x v="4"/>
    <x v="60"/>
    <x v="0"/>
    <x v="1"/>
    <n v="4298.1000000000004"/>
    <n v="138"/>
    <n v="109"/>
    <n v="1.266055046"/>
    <n v="39.432110090000002"/>
    <x v="0"/>
    <n v="31.145652170000002"/>
    <n v="5047.67"/>
    <n v="0.5401020997"/>
    <n v="1654"/>
    <n v="6.5900846430000007E-2"/>
    <n v="13"/>
    <n v="1794"/>
    <n v="0.58260626790000003"/>
    <n v="18000"/>
    <n v="45000"/>
    <n v="404.1"/>
    <n v="3"/>
    <n v="24"/>
    <n v="304.0383333333333"/>
    <n v="45.256999999999998"/>
    <n v="0"/>
    <n v="1.581620314"/>
    <n v="5.75"/>
    <n v="900"/>
    <n v="4.7756666670000003"/>
    <n v="9.5513333330000005E-2"/>
  </r>
  <r>
    <x v="5"/>
    <x v="61"/>
    <x v="0"/>
    <x v="2"/>
    <n v="3023.3"/>
    <n v="95"/>
    <n v="72"/>
    <n v="1.3194444439999999"/>
    <n v="41.99027778"/>
    <x v="2"/>
    <n v="31.824210529999998"/>
    <n v="100"/>
    <n v="3.2017417479999997E-2"/>
    <n v="998"/>
    <n v="7.2144288579999993E-2"/>
    <n v="13"/>
    <n v="1235"/>
    <n v="0.59150597029999996"/>
    <n v="18000"/>
    <n v="45000"/>
    <n v="-311.7"/>
    <m/>
    <m/>
    <m/>
    <m/>
    <m/>
    <m/>
    <m/>
    <n v="900"/>
    <n v="3.3592222220000001"/>
    <n v="6.7184444440000005E-2"/>
  </r>
  <r>
    <x v="6"/>
    <x v="62"/>
    <x v="0"/>
    <x v="2"/>
    <n v="7648.1"/>
    <n v="158"/>
    <n v="155"/>
    <n v="1.019354839"/>
    <n v="49.342580650000002"/>
    <x v="2"/>
    <n v="48.405696200000001"/>
    <n v="100"/>
    <n v="1.290638995E-2"/>
    <n v="883"/>
    <n v="0.17553793879999999"/>
    <n v="13"/>
    <n v="2054"/>
    <n v="0.73143656589999995"/>
    <n v="18000"/>
    <n v="45000"/>
    <n v="3494.1"/>
    <m/>
    <m/>
    <m/>
    <m/>
    <m/>
    <m/>
    <m/>
    <n v="900"/>
    <n v="8.4978888890000004"/>
    <n v="0.16995777779999999"/>
  </r>
  <r>
    <x v="0"/>
    <x v="63"/>
    <x v="0"/>
    <x v="2"/>
    <n v="6075.5"/>
    <n v="182"/>
    <n v="146"/>
    <n v="1.2465753420000001"/>
    <n v="41.613013700000003"/>
    <x v="2"/>
    <n v="33.381868130000001"/>
    <n v="100"/>
    <n v="1.619302081E-2"/>
    <n v="1819"/>
    <n v="8.0263881250000002E-2"/>
    <n v="13"/>
    <n v="2366"/>
    <n v="0.61056703150000002"/>
    <n v="18000"/>
    <n v="45000"/>
    <n v="1609.5"/>
    <m/>
    <m/>
    <m/>
    <m/>
    <m/>
    <m/>
    <m/>
    <n v="900"/>
    <n v="6.7505555560000001"/>
    <n v="0.1350111111"/>
  </r>
  <r>
    <x v="1"/>
    <x v="64"/>
    <x v="0"/>
    <x v="2"/>
    <n v="5224.3999999999996"/>
    <n v="165"/>
    <n v="121"/>
    <n v="1.363636364"/>
    <n v="43.176859499999999"/>
    <x v="2"/>
    <n v="31.663030299999999"/>
    <n v="100"/>
    <n v="1.8781458939999999E-2"/>
    <n v="1190"/>
    <n v="0.1016806723"/>
    <n v="13"/>
    <n v="2145"/>
    <n v="0.58942653700000003"/>
    <n v="18000"/>
    <n v="45000"/>
    <n v="979.4"/>
    <m/>
    <m/>
    <m/>
    <m/>
    <m/>
    <m/>
    <m/>
    <n v="900"/>
    <n v="5.8048888889999999"/>
    <n v="0.1160977778"/>
  </r>
  <r>
    <x v="2"/>
    <x v="65"/>
    <x v="1"/>
    <x v="2"/>
    <n v="8552.4"/>
    <n v="279"/>
    <n v="201"/>
    <n v="1.388059701"/>
    <n v="42.549253729999997"/>
    <x v="2"/>
    <n v="30.653763439999999"/>
    <n v="100"/>
    <n v="1.155748694E-2"/>
    <n v="2356"/>
    <n v="8.5314091679999995E-2"/>
    <n v="13"/>
    <n v="3627"/>
    <n v="0.5759085169"/>
    <n v="18000"/>
    <n v="45000"/>
    <n v="2825.4"/>
    <m/>
    <m/>
    <m/>
    <m/>
    <m/>
    <m/>
    <m/>
    <n v="900"/>
    <n v="9.5026666669999997"/>
    <n v="0.19005333329999999"/>
  </r>
  <r>
    <x v="3"/>
    <x v="66"/>
    <x v="1"/>
    <x v="2"/>
    <n v="10432.4"/>
    <n v="340"/>
    <n v="239"/>
    <n v="1.4225941419999999"/>
    <n v="43.65020921"/>
    <x v="2"/>
    <n v="30.683529409999998"/>
    <n v="100"/>
    <n v="9.4945121719999994E-3"/>
    <n v="2345"/>
    <n v="0.10191897649999999"/>
    <n v="13"/>
    <n v="4420"/>
    <n v="0.57631992639999996"/>
    <n v="18000"/>
    <n v="45000"/>
    <n v="3912.4"/>
    <m/>
    <m/>
    <m/>
    <m/>
    <m/>
    <m/>
    <m/>
    <n v="900"/>
    <n v="11.59155556"/>
    <n v="0.23183111109999999"/>
  </r>
  <r>
    <x v="4"/>
    <x v="67"/>
    <x v="0"/>
    <x v="2"/>
    <n v="6404.4"/>
    <n v="231"/>
    <n v="171"/>
    <n v="1.3508771930000001"/>
    <n v="37.452631580000002"/>
    <x v="0"/>
    <n v="27.724675319999999"/>
    <n v="100"/>
    <n v="1.537420823E-2"/>
    <n v="1356"/>
    <n v="0.12610619470000001"/>
    <n v="13"/>
    <n v="3003"/>
    <n v="0.53110361630000003"/>
    <n v="18000"/>
    <n v="45000"/>
    <n v="1301.4000000000001"/>
    <m/>
    <m/>
    <m/>
    <m/>
    <m/>
    <m/>
    <m/>
    <n v="900"/>
    <n v="7.1159999999999997"/>
    <n v="0.14232"/>
  </r>
  <r>
    <x v="5"/>
    <x v="68"/>
    <x v="0"/>
    <x v="2"/>
    <n v="6338.83"/>
    <n v="202"/>
    <n v="159"/>
    <n v="1.270440252"/>
    <n v="39.866855350000002"/>
    <x v="0"/>
    <n v="31.380346530000001"/>
    <n v="100"/>
    <n v="1.553077189E-2"/>
    <n v="995"/>
    <n v="0.159798995"/>
    <n v="13"/>
    <n v="2626"/>
    <n v="0.58572796559999996"/>
    <n v="18000"/>
    <n v="45000"/>
    <n v="1612.83"/>
    <m/>
    <m/>
    <m/>
    <m/>
    <m/>
    <m/>
    <m/>
    <n v="900"/>
    <n v="7.0431444440000002"/>
    <n v="0.14086288890000001"/>
  </r>
  <r>
    <x v="6"/>
    <x v="69"/>
    <x v="0"/>
    <x v="2"/>
    <n v="4572.2"/>
    <n v="158"/>
    <n v="120"/>
    <n v="1.316666667"/>
    <n v="38.10166667"/>
    <x v="0"/>
    <n v="28.93797468"/>
    <n v="100"/>
    <n v="2.1403193359999999E-2"/>
    <n v="813"/>
    <n v="0.14760147600000001"/>
    <n v="13"/>
    <n v="2054"/>
    <n v="0.55076330870000001"/>
    <n v="18000"/>
    <n v="45000"/>
    <n v="418.2"/>
    <m/>
    <m/>
    <m/>
    <m/>
    <m/>
    <m/>
    <m/>
    <n v="900"/>
    <n v="5.0802222219999997"/>
    <n v="0.10160444439999999"/>
  </r>
  <r>
    <x v="0"/>
    <x v="70"/>
    <x v="0"/>
    <x v="2"/>
    <n v="4297.7"/>
    <n v="89"/>
    <n v="98"/>
    <n v="0.90816326530000002"/>
    <n v="43.854081630000003"/>
    <x v="2"/>
    <n v="48.288764039999997"/>
    <n v="100"/>
    <n v="2.2739159110000001E-2"/>
    <n v="743"/>
    <n v="0.131897712"/>
    <n v="13"/>
    <n v="1157"/>
    <n v="0.73078623450000002"/>
    <n v="18000"/>
    <n v="45000"/>
    <n v="1040.7"/>
    <m/>
    <m/>
    <m/>
    <m/>
    <m/>
    <m/>
    <m/>
    <n v="900"/>
    <n v="4.775222222"/>
    <n v="9.5504444440000003E-2"/>
  </r>
  <r>
    <x v="1"/>
    <x v="71"/>
    <x v="0"/>
    <x v="2"/>
    <n v="3999.8"/>
    <n v="135"/>
    <n v="97"/>
    <n v="1.3917525770000001"/>
    <n v="41.235051550000001"/>
    <x v="2"/>
    <n v="29.628148150000001"/>
    <n v="100"/>
    <n v="2.4391433729999999E-2"/>
    <n v="703"/>
    <n v="0.1379800853"/>
    <n v="13"/>
    <n v="1755"/>
    <n v="0.56122806140000003"/>
    <n v="18000"/>
    <n v="45000"/>
    <n v="144.80000000000001"/>
    <m/>
    <m/>
    <m/>
    <m/>
    <m/>
    <m/>
    <m/>
    <n v="900"/>
    <n v="4.4442222219999996"/>
    <n v="8.8884444440000002E-2"/>
  </r>
  <r>
    <x v="2"/>
    <x v="72"/>
    <x v="1"/>
    <x v="2"/>
    <n v="6436.4"/>
    <n v="183"/>
    <n v="154"/>
    <n v="1.188311688"/>
    <n v="41.794805189999998"/>
    <x v="2"/>
    <n v="35.171584699999997"/>
    <n v="100"/>
    <n v="1.529894131E-2"/>
    <n v="1726"/>
    <n v="8.9223638470000005E-2"/>
    <n v="13"/>
    <n v="2379"/>
    <n v="0.63038344420000003"/>
    <n v="18000"/>
    <n v="45000"/>
    <n v="1957.4"/>
    <m/>
    <m/>
    <m/>
    <m/>
    <m/>
    <m/>
    <m/>
    <n v="900"/>
    <n v="7.1515555559999999"/>
    <n v="0.1430311111"/>
  </r>
  <r>
    <x v="3"/>
    <x v="73"/>
    <x v="1"/>
    <x v="2"/>
    <n v="7630"/>
    <n v="241"/>
    <n v="190"/>
    <n v="1.268421053"/>
    <n v="40.157894740000003"/>
    <x v="2"/>
    <n v="31.65975104"/>
    <n v="100"/>
    <n v="1.293661061E-2"/>
    <n v="1850"/>
    <n v="0.1027027027"/>
    <n v="13"/>
    <n v="3133"/>
    <n v="0.5893840105"/>
    <n v="18000"/>
    <n v="45000"/>
    <n v="2397"/>
    <m/>
    <m/>
    <m/>
    <m/>
    <m/>
    <m/>
    <m/>
    <n v="900"/>
    <n v="8.4777777780000001"/>
    <n v="0.16955555559999999"/>
  </r>
  <r>
    <x v="4"/>
    <x v="74"/>
    <x v="0"/>
    <x v="2"/>
    <n v="3071.55"/>
    <n v="48"/>
    <n v="47"/>
    <n v="1.0212765960000001"/>
    <n v="65.352127659999994"/>
    <x v="3"/>
    <n v="63.990625000000001"/>
    <n v="100"/>
    <n v="3.1530324290000002E-2"/>
    <n v="612"/>
    <n v="7.6797385620000005E-2"/>
    <n v="13"/>
    <n v="624"/>
    <n v="0.79684524099999998"/>
    <n v="18000"/>
    <n v="45000"/>
    <n v="347.55"/>
    <m/>
    <m/>
    <m/>
    <m/>
    <m/>
    <m/>
    <m/>
    <n v="900"/>
    <n v="3.412833333"/>
    <n v="6.8256666669999994E-2"/>
  </r>
  <r>
    <x v="5"/>
    <x v="75"/>
    <x v="0"/>
    <x v="2"/>
    <n v="2549.23"/>
    <n v="38"/>
    <n v="46"/>
    <n v="0.82608695649999997"/>
    <n v="55.418043480000001"/>
    <x v="1"/>
    <n v="67.084999999999994"/>
    <n v="100"/>
    <n v="3.7746817000000002E-2"/>
    <n v="546"/>
    <n v="8.4249084249999995E-2"/>
    <n v="13"/>
    <n v="494"/>
    <n v="0.80621599460000004"/>
    <n v="18000"/>
    <n v="45000"/>
    <n v="-44.77"/>
    <m/>
    <m/>
    <m/>
    <m/>
    <m/>
    <m/>
    <m/>
    <n v="900"/>
    <n v="2.8324777779999999"/>
    <n v="5.6649555560000002E-2"/>
  </r>
  <r>
    <x v="6"/>
    <x v="76"/>
    <x v="0"/>
    <x v="2"/>
    <n v="1474.6"/>
    <n v="27"/>
    <n v="29"/>
    <n v="0.93103448280000001"/>
    <n v="50.848275860000001"/>
    <x v="1"/>
    <n v="54.614814809999999"/>
    <n v="100"/>
    <n v="6.3508192559999996E-2"/>
    <n v="451"/>
    <n v="6.4301552109999993E-2"/>
    <n v="13"/>
    <n v="351"/>
    <n v="0.76196934760000001"/>
    <n v="18000"/>
    <n v="45000"/>
    <n v="-976.4"/>
    <m/>
    <m/>
    <m/>
    <m/>
    <m/>
    <m/>
    <m/>
    <n v="900"/>
    <n v="1.6384444440000001"/>
    <n v="3.276888889E-2"/>
  </r>
  <r>
    <x v="0"/>
    <x v="77"/>
    <x v="0"/>
    <x v="2"/>
    <n v="1925.4"/>
    <n v="35"/>
    <n v="32"/>
    <n v="1.09375"/>
    <n v="60.168750000000003"/>
    <x v="3"/>
    <n v="55.01142857"/>
    <n v="100"/>
    <n v="4.9372963370000002E-2"/>
    <n v="598"/>
    <n v="5.3511705690000001E-2"/>
    <n v="13"/>
    <n v="455"/>
    <n v="0.76368546800000003"/>
    <n v="18000"/>
    <n v="45000"/>
    <n v="-629.6"/>
    <m/>
    <m/>
    <m/>
    <m/>
    <m/>
    <m/>
    <m/>
    <n v="900"/>
    <n v="2.1393333330000002"/>
    <n v="4.2786666670000001E-2"/>
  </r>
  <r>
    <x v="1"/>
    <x v="78"/>
    <x v="0"/>
    <x v="2"/>
    <n v="1243.5"/>
    <n v="19"/>
    <n v="31"/>
    <n v="0.61290322580000001"/>
    <n v="40.112903230000001"/>
    <x v="2"/>
    <n v="65.447368420000004"/>
    <n v="100"/>
    <n v="7.443245255E-2"/>
    <n v="492"/>
    <n v="6.3008130080000002E-2"/>
    <n v="13"/>
    <n v="247"/>
    <n v="0.80136710899999997"/>
    <n v="18000"/>
    <n v="45000"/>
    <n v="-1103.5"/>
    <m/>
    <m/>
    <m/>
    <m/>
    <m/>
    <m/>
    <m/>
    <n v="900"/>
    <n v="1.381666667"/>
    <n v="2.7633333329999999E-2"/>
  </r>
  <r>
    <x v="2"/>
    <x v="79"/>
    <x v="1"/>
    <x v="2"/>
    <n v="3239.5"/>
    <n v="61"/>
    <n v="65"/>
    <n v="0.93846153850000003"/>
    <n v="49.838461539999997"/>
    <x v="2"/>
    <n v="53.106557379999998"/>
    <n v="100"/>
    <n v="2.994460249E-2"/>
    <n v="1192"/>
    <n v="5.4530201340000001E-2"/>
    <n v="13"/>
    <n v="793"/>
    <n v="0.75520913720000005"/>
    <n v="18000"/>
    <n v="45000"/>
    <n v="346.5"/>
    <m/>
    <m/>
    <m/>
    <m/>
    <m/>
    <m/>
    <m/>
    <n v="900"/>
    <n v="3.599444444"/>
    <n v="7.1988888890000005E-2"/>
  </r>
  <r>
    <x v="3"/>
    <x v="80"/>
    <x v="1"/>
    <x v="2"/>
    <n v="4156.7"/>
    <n v="86"/>
    <n v="76"/>
    <n v="1.1315789469999999"/>
    <n v="54.693421049999998"/>
    <x v="1"/>
    <n v="48.333720929999998"/>
    <n v="100"/>
    <n v="2.3492376719999999E-2"/>
    <n v="1300"/>
    <n v="5.8461538459999997E-2"/>
    <n v="13"/>
    <n v="1118"/>
    <n v="0.73103663959999998"/>
    <n v="18000"/>
    <n v="45000"/>
    <n v="938.7"/>
    <m/>
    <m/>
    <m/>
    <m/>
    <m/>
    <m/>
    <m/>
    <n v="900"/>
    <n v="4.6185555559999996"/>
    <n v="9.2371111110000001E-2"/>
  </r>
  <r>
    <x v="4"/>
    <x v="81"/>
    <x v="0"/>
    <x v="2"/>
    <n v="2362.4"/>
    <n v="47"/>
    <n v="49"/>
    <n v="0.9591836735"/>
    <n v="48.212244900000002"/>
    <x v="2"/>
    <n v="50.263829790000003"/>
    <n v="100"/>
    <n v="4.061078622E-2"/>
    <n v="750"/>
    <n v="6.5333333330000007E-2"/>
    <n v="13"/>
    <n v="611"/>
    <n v="0.74136471390000003"/>
    <n v="18000"/>
    <n v="45000"/>
    <n v="-348.6"/>
    <m/>
    <m/>
    <m/>
    <m/>
    <m/>
    <m/>
    <m/>
    <n v="900"/>
    <n v="2.6248888890000002"/>
    <n v="5.2497777779999998E-2"/>
  </r>
  <r>
    <x v="5"/>
    <x v="82"/>
    <x v="0"/>
    <x v="2"/>
    <n v="1926"/>
    <n v="31"/>
    <n v="36"/>
    <n v="0.86111111110000005"/>
    <n v="53.5"/>
    <x v="1"/>
    <n v="62.129032260000002"/>
    <n v="100"/>
    <n v="4.9358341559999998E-2"/>
    <n v="500"/>
    <n v="7.1999999999999995E-2"/>
    <n v="13"/>
    <n v="403"/>
    <n v="0.79075804780000003"/>
    <n v="18000"/>
    <n v="45000"/>
    <n v="-577"/>
    <m/>
    <m/>
    <m/>
    <m/>
    <m/>
    <m/>
    <m/>
    <n v="900"/>
    <n v="2.14"/>
    <n v="4.2799999999999998E-2"/>
  </r>
  <r>
    <x v="6"/>
    <x v="83"/>
    <x v="0"/>
    <x v="2"/>
    <n v="2129.3000000000002"/>
    <n v="31"/>
    <n v="33"/>
    <n v="0.93939393940000004"/>
    <n v="64.524242419999993"/>
    <x v="3"/>
    <n v="68.687096769999997"/>
    <n v="100"/>
    <n v="4.4857130039999998E-2"/>
    <n v="520"/>
    <n v="6.3461538459999994E-2"/>
    <n v="13"/>
    <n v="403"/>
    <n v="0.81073592260000005"/>
    <n v="18000"/>
    <n v="45000"/>
    <n v="-373.7"/>
    <m/>
    <m/>
    <m/>
    <m/>
    <m/>
    <m/>
    <m/>
    <n v="900"/>
    <n v="2.3658888889999998"/>
    <n v="4.731777778E-2"/>
  </r>
  <r>
    <x v="0"/>
    <x v="84"/>
    <x v="0"/>
    <x v="2"/>
    <n v="2278.6999999999998"/>
    <n v="27"/>
    <n v="40"/>
    <n v="0.67500000000000004"/>
    <n v="56.967500000000001"/>
    <x v="1"/>
    <n v="84.396296300000003"/>
    <n v="100"/>
    <n v="4.203976962E-2"/>
    <n v="500"/>
    <n v="0.08"/>
    <n v="13"/>
    <n v="351"/>
    <n v="0.8459648045"/>
    <n v="18000"/>
    <n v="45000"/>
    <n v="-172.3"/>
    <m/>
    <m/>
    <m/>
    <m/>
    <m/>
    <m/>
    <m/>
    <n v="900"/>
    <n v="2.5318888890000002"/>
    <n v="5.0637777779999997E-2"/>
  </r>
  <r>
    <x v="1"/>
    <x v="85"/>
    <x v="0"/>
    <x v="2"/>
    <n v="1852.2"/>
    <n v="27"/>
    <n v="32"/>
    <n v="0.84375"/>
    <n v="57.881250000000001"/>
    <x v="1"/>
    <n v="68.599999999999994"/>
    <n v="100"/>
    <n v="5.1224259809999999E-2"/>
    <n v="550"/>
    <n v="5.8181818179999997E-2"/>
    <n v="13"/>
    <n v="351"/>
    <n v="0.81049562679999998"/>
    <n v="18000"/>
    <n v="45000"/>
    <n v="-598.79999999999995"/>
    <m/>
    <m/>
    <m/>
    <m/>
    <m/>
    <m/>
    <m/>
    <n v="900"/>
    <n v="2.0579999999999998"/>
    <n v="4.1160000000000002E-2"/>
  </r>
  <r>
    <x v="2"/>
    <x v="86"/>
    <x v="1"/>
    <x v="2"/>
    <n v="10162.02"/>
    <n v="300"/>
    <n v="245"/>
    <n v="1.2244897960000001"/>
    <n v="41.477632649999997"/>
    <x v="2"/>
    <n v="33.873399999999997"/>
    <n v="100"/>
    <n v="9.7446701530000002E-3"/>
    <n v="2480"/>
    <n v="9.8790322580000006E-2"/>
    <n v="13"/>
    <n v="3900"/>
    <n v="0.61621803539999997"/>
    <n v="18000"/>
    <n v="45000"/>
    <n v="4162.0200000000004"/>
    <m/>
    <m/>
    <m/>
    <m/>
    <m/>
    <m/>
    <m/>
    <n v="900"/>
    <n v="11.291133329999999"/>
    <n v="0.22582266670000001"/>
  </r>
  <r>
    <x v="3"/>
    <x v="87"/>
    <x v="1"/>
    <x v="2"/>
    <n v="8202.02"/>
    <n v="268"/>
    <n v="223"/>
    <n v="1.2017937219999999"/>
    <n v="36.780358739999997"/>
    <x v="0"/>
    <n v="30.60455224"/>
    <n v="100"/>
    <n v="1.204526127E-2"/>
    <n v="2200"/>
    <n v="0.1013636364"/>
    <n v="13"/>
    <n v="3484"/>
    <n v="0.57522659050000002"/>
    <n v="18000"/>
    <n v="45000"/>
    <n v="2618.02"/>
    <m/>
    <m/>
    <m/>
    <m/>
    <m/>
    <m/>
    <m/>
    <n v="900"/>
    <n v="9.1133555560000001"/>
    <n v="0.18226711109999999"/>
  </r>
  <r>
    <x v="4"/>
    <x v="88"/>
    <x v="0"/>
    <x v="2"/>
    <n v="4587.1000000000004"/>
    <n v="143"/>
    <n v="116"/>
    <n v="1.2327586210000001"/>
    <n v="39.54396552"/>
    <x v="0"/>
    <n v="32.077622380000001"/>
    <n v="100"/>
    <n v="2.133515393E-2"/>
    <n v="1150"/>
    <n v="0.1008695652"/>
    <n v="13"/>
    <n v="1859"/>
    <n v="0.59473305570000001"/>
    <n v="18000"/>
    <n v="45000"/>
    <n v="628.1"/>
    <m/>
    <m/>
    <m/>
    <m/>
    <m/>
    <m/>
    <m/>
    <n v="900"/>
    <n v="5.0967777779999999"/>
    <n v="0.10193555560000001"/>
  </r>
  <r>
    <x v="5"/>
    <x v="89"/>
    <x v="0"/>
    <x v="2"/>
    <n v="2807.7"/>
    <n v="59"/>
    <n v="42"/>
    <n v="1.404761905"/>
    <n v="66.849999999999994"/>
    <x v="3"/>
    <n v="47.58813559"/>
    <n v="100"/>
    <n v="3.439144341E-2"/>
    <n v="770"/>
    <n v="5.4545454549999997E-2"/>
    <n v="13"/>
    <n v="767"/>
    <n v="0.72682266620000002"/>
    <n v="18000"/>
    <n v="45000"/>
    <n v="-59.3"/>
    <m/>
    <m/>
    <m/>
    <m/>
    <m/>
    <m/>
    <m/>
    <n v="900"/>
    <n v="3.1196666670000002"/>
    <n v="6.2393333330000002E-2"/>
  </r>
  <r>
    <x v="6"/>
    <x v="90"/>
    <x v="0"/>
    <x v="2"/>
    <n v="2853.6"/>
    <n v="70"/>
    <n v="46"/>
    <n v="1.5217391300000001"/>
    <n v="62.034782610000001"/>
    <x v="3"/>
    <n v="40.765714289999998"/>
    <n v="100"/>
    <n v="3.3856988079999997E-2"/>
    <n v="720"/>
    <n v="6.3888888889999995E-2"/>
    <n v="13"/>
    <n v="910"/>
    <n v="0.6811045697"/>
    <n v="18000"/>
    <n v="45000"/>
    <n v="-156.4"/>
    <m/>
    <m/>
    <m/>
    <m/>
    <m/>
    <m/>
    <m/>
    <n v="900"/>
    <n v="3.1706666669999999"/>
    <n v="6.3413333330000002E-2"/>
  </r>
  <r>
    <x v="0"/>
    <x v="91"/>
    <x v="0"/>
    <x v="2"/>
    <n v="9173.81"/>
    <n v="289"/>
    <n v="213"/>
    <n v="1.356807512"/>
    <n v="43.069530520000001"/>
    <x v="2"/>
    <n v="31.743287200000001"/>
    <n v="100"/>
    <n v="1.078305465E-2"/>
    <n v="1989"/>
    <n v="0.1070889894"/>
    <n v="13"/>
    <n v="3757"/>
    <n v="0.59046459429999998"/>
    <n v="18000"/>
    <n v="45000"/>
    <n v="3316.81"/>
    <m/>
    <m/>
    <m/>
    <m/>
    <m/>
    <m/>
    <m/>
    <n v="900"/>
    <n v="10.193122219999999"/>
    <n v="0.20386244440000001"/>
  </r>
  <r>
    <x v="1"/>
    <x v="92"/>
    <x v="0"/>
    <x v="3"/>
    <n v="2672.9"/>
    <n v="69"/>
    <n v="54"/>
    <n v="1.2777777779999999"/>
    <n v="49.498148149999999"/>
    <x v="2"/>
    <n v="38.737681160000001"/>
    <n v="100"/>
    <n v="3.6063327200000002E-2"/>
    <n v="700"/>
    <n v="7.7142857140000007E-2"/>
    <n v="13"/>
    <n v="897"/>
    <n v="0.66440944290000004"/>
    <n v="18000"/>
    <n v="45000"/>
    <n v="-324.10000000000002"/>
    <m/>
    <m/>
    <m/>
    <m/>
    <m/>
    <m/>
    <m/>
    <n v="900"/>
    <n v="2.9698888889999999"/>
    <n v="5.9397777780000001E-2"/>
  </r>
  <r>
    <x v="2"/>
    <x v="93"/>
    <x v="1"/>
    <x v="3"/>
    <n v="9096.11"/>
    <n v="272"/>
    <n v="195"/>
    <n v="1.394871795"/>
    <n v="46.646717950000003"/>
    <x v="2"/>
    <n v="33.441580879999997"/>
    <n v="100"/>
    <n v="1.0874163100000001E-2"/>
    <n v="2100"/>
    <n v="9.2857142860000005E-2"/>
    <n v="13"/>
    <n v="3536"/>
    <n v="0.61126239680000005"/>
    <n v="18000"/>
    <n v="45000"/>
    <n v="3460.11"/>
    <m/>
    <m/>
    <m/>
    <m/>
    <m/>
    <m/>
    <m/>
    <n v="900"/>
    <n v="10.106788890000001"/>
    <n v="0.2021357778"/>
  </r>
  <r>
    <x v="3"/>
    <x v="94"/>
    <x v="1"/>
    <x v="3"/>
    <n v="7788.59"/>
    <n v="252"/>
    <n v="160"/>
    <n v="1.575"/>
    <n v="48.678687500000002"/>
    <x v="2"/>
    <n v="30.907103169999999"/>
    <n v="100"/>
    <n v="1.267653662E-2"/>
    <n v="1890"/>
    <n v="8.4656084660000006E-2"/>
    <n v="13"/>
    <n v="3276"/>
    <n v="0.57938471530000002"/>
    <n v="18000"/>
    <n v="45000"/>
    <n v="2412.59"/>
    <m/>
    <m/>
    <m/>
    <m/>
    <m/>
    <m/>
    <m/>
    <n v="900"/>
    <n v="8.6539888890000007"/>
    <n v="0.1730797778"/>
  </r>
  <r>
    <x v="4"/>
    <x v="95"/>
    <x v="0"/>
    <x v="3"/>
    <n v="4779.7"/>
    <n v="135"/>
    <n v="97"/>
    <n v="1.3917525770000001"/>
    <n v="49.27525773"/>
    <x v="2"/>
    <n v="35.405185189999997"/>
    <n v="100"/>
    <n v="2.04930631E-2"/>
    <n v="980"/>
    <n v="9.8979591840000006E-2"/>
    <n v="13"/>
    <n v="1755"/>
    <n v="0.6328221436"/>
    <n v="18000"/>
    <n v="45000"/>
    <n v="924.7"/>
    <m/>
    <m/>
    <m/>
    <m/>
    <m/>
    <m/>
    <m/>
    <n v="900"/>
    <n v="5.3107777780000003"/>
    <n v="0.1062155556"/>
  </r>
  <r>
    <x v="5"/>
    <x v="96"/>
    <x v="0"/>
    <x v="3"/>
    <n v="3024.8"/>
    <n v="80"/>
    <n v="50"/>
    <n v="1.6"/>
    <n v="60.496000000000002"/>
    <x v="3"/>
    <n v="37.81"/>
    <n v="100"/>
    <n v="3.2002048130000002E-2"/>
    <n v="550"/>
    <n v="9.0909090910000004E-2"/>
    <n v="13"/>
    <n v="1040"/>
    <n v="0.65617561489999998"/>
    <n v="18000"/>
    <n v="45000"/>
    <n v="-115.2"/>
    <m/>
    <m/>
    <m/>
    <m/>
    <m/>
    <m/>
    <m/>
    <n v="900"/>
    <n v="3.3608888889999999"/>
    <n v="6.7217777780000001E-2"/>
  </r>
  <r>
    <x v="6"/>
    <x v="97"/>
    <x v="0"/>
    <x v="3"/>
    <n v="3112.1"/>
    <n v="73"/>
    <n v="54"/>
    <n v="1.351851852"/>
    <n v="57.631481479999998"/>
    <x v="1"/>
    <n v="42.631506850000001"/>
    <n v="100"/>
    <n v="3.1132281059999999E-2"/>
    <n v="460"/>
    <n v="0.1173913043"/>
    <n v="13"/>
    <n v="949"/>
    <n v="0.69506121269999999"/>
    <n v="18000"/>
    <n v="45000"/>
    <n v="63.1"/>
    <m/>
    <m/>
    <m/>
    <m/>
    <m/>
    <m/>
    <m/>
    <n v="900"/>
    <n v="3.4578888889999999"/>
    <n v="6.9157777779999999E-2"/>
  </r>
  <r>
    <x v="0"/>
    <x v="98"/>
    <x v="0"/>
    <x v="3"/>
    <n v="1941.2"/>
    <n v="51"/>
    <n v="28"/>
    <n v="1.821428571"/>
    <n v="69.328571429999997"/>
    <x v="3"/>
    <n v="38.062745100000001"/>
    <n v="100"/>
    <n v="4.8990789729999998E-2"/>
    <n v="500"/>
    <n v="5.6000000000000001E-2"/>
    <n v="13"/>
    <n v="663"/>
    <n v="0.65845868529999996"/>
    <n v="18000"/>
    <n v="45000"/>
    <n v="-821.8"/>
    <m/>
    <m/>
    <m/>
    <m/>
    <m/>
    <m/>
    <m/>
    <n v="900"/>
    <n v="2.1568888890000002"/>
    <n v="4.3137777779999997E-2"/>
  </r>
  <r>
    <x v="1"/>
    <x v="99"/>
    <x v="0"/>
    <x v="3"/>
    <n v="2550.8000000000002"/>
    <n v="66"/>
    <n v="41"/>
    <n v="1.6097560980000001"/>
    <n v="62.214634150000002"/>
    <x v="3"/>
    <n v="38.648484850000003"/>
    <n v="100"/>
    <n v="3.7724460539999997E-2"/>
    <n v="489"/>
    <n v="8.3844580779999997E-2"/>
    <n v="13"/>
    <n v="858"/>
    <n v="0.66363493809999996"/>
    <n v="18000"/>
    <n v="45000"/>
    <n v="-407.2"/>
    <m/>
    <m/>
    <m/>
    <m/>
    <m/>
    <m/>
    <m/>
    <n v="900"/>
    <n v="2.8342222220000002"/>
    <n v="5.6684444440000002E-2"/>
  </r>
  <r>
    <x v="2"/>
    <x v="100"/>
    <x v="1"/>
    <x v="3"/>
    <n v="5107.63"/>
    <n v="139"/>
    <n v="121"/>
    <n v="1.1487603310000001"/>
    <n v="42.211818180000002"/>
    <x v="2"/>
    <n v="36.745539569999998"/>
    <n v="100"/>
    <n v="1.920259312E-2"/>
    <n v="1708"/>
    <n v="7.0843091329999996E-2"/>
    <n v="13"/>
    <n v="1807"/>
    <n v="0.6462155638"/>
    <n v="18000"/>
    <n v="45000"/>
    <n v="1200.6300000000001"/>
    <m/>
    <m/>
    <m/>
    <m/>
    <m/>
    <m/>
    <m/>
    <n v="900"/>
    <n v="5.6751444439999998"/>
    <n v="0.1135028889"/>
  </r>
  <r>
    <x v="3"/>
    <x v="101"/>
    <x v="1"/>
    <x v="3"/>
    <n v="7342.02"/>
    <n v="200"/>
    <n v="152"/>
    <n v="1.315789474"/>
    <n v="48.302763159999998"/>
    <x v="2"/>
    <n v="36.710099999999997"/>
    <n v="100"/>
    <n v="1.3437211940000001E-2"/>
    <n v="1800"/>
    <n v="8.4444444440000002E-2"/>
    <n v="13"/>
    <n v="2600"/>
    <n v="0.64587402380000003"/>
    <n v="18000"/>
    <n v="45000"/>
    <n v="2642.02"/>
    <m/>
    <m/>
    <m/>
    <m/>
    <m/>
    <m/>
    <m/>
    <n v="900"/>
    <n v="8.1577999999999999"/>
    <n v="0.163156"/>
  </r>
  <r>
    <x v="4"/>
    <x v="102"/>
    <x v="0"/>
    <x v="3"/>
    <n v="2884.6"/>
    <n v="80"/>
    <n v="55"/>
    <n v="1.4545454550000001"/>
    <n v="52.447272730000002"/>
    <x v="1"/>
    <n v="36.057499999999997"/>
    <n v="100"/>
    <n v="3.3505327350000003E-2"/>
    <n v="700"/>
    <n v="7.8571428570000004E-2"/>
    <n v="13"/>
    <n v="1040"/>
    <n v="0.63946474379999996"/>
    <n v="18000"/>
    <n v="45000"/>
    <n v="-255.4"/>
    <m/>
    <m/>
    <m/>
    <m/>
    <m/>
    <m/>
    <m/>
    <n v="900"/>
    <n v="3.2051111109999999"/>
    <n v="6.4102222220000005E-2"/>
  </r>
  <r>
    <x v="5"/>
    <x v="103"/>
    <x v="0"/>
    <x v="3"/>
    <n v="2460.69"/>
    <n v="70"/>
    <n v="46"/>
    <n v="1.5217391300000001"/>
    <n v="53.49326087"/>
    <x v="1"/>
    <n v="35.152714289999999"/>
    <n v="100"/>
    <n v="3.9051974269999998E-2"/>
    <n v="600"/>
    <n v="7.6666666669999994E-2"/>
    <n v="13"/>
    <n v="910"/>
    <n v="0.63018502939999999"/>
    <n v="18000"/>
    <n v="45000"/>
    <n v="-549.30999999999995"/>
    <m/>
    <m/>
    <m/>
    <m/>
    <m/>
    <m/>
    <m/>
    <n v="900"/>
    <n v="2.7341000000000002"/>
    <n v="5.4682000000000001E-2"/>
  </r>
  <r>
    <x v="6"/>
    <x v="104"/>
    <x v="0"/>
    <x v="3"/>
    <n v="2575.17"/>
    <n v="69"/>
    <n v="50"/>
    <n v="1.38"/>
    <n v="51.503399999999999"/>
    <x v="1"/>
    <n v="37.321304349999998"/>
    <n v="100"/>
    <n v="3.7380801970000002E-2"/>
    <n v="561"/>
    <n v="8.9126559709999997E-2"/>
    <n v="13"/>
    <n v="897"/>
    <n v="0.65167348179999995"/>
    <n v="18000"/>
    <n v="45000"/>
    <n v="-421.83"/>
    <m/>
    <m/>
    <m/>
    <m/>
    <m/>
    <m/>
    <m/>
    <n v="900"/>
    <n v="2.8613"/>
    <n v="5.7225999999999999E-2"/>
  </r>
  <r>
    <x v="0"/>
    <x v="105"/>
    <x v="0"/>
    <x v="3"/>
    <n v="2848.67"/>
    <n v="74"/>
    <n v="48"/>
    <n v="1.5416666670000001"/>
    <n v="59.347291669999997"/>
    <x v="1"/>
    <n v="38.49554054"/>
    <n v="100"/>
    <n v="3.391359494E-2"/>
    <n v="586"/>
    <n v="8.1911262799999995E-2"/>
    <n v="13"/>
    <n v="962"/>
    <n v="0.66229854629999996"/>
    <n v="18000"/>
    <n v="45000"/>
    <n v="-213.33"/>
    <m/>
    <m/>
    <m/>
    <m/>
    <m/>
    <m/>
    <m/>
    <n v="900"/>
    <n v="3.1651888889999999"/>
    <n v="6.3303777780000001E-2"/>
  </r>
  <r>
    <x v="1"/>
    <x v="106"/>
    <x v="0"/>
    <x v="3"/>
    <n v="2113.33"/>
    <n v="55"/>
    <n v="40"/>
    <n v="1.375"/>
    <n v="52.83325"/>
    <x v="1"/>
    <n v="38.424181820000001"/>
    <n v="100"/>
    <n v="4.5180790929999999E-2"/>
    <n v="615"/>
    <n v="6.5040650409999998E-2"/>
    <n v="13"/>
    <n v="715"/>
    <n v="0.66167139060000002"/>
    <n v="18000"/>
    <n v="45000"/>
    <n v="-701.67"/>
    <m/>
    <m/>
    <m/>
    <m/>
    <m/>
    <m/>
    <m/>
    <n v="900"/>
    <n v="2.3481444439999999"/>
    <n v="4.6962888889999999E-2"/>
  </r>
  <r>
    <x v="2"/>
    <x v="107"/>
    <x v="1"/>
    <x v="3"/>
    <n v="5439.7"/>
    <n v="138"/>
    <n v="119"/>
    <n v="1.159663866"/>
    <n v="45.711764709999997"/>
    <x v="2"/>
    <n v="39.41811594"/>
    <n v="100"/>
    <n v="1.8051519039999998E-2"/>
    <n v="1450"/>
    <n v="8.2068965519999995E-2"/>
    <n v="13"/>
    <n v="1794"/>
    <n v="0.67020240090000005"/>
    <n v="18000"/>
    <n v="45000"/>
    <n v="1545.7"/>
    <m/>
    <m/>
    <m/>
    <m/>
    <m/>
    <m/>
    <m/>
    <n v="900"/>
    <n v="6.0441111110000003"/>
    <n v="0.1208822222"/>
  </r>
  <r>
    <x v="3"/>
    <x v="108"/>
    <x v="1"/>
    <x v="3"/>
    <n v="6171.45"/>
    <n v="166"/>
    <n v="144"/>
    <n v="1.1527777779999999"/>
    <n v="42.857291670000002"/>
    <x v="2"/>
    <n v="37.17740964"/>
    <n v="100"/>
    <n v="1.5945275809999999E-2"/>
    <n v="1600"/>
    <n v="0.09"/>
    <n v="13"/>
    <n v="2158"/>
    <n v="0.65032528820000002"/>
    <n v="18000"/>
    <n v="45000"/>
    <n v="1913.45"/>
    <m/>
    <m/>
    <m/>
    <m/>
    <m/>
    <m/>
    <m/>
    <n v="900"/>
    <n v="6.8571666670000004"/>
    <n v="0.1371433333"/>
  </r>
  <r>
    <x v="4"/>
    <x v="109"/>
    <x v="0"/>
    <x v="3"/>
    <n v="3972.2"/>
    <n v="77"/>
    <n v="59"/>
    <n v="1.3050847459999999"/>
    <n v="67.325423729999997"/>
    <x v="3"/>
    <n v="51.587012989999998"/>
    <n v="100"/>
    <n v="2.455675065E-2"/>
    <n v="795"/>
    <n v="7.4213836480000003E-2"/>
    <n v="13"/>
    <n v="1001"/>
    <n v="0.74799859020000004"/>
    <n v="18000"/>
    <n v="45000"/>
    <n v="871.2"/>
    <m/>
    <m/>
    <m/>
    <m/>
    <m/>
    <m/>
    <m/>
    <n v="900"/>
    <n v="4.4135555560000004"/>
    <n v="8.8271111109999995E-2"/>
  </r>
  <r>
    <x v="5"/>
    <x v="110"/>
    <x v="0"/>
    <x v="3"/>
    <n v="3232.5"/>
    <n v="81"/>
    <n v="54"/>
    <n v="1.5"/>
    <n v="59.861111110000003"/>
    <x v="1"/>
    <n v="39.907407409999998"/>
    <n v="100"/>
    <n v="3.0007501879999999E-2"/>
    <n v="620"/>
    <n v="8.7096774190000004E-2"/>
    <n v="13"/>
    <n v="1053"/>
    <n v="0.67424593970000002"/>
    <n v="18000"/>
    <n v="45000"/>
    <n v="79.5"/>
    <m/>
    <m/>
    <m/>
    <m/>
    <m/>
    <m/>
    <m/>
    <n v="900"/>
    <n v="3.5916666670000001"/>
    <n v="7.1833333329999999E-2"/>
  </r>
  <r>
    <x v="6"/>
    <x v="111"/>
    <x v="0"/>
    <x v="3"/>
    <n v="2849.6"/>
    <n v="61"/>
    <n v="50"/>
    <n v="1.22"/>
    <n v="56.991999999999997"/>
    <x v="1"/>
    <n v="46.7147541"/>
    <n v="100"/>
    <n v="3.3902902089999999E-2"/>
    <n v="550"/>
    <n v="9.0909090910000004E-2"/>
    <n v="13"/>
    <n v="793"/>
    <n v="0.72171532849999998"/>
    <n v="18000"/>
    <n v="45000"/>
    <n v="-43.4"/>
    <m/>
    <m/>
    <m/>
    <m/>
    <m/>
    <m/>
    <m/>
    <n v="900"/>
    <n v="3.166222222"/>
    <n v="6.3324444440000002E-2"/>
  </r>
  <r>
    <x v="0"/>
    <x v="112"/>
    <x v="0"/>
    <x v="3"/>
    <n v="2586.5"/>
    <n v="69"/>
    <n v="43"/>
    <n v="1.604651163"/>
    <n v="60.151162790000001"/>
    <x v="3"/>
    <n v="37.485507249999998"/>
    <n v="100"/>
    <n v="3.7223152799999999E-2"/>
    <n v="470"/>
    <n v="9.1489361699999994E-2"/>
    <n v="13"/>
    <n v="897"/>
    <n v="0.65319930410000004"/>
    <n v="18000"/>
    <n v="45000"/>
    <n v="-410.5"/>
    <m/>
    <m/>
    <m/>
    <m/>
    <m/>
    <m/>
    <m/>
    <n v="900"/>
    <n v="2.8738888889999998"/>
    <n v="5.7477777780000003E-2"/>
  </r>
  <r>
    <x v="1"/>
    <x v="113"/>
    <x v="0"/>
    <x v="3"/>
    <n v="2744.4"/>
    <n v="115"/>
    <n v="48"/>
    <n v="2.3958333330000001"/>
    <n v="57.174999999999997"/>
    <x v="1"/>
    <n v="23.86434783"/>
    <n v="100"/>
    <n v="3.5156799320000001E-2"/>
    <n v="700"/>
    <n v="6.8571428569999995E-2"/>
    <n v="13"/>
    <n v="1495"/>
    <n v="0.45525433609999999"/>
    <n v="18000"/>
    <n v="45000"/>
    <n v="-850.6"/>
    <m/>
    <m/>
    <m/>
    <m/>
    <m/>
    <m/>
    <m/>
    <n v="900"/>
    <n v="3.0493333329999999"/>
    <n v="6.0986666670000002E-2"/>
  </r>
  <r>
    <x v="2"/>
    <x v="114"/>
    <x v="1"/>
    <x v="3"/>
    <n v="5083.58"/>
    <n v="147"/>
    <n v="126"/>
    <n v="1.1666666670000001"/>
    <n v="40.345873019999999"/>
    <x v="2"/>
    <n v="34.582176869999998"/>
    <n v="100"/>
    <n v="1.9291686440000001E-2"/>
    <n v="1400"/>
    <n v="0.09"/>
    <n v="13"/>
    <n v="1911"/>
    <n v="0.62408381489999998"/>
    <n v="18000"/>
    <n v="45000"/>
    <n v="1072.58"/>
    <m/>
    <m/>
    <m/>
    <m/>
    <m/>
    <m/>
    <m/>
    <n v="900"/>
    <n v="5.6484222219999998"/>
    <n v="0.11296844440000001"/>
  </r>
  <r>
    <x v="3"/>
    <x v="115"/>
    <x v="1"/>
    <x v="3"/>
    <n v="6794.89"/>
    <n v="167"/>
    <n v="144"/>
    <n v="1.1597222220000001"/>
    <n v="47.186736109999998"/>
    <x v="2"/>
    <n v="40.68796407"/>
    <n v="100"/>
    <n v="1.450349462E-2"/>
    <n v="1630"/>
    <n v="8.8343558279999998E-2"/>
    <n v="13"/>
    <n v="2171"/>
    <n v="0.68049519570000006"/>
    <n v="18000"/>
    <n v="45000"/>
    <n v="2523.89"/>
    <m/>
    <m/>
    <m/>
    <m/>
    <m/>
    <m/>
    <m/>
    <n v="900"/>
    <n v="7.5498777779999999"/>
    <n v="0.1509975556"/>
  </r>
  <r>
    <x v="4"/>
    <x v="116"/>
    <x v="0"/>
    <x v="3"/>
    <n v="3222.1"/>
    <n v="56"/>
    <n v="59"/>
    <n v="0.94915254240000002"/>
    <n v="54.611864410000003"/>
    <x v="1"/>
    <n v="57.537500000000001"/>
    <n v="100"/>
    <n v="3.0101441860000001E-2"/>
    <n v="800"/>
    <n v="7.3749999999999996E-2"/>
    <n v="13"/>
    <n v="728"/>
    <n v="0.77406039540000005"/>
    <n v="18000"/>
    <n v="45000"/>
    <n v="394.1"/>
    <m/>
    <m/>
    <m/>
    <m/>
    <m/>
    <m/>
    <m/>
    <n v="900"/>
    <n v="3.5801111109999999"/>
    <n v="7.1602222219999997E-2"/>
  </r>
  <r>
    <x v="5"/>
    <x v="117"/>
    <x v="0"/>
    <x v="3"/>
    <n v="1696.4"/>
    <n v="23"/>
    <n v="29"/>
    <n v="0.79310344830000001"/>
    <n v="58.496551719999999"/>
    <x v="1"/>
    <n v="73.756521739999997"/>
    <n v="100"/>
    <n v="5.5666889329999997E-2"/>
    <n v="760"/>
    <n v="3.8157894739999997E-2"/>
    <n v="13"/>
    <n v="299"/>
    <n v="0.82374439990000003"/>
    <n v="18000"/>
    <n v="45000"/>
    <n v="-702.6"/>
    <m/>
    <m/>
    <m/>
    <m/>
    <m/>
    <m/>
    <m/>
    <n v="900"/>
    <n v="1.884888889"/>
    <n v="3.7697777779999997E-2"/>
  </r>
  <r>
    <x v="6"/>
    <x v="118"/>
    <x v="0"/>
    <x v="3"/>
    <n v="1842.9"/>
    <n v="28"/>
    <n v="30"/>
    <n v="0.93333333330000001"/>
    <n v="61.43"/>
    <x v="3"/>
    <n v="65.817857140000001"/>
    <n v="100"/>
    <n v="5.1469452880000002E-2"/>
    <n v="680"/>
    <n v="4.4117647060000001E-2"/>
    <n v="13"/>
    <n v="364"/>
    <n v="0.80248521350000002"/>
    <n v="18000"/>
    <n v="45000"/>
    <n v="-621.1"/>
    <m/>
    <m/>
    <m/>
    <m/>
    <m/>
    <m/>
    <m/>
    <n v="900"/>
    <n v="2.0476666670000001"/>
    <n v="4.0953333330000001E-2"/>
  </r>
  <r>
    <x v="0"/>
    <x v="119"/>
    <x v="0"/>
    <x v="3"/>
    <n v="1150"/>
    <n v="16"/>
    <n v="24"/>
    <n v="0.66666666669999997"/>
    <n v="47.916666669999998"/>
    <x v="2"/>
    <n v="71.875"/>
    <n v="100"/>
    <n v="0.08"/>
    <n v="600"/>
    <n v="0.04"/>
    <n v="13"/>
    <n v="208"/>
    <n v="0.81913043480000003"/>
    <n v="18000"/>
    <n v="45000"/>
    <n v="-1158"/>
    <m/>
    <m/>
    <m/>
    <m/>
    <m/>
    <m/>
    <m/>
    <n v="900"/>
    <n v="1.2777777779999999"/>
    <n v="2.5555555559999998E-2"/>
  </r>
  <r>
    <x v="1"/>
    <x v="120"/>
    <x v="0"/>
    <x v="3"/>
    <n v="1563.15"/>
    <n v="26"/>
    <n v="30"/>
    <n v="0.86666666670000003"/>
    <n v="52.104999999999997"/>
    <x v="1"/>
    <n v="60.121153849999999"/>
    <n v="100"/>
    <n v="6.0126867690000002E-2"/>
    <n v="682"/>
    <n v="4.3988269789999999E-2"/>
    <n v="13"/>
    <n v="338"/>
    <n v="0.78376995169999997"/>
    <n v="18000"/>
    <n v="45000"/>
    <n v="-874.85"/>
    <m/>
    <m/>
    <m/>
    <m/>
    <m/>
    <m/>
    <m/>
    <n v="900"/>
    <n v="1.7368333330000001"/>
    <n v="3.4736666669999999E-2"/>
  </r>
  <r>
    <x v="2"/>
    <x v="121"/>
    <x v="1"/>
    <x v="3"/>
    <n v="4572.8"/>
    <n v="53"/>
    <n v="69"/>
    <n v="0.768115942"/>
    <n v="66.272463770000002"/>
    <x v="3"/>
    <n v="86.279245279999998"/>
    <n v="100"/>
    <n v="2.1400445130000001E-2"/>
    <n v="1500"/>
    <n v="4.5999999999999999E-2"/>
    <n v="13"/>
    <n v="689"/>
    <n v="0.84932645210000002"/>
    <n v="18000"/>
    <n v="45000"/>
    <n v="1783.8"/>
    <m/>
    <m/>
    <m/>
    <m/>
    <m/>
    <m/>
    <m/>
    <n v="900"/>
    <n v="5.0808888889999997"/>
    <n v="0.1016177778"/>
  </r>
  <r>
    <x v="3"/>
    <x v="122"/>
    <x v="1"/>
    <x v="4"/>
    <n v="3013.84"/>
    <n v="35"/>
    <n v="51"/>
    <n v="0.68627450980000004"/>
    <n v="59.094901960000001"/>
    <x v="1"/>
    <n v="86.109714289999999"/>
    <n v="100"/>
    <n v="3.211468797E-2"/>
    <n v="1268"/>
    <n v="4.0220820189999999E-2"/>
    <n v="13"/>
    <n v="455"/>
    <n v="0.84902980910000003"/>
    <n v="18000"/>
    <n v="45000"/>
    <n v="458.84"/>
    <m/>
    <m/>
    <m/>
    <m/>
    <m/>
    <m/>
    <m/>
    <n v="900"/>
    <n v="3.3487111110000001"/>
    <n v="6.6974222220000004E-2"/>
  </r>
  <r>
    <x v="4"/>
    <x v="123"/>
    <x v="0"/>
    <x v="4"/>
    <n v="2873.69"/>
    <n v="40"/>
    <n v="54"/>
    <n v="0.74074074069999996"/>
    <n v="53.216481479999999"/>
    <x v="1"/>
    <n v="71.842250000000007"/>
    <n v="100"/>
    <n v="3.3628253109999999E-2"/>
    <n v="1450"/>
    <n v="3.7241379310000003E-2"/>
    <n v="13"/>
    <n v="520"/>
    <n v="0.81904798359999997"/>
    <n v="18000"/>
    <n v="45000"/>
    <n v="253.69"/>
    <m/>
    <m/>
    <m/>
    <m/>
    <m/>
    <m/>
    <m/>
    <n v="900"/>
    <n v="3.192988889"/>
    <n v="6.3859777780000002E-2"/>
  </r>
  <r>
    <x v="5"/>
    <x v="124"/>
    <x v="0"/>
    <x v="4"/>
    <n v="2825.11"/>
    <n v="43"/>
    <n v="37"/>
    <n v="1.162162162"/>
    <n v="76.354324320000003"/>
    <x v="3"/>
    <n v="65.700232560000003"/>
    <n v="100"/>
    <n v="3.4186748529999998E-2"/>
    <n v="760"/>
    <n v="4.8684210530000001E-2"/>
    <n v="13"/>
    <n v="559"/>
    <n v="0.80213159840000003"/>
    <n v="18000"/>
    <n v="45000"/>
    <n v="166.11"/>
    <m/>
    <m/>
    <m/>
    <m/>
    <m/>
    <m/>
    <m/>
    <n v="900"/>
    <n v="3.1390111109999999"/>
    <n v="6.2780222220000001E-2"/>
  </r>
  <r>
    <x v="6"/>
    <x v="125"/>
    <x v="0"/>
    <x v="4"/>
    <n v="2258.9499999999998"/>
    <n v="33"/>
    <n v="39"/>
    <n v="0.8461538462"/>
    <n v="57.921794869999999"/>
    <x v="1"/>
    <n v="68.453030299999995"/>
    <n v="100"/>
    <n v="4.2391742089999997E-2"/>
    <n v="750"/>
    <n v="5.1999999999999998E-2"/>
    <n v="13"/>
    <n v="429"/>
    <n v="0.81008875810000003"/>
    <n v="18000"/>
    <n v="45000"/>
    <n v="-270.05"/>
    <m/>
    <m/>
    <m/>
    <m/>
    <m/>
    <m/>
    <m/>
    <n v="900"/>
    <n v="2.5099444439999998"/>
    <n v="5.0198888890000001E-2"/>
  </r>
  <r>
    <x v="0"/>
    <x v="126"/>
    <x v="0"/>
    <x v="4"/>
    <n v="1796.41"/>
    <n v="33"/>
    <n v="37"/>
    <n v="0.89189189189999996"/>
    <n v="48.551621619999999"/>
    <x v="2"/>
    <n v="54.436666670000001"/>
    <n v="100"/>
    <n v="5.2731213190000001E-2"/>
    <n v="650"/>
    <n v="5.6923076920000003E-2"/>
    <n v="13"/>
    <n v="429"/>
    <n v="0.76119037410000001"/>
    <n v="18000"/>
    <n v="45000"/>
    <n v="-732.59"/>
    <m/>
    <m/>
    <m/>
    <m/>
    <m/>
    <m/>
    <m/>
    <n v="900"/>
    <n v="1.9960111110000001"/>
    <n v="3.9920222220000003E-2"/>
  </r>
  <r>
    <x v="1"/>
    <x v="127"/>
    <x v="0"/>
    <x v="4"/>
    <n v="1313.81"/>
    <n v="27"/>
    <n v="28"/>
    <n v="0.96428571429999999"/>
    <n v="46.921785710000002"/>
    <x v="2"/>
    <n v="48.659629629999998"/>
    <n v="100"/>
    <n v="7.0730862000000005E-2"/>
    <n v="693"/>
    <n v="4.0404040400000001E-2"/>
    <n v="13"/>
    <n v="351"/>
    <n v="0.73283808159999997"/>
    <n v="18000"/>
    <n v="45000"/>
    <n v="-1137.19"/>
    <m/>
    <m/>
    <m/>
    <m/>
    <m/>
    <m/>
    <m/>
    <n v="900"/>
    <n v="1.4597888889999999"/>
    <n v="2.9195777780000001E-2"/>
  </r>
  <r>
    <x v="2"/>
    <x v="128"/>
    <x v="1"/>
    <x v="4"/>
    <n v="3270.84"/>
    <n v="42"/>
    <n v="57"/>
    <n v="0.73684210530000005"/>
    <n v="57.38315789"/>
    <x v="1"/>
    <n v="77.877142860000006"/>
    <n v="100"/>
    <n v="2.9666195959999999E-2"/>
    <n v="1380"/>
    <n v="4.1304347829999997E-2"/>
    <n v="13"/>
    <n v="546"/>
    <n v="0.83307040389999998"/>
    <n v="18000"/>
    <n v="45000"/>
    <n v="624.84"/>
    <m/>
    <m/>
    <m/>
    <m/>
    <m/>
    <m/>
    <m/>
    <n v="900"/>
    <n v="3.6342666669999999"/>
    <n v="7.2685333330000004E-2"/>
  </r>
  <r>
    <x v="3"/>
    <x v="129"/>
    <x v="1"/>
    <x v="4"/>
    <n v="3486.71"/>
    <n v="45"/>
    <n v="63"/>
    <n v="0.71428571429999999"/>
    <n v="55.344603169999999"/>
    <x v="1"/>
    <n v="77.482444439999995"/>
    <n v="100"/>
    <n v="2.7880704039999999E-2"/>
    <n v="1350"/>
    <n v="4.6666666670000002E-2"/>
    <n v="13"/>
    <n v="585"/>
    <n v="0.83222005850000003"/>
    <n v="18000"/>
    <n v="45000"/>
    <n v="801.71"/>
    <m/>
    <m/>
    <m/>
    <m/>
    <m/>
    <m/>
    <m/>
    <n v="900"/>
    <n v="3.874122222"/>
    <n v="7.7482444440000006E-2"/>
  </r>
  <r>
    <x v="4"/>
    <x v="130"/>
    <x v="0"/>
    <x v="4"/>
    <n v="2127.37"/>
    <n v="36"/>
    <n v="48"/>
    <n v="0.75"/>
    <n v="44.32020833"/>
    <x v="2"/>
    <n v="59.093611109999998"/>
    <n v="100"/>
    <n v="4.489599842E-2"/>
    <n v="920"/>
    <n v="5.2173913039999999E-2"/>
    <n v="13"/>
    <n v="468"/>
    <n v="0.78001005940000001"/>
    <n v="18000"/>
    <n v="45000"/>
    <n v="-440.63"/>
    <m/>
    <m/>
    <m/>
    <m/>
    <m/>
    <m/>
    <m/>
    <n v="900"/>
    <n v="2.3637444439999999"/>
    <n v="4.7274888889999998E-2"/>
  </r>
  <r>
    <x v="5"/>
    <x v="131"/>
    <x v="0"/>
    <x v="4"/>
    <n v="1682.22"/>
    <n v="28"/>
    <n v="39"/>
    <n v="0.71794871790000003"/>
    <n v="43.133846149999997"/>
    <x v="2"/>
    <n v="60.079285710000001"/>
    <n v="100"/>
    <n v="5.6109795650000002E-2"/>
    <n v="650"/>
    <n v="0.06"/>
    <n v="13"/>
    <n v="364"/>
    <n v="0.78361926500000001"/>
    <n v="18000"/>
    <n v="45000"/>
    <n v="-781.78"/>
    <m/>
    <m/>
    <m/>
    <m/>
    <m/>
    <m/>
    <m/>
    <n v="900"/>
    <n v="1.869133333"/>
    <n v="3.7382666670000002E-2"/>
  </r>
  <r>
    <x v="6"/>
    <x v="132"/>
    <x v="0"/>
    <x v="4"/>
    <n v="2399.0500000000002"/>
    <n v="37"/>
    <n v="43"/>
    <n v="0.8604651163"/>
    <n v="55.791860470000003"/>
    <x v="1"/>
    <n v="64.839189189999999"/>
    <n v="100"/>
    <n v="4.001520578E-2"/>
    <n v="630"/>
    <n v="6.8253968250000005E-2"/>
    <n v="13"/>
    <n v="481"/>
    <n v="0.79950397029999998"/>
    <n v="18000"/>
    <n v="45000"/>
    <n v="-181.95"/>
    <m/>
    <m/>
    <m/>
    <m/>
    <m/>
    <m/>
    <m/>
    <n v="900"/>
    <n v="2.665611111"/>
    <n v="5.3312222219999997E-2"/>
  </r>
  <r>
    <x v="0"/>
    <x v="133"/>
    <x v="0"/>
    <x v="4"/>
    <n v="1570.92"/>
    <n v="28"/>
    <n v="35"/>
    <n v="0.8"/>
    <n v="44.88342857"/>
    <x v="2"/>
    <n v="56.104285709999999"/>
    <n v="100"/>
    <n v="5.9847269770000003E-2"/>
    <n v="580"/>
    <n v="6.0344827589999997E-2"/>
    <n v="13"/>
    <n v="364"/>
    <n v="0.76828864610000003"/>
    <n v="18000"/>
    <n v="45000"/>
    <n v="-893.08"/>
    <m/>
    <m/>
    <m/>
    <m/>
    <m/>
    <m/>
    <m/>
    <n v="900"/>
    <n v="1.7454666670000001"/>
    <n v="3.490933333E-2"/>
  </r>
  <r>
    <x v="1"/>
    <x v="134"/>
    <x v="0"/>
    <x v="4"/>
    <n v="2107.11"/>
    <n v="33"/>
    <n v="38"/>
    <n v="0.86842105260000002"/>
    <n v="55.450263159999999"/>
    <x v="1"/>
    <n v="63.851818180000002"/>
    <n v="100"/>
    <n v="4.5308117859999997E-2"/>
    <n v="658"/>
    <n v="5.7750759880000002E-2"/>
    <n v="13"/>
    <n v="429"/>
    <n v="0.79640360489999995"/>
    <n v="18000"/>
    <n v="45000"/>
    <n v="-421.89"/>
    <m/>
    <m/>
    <m/>
    <m/>
    <m/>
    <m/>
    <m/>
    <n v="900"/>
    <n v="2.3412333329999999"/>
    <n v="4.6824666670000001E-2"/>
  </r>
  <r>
    <x v="2"/>
    <x v="135"/>
    <x v="1"/>
    <x v="4"/>
    <n v="3248.93"/>
    <n v="68"/>
    <n v="65"/>
    <n v="1.0461538459999999"/>
    <n v="49.983538459999998"/>
    <x v="2"/>
    <n v="47.778382350000001"/>
    <n v="100"/>
    <n v="2.9860283729999999E-2"/>
    <n v="1330"/>
    <n v="4.8872180449999997E-2"/>
    <n v="13"/>
    <n v="884"/>
    <n v="0.72791041970000003"/>
    <n v="18000"/>
    <n v="45000"/>
    <n v="264.93"/>
    <m/>
    <m/>
    <m/>
    <m/>
    <m/>
    <m/>
    <m/>
    <n v="900"/>
    <n v="3.6099222219999998"/>
    <n v="7.2198444439999995E-2"/>
  </r>
  <r>
    <x v="3"/>
    <x v="136"/>
    <x v="1"/>
    <x v="4"/>
    <n v="3043.42"/>
    <n v="56"/>
    <n v="62"/>
    <n v="0.90322580649999995"/>
    <n v="49.087419349999998"/>
    <x v="2"/>
    <n v="54.346785709999999"/>
    <n v="100"/>
    <n v="3.1812484490000001E-2"/>
    <n v="1270"/>
    <n v="4.8818897639999997E-2"/>
    <n v="13"/>
    <n v="728"/>
    <n v="0.76079542089999996"/>
    <n v="18000"/>
    <n v="45000"/>
    <n v="215.42"/>
    <m/>
    <m/>
    <m/>
    <m/>
    <m/>
    <m/>
    <m/>
    <n v="900"/>
    <n v="3.381577778"/>
    <n v="6.7631555560000001E-2"/>
  </r>
  <r>
    <x v="4"/>
    <x v="137"/>
    <x v="0"/>
    <x v="4"/>
    <n v="2604.6"/>
    <n v="45"/>
    <n v="47"/>
    <n v="0.95744680849999997"/>
    <n v="55.41702128"/>
    <x v="1"/>
    <n v="57.88"/>
    <n v="100"/>
    <n v="3.6974044220000002E-2"/>
    <n v="857"/>
    <n v="5.4842473750000002E-2"/>
    <n v="13"/>
    <n v="585"/>
    <n v="0.77539737389999996"/>
    <n v="18000"/>
    <n v="45000"/>
    <n v="-80.400000000000006"/>
    <m/>
    <m/>
    <m/>
    <m/>
    <m/>
    <m/>
    <m/>
    <n v="900"/>
    <n v="2.8940000000000001"/>
    <n v="5.7880000000000001E-2"/>
  </r>
  <r>
    <x v="5"/>
    <x v="138"/>
    <x v="0"/>
    <x v="4"/>
    <n v="2241.67"/>
    <n v="31"/>
    <n v="48"/>
    <n v="0.64583333330000003"/>
    <n v="46.701458330000001"/>
    <x v="2"/>
    <n v="72.311935480000002"/>
    <n v="100"/>
    <n v="4.2704565549999997E-2"/>
    <n v="730"/>
    <n v="6.5753424660000004E-2"/>
    <n v="13"/>
    <n v="403"/>
    <n v="0.82022331569999996"/>
    <n v="18000"/>
    <n v="45000"/>
    <n v="-261.33"/>
    <m/>
    <m/>
    <m/>
    <m/>
    <m/>
    <m/>
    <m/>
    <n v="900"/>
    <n v="2.4907444440000002"/>
    <n v="4.9814888889999999E-2"/>
  </r>
  <r>
    <x v="6"/>
    <x v="139"/>
    <x v="0"/>
    <x v="4"/>
    <n v="1858.84"/>
    <n v="28"/>
    <n v="33"/>
    <n v="0.84848484850000006"/>
    <n v="56.328484850000002"/>
    <x v="1"/>
    <n v="66.387142859999997"/>
    <n v="100"/>
    <n v="5.1050621800000001E-2"/>
    <n v="650"/>
    <n v="5.076923077E-2"/>
    <n v="13"/>
    <n v="364"/>
    <n v="0.80417895029999997"/>
    <n v="18000"/>
    <n v="45000"/>
    <n v="-605.16"/>
    <m/>
    <m/>
    <m/>
    <m/>
    <m/>
    <m/>
    <m/>
    <n v="900"/>
    <n v="2.0653777780000002"/>
    <n v="4.1307555560000001E-2"/>
  </r>
  <r>
    <x v="0"/>
    <x v="140"/>
    <x v="0"/>
    <x v="4"/>
    <n v="2092.2199999999998"/>
    <n v="38"/>
    <n v="42"/>
    <n v="0.90476190479999996"/>
    <n v="49.814761900000001"/>
    <x v="2"/>
    <n v="55.05842105"/>
    <n v="100"/>
    <n v="4.5615859719999999E-2"/>
    <n v="660"/>
    <n v="6.3636363639999999E-2"/>
    <n v="13"/>
    <n v="494"/>
    <n v="0.76388716290000003"/>
    <n v="18000"/>
    <n v="45000"/>
    <n v="-501.78"/>
    <m/>
    <m/>
    <m/>
    <m/>
    <m/>
    <m/>
    <m/>
    <n v="900"/>
    <n v="2.3246888889999999"/>
    <n v="4.6493777780000002E-2"/>
  </r>
  <r>
    <x v="1"/>
    <x v="141"/>
    <x v="0"/>
    <x v="4"/>
    <n v="1840.45"/>
    <n v="32"/>
    <n v="30"/>
    <n v="1.066666667"/>
    <n v="61.348333330000003"/>
    <x v="3"/>
    <n v="57.514062500000001"/>
    <n v="100"/>
    <n v="5.153443789E-2"/>
    <n v="670"/>
    <n v="4.4776119400000002E-2"/>
    <n v="13"/>
    <n v="416"/>
    <n v="0.77396832299999996"/>
    <n v="18000"/>
    <n v="45000"/>
    <n v="-675.55"/>
    <m/>
    <m/>
    <m/>
    <m/>
    <m/>
    <m/>
    <m/>
    <n v="900"/>
    <n v="2.044944444"/>
    <n v="4.0898888889999999E-2"/>
  </r>
  <r>
    <x v="2"/>
    <x v="142"/>
    <x v="1"/>
    <x v="4"/>
    <n v="3299.31"/>
    <n v="62"/>
    <n v="65"/>
    <n v="0.95384615380000004"/>
    <n v="50.758615380000002"/>
    <x v="1"/>
    <n v="53.214677420000001"/>
    <n v="100"/>
    <n v="2.941773478E-2"/>
    <n v="1150"/>
    <n v="5.6521739129999998E-2"/>
    <n v="13"/>
    <n v="806"/>
    <n v="0.75570649619999997"/>
    <n v="18000"/>
    <n v="45000"/>
    <n v="393.31"/>
    <m/>
    <m/>
    <m/>
    <m/>
    <m/>
    <m/>
    <m/>
    <n v="900"/>
    <n v="3.6659000000000002"/>
    <n v="7.3317999999999994E-2"/>
  </r>
  <r>
    <x v="3"/>
    <x v="143"/>
    <x v="1"/>
    <x v="4"/>
    <n v="4578.46"/>
    <n v="79"/>
    <n v="89"/>
    <n v="0.88764044939999998"/>
    <n v="51.443370790000003"/>
    <x v="1"/>
    <n v="57.955189869999998"/>
    <n v="100"/>
    <n v="2.137455487E-2"/>
    <n v="1248"/>
    <n v="7.1314102559999995E-2"/>
    <n v="13"/>
    <n v="1027"/>
    <n v="0.77568876870000003"/>
    <n v="18000"/>
    <n v="45000"/>
    <n v="1451.46"/>
    <m/>
    <m/>
    <m/>
    <m/>
    <m/>
    <m/>
    <m/>
    <n v="900"/>
    <n v="5.087177778"/>
    <n v="0.10174355559999999"/>
  </r>
  <r>
    <x v="4"/>
    <x v="144"/>
    <x v="0"/>
    <x v="4"/>
    <n v="2549.9899999999998"/>
    <n v="46"/>
    <n v="49"/>
    <n v="0.93877551020000005"/>
    <n v="52.040612240000002"/>
    <x v="1"/>
    <n v="55.434565220000003"/>
    <n v="100"/>
    <n v="3.773599146E-2"/>
    <n v="717"/>
    <n v="6.8340306830000003E-2"/>
    <n v="13"/>
    <n v="598"/>
    <n v="0.76548927639999997"/>
    <n v="18000"/>
    <n v="45000"/>
    <n v="-148.01"/>
    <m/>
    <m/>
    <m/>
    <m/>
    <m/>
    <m/>
    <m/>
    <n v="900"/>
    <n v="2.8333222220000001"/>
    <n v="5.6666444439999998E-2"/>
  </r>
  <r>
    <x v="5"/>
    <x v="145"/>
    <x v="0"/>
    <x v="4"/>
    <n v="2618.2600000000002"/>
    <n v="46"/>
    <n v="48"/>
    <n v="0.95833333330000003"/>
    <n v="54.54708333"/>
    <x v="1"/>
    <n v="56.918695649999997"/>
    <n v="100"/>
    <n v="3.6788239540000003E-2"/>
    <n v="530"/>
    <n v="9.0566037739999994E-2"/>
    <n v="13"/>
    <n v="598"/>
    <n v="0.77160404240000002"/>
    <n v="18000"/>
    <n v="45000"/>
    <n v="-79.739999999999995"/>
    <m/>
    <m/>
    <m/>
    <m/>
    <m/>
    <m/>
    <m/>
    <n v="900"/>
    <n v="2.9091777780000001"/>
    <n v="5.8183555560000003E-2"/>
  </r>
  <r>
    <x v="6"/>
    <x v="146"/>
    <x v="0"/>
    <x v="4"/>
    <n v="2133.1"/>
    <n v="47"/>
    <n v="48"/>
    <n v="0.97916666669999997"/>
    <n v="44.439583329999998"/>
    <x v="2"/>
    <n v="45.385106380000003"/>
    <n v="100"/>
    <n v="4.4780797990000003E-2"/>
    <n v="500"/>
    <n v="9.6000000000000002E-2"/>
    <n v="13"/>
    <n v="611"/>
    <n v="0.71356242089999999"/>
    <n v="18000"/>
    <n v="45000"/>
    <n v="-577.9"/>
    <m/>
    <m/>
    <m/>
    <m/>
    <m/>
    <m/>
    <m/>
    <n v="900"/>
    <n v="2.3701111109999999"/>
    <n v="4.7402222219999998E-2"/>
  </r>
  <r>
    <x v="0"/>
    <x v="147"/>
    <x v="0"/>
    <x v="4"/>
    <n v="1833.63"/>
    <n v="65"/>
    <n v="35"/>
    <n v="1.8571428569999999"/>
    <n v="52.38942857"/>
    <x v="1"/>
    <n v="28.209692310000001"/>
    <n v="100"/>
    <n v="5.1716202170000003E-2"/>
    <n v="657"/>
    <n v="5.3272450530000001E-2"/>
    <n v="13"/>
    <n v="845"/>
    <n v="0.53916548050000002"/>
    <n v="18000"/>
    <n v="45000"/>
    <n v="-1111.3699999999999"/>
    <m/>
    <m/>
    <m/>
    <m/>
    <m/>
    <m/>
    <m/>
    <n v="900"/>
    <n v="2.0373666670000001"/>
    <n v="4.0747333330000003E-2"/>
  </r>
  <r>
    <x v="1"/>
    <x v="148"/>
    <x v="0"/>
    <x v="4"/>
    <n v="2601.85"/>
    <n v="66"/>
    <n v="38"/>
    <n v="1.736842105"/>
    <n v="68.469736839999996"/>
    <x v="3"/>
    <n v="39.421969699999998"/>
    <n v="100"/>
    <n v="3.7011677180000001E-2"/>
    <n v="670"/>
    <n v="5.6716417909999997E-2"/>
    <n v="13"/>
    <n v="858"/>
    <n v="0.67023464070000005"/>
    <n v="18000"/>
    <n v="45000"/>
    <n v="-356.15"/>
    <m/>
    <m/>
    <m/>
    <m/>
    <m/>
    <m/>
    <m/>
    <n v="900"/>
    <n v="2.8909444440000001"/>
    <n v="5.7818888890000003E-2"/>
  </r>
  <r>
    <x v="2"/>
    <x v="149"/>
    <x v="1"/>
    <x v="4"/>
    <n v="3262.88"/>
    <n v="61"/>
    <n v="70"/>
    <n v="0.87142857139999996"/>
    <n v="46.612571430000003"/>
    <x v="2"/>
    <n v="53.489836070000003"/>
    <n v="100"/>
    <n v="2.97364164E-2"/>
    <n v="1300"/>
    <n v="5.3846153850000002E-2"/>
    <n v="13"/>
    <n v="793"/>
    <n v="0.75696317359999998"/>
    <n v="18000"/>
    <n v="45000"/>
    <n v="369.88"/>
    <m/>
    <m/>
    <m/>
    <m/>
    <m/>
    <m/>
    <m/>
    <n v="900"/>
    <n v="3.6254222220000001"/>
    <n v="7.250844444E-2"/>
  </r>
  <r>
    <x v="3"/>
    <x v="150"/>
    <x v="1"/>
    <x v="4"/>
    <n v="3088.77"/>
    <n v="41"/>
    <n v="57"/>
    <n v="0.7192982456"/>
    <n v="54.188947370000001"/>
    <x v="1"/>
    <n v="75.335853659999998"/>
    <n v="100"/>
    <n v="3.136005419E-2"/>
    <n v="1190"/>
    <n v="4.7899159660000003E-2"/>
    <n v="13"/>
    <n v="533"/>
    <n v="0.82743940140000005"/>
    <n v="18000"/>
    <n v="45000"/>
    <n v="455.77"/>
    <m/>
    <m/>
    <m/>
    <m/>
    <m/>
    <m/>
    <m/>
    <n v="900"/>
    <n v="3.4319666670000002"/>
    <n v="6.8639333329999996E-2"/>
  </r>
  <r>
    <x v="4"/>
    <x v="151"/>
    <x v="0"/>
    <x v="4"/>
    <n v="2689.79"/>
    <n v="76"/>
    <n v="52"/>
    <n v="1.461538462"/>
    <n v="51.726730770000003"/>
    <x v="1"/>
    <n v="35.39197368"/>
    <n v="100"/>
    <n v="3.5844991919999999E-2"/>
    <n v="738"/>
    <n v="7.0460704609999994E-2"/>
    <n v="13"/>
    <n v="988"/>
    <n v="0.63268507949999997"/>
    <n v="18000"/>
    <n v="45000"/>
    <n v="-398.21"/>
    <m/>
    <m/>
    <m/>
    <m/>
    <m/>
    <m/>
    <m/>
    <n v="900"/>
    <n v="2.9886555559999999"/>
    <n v="5.9773111109999999E-2"/>
  </r>
  <r>
    <x v="5"/>
    <x v="152"/>
    <x v="0"/>
    <x v="4"/>
    <n v="2102.11"/>
    <n v="44"/>
    <n v="40"/>
    <n v="1.1000000000000001"/>
    <n v="52.552750000000003"/>
    <x v="1"/>
    <n v="47.775227270000002"/>
    <n v="100"/>
    <n v="4.5410992179999998E-2"/>
    <n v="689"/>
    <n v="5.8055152390000003E-2"/>
    <n v="13"/>
    <n v="572"/>
    <n v="0.72789245089999999"/>
    <n v="18000"/>
    <n v="45000"/>
    <n v="-569.89"/>
    <m/>
    <m/>
    <m/>
    <m/>
    <m/>
    <m/>
    <m/>
    <n v="900"/>
    <n v="2.335677778"/>
    <n v="4.6713555560000002E-2"/>
  </r>
  <r>
    <x v="6"/>
    <x v="153"/>
    <x v="0"/>
    <x v="5"/>
    <n v="1511.56"/>
    <n v="31"/>
    <n v="30"/>
    <n v="1.0333333330000001"/>
    <n v="50.385333330000002"/>
    <x v="1"/>
    <n v="48.76"/>
    <n v="100"/>
    <n v="6.2051676639999997E-2"/>
    <n v="540"/>
    <n v="5.5555555559999997E-2"/>
    <n v="13"/>
    <n v="403"/>
    <n v="0.73338802299999994"/>
    <n v="18000"/>
    <n v="45000"/>
    <n v="-991.44"/>
    <m/>
    <m/>
    <m/>
    <m/>
    <m/>
    <m/>
    <m/>
    <n v="900"/>
    <n v="1.6795111110000001"/>
    <n v="3.359022222E-2"/>
  </r>
  <r>
    <x v="0"/>
    <x v="154"/>
    <x v="0"/>
    <x v="5"/>
    <n v="1416.23"/>
    <n v="29"/>
    <n v="30"/>
    <n v="0.96666666670000001"/>
    <n v="47.207666670000002"/>
    <x v="2"/>
    <n v="48.835517240000001"/>
    <n v="100"/>
    <n v="6.5953054620000007E-2"/>
    <n v="600"/>
    <n v="0.05"/>
    <n v="13"/>
    <n v="377"/>
    <n v="0.73380030080000003"/>
    <n v="18000"/>
    <n v="45000"/>
    <n v="-1060.77"/>
    <m/>
    <m/>
    <m/>
    <m/>
    <m/>
    <m/>
    <m/>
    <n v="900"/>
    <n v="1.573588889"/>
    <n v="3.1471777780000001E-2"/>
  </r>
  <r>
    <x v="1"/>
    <x v="155"/>
    <x v="0"/>
    <x v="5"/>
    <n v="2025.21"/>
    <n v="34"/>
    <n v="34"/>
    <n v="1"/>
    <n v="59.564999999999998"/>
    <x v="1"/>
    <n v="59.564999999999998"/>
    <n v="100"/>
    <n v="4.7054173470000002E-2"/>
    <n v="720"/>
    <n v="4.7222222219999999E-2"/>
    <n v="13"/>
    <n v="442"/>
    <n v="0.78175102829999998"/>
    <n v="18000"/>
    <n v="45000"/>
    <n v="-516.79"/>
    <m/>
    <m/>
    <m/>
    <m/>
    <m/>
    <m/>
    <m/>
    <n v="900"/>
    <n v="2.2502333330000002"/>
    <n v="4.5004666669999999E-2"/>
  </r>
  <r>
    <x v="2"/>
    <x v="156"/>
    <x v="1"/>
    <x v="5"/>
    <n v="3573.48"/>
    <n v="73"/>
    <n v="69"/>
    <n v="1.057971014"/>
    <n v="51.78956522"/>
    <x v="1"/>
    <n v="48.951780820000003"/>
    <n v="100"/>
    <n v="2.722214358E-2"/>
    <n v="1425"/>
    <n v="4.8421052630000003E-2"/>
    <n v="13"/>
    <n v="949"/>
    <n v="0.73443254189999996"/>
    <n v="18000"/>
    <n v="45000"/>
    <n v="524.48"/>
    <m/>
    <m/>
    <m/>
    <m/>
    <m/>
    <m/>
    <m/>
    <n v="900"/>
    <n v="3.9705333330000001"/>
    <n v="7.9410666670000005E-2"/>
  </r>
  <r>
    <x v="3"/>
    <x v="157"/>
    <x v="1"/>
    <x v="5"/>
    <n v="3516.54"/>
    <n v="62"/>
    <n v="60"/>
    <n v="1.0333333330000001"/>
    <n v="58.609000000000002"/>
    <x v="1"/>
    <n v="56.718387100000001"/>
    <n v="100"/>
    <n v="2.7650738000000001E-2"/>
    <n v="1401"/>
    <n v="4.282655246E-2"/>
    <n v="13"/>
    <n v="806"/>
    <n v="0.77079743160000003"/>
    <n v="18000"/>
    <n v="45000"/>
    <n v="610.54"/>
    <m/>
    <m/>
    <m/>
    <m/>
    <m/>
    <m/>
    <m/>
    <n v="900"/>
    <n v="3.907266667"/>
    <n v="7.8145333329999997E-2"/>
  </r>
  <r>
    <x v="4"/>
    <x v="158"/>
    <x v="0"/>
    <x v="5"/>
    <n v="2452.61"/>
    <n v="36"/>
    <n v="37"/>
    <n v="0.97297297299999996"/>
    <n v="66.286756760000003"/>
    <x v="3"/>
    <n v="68.128055560000007"/>
    <n v="100"/>
    <n v="3.9175588910000003E-2"/>
    <n v="850"/>
    <n v="4.3529411759999997E-2"/>
    <n v="13"/>
    <n v="468"/>
    <n v="0.80918287050000004"/>
    <n v="18000"/>
    <n v="45000"/>
    <n v="-115.39"/>
    <m/>
    <m/>
    <m/>
    <m/>
    <m/>
    <m/>
    <m/>
    <n v="900"/>
    <n v="2.725122222"/>
    <n v="5.4502444439999999E-2"/>
  </r>
  <r>
    <x v="5"/>
    <x v="159"/>
    <x v="0"/>
    <x v="5"/>
    <n v="3948.66"/>
    <n v="73"/>
    <n v="75"/>
    <n v="0.97333333330000005"/>
    <n v="52.648800000000001"/>
    <x v="1"/>
    <n v="54.09123288"/>
    <n v="100"/>
    <n v="2.4699530210000001E-2"/>
    <n v="912"/>
    <n v="8.223684211E-2"/>
    <n v="13"/>
    <n v="949"/>
    <n v="0.7596653042"/>
    <n v="18000"/>
    <n v="45000"/>
    <n v="899.66"/>
    <m/>
    <m/>
    <m/>
    <m/>
    <m/>
    <m/>
    <m/>
    <n v="900"/>
    <n v="4.3874000000000004"/>
    <n v="8.7748000000000007E-2"/>
  </r>
  <r>
    <x v="6"/>
    <x v="160"/>
    <x v="0"/>
    <x v="5"/>
    <n v="0"/>
    <m/>
    <m/>
    <m/>
    <m/>
    <x v="0"/>
    <m/>
    <n v="100"/>
    <n v="1"/>
    <m/>
    <m/>
    <n v="13"/>
    <n v="0"/>
    <m/>
    <n v="18000"/>
    <n v="45000"/>
    <n v="-2100"/>
    <m/>
    <m/>
    <m/>
    <m/>
    <m/>
    <m/>
    <m/>
    <n v="900"/>
    <n v="0"/>
    <n v="0"/>
  </r>
  <r>
    <x v="0"/>
    <x v="161"/>
    <x v="0"/>
    <x v="5"/>
    <n v="2175.96"/>
    <n v="43"/>
    <n v="46"/>
    <n v="0.93478260869999996"/>
    <n v="47.303478259999999"/>
    <x v="2"/>
    <n v="50.603720930000001"/>
    <n v="100"/>
    <n v="4.39375033E-2"/>
    <n v="880"/>
    <n v="5.227272727E-2"/>
    <n v="13"/>
    <n v="559"/>
    <n v="0.74310189530000004"/>
    <n v="18000"/>
    <n v="45000"/>
    <n v="-483.04"/>
    <m/>
    <m/>
    <m/>
    <m/>
    <m/>
    <m/>
    <m/>
    <n v="900"/>
    <n v="2.4177333330000002"/>
    <n v="4.8354666669999997E-2"/>
  </r>
  <r>
    <x v="1"/>
    <x v="162"/>
    <x v="0"/>
    <x v="5"/>
    <n v="3521.65"/>
    <n v="62"/>
    <n v="51"/>
    <n v="1.2156862749999999"/>
    <n v="69.051960780000002"/>
    <x v="3"/>
    <n v="56.800806450000003"/>
    <n v="100"/>
    <n v="2.7611723939999999E-2"/>
    <n v="1050"/>
    <n v="4.8571428569999998E-2"/>
    <n v="13"/>
    <n v="806"/>
    <n v="0.77113001010000004"/>
    <n v="18000"/>
    <n v="45000"/>
    <n v="615.65"/>
    <m/>
    <m/>
    <m/>
    <m/>
    <m/>
    <m/>
    <m/>
    <n v="900"/>
    <n v="3.9129444439999999"/>
    <n v="7.8258888890000003E-2"/>
  </r>
  <r>
    <x v="2"/>
    <x v="163"/>
    <x v="1"/>
    <x v="5"/>
    <n v="3983.9"/>
    <n v="57"/>
    <n v="71"/>
    <n v="0.80281690139999995"/>
    <n v="56.111267609999999"/>
    <x v="1"/>
    <n v="69.892982459999999"/>
    <n v="100"/>
    <n v="2.4486397810000001E-2"/>
    <n v="1430"/>
    <n v="4.9650349650000002E-2"/>
    <n v="13"/>
    <n v="741"/>
    <n v="0.81400135549999997"/>
    <n v="18000"/>
    <n v="45000"/>
    <n v="1142.9000000000001"/>
    <m/>
    <m/>
    <m/>
    <m/>
    <m/>
    <m/>
    <m/>
    <n v="900"/>
    <n v="4.4265555560000003"/>
    <n v="8.8531111110000005E-2"/>
  </r>
  <r>
    <x v="3"/>
    <x v="164"/>
    <x v="1"/>
    <x v="5"/>
    <n v="3357.93"/>
    <n v="48"/>
    <n v="50"/>
    <n v="0.96"/>
    <n v="67.158600000000007"/>
    <x v="3"/>
    <n v="69.956874999999997"/>
    <n v="100"/>
    <n v="2.8919035379999999E-2"/>
    <n v="1230"/>
    <n v="4.06504065E-2"/>
    <n v="13"/>
    <n v="624"/>
    <n v="0.81417123049999995"/>
    <n v="18000"/>
    <n v="45000"/>
    <n v="633.92999999999995"/>
    <m/>
    <m/>
    <m/>
    <m/>
    <m/>
    <m/>
    <m/>
    <n v="900"/>
    <n v="3.7310333330000001"/>
    <n v="7.4620666670000002E-2"/>
  </r>
  <r>
    <x v="4"/>
    <x v="165"/>
    <x v="0"/>
    <x v="5"/>
    <n v="2508.71"/>
    <n v="39"/>
    <n v="49"/>
    <n v="0.79591836729999998"/>
    <n v="51.198163270000002"/>
    <x v="1"/>
    <n v="64.325897440000006"/>
    <n v="100"/>
    <n v="3.8333122499999997E-2"/>
    <n v="1169"/>
    <n v="4.1916167660000003E-2"/>
    <n v="13"/>
    <n v="507"/>
    <n v="0.79790410209999996"/>
    <n v="18000"/>
    <n v="45000"/>
    <n v="-98.29"/>
    <m/>
    <m/>
    <m/>
    <m/>
    <m/>
    <m/>
    <m/>
    <n v="900"/>
    <n v="2.7874555559999998"/>
    <n v="5.5749111109999999E-2"/>
  </r>
  <r>
    <x v="5"/>
    <x v="166"/>
    <x v="0"/>
    <x v="5"/>
    <n v="2096.36"/>
    <n v="35"/>
    <n v="36"/>
    <n v="0.97222222219999999"/>
    <n v="58.232222219999997"/>
    <x v="1"/>
    <n v="59.896000000000001"/>
    <n v="100"/>
    <n v="4.552987671E-2"/>
    <n v="559"/>
    <n v="6.4400715560000002E-2"/>
    <n v="13"/>
    <n v="455"/>
    <n v="0.78295712569999998"/>
    <n v="18000"/>
    <n v="45000"/>
    <n v="-458.64"/>
    <m/>
    <m/>
    <m/>
    <m/>
    <m/>
    <m/>
    <m/>
    <n v="900"/>
    <n v="2.3292888889999999"/>
    <n v="4.6585777779999997E-2"/>
  </r>
  <r>
    <x v="6"/>
    <x v="167"/>
    <x v="0"/>
    <x v="5"/>
    <n v="3009.99"/>
    <n v="48"/>
    <n v="52"/>
    <n v="0.9230769231"/>
    <n v="57.884423079999998"/>
    <x v="1"/>
    <n v="62.708125000000003"/>
    <n v="100"/>
    <n v="3.2154444230000002E-2"/>
    <n v="771"/>
    <n v="6.7444876779999996E-2"/>
    <n v="13"/>
    <n v="624"/>
    <n v="0.79269034120000004"/>
    <n v="18000"/>
    <n v="45000"/>
    <n v="285.99"/>
    <m/>
    <m/>
    <m/>
    <m/>
    <m/>
    <m/>
    <m/>
    <n v="900"/>
    <n v="3.344433333"/>
    <n v="6.6888666669999999E-2"/>
  </r>
  <r>
    <x v="0"/>
    <x v="168"/>
    <x v="0"/>
    <x v="5"/>
    <n v="2364.06"/>
    <n v="42"/>
    <n v="42"/>
    <n v="1"/>
    <n v="56.287142860000003"/>
    <x v="1"/>
    <n v="56.287142860000003"/>
    <n v="100"/>
    <n v="4.058342735E-2"/>
    <n v="882"/>
    <n v="4.761904762E-2"/>
    <n v="13"/>
    <n v="546"/>
    <n v="0.76904139490000001"/>
    <n v="18000"/>
    <n v="45000"/>
    <n v="-281.94"/>
    <m/>
    <m/>
    <m/>
    <m/>
    <m/>
    <m/>
    <m/>
    <n v="900"/>
    <n v="2.6267333329999998"/>
    <n v="5.2534666670000001E-2"/>
  </r>
  <r>
    <x v="1"/>
    <x v="169"/>
    <x v="0"/>
    <x v="5"/>
    <n v="1890.17"/>
    <n v="37"/>
    <n v="35"/>
    <n v="1.0571428570000001"/>
    <n v="54.004857139999999"/>
    <x v="1"/>
    <n v="51.085675680000001"/>
    <n v="100"/>
    <n v="5.0246963829999998E-2"/>
    <n v="706"/>
    <n v="4.9575070819999997E-2"/>
    <n v="13"/>
    <n v="481"/>
    <n v="0.74552553470000005"/>
    <n v="18000"/>
    <n v="45000"/>
    <n v="-690.83"/>
    <m/>
    <m/>
    <m/>
    <m/>
    <m/>
    <m/>
    <m/>
    <n v="900"/>
    <n v="2.100188889"/>
    <n v="4.2003777780000001E-2"/>
  </r>
  <r>
    <x v="2"/>
    <x v="170"/>
    <x v="1"/>
    <x v="5"/>
    <n v="3605.87"/>
    <n v="71"/>
    <n v="73"/>
    <n v="0.9726027397"/>
    <n v="49.395479450000003"/>
    <x v="2"/>
    <n v="50.786901409999999"/>
    <n v="100"/>
    <n v="2.6984216929999999E-2"/>
    <n v="1485"/>
    <n v="4.915824916E-2"/>
    <n v="13"/>
    <n v="923"/>
    <n v="0.74402848690000001"/>
    <n v="18000"/>
    <n v="45000"/>
    <n v="582.87"/>
    <m/>
    <m/>
    <m/>
    <m/>
    <m/>
    <m/>
    <m/>
    <n v="900"/>
    <n v="4.0065222220000001"/>
    <n v="8.0130444440000004E-2"/>
  </r>
  <r>
    <x v="3"/>
    <x v="171"/>
    <x v="1"/>
    <x v="5"/>
    <n v="6065.55"/>
    <n v="105"/>
    <n v="108"/>
    <n v="0.97222222219999999"/>
    <n v="56.162500000000001"/>
    <x v="1"/>
    <n v="57.76714286"/>
    <n v="100"/>
    <n v="1.6219153199999999E-2"/>
    <n v="1520"/>
    <n v="7.1052631579999997E-2"/>
    <n v="13"/>
    <n v="1365"/>
    <n v="0.77495857749999997"/>
    <n v="18000"/>
    <n v="45000"/>
    <n v="2600.5500000000002"/>
    <m/>
    <m/>
    <m/>
    <m/>
    <m/>
    <m/>
    <m/>
    <n v="900"/>
    <n v="6.7394999999999996"/>
    <n v="0.13478999999999999"/>
  </r>
  <r>
    <x v="4"/>
    <x v="172"/>
    <x v="0"/>
    <x v="5"/>
    <n v="2564.91"/>
    <n v="49"/>
    <n v="42"/>
    <n v="1.1666666670000001"/>
    <n v="61.069285710000003"/>
    <x v="3"/>
    <n v="52.34510204"/>
    <n v="100"/>
    <n v="3.7524719409999997E-2"/>
    <n v="841"/>
    <n v="4.9940546969999999E-2"/>
    <n v="13"/>
    <n v="637"/>
    <n v="0.75164820600000004"/>
    <n v="18000"/>
    <n v="45000"/>
    <n v="-172.09"/>
    <m/>
    <m/>
    <m/>
    <m/>
    <m/>
    <m/>
    <m/>
    <n v="900"/>
    <n v="2.8498999999999999"/>
    <n v="5.6998E-2"/>
  </r>
  <r>
    <x v="5"/>
    <x v="173"/>
    <x v="0"/>
    <x v="5"/>
    <n v="3068.75"/>
    <n v="56"/>
    <n v="56"/>
    <n v="1"/>
    <n v="54.799107139999997"/>
    <x v="1"/>
    <n v="54.799107139999997"/>
    <n v="100"/>
    <n v="3.1558185400000001E-2"/>
    <n v="702"/>
    <n v="7.9772079770000004E-2"/>
    <n v="13"/>
    <n v="728"/>
    <n v="0.76276985740000003"/>
    <n v="18000"/>
    <n v="45000"/>
    <n v="240.75"/>
    <m/>
    <m/>
    <m/>
    <m/>
    <m/>
    <m/>
    <m/>
    <n v="900"/>
    <n v="3.4097222220000001"/>
    <n v="6.8194444440000002E-2"/>
  </r>
  <r>
    <x v="6"/>
    <x v="174"/>
    <x v="0"/>
    <x v="5"/>
    <n v="2120.79"/>
    <n v="41"/>
    <n v="40"/>
    <n v="1.0249999999999999"/>
    <n v="53.019750000000002"/>
    <x v="1"/>
    <n v="51.726585370000002"/>
    <n v="100"/>
    <n v="4.5029021199999998E-2"/>
    <n v="720"/>
    <n v="5.5555555559999997E-2"/>
    <n v="13"/>
    <n v="533"/>
    <n v="0.74867855849999998"/>
    <n v="18000"/>
    <n v="45000"/>
    <n v="-512.21"/>
    <m/>
    <m/>
    <m/>
    <m/>
    <m/>
    <m/>
    <m/>
    <n v="900"/>
    <n v="2.356433333"/>
    <n v="4.712866667E-2"/>
  </r>
  <r>
    <x v="0"/>
    <x v="175"/>
    <x v="0"/>
    <x v="5"/>
    <n v="2132.6"/>
    <n v="41"/>
    <n v="40"/>
    <n v="1.0249999999999999"/>
    <n v="53.314999999999998"/>
    <x v="1"/>
    <n v="52.014634149999999"/>
    <n v="100"/>
    <n v="4.4790826839999999E-2"/>
    <n v="701"/>
    <n v="5.7061340939999997E-2"/>
    <n v="13"/>
    <n v="533"/>
    <n v="0.75007033670000001"/>
    <n v="18000"/>
    <n v="45000"/>
    <n v="-500.4"/>
    <m/>
    <m/>
    <m/>
    <m/>
    <m/>
    <m/>
    <m/>
    <n v="900"/>
    <n v="2.3695555559999999"/>
    <n v="4.7391111110000002E-2"/>
  </r>
  <r>
    <x v="1"/>
    <x v="176"/>
    <x v="0"/>
    <x v="5"/>
    <n v="2501.6799999999998"/>
    <n v="45"/>
    <n v="53"/>
    <n v="0.84905660380000003"/>
    <n v="47.201509430000002"/>
    <x v="2"/>
    <n v="55.592888889999998"/>
    <n v="100"/>
    <n v="3.8436702439999998E-2"/>
    <n v="754"/>
    <n v="7.0291777190000002E-2"/>
    <n v="13"/>
    <n v="585"/>
    <n v="0.76615714239999999"/>
    <n v="18000"/>
    <n v="45000"/>
    <n v="-183.32"/>
    <m/>
    <m/>
    <m/>
    <m/>
    <m/>
    <m/>
    <m/>
    <n v="900"/>
    <n v="2.7796444440000001"/>
    <n v="5.5592888889999997E-2"/>
  </r>
  <r>
    <x v="2"/>
    <x v="177"/>
    <x v="1"/>
    <x v="5"/>
    <n v="3806.63"/>
    <n v="62"/>
    <n v="64"/>
    <n v="0.96875"/>
    <n v="59.478593750000002"/>
    <x v="1"/>
    <n v="61.397258059999999"/>
    <n v="100"/>
    <n v="2.559750987E-2"/>
    <n v="1439"/>
    <n v="4.4475330090000001E-2"/>
    <n v="13"/>
    <n v="806"/>
    <n v="0.78826416020000001"/>
    <n v="18000"/>
    <n v="45000"/>
    <n v="900.63"/>
    <m/>
    <m/>
    <m/>
    <m/>
    <m/>
    <m/>
    <m/>
    <n v="900"/>
    <n v="4.2295888890000004"/>
    <n v="8.4591777780000002E-2"/>
  </r>
  <r>
    <x v="3"/>
    <x v="178"/>
    <x v="1"/>
    <x v="5"/>
    <n v="4771.74"/>
    <n v="87"/>
    <n v="85"/>
    <n v="1.023529412"/>
    <n v="56.138117649999998"/>
    <x v="1"/>
    <n v="54.847586210000003"/>
    <n v="100"/>
    <n v="2.0526546980000001E-2"/>
    <n v="1461"/>
    <n v="5.817932923E-2"/>
    <n v="13"/>
    <n v="1131"/>
    <n v="0.76297954209999996"/>
    <n v="18000"/>
    <n v="45000"/>
    <n v="1540.74"/>
    <m/>
    <m/>
    <m/>
    <m/>
    <m/>
    <m/>
    <m/>
    <n v="900"/>
    <n v="5.301933333"/>
    <n v="0.10603866670000001"/>
  </r>
  <r>
    <x v="4"/>
    <x v="179"/>
    <x v="0"/>
    <x v="5"/>
    <n v="2477.59"/>
    <n v="49"/>
    <n v="46"/>
    <n v="1.065217391"/>
    <n v="53.860652170000002"/>
    <x v="1"/>
    <n v="50.563061220000002"/>
    <n v="100"/>
    <n v="3.8795929530000002E-2"/>
    <n v="766"/>
    <n v="6.0052219320000003E-2"/>
    <n v="13"/>
    <n v="637"/>
    <n v="0.74289531360000005"/>
    <n v="18000"/>
    <n v="45000"/>
    <n v="-259.41000000000003"/>
    <m/>
    <m/>
    <m/>
    <m/>
    <m/>
    <m/>
    <m/>
    <n v="900"/>
    <n v="2.7528777780000002"/>
    <n v="5.5057555559999999E-2"/>
  </r>
  <r>
    <x v="5"/>
    <x v="180"/>
    <x v="0"/>
    <x v="5"/>
    <n v="2767.29"/>
    <n v="43"/>
    <n v="51"/>
    <n v="0.84313725490000002"/>
    <n v="54.260588239999997"/>
    <x v="1"/>
    <n v="64.355581400000005"/>
    <n v="100"/>
    <n v="3.48761374E-2"/>
    <n v="689"/>
    <n v="7.4020319299999998E-2"/>
    <n v="13"/>
    <n v="559"/>
    <n v="0.79799731870000001"/>
    <n v="18000"/>
    <n v="45000"/>
    <n v="108.29"/>
    <m/>
    <m/>
    <m/>
    <m/>
    <m/>
    <m/>
    <m/>
    <n v="900"/>
    <n v="3.074766667"/>
    <n v="6.1495333329999999E-2"/>
  </r>
  <r>
    <x v="6"/>
    <x v="181"/>
    <x v="0"/>
    <x v="6"/>
    <n v="2628.19"/>
    <n v="51"/>
    <n v="54"/>
    <n v="0.94444444439999997"/>
    <n v="48.670185189999998"/>
    <x v="2"/>
    <n v="51.533137250000003"/>
    <n v="100"/>
    <n v="3.6654338590000002E-2"/>
    <n v="701"/>
    <n v="7.7032810270000002E-2"/>
    <n v="13"/>
    <n v="663"/>
    <n v="0.74773513329999997"/>
    <n v="18000"/>
    <n v="45000"/>
    <n v="-134.81"/>
    <m/>
    <m/>
    <m/>
    <m/>
    <m/>
    <m/>
    <m/>
    <n v="900"/>
    <n v="2.920211111"/>
    <n v="5.8404222220000003E-2"/>
  </r>
  <r>
    <x v="0"/>
    <x v="182"/>
    <x v="0"/>
    <x v="6"/>
    <n v="2073.44"/>
    <n v="39"/>
    <n v="35"/>
    <n v="1.114285714"/>
    <n v="59.241142859999997"/>
    <x v="1"/>
    <n v="53.165128209999999"/>
    <n v="100"/>
    <n v="4.6010011779999999E-2"/>
    <n v="665"/>
    <n v="5.2631578950000001E-2"/>
    <n v="13"/>
    <n v="507"/>
    <n v="0.75547881780000004"/>
    <n v="18000"/>
    <n v="45000"/>
    <n v="-533.55999999999995"/>
    <m/>
    <m/>
    <m/>
    <m/>
    <m/>
    <m/>
    <m/>
    <n v="900"/>
    <n v="2.303822222"/>
    <n v="4.6076444440000003E-2"/>
  </r>
  <r>
    <x v="1"/>
    <x v="183"/>
    <x v="0"/>
    <x v="6"/>
    <n v="1001.01"/>
    <n v="19"/>
    <n v="20"/>
    <n v="0.95"/>
    <n v="50.0505"/>
    <x v="1"/>
    <n v="52.684736839999999"/>
    <n v="100"/>
    <n v="9.0825696410000004E-2"/>
    <n v="503"/>
    <n v="3.9761431409999999E-2"/>
    <n v="13"/>
    <n v="247"/>
    <n v="0.75324921830000002"/>
    <n v="18000"/>
    <n v="45000"/>
    <n v="-1345.99"/>
    <m/>
    <m/>
    <m/>
    <m/>
    <m/>
    <m/>
    <m/>
    <n v="900"/>
    <n v="1.112233333"/>
    <n v="2.224466667E-2"/>
  </r>
  <r>
    <x v="2"/>
    <x v="184"/>
    <x v="1"/>
    <x v="6"/>
    <n v="3220.21"/>
    <n v="68"/>
    <n v="58"/>
    <n v="1.172413793"/>
    <n v="55.52086207"/>
    <x v="1"/>
    <n v="47.356029409999998"/>
    <n v="100"/>
    <n v="3.0118576840000001E-2"/>
    <n v="1344"/>
    <n v="4.3154761899999998E-2"/>
    <n v="13"/>
    <n v="884"/>
    <n v="0.72548374169999996"/>
    <n v="18000"/>
    <n v="45000"/>
    <n v="236.21"/>
    <m/>
    <m/>
    <m/>
    <m/>
    <m/>
    <m/>
    <m/>
    <n v="900"/>
    <n v="3.5780111109999999"/>
    <n v="7.1560222219999997E-2"/>
  </r>
  <r>
    <x v="3"/>
    <x v="185"/>
    <x v="1"/>
    <x v="6"/>
    <n v="2745.23"/>
    <n v="48"/>
    <n v="48"/>
    <n v="1"/>
    <n v="57.192291670000003"/>
    <x v="1"/>
    <n v="57.192291670000003"/>
    <n v="100"/>
    <n v="3.5146543510000003E-2"/>
    <n v="1150"/>
    <n v="4.173913043E-2"/>
    <n v="13"/>
    <n v="624"/>
    <n v="0.77269664110000003"/>
    <n v="18000"/>
    <n v="45000"/>
    <n v="21.23"/>
    <m/>
    <m/>
    <m/>
    <m/>
    <m/>
    <m/>
    <m/>
    <n v="900"/>
    <n v="3.0502555560000002"/>
    <n v="6.1005111110000003E-2"/>
  </r>
  <r>
    <x v="4"/>
    <x v="186"/>
    <x v="0"/>
    <x v="6"/>
    <n v="2463.63"/>
    <n v="43"/>
    <n v="46"/>
    <n v="0.93478260869999996"/>
    <n v="53.557173910000003"/>
    <x v="1"/>
    <n v="57.293720929999999"/>
    <n v="100"/>
    <n v="3.9007189019999999E-2"/>
    <n v="669"/>
    <n v="6.8759342299999998E-2"/>
    <n v="13"/>
    <n v="559"/>
    <n v="0.77309904490000003"/>
    <n v="18000"/>
    <n v="45000"/>
    <n v="-195.37"/>
    <m/>
    <m/>
    <m/>
    <m/>
    <m/>
    <m/>
    <m/>
    <n v="900"/>
    <n v="2.7373666669999999"/>
    <n v="5.4747333330000002E-2"/>
  </r>
  <r>
    <x v="5"/>
    <x v="187"/>
    <x v="0"/>
    <x v="6"/>
    <n v="1360.63"/>
    <n v="21"/>
    <n v="26"/>
    <n v="0.8076923077"/>
    <n v="52.331923080000003"/>
    <x v="1"/>
    <n v="64.791904759999994"/>
    <n v="100"/>
    <n v="6.8463608169999995E-2"/>
    <n v="559"/>
    <n v="4.6511627909999999E-2"/>
    <n v="13"/>
    <n v="273"/>
    <n v="0.79935765049999996"/>
    <n v="18000"/>
    <n v="45000"/>
    <n v="-1012.37"/>
    <m/>
    <m/>
    <m/>
    <m/>
    <m/>
    <m/>
    <m/>
    <n v="900"/>
    <n v="1.5118111110000001"/>
    <n v="3.0236222220000001E-2"/>
  </r>
  <r>
    <x v="6"/>
    <x v="188"/>
    <x v="0"/>
    <x v="6"/>
    <n v="1273.3499999999999"/>
    <n v="21"/>
    <n v="23"/>
    <n v="0.91304347829999999"/>
    <n v="55.363043480000002"/>
    <x v="1"/>
    <n v="60.635714290000003"/>
    <n v="100"/>
    <n v="7.2814650310000006E-2"/>
    <n v="554"/>
    <n v="4.1516245489999999E-2"/>
    <n v="13"/>
    <n v="273"/>
    <n v="0.78560490049999998"/>
    <n v="18000"/>
    <n v="45000"/>
    <n v="-1099.6500000000001"/>
    <m/>
    <m/>
    <m/>
    <m/>
    <m/>
    <m/>
    <m/>
    <n v="900"/>
    <n v="1.414833333"/>
    <n v="2.8296666670000001E-2"/>
  </r>
  <r>
    <x v="0"/>
    <x v="189"/>
    <x v="0"/>
    <x v="6"/>
    <n v="1796.35"/>
    <n v="21"/>
    <n v="26"/>
    <n v="0.8076923077"/>
    <n v="69.090384619999995"/>
    <x v="3"/>
    <n v="85.540476190000007"/>
    <n v="100"/>
    <n v="5.2732881590000003E-2"/>
    <n v="623"/>
    <n v="4.1733547349999997E-2"/>
    <n v="13"/>
    <n v="273"/>
    <n v="0.84802516210000001"/>
    <n v="18000"/>
    <n v="45000"/>
    <n v="-576.65"/>
    <m/>
    <m/>
    <m/>
    <m/>
    <m/>
    <m/>
    <m/>
    <n v="900"/>
    <n v="1.995944444"/>
    <n v="3.9918888889999997E-2"/>
  </r>
  <r>
    <x v="1"/>
    <x v="190"/>
    <x v="0"/>
    <x v="6"/>
    <n v="1091.2"/>
    <n v="15"/>
    <n v="18"/>
    <n v="0.83333333330000003"/>
    <n v="60.622222219999998"/>
    <x v="3"/>
    <n v="72.746666669999996"/>
    <n v="100"/>
    <n v="8.3948959030000006E-2"/>
    <n v="623"/>
    <n v="2.8892455859999999E-2"/>
    <n v="13"/>
    <n v="195"/>
    <n v="0.82129765399999999"/>
    <n v="18000"/>
    <n v="45000"/>
    <n v="-1203.8"/>
    <m/>
    <m/>
    <m/>
    <m/>
    <m/>
    <m/>
    <m/>
    <n v="900"/>
    <n v="1.212444444"/>
    <n v="2.424888889E-2"/>
  </r>
  <r>
    <x v="2"/>
    <x v="191"/>
    <x v="1"/>
    <x v="6"/>
    <n v="2553.08"/>
    <n v="37"/>
    <n v="40"/>
    <n v="0.92500000000000004"/>
    <n v="63.826999999999998"/>
    <x v="3"/>
    <n v="69.002162159999997"/>
    <n v="100"/>
    <n v="3.7692040949999998E-2"/>
    <n v="1182"/>
    <n v="3.384094755E-2"/>
    <n v="13"/>
    <n v="481"/>
    <n v="0.81160010650000003"/>
    <n v="18000"/>
    <n v="45000"/>
    <n v="-27.92"/>
    <m/>
    <m/>
    <m/>
    <m/>
    <m/>
    <m/>
    <m/>
    <n v="900"/>
    <n v="2.836755556"/>
    <n v="5.673511111E-2"/>
  </r>
  <r>
    <x v="3"/>
    <x v="192"/>
    <x v="1"/>
    <x v="6"/>
    <n v="3073.23"/>
    <n v="58"/>
    <n v="55"/>
    <n v="1.054545455"/>
    <n v="55.876909089999998"/>
    <x v="1"/>
    <n v="52.98672414"/>
    <n v="100"/>
    <n v="3.1513631219999998E-2"/>
    <n v="1292"/>
    <n v="4.2569659439999998E-2"/>
    <n v="13"/>
    <n v="754"/>
    <n v="0.75465552530000002"/>
    <n v="18000"/>
    <n v="45000"/>
    <n v="219.23"/>
    <m/>
    <m/>
    <m/>
    <m/>
    <m/>
    <m/>
    <m/>
    <n v="900"/>
    <n v="3.4146999999999998"/>
    <n v="6.8293999999999994E-2"/>
  </r>
  <r>
    <x v="4"/>
    <x v="193"/>
    <x v="0"/>
    <x v="6"/>
    <n v="1596.53"/>
    <n v="31"/>
    <n v="32"/>
    <n v="0.96875"/>
    <n v="49.891562499999999"/>
    <x v="2"/>
    <n v="51.50096774"/>
    <n v="100"/>
    <n v="5.8943844199999998E-2"/>
    <n v="569"/>
    <n v="5.6239015820000002E-2"/>
    <n v="13"/>
    <n v="403"/>
    <n v="0.74757755879999999"/>
    <n v="18000"/>
    <n v="45000"/>
    <n v="-906.47"/>
    <m/>
    <m/>
    <m/>
    <m/>
    <m/>
    <m/>
    <m/>
    <n v="900"/>
    <n v="1.7739222219999999"/>
    <n v="3.547844444E-2"/>
  </r>
  <r>
    <x v="5"/>
    <x v="194"/>
    <x v="0"/>
    <x v="6"/>
    <n v="1800.14"/>
    <n v="33"/>
    <n v="29"/>
    <n v="1.137931034"/>
    <n v="62.073793100000003"/>
    <x v="3"/>
    <n v="54.549696969999999"/>
    <n v="100"/>
    <n v="5.2627701120000002E-2"/>
    <n v="613"/>
    <n v="4.730831974E-2"/>
    <n v="13"/>
    <n v="429"/>
    <n v="0.76168520230000003"/>
    <n v="18000"/>
    <n v="45000"/>
    <n v="-728.86"/>
    <m/>
    <m/>
    <m/>
    <m/>
    <m/>
    <m/>
    <m/>
    <n v="900"/>
    <n v="2.0001555560000002"/>
    <n v="4.0003111110000003E-2"/>
  </r>
  <r>
    <x v="6"/>
    <x v="195"/>
    <x v="0"/>
    <x v="6"/>
    <n v="1478.08"/>
    <n v="30"/>
    <n v="33"/>
    <n v="0.90909090910000001"/>
    <n v="44.790303029999997"/>
    <x v="2"/>
    <n v="49.269333330000002"/>
    <n v="100"/>
    <n v="6.3368143569999993E-2"/>
    <n v="535"/>
    <n v="6.1682242989999997E-2"/>
    <n v="13"/>
    <n v="390"/>
    <n v="0.73614418709999996"/>
    <n v="18000"/>
    <n v="45000"/>
    <n v="-1011.92"/>
    <m/>
    <m/>
    <m/>
    <m/>
    <m/>
    <m/>
    <m/>
    <n v="900"/>
    <n v="1.6423111109999999"/>
    <n v="3.2846222219999999E-2"/>
  </r>
  <r>
    <x v="0"/>
    <x v="196"/>
    <x v="0"/>
    <x v="6"/>
    <n v="1355.45"/>
    <n v="25"/>
    <n v="29"/>
    <n v="0.86206896550000001"/>
    <n v="46.739655169999999"/>
    <x v="2"/>
    <n v="54.218000000000004"/>
    <n v="100"/>
    <n v="6.8707272659999999E-2"/>
    <n v="574"/>
    <n v="5.0522648080000003E-2"/>
    <n v="13"/>
    <n v="325"/>
    <n v="0.76022723079999999"/>
    <n v="18000"/>
    <n v="45000"/>
    <n v="-1069.55"/>
    <m/>
    <m/>
    <m/>
    <m/>
    <m/>
    <m/>
    <m/>
    <n v="900"/>
    <n v="1.506055556"/>
    <n v="3.0121111110000001E-2"/>
  </r>
  <r>
    <x v="1"/>
    <x v="197"/>
    <x v="0"/>
    <x v="6"/>
    <n v="1527.38"/>
    <n v="26"/>
    <n v="27"/>
    <n v="0.96296296299999995"/>
    <n v="56.569629630000001"/>
    <x v="1"/>
    <n v="58.745384620000003"/>
    <n v="100"/>
    <n v="6.1448463170000002E-2"/>
    <n v="538"/>
    <n v="5.0185873610000001E-2"/>
    <n v="13"/>
    <n v="338"/>
    <n v="0.77870601949999996"/>
    <n v="18000"/>
    <n v="45000"/>
    <n v="-910.62"/>
    <m/>
    <m/>
    <m/>
    <m/>
    <m/>
    <m/>
    <m/>
    <n v="900"/>
    <n v="1.697088889"/>
    <n v="3.3941777780000001E-2"/>
  </r>
  <r>
    <x v="2"/>
    <x v="198"/>
    <x v="1"/>
    <x v="6"/>
    <n v="2559.46"/>
    <n v="61"/>
    <n v="50"/>
    <n v="1.22"/>
    <n v="51.1892"/>
    <x v="1"/>
    <n v="41.958360659999997"/>
    <n v="100"/>
    <n v="3.7601618369999999E-2"/>
    <n v="1153"/>
    <n v="4.3365134430000001E-2"/>
    <n v="13"/>
    <n v="793"/>
    <n v="0.69016902000000002"/>
    <n v="18000"/>
    <n v="45000"/>
    <n v="-333.54"/>
    <m/>
    <m/>
    <m/>
    <m/>
    <m/>
    <m/>
    <m/>
    <n v="900"/>
    <n v="2.8438444440000001"/>
    <n v="5.6876888889999998E-2"/>
  </r>
  <r>
    <x v="3"/>
    <x v="199"/>
    <x v="1"/>
    <x v="6"/>
    <n v="2761.04"/>
    <n v="60"/>
    <n v="57"/>
    <n v="1.052631579"/>
    <n v="48.43929825"/>
    <x v="2"/>
    <n v="46.01733333"/>
    <n v="100"/>
    <n v="3.4952325030000002E-2"/>
    <n v="1292"/>
    <n v="4.4117647060000001E-2"/>
    <n v="13"/>
    <n v="780"/>
    <n v="0.71749775449999997"/>
    <n v="18000"/>
    <n v="45000"/>
    <n v="-118.96"/>
    <m/>
    <m/>
    <m/>
    <m/>
    <m/>
    <m/>
    <m/>
    <n v="900"/>
    <n v="3.0678222220000002"/>
    <n v="6.1356444439999998E-2"/>
  </r>
  <r>
    <x v="4"/>
    <x v="200"/>
    <x v="0"/>
    <x v="6"/>
    <n v="1828.62"/>
    <n v="33"/>
    <n v="27"/>
    <n v="1.2222222220000001"/>
    <n v="67.72666667"/>
    <x v="3"/>
    <n v="55.412727269999998"/>
    <n v="100"/>
    <n v="5.1850545989999997E-2"/>
    <n v="633"/>
    <n v="4.2654028439999998E-2"/>
    <n v="13"/>
    <n v="429"/>
    <n v="0.76539685660000001"/>
    <n v="18000"/>
    <n v="45000"/>
    <n v="-700.38"/>
    <m/>
    <m/>
    <m/>
    <m/>
    <m/>
    <m/>
    <m/>
    <n v="900"/>
    <n v="2.0318000000000001"/>
    <n v="4.0635999999999999E-2"/>
  </r>
  <r>
    <x v="5"/>
    <x v="201"/>
    <x v="0"/>
    <x v="6"/>
    <n v="1439.26"/>
    <n v="29"/>
    <n v="28"/>
    <n v="1.0357142859999999"/>
    <n v="51.402142859999998"/>
    <x v="1"/>
    <n v="49.629655169999999"/>
    <n v="100"/>
    <n v="6.49662825E-2"/>
    <n v="590"/>
    <n v="4.7457627119999998E-2"/>
    <n v="13"/>
    <n v="377"/>
    <n v="0.73805983630000005"/>
    <n v="18000"/>
    <n v="45000"/>
    <n v="-1037.74"/>
    <m/>
    <m/>
    <m/>
    <m/>
    <m/>
    <m/>
    <m/>
    <n v="900"/>
    <n v="1.599177778"/>
    <n v="3.1983555560000002E-2"/>
  </r>
  <r>
    <x v="6"/>
    <x v="202"/>
    <x v="0"/>
    <x v="6"/>
    <n v="1736.55"/>
    <n v="38"/>
    <n v="36"/>
    <n v="1.0555555560000001"/>
    <n v="48.237499999999997"/>
    <x v="2"/>
    <n v="45.698684210000003"/>
    <n v="100"/>
    <n v="5.4449919690000001E-2"/>
    <n v="680"/>
    <n v="5.2941176469999997E-2"/>
    <n v="13"/>
    <n v="494"/>
    <n v="0.71552791449999997"/>
    <n v="18000"/>
    <n v="45000"/>
    <n v="-857.45"/>
    <m/>
    <m/>
    <m/>
    <m/>
    <m/>
    <m/>
    <m/>
    <n v="900"/>
    <n v="1.9295"/>
    <n v="3.8589999999999999E-2"/>
  </r>
  <r>
    <x v="0"/>
    <x v="203"/>
    <x v="0"/>
    <x v="6"/>
    <n v="2129.7199999999998"/>
    <n v="32"/>
    <n v="42"/>
    <n v="0.7619047619"/>
    <n v="50.707619049999998"/>
    <x v="1"/>
    <n v="66.553749999999994"/>
    <n v="100"/>
    <n v="4.4848680549999999E-2"/>
    <n v="642"/>
    <n v="6.5420560749999995E-2"/>
    <n v="13"/>
    <n v="416"/>
    <n v="0.80466915839999997"/>
    <n v="18000"/>
    <n v="45000"/>
    <n v="-386.28"/>
    <m/>
    <m/>
    <m/>
    <m/>
    <m/>
    <m/>
    <m/>
    <n v="900"/>
    <n v="2.3663555559999998"/>
    <n v="4.732711111E-2"/>
  </r>
  <r>
    <x v="1"/>
    <x v="204"/>
    <x v="0"/>
    <x v="6"/>
    <n v="1540.85"/>
    <n v="33"/>
    <n v="30"/>
    <n v="1.1000000000000001"/>
    <n v="51.361666669999998"/>
    <x v="1"/>
    <n v="46.692424240000001"/>
    <n v="100"/>
    <n v="6.0944022909999999E-2"/>
    <n v="583"/>
    <n v="5.1457975990000002E-2"/>
    <n v="13"/>
    <n v="429"/>
    <n v="0.72158224360000001"/>
    <n v="18000"/>
    <n v="45000"/>
    <n v="-988.15"/>
    <m/>
    <m/>
    <m/>
    <m/>
    <m/>
    <m/>
    <m/>
    <n v="900"/>
    <n v="1.7120555559999999"/>
    <n v="3.424111111E-2"/>
  </r>
  <r>
    <x v="2"/>
    <x v="205"/>
    <x v="1"/>
    <x v="6"/>
    <n v="4103.3999999999996"/>
    <n v="97"/>
    <n v="93"/>
    <n v="1.0430107529999999"/>
    <n v="44.122580650000003"/>
    <x v="2"/>
    <n v="42.30309278"/>
    <n v="100"/>
    <n v="2.379026502E-2"/>
    <n v="1506"/>
    <n v="6.1752988049999999E-2"/>
    <n v="13"/>
    <n v="1261"/>
    <n v="0.69269386359999996"/>
    <n v="18000"/>
    <n v="45000"/>
    <n v="742.4"/>
    <m/>
    <m/>
    <m/>
    <m/>
    <m/>
    <m/>
    <m/>
    <n v="900"/>
    <n v="4.5593333329999997"/>
    <n v="9.1186666669999999E-2"/>
  </r>
  <r>
    <x v="3"/>
    <x v="206"/>
    <x v="1"/>
    <x v="6"/>
    <n v="5294.8"/>
    <n v="127"/>
    <n v="120"/>
    <n v="1.058333333"/>
    <n v="44.123333330000001"/>
    <x v="2"/>
    <n v="41.69133858"/>
    <n v="100"/>
    <n v="1.8536368349999999E-2"/>
    <n v="1527"/>
    <n v="7.8585461689999997E-2"/>
    <n v="13"/>
    <n v="1651"/>
    <n v="0.68818463399999996"/>
    <n v="18000"/>
    <n v="45000"/>
    <n v="1543.8"/>
    <m/>
    <m/>
    <m/>
    <m/>
    <m/>
    <m/>
    <m/>
    <n v="900"/>
    <n v="5.8831111109999998"/>
    <n v="0.1176622222"/>
  </r>
  <r>
    <x v="4"/>
    <x v="207"/>
    <x v="0"/>
    <x v="6"/>
    <n v="3375.66"/>
    <n v="72"/>
    <n v="62"/>
    <n v="1.161290323"/>
    <n v="54.446129030000002"/>
    <x v="1"/>
    <n v="46.884166669999999"/>
    <n v="100"/>
    <n v="2.87715139E-2"/>
    <n v="1015"/>
    <n v="6.1083743840000003E-2"/>
    <n v="13"/>
    <n v="936"/>
    <n v="0.72272089009999996"/>
    <n v="18000"/>
    <n v="45000"/>
    <n v="339.66"/>
    <m/>
    <m/>
    <m/>
    <m/>
    <m/>
    <m/>
    <m/>
    <n v="900"/>
    <n v="3.7507333329999999"/>
    <n v="7.5014666669999994E-2"/>
  </r>
  <r>
    <x v="5"/>
    <x v="208"/>
    <x v="0"/>
    <x v="6"/>
    <n v="1784.24"/>
    <n v="31"/>
    <n v="38"/>
    <n v="0.81578947369999999"/>
    <n v="46.953684209999999"/>
    <x v="2"/>
    <n v="57.556129030000001"/>
    <n v="100"/>
    <n v="5.3071795519999999E-2"/>
    <n v="787"/>
    <n v="4.8284625159999997E-2"/>
    <n v="13"/>
    <n v="403"/>
    <n v="0.77413352459999996"/>
    <n v="18000"/>
    <n v="45000"/>
    <n v="-718.76"/>
    <m/>
    <m/>
    <m/>
    <m/>
    <m/>
    <m/>
    <m/>
    <n v="900"/>
    <n v="1.9824888890000001"/>
    <n v="3.9649777779999999E-2"/>
  </r>
  <r>
    <x v="6"/>
    <x v="209"/>
    <x v="0"/>
    <x v="6"/>
    <n v="2759.3"/>
    <n v="74"/>
    <n v="72"/>
    <n v="1.0277777779999999"/>
    <n v="38.323611110000002"/>
    <x v="0"/>
    <n v="37.287837840000002"/>
    <n v="100"/>
    <n v="3.4973594939999998E-2"/>
    <n v="1066"/>
    <n v="6.7542213879999993E-2"/>
    <n v="13"/>
    <n v="962"/>
    <n v="0.65136085239999997"/>
    <n v="18000"/>
    <n v="45000"/>
    <n v="-302.7"/>
    <m/>
    <m/>
    <m/>
    <m/>
    <m/>
    <m/>
    <m/>
    <n v="900"/>
    <n v="3.065888889"/>
    <n v="6.1317777779999999E-2"/>
  </r>
  <r>
    <x v="0"/>
    <x v="210"/>
    <x v="0"/>
    <x v="6"/>
    <n v="2662.1"/>
    <n v="73"/>
    <n v="61"/>
    <n v="1.1967213109999999"/>
    <n v="43.640983609999999"/>
    <x v="2"/>
    <n v="36.467123290000004"/>
    <n v="100"/>
    <n v="3.6204337279999999E-2"/>
    <n v="1026"/>
    <n v="5.9454191029999999E-2"/>
    <n v="13"/>
    <n v="949"/>
    <n v="0.64351451859999997"/>
    <n v="18000"/>
    <n v="45000"/>
    <n v="-386.9"/>
    <m/>
    <m/>
    <m/>
    <m/>
    <m/>
    <m/>
    <m/>
    <n v="900"/>
    <n v="2.9578888889999999"/>
    <n v="5.9157777779999997E-2"/>
  </r>
  <r>
    <x v="1"/>
    <x v="211"/>
    <x v="0"/>
    <x v="6"/>
    <n v="5668.3"/>
    <n v="143"/>
    <n v="110"/>
    <n v="1.3"/>
    <n v="51.53"/>
    <x v="1"/>
    <n v="39.638461540000002"/>
    <n v="100"/>
    <n v="1.733613023E-2"/>
    <n v="2070"/>
    <n v="5.3140096620000001E-2"/>
    <n v="13"/>
    <n v="1859"/>
    <n v="0.67203570739999996"/>
    <n v="18000"/>
    <n v="45000"/>
    <n v="1709.3"/>
    <m/>
    <m/>
    <m/>
    <m/>
    <m/>
    <m/>
    <m/>
    <n v="900"/>
    <n v="6.2981111109999999"/>
    <n v="0.12596222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1AAE1F-4441-4E0F-9D4B-899F5A8B163A}"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fieldListSortAscending="1">
  <location ref="U9:W221" firstHeaderRow="0" firstDataRow="1" firstDataCol="1"/>
  <pivotFields count="32">
    <pivotField showAll="0">
      <items count="8">
        <item x="2"/>
        <item x="1"/>
        <item x="0"/>
        <item x="6"/>
        <item x="5"/>
        <item x="4"/>
        <item x="3"/>
        <item t="default"/>
      </items>
    </pivotField>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9">
        <item x="6"/>
        <item x="5"/>
        <item x="4"/>
        <item x="3"/>
        <item x="2"/>
        <item x="1"/>
        <item x="0"/>
        <item m="1" x="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
  </rowFields>
  <rowItems count="21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rowItems>
  <colFields count="1">
    <field x="-2"/>
  </colFields>
  <colItems count="2">
    <i>
      <x/>
    </i>
    <i i="1">
      <x v="1"/>
    </i>
  </colItems>
  <dataFields count="2">
    <dataField name="Sum of revenue" fld="4" baseField="0" baseItem="0"/>
    <dataField name="Sum of profit" fld="20" baseField="0" baseItem="0"/>
  </dataFields>
  <formats count="2">
    <format dxfId="1">
      <pivotArea outline="0" collapsedLevelsAreSubtotals="1" fieldPosition="0"/>
    </format>
    <format dxfId="0">
      <pivotArea dataOnly="0" labelOnly="1" outline="0" fieldPosition="0">
        <references count="1">
          <reference field="4294967294" count="2">
            <x v="0"/>
            <x v="1"/>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D6AC4E-2863-47F4-9931-AF0C8A1E898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fieldListSortAscending="1">
  <location ref="BC9:BD12" firstHeaderRow="1" firstDataRow="1" firstDataCol="1"/>
  <pivotFields count="32">
    <pivotField showAll="0">
      <items count="8">
        <item x="2"/>
        <item x="1"/>
        <item x="0"/>
        <item x="6"/>
        <item x="5"/>
        <item x="4"/>
        <item x="3"/>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m="1" x="2"/>
        <item m="1" x="3"/>
        <item x="0"/>
        <item x="1"/>
        <item t="default"/>
      </items>
    </pivotField>
    <pivotField showAll="0">
      <items count="9">
        <item x="6"/>
        <item x="5"/>
        <item x="4"/>
        <item x="3"/>
        <item x="2"/>
        <item x="1"/>
        <item x="0"/>
        <item m="1" x="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3">
    <i>
      <x v="2"/>
    </i>
    <i>
      <x v="3"/>
    </i>
    <i t="grand">
      <x/>
    </i>
  </rowItems>
  <colItems count="1">
    <i/>
  </colItems>
  <dataFields count="1">
    <dataField name="Sum of revenue" fld="4" baseField="0" baseItem="0"/>
  </dataFields>
  <formats count="2">
    <format dxfId="3">
      <pivotArea collapsedLevelsAreSubtotals="1" fieldPosition="0">
        <references count="1">
          <reference field="2" count="0"/>
        </references>
      </pivotArea>
    </format>
    <format dxfId="2">
      <pivotArea collapsedLevelsAreSubtotals="1" fieldPosition="0">
        <references count="1">
          <reference field="2" count="1">
            <x v="1"/>
          </reference>
        </references>
      </pivotArea>
    </format>
  </formats>
  <chartFormats count="9">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 count="1" selected="0">
            <x v="0"/>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2"/>
          </reference>
        </references>
      </pivotArea>
    </chartFormat>
    <chartFormat chart="3" format="9">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2D8DF7-79B8-4D5A-A6A5-07E5DD43CB9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fieldListSortAscending="1">
  <location ref="AZ9:BA12" firstHeaderRow="1" firstDataRow="1" firstDataCol="1"/>
  <pivotFields count="32">
    <pivotField showAll="0">
      <items count="8">
        <item x="2"/>
        <item x="1"/>
        <item x="0"/>
        <item x="6"/>
        <item x="5"/>
        <item x="4"/>
        <item x="3"/>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m="1" x="2"/>
        <item m="1" x="3"/>
        <item x="0"/>
        <item x="1"/>
        <item t="default"/>
      </items>
    </pivotField>
    <pivotField showAll="0">
      <items count="9">
        <item x="6"/>
        <item x="5"/>
        <item x="4"/>
        <item x="3"/>
        <item x="2"/>
        <item x="1"/>
        <item x="0"/>
        <item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3">
    <i>
      <x v="2"/>
    </i>
    <i>
      <x v="3"/>
    </i>
    <i t="grand">
      <x/>
    </i>
  </rowItems>
  <colItems count="1">
    <i/>
  </colItems>
  <dataFields count="1">
    <dataField name="Sum of revenue_per_sqft" fld="2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6B6869-00CA-4C5A-90D5-8C293AE6F19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I9:J10" firstHeaderRow="0" firstDataRow="1" firstDataCol="0"/>
  <pivotFields count="32">
    <pivotField showAll="0">
      <items count="8">
        <item x="2"/>
        <item x="1"/>
        <item x="0"/>
        <item x="6"/>
        <item x="5"/>
        <item x="4"/>
        <item x="3"/>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9">
        <item x="6"/>
        <item x="5"/>
        <item x="4"/>
        <item x="3"/>
        <item x="2"/>
        <item x="1"/>
        <item x="0"/>
        <item m="1" x="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revenue" fld="4" baseField="0" baseItem="0"/>
    <dataField name="Sum of profit" fld="2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2BE056-8938-4AC8-B7BC-96A01514B7B6}"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1" fieldListSortAscending="1">
  <location ref="AK9:AM18" firstHeaderRow="2" firstDataRow="2" firstDataCol="2"/>
  <pivotFields count="32">
    <pivotField compact="0" outline="0" showAll="0" defaultSubtotal="0">
      <items count="7">
        <item x="2"/>
        <item x="1"/>
        <item x="0"/>
        <item x="6"/>
        <item x="5"/>
        <item x="4"/>
        <item x="3"/>
      </items>
      <extLst>
        <ext xmlns:x14="http://schemas.microsoft.com/office/spreadsheetml/2009/9/main" uri="{2946ED86-A175-432a-8AC1-64E0C546D7DE}">
          <x14:pivotField fillDownLabels="1"/>
        </ext>
      </extLst>
    </pivotField>
    <pivotField compact="0" numFmtId="16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defaultSubtotal="0">
      <items count="4">
        <item m="1" x="2"/>
        <item m="1" x="3"/>
        <item x="0"/>
        <item x="1"/>
      </items>
      <extLst>
        <ext xmlns:x14="http://schemas.microsoft.com/office/spreadsheetml/2009/9/main" uri="{2946ED86-A175-432a-8AC1-64E0C546D7DE}">
          <x14:pivotField fillDownLabels="1"/>
        </ext>
      </extLst>
    </pivotField>
    <pivotField compact="0" outline="0" showAll="0">
      <items count="9">
        <item x="6"/>
        <item x="5"/>
        <item x="4"/>
        <item x="3"/>
        <item x="2"/>
        <item x="1"/>
        <item x="0"/>
        <item m="1" x="7"/>
        <item t="default"/>
      </items>
    </pivotField>
    <pivotField compact="0" outline="0" showAll="0"/>
    <pivotField compact="0" outline="0" showAll="0"/>
    <pivotField dataField="1" compact="0" outline="0" showAll="0"/>
    <pivotField compact="0" outline="0" showAll="0"/>
    <pivotField compact="0" outline="0" showAll="0"/>
    <pivotField axis="axisRow" compact="0" outline="0" showAll="0">
      <items count="5">
        <item x="2"/>
        <item x="1"/>
        <item x="0"/>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2">
    <field x="2"/>
    <field x="9"/>
  </rowFields>
  <rowItems count="8">
    <i>
      <x v="2"/>
      <x/>
    </i>
    <i r="1">
      <x v="1"/>
    </i>
    <i r="1">
      <x v="2"/>
    </i>
    <i r="1">
      <x v="3"/>
    </i>
    <i>
      <x v="3"/>
      <x/>
    </i>
    <i r="1">
      <x v="1"/>
    </i>
    <i r="1">
      <x v="2"/>
    </i>
    <i r="1">
      <x v="3"/>
    </i>
  </rowItems>
  <colItems count="1">
    <i/>
  </colItems>
  <dataFields count="1">
    <dataField name="Sum of num_transactions" fld="6" baseField="0" baseItem="0" numFmtId="167"/>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6A29F3-61ED-4494-9BCB-14E1C54B64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fieldListSortAscending="1">
  <location ref="B9:C17" firstHeaderRow="1" firstDataRow="1" firstDataCol="1"/>
  <pivotFields count="32">
    <pivotField showAll="0">
      <items count="8">
        <item x="2"/>
        <item x="1"/>
        <item x="0"/>
        <item x="6"/>
        <item x="5"/>
        <item x="4"/>
        <item x="3"/>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9">
        <item x="6"/>
        <item x="5"/>
        <item x="4"/>
        <item x="3"/>
        <item x="2"/>
        <item x="1"/>
        <item x="0"/>
        <item m="1" x="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8">
    <i>
      <x/>
    </i>
    <i>
      <x v="1"/>
    </i>
    <i>
      <x v="2"/>
    </i>
    <i>
      <x v="3"/>
    </i>
    <i>
      <x v="4"/>
    </i>
    <i>
      <x v="5"/>
    </i>
    <i>
      <x v="6"/>
    </i>
    <i t="grand">
      <x/>
    </i>
  </rowItems>
  <colItems count="1">
    <i/>
  </colItems>
  <dataFields count="1">
    <dataField name="Sum of revenue" fld="4" baseField="0" baseItem="0"/>
  </dataFields>
  <formats count="1">
    <format dxfId="5">
      <pivotArea collapsedLevelsAreSubtotals="1" fieldPosition="0">
        <references count="1">
          <reference field="3"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599D44-C746-4430-ABCB-0627ECA4879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L9:N17" firstHeaderRow="0" firstDataRow="1" firstDataCol="1"/>
  <pivotFields count="32">
    <pivotField showAll="0">
      <items count="8">
        <item x="2"/>
        <item x="1"/>
        <item x="0"/>
        <item x="6"/>
        <item x="5"/>
        <item x="4"/>
        <item x="3"/>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9">
        <item x="6"/>
        <item x="5"/>
        <item x="4"/>
        <item x="3"/>
        <item x="2"/>
        <item x="1"/>
        <item x="0"/>
        <item m="1" x="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8">
    <i>
      <x/>
    </i>
    <i>
      <x v="1"/>
    </i>
    <i>
      <x v="2"/>
    </i>
    <i>
      <x v="3"/>
    </i>
    <i>
      <x v="4"/>
    </i>
    <i>
      <x v="5"/>
    </i>
    <i>
      <x v="6"/>
    </i>
    <i t="grand">
      <x/>
    </i>
  </rowItems>
  <colFields count="1">
    <field x="-2"/>
  </colFields>
  <colItems count="2">
    <i>
      <x/>
    </i>
    <i i="1">
      <x v="1"/>
    </i>
  </colItems>
  <dataFields count="2">
    <dataField name="Sum of revenue" fld="4" baseField="0" baseItem="0"/>
    <dataField name="Sum of profit" fld="20" baseField="0" baseItem="0"/>
  </dataFields>
  <formats count="1">
    <format dxfId="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DBBAAC-8697-411D-A265-0B38980C9DF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AV9:AW14" firstHeaderRow="1" firstDataRow="1" firstDataCol="1"/>
  <pivotFields count="32">
    <pivotField showAll="0">
      <items count="8">
        <item x="2"/>
        <item x="1"/>
        <item x="0"/>
        <item x="6"/>
        <item x="5"/>
        <item x="4"/>
        <item x="3"/>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9">
        <item x="6"/>
        <item x="5"/>
        <item x="4"/>
        <item x="3"/>
        <item x="2"/>
        <item x="1"/>
        <item x="0"/>
        <item m="1" x="7"/>
        <item t="default"/>
      </items>
    </pivotField>
    <pivotField showAll="0"/>
    <pivotField dataField="1" showAll="0"/>
    <pivotField showAll="0"/>
    <pivotField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9"/>
  </rowFields>
  <rowItems count="5">
    <i>
      <x/>
    </i>
    <i>
      <x v="1"/>
    </i>
    <i>
      <x v="2"/>
    </i>
    <i>
      <x v="3"/>
    </i>
    <i t="grand">
      <x/>
    </i>
  </rowItems>
  <colItems count="1">
    <i/>
  </colItems>
  <dataFields count="1">
    <dataField name="Sum of units_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26</v>
    <v>1</v>
  </rv>
  <rv s="0">
    <v>0</v>
    <v>8</v>
    <v>7</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BCA7D99-B07B-4B4A-9117-1D3B5E8522EF}" sourceName="month">
  <pivotTables>
    <pivotTable tabId="6" name="PivotTable2"/>
    <pivotTable tabId="6" name="PivotTable4"/>
    <pivotTable tabId="6" name="PivotTable5"/>
    <pivotTable tabId="6" name="PivotTable7"/>
    <pivotTable tabId="6" name="PivotTable8"/>
    <pivotTable tabId="6" name="PivotTable9"/>
  </pivotTables>
  <data>
    <tabular pivotCacheId="389825400">
      <items count="8">
        <i x="6" s="1"/>
        <i x="5" s="1"/>
        <i x="4" s="1"/>
        <i x="3" s="1"/>
        <i x="2" s="1"/>
        <i x="1" s="1"/>
        <i x="0" s="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day" xr10:uid="{11DC1C59-92E3-441B-9E87-2641217778E8}" sourceName="week_day">
  <pivotTables>
    <pivotTable tabId="6" name="PivotTable1"/>
    <pivotTable tabId="6" name="PivotTable2"/>
    <pivotTable tabId="6" name="PivotTable3"/>
    <pivotTable tabId="6" name="PivotTable4"/>
    <pivotTable tabId="6" name="PivotTable5"/>
    <pivotTable tabId="6" name="PivotTable7"/>
    <pivotTable tabId="6" name="PivotTable8"/>
    <pivotTable tabId="6" name="PivotTable9"/>
  </pivotTables>
  <data>
    <tabular pivotCacheId="389825400">
      <items count="7">
        <i x="2" s="1"/>
        <i x="1" s="1"/>
        <i x="0" s="1"/>
        <i x="6" s="1"/>
        <i x="5"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B1033E7-3D70-458C-9A39-FF78C2998DC1}" cache="Slicer_month" caption="month" style="SlicerStyleOther2" rowHeight="220133"/>
  <slicer name="week_day" xr10:uid="{E6FF23C0-1433-4F49-9F2C-4CC5F094A797}" cache="Slicer_week_day" caption="week_day" rowHeight="22013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datasets/aroodai/havaiianas-ion-orchard-singapore-sales-dashboar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U215"/>
  <sheetViews>
    <sheetView workbookViewId="0">
      <selection activeCell="M10" sqref="M10"/>
    </sheetView>
  </sheetViews>
  <sheetFormatPr defaultRowHeight="12.5" x14ac:dyDescent="0.25"/>
  <cols>
    <col min="1" max="1" width="10.36328125" bestFit="1" customWidth="1"/>
    <col min="2" max="2" width="17.90625" bestFit="1" customWidth="1"/>
    <col min="3" max="3" width="8.81640625" customWidth="1"/>
    <col min="4" max="4" width="9.7265625" bestFit="1" customWidth="1"/>
    <col min="5" max="5" width="16.36328125" bestFit="1" customWidth="1"/>
    <col min="6" max="6" width="11.81640625" bestFit="1" customWidth="1"/>
    <col min="7" max="7" width="20.7265625" bestFit="1" customWidth="1"/>
    <col min="8" max="8" width="14.1796875" bestFit="1" customWidth="1"/>
    <col min="9" max="9" width="13.1796875" bestFit="1" customWidth="1"/>
    <col min="10" max="10" width="12" bestFit="1" customWidth="1"/>
    <col min="11" max="11" width="7.1796875" bestFit="1" customWidth="1"/>
    <col min="12" max="12" width="11.81640625" bestFit="1" customWidth="1"/>
    <col min="13" max="13" width="20.81640625" bestFit="1" customWidth="1"/>
    <col min="14" max="14" width="13.7265625" bestFit="1" customWidth="1"/>
    <col min="15" max="15" width="12.6328125" bestFit="1" customWidth="1"/>
    <col min="16" max="16" width="18" bestFit="1" customWidth="1"/>
    <col min="17" max="17" width="12.26953125" bestFit="1" customWidth="1"/>
    <col min="18" max="18" width="8.453125" bestFit="1" customWidth="1"/>
    <col min="19" max="19" width="11" customWidth="1"/>
    <col min="20" max="20" width="9.54296875" bestFit="1" customWidth="1"/>
    <col min="21" max="21" width="15.6328125" bestFit="1" customWidth="1"/>
    <col min="22" max="22" width="20.453125" bestFit="1" customWidth="1"/>
    <col min="23" max="23" width="20.7265625" bestFit="1" customWidth="1"/>
    <col min="24" max="24" width="18.36328125" bestFit="1" customWidth="1"/>
  </cols>
  <sheetData>
    <row r="1" spans="1:99" ht="1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x14ac:dyDescent="0.25">
      <c r="A2" s="2" t="s">
        <v>99</v>
      </c>
      <c r="B2" s="3">
        <v>43101</v>
      </c>
      <c r="C2" s="2">
        <v>5668.3</v>
      </c>
      <c r="D2" s="2">
        <v>143</v>
      </c>
      <c r="E2" s="2">
        <v>110</v>
      </c>
      <c r="F2" s="2">
        <v>1.3</v>
      </c>
      <c r="G2" s="2">
        <v>51.53</v>
      </c>
      <c r="H2" s="2">
        <v>39.638461540000002</v>
      </c>
      <c r="I2" s="2">
        <v>100</v>
      </c>
      <c r="J2" s="2">
        <v>1.733613023E-2</v>
      </c>
      <c r="K2" s="2">
        <v>2070</v>
      </c>
      <c r="L2" s="2">
        <v>5.3140096620000001E-2</v>
      </c>
      <c r="M2" s="2">
        <v>13</v>
      </c>
      <c r="N2" s="2">
        <v>1859</v>
      </c>
      <c r="O2" s="2">
        <v>0.67203570739999996</v>
      </c>
      <c r="P2" s="2">
        <v>18000</v>
      </c>
      <c r="Q2" s="2">
        <v>45000</v>
      </c>
      <c r="R2" s="2">
        <v>1709.3</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v>900</v>
      </c>
      <c r="AX2" s="2">
        <v>6.2981111109999999</v>
      </c>
      <c r="AY2" s="2">
        <v>0.1259622222</v>
      </c>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r="3" spans="1:99" x14ac:dyDescent="0.25">
      <c r="A3" s="2" t="s">
        <v>100</v>
      </c>
      <c r="B3" s="3">
        <v>43102</v>
      </c>
      <c r="C3" s="2">
        <v>2662.1</v>
      </c>
      <c r="D3" s="2">
        <v>73</v>
      </c>
      <c r="E3" s="2">
        <v>61</v>
      </c>
      <c r="F3" s="2">
        <v>1.1967213109999999</v>
      </c>
      <c r="G3" s="2">
        <v>43.640983609999999</v>
      </c>
      <c r="H3" s="2">
        <v>36.467123290000004</v>
      </c>
      <c r="I3" s="2">
        <v>100</v>
      </c>
      <c r="J3" s="2">
        <v>3.6204337279999999E-2</v>
      </c>
      <c r="K3" s="2">
        <v>1026</v>
      </c>
      <c r="L3" s="2">
        <v>5.9454191029999999E-2</v>
      </c>
      <c r="M3" s="2">
        <v>13</v>
      </c>
      <c r="N3" s="2">
        <v>949</v>
      </c>
      <c r="O3" s="2">
        <v>0.64351451859999997</v>
      </c>
      <c r="P3" s="2">
        <v>18000</v>
      </c>
      <c r="Q3" s="2">
        <v>45000</v>
      </c>
      <c r="R3" s="2">
        <v>-386.9</v>
      </c>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v>900</v>
      </c>
      <c r="AX3" s="2">
        <v>2.9578888889999999</v>
      </c>
      <c r="AY3" s="2">
        <v>5.9157777779999997E-2</v>
      </c>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r="4" spans="1:99" x14ac:dyDescent="0.25">
      <c r="A4" s="2" t="s">
        <v>101</v>
      </c>
      <c r="B4" s="3">
        <v>43103</v>
      </c>
      <c r="C4" s="2">
        <v>2759.3</v>
      </c>
      <c r="D4" s="2">
        <v>74</v>
      </c>
      <c r="E4" s="2">
        <v>72</v>
      </c>
      <c r="F4" s="2">
        <v>1.0277777779999999</v>
      </c>
      <c r="G4" s="2">
        <v>38.323611110000002</v>
      </c>
      <c r="H4" s="2">
        <v>37.287837840000002</v>
      </c>
      <c r="I4" s="2">
        <v>100</v>
      </c>
      <c r="J4" s="2">
        <v>3.4973594939999998E-2</v>
      </c>
      <c r="K4" s="2">
        <v>1066</v>
      </c>
      <c r="L4" s="2">
        <v>6.7542213879999993E-2</v>
      </c>
      <c r="M4" s="2">
        <v>13</v>
      </c>
      <c r="N4" s="2">
        <v>962</v>
      </c>
      <c r="O4" s="2">
        <v>0.65136085239999997</v>
      </c>
      <c r="P4" s="2">
        <v>18000</v>
      </c>
      <c r="Q4" s="2">
        <v>45000</v>
      </c>
      <c r="R4" s="2">
        <v>-302.7</v>
      </c>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v>900</v>
      </c>
      <c r="AX4" s="2">
        <v>3.065888889</v>
      </c>
      <c r="AY4" s="2">
        <v>6.1317777779999999E-2</v>
      </c>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r="5" spans="1:99" x14ac:dyDescent="0.25">
      <c r="A5" s="2" t="s">
        <v>102</v>
      </c>
      <c r="B5" s="3">
        <v>43104</v>
      </c>
      <c r="C5" s="2">
        <v>1784.24</v>
      </c>
      <c r="D5" s="2">
        <v>31</v>
      </c>
      <c r="E5" s="2">
        <v>38</v>
      </c>
      <c r="F5" s="2">
        <v>0.81578947369999999</v>
      </c>
      <c r="G5" s="2">
        <v>46.953684209999999</v>
      </c>
      <c r="H5" s="2">
        <v>57.556129030000001</v>
      </c>
      <c r="I5" s="2">
        <v>100</v>
      </c>
      <c r="J5" s="2">
        <v>5.3071795519999999E-2</v>
      </c>
      <c r="K5" s="2">
        <v>787</v>
      </c>
      <c r="L5" s="2">
        <v>4.8284625159999997E-2</v>
      </c>
      <c r="M5" s="2">
        <v>13</v>
      </c>
      <c r="N5" s="2">
        <v>403</v>
      </c>
      <c r="O5" s="2">
        <v>0.77413352459999996</v>
      </c>
      <c r="P5" s="2">
        <v>18000</v>
      </c>
      <c r="Q5" s="2">
        <v>45000</v>
      </c>
      <c r="R5" s="2">
        <v>-718.76</v>
      </c>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v>900</v>
      </c>
      <c r="AX5" s="2">
        <v>1.9824888890000001</v>
      </c>
      <c r="AY5" s="2">
        <v>3.9649777779999999E-2</v>
      </c>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r="6" spans="1:99" x14ac:dyDescent="0.25">
      <c r="A6" s="2" t="s">
        <v>103</v>
      </c>
      <c r="B6" s="3">
        <v>43105</v>
      </c>
      <c r="C6" s="2">
        <v>3375.66</v>
      </c>
      <c r="D6" s="2">
        <v>72</v>
      </c>
      <c r="E6" s="2">
        <v>62</v>
      </c>
      <c r="F6" s="2">
        <v>1.161290323</v>
      </c>
      <c r="G6" s="2">
        <v>54.446129030000002</v>
      </c>
      <c r="H6" s="2">
        <v>46.884166669999999</v>
      </c>
      <c r="I6" s="2">
        <v>100</v>
      </c>
      <c r="J6" s="2">
        <v>2.87715139E-2</v>
      </c>
      <c r="K6" s="2">
        <v>1015</v>
      </c>
      <c r="L6" s="2">
        <v>6.1083743840000003E-2</v>
      </c>
      <c r="M6" s="2">
        <v>13</v>
      </c>
      <c r="N6" s="2">
        <v>936</v>
      </c>
      <c r="O6" s="2">
        <v>0.72272089009999996</v>
      </c>
      <c r="P6" s="2">
        <v>18000</v>
      </c>
      <c r="Q6" s="2">
        <v>45000</v>
      </c>
      <c r="R6" s="2">
        <v>339.66</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v>900</v>
      </c>
      <c r="AX6" s="2">
        <v>3.7507333329999999</v>
      </c>
      <c r="AY6" s="2">
        <v>7.5014666669999994E-2</v>
      </c>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r="7" spans="1:99" x14ac:dyDescent="0.25">
      <c r="A7" s="2" t="s">
        <v>104</v>
      </c>
      <c r="B7" s="3">
        <v>43106</v>
      </c>
      <c r="C7" s="2">
        <v>5294.8</v>
      </c>
      <c r="D7" s="2">
        <v>127</v>
      </c>
      <c r="E7" s="2">
        <v>120</v>
      </c>
      <c r="F7" s="2">
        <v>1.058333333</v>
      </c>
      <c r="G7" s="2">
        <v>44.123333330000001</v>
      </c>
      <c r="H7" s="2">
        <v>41.69133858</v>
      </c>
      <c r="I7" s="2">
        <v>100</v>
      </c>
      <c r="J7" s="2">
        <v>1.8536368349999999E-2</v>
      </c>
      <c r="K7" s="2">
        <v>1527</v>
      </c>
      <c r="L7" s="2">
        <v>7.8585461689999997E-2</v>
      </c>
      <c r="M7" s="2">
        <v>13</v>
      </c>
      <c r="N7" s="2">
        <v>1651</v>
      </c>
      <c r="O7" s="2">
        <v>0.68818463399999996</v>
      </c>
      <c r="P7" s="2">
        <v>18000</v>
      </c>
      <c r="Q7" s="2">
        <v>45000</v>
      </c>
      <c r="R7" s="2">
        <v>1543.8</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v>900</v>
      </c>
      <c r="AX7" s="2">
        <v>5.8831111109999998</v>
      </c>
      <c r="AY7" s="2">
        <v>0.1176622222</v>
      </c>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r="8" spans="1:99" x14ac:dyDescent="0.25">
      <c r="A8" s="2" t="s">
        <v>105</v>
      </c>
      <c r="B8" s="3">
        <v>43107</v>
      </c>
      <c r="C8" s="2">
        <v>4103.3999999999996</v>
      </c>
      <c r="D8" s="2">
        <v>97</v>
      </c>
      <c r="E8" s="2">
        <v>93</v>
      </c>
      <c r="F8" s="2">
        <v>1.0430107529999999</v>
      </c>
      <c r="G8" s="2">
        <v>44.122580650000003</v>
      </c>
      <c r="H8" s="2">
        <v>42.30309278</v>
      </c>
      <c r="I8" s="2">
        <v>100</v>
      </c>
      <c r="J8" s="2">
        <v>2.379026502E-2</v>
      </c>
      <c r="K8" s="2">
        <v>1506</v>
      </c>
      <c r="L8" s="2">
        <v>6.1752988049999999E-2</v>
      </c>
      <c r="M8" s="2">
        <v>13</v>
      </c>
      <c r="N8" s="2">
        <v>1261</v>
      </c>
      <c r="O8" s="2">
        <v>0.69269386359999996</v>
      </c>
      <c r="P8" s="2">
        <v>18000</v>
      </c>
      <c r="Q8" s="2">
        <v>45000</v>
      </c>
      <c r="R8" s="2">
        <v>742.4</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v>900</v>
      </c>
      <c r="AX8" s="2">
        <v>4.5593333329999997</v>
      </c>
      <c r="AY8" s="2">
        <v>9.1186666669999999E-2</v>
      </c>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r="9" spans="1:99" x14ac:dyDescent="0.25">
      <c r="A9" s="2" t="s">
        <v>99</v>
      </c>
      <c r="B9" s="3">
        <v>43108</v>
      </c>
      <c r="C9" s="2">
        <v>1540.85</v>
      </c>
      <c r="D9" s="2">
        <v>33</v>
      </c>
      <c r="E9" s="2">
        <v>30</v>
      </c>
      <c r="F9" s="2">
        <v>1.1000000000000001</v>
      </c>
      <c r="G9" s="2">
        <v>51.361666669999998</v>
      </c>
      <c r="H9" s="2">
        <v>46.692424240000001</v>
      </c>
      <c r="I9" s="2">
        <v>100</v>
      </c>
      <c r="J9" s="2">
        <v>6.0944022909999999E-2</v>
      </c>
      <c r="K9" s="2">
        <v>583</v>
      </c>
      <c r="L9" s="2">
        <v>5.1457975990000002E-2</v>
      </c>
      <c r="M9" s="2">
        <v>13</v>
      </c>
      <c r="N9" s="2">
        <v>429</v>
      </c>
      <c r="O9" s="2">
        <v>0.72158224360000001</v>
      </c>
      <c r="P9" s="2">
        <v>18000</v>
      </c>
      <c r="Q9" s="2">
        <v>45000</v>
      </c>
      <c r="R9" s="2">
        <v>-988.15</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v>900</v>
      </c>
      <c r="AX9" s="2">
        <v>1.7120555559999999</v>
      </c>
      <c r="AY9" s="2">
        <v>3.424111111E-2</v>
      </c>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r="10" spans="1:99" x14ac:dyDescent="0.25">
      <c r="A10" s="2" t="s">
        <v>100</v>
      </c>
      <c r="B10" s="3">
        <v>43109</v>
      </c>
      <c r="C10" s="2">
        <v>2129.7199999999998</v>
      </c>
      <c r="D10" s="2">
        <v>32</v>
      </c>
      <c r="E10" s="2">
        <v>42</v>
      </c>
      <c r="F10" s="2">
        <v>0.7619047619</v>
      </c>
      <c r="G10" s="2">
        <v>50.707619049999998</v>
      </c>
      <c r="H10" s="2">
        <v>66.553749999999994</v>
      </c>
      <c r="I10" s="2">
        <v>100</v>
      </c>
      <c r="J10" s="2">
        <v>4.4848680549999999E-2</v>
      </c>
      <c r="K10" s="2">
        <v>642</v>
      </c>
      <c r="L10" s="2">
        <v>6.5420560749999995E-2</v>
      </c>
      <c r="M10" s="2">
        <v>13</v>
      </c>
      <c r="N10" s="2">
        <v>416</v>
      </c>
      <c r="O10" s="2">
        <v>0.80466915839999997</v>
      </c>
      <c r="P10" s="2">
        <v>18000</v>
      </c>
      <c r="Q10" s="2">
        <v>45000</v>
      </c>
      <c r="R10" s="2">
        <v>-386.28</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v>900</v>
      </c>
      <c r="AX10" s="2">
        <v>2.3663555559999998</v>
      </c>
      <c r="AY10" s="2">
        <v>4.732711111E-2</v>
      </c>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r="11" spans="1:99" x14ac:dyDescent="0.25">
      <c r="A11" s="2" t="s">
        <v>101</v>
      </c>
      <c r="B11" s="3">
        <v>43110</v>
      </c>
      <c r="C11" s="2">
        <v>1736.55</v>
      </c>
      <c r="D11" s="2">
        <v>38</v>
      </c>
      <c r="E11" s="2">
        <v>36</v>
      </c>
      <c r="F11" s="2">
        <v>1.0555555560000001</v>
      </c>
      <c r="G11" s="2">
        <v>48.237499999999997</v>
      </c>
      <c r="H11" s="2">
        <v>45.698684210000003</v>
      </c>
      <c r="I11" s="2">
        <v>100</v>
      </c>
      <c r="J11" s="2">
        <v>5.4449919690000001E-2</v>
      </c>
      <c r="K11" s="2">
        <v>680</v>
      </c>
      <c r="L11" s="2">
        <v>5.2941176469999997E-2</v>
      </c>
      <c r="M11" s="2">
        <v>13</v>
      </c>
      <c r="N11" s="2">
        <v>494</v>
      </c>
      <c r="O11" s="2">
        <v>0.71552791449999997</v>
      </c>
      <c r="P11" s="2">
        <v>18000</v>
      </c>
      <c r="Q11" s="2">
        <v>45000</v>
      </c>
      <c r="R11" s="2">
        <v>-857.45</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v>900</v>
      </c>
      <c r="AX11" s="2">
        <v>1.9295</v>
      </c>
      <c r="AY11" s="2">
        <v>3.8589999999999999E-2</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row>
    <row r="12" spans="1:99" x14ac:dyDescent="0.25">
      <c r="A12" s="2" t="s">
        <v>102</v>
      </c>
      <c r="B12" s="3">
        <v>43111</v>
      </c>
      <c r="C12" s="2">
        <v>1439.26</v>
      </c>
      <c r="D12" s="2">
        <v>29</v>
      </c>
      <c r="E12" s="2">
        <v>28</v>
      </c>
      <c r="F12" s="2">
        <v>1.0357142859999999</v>
      </c>
      <c r="G12" s="2">
        <v>51.402142859999998</v>
      </c>
      <c r="H12" s="2">
        <v>49.629655169999999</v>
      </c>
      <c r="I12" s="2">
        <v>100</v>
      </c>
      <c r="J12" s="2">
        <v>6.49662825E-2</v>
      </c>
      <c r="K12" s="2">
        <v>590</v>
      </c>
      <c r="L12" s="2">
        <v>4.7457627119999998E-2</v>
      </c>
      <c r="M12" s="2">
        <v>13</v>
      </c>
      <c r="N12" s="2">
        <v>377</v>
      </c>
      <c r="O12" s="2">
        <v>0.73805983630000005</v>
      </c>
      <c r="P12" s="2">
        <v>18000</v>
      </c>
      <c r="Q12" s="2">
        <v>45000</v>
      </c>
      <c r="R12" s="2">
        <v>-1037.74</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v>900</v>
      </c>
      <c r="AX12" s="2">
        <v>1.599177778</v>
      </c>
      <c r="AY12" s="2">
        <v>3.1983555560000002E-2</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r="13" spans="1:99" x14ac:dyDescent="0.25">
      <c r="A13" s="2" t="s">
        <v>103</v>
      </c>
      <c r="B13" s="3">
        <v>43112</v>
      </c>
      <c r="C13" s="2">
        <v>1828.62</v>
      </c>
      <c r="D13" s="2">
        <v>33</v>
      </c>
      <c r="E13" s="2">
        <v>27</v>
      </c>
      <c r="F13" s="2">
        <v>1.2222222220000001</v>
      </c>
      <c r="G13" s="2">
        <v>67.72666667</v>
      </c>
      <c r="H13" s="2">
        <v>55.412727269999998</v>
      </c>
      <c r="I13" s="2">
        <v>100</v>
      </c>
      <c r="J13" s="2">
        <v>5.1850545989999997E-2</v>
      </c>
      <c r="K13" s="2">
        <v>633</v>
      </c>
      <c r="L13" s="2">
        <v>4.2654028439999998E-2</v>
      </c>
      <c r="M13" s="2">
        <v>13</v>
      </c>
      <c r="N13" s="2">
        <v>429</v>
      </c>
      <c r="O13" s="2">
        <v>0.76539685660000001</v>
      </c>
      <c r="P13" s="2">
        <v>18000</v>
      </c>
      <c r="Q13" s="2">
        <v>45000</v>
      </c>
      <c r="R13" s="2">
        <v>-700.38</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v>900</v>
      </c>
      <c r="AX13" s="2">
        <v>2.0318000000000001</v>
      </c>
      <c r="AY13" s="2">
        <v>4.0635999999999999E-2</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r="14" spans="1:99" x14ac:dyDescent="0.25">
      <c r="A14" s="2" t="s">
        <v>104</v>
      </c>
      <c r="B14" s="3">
        <v>43113</v>
      </c>
      <c r="C14" s="2">
        <v>2761.04</v>
      </c>
      <c r="D14" s="2">
        <v>60</v>
      </c>
      <c r="E14" s="2">
        <v>57</v>
      </c>
      <c r="F14" s="2">
        <v>1.052631579</v>
      </c>
      <c r="G14" s="2">
        <v>48.43929825</v>
      </c>
      <c r="H14" s="2">
        <v>46.01733333</v>
      </c>
      <c r="I14" s="2">
        <v>100</v>
      </c>
      <c r="J14" s="2">
        <v>3.4952325030000002E-2</v>
      </c>
      <c r="K14" s="2">
        <v>1292</v>
      </c>
      <c r="L14" s="2">
        <v>4.4117647060000001E-2</v>
      </c>
      <c r="M14" s="2">
        <v>13</v>
      </c>
      <c r="N14" s="2">
        <v>780</v>
      </c>
      <c r="O14" s="2">
        <v>0.71749775449999997</v>
      </c>
      <c r="P14" s="2">
        <v>18000</v>
      </c>
      <c r="Q14" s="2">
        <v>45000</v>
      </c>
      <c r="R14" s="2">
        <v>-118.96</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v>900</v>
      </c>
      <c r="AX14" s="2">
        <v>3.0678222220000002</v>
      </c>
      <c r="AY14" s="2">
        <v>6.1356444439999998E-2</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r="15" spans="1:99" x14ac:dyDescent="0.25">
      <c r="A15" s="2" t="s">
        <v>105</v>
      </c>
      <c r="B15" s="3">
        <v>43114</v>
      </c>
      <c r="C15" s="2">
        <v>2559.46</v>
      </c>
      <c r="D15" s="2">
        <v>61</v>
      </c>
      <c r="E15" s="2">
        <v>50</v>
      </c>
      <c r="F15" s="2">
        <v>1.22</v>
      </c>
      <c r="G15" s="2">
        <v>51.1892</v>
      </c>
      <c r="H15" s="2">
        <v>41.958360659999997</v>
      </c>
      <c r="I15" s="2">
        <v>100</v>
      </c>
      <c r="J15" s="2">
        <v>3.7601618369999999E-2</v>
      </c>
      <c r="K15" s="2">
        <v>1153</v>
      </c>
      <c r="L15" s="2">
        <v>4.3365134430000001E-2</v>
      </c>
      <c r="M15" s="2">
        <v>13</v>
      </c>
      <c r="N15" s="2">
        <v>793</v>
      </c>
      <c r="O15" s="2">
        <v>0.69016902000000002</v>
      </c>
      <c r="P15" s="2">
        <v>18000</v>
      </c>
      <c r="Q15" s="2">
        <v>45000</v>
      </c>
      <c r="R15" s="2">
        <v>-333.54</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v>900</v>
      </c>
      <c r="AX15" s="2">
        <v>2.8438444440000001</v>
      </c>
      <c r="AY15" s="2">
        <v>5.6876888889999998E-2</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r="16" spans="1:99" x14ac:dyDescent="0.25">
      <c r="A16" s="2" t="s">
        <v>99</v>
      </c>
      <c r="B16" s="3">
        <v>43115</v>
      </c>
      <c r="C16" s="2">
        <v>1527.38</v>
      </c>
      <c r="D16" s="2">
        <v>26</v>
      </c>
      <c r="E16" s="2">
        <v>27</v>
      </c>
      <c r="F16" s="2">
        <v>0.96296296299999995</v>
      </c>
      <c r="G16" s="2">
        <v>56.569629630000001</v>
      </c>
      <c r="H16" s="2">
        <v>58.745384620000003</v>
      </c>
      <c r="I16" s="2">
        <v>100</v>
      </c>
      <c r="J16" s="2">
        <v>6.1448463170000002E-2</v>
      </c>
      <c r="K16" s="2">
        <v>538</v>
      </c>
      <c r="L16" s="2">
        <v>5.0185873610000001E-2</v>
      </c>
      <c r="M16" s="2">
        <v>13</v>
      </c>
      <c r="N16" s="2">
        <v>338</v>
      </c>
      <c r="O16" s="2">
        <v>0.77870601949999996</v>
      </c>
      <c r="P16" s="2">
        <v>18000</v>
      </c>
      <c r="Q16" s="2">
        <v>45000</v>
      </c>
      <c r="R16" s="2">
        <v>-910.62</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v>900</v>
      </c>
      <c r="AX16" s="2">
        <v>1.697088889</v>
      </c>
      <c r="AY16" s="2">
        <v>3.3941777780000001E-2</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r="17" spans="1:99" x14ac:dyDescent="0.25">
      <c r="A17" s="2" t="s">
        <v>100</v>
      </c>
      <c r="B17" s="3">
        <v>43116</v>
      </c>
      <c r="C17" s="2">
        <v>1355.45</v>
      </c>
      <c r="D17" s="2">
        <v>25</v>
      </c>
      <c r="E17" s="2">
        <v>29</v>
      </c>
      <c r="F17" s="2">
        <v>0.86206896550000001</v>
      </c>
      <c r="G17" s="2">
        <v>46.739655169999999</v>
      </c>
      <c r="H17" s="2">
        <v>54.218000000000004</v>
      </c>
      <c r="I17" s="2">
        <v>100</v>
      </c>
      <c r="J17" s="2">
        <v>6.8707272659999999E-2</v>
      </c>
      <c r="K17" s="2">
        <v>574</v>
      </c>
      <c r="L17" s="2">
        <v>5.0522648080000003E-2</v>
      </c>
      <c r="M17" s="2">
        <v>13</v>
      </c>
      <c r="N17" s="2">
        <v>325</v>
      </c>
      <c r="O17" s="2">
        <v>0.76022723079999999</v>
      </c>
      <c r="P17" s="2">
        <v>18000</v>
      </c>
      <c r="Q17" s="2">
        <v>45000</v>
      </c>
      <c r="R17" s="2">
        <v>-1069.55</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v>900</v>
      </c>
      <c r="AX17" s="2">
        <v>1.506055556</v>
      </c>
      <c r="AY17" s="2">
        <v>3.0121111110000001E-2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r="18" spans="1:99" x14ac:dyDescent="0.25">
      <c r="A18" s="2" t="s">
        <v>101</v>
      </c>
      <c r="B18" s="3">
        <v>43117</v>
      </c>
      <c r="C18" s="2">
        <v>1478.08</v>
      </c>
      <c r="D18" s="2">
        <v>30</v>
      </c>
      <c r="E18" s="2">
        <v>33</v>
      </c>
      <c r="F18" s="2">
        <v>0.90909090910000001</v>
      </c>
      <c r="G18" s="2">
        <v>44.790303029999997</v>
      </c>
      <c r="H18" s="2">
        <v>49.269333330000002</v>
      </c>
      <c r="I18" s="2">
        <v>100</v>
      </c>
      <c r="J18" s="2">
        <v>6.3368143569999993E-2</v>
      </c>
      <c r="K18" s="2">
        <v>535</v>
      </c>
      <c r="L18" s="2">
        <v>6.1682242989999997E-2</v>
      </c>
      <c r="M18" s="2">
        <v>13</v>
      </c>
      <c r="N18" s="2">
        <v>390</v>
      </c>
      <c r="O18" s="2">
        <v>0.73614418709999996</v>
      </c>
      <c r="P18" s="2">
        <v>18000</v>
      </c>
      <c r="Q18" s="2">
        <v>45000</v>
      </c>
      <c r="R18" s="2">
        <v>-1011.92</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v>900</v>
      </c>
      <c r="AX18" s="2">
        <v>1.6423111109999999</v>
      </c>
      <c r="AY18" s="2">
        <v>3.2846222219999999E-2</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row>
    <row r="19" spans="1:99" x14ac:dyDescent="0.25">
      <c r="A19" s="2" t="s">
        <v>102</v>
      </c>
      <c r="B19" s="3">
        <v>43118</v>
      </c>
      <c r="C19" s="2">
        <v>1800.14</v>
      </c>
      <c r="D19" s="2">
        <v>33</v>
      </c>
      <c r="E19" s="2">
        <v>29</v>
      </c>
      <c r="F19" s="2">
        <v>1.137931034</v>
      </c>
      <c r="G19" s="2">
        <v>62.073793100000003</v>
      </c>
      <c r="H19" s="2">
        <v>54.549696969999999</v>
      </c>
      <c r="I19" s="2">
        <v>100</v>
      </c>
      <c r="J19" s="2">
        <v>5.2627701120000002E-2</v>
      </c>
      <c r="K19" s="2">
        <v>613</v>
      </c>
      <c r="L19" s="2">
        <v>4.730831974E-2</v>
      </c>
      <c r="M19" s="2">
        <v>13</v>
      </c>
      <c r="N19" s="2">
        <v>429</v>
      </c>
      <c r="O19" s="2">
        <v>0.76168520230000003</v>
      </c>
      <c r="P19" s="2">
        <v>18000</v>
      </c>
      <c r="Q19" s="2">
        <v>45000</v>
      </c>
      <c r="R19" s="2">
        <v>-728.86</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v>900</v>
      </c>
      <c r="AX19" s="2">
        <v>2.0001555560000002</v>
      </c>
      <c r="AY19" s="2">
        <v>4.0003111110000003E-2</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r="20" spans="1:99" x14ac:dyDescent="0.25">
      <c r="A20" s="2" t="s">
        <v>103</v>
      </c>
      <c r="B20" s="3">
        <v>43119</v>
      </c>
      <c r="C20" s="2">
        <v>1596.53</v>
      </c>
      <c r="D20" s="2">
        <v>31</v>
      </c>
      <c r="E20" s="2">
        <v>32</v>
      </c>
      <c r="F20" s="2">
        <v>0.96875</v>
      </c>
      <c r="G20" s="2">
        <v>49.891562499999999</v>
      </c>
      <c r="H20" s="2">
        <v>51.50096774</v>
      </c>
      <c r="I20" s="2">
        <v>100</v>
      </c>
      <c r="J20" s="2">
        <v>5.8943844199999998E-2</v>
      </c>
      <c r="K20" s="2">
        <v>569</v>
      </c>
      <c r="L20" s="2">
        <v>5.6239015820000002E-2</v>
      </c>
      <c r="M20" s="2">
        <v>13</v>
      </c>
      <c r="N20" s="2">
        <v>403</v>
      </c>
      <c r="O20" s="2">
        <v>0.74757755879999999</v>
      </c>
      <c r="P20" s="2">
        <v>18000</v>
      </c>
      <c r="Q20" s="2">
        <v>45000</v>
      </c>
      <c r="R20" s="2">
        <v>-906.47</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v>900</v>
      </c>
      <c r="AX20" s="2">
        <v>1.7739222219999999</v>
      </c>
      <c r="AY20" s="2">
        <v>3.547844444E-2</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r="21" spans="1:99" x14ac:dyDescent="0.25">
      <c r="A21" s="2" t="s">
        <v>104</v>
      </c>
      <c r="B21" s="3">
        <v>43120</v>
      </c>
      <c r="C21" s="2">
        <v>3073.23</v>
      </c>
      <c r="D21" s="2">
        <v>58</v>
      </c>
      <c r="E21" s="2">
        <v>55</v>
      </c>
      <c r="F21" s="2">
        <v>1.054545455</v>
      </c>
      <c r="G21" s="2">
        <v>55.876909089999998</v>
      </c>
      <c r="H21" s="2">
        <v>52.98672414</v>
      </c>
      <c r="I21" s="2">
        <v>100</v>
      </c>
      <c r="J21" s="2">
        <v>3.1513631219999998E-2</v>
      </c>
      <c r="K21" s="2">
        <v>1292</v>
      </c>
      <c r="L21" s="2">
        <v>4.2569659439999998E-2</v>
      </c>
      <c r="M21" s="2">
        <v>13</v>
      </c>
      <c r="N21" s="2">
        <v>754</v>
      </c>
      <c r="O21" s="2">
        <v>0.75465552530000002</v>
      </c>
      <c r="P21" s="2">
        <v>18000</v>
      </c>
      <c r="Q21" s="2">
        <v>45000</v>
      </c>
      <c r="R21" s="2">
        <v>219.23</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v>900</v>
      </c>
      <c r="AX21" s="2">
        <v>3.4146999999999998</v>
      </c>
      <c r="AY21" s="2">
        <v>6.8293999999999994E-2</v>
      </c>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r="22" spans="1:99" x14ac:dyDescent="0.25">
      <c r="A22" s="2" t="s">
        <v>105</v>
      </c>
      <c r="B22" s="3">
        <v>43121</v>
      </c>
      <c r="C22" s="2">
        <v>2553.08</v>
      </c>
      <c r="D22" s="2">
        <v>37</v>
      </c>
      <c r="E22" s="2">
        <v>40</v>
      </c>
      <c r="F22" s="2">
        <v>0.92500000000000004</v>
      </c>
      <c r="G22" s="2">
        <v>63.826999999999998</v>
      </c>
      <c r="H22" s="2">
        <v>69.002162159999997</v>
      </c>
      <c r="I22" s="2">
        <v>100</v>
      </c>
      <c r="J22" s="2">
        <v>3.7692040949999998E-2</v>
      </c>
      <c r="K22" s="2">
        <v>1182</v>
      </c>
      <c r="L22" s="2">
        <v>3.384094755E-2</v>
      </c>
      <c r="M22" s="2">
        <v>13</v>
      </c>
      <c r="N22" s="2">
        <v>481</v>
      </c>
      <c r="O22" s="2">
        <v>0.81160010650000003</v>
      </c>
      <c r="P22" s="2">
        <v>18000</v>
      </c>
      <c r="Q22" s="2">
        <v>45000</v>
      </c>
      <c r="R22" s="2">
        <v>-27.92</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v>900</v>
      </c>
      <c r="AX22" s="2">
        <v>2.836755556</v>
      </c>
      <c r="AY22" s="2">
        <v>5.673511111E-2</v>
      </c>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r="23" spans="1:99" x14ac:dyDescent="0.25">
      <c r="A23" s="2" t="s">
        <v>99</v>
      </c>
      <c r="B23" s="3">
        <v>43122</v>
      </c>
      <c r="C23" s="2">
        <v>1091.2</v>
      </c>
      <c r="D23" s="2">
        <v>15</v>
      </c>
      <c r="E23" s="2">
        <v>18</v>
      </c>
      <c r="F23" s="2">
        <v>0.83333333330000003</v>
      </c>
      <c r="G23" s="2">
        <v>60.622222219999998</v>
      </c>
      <c r="H23" s="2">
        <v>72.746666669999996</v>
      </c>
      <c r="I23" s="2">
        <v>100</v>
      </c>
      <c r="J23" s="2">
        <v>8.3948959030000006E-2</v>
      </c>
      <c r="K23" s="2">
        <v>623</v>
      </c>
      <c r="L23" s="2">
        <v>2.8892455859999999E-2</v>
      </c>
      <c r="M23" s="2">
        <v>13</v>
      </c>
      <c r="N23" s="2">
        <v>195</v>
      </c>
      <c r="O23" s="2">
        <v>0.82129765399999999</v>
      </c>
      <c r="P23" s="2">
        <v>18000</v>
      </c>
      <c r="Q23" s="2">
        <v>45000</v>
      </c>
      <c r="R23" s="2">
        <v>-1203.8</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v>900</v>
      </c>
      <c r="AX23" s="2">
        <v>1.212444444</v>
      </c>
      <c r="AY23" s="2">
        <v>2.424888889E-2</v>
      </c>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r="24" spans="1:99" x14ac:dyDescent="0.25">
      <c r="A24" s="2" t="s">
        <v>100</v>
      </c>
      <c r="B24" s="3">
        <v>43123</v>
      </c>
      <c r="C24" s="2">
        <v>1796.35</v>
      </c>
      <c r="D24" s="2">
        <v>21</v>
      </c>
      <c r="E24" s="2">
        <v>26</v>
      </c>
      <c r="F24" s="2">
        <v>0.8076923077</v>
      </c>
      <c r="G24" s="2">
        <v>69.090384619999995</v>
      </c>
      <c r="H24" s="2">
        <v>85.540476190000007</v>
      </c>
      <c r="I24" s="2">
        <v>100</v>
      </c>
      <c r="J24" s="2">
        <v>5.2732881590000003E-2</v>
      </c>
      <c r="K24" s="2">
        <v>623</v>
      </c>
      <c r="L24" s="2">
        <v>4.1733547349999997E-2</v>
      </c>
      <c r="M24" s="2">
        <v>13</v>
      </c>
      <c r="N24" s="2">
        <v>273</v>
      </c>
      <c r="O24" s="2">
        <v>0.84802516210000001</v>
      </c>
      <c r="P24" s="2">
        <v>18000</v>
      </c>
      <c r="Q24" s="2">
        <v>45000</v>
      </c>
      <c r="R24" s="2">
        <v>-576.65</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v>900</v>
      </c>
      <c r="AX24" s="2">
        <v>1.995944444</v>
      </c>
      <c r="AY24" s="2">
        <v>3.9918888889999997E-2</v>
      </c>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r="25" spans="1:99" x14ac:dyDescent="0.25">
      <c r="A25" s="2" t="s">
        <v>101</v>
      </c>
      <c r="B25" s="3">
        <v>43124</v>
      </c>
      <c r="C25" s="2">
        <v>1273.3499999999999</v>
      </c>
      <c r="D25" s="2">
        <v>21</v>
      </c>
      <c r="E25" s="2">
        <v>23</v>
      </c>
      <c r="F25" s="2">
        <v>0.91304347829999999</v>
      </c>
      <c r="G25" s="2">
        <v>55.363043480000002</v>
      </c>
      <c r="H25" s="2">
        <v>60.635714290000003</v>
      </c>
      <c r="I25" s="2">
        <v>100</v>
      </c>
      <c r="J25" s="2">
        <v>7.2814650310000006E-2</v>
      </c>
      <c r="K25" s="2">
        <v>554</v>
      </c>
      <c r="L25" s="2">
        <v>4.1516245489999999E-2</v>
      </c>
      <c r="M25" s="2">
        <v>13</v>
      </c>
      <c r="N25" s="2">
        <v>273</v>
      </c>
      <c r="O25" s="2">
        <v>0.78560490049999998</v>
      </c>
      <c r="P25" s="2">
        <v>18000</v>
      </c>
      <c r="Q25" s="2">
        <v>45000</v>
      </c>
      <c r="R25" s="2">
        <v>-1099.6500000000001</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v>900</v>
      </c>
      <c r="AX25" s="2">
        <v>1.414833333</v>
      </c>
      <c r="AY25" s="2">
        <v>2.8296666670000001E-2</v>
      </c>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r="26" spans="1:99" x14ac:dyDescent="0.25">
      <c r="A26" s="2" t="s">
        <v>102</v>
      </c>
      <c r="B26" s="3">
        <v>43125</v>
      </c>
      <c r="C26" s="2">
        <v>1360.63</v>
      </c>
      <c r="D26" s="2">
        <v>21</v>
      </c>
      <c r="E26" s="2">
        <v>26</v>
      </c>
      <c r="F26" s="2">
        <v>0.8076923077</v>
      </c>
      <c r="G26" s="2">
        <v>52.331923080000003</v>
      </c>
      <c r="H26" s="2">
        <v>64.791904759999994</v>
      </c>
      <c r="I26" s="2">
        <v>100</v>
      </c>
      <c r="J26" s="2">
        <v>6.8463608169999995E-2</v>
      </c>
      <c r="K26" s="2">
        <v>559</v>
      </c>
      <c r="L26" s="2">
        <v>4.6511627909999999E-2</v>
      </c>
      <c r="M26" s="2">
        <v>13</v>
      </c>
      <c r="N26" s="2">
        <v>273</v>
      </c>
      <c r="O26" s="2">
        <v>0.79935765049999996</v>
      </c>
      <c r="P26" s="2">
        <v>18000</v>
      </c>
      <c r="Q26" s="2">
        <v>45000</v>
      </c>
      <c r="R26" s="2">
        <v>-1012.37</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v>900</v>
      </c>
      <c r="AX26" s="2">
        <v>1.5118111110000001</v>
      </c>
      <c r="AY26" s="2">
        <v>3.0236222220000001E-2</v>
      </c>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row>
    <row r="27" spans="1:99" x14ac:dyDescent="0.25">
      <c r="A27" s="2" t="s">
        <v>103</v>
      </c>
      <c r="B27" s="3">
        <v>43126</v>
      </c>
      <c r="C27" s="2">
        <v>2463.63</v>
      </c>
      <c r="D27" s="2">
        <v>43</v>
      </c>
      <c r="E27" s="2">
        <v>46</v>
      </c>
      <c r="F27" s="2">
        <v>0.93478260869999996</v>
      </c>
      <c r="G27" s="2">
        <v>53.557173910000003</v>
      </c>
      <c r="H27" s="2">
        <v>57.293720929999999</v>
      </c>
      <c r="I27" s="2">
        <v>100</v>
      </c>
      <c r="J27" s="2">
        <v>3.9007189019999999E-2</v>
      </c>
      <c r="K27" s="2">
        <v>669</v>
      </c>
      <c r="L27" s="2">
        <v>6.8759342299999998E-2</v>
      </c>
      <c r="M27" s="2">
        <v>13</v>
      </c>
      <c r="N27" s="2">
        <v>559</v>
      </c>
      <c r="O27" s="2">
        <v>0.77309904490000003</v>
      </c>
      <c r="P27" s="2">
        <v>18000</v>
      </c>
      <c r="Q27" s="2">
        <v>45000</v>
      </c>
      <c r="R27" s="2">
        <v>-195.37</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v>900</v>
      </c>
      <c r="AX27" s="2">
        <v>2.7373666669999999</v>
      </c>
      <c r="AY27" s="2">
        <v>5.4747333330000002E-2</v>
      </c>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r="28" spans="1:99" x14ac:dyDescent="0.25">
      <c r="A28" s="2" t="s">
        <v>104</v>
      </c>
      <c r="B28" s="3">
        <v>43127</v>
      </c>
      <c r="C28" s="2">
        <v>2745.23</v>
      </c>
      <c r="D28" s="2">
        <v>48</v>
      </c>
      <c r="E28" s="2">
        <v>48</v>
      </c>
      <c r="F28" s="2">
        <v>1</v>
      </c>
      <c r="G28" s="2">
        <v>57.192291670000003</v>
      </c>
      <c r="H28" s="2">
        <v>57.192291670000003</v>
      </c>
      <c r="I28" s="2">
        <v>100</v>
      </c>
      <c r="J28" s="2">
        <v>3.5146543510000003E-2</v>
      </c>
      <c r="K28" s="2">
        <v>1150</v>
      </c>
      <c r="L28" s="2">
        <v>4.173913043E-2</v>
      </c>
      <c r="M28" s="2">
        <v>13</v>
      </c>
      <c r="N28" s="2">
        <v>624</v>
      </c>
      <c r="O28" s="2">
        <v>0.77269664110000003</v>
      </c>
      <c r="P28" s="2">
        <v>18000</v>
      </c>
      <c r="Q28" s="2">
        <v>45000</v>
      </c>
      <c r="R28" s="2">
        <v>21.23</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v>900</v>
      </c>
      <c r="AX28" s="2">
        <v>3.0502555560000002</v>
      </c>
      <c r="AY28" s="2">
        <v>6.1005111110000003E-2</v>
      </c>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r="29" spans="1:99" x14ac:dyDescent="0.25">
      <c r="A29" s="2" t="s">
        <v>105</v>
      </c>
      <c r="B29" s="3">
        <v>43128</v>
      </c>
      <c r="C29" s="2">
        <v>3220.21</v>
      </c>
      <c r="D29" s="2">
        <v>68</v>
      </c>
      <c r="E29" s="2">
        <v>58</v>
      </c>
      <c r="F29" s="2">
        <v>1.172413793</v>
      </c>
      <c r="G29" s="2">
        <v>55.52086207</v>
      </c>
      <c r="H29" s="2">
        <v>47.356029409999998</v>
      </c>
      <c r="I29" s="2">
        <v>100</v>
      </c>
      <c r="J29" s="2">
        <v>3.0118576840000001E-2</v>
      </c>
      <c r="K29" s="2">
        <v>1344</v>
      </c>
      <c r="L29" s="2">
        <v>4.3154761899999998E-2</v>
      </c>
      <c r="M29" s="2">
        <v>13</v>
      </c>
      <c r="N29" s="2">
        <v>884</v>
      </c>
      <c r="O29" s="2">
        <v>0.72548374169999996</v>
      </c>
      <c r="P29" s="2">
        <v>18000</v>
      </c>
      <c r="Q29" s="2">
        <v>45000</v>
      </c>
      <c r="R29" s="2">
        <v>236.21</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v>900</v>
      </c>
      <c r="AX29" s="2">
        <v>3.5780111109999999</v>
      </c>
      <c r="AY29" s="2">
        <v>7.1560222219999997E-2</v>
      </c>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row>
    <row r="30" spans="1:99" x14ac:dyDescent="0.25">
      <c r="A30" s="2" t="s">
        <v>99</v>
      </c>
      <c r="B30" s="3">
        <v>43129</v>
      </c>
      <c r="C30" s="2">
        <v>1001.01</v>
      </c>
      <c r="D30" s="2">
        <v>19</v>
      </c>
      <c r="E30" s="2">
        <v>20</v>
      </c>
      <c r="F30" s="2">
        <v>0.95</v>
      </c>
      <c r="G30" s="2">
        <v>50.0505</v>
      </c>
      <c r="H30" s="2">
        <v>52.684736839999999</v>
      </c>
      <c r="I30" s="2">
        <v>100</v>
      </c>
      <c r="J30" s="2">
        <v>9.0825696410000004E-2</v>
      </c>
      <c r="K30" s="2">
        <v>503</v>
      </c>
      <c r="L30" s="2">
        <v>3.9761431409999999E-2</v>
      </c>
      <c r="M30" s="2">
        <v>13</v>
      </c>
      <c r="N30" s="2">
        <v>247</v>
      </c>
      <c r="O30" s="2">
        <v>0.75324921830000002</v>
      </c>
      <c r="P30" s="2">
        <v>18000</v>
      </c>
      <c r="Q30" s="2">
        <v>45000</v>
      </c>
      <c r="R30" s="2">
        <v>-1345.99</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v>900</v>
      </c>
      <c r="AX30" s="2">
        <v>1.112233333</v>
      </c>
      <c r="AY30" s="2">
        <v>2.224466667E-2</v>
      </c>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r="31" spans="1:99" x14ac:dyDescent="0.25">
      <c r="A31" s="2" t="s">
        <v>100</v>
      </c>
      <c r="B31" s="3">
        <v>43130</v>
      </c>
      <c r="C31" s="2">
        <v>2073.44</v>
      </c>
      <c r="D31" s="2">
        <v>39</v>
      </c>
      <c r="E31" s="2">
        <v>35</v>
      </c>
      <c r="F31" s="2">
        <v>1.114285714</v>
      </c>
      <c r="G31" s="2">
        <v>59.241142859999997</v>
      </c>
      <c r="H31" s="2">
        <v>53.165128209999999</v>
      </c>
      <c r="I31" s="2">
        <v>100</v>
      </c>
      <c r="J31" s="2">
        <v>4.6010011779999999E-2</v>
      </c>
      <c r="K31" s="2">
        <v>665</v>
      </c>
      <c r="L31" s="2">
        <v>5.2631578950000001E-2</v>
      </c>
      <c r="M31" s="2">
        <v>13</v>
      </c>
      <c r="N31" s="2">
        <v>507</v>
      </c>
      <c r="O31" s="2">
        <v>0.75547881780000004</v>
      </c>
      <c r="P31" s="2">
        <v>18000</v>
      </c>
      <c r="Q31" s="2">
        <v>45000</v>
      </c>
      <c r="R31" s="2">
        <v>-533.55999999999995</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v>900</v>
      </c>
      <c r="AX31" s="2">
        <v>2.303822222</v>
      </c>
      <c r="AY31" s="2">
        <v>4.6076444440000003E-2</v>
      </c>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r="32" spans="1:99" x14ac:dyDescent="0.25">
      <c r="A32" s="2" t="s">
        <v>101</v>
      </c>
      <c r="B32" s="3">
        <v>43131</v>
      </c>
      <c r="C32" s="2">
        <v>2628.19</v>
      </c>
      <c r="D32" s="2">
        <v>51</v>
      </c>
      <c r="E32" s="2">
        <v>54</v>
      </c>
      <c r="F32" s="2">
        <v>0.94444444439999997</v>
      </c>
      <c r="G32" s="2">
        <v>48.670185189999998</v>
      </c>
      <c r="H32" s="2">
        <v>51.533137250000003</v>
      </c>
      <c r="I32" s="2">
        <v>100</v>
      </c>
      <c r="J32" s="2">
        <v>3.6654338590000002E-2</v>
      </c>
      <c r="K32" s="2">
        <v>701</v>
      </c>
      <c r="L32" s="2">
        <v>7.7032810270000002E-2</v>
      </c>
      <c r="M32" s="2">
        <v>13</v>
      </c>
      <c r="N32" s="2">
        <v>663</v>
      </c>
      <c r="O32" s="2">
        <v>0.74773513329999997</v>
      </c>
      <c r="P32" s="2">
        <v>18000</v>
      </c>
      <c r="Q32" s="2">
        <v>45000</v>
      </c>
      <c r="R32" s="2">
        <v>-134.81</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v>900</v>
      </c>
      <c r="AX32" s="2">
        <v>2.920211111</v>
      </c>
      <c r="AY32" s="2">
        <v>5.8404222220000003E-2</v>
      </c>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row>
    <row r="33" spans="1:99" x14ac:dyDescent="0.25">
      <c r="A33" s="2" t="s">
        <v>102</v>
      </c>
      <c r="B33" s="3">
        <v>43132</v>
      </c>
      <c r="C33" s="2">
        <v>2767.29</v>
      </c>
      <c r="D33" s="2">
        <v>43</v>
      </c>
      <c r="E33" s="2">
        <v>51</v>
      </c>
      <c r="F33" s="2">
        <v>0.84313725490000002</v>
      </c>
      <c r="G33" s="2">
        <v>54.260588239999997</v>
      </c>
      <c r="H33" s="2">
        <v>64.355581400000005</v>
      </c>
      <c r="I33" s="2">
        <v>100</v>
      </c>
      <c r="J33" s="2">
        <v>3.48761374E-2</v>
      </c>
      <c r="K33" s="2">
        <v>689</v>
      </c>
      <c r="L33" s="2">
        <v>7.4020319299999998E-2</v>
      </c>
      <c r="M33" s="2">
        <v>13</v>
      </c>
      <c r="N33" s="2">
        <v>559</v>
      </c>
      <c r="O33" s="2">
        <v>0.79799731870000001</v>
      </c>
      <c r="P33" s="2">
        <v>18000</v>
      </c>
      <c r="Q33" s="2">
        <v>45000</v>
      </c>
      <c r="R33" s="2">
        <v>108.29</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v>900</v>
      </c>
      <c r="AX33" s="2">
        <v>3.074766667</v>
      </c>
      <c r="AY33" s="2">
        <v>6.1495333329999999E-2</v>
      </c>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row>
    <row r="34" spans="1:99" x14ac:dyDescent="0.25">
      <c r="A34" s="2" t="s">
        <v>103</v>
      </c>
      <c r="B34" s="3">
        <v>43133</v>
      </c>
      <c r="C34" s="2">
        <v>2477.59</v>
      </c>
      <c r="D34" s="2">
        <v>49</v>
      </c>
      <c r="E34" s="2">
        <v>46</v>
      </c>
      <c r="F34" s="2">
        <v>1.065217391</v>
      </c>
      <c r="G34" s="2">
        <v>53.860652170000002</v>
      </c>
      <c r="H34" s="2">
        <v>50.563061220000002</v>
      </c>
      <c r="I34" s="2">
        <v>100</v>
      </c>
      <c r="J34" s="2">
        <v>3.8795929530000002E-2</v>
      </c>
      <c r="K34" s="2">
        <v>766</v>
      </c>
      <c r="L34" s="2">
        <v>6.0052219320000003E-2</v>
      </c>
      <c r="M34" s="2">
        <v>13</v>
      </c>
      <c r="N34" s="2">
        <v>637</v>
      </c>
      <c r="O34" s="2">
        <v>0.74289531360000005</v>
      </c>
      <c r="P34" s="2">
        <v>18000</v>
      </c>
      <c r="Q34" s="2">
        <v>45000</v>
      </c>
      <c r="R34" s="2">
        <v>-259.41000000000003</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v>900</v>
      </c>
      <c r="AX34" s="2">
        <v>2.7528777780000002</v>
      </c>
      <c r="AY34" s="2">
        <v>5.5057555559999999E-2</v>
      </c>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r="35" spans="1:99" x14ac:dyDescent="0.25">
      <c r="A35" s="2" t="s">
        <v>104</v>
      </c>
      <c r="B35" s="3">
        <v>43134</v>
      </c>
      <c r="C35" s="2">
        <v>4771.74</v>
      </c>
      <c r="D35" s="2">
        <v>87</v>
      </c>
      <c r="E35" s="2">
        <v>85</v>
      </c>
      <c r="F35" s="2">
        <v>1.023529412</v>
      </c>
      <c r="G35" s="2">
        <v>56.138117649999998</v>
      </c>
      <c r="H35" s="2">
        <v>54.847586210000003</v>
      </c>
      <c r="I35" s="2">
        <v>100</v>
      </c>
      <c r="J35" s="2">
        <v>2.0526546980000001E-2</v>
      </c>
      <c r="K35" s="2">
        <v>1461</v>
      </c>
      <c r="L35" s="2">
        <v>5.817932923E-2</v>
      </c>
      <c r="M35" s="2">
        <v>13</v>
      </c>
      <c r="N35" s="2">
        <v>1131</v>
      </c>
      <c r="O35" s="2">
        <v>0.76297954209999996</v>
      </c>
      <c r="P35" s="2">
        <v>18000</v>
      </c>
      <c r="Q35" s="2">
        <v>45000</v>
      </c>
      <c r="R35" s="2">
        <v>1540.74</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v>900</v>
      </c>
      <c r="AX35" s="2">
        <v>5.301933333</v>
      </c>
      <c r="AY35" s="2">
        <v>0.10603866670000001</v>
      </c>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r="36" spans="1:99" x14ac:dyDescent="0.25">
      <c r="A36" s="2" t="s">
        <v>105</v>
      </c>
      <c r="B36" s="3">
        <v>43135</v>
      </c>
      <c r="C36" s="2">
        <v>3806.63</v>
      </c>
      <c r="D36" s="2">
        <v>62</v>
      </c>
      <c r="E36" s="2">
        <v>64</v>
      </c>
      <c r="F36" s="2">
        <v>0.96875</v>
      </c>
      <c r="G36" s="2">
        <v>59.478593750000002</v>
      </c>
      <c r="H36" s="2">
        <v>61.397258059999999</v>
      </c>
      <c r="I36" s="2">
        <v>100</v>
      </c>
      <c r="J36" s="2">
        <v>2.559750987E-2</v>
      </c>
      <c r="K36" s="2">
        <v>1439</v>
      </c>
      <c r="L36" s="2">
        <v>4.4475330090000001E-2</v>
      </c>
      <c r="M36" s="2">
        <v>13</v>
      </c>
      <c r="N36" s="2">
        <v>806</v>
      </c>
      <c r="O36" s="2">
        <v>0.78826416020000001</v>
      </c>
      <c r="P36" s="2">
        <v>18000</v>
      </c>
      <c r="Q36" s="2">
        <v>45000</v>
      </c>
      <c r="R36" s="2">
        <v>900.63</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v>900</v>
      </c>
      <c r="AX36" s="2">
        <v>4.2295888890000004</v>
      </c>
      <c r="AY36" s="2">
        <v>8.4591777780000002E-2</v>
      </c>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r="37" spans="1:99" x14ac:dyDescent="0.25">
      <c r="A37" s="2" t="s">
        <v>99</v>
      </c>
      <c r="B37" s="3">
        <v>43136</v>
      </c>
      <c r="C37" s="2">
        <v>2501.6799999999998</v>
      </c>
      <c r="D37" s="2">
        <v>45</v>
      </c>
      <c r="E37" s="2">
        <v>53</v>
      </c>
      <c r="F37" s="2">
        <v>0.84905660380000003</v>
      </c>
      <c r="G37" s="2">
        <v>47.201509430000002</v>
      </c>
      <c r="H37" s="2">
        <v>55.592888889999998</v>
      </c>
      <c r="I37" s="2">
        <v>100</v>
      </c>
      <c r="J37" s="2">
        <v>3.8436702439999998E-2</v>
      </c>
      <c r="K37" s="2">
        <v>754</v>
      </c>
      <c r="L37" s="2">
        <v>7.0291777190000002E-2</v>
      </c>
      <c r="M37" s="2">
        <v>13</v>
      </c>
      <c r="N37" s="2">
        <v>585</v>
      </c>
      <c r="O37" s="2">
        <v>0.76615714239999999</v>
      </c>
      <c r="P37" s="2">
        <v>18000</v>
      </c>
      <c r="Q37" s="2">
        <v>45000</v>
      </c>
      <c r="R37" s="2">
        <v>-183.32</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v>900</v>
      </c>
      <c r="AX37" s="2">
        <v>2.7796444440000001</v>
      </c>
      <c r="AY37" s="2">
        <v>5.5592888889999997E-2</v>
      </c>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r="38" spans="1:99" x14ac:dyDescent="0.25">
      <c r="A38" s="2" t="s">
        <v>100</v>
      </c>
      <c r="B38" s="3">
        <v>43137</v>
      </c>
      <c r="C38" s="2">
        <v>2132.6</v>
      </c>
      <c r="D38" s="2">
        <v>41</v>
      </c>
      <c r="E38" s="2">
        <v>40</v>
      </c>
      <c r="F38" s="2">
        <v>1.0249999999999999</v>
      </c>
      <c r="G38" s="2">
        <v>53.314999999999998</v>
      </c>
      <c r="H38" s="2">
        <v>52.014634149999999</v>
      </c>
      <c r="I38" s="2">
        <v>100</v>
      </c>
      <c r="J38" s="2">
        <v>4.4790826839999999E-2</v>
      </c>
      <c r="K38" s="2">
        <v>701</v>
      </c>
      <c r="L38" s="2">
        <v>5.7061340939999997E-2</v>
      </c>
      <c r="M38" s="2">
        <v>13</v>
      </c>
      <c r="N38" s="2">
        <v>533</v>
      </c>
      <c r="O38" s="2">
        <v>0.75007033670000001</v>
      </c>
      <c r="P38" s="2">
        <v>18000</v>
      </c>
      <c r="Q38" s="2">
        <v>45000</v>
      </c>
      <c r="R38" s="2">
        <v>-500.4</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v>900</v>
      </c>
      <c r="AX38" s="2">
        <v>2.3695555559999999</v>
      </c>
      <c r="AY38" s="2">
        <v>4.7391111110000002E-2</v>
      </c>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r="39" spans="1:99" x14ac:dyDescent="0.25">
      <c r="A39" s="2" t="s">
        <v>101</v>
      </c>
      <c r="B39" s="3">
        <v>43138</v>
      </c>
      <c r="C39" s="2">
        <v>2120.79</v>
      </c>
      <c r="D39" s="2">
        <v>41</v>
      </c>
      <c r="E39" s="2">
        <v>40</v>
      </c>
      <c r="F39" s="2">
        <v>1.0249999999999999</v>
      </c>
      <c r="G39" s="2">
        <v>53.019750000000002</v>
      </c>
      <c r="H39" s="2">
        <v>51.726585370000002</v>
      </c>
      <c r="I39" s="2">
        <v>100</v>
      </c>
      <c r="J39" s="2">
        <v>4.5029021199999998E-2</v>
      </c>
      <c r="K39" s="2">
        <v>720</v>
      </c>
      <c r="L39" s="2">
        <v>5.5555555559999997E-2</v>
      </c>
      <c r="M39" s="2">
        <v>13</v>
      </c>
      <c r="N39" s="2">
        <v>533</v>
      </c>
      <c r="O39" s="2">
        <v>0.74867855849999998</v>
      </c>
      <c r="P39" s="2">
        <v>18000</v>
      </c>
      <c r="Q39" s="2">
        <v>45000</v>
      </c>
      <c r="R39" s="2">
        <v>-512.21</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v>900</v>
      </c>
      <c r="AX39" s="2">
        <v>2.356433333</v>
      </c>
      <c r="AY39" s="2">
        <v>4.712866667E-2</v>
      </c>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r="40" spans="1:99" x14ac:dyDescent="0.25">
      <c r="A40" s="2" t="s">
        <v>102</v>
      </c>
      <c r="B40" s="3">
        <v>43139</v>
      </c>
      <c r="C40" s="2">
        <v>3068.75</v>
      </c>
      <c r="D40" s="2">
        <v>56</v>
      </c>
      <c r="E40" s="2">
        <v>56</v>
      </c>
      <c r="F40" s="2">
        <v>1</v>
      </c>
      <c r="G40" s="2">
        <v>54.799107139999997</v>
      </c>
      <c r="H40" s="2">
        <v>54.799107139999997</v>
      </c>
      <c r="I40" s="2">
        <v>100</v>
      </c>
      <c r="J40" s="2">
        <v>3.1558185400000001E-2</v>
      </c>
      <c r="K40" s="2">
        <v>702</v>
      </c>
      <c r="L40" s="2">
        <v>7.9772079770000004E-2</v>
      </c>
      <c r="M40" s="2">
        <v>13</v>
      </c>
      <c r="N40" s="2">
        <v>728</v>
      </c>
      <c r="O40" s="2">
        <v>0.76276985740000003</v>
      </c>
      <c r="P40" s="2">
        <v>18000</v>
      </c>
      <c r="Q40" s="2">
        <v>45000</v>
      </c>
      <c r="R40" s="2">
        <v>240.75</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v>900</v>
      </c>
      <c r="AX40" s="2">
        <v>3.4097222220000001</v>
      </c>
      <c r="AY40" s="2">
        <v>6.8194444440000002E-2</v>
      </c>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r="41" spans="1:99" x14ac:dyDescent="0.25">
      <c r="A41" s="2" t="s">
        <v>103</v>
      </c>
      <c r="B41" s="3">
        <v>43140</v>
      </c>
      <c r="C41" s="2">
        <v>2564.91</v>
      </c>
      <c r="D41" s="2">
        <v>49</v>
      </c>
      <c r="E41" s="2">
        <v>42</v>
      </c>
      <c r="F41" s="2">
        <v>1.1666666670000001</v>
      </c>
      <c r="G41" s="2">
        <v>61.069285710000003</v>
      </c>
      <c r="H41" s="2">
        <v>52.34510204</v>
      </c>
      <c r="I41" s="2">
        <v>100</v>
      </c>
      <c r="J41" s="2">
        <v>3.7524719409999997E-2</v>
      </c>
      <c r="K41" s="2">
        <v>841</v>
      </c>
      <c r="L41" s="2">
        <v>4.9940546969999999E-2</v>
      </c>
      <c r="M41" s="2">
        <v>13</v>
      </c>
      <c r="N41" s="2">
        <v>637</v>
      </c>
      <c r="O41" s="2">
        <v>0.75164820600000004</v>
      </c>
      <c r="P41" s="2">
        <v>18000</v>
      </c>
      <c r="Q41" s="2">
        <v>45000</v>
      </c>
      <c r="R41" s="2">
        <v>-172.09</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v>900</v>
      </c>
      <c r="AX41" s="2">
        <v>2.8498999999999999</v>
      </c>
      <c r="AY41" s="2">
        <v>5.6998E-2</v>
      </c>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r="42" spans="1:99" x14ac:dyDescent="0.25">
      <c r="A42" s="2" t="s">
        <v>104</v>
      </c>
      <c r="B42" s="3">
        <v>43141</v>
      </c>
      <c r="C42" s="2">
        <v>6065.55</v>
      </c>
      <c r="D42" s="2">
        <v>105</v>
      </c>
      <c r="E42" s="2">
        <v>108</v>
      </c>
      <c r="F42" s="2">
        <v>0.97222222219999999</v>
      </c>
      <c r="G42" s="2">
        <v>56.162500000000001</v>
      </c>
      <c r="H42" s="2">
        <v>57.76714286</v>
      </c>
      <c r="I42" s="2">
        <v>100</v>
      </c>
      <c r="J42" s="2">
        <v>1.6219153199999999E-2</v>
      </c>
      <c r="K42" s="2">
        <v>1520</v>
      </c>
      <c r="L42" s="2">
        <v>7.1052631579999997E-2</v>
      </c>
      <c r="M42" s="2">
        <v>13</v>
      </c>
      <c r="N42" s="2">
        <v>1365</v>
      </c>
      <c r="O42" s="2">
        <v>0.77495857749999997</v>
      </c>
      <c r="P42" s="2">
        <v>18000</v>
      </c>
      <c r="Q42" s="2">
        <v>45000</v>
      </c>
      <c r="R42" s="2">
        <v>2600.5500000000002</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v>900</v>
      </c>
      <c r="AX42" s="2">
        <v>6.7394999999999996</v>
      </c>
      <c r="AY42" s="2">
        <v>0.13478999999999999</v>
      </c>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r="43" spans="1:99" x14ac:dyDescent="0.25">
      <c r="A43" s="2" t="s">
        <v>105</v>
      </c>
      <c r="B43" s="3">
        <v>43142</v>
      </c>
      <c r="C43" s="2">
        <v>3605.87</v>
      </c>
      <c r="D43" s="2">
        <v>71</v>
      </c>
      <c r="E43" s="2">
        <v>73</v>
      </c>
      <c r="F43" s="2">
        <v>0.9726027397</v>
      </c>
      <c r="G43" s="2">
        <v>49.395479450000003</v>
      </c>
      <c r="H43" s="2">
        <v>50.786901409999999</v>
      </c>
      <c r="I43" s="2">
        <v>100</v>
      </c>
      <c r="J43" s="2">
        <v>2.6984216929999999E-2</v>
      </c>
      <c r="K43" s="2">
        <v>1485</v>
      </c>
      <c r="L43" s="2">
        <v>4.915824916E-2</v>
      </c>
      <c r="M43" s="2">
        <v>13</v>
      </c>
      <c r="N43" s="2">
        <v>923</v>
      </c>
      <c r="O43" s="2">
        <v>0.74402848690000001</v>
      </c>
      <c r="P43" s="2">
        <v>18000</v>
      </c>
      <c r="Q43" s="2">
        <v>45000</v>
      </c>
      <c r="R43" s="2">
        <v>582.87</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v>900</v>
      </c>
      <c r="AX43" s="2">
        <v>4.0065222220000001</v>
      </c>
      <c r="AY43" s="2">
        <v>8.0130444440000004E-2</v>
      </c>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r="44" spans="1:99" x14ac:dyDescent="0.25">
      <c r="A44" s="2" t="s">
        <v>99</v>
      </c>
      <c r="B44" s="3">
        <v>43143</v>
      </c>
      <c r="C44" s="2">
        <v>1890.17</v>
      </c>
      <c r="D44" s="2">
        <v>37</v>
      </c>
      <c r="E44" s="2">
        <v>35</v>
      </c>
      <c r="F44" s="2">
        <v>1.0571428570000001</v>
      </c>
      <c r="G44" s="2">
        <v>54.004857139999999</v>
      </c>
      <c r="H44" s="2">
        <v>51.085675680000001</v>
      </c>
      <c r="I44" s="2">
        <v>100</v>
      </c>
      <c r="J44" s="2">
        <v>5.0246963829999998E-2</v>
      </c>
      <c r="K44" s="2">
        <v>706</v>
      </c>
      <c r="L44" s="2">
        <v>4.9575070819999997E-2</v>
      </c>
      <c r="M44" s="2">
        <v>13</v>
      </c>
      <c r="N44" s="2">
        <v>481</v>
      </c>
      <c r="O44" s="2">
        <v>0.74552553470000005</v>
      </c>
      <c r="P44" s="2">
        <v>18000</v>
      </c>
      <c r="Q44" s="2">
        <v>45000</v>
      </c>
      <c r="R44" s="2">
        <v>-690.83</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v>900</v>
      </c>
      <c r="AX44" s="2">
        <v>2.100188889</v>
      </c>
      <c r="AY44" s="2">
        <v>4.2003777780000001E-2</v>
      </c>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r="45" spans="1:99" x14ac:dyDescent="0.25">
      <c r="A45" s="2" t="s">
        <v>100</v>
      </c>
      <c r="B45" s="3">
        <v>43144</v>
      </c>
      <c r="C45" s="2">
        <v>2364.06</v>
      </c>
      <c r="D45" s="2">
        <v>42</v>
      </c>
      <c r="E45" s="2">
        <v>42</v>
      </c>
      <c r="F45" s="2">
        <v>1</v>
      </c>
      <c r="G45" s="2">
        <v>56.287142860000003</v>
      </c>
      <c r="H45" s="2">
        <v>56.287142860000003</v>
      </c>
      <c r="I45" s="2">
        <v>100</v>
      </c>
      <c r="J45" s="2">
        <v>4.058342735E-2</v>
      </c>
      <c r="K45" s="2">
        <v>882</v>
      </c>
      <c r="L45" s="2">
        <v>4.761904762E-2</v>
      </c>
      <c r="M45" s="2">
        <v>13</v>
      </c>
      <c r="N45" s="2">
        <v>546</v>
      </c>
      <c r="O45" s="2">
        <v>0.76904139490000001</v>
      </c>
      <c r="P45" s="2">
        <v>18000</v>
      </c>
      <c r="Q45" s="2">
        <v>45000</v>
      </c>
      <c r="R45" s="2">
        <v>-281.94</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v>900</v>
      </c>
      <c r="AX45" s="2">
        <v>2.6267333329999998</v>
      </c>
      <c r="AY45" s="2">
        <v>5.2534666670000001E-2</v>
      </c>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r="46" spans="1:99" x14ac:dyDescent="0.25">
      <c r="A46" s="2" t="s">
        <v>101</v>
      </c>
      <c r="B46" s="3">
        <v>43145</v>
      </c>
      <c r="C46" s="2">
        <v>3009.99</v>
      </c>
      <c r="D46" s="2">
        <v>48</v>
      </c>
      <c r="E46" s="2">
        <v>52</v>
      </c>
      <c r="F46" s="2">
        <v>0.9230769231</v>
      </c>
      <c r="G46" s="2">
        <v>57.884423079999998</v>
      </c>
      <c r="H46" s="2">
        <v>62.708125000000003</v>
      </c>
      <c r="I46" s="2">
        <v>100</v>
      </c>
      <c r="J46" s="2">
        <v>3.2154444230000002E-2</v>
      </c>
      <c r="K46" s="2">
        <v>771</v>
      </c>
      <c r="L46" s="2">
        <v>6.7444876779999996E-2</v>
      </c>
      <c r="M46" s="2">
        <v>13</v>
      </c>
      <c r="N46" s="2">
        <v>624</v>
      </c>
      <c r="O46" s="2">
        <v>0.79269034120000004</v>
      </c>
      <c r="P46" s="2">
        <v>18000</v>
      </c>
      <c r="Q46" s="2">
        <v>45000</v>
      </c>
      <c r="R46" s="2">
        <v>285.99</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v>900</v>
      </c>
      <c r="AX46" s="2">
        <v>3.344433333</v>
      </c>
      <c r="AY46" s="2">
        <v>6.6888666669999999E-2</v>
      </c>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r="47" spans="1:99" x14ac:dyDescent="0.25">
      <c r="A47" s="2" t="s">
        <v>102</v>
      </c>
      <c r="B47" s="3">
        <v>43146</v>
      </c>
      <c r="C47" s="2">
        <v>2096.36</v>
      </c>
      <c r="D47" s="2">
        <v>35</v>
      </c>
      <c r="E47" s="2">
        <v>36</v>
      </c>
      <c r="F47" s="2">
        <v>0.97222222219999999</v>
      </c>
      <c r="G47" s="2">
        <v>58.232222219999997</v>
      </c>
      <c r="H47" s="2">
        <v>59.896000000000001</v>
      </c>
      <c r="I47" s="2">
        <v>100</v>
      </c>
      <c r="J47" s="2">
        <v>4.552987671E-2</v>
      </c>
      <c r="K47" s="2">
        <v>559</v>
      </c>
      <c r="L47" s="2">
        <v>6.4400715560000002E-2</v>
      </c>
      <c r="M47" s="2">
        <v>13</v>
      </c>
      <c r="N47" s="2">
        <v>455</v>
      </c>
      <c r="O47" s="2">
        <v>0.78295712569999998</v>
      </c>
      <c r="P47" s="2">
        <v>18000</v>
      </c>
      <c r="Q47" s="2">
        <v>45000</v>
      </c>
      <c r="R47" s="2">
        <v>-458.64</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v>900</v>
      </c>
      <c r="AX47" s="2">
        <v>2.3292888889999999</v>
      </c>
      <c r="AY47" s="2">
        <v>4.6585777779999997E-2</v>
      </c>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r="48" spans="1:99" x14ac:dyDescent="0.25">
      <c r="A48" s="2" t="s">
        <v>103</v>
      </c>
      <c r="B48" s="3">
        <v>43147</v>
      </c>
      <c r="C48" s="2">
        <v>2508.71</v>
      </c>
      <c r="D48" s="2">
        <v>39</v>
      </c>
      <c r="E48" s="2">
        <v>49</v>
      </c>
      <c r="F48" s="2">
        <v>0.79591836729999998</v>
      </c>
      <c r="G48" s="2">
        <v>51.198163270000002</v>
      </c>
      <c r="H48" s="2">
        <v>64.325897440000006</v>
      </c>
      <c r="I48" s="2">
        <v>100</v>
      </c>
      <c r="J48" s="2">
        <v>3.8333122499999997E-2</v>
      </c>
      <c r="K48" s="2">
        <v>1169</v>
      </c>
      <c r="L48" s="2">
        <v>4.1916167660000003E-2</v>
      </c>
      <c r="M48" s="2">
        <v>13</v>
      </c>
      <c r="N48" s="2">
        <v>507</v>
      </c>
      <c r="O48" s="2">
        <v>0.79790410209999996</v>
      </c>
      <c r="P48" s="2">
        <v>18000</v>
      </c>
      <c r="Q48" s="2">
        <v>45000</v>
      </c>
      <c r="R48" s="2">
        <v>-98.29</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v>900</v>
      </c>
      <c r="AX48" s="2">
        <v>2.7874555559999998</v>
      </c>
      <c r="AY48" s="2">
        <v>5.5749111109999999E-2</v>
      </c>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row>
    <row r="49" spans="1:99" x14ac:dyDescent="0.25">
      <c r="A49" s="2" t="s">
        <v>104</v>
      </c>
      <c r="B49" s="3">
        <v>43148</v>
      </c>
      <c r="C49" s="2">
        <v>3357.93</v>
      </c>
      <c r="D49" s="2">
        <v>48</v>
      </c>
      <c r="E49" s="2">
        <v>50</v>
      </c>
      <c r="F49" s="2">
        <v>0.96</v>
      </c>
      <c r="G49" s="2">
        <v>67.158600000000007</v>
      </c>
      <c r="H49" s="2">
        <v>69.956874999999997</v>
      </c>
      <c r="I49" s="2">
        <v>100</v>
      </c>
      <c r="J49" s="2">
        <v>2.8919035379999999E-2</v>
      </c>
      <c r="K49" s="2">
        <v>1230</v>
      </c>
      <c r="L49" s="2">
        <v>4.06504065E-2</v>
      </c>
      <c r="M49" s="2">
        <v>13</v>
      </c>
      <c r="N49" s="2">
        <v>624</v>
      </c>
      <c r="O49" s="2">
        <v>0.81417123049999995</v>
      </c>
      <c r="P49" s="2">
        <v>18000</v>
      </c>
      <c r="Q49" s="2">
        <v>45000</v>
      </c>
      <c r="R49" s="2">
        <v>633.92999999999995</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v>900</v>
      </c>
      <c r="AX49" s="2">
        <v>3.7310333330000001</v>
      </c>
      <c r="AY49" s="2">
        <v>7.4620666670000002E-2</v>
      </c>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r="50" spans="1:99" x14ac:dyDescent="0.25">
      <c r="A50" s="2" t="s">
        <v>105</v>
      </c>
      <c r="B50" s="3">
        <v>43149</v>
      </c>
      <c r="C50" s="2">
        <v>3983.9</v>
      </c>
      <c r="D50" s="2">
        <v>57</v>
      </c>
      <c r="E50" s="2">
        <v>71</v>
      </c>
      <c r="F50" s="2">
        <v>0.80281690139999995</v>
      </c>
      <c r="G50" s="2">
        <v>56.111267609999999</v>
      </c>
      <c r="H50" s="2">
        <v>69.892982459999999</v>
      </c>
      <c r="I50" s="2">
        <v>100</v>
      </c>
      <c r="J50" s="2">
        <v>2.4486397810000001E-2</v>
      </c>
      <c r="K50" s="2">
        <v>1430</v>
      </c>
      <c r="L50" s="2">
        <v>4.9650349650000002E-2</v>
      </c>
      <c r="M50" s="2">
        <v>13</v>
      </c>
      <c r="N50" s="2">
        <v>741</v>
      </c>
      <c r="O50" s="2">
        <v>0.81400135549999997</v>
      </c>
      <c r="P50" s="2">
        <v>18000</v>
      </c>
      <c r="Q50" s="2">
        <v>45000</v>
      </c>
      <c r="R50" s="2">
        <v>1142.9000000000001</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v>900</v>
      </c>
      <c r="AX50" s="2">
        <v>4.4265555560000003</v>
      </c>
      <c r="AY50" s="2">
        <v>8.8531111110000005E-2</v>
      </c>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r="51" spans="1:99" x14ac:dyDescent="0.25">
      <c r="A51" s="2" t="s">
        <v>99</v>
      </c>
      <c r="B51" s="3">
        <v>43150</v>
      </c>
      <c r="C51" s="2">
        <v>3521.65</v>
      </c>
      <c r="D51" s="2">
        <v>62</v>
      </c>
      <c r="E51" s="2">
        <v>51</v>
      </c>
      <c r="F51" s="2">
        <v>1.2156862749999999</v>
      </c>
      <c r="G51" s="2">
        <v>69.051960780000002</v>
      </c>
      <c r="H51" s="2">
        <v>56.800806450000003</v>
      </c>
      <c r="I51" s="2">
        <v>100</v>
      </c>
      <c r="J51" s="2">
        <v>2.7611723939999999E-2</v>
      </c>
      <c r="K51" s="2">
        <v>1050</v>
      </c>
      <c r="L51" s="2">
        <v>4.8571428569999998E-2</v>
      </c>
      <c r="M51" s="2">
        <v>13</v>
      </c>
      <c r="N51" s="2">
        <v>806</v>
      </c>
      <c r="O51" s="2">
        <v>0.77113001010000004</v>
      </c>
      <c r="P51" s="2">
        <v>18000</v>
      </c>
      <c r="Q51" s="2">
        <v>45000</v>
      </c>
      <c r="R51" s="2">
        <v>615.65</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v>900</v>
      </c>
      <c r="AX51" s="2">
        <v>3.9129444439999999</v>
      </c>
      <c r="AY51" s="2">
        <v>7.8258888890000003E-2</v>
      </c>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r="52" spans="1:99" x14ac:dyDescent="0.25">
      <c r="A52" s="2" t="s">
        <v>100</v>
      </c>
      <c r="B52" s="3">
        <v>43151</v>
      </c>
      <c r="C52" s="2">
        <v>2175.96</v>
      </c>
      <c r="D52" s="2">
        <v>43</v>
      </c>
      <c r="E52" s="2">
        <v>46</v>
      </c>
      <c r="F52" s="2">
        <v>0.93478260869999996</v>
      </c>
      <c r="G52" s="2">
        <v>47.303478259999999</v>
      </c>
      <c r="H52" s="2">
        <v>50.603720930000001</v>
      </c>
      <c r="I52" s="2">
        <v>100</v>
      </c>
      <c r="J52" s="2">
        <v>4.39375033E-2</v>
      </c>
      <c r="K52" s="2">
        <v>880</v>
      </c>
      <c r="L52" s="2">
        <v>5.227272727E-2</v>
      </c>
      <c r="M52" s="2">
        <v>13</v>
      </c>
      <c r="N52" s="2">
        <v>559</v>
      </c>
      <c r="O52" s="2">
        <v>0.74310189530000004</v>
      </c>
      <c r="P52" s="2">
        <v>18000</v>
      </c>
      <c r="Q52" s="2">
        <v>45000</v>
      </c>
      <c r="R52" s="2">
        <v>-483.04</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v>900</v>
      </c>
      <c r="AX52" s="2">
        <v>2.4177333330000002</v>
      </c>
      <c r="AY52" s="2">
        <v>4.8354666669999997E-2</v>
      </c>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r="53" spans="1:99" x14ac:dyDescent="0.25">
      <c r="A53" s="2" t="s">
        <v>101</v>
      </c>
      <c r="B53" s="3">
        <v>43152</v>
      </c>
      <c r="C53" s="2">
        <v>0</v>
      </c>
      <c r="D53" s="2"/>
      <c r="E53" s="2"/>
      <c r="F53" s="2"/>
      <c r="G53" s="2"/>
      <c r="H53" s="2"/>
      <c r="I53" s="2">
        <v>100</v>
      </c>
      <c r="J53" s="2">
        <v>1</v>
      </c>
      <c r="K53" s="2"/>
      <c r="L53" s="2"/>
      <c r="M53" s="2">
        <v>13</v>
      </c>
      <c r="N53" s="2">
        <v>0</v>
      </c>
      <c r="O53" s="2"/>
      <c r="P53" s="2">
        <v>18000</v>
      </c>
      <c r="Q53" s="2">
        <v>45000</v>
      </c>
      <c r="R53" s="2">
        <v>-2100</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v>900</v>
      </c>
      <c r="AX53" s="2">
        <v>0</v>
      </c>
      <c r="AY53" s="2">
        <v>0</v>
      </c>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r="54" spans="1:99" x14ac:dyDescent="0.25">
      <c r="A54" s="2" t="s">
        <v>102</v>
      </c>
      <c r="B54" s="3">
        <v>43153</v>
      </c>
      <c r="C54" s="2">
        <v>3948.66</v>
      </c>
      <c r="D54" s="2">
        <v>73</v>
      </c>
      <c r="E54" s="2">
        <v>75</v>
      </c>
      <c r="F54" s="2">
        <v>0.97333333330000005</v>
      </c>
      <c r="G54" s="2">
        <v>52.648800000000001</v>
      </c>
      <c r="H54" s="2">
        <v>54.09123288</v>
      </c>
      <c r="I54" s="2">
        <v>100</v>
      </c>
      <c r="J54" s="2">
        <v>2.4699530210000001E-2</v>
      </c>
      <c r="K54" s="2">
        <v>912</v>
      </c>
      <c r="L54" s="2">
        <v>8.223684211E-2</v>
      </c>
      <c r="M54" s="2">
        <v>13</v>
      </c>
      <c r="N54" s="2">
        <v>949</v>
      </c>
      <c r="O54" s="2">
        <v>0.7596653042</v>
      </c>
      <c r="P54" s="2">
        <v>18000</v>
      </c>
      <c r="Q54" s="2">
        <v>45000</v>
      </c>
      <c r="R54" s="2">
        <v>899.66</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v>900</v>
      </c>
      <c r="AX54" s="2">
        <v>4.3874000000000004</v>
      </c>
      <c r="AY54" s="2">
        <v>8.7748000000000007E-2</v>
      </c>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r="55" spans="1:99" x14ac:dyDescent="0.25">
      <c r="A55" s="2" t="s">
        <v>103</v>
      </c>
      <c r="B55" s="3">
        <v>43154</v>
      </c>
      <c r="C55" s="2">
        <v>2452.61</v>
      </c>
      <c r="D55" s="2">
        <v>36</v>
      </c>
      <c r="E55" s="2">
        <v>37</v>
      </c>
      <c r="F55" s="2">
        <v>0.97297297299999996</v>
      </c>
      <c r="G55" s="2">
        <v>66.286756760000003</v>
      </c>
      <c r="H55" s="2">
        <v>68.128055560000007</v>
      </c>
      <c r="I55" s="2">
        <v>100</v>
      </c>
      <c r="J55" s="2">
        <v>3.9175588910000003E-2</v>
      </c>
      <c r="K55" s="2">
        <v>850</v>
      </c>
      <c r="L55" s="2">
        <v>4.3529411759999997E-2</v>
      </c>
      <c r="M55" s="2">
        <v>13</v>
      </c>
      <c r="N55" s="2">
        <v>468</v>
      </c>
      <c r="O55" s="2">
        <v>0.80918287050000004</v>
      </c>
      <c r="P55" s="2">
        <v>18000</v>
      </c>
      <c r="Q55" s="2">
        <v>45000</v>
      </c>
      <c r="R55" s="2">
        <v>-115.39</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v>900</v>
      </c>
      <c r="AX55" s="2">
        <v>2.725122222</v>
      </c>
      <c r="AY55" s="2">
        <v>5.4502444439999999E-2</v>
      </c>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r="56" spans="1:99" x14ac:dyDescent="0.25">
      <c r="A56" s="2" t="s">
        <v>104</v>
      </c>
      <c r="B56" s="3">
        <v>43155</v>
      </c>
      <c r="C56" s="2">
        <v>3516.54</v>
      </c>
      <c r="D56" s="2">
        <v>62</v>
      </c>
      <c r="E56" s="2">
        <v>60</v>
      </c>
      <c r="F56" s="2">
        <v>1.0333333330000001</v>
      </c>
      <c r="G56" s="2">
        <v>58.609000000000002</v>
      </c>
      <c r="H56" s="2">
        <v>56.718387100000001</v>
      </c>
      <c r="I56" s="2">
        <v>100</v>
      </c>
      <c r="J56" s="2">
        <v>2.7650738000000001E-2</v>
      </c>
      <c r="K56" s="2">
        <v>1401</v>
      </c>
      <c r="L56" s="2">
        <v>4.282655246E-2</v>
      </c>
      <c r="M56" s="2">
        <v>13</v>
      </c>
      <c r="N56" s="2">
        <v>806</v>
      </c>
      <c r="O56" s="2">
        <v>0.77079743160000003</v>
      </c>
      <c r="P56" s="2">
        <v>18000</v>
      </c>
      <c r="Q56" s="2">
        <v>45000</v>
      </c>
      <c r="R56" s="2">
        <v>610.54</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v>900</v>
      </c>
      <c r="AX56" s="2">
        <v>3.907266667</v>
      </c>
      <c r="AY56" s="2">
        <v>7.8145333329999997E-2</v>
      </c>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r="57" spans="1:99" x14ac:dyDescent="0.25">
      <c r="A57" s="2" t="s">
        <v>105</v>
      </c>
      <c r="B57" s="3">
        <v>43156</v>
      </c>
      <c r="C57" s="2">
        <v>3573.48</v>
      </c>
      <c r="D57" s="2">
        <v>73</v>
      </c>
      <c r="E57" s="2">
        <v>69</v>
      </c>
      <c r="F57" s="2">
        <v>1.057971014</v>
      </c>
      <c r="G57" s="2">
        <v>51.78956522</v>
      </c>
      <c r="H57" s="2">
        <v>48.951780820000003</v>
      </c>
      <c r="I57" s="2">
        <v>100</v>
      </c>
      <c r="J57" s="2">
        <v>2.722214358E-2</v>
      </c>
      <c r="K57" s="2">
        <v>1425</v>
      </c>
      <c r="L57" s="2">
        <v>4.8421052630000003E-2</v>
      </c>
      <c r="M57" s="2">
        <v>13</v>
      </c>
      <c r="N57" s="2">
        <v>949</v>
      </c>
      <c r="O57" s="2">
        <v>0.73443254189999996</v>
      </c>
      <c r="P57" s="2">
        <v>18000</v>
      </c>
      <c r="Q57" s="2">
        <v>45000</v>
      </c>
      <c r="R57" s="2">
        <v>524.48</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v>900</v>
      </c>
      <c r="AX57" s="2">
        <v>3.9705333330000001</v>
      </c>
      <c r="AY57" s="2">
        <v>7.9410666670000005E-2</v>
      </c>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r="58" spans="1:99" x14ac:dyDescent="0.25">
      <c r="A58" s="2" t="s">
        <v>99</v>
      </c>
      <c r="B58" s="3">
        <v>43157</v>
      </c>
      <c r="C58" s="2">
        <v>2025.21</v>
      </c>
      <c r="D58" s="2">
        <v>34</v>
      </c>
      <c r="E58" s="2">
        <v>34</v>
      </c>
      <c r="F58" s="2">
        <v>1</v>
      </c>
      <c r="G58" s="2">
        <v>59.564999999999998</v>
      </c>
      <c r="H58" s="2">
        <v>59.564999999999998</v>
      </c>
      <c r="I58" s="2">
        <v>100</v>
      </c>
      <c r="J58" s="2">
        <v>4.7054173470000002E-2</v>
      </c>
      <c r="K58" s="2">
        <v>720</v>
      </c>
      <c r="L58" s="2">
        <v>4.7222222219999999E-2</v>
      </c>
      <c r="M58" s="2">
        <v>13</v>
      </c>
      <c r="N58" s="2">
        <v>442</v>
      </c>
      <c r="O58" s="2">
        <v>0.78175102829999998</v>
      </c>
      <c r="P58" s="2">
        <v>18000</v>
      </c>
      <c r="Q58" s="2">
        <v>45000</v>
      </c>
      <c r="R58" s="2">
        <v>-516.79</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v>900</v>
      </c>
      <c r="AX58" s="2">
        <v>2.2502333330000002</v>
      </c>
      <c r="AY58" s="2">
        <v>4.5004666669999999E-2</v>
      </c>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r="59" spans="1:99" x14ac:dyDescent="0.25">
      <c r="A59" s="2" t="s">
        <v>100</v>
      </c>
      <c r="B59" s="3">
        <v>43158</v>
      </c>
      <c r="C59" s="2">
        <v>1416.23</v>
      </c>
      <c r="D59" s="2">
        <v>29</v>
      </c>
      <c r="E59" s="2">
        <v>30</v>
      </c>
      <c r="F59" s="2">
        <v>0.96666666670000001</v>
      </c>
      <c r="G59" s="2">
        <v>47.207666670000002</v>
      </c>
      <c r="H59" s="2">
        <v>48.835517240000001</v>
      </c>
      <c r="I59" s="2">
        <v>100</v>
      </c>
      <c r="J59" s="2">
        <v>6.5953054620000007E-2</v>
      </c>
      <c r="K59" s="2">
        <v>600</v>
      </c>
      <c r="L59" s="2">
        <v>0.05</v>
      </c>
      <c r="M59" s="2">
        <v>13</v>
      </c>
      <c r="N59" s="2">
        <v>377</v>
      </c>
      <c r="O59" s="2">
        <v>0.73380030080000003</v>
      </c>
      <c r="P59" s="2">
        <v>18000</v>
      </c>
      <c r="Q59" s="2">
        <v>45000</v>
      </c>
      <c r="R59" s="2">
        <v>-1060.77</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v>900</v>
      </c>
      <c r="AX59" s="2">
        <v>1.573588889</v>
      </c>
      <c r="AY59" s="2">
        <v>3.1471777780000001E-2</v>
      </c>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r="60" spans="1:99" x14ac:dyDescent="0.25">
      <c r="A60" s="2" t="s">
        <v>101</v>
      </c>
      <c r="B60" s="3">
        <v>43159</v>
      </c>
      <c r="C60" s="2">
        <v>1511.56</v>
      </c>
      <c r="D60" s="2">
        <v>31</v>
      </c>
      <c r="E60" s="2">
        <v>30</v>
      </c>
      <c r="F60" s="2">
        <v>1.0333333330000001</v>
      </c>
      <c r="G60" s="2">
        <v>50.385333330000002</v>
      </c>
      <c r="H60" s="2">
        <v>48.76</v>
      </c>
      <c r="I60" s="2">
        <v>100</v>
      </c>
      <c r="J60" s="2">
        <v>6.2051676639999997E-2</v>
      </c>
      <c r="K60" s="2">
        <v>540</v>
      </c>
      <c r="L60" s="2">
        <v>5.5555555559999997E-2</v>
      </c>
      <c r="M60" s="2">
        <v>13</v>
      </c>
      <c r="N60" s="2">
        <v>403</v>
      </c>
      <c r="O60" s="2">
        <v>0.73338802299999994</v>
      </c>
      <c r="P60" s="2">
        <v>18000</v>
      </c>
      <c r="Q60" s="2">
        <v>45000</v>
      </c>
      <c r="R60" s="2">
        <v>-991.44</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v>900</v>
      </c>
      <c r="AX60" s="2">
        <v>1.6795111110000001</v>
      </c>
      <c r="AY60" s="2">
        <v>3.359022222E-2</v>
      </c>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r="61" spans="1:99" x14ac:dyDescent="0.25">
      <c r="A61" s="2" t="s">
        <v>102</v>
      </c>
      <c r="B61" s="3">
        <v>43160</v>
      </c>
      <c r="C61" s="2">
        <v>2102.11</v>
      </c>
      <c r="D61" s="2">
        <v>44</v>
      </c>
      <c r="E61" s="2">
        <v>40</v>
      </c>
      <c r="F61" s="2">
        <v>1.1000000000000001</v>
      </c>
      <c r="G61" s="2">
        <v>52.552750000000003</v>
      </c>
      <c r="H61" s="2">
        <v>47.775227270000002</v>
      </c>
      <c r="I61" s="2">
        <v>100</v>
      </c>
      <c r="J61" s="2">
        <v>4.5410992179999998E-2</v>
      </c>
      <c r="K61" s="2">
        <v>689</v>
      </c>
      <c r="L61" s="2">
        <v>5.8055152390000003E-2</v>
      </c>
      <c r="M61" s="2">
        <v>13</v>
      </c>
      <c r="N61" s="2">
        <v>572</v>
      </c>
      <c r="O61" s="2">
        <v>0.72789245089999999</v>
      </c>
      <c r="P61" s="2">
        <v>18000</v>
      </c>
      <c r="Q61" s="2">
        <v>45000</v>
      </c>
      <c r="R61" s="2">
        <v>-569.89</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v>900</v>
      </c>
      <c r="AX61" s="2">
        <v>2.335677778</v>
      </c>
      <c r="AY61" s="2">
        <v>4.6713555560000002E-2</v>
      </c>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r="62" spans="1:99" x14ac:dyDescent="0.25">
      <c r="A62" s="2" t="s">
        <v>103</v>
      </c>
      <c r="B62" s="3">
        <v>43161</v>
      </c>
      <c r="C62" s="2">
        <v>2689.79</v>
      </c>
      <c r="D62" s="2">
        <v>76</v>
      </c>
      <c r="E62" s="2">
        <v>52</v>
      </c>
      <c r="F62" s="2">
        <v>1.461538462</v>
      </c>
      <c r="G62" s="2">
        <v>51.726730770000003</v>
      </c>
      <c r="H62" s="2">
        <v>35.39197368</v>
      </c>
      <c r="I62" s="2">
        <v>100</v>
      </c>
      <c r="J62" s="2">
        <v>3.5844991919999999E-2</v>
      </c>
      <c r="K62" s="2">
        <v>738</v>
      </c>
      <c r="L62" s="2">
        <v>7.0460704609999994E-2</v>
      </c>
      <c r="M62" s="2">
        <v>13</v>
      </c>
      <c r="N62" s="2">
        <v>988</v>
      </c>
      <c r="O62" s="2">
        <v>0.63268507949999997</v>
      </c>
      <c r="P62" s="2">
        <v>18000</v>
      </c>
      <c r="Q62" s="2">
        <v>45000</v>
      </c>
      <c r="R62" s="2">
        <v>-398.21</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v>900</v>
      </c>
      <c r="AX62" s="2">
        <v>2.9886555559999999</v>
      </c>
      <c r="AY62" s="2">
        <v>5.9773111109999999E-2</v>
      </c>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r="63" spans="1:99" x14ac:dyDescent="0.25">
      <c r="A63" s="2" t="s">
        <v>104</v>
      </c>
      <c r="B63" s="3">
        <v>43162</v>
      </c>
      <c r="C63" s="2">
        <v>3088.77</v>
      </c>
      <c r="D63" s="2">
        <v>41</v>
      </c>
      <c r="E63" s="2">
        <v>57</v>
      </c>
      <c r="F63" s="2">
        <v>0.7192982456</v>
      </c>
      <c r="G63" s="2">
        <v>54.188947370000001</v>
      </c>
      <c r="H63" s="2">
        <v>75.335853659999998</v>
      </c>
      <c r="I63" s="2">
        <v>100</v>
      </c>
      <c r="J63" s="2">
        <v>3.136005419E-2</v>
      </c>
      <c r="K63" s="2">
        <v>1190</v>
      </c>
      <c r="L63" s="2">
        <v>4.7899159660000003E-2</v>
      </c>
      <c r="M63" s="2">
        <v>13</v>
      </c>
      <c r="N63" s="2">
        <v>533</v>
      </c>
      <c r="O63" s="2">
        <v>0.82743940140000005</v>
      </c>
      <c r="P63" s="2">
        <v>18000</v>
      </c>
      <c r="Q63" s="2">
        <v>45000</v>
      </c>
      <c r="R63" s="2">
        <v>455.77</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v>900</v>
      </c>
      <c r="AX63" s="2">
        <v>3.4319666670000002</v>
      </c>
      <c r="AY63" s="2">
        <v>6.8639333329999996E-2</v>
      </c>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r="64" spans="1:99" x14ac:dyDescent="0.25">
      <c r="A64" s="2" t="s">
        <v>105</v>
      </c>
      <c r="B64" s="3">
        <v>43163</v>
      </c>
      <c r="C64" s="2">
        <v>3262.88</v>
      </c>
      <c r="D64" s="2">
        <v>61</v>
      </c>
      <c r="E64" s="2">
        <v>70</v>
      </c>
      <c r="F64" s="2">
        <v>0.87142857139999996</v>
      </c>
      <c r="G64" s="2">
        <v>46.612571430000003</v>
      </c>
      <c r="H64" s="2">
        <v>53.489836070000003</v>
      </c>
      <c r="I64" s="2">
        <v>100</v>
      </c>
      <c r="J64" s="2">
        <v>2.97364164E-2</v>
      </c>
      <c r="K64" s="2">
        <v>1300</v>
      </c>
      <c r="L64" s="2">
        <v>5.3846153850000002E-2</v>
      </c>
      <c r="M64" s="2">
        <v>13</v>
      </c>
      <c r="N64" s="2">
        <v>793</v>
      </c>
      <c r="O64" s="2">
        <v>0.75696317359999998</v>
      </c>
      <c r="P64" s="2">
        <v>18000</v>
      </c>
      <c r="Q64" s="2">
        <v>45000</v>
      </c>
      <c r="R64" s="2">
        <v>369.88</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v>900</v>
      </c>
      <c r="AX64" s="2">
        <v>3.6254222220000001</v>
      </c>
      <c r="AY64" s="2">
        <v>7.250844444E-2</v>
      </c>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r="65" spans="1:99" x14ac:dyDescent="0.25">
      <c r="A65" s="2" t="s">
        <v>99</v>
      </c>
      <c r="B65" s="3">
        <v>43164</v>
      </c>
      <c r="C65" s="2">
        <v>2601.85</v>
      </c>
      <c r="D65" s="2">
        <v>66</v>
      </c>
      <c r="E65" s="2">
        <v>38</v>
      </c>
      <c r="F65" s="2">
        <v>1.736842105</v>
      </c>
      <c r="G65" s="2">
        <v>68.469736839999996</v>
      </c>
      <c r="H65" s="2">
        <v>39.421969699999998</v>
      </c>
      <c r="I65" s="2">
        <v>100</v>
      </c>
      <c r="J65" s="2">
        <v>3.7011677180000001E-2</v>
      </c>
      <c r="K65" s="2">
        <v>670</v>
      </c>
      <c r="L65" s="2">
        <v>5.6716417909999997E-2</v>
      </c>
      <c r="M65" s="2">
        <v>13</v>
      </c>
      <c r="N65" s="2">
        <v>858</v>
      </c>
      <c r="O65" s="2">
        <v>0.67023464070000005</v>
      </c>
      <c r="P65" s="2">
        <v>18000</v>
      </c>
      <c r="Q65" s="2">
        <v>45000</v>
      </c>
      <c r="R65" s="2">
        <v>-356.15</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v>900</v>
      </c>
      <c r="AX65" s="2">
        <v>2.8909444440000001</v>
      </c>
      <c r="AY65" s="2">
        <v>5.7818888890000003E-2</v>
      </c>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r="66" spans="1:99" x14ac:dyDescent="0.25">
      <c r="A66" s="2" t="s">
        <v>100</v>
      </c>
      <c r="B66" s="3">
        <v>43165</v>
      </c>
      <c r="C66" s="2">
        <v>1833.63</v>
      </c>
      <c r="D66" s="2">
        <v>65</v>
      </c>
      <c r="E66" s="2">
        <v>35</v>
      </c>
      <c r="F66" s="2">
        <v>1.8571428569999999</v>
      </c>
      <c r="G66" s="2">
        <v>52.38942857</v>
      </c>
      <c r="H66" s="2">
        <v>28.209692310000001</v>
      </c>
      <c r="I66" s="2">
        <v>100</v>
      </c>
      <c r="J66" s="2">
        <v>5.1716202170000003E-2</v>
      </c>
      <c r="K66" s="2">
        <v>657</v>
      </c>
      <c r="L66" s="2">
        <v>5.3272450530000001E-2</v>
      </c>
      <c r="M66" s="2">
        <v>13</v>
      </c>
      <c r="N66" s="2">
        <v>845</v>
      </c>
      <c r="O66" s="2">
        <v>0.53916548050000002</v>
      </c>
      <c r="P66" s="2">
        <v>18000</v>
      </c>
      <c r="Q66" s="2">
        <v>45000</v>
      </c>
      <c r="R66" s="2">
        <v>-1111.3699999999999</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v>900</v>
      </c>
      <c r="AX66" s="2">
        <v>2.0373666670000001</v>
      </c>
      <c r="AY66" s="2">
        <v>4.0747333330000003E-2</v>
      </c>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row>
    <row r="67" spans="1:99" x14ac:dyDescent="0.25">
      <c r="A67" s="2" t="s">
        <v>101</v>
      </c>
      <c r="B67" s="3">
        <v>43166</v>
      </c>
      <c r="C67" s="2">
        <v>2133.1</v>
      </c>
      <c r="D67" s="2">
        <v>47</v>
      </c>
      <c r="E67" s="2">
        <v>48</v>
      </c>
      <c r="F67" s="2">
        <v>0.97916666669999997</v>
      </c>
      <c r="G67" s="2">
        <v>44.439583329999998</v>
      </c>
      <c r="H67" s="2">
        <v>45.385106380000003</v>
      </c>
      <c r="I67" s="2">
        <v>100</v>
      </c>
      <c r="J67" s="2">
        <v>4.4780797990000003E-2</v>
      </c>
      <c r="K67" s="2">
        <v>500</v>
      </c>
      <c r="L67" s="2">
        <v>9.6000000000000002E-2</v>
      </c>
      <c r="M67" s="2">
        <v>13</v>
      </c>
      <c r="N67" s="2">
        <v>611</v>
      </c>
      <c r="O67" s="2">
        <v>0.71356242089999999</v>
      </c>
      <c r="P67" s="2">
        <v>18000</v>
      </c>
      <c r="Q67" s="2">
        <v>45000</v>
      </c>
      <c r="R67" s="2">
        <v>-577.9</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v>900</v>
      </c>
      <c r="AX67" s="2">
        <v>2.3701111109999999</v>
      </c>
      <c r="AY67" s="2">
        <v>4.7402222219999998E-2</v>
      </c>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row>
    <row r="68" spans="1:99" x14ac:dyDescent="0.25">
      <c r="A68" s="2" t="s">
        <v>102</v>
      </c>
      <c r="B68" s="3">
        <v>43167</v>
      </c>
      <c r="C68" s="2">
        <v>2618.2600000000002</v>
      </c>
      <c r="D68" s="2">
        <v>46</v>
      </c>
      <c r="E68" s="2">
        <v>48</v>
      </c>
      <c r="F68" s="2">
        <v>0.95833333330000003</v>
      </c>
      <c r="G68" s="2">
        <v>54.54708333</v>
      </c>
      <c r="H68" s="2">
        <v>56.918695649999997</v>
      </c>
      <c r="I68" s="2">
        <v>100</v>
      </c>
      <c r="J68" s="2">
        <v>3.6788239540000003E-2</v>
      </c>
      <c r="K68" s="2">
        <v>530</v>
      </c>
      <c r="L68" s="2">
        <v>9.0566037739999994E-2</v>
      </c>
      <c r="M68" s="2">
        <v>13</v>
      </c>
      <c r="N68" s="2">
        <v>598</v>
      </c>
      <c r="O68" s="2">
        <v>0.77160404240000002</v>
      </c>
      <c r="P68" s="2">
        <v>18000</v>
      </c>
      <c r="Q68" s="2">
        <v>45000</v>
      </c>
      <c r="R68" s="2">
        <v>-79.739999999999995</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v>900</v>
      </c>
      <c r="AX68" s="2">
        <v>2.9091777780000001</v>
      </c>
      <c r="AY68" s="2">
        <v>5.8183555560000003E-2</v>
      </c>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r="69" spans="1:99" x14ac:dyDescent="0.25">
      <c r="A69" s="2" t="s">
        <v>103</v>
      </c>
      <c r="B69" s="3">
        <v>43168</v>
      </c>
      <c r="C69" s="2">
        <v>2549.9899999999998</v>
      </c>
      <c r="D69" s="2">
        <v>46</v>
      </c>
      <c r="E69" s="2">
        <v>49</v>
      </c>
      <c r="F69" s="2">
        <v>0.93877551020000005</v>
      </c>
      <c r="G69" s="2">
        <v>52.040612240000002</v>
      </c>
      <c r="H69" s="2">
        <v>55.434565220000003</v>
      </c>
      <c r="I69" s="2">
        <v>100</v>
      </c>
      <c r="J69" s="2">
        <v>3.773599146E-2</v>
      </c>
      <c r="K69" s="2">
        <v>717</v>
      </c>
      <c r="L69" s="2">
        <v>6.8340306830000003E-2</v>
      </c>
      <c r="M69" s="2">
        <v>13</v>
      </c>
      <c r="N69" s="2">
        <v>598</v>
      </c>
      <c r="O69" s="2">
        <v>0.76548927639999997</v>
      </c>
      <c r="P69" s="2">
        <v>18000</v>
      </c>
      <c r="Q69" s="2">
        <v>45000</v>
      </c>
      <c r="R69" s="2">
        <v>-148.01</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v>900</v>
      </c>
      <c r="AX69" s="2">
        <v>2.8333222220000001</v>
      </c>
      <c r="AY69" s="2">
        <v>5.6666444439999998E-2</v>
      </c>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r="70" spans="1:99" x14ac:dyDescent="0.25">
      <c r="A70" s="2" t="s">
        <v>104</v>
      </c>
      <c r="B70" s="3">
        <v>43169</v>
      </c>
      <c r="C70" s="2">
        <v>4578.46</v>
      </c>
      <c r="D70" s="2">
        <v>79</v>
      </c>
      <c r="E70" s="2">
        <v>89</v>
      </c>
      <c r="F70" s="2">
        <v>0.88764044939999998</v>
      </c>
      <c r="G70" s="2">
        <v>51.443370790000003</v>
      </c>
      <c r="H70" s="2">
        <v>57.955189869999998</v>
      </c>
      <c r="I70" s="2">
        <v>100</v>
      </c>
      <c r="J70" s="2">
        <v>2.137455487E-2</v>
      </c>
      <c r="K70" s="2">
        <v>1248</v>
      </c>
      <c r="L70" s="2">
        <v>7.1314102559999995E-2</v>
      </c>
      <c r="M70" s="2">
        <v>13</v>
      </c>
      <c r="N70" s="2">
        <v>1027</v>
      </c>
      <c r="O70" s="2">
        <v>0.77568876870000003</v>
      </c>
      <c r="P70" s="2">
        <v>18000</v>
      </c>
      <c r="Q70" s="2">
        <v>45000</v>
      </c>
      <c r="R70" s="2">
        <v>1451.46</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v>900</v>
      </c>
      <c r="AX70" s="2">
        <v>5.087177778</v>
      </c>
      <c r="AY70" s="2">
        <v>0.10174355559999999</v>
      </c>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r="71" spans="1:99" x14ac:dyDescent="0.25">
      <c r="A71" s="2" t="s">
        <v>105</v>
      </c>
      <c r="B71" s="3">
        <v>43170</v>
      </c>
      <c r="C71" s="2">
        <v>3299.31</v>
      </c>
      <c r="D71" s="2">
        <v>62</v>
      </c>
      <c r="E71" s="2">
        <v>65</v>
      </c>
      <c r="F71" s="2">
        <v>0.95384615380000004</v>
      </c>
      <c r="G71" s="2">
        <v>50.758615380000002</v>
      </c>
      <c r="H71" s="2">
        <v>53.214677420000001</v>
      </c>
      <c r="I71" s="2">
        <v>100</v>
      </c>
      <c r="J71" s="2">
        <v>2.941773478E-2</v>
      </c>
      <c r="K71" s="2">
        <v>1150</v>
      </c>
      <c r="L71" s="2">
        <v>5.6521739129999998E-2</v>
      </c>
      <c r="M71" s="2">
        <v>13</v>
      </c>
      <c r="N71" s="2">
        <v>806</v>
      </c>
      <c r="O71" s="2">
        <v>0.75570649619999997</v>
      </c>
      <c r="P71" s="2">
        <v>18000</v>
      </c>
      <c r="Q71" s="2">
        <v>45000</v>
      </c>
      <c r="R71" s="2">
        <v>393.31</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v>900</v>
      </c>
      <c r="AX71" s="2">
        <v>3.6659000000000002</v>
      </c>
      <c r="AY71" s="2">
        <v>7.3317999999999994E-2</v>
      </c>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r="72" spans="1:99" x14ac:dyDescent="0.25">
      <c r="A72" s="2" t="s">
        <v>99</v>
      </c>
      <c r="B72" s="3">
        <v>43171</v>
      </c>
      <c r="C72" s="2">
        <v>1840.45</v>
      </c>
      <c r="D72" s="2">
        <v>32</v>
      </c>
      <c r="E72" s="2">
        <v>30</v>
      </c>
      <c r="F72" s="2">
        <v>1.066666667</v>
      </c>
      <c r="G72" s="2">
        <v>61.348333330000003</v>
      </c>
      <c r="H72" s="2">
        <v>57.514062500000001</v>
      </c>
      <c r="I72" s="2">
        <v>100</v>
      </c>
      <c r="J72" s="2">
        <v>5.153443789E-2</v>
      </c>
      <c r="K72" s="2">
        <v>670</v>
      </c>
      <c r="L72" s="2">
        <v>4.4776119400000002E-2</v>
      </c>
      <c r="M72" s="2">
        <v>13</v>
      </c>
      <c r="N72" s="2">
        <v>416</v>
      </c>
      <c r="O72" s="2">
        <v>0.77396832299999996</v>
      </c>
      <c r="P72" s="2">
        <v>18000</v>
      </c>
      <c r="Q72" s="2">
        <v>45000</v>
      </c>
      <c r="R72" s="2">
        <v>-675.55</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v>900</v>
      </c>
      <c r="AX72" s="2">
        <v>2.044944444</v>
      </c>
      <c r="AY72" s="2">
        <v>4.0898888889999999E-2</v>
      </c>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row>
    <row r="73" spans="1:99" x14ac:dyDescent="0.25">
      <c r="A73" s="2" t="s">
        <v>100</v>
      </c>
      <c r="B73" s="3">
        <v>43172</v>
      </c>
      <c r="C73" s="2">
        <v>2092.2199999999998</v>
      </c>
      <c r="D73" s="2">
        <v>38</v>
      </c>
      <c r="E73" s="2">
        <v>42</v>
      </c>
      <c r="F73" s="2">
        <v>0.90476190479999996</v>
      </c>
      <c r="G73" s="2">
        <v>49.814761900000001</v>
      </c>
      <c r="H73" s="2">
        <v>55.05842105</v>
      </c>
      <c r="I73" s="2">
        <v>100</v>
      </c>
      <c r="J73" s="2">
        <v>4.5615859719999999E-2</v>
      </c>
      <c r="K73" s="2">
        <v>660</v>
      </c>
      <c r="L73" s="2">
        <v>6.3636363639999999E-2</v>
      </c>
      <c r="M73" s="2">
        <v>13</v>
      </c>
      <c r="N73" s="2">
        <v>494</v>
      </c>
      <c r="O73" s="2">
        <v>0.76388716290000003</v>
      </c>
      <c r="P73" s="2">
        <v>18000</v>
      </c>
      <c r="Q73" s="2">
        <v>45000</v>
      </c>
      <c r="R73" s="2">
        <v>-501.78</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v>900</v>
      </c>
      <c r="AX73" s="2">
        <v>2.3246888889999999</v>
      </c>
      <c r="AY73" s="2">
        <v>4.6493777780000002E-2</v>
      </c>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row>
    <row r="74" spans="1:99" x14ac:dyDescent="0.25">
      <c r="A74" s="2" t="s">
        <v>101</v>
      </c>
      <c r="B74" s="3">
        <v>43173</v>
      </c>
      <c r="C74" s="2">
        <v>1858.84</v>
      </c>
      <c r="D74" s="2">
        <v>28</v>
      </c>
      <c r="E74" s="2">
        <v>33</v>
      </c>
      <c r="F74" s="2">
        <v>0.84848484850000006</v>
      </c>
      <c r="G74" s="2">
        <v>56.328484850000002</v>
      </c>
      <c r="H74" s="2">
        <v>66.387142859999997</v>
      </c>
      <c r="I74" s="2">
        <v>100</v>
      </c>
      <c r="J74" s="2">
        <v>5.1050621800000001E-2</v>
      </c>
      <c r="K74" s="2">
        <v>650</v>
      </c>
      <c r="L74" s="2">
        <v>5.076923077E-2</v>
      </c>
      <c r="M74" s="2">
        <v>13</v>
      </c>
      <c r="N74" s="2">
        <v>364</v>
      </c>
      <c r="O74" s="2">
        <v>0.80417895029999997</v>
      </c>
      <c r="P74" s="2">
        <v>18000</v>
      </c>
      <c r="Q74" s="2">
        <v>45000</v>
      </c>
      <c r="R74" s="2">
        <v>-605.16</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v>900</v>
      </c>
      <c r="AX74" s="2">
        <v>2.0653777780000002</v>
      </c>
      <c r="AY74" s="2">
        <v>4.1307555560000001E-2</v>
      </c>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row>
    <row r="75" spans="1:99" x14ac:dyDescent="0.25">
      <c r="A75" s="2" t="s">
        <v>102</v>
      </c>
      <c r="B75" s="3">
        <v>43174</v>
      </c>
      <c r="C75" s="2">
        <v>2241.67</v>
      </c>
      <c r="D75" s="2">
        <v>31</v>
      </c>
      <c r="E75" s="2">
        <v>48</v>
      </c>
      <c r="F75" s="2">
        <v>0.64583333330000003</v>
      </c>
      <c r="G75" s="2">
        <v>46.701458330000001</v>
      </c>
      <c r="H75" s="2">
        <v>72.311935480000002</v>
      </c>
      <c r="I75" s="2">
        <v>100</v>
      </c>
      <c r="J75" s="2">
        <v>4.2704565549999997E-2</v>
      </c>
      <c r="K75" s="2">
        <v>730</v>
      </c>
      <c r="L75" s="2">
        <v>6.5753424660000004E-2</v>
      </c>
      <c r="M75" s="2">
        <v>13</v>
      </c>
      <c r="N75" s="2">
        <v>403</v>
      </c>
      <c r="O75" s="2">
        <v>0.82022331569999996</v>
      </c>
      <c r="P75" s="2">
        <v>18000</v>
      </c>
      <c r="Q75" s="2">
        <v>45000</v>
      </c>
      <c r="R75" s="2">
        <v>-261.33</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v>900</v>
      </c>
      <c r="AX75" s="2">
        <v>2.4907444440000002</v>
      </c>
      <c r="AY75" s="2">
        <v>4.9814888889999999E-2</v>
      </c>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row>
    <row r="76" spans="1:99" x14ac:dyDescent="0.25">
      <c r="A76" s="2" t="s">
        <v>103</v>
      </c>
      <c r="B76" s="3">
        <v>43175</v>
      </c>
      <c r="C76" s="2">
        <v>2604.6</v>
      </c>
      <c r="D76" s="2">
        <v>45</v>
      </c>
      <c r="E76" s="2">
        <v>47</v>
      </c>
      <c r="F76" s="2">
        <v>0.95744680849999997</v>
      </c>
      <c r="G76" s="2">
        <v>55.41702128</v>
      </c>
      <c r="H76" s="2">
        <v>57.88</v>
      </c>
      <c r="I76" s="2">
        <v>100</v>
      </c>
      <c r="J76" s="2">
        <v>3.6974044220000002E-2</v>
      </c>
      <c r="K76" s="2">
        <v>857</v>
      </c>
      <c r="L76" s="2">
        <v>5.4842473750000002E-2</v>
      </c>
      <c r="M76" s="2">
        <v>13</v>
      </c>
      <c r="N76" s="2">
        <v>585</v>
      </c>
      <c r="O76" s="2">
        <v>0.77539737389999996</v>
      </c>
      <c r="P76" s="2">
        <v>18000</v>
      </c>
      <c r="Q76" s="2">
        <v>45000</v>
      </c>
      <c r="R76" s="2">
        <v>-80.400000000000006</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v>900</v>
      </c>
      <c r="AX76" s="2">
        <v>2.8940000000000001</v>
      </c>
      <c r="AY76" s="2">
        <v>5.7880000000000001E-2</v>
      </c>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row>
    <row r="77" spans="1:99" x14ac:dyDescent="0.25">
      <c r="A77" s="2" t="s">
        <v>104</v>
      </c>
      <c r="B77" s="3">
        <v>43176</v>
      </c>
      <c r="C77" s="2">
        <v>3043.42</v>
      </c>
      <c r="D77" s="2">
        <v>56</v>
      </c>
      <c r="E77" s="2">
        <v>62</v>
      </c>
      <c r="F77" s="2">
        <v>0.90322580649999995</v>
      </c>
      <c r="G77" s="2">
        <v>49.087419349999998</v>
      </c>
      <c r="H77" s="2">
        <v>54.346785709999999</v>
      </c>
      <c r="I77" s="2">
        <v>100</v>
      </c>
      <c r="J77" s="2">
        <v>3.1812484490000001E-2</v>
      </c>
      <c r="K77" s="2">
        <v>1270</v>
      </c>
      <c r="L77" s="2">
        <v>4.8818897639999997E-2</v>
      </c>
      <c r="M77" s="2">
        <v>13</v>
      </c>
      <c r="N77" s="2">
        <v>728</v>
      </c>
      <c r="O77" s="2">
        <v>0.76079542089999996</v>
      </c>
      <c r="P77" s="2">
        <v>18000</v>
      </c>
      <c r="Q77" s="2">
        <v>45000</v>
      </c>
      <c r="R77" s="2">
        <v>215.42</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v>900</v>
      </c>
      <c r="AX77" s="2">
        <v>3.381577778</v>
      </c>
      <c r="AY77" s="2">
        <v>6.7631555560000001E-2</v>
      </c>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row>
    <row r="78" spans="1:99" x14ac:dyDescent="0.25">
      <c r="A78" s="2" t="s">
        <v>105</v>
      </c>
      <c r="B78" s="3">
        <v>43177</v>
      </c>
      <c r="C78" s="2">
        <v>3248.93</v>
      </c>
      <c r="D78" s="2">
        <v>68</v>
      </c>
      <c r="E78" s="2">
        <v>65</v>
      </c>
      <c r="F78" s="2">
        <v>1.0461538459999999</v>
      </c>
      <c r="G78" s="2">
        <v>49.983538459999998</v>
      </c>
      <c r="H78" s="2">
        <v>47.778382350000001</v>
      </c>
      <c r="I78" s="2">
        <v>100</v>
      </c>
      <c r="J78" s="2">
        <v>2.9860283729999999E-2</v>
      </c>
      <c r="K78" s="2">
        <v>1330</v>
      </c>
      <c r="L78" s="2">
        <v>4.8872180449999997E-2</v>
      </c>
      <c r="M78" s="2">
        <v>13</v>
      </c>
      <c r="N78" s="2">
        <v>884</v>
      </c>
      <c r="O78" s="2">
        <v>0.72791041970000003</v>
      </c>
      <c r="P78" s="2">
        <v>18000</v>
      </c>
      <c r="Q78" s="2">
        <v>45000</v>
      </c>
      <c r="R78" s="2">
        <v>264.93</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v>900</v>
      </c>
      <c r="AX78" s="2">
        <v>3.6099222219999998</v>
      </c>
      <c r="AY78" s="2">
        <v>7.2198444439999995E-2</v>
      </c>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row>
    <row r="79" spans="1:99" x14ac:dyDescent="0.25">
      <c r="A79" s="2" t="s">
        <v>99</v>
      </c>
      <c r="B79" s="3">
        <v>43178</v>
      </c>
      <c r="C79" s="2">
        <v>2107.11</v>
      </c>
      <c r="D79" s="2">
        <v>33</v>
      </c>
      <c r="E79" s="2">
        <v>38</v>
      </c>
      <c r="F79" s="2">
        <v>0.86842105260000002</v>
      </c>
      <c r="G79" s="2">
        <v>55.450263159999999</v>
      </c>
      <c r="H79" s="2">
        <v>63.851818180000002</v>
      </c>
      <c r="I79" s="2">
        <v>100</v>
      </c>
      <c r="J79" s="2">
        <v>4.5308117859999997E-2</v>
      </c>
      <c r="K79" s="2">
        <v>658</v>
      </c>
      <c r="L79" s="2">
        <v>5.7750759880000002E-2</v>
      </c>
      <c r="M79" s="2">
        <v>13</v>
      </c>
      <c r="N79" s="2">
        <v>429</v>
      </c>
      <c r="O79" s="2">
        <v>0.79640360489999995</v>
      </c>
      <c r="P79" s="2">
        <v>18000</v>
      </c>
      <c r="Q79" s="2">
        <v>45000</v>
      </c>
      <c r="R79" s="2">
        <v>-421.89</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v>900</v>
      </c>
      <c r="AX79" s="2">
        <v>2.3412333329999999</v>
      </c>
      <c r="AY79" s="2">
        <v>4.6824666670000001E-2</v>
      </c>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row>
    <row r="80" spans="1:99" x14ac:dyDescent="0.25">
      <c r="A80" s="2" t="s">
        <v>100</v>
      </c>
      <c r="B80" s="3">
        <v>43179</v>
      </c>
      <c r="C80" s="2">
        <v>1570.92</v>
      </c>
      <c r="D80" s="2">
        <v>28</v>
      </c>
      <c r="E80" s="2">
        <v>35</v>
      </c>
      <c r="F80" s="2">
        <v>0.8</v>
      </c>
      <c r="G80" s="2">
        <v>44.88342857</v>
      </c>
      <c r="H80" s="2">
        <v>56.104285709999999</v>
      </c>
      <c r="I80" s="2">
        <v>100</v>
      </c>
      <c r="J80" s="2">
        <v>5.9847269770000003E-2</v>
      </c>
      <c r="K80" s="2">
        <v>580</v>
      </c>
      <c r="L80" s="2">
        <v>6.0344827589999997E-2</v>
      </c>
      <c r="M80" s="2">
        <v>13</v>
      </c>
      <c r="N80" s="2">
        <v>364</v>
      </c>
      <c r="O80" s="2">
        <v>0.76828864610000003</v>
      </c>
      <c r="P80" s="2">
        <v>18000</v>
      </c>
      <c r="Q80" s="2">
        <v>45000</v>
      </c>
      <c r="R80" s="2">
        <v>-893.08</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v>900</v>
      </c>
      <c r="AX80" s="2">
        <v>1.7454666670000001</v>
      </c>
      <c r="AY80" s="2">
        <v>3.490933333E-2</v>
      </c>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row>
    <row r="81" spans="1:99" x14ac:dyDescent="0.25">
      <c r="A81" s="2" t="s">
        <v>101</v>
      </c>
      <c r="B81" s="3">
        <v>43180</v>
      </c>
      <c r="C81" s="2">
        <v>2399.0500000000002</v>
      </c>
      <c r="D81" s="2">
        <v>37</v>
      </c>
      <c r="E81" s="2">
        <v>43</v>
      </c>
      <c r="F81" s="2">
        <v>0.8604651163</v>
      </c>
      <c r="G81" s="2">
        <v>55.791860470000003</v>
      </c>
      <c r="H81" s="2">
        <v>64.839189189999999</v>
      </c>
      <c r="I81" s="2">
        <v>100</v>
      </c>
      <c r="J81" s="2">
        <v>4.001520578E-2</v>
      </c>
      <c r="K81" s="2">
        <v>630</v>
      </c>
      <c r="L81" s="2">
        <v>6.8253968250000005E-2</v>
      </c>
      <c r="M81" s="2">
        <v>13</v>
      </c>
      <c r="N81" s="2">
        <v>481</v>
      </c>
      <c r="O81" s="2">
        <v>0.79950397029999998</v>
      </c>
      <c r="P81" s="2">
        <v>18000</v>
      </c>
      <c r="Q81" s="2">
        <v>45000</v>
      </c>
      <c r="R81" s="2">
        <v>-181.95</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v>900</v>
      </c>
      <c r="AX81" s="2">
        <v>2.665611111</v>
      </c>
      <c r="AY81" s="2">
        <v>5.3312222219999997E-2</v>
      </c>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row>
    <row r="82" spans="1:99" x14ac:dyDescent="0.25">
      <c r="A82" s="2" t="s">
        <v>102</v>
      </c>
      <c r="B82" s="3">
        <v>43181</v>
      </c>
      <c r="C82" s="2">
        <v>1682.22</v>
      </c>
      <c r="D82" s="2">
        <v>28</v>
      </c>
      <c r="E82" s="2">
        <v>39</v>
      </c>
      <c r="F82" s="2">
        <v>0.71794871790000003</v>
      </c>
      <c r="G82" s="2">
        <v>43.133846149999997</v>
      </c>
      <c r="H82" s="2">
        <v>60.079285710000001</v>
      </c>
      <c r="I82" s="2">
        <v>100</v>
      </c>
      <c r="J82" s="2">
        <v>5.6109795650000002E-2</v>
      </c>
      <c r="K82" s="2">
        <v>650</v>
      </c>
      <c r="L82" s="2">
        <v>0.06</v>
      </c>
      <c r="M82" s="2">
        <v>13</v>
      </c>
      <c r="N82" s="2">
        <v>364</v>
      </c>
      <c r="O82" s="2">
        <v>0.78361926500000001</v>
      </c>
      <c r="P82" s="2">
        <v>18000</v>
      </c>
      <c r="Q82" s="2">
        <v>45000</v>
      </c>
      <c r="R82" s="2">
        <v>-781.78</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v>900</v>
      </c>
      <c r="AX82" s="2">
        <v>1.869133333</v>
      </c>
      <c r="AY82" s="2">
        <v>3.7382666670000002E-2</v>
      </c>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row>
    <row r="83" spans="1:99" x14ac:dyDescent="0.25">
      <c r="A83" s="2" t="s">
        <v>103</v>
      </c>
      <c r="B83" s="3">
        <v>43182</v>
      </c>
      <c r="C83" s="2">
        <v>2127.37</v>
      </c>
      <c r="D83" s="2">
        <v>36</v>
      </c>
      <c r="E83" s="2">
        <v>48</v>
      </c>
      <c r="F83" s="2">
        <v>0.75</v>
      </c>
      <c r="G83" s="2">
        <v>44.32020833</v>
      </c>
      <c r="H83" s="2">
        <v>59.093611109999998</v>
      </c>
      <c r="I83" s="2">
        <v>100</v>
      </c>
      <c r="J83" s="2">
        <v>4.489599842E-2</v>
      </c>
      <c r="K83" s="2">
        <v>920</v>
      </c>
      <c r="L83" s="2">
        <v>5.2173913039999999E-2</v>
      </c>
      <c r="M83" s="2">
        <v>13</v>
      </c>
      <c r="N83" s="2">
        <v>468</v>
      </c>
      <c r="O83" s="2">
        <v>0.78001005940000001</v>
      </c>
      <c r="P83" s="2">
        <v>18000</v>
      </c>
      <c r="Q83" s="2">
        <v>45000</v>
      </c>
      <c r="R83" s="2">
        <v>-440.63</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v>900</v>
      </c>
      <c r="AX83" s="2">
        <v>2.3637444439999999</v>
      </c>
      <c r="AY83" s="2">
        <v>4.7274888889999998E-2</v>
      </c>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row>
    <row r="84" spans="1:99" x14ac:dyDescent="0.25">
      <c r="A84" s="2" t="s">
        <v>104</v>
      </c>
      <c r="B84" s="3">
        <v>43183</v>
      </c>
      <c r="C84" s="2">
        <v>3486.71</v>
      </c>
      <c r="D84" s="2">
        <v>45</v>
      </c>
      <c r="E84" s="2">
        <v>63</v>
      </c>
      <c r="F84" s="2">
        <v>0.71428571429999999</v>
      </c>
      <c r="G84" s="2">
        <v>55.344603169999999</v>
      </c>
      <c r="H84" s="2">
        <v>77.482444439999995</v>
      </c>
      <c r="I84" s="2">
        <v>100</v>
      </c>
      <c r="J84" s="2">
        <v>2.7880704039999999E-2</v>
      </c>
      <c r="K84" s="2">
        <v>1350</v>
      </c>
      <c r="L84" s="2">
        <v>4.6666666670000002E-2</v>
      </c>
      <c r="M84" s="2">
        <v>13</v>
      </c>
      <c r="N84" s="2">
        <v>585</v>
      </c>
      <c r="O84" s="2">
        <v>0.83222005850000003</v>
      </c>
      <c r="P84" s="2">
        <v>18000</v>
      </c>
      <c r="Q84" s="2">
        <v>45000</v>
      </c>
      <c r="R84" s="2">
        <v>801.71</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v>900</v>
      </c>
      <c r="AX84" s="2">
        <v>3.874122222</v>
      </c>
      <c r="AY84" s="2">
        <v>7.7482444440000006E-2</v>
      </c>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r="85" spans="1:99" x14ac:dyDescent="0.25">
      <c r="A85" s="2" t="s">
        <v>105</v>
      </c>
      <c r="B85" s="3">
        <v>43184</v>
      </c>
      <c r="C85" s="2">
        <v>3270.84</v>
      </c>
      <c r="D85" s="2">
        <v>42</v>
      </c>
      <c r="E85" s="2">
        <v>57</v>
      </c>
      <c r="F85" s="2">
        <v>0.73684210530000005</v>
      </c>
      <c r="G85" s="2">
        <v>57.38315789</v>
      </c>
      <c r="H85" s="2">
        <v>77.877142860000006</v>
      </c>
      <c r="I85" s="2">
        <v>100</v>
      </c>
      <c r="J85" s="2">
        <v>2.9666195959999999E-2</v>
      </c>
      <c r="K85" s="2">
        <v>1380</v>
      </c>
      <c r="L85" s="2">
        <v>4.1304347829999997E-2</v>
      </c>
      <c r="M85" s="2">
        <v>13</v>
      </c>
      <c r="N85" s="2">
        <v>546</v>
      </c>
      <c r="O85" s="2">
        <v>0.83307040389999998</v>
      </c>
      <c r="P85" s="2">
        <v>18000</v>
      </c>
      <c r="Q85" s="2">
        <v>45000</v>
      </c>
      <c r="R85" s="2">
        <v>624.84</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v>900</v>
      </c>
      <c r="AX85" s="2">
        <v>3.6342666669999999</v>
      </c>
      <c r="AY85" s="2">
        <v>7.2685333330000004E-2</v>
      </c>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r="86" spans="1:99" x14ac:dyDescent="0.25">
      <c r="A86" s="2" t="s">
        <v>99</v>
      </c>
      <c r="B86" s="3">
        <v>43185</v>
      </c>
      <c r="C86" s="2">
        <v>1313.81</v>
      </c>
      <c r="D86" s="2">
        <v>27</v>
      </c>
      <c r="E86" s="2">
        <v>28</v>
      </c>
      <c r="F86" s="2">
        <v>0.96428571429999999</v>
      </c>
      <c r="G86" s="2">
        <v>46.921785710000002</v>
      </c>
      <c r="H86" s="2">
        <v>48.659629629999998</v>
      </c>
      <c r="I86" s="2">
        <v>100</v>
      </c>
      <c r="J86" s="2">
        <v>7.0730862000000005E-2</v>
      </c>
      <c r="K86" s="2">
        <v>693</v>
      </c>
      <c r="L86" s="2">
        <v>4.0404040400000001E-2</v>
      </c>
      <c r="M86" s="2">
        <v>13</v>
      </c>
      <c r="N86" s="2">
        <v>351</v>
      </c>
      <c r="O86" s="2">
        <v>0.73283808159999997</v>
      </c>
      <c r="P86" s="2">
        <v>18000</v>
      </c>
      <c r="Q86" s="2">
        <v>45000</v>
      </c>
      <c r="R86" s="2">
        <v>-1137.19</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v>900</v>
      </c>
      <c r="AX86" s="2">
        <v>1.4597888889999999</v>
      </c>
      <c r="AY86" s="2">
        <v>2.9195777780000001E-2</v>
      </c>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r="87" spans="1:99" x14ac:dyDescent="0.25">
      <c r="A87" s="2" t="s">
        <v>100</v>
      </c>
      <c r="B87" s="3">
        <v>43186</v>
      </c>
      <c r="C87" s="2">
        <v>1796.41</v>
      </c>
      <c r="D87" s="2">
        <v>33</v>
      </c>
      <c r="E87" s="2">
        <v>37</v>
      </c>
      <c r="F87" s="2">
        <v>0.89189189189999996</v>
      </c>
      <c r="G87" s="2">
        <v>48.551621619999999</v>
      </c>
      <c r="H87" s="2">
        <v>54.436666670000001</v>
      </c>
      <c r="I87" s="2">
        <v>100</v>
      </c>
      <c r="J87" s="2">
        <v>5.2731213190000001E-2</v>
      </c>
      <c r="K87" s="2">
        <v>650</v>
      </c>
      <c r="L87" s="2">
        <v>5.6923076920000003E-2</v>
      </c>
      <c r="M87" s="2">
        <v>13</v>
      </c>
      <c r="N87" s="2">
        <v>429</v>
      </c>
      <c r="O87" s="2">
        <v>0.76119037410000001</v>
      </c>
      <c r="P87" s="2">
        <v>18000</v>
      </c>
      <c r="Q87" s="2">
        <v>45000</v>
      </c>
      <c r="R87" s="2">
        <v>-732.59</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v>900</v>
      </c>
      <c r="AX87" s="2">
        <v>1.9960111110000001</v>
      </c>
      <c r="AY87" s="2">
        <v>3.9920222220000003E-2</v>
      </c>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r="88" spans="1:99" x14ac:dyDescent="0.25">
      <c r="A88" s="2" t="s">
        <v>101</v>
      </c>
      <c r="B88" s="3">
        <v>43187</v>
      </c>
      <c r="C88" s="2">
        <v>2258.9499999999998</v>
      </c>
      <c r="D88" s="2">
        <v>33</v>
      </c>
      <c r="E88" s="2">
        <v>39</v>
      </c>
      <c r="F88" s="2">
        <v>0.8461538462</v>
      </c>
      <c r="G88" s="2">
        <v>57.921794869999999</v>
      </c>
      <c r="H88" s="2">
        <v>68.453030299999995</v>
      </c>
      <c r="I88" s="2">
        <v>100</v>
      </c>
      <c r="J88" s="2">
        <v>4.2391742089999997E-2</v>
      </c>
      <c r="K88" s="2">
        <v>750</v>
      </c>
      <c r="L88" s="2">
        <v>5.1999999999999998E-2</v>
      </c>
      <c r="M88" s="2">
        <v>13</v>
      </c>
      <c r="N88" s="2">
        <v>429</v>
      </c>
      <c r="O88" s="2">
        <v>0.81008875810000003</v>
      </c>
      <c r="P88" s="2">
        <v>18000</v>
      </c>
      <c r="Q88" s="2">
        <v>45000</v>
      </c>
      <c r="R88" s="2">
        <v>-270.05</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v>900</v>
      </c>
      <c r="AX88" s="2">
        <v>2.5099444439999998</v>
      </c>
      <c r="AY88" s="2">
        <v>5.0198888890000001E-2</v>
      </c>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r="89" spans="1:99" x14ac:dyDescent="0.25">
      <c r="A89" s="2" t="s">
        <v>102</v>
      </c>
      <c r="B89" s="3">
        <v>43188</v>
      </c>
      <c r="C89" s="2">
        <v>2825.11</v>
      </c>
      <c r="D89" s="2">
        <v>43</v>
      </c>
      <c r="E89" s="2">
        <v>37</v>
      </c>
      <c r="F89" s="2">
        <v>1.162162162</v>
      </c>
      <c r="G89" s="2">
        <v>76.354324320000003</v>
      </c>
      <c r="H89" s="2">
        <v>65.700232560000003</v>
      </c>
      <c r="I89" s="2">
        <v>100</v>
      </c>
      <c r="J89" s="2">
        <v>3.4186748529999998E-2</v>
      </c>
      <c r="K89" s="2">
        <v>760</v>
      </c>
      <c r="L89" s="2">
        <v>4.8684210530000001E-2</v>
      </c>
      <c r="M89" s="2">
        <v>13</v>
      </c>
      <c r="N89" s="2">
        <v>559</v>
      </c>
      <c r="O89" s="2">
        <v>0.80213159840000003</v>
      </c>
      <c r="P89" s="2">
        <v>18000</v>
      </c>
      <c r="Q89" s="2">
        <v>45000</v>
      </c>
      <c r="R89" s="2">
        <v>166.11</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v>900</v>
      </c>
      <c r="AX89" s="2">
        <v>3.1390111109999999</v>
      </c>
      <c r="AY89" s="2">
        <v>6.2780222220000001E-2</v>
      </c>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r="90" spans="1:99" x14ac:dyDescent="0.25">
      <c r="A90" s="2" t="s">
        <v>103</v>
      </c>
      <c r="B90" s="3">
        <v>43189</v>
      </c>
      <c r="C90" s="2">
        <v>2873.69</v>
      </c>
      <c r="D90" s="2">
        <v>40</v>
      </c>
      <c r="E90" s="2">
        <v>54</v>
      </c>
      <c r="F90" s="2">
        <v>0.74074074069999996</v>
      </c>
      <c r="G90" s="2">
        <v>53.216481479999999</v>
      </c>
      <c r="H90" s="2">
        <v>71.842250000000007</v>
      </c>
      <c r="I90" s="2">
        <v>100</v>
      </c>
      <c r="J90" s="2">
        <v>3.3628253109999999E-2</v>
      </c>
      <c r="K90" s="2">
        <v>1450</v>
      </c>
      <c r="L90" s="2">
        <v>3.7241379310000003E-2</v>
      </c>
      <c r="M90" s="2">
        <v>13</v>
      </c>
      <c r="N90" s="2">
        <v>520</v>
      </c>
      <c r="O90" s="2">
        <v>0.81904798359999997</v>
      </c>
      <c r="P90" s="2">
        <v>18000</v>
      </c>
      <c r="Q90" s="2">
        <v>45000</v>
      </c>
      <c r="R90" s="2">
        <v>253.69</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v>900</v>
      </c>
      <c r="AX90" s="2">
        <v>3.192988889</v>
      </c>
      <c r="AY90" s="2">
        <v>6.3859777780000002E-2</v>
      </c>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row>
    <row r="91" spans="1:99" x14ac:dyDescent="0.25">
      <c r="A91" s="2" t="s">
        <v>104</v>
      </c>
      <c r="B91" s="3">
        <v>43190</v>
      </c>
      <c r="C91" s="2">
        <v>3013.84</v>
      </c>
      <c r="D91" s="2">
        <v>35</v>
      </c>
      <c r="E91" s="2">
        <v>51</v>
      </c>
      <c r="F91" s="2">
        <v>0.68627450980000004</v>
      </c>
      <c r="G91" s="2">
        <v>59.094901960000001</v>
      </c>
      <c r="H91" s="2">
        <v>86.109714289999999</v>
      </c>
      <c r="I91" s="2">
        <v>100</v>
      </c>
      <c r="J91" s="2">
        <v>3.211468797E-2</v>
      </c>
      <c r="K91" s="2">
        <v>1268</v>
      </c>
      <c r="L91" s="2">
        <v>4.0220820189999999E-2</v>
      </c>
      <c r="M91" s="2">
        <v>13</v>
      </c>
      <c r="N91" s="2">
        <v>455</v>
      </c>
      <c r="O91" s="2">
        <v>0.84902980910000003</v>
      </c>
      <c r="P91" s="2">
        <v>18000</v>
      </c>
      <c r="Q91" s="2">
        <v>45000</v>
      </c>
      <c r="R91" s="2">
        <v>458.84</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v>900</v>
      </c>
      <c r="AX91" s="2">
        <v>3.3487111110000001</v>
      </c>
      <c r="AY91" s="2">
        <v>6.6974222220000004E-2</v>
      </c>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row>
    <row r="92" spans="1:99" x14ac:dyDescent="0.25">
      <c r="A92" s="2" t="s">
        <v>105</v>
      </c>
      <c r="B92" s="3">
        <v>43191</v>
      </c>
      <c r="C92" s="2">
        <v>4572.8</v>
      </c>
      <c r="D92" s="2">
        <v>53</v>
      </c>
      <c r="E92" s="2">
        <v>69</v>
      </c>
      <c r="F92" s="2">
        <v>0.768115942</v>
      </c>
      <c r="G92" s="2">
        <v>66.272463770000002</v>
      </c>
      <c r="H92" s="2">
        <v>86.279245279999998</v>
      </c>
      <c r="I92" s="2">
        <v>100</v>
      </c>
      <c r="J92" s="2">
        <v>2.1400445130000001E-2</v>
      </c>
      <c r="K92" s="2">
        <v>1500</v>
      </c>
      <c r="L92" s="2">
        <v>4.5999999999999999E-2</v>
      </c>
      <c r="M92" s="2">
        <v>13</v>
      </c>
      <c r="N92" s="2">
        <v>689</v>
      </c>
      <c r="O92" s="2">
        <v>0.84932645210000002</v>
      </c>
      <c r="P92" s="2">
        <v>18000</v>
      </c>
      <c r="Q92" s="2">
        <v>45000</v>
      </c>
      <c r="R92" s="2">
        <v>1783.8</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v>900</v>
      </c>
      <c r="AX92" s="2">
        <v>5.0808888889999997</v>
      </c>
      <c r="AY92" s="2">
        <v>0.1016177778</v>
      </c>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r="93" spans="1:99" x14ac:dyDescent="0.25">
      <c r="A93" s="2" t="s">
        <v>99</v>
      </c>
      <c r="B93" s="3">
        <v>43192</v>
      </c>
      <c r="C93" s="2">
        <v>1563.15</v>
      </c>
      <c r="D93" s="2">
        <v>26</v>
      </c>
      <c r="E93" s="2">
        <v>30</v>
      </c>
      <c r="F93" s="2">
        <v>0.86666666670000003</v>
      </c>
      <c r="G93" s="2">
        <v>52.104999999999997</v>
      </c>
      <c r="H93" s="2">
        <v>60.121153849999999</v>
      </c>
      <c r="I93" s="2">
        <v>100</v>
      </c>
      <c r="J93" s="2">
        <v>6.0126867690000002E-2</v>
      </c>
      <c r="K93" s="2">
        <v>682</v>
      </c>
      <c r="L93" s="2">
        <v>4.3988269789999999E-2</v>
      </c>
      <c r="M93" s="2">
        <v>13</v>
      </c>
      <c r="N93" s="2">
        <v>338</v>
      </c>
      <c r="O93" s="2">
        <v>0.78376995169999997</v>
      </c>
      <c r="P93" s="2">
        <v>18000</v>
      </c>
      <c r="Q93" s="2">
        <v>45000</v>
      </c>
      <c r="R93" s="2">
        <v>-874.85</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v>900</v>
      </c>
      <c r="AX93" s="2">
        <v>1.7368333330000001</v>
      </c>
      <c r="AY93" s="2">
        <v>3.4736666669999999E-2</v>
      </c>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r="94" spans="1:99" x14ac:dyDescent="0.25">
      <c r="A94" s="2" t="s">
        <v>100</v>
      </c>
      <c r="B94" s="3">
        <v>43193</v>
      </c>
      <c r="C94" s="2">
        <v>1150</v>
      </c>
      <c r="D94" s="2">
        <v>16</v>
      </c>
      <c r="E94" s="2">
        <v>24</v>
      </c>
      <c r="F94" s="2">
        <v>0.66666666669999997</v>
      </c>
      <c r="G94" s="2">
        <v>47.916666669999998</v>
      </c>
      <c r="H94" s="2">
        <v>71.875</v>
      </c>
      <c r="I94" s="2">
        <v>100</v>
      </c>
      <c r="J94" s="2">
        <v>0.08</v>
      </c>
      <c r="K94" s="2">
        <v>600</v>
      </c>
      <c r="L94" s="2">
        <v>0.04</v>
      </c>
      <c r="M94" s="2">
        <v>13</v>
      </c>
      <c r="N94" s="2">
        <v>208</v>
      </c>
      <c r="O94" s="2">
        <v>0.81913043480000003</v>
      </c>
      <c r="P94" s="2">
        <v>18000</v>
      </c>
      <c r="Q94" s="2">
        <v>45000</v>
      </c>
      <c r="R94" s="2">
        <v>-1158</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v>900</v>
      </c>
      <c r="AX94" s="2">
        <v>1.2777777779999999</v>
      </c>
      <c r="AY94" s="2">
        <v>2.5555555559999998E-2</v>
      </c>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r="95" spans="1:99" x14ac:dyDescent="0.25">
      <c r="A95" s="2" t="s">
        <v>101</v>
      </c>
      <c r="B95" s="3">
        <v>43194</v>
      </c>
      <c r="C95" s="2">
        <v>1842.9</v>
      </c>
      <c r="D95" s="2">
        <v>28</v>
      </c>
      <c r="E95" s="2">
        <v>30</v>
      </c>
      <c r="F95" s="2">
        <v>0.93333333330000001</v>
      </c>
      <c r="G95" s="2">
        <v>61.43</v>
      </c>
      <c r="H95" s="2">
        <v>65.817857140000001</v>
      </c>
      <c r="I95" s="2">
        <v>100</v>
      </c>
      <c r="J95" s="2">
        <v>5.1469452880000002E-2</v>
      </c>
      <c r="K95" s="2">
        <v>680</v>
      </c>
      <c r="L95" s="2">
        <v>4.4117647060000001E-2</v>
      </c>
      <c r="M95" s="2">
        <v>13</v>
      </c>
      <c r="N95" s="2">
        <v>364</v>
      </c>
      <c r="O95" s="2">
        <v>0.80248521350000002</v>
      </c>
      <c r="P95" s="2">
        <v>18000</v>
      </c>
      <c r="Q95" s="2">
        <v>45000</v>
      </c>
      <c r="R95" s="2">
        <v>-621.1</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v>900</v>
      </c>
      <c r="AX95" s="2">
        <v>2.0476666670000001</v>
      </c>
      <c r="AY95" s="2">
        <v>4.0953333330000001E-2</v>
      </c>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r="96" spans="1:99" x14ac:dyDescent="0.25">
      <c r="A96" s="2" t="s">
        <v>102</v>
      </c>
      <c r="B96" s="3">
        <v>43195</v>
      </c>
      <c r="C96" s="2">
        <v>1696.4</v>
      </c>
      <c r="D96" s="2">
        <v>23</v>
      </c>
      <c r="E96" s="2">
        <v>29</v>
      </c>
      <c r="F96" s="2">
        <v>0.79310344830000001</v>
      </c>
      <c r="G96" s="2">
        <v>58.496551719999999</v>
      </c>
      <c r="H96" s="2">
        <v>73.756521739999997</v>
      </c>
      <c r="I96" s="2">
        <v>100</v>
      </c>
      <c r="J96" s="2">
        <v>5.5666889329999997E-2</v>
      </c>
      <c r="K96" s="2">
        <v>760</v>
      </c>
      <c r="L96" s="2">
        <v>3.8157894739999997E-2</v>
      </c>
      <c r="M96" s="2">
        <v>13</v>
      </c>
      <c r="N96" s="2">
        <v>299</v>
      </c>
      <c r="O96" s="2">
        <v>0.82374439990000003</v>
      </c>
      <c r="P96" s="2">
        <v>18000</v>
      </c>
      <c r="Q96" s="2">
        <v>45000</v>
      </c>
      <c r="R96" s="2">
        <v>-702.6</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v>900</v>
      </c>
      <c r="AX96" s="2">
        <v>1.884888889</v>
      </c>
      <c r="AY96" s="2">
        <v>3.7697777779999997E-2</v>
      </c>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r="97" spans="1:99" x14ac:dyDescent="0.25">
      <c r="A97" s="2" t="s">
        <v>103</v>
      </c>
      <c r="B97" s="3">
        <v>43196</v>
      </c>
      <c r="C97" s="2">
        <v>3222.1</v>
      </c>
      <c r="D97" s="2">
        <v>56</v>
      </c>
      <c r="E97" s="2">
        <v>59</v>
      </c>
      <c r="F97" s="2">
        <v>0.94915254240000002</v>
      </c>
      <c r="G97" s="2">
        <v>54.611864410000003</v>
      </c>
      <c r="H97" s="2">
        <v>57.537500000000001</v>
      </c>
      <c r="I97" s="2">
        <v>100</v>
      </c>
      <c r="J97" s="2">
        <v>3.0101441860000001E-2</v>
      </c>
      <c r="K97" s="2">
        <v>800</v>
      </c>
      <c r="L97" s="2">
        <v>7.3749999999999996E-2</v>
      </c>
      <c r="M97" s="2">
        <v>13</v>
      </c>
      <c r="N97" s="2">
        <v>728</v>
      </c>
      <c r="O97" s="2">
        <v>0.77406039540000005</v>
      </c>
      <c r="P97" s="2">
        <v>18000</v>
      </c>
      <c r="Q97" s="2">
        <v>45000</v>
      </c>
      <c r="R97" s="2">
        <v>394.1</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v>900</v>
      </c>
      <c r="AX97" s="2">
        <v>3.5801111109999999</v>
      </c>
      <c r="AY97" s="2">
        <v>7.1602222219999997E-2</v>
      </c>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r="98" spans="1:99" x14ac:dyDescent="0.25">
      <c r="A98" s="2" t="s">
        <v>104</v>
      </c>
      <c r="B98" s="3">
        <v>43197</v>
      </c>
      <c r="C98" s="2">
        <v>6794.89</v>
      </c>
      <c r="D98" s="2">
        <v>167</v>
      </c>
      <c r="E98" s="2">
        <v>144</v>
      </c>
      <c r="F98" s="2">
        <v>1.1597222220000001</v>
      </c>
      <c r="G98" s="2">
        <v>47.186736109999998</v>
      </c>
      <c r="H98" s="2">
        <v>40.68796407</v>
      </c>
      <c r="I98" s="2">
        <v>100</v>
      </c>
      <c r="J98" s="2">
        <v>1.450349462E-2</v>
      </c>
      <c r="K98" s="2">
        <v>1630</v>
      </c>
      <c r="L98" s="2">
        <v>8.8343558279999998E-2</v>
      </c>
      <c r="M98" s="2">
        <v>13</v>
      </c>
      <c r="N98" s="2">
        <v>2171</v>
      </c>
      <c r="O98" s="2">
        <v>0.68049519570000006</v>
      </c>
      <c r="P98" s="2">
        <v>18000</v>
      </c>
      <c r="Q98" s="2">
        <v>45000</v>
      </c>
      <c r="R98" s="2">
        <v>2523.89</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v>900</v>
      </c>
      <c r="AX98" s="2">
        <v>7.5498777779999999</v>
      </c>
      <c r="AY98" s="2">
        <v>0.1509975556</v>
      </c>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row>
    <row r="99" spans="1:99" x14ac:dyDescent="0.25">
      <c r="A99" s="2" t="s">
        <v>105</v>
      </c>
      <c r="B99" s="3">
        <v>43198</v>
      </c>
      <c r="C99" s="2">
        <v>5083.58</v>
      </c>
      <c r="D99" s="2">
        <v>147</v>
      </c>
      <c r="E99" s="2">
        <v>126</v>
      </c>
      <c r="F99" s="2">
        <v>1.1666666670000001</v>
      </c>
      <c r="G99" s="2">
        <v>40.345873019999999</v>
      </c>
      <c r="H99" s="2">
        <v>34.582176869999998</v>
      </c>
      <c r="I99" s="2">
        <v>100</v>
      </c>
      <c r="J99" s="2">
        <v>1.9291686440000001E-2</v>
      </c>
      <c r="K99" s="2">
        <v>1400</v>
      </c>
      <c r="L99" s="2">
        <v>0.09</v>
      </c>
      <c r="M99" s="2">
        <v>13</v>
      </c>
      <c r="N99" s="2">
        <v>1911</v>
      </c>
      <c r="O99" s="2">
        <v>0.62408381489999998</v>
      </c>
      <c r="P99" s="2">
        <v>18000</v>
      </c>
      <c r="Q99" s="2">
        <v>45000</v>
      </c>
      <c r="R99" s="2">
        <v>1072.58</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v>900</v>
      </c>
      <c r="AX99" s="2">
        <v>5.6484222219999998</v>
      </c>
      <c r="AY99" s="2">
        <v>0.11296844440000001</v>
      </c>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row>
    <row r="100" spans="1:99" x14ac:dyDescent="0.25">
      <c r="A100" s="2" t="s">
        <v>99</v>
      </c>
      <c r="B100" s="3">
        <v>43199</v>
      </c>
      <c r="C100" s="2">
        <v>2744.4</v>
      </c>
      <c r="D100" s="2">
        <v>115</v>
      </c>
      <c r="E100" s="2">
        <v>48</v>
      </c>
      <c r="F100" s="2">
        <v>2.3958333330000001</v>
      </c>
      <c r="G100" s="2">
        <v>57.174999999999997</v>
      </c>
      <c r="H100" s="2">
        <v>23.86434783</v>
      </c>
      <c r="I100" s="2">
        <v>100</v>
      </c>
      <c r="J100" s="2">
        <v>3.5156799320000001E-2</v>
      </c>
      <c r="K100" s="2">
        <v>700</v>
      </c>
      <c r="L100" s="2">
        <v>6.8571428569999995E-2</v>
      </c>
      <c r="M100" s="2">
        <v>13</v>
      </c>
      <c r="N100" s="2">
        <v>1495</v>
      </c>
      <c r="O100" s="2">
        <v>0.45525433609999999</v>
      </c>
      <c r="P100" s="2">
        <v>18000</v>
      </c>
      <c r="Q100" s="2">
        <v>45000</v>
      </c>
      <c r="R100" s="2">
        <v>-850.6</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v>900</v>
      </c>
      <c r="AX100" s="2">
        <v>3.0493333329999999</v>
      </c>
      <c r="AY100" s="2">
        <v>6.0986666670000002E-2</v>
      </c>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row>
    <row r="101" spans="1:99" x14ac:dyDescent="0.25">
      <c r="A101" s="2" t="s">
        <v>100</v>
      </c>
      <c r="B101" s="3">
        <v>43200</v>
      </c>
      <c r="C101" s="2">
        <v>2586.5</v>
      </c>
      <c r="D101" s="2">
        <v>69</v>
      </c>
      <c r="E101" s="2">
        <v>43</v>
      </c>
      <c r="F101" s="2">
        <v>1.604651163</v>
      </c>
      <c r="G101" s="2">
        <v>60.151162790000001</v>
      </c>
      <c r="H101" s="2">
        <v>37.485507249999998</v>
      </c>
      <c r="I101" s="2">
        <v>100</v>
      </c>
      <c r="J101" s="2">
        <v>3.7223152799999999E-2</v>
      </c>
      <c r="K101" s="2">
        <v>470</v>
      </c>
      <c r="L101" s="2">
        <v>9.1489361699999994E-2</v>
      </c>
      <c r="M101" s="2">
        <v>13</v>
      </c>
      <c r="N101" s="2">
        <v>897</v>
      </c>
      <c r="O101" s="2">
        <v>0.65319930410000004</v>
      </c>
      <c r="P101" s="2">
        <v>18000</v>
      </c>
      <c r="Q101" s="2">
        <v>45000</v>
      </c>
      <c r="R101" s="2">
        <v>-410.5</v>
      </c>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v>900</v>
      </c>
      <c r="AX101" s="2">
        <v>2.8738888889999998</v>
      </c>
      <c r="AY101" s="2">
        <v>5.7477777780000003E-2</v>
      </c>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row>
    <row r="102" spans="1:99" x14ac:dyDescent="0.25">
      <c r="A102" s="2" t="s">
        <v>101</v>
      </c>
      <c r="B102" s="3">
        <v>43201</v>
      </c>
      <c r="C102" s="2">
        <v>2849.6</v>
      </c>
      <c r="D102" s="2">
        <v>61</v>
      </c>
      <c r="E102" s="2">
        <v>50</v>
      </c>
      <c r="F102" s="2">
        <v>1.22</v>
      </c>
      <c r="G102" s="2">
        <v>56.991999999999997</v>
      </c>
      <c r="H102" s="2">
        <v>46.7147541</v>
      </c>
      <c r="I102" s="2">
        <v>100</v>
      </c>
      <c r="J102" s="2">
        <v>3.3902902089999999E-2</v>
      </c>
      <c r="K102" s="2">
        <v>550</v>
      </c>
      <c r="L102" s="2">
        <v>9.0909090910000004E-2</v>
      </c>
      <c r="M102" s="2">
        <v>13</v>
      </c>
      <c r="N102" s="2">
        <v>793</v>
      </c>
      <c r="O102" s="2">
        <v>0.72171532849999998</v>
      </c>
      <c r="P102" s="2">
        <v>18000</v>
      </c>
      <c r="Q102" s="2">
        <v>45000</v>
      </c>
      <c r="R102" s="2">
        <v>-43.4</v>
      </c>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v>900</v>
      </c>
      <c r="AX102" s="2">
        <v>3.166222222</v>
      </c>
      <c r="AY102" s="2">
        <v>6.3324444440000002E-2</v>
      </c>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row>
    <row r="103" spans="1:99" x14ac:dyDescent="0.25">
      <c r="A103" s="2" t="s">
        <v>102</v>
      </c>
      <c r="B103" s="3">
        <v>43202</v>
      </c>
      <c r="C103" s="2">
        <v>3232.5</v>
      </c>
      <c r="D103" s="2">
        <v>81</v>
      </c>
      <c r="E103" s="2">
        <v>54</v>
      </c>
      <c r="F103" s="2">
        <v>1.5</v>
      </c>
      <c r="G103" s="2">
        <v>59.861111110000003</v>
      </c>
      <c r="H103" s="2">
        <v>39.907407409999998</v>
      </c>
      <c r="I103" s="2">
        <v>100</v>
      </c>
      <c r="J103" s="2">
        <v>3.0007501879999999E-2</v>
      </c>
      <c r="K103" s="2">
        <v>620</v>
      </c>
      <c r="L103" s="2">
        <v>8.7096774190000004E-2</v>
      </c>
      <c r="M103" s="2">
        <v>13</v>
      </c>
      <c r="N103" s="2">
        <v>1053</v>
      </c>
      <c r="O103" s="2">
        <v>0.67424593970000002</v>
      </c>
      <c r="P103" s="2">
        <v>18000</v>
      </c>
      <c r="Q103" s="2">
        <v>45000</v>
      </c>
      <c r="R103" s="2">
        <v>79.5</v>
      </c>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v>900</v>
      </c>
      <c r="AX103" s="2">
        <v>3.5916666670000001</v>
      </c>
      <c r="AY103" s="2">
        <v>7.1833333329999999E-2</v>
      </c>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row>
    <row r="104" spans="1:99" x14ac:dyDescent="0.25">
      <c r="A104" s="2" t="s">
        <v>103</v>
      </c>
      <c r="B104" s="3">
        <v>43203</v>
      </c>
      <c r="C104" s="2">
        <v>3972.2</v>
      </c>
      <c r="D104" s="2">
        <v>77</v>
      </c>
      <c r="E104" s="2">
        <v>59</v>
      </c>
      <c r="F104" s="2">
        <v>1.3050847459999999</v>
      </c>
      <c r="G104" s="2">
        <v>67.325423729999997</v>
      </c>
      <c r="H104" s="2">
        <v>51.587012989999998</v>
      </c>
      <c r="I104" s="2">
        <v>100</v>
      </c>
      <c r="J104" s="2">
        <v>2.455675065E-2</v>
      </c>
      <c r="K104" s="2">
        <v>795</v>
      </c>
      <c r="L104" s="2">
        <v>7.4213836480000003E-2</v>
      </c>
      <c r="M104" s="2">
        <v>13</v>
      </c>
      <c r="N104" s="2">
        <v>1001</v>
      </c>
      <c r="O104" s="2">
        <v>0.74799859020000004</v>
      </c>
      <c r="P104" s="2">
        <v>18000</v>
      </c>
      <c r="Q104" s="2">
        <v>45000</v>
      </c>
      <c r="R104" s="2">
        <v>871.2</v>
      </c>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v>900</v>
      </c>
      <c r="AX104" s="2">
        <v>4.4135555560000004</v>
      </c>
      <c r="AY104" s="2">
        <v>8.8271111109999995E-2</v>
      </c>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row>
    <row r="105" spans="1:99" x14ac:dyDescent="0.25">
      <c r="A105" s="2" t="s">
        <v>104</v>
      </c>
      <c r="B105" s="3">
        <v>43204</v>
      </c>
      <c r="C105" s="2">
        <v>6171.45</v>
      </c>
      <c r="D105" s="2">
        <v>166</v>
      </c>
      <c r="E105" s="2">
        <v>144</v>
      </c>
      <c r="F105" s="2">
        <v>1.1527777779999999</v>
      </c>
      <c r="G105" s="2">
        <v>42.857291670000002</v>
      </c>
      <c r="H105" s="2">
        <v>37.17740964</v>
      </c>
      <c r="I105" s="2">
        <v>100</v>
      </c>
      <c r="J105" s="2">
        <v>1.5945275809999999E-2</v>
      </c>
      <c r="K105" s="2">
        <v>1600</v>
      </c>
      <c r="L105" s="2">
        <v>0.09</v>
      </c>
      <c r="M105" s="2">
        <v>13</v>
      </c>
      <c r="N105" s="2">
        <v>2158</v>
      </c>
      <c r="O105" s="2">
        <v>0.65032528820000002</v>
      </c>
      <c r="P105" s="2">
        <v>18000</v>
      </c>
      <c r="Q105" s="2">
        <v>45000</v>
      </c>
      <c r="R105" s="2">
        <v>1913.45</v>
      </c>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v>900</v>
      </c>
      <c r="AX105" s="2">
        <v>6.8571666670000004</v>
      </c>
      <c r="AY105" s="2">
        <v>0.1371433333</v>
      </c>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row>
    <row r="106" spans="1:99" x14ac:dyDescent="0.25">
      <c r="A106" s="2" t="s">
        <v>105</v>
      </c>
      <c r="B106" s="3">
        <v>43205</v>
      </c>
      <c r="C106" s="2">
        <v>5439.7</v>
      </c>
      <c r="D106" s="2">
        <v>138</v>
      </c>
      <c r="E106" s="2">
        <v>119</v>
      </c>
      <c r="F106" s="2">
        <v>1.159663866</v>
      </c>
      <c r="G106" s="2">
        <v>45.711764709999997</v>
      </c>
      <c r="H106" s="2">
        <v>39.41811594</v>
      </c>
      <c r="I106" s="2">
        <v>100</v>
      </c>
      <c r="J106" s="2">
        <v>1.8051519039999998E-2</v>
      </c>
      <c r="K106" s="2">
        <v>1450</v>
      </c>
      <c r="L106" s="2">
        <v>8.2068965519999995E-2</v>
      </c>
      <c r="M106" s="2">
        <v>13</v>
      </c>
      <c r="N106" s="2">
        <v>1794</v>
      </c>
      <c r="O106" s="2">
        <v>0.67020240090000005</v>
      </c>
      <c r="P106" s="2">
        <v>18000</v>
      </c>
      <c r="Q106" s="2">
        <v>45000</v>
      </c>
      <c r="R106" s="2">
        <v>1545.7</v>
      </c>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v>900</v>
      </c>
      <c r="AX106" s="2">
        <v>6.0441111110000003</v>
      </c>
      <c r="AY106" s="2">
        <v>0.1208822222</v>
      </c>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row>
    <row r="107" spans="1:99" x14ac:dyDescent="0.25">
      <c r="A107" s="2" t="s">
        <v>99</v>
      </c>
      <c r="B107" s="3">
        <v>43206</v>
      </c>
      <c r="C107" s="2">
        <v>2113.33</v>
      </c>
      <c r="D107" s="2">
        <v>55</v>
      </c>
      <c r="E107" s="2">
        <v>40</v>
      </c>
      <c r="F107" s="2">
        <v>1.375</v>
      </c>
      <c r="G107" s="2">
        <v>52.83325</v>
      </c>
      <c r="H107" s="2">
        <v>38.424181820000001</v>
      </c>
      <c r="I107" s="2">
        <v>100</v>
      </c>
      <c r="J107" s="2">
        <v>4.5180790929999999E-2</v>
      </c>
      <c r="K107" s="2">
        <v>615</v>
      </c>
      <c r="L107" s="2">
        <v>6.5040650409999998E-2</v>
      </c>
      <c r="M107" s="2">
        <v>13</v>
      </c>
      <c r="N107" s="2">
        <v>715</v>
      </c>
      <c r="O107" s="2">
        <v>0.66167139060000002</v>
      </c>
      <c r="P107" s="2">
        <v>18000</v>
      </c>
      <c r="Q107" s="2">
        <v>45000</v>
      </c>
      <c r="R107" s="2">
        <v>-701.67</v>
      </c>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v>900</v>
      </c>
      <c r="AX107" s="2">
        <v>2.3481444439999999</v>
      </c>
      <c r="AY107" s="2">
        <v>4.6962888889999999E-2</v>
      </c>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row>
    <row r="108" spans="1:99" x14ac:dyDescent="0.25">
      <c r="A108" s="2" t="s">
        <v>100</v>
      </c>
      <c r="B108" s="3">
        <v>43207</v>
      </c>
      <c r="C108" s="2">
        <v>2848.67</v>
      </c>
      <c r="D108" s="2">
        <v>74</v>
      </c>
      <c r="E108" s="2">
        <v>48</v>
      </c>
      <c r="F108" s="2">
        <v>1.5416666670000001</v>
      </c>
      <c r="G108" s="2">
        <v>59.347291669999997</v>
      </c>
      <c r="H108" s="2">
        <v>38.49554054</v>
      </c>
      <c r="I108" s="2">
        <v>100</v>
      </c>
      <c r="J108" s="2">
        <v>3.391359494E-2</v>
      </c>
      <c r="K108" s="2">
        <v>586</v>
      </c>
      <c r="L108" s="2">
        <v>8.1911262799999995E-2</v>
      </c>
      <c r="M108" s="2">
        <v>13</v>
      </c>
      <c r="N108" s="2">
        <v>962</v>
      </c>
      <c r="O108" s="2">
        <v>0.66229854629999996</v>
      </c>
      <c r="P108" s="2">
        <v>18000</v>
      </c>
      <c r="Q108" s="2">
        <v>45000</v>
      </c>
      <c r="R108" s="2">
        <v>-213.33</v>
      </c>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v>900</v>
      </c>
      <c r="AX108" s="2">
        <v>3.1651888889999999</v>
      </c>
      <c r="AY108" s="2">
        <v>6.3303777780000001E-2</v>
      </c>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row>
    <row r="109" spans="1:99" x14ac:dyDescent="0.25">
      <c r="A109" s="2" t="s">
        <v>101</v>
      </c>
      <c r="B109" s="3">
        <v>43208</v>
      </c>
      <c r="C109" s="2">
        <v>2575.17</v>
      </c>
      <c r="D109" s="2">
        <v>69</v>
      </c>
      <c r="E109" s="2">
        <v>50</v>
      </c>
      <c r="F109" s="2">
        <v>1.38</v>
      </c>
      <c r="G109" s="2">
        <v>51.503399999999999</v>
      </c>
      <c r="H109" s="2">
        <v>37.321304349999998</v>
      </c>
      <c r="I109" s="2">
        <v>100</v>
      </c>
      <c r="J109" s="2">
        <v>3.7380801970000002E-2</v>
      </c>
      <c r="K109" s="2">
        <v>561</v>
      </c>
      <c r="L109" s="2">
        <v>8.9126559709999997E-2</v>
      </c>
      <c r="M109" s="2">
        <v>13</v>
      </c>
      <c r="N109" s="2">
        <v>897</v>
      </c>
      <c r="O109" s="2">
        <v>0.65167348179999995</v>
      </c>
      <c r="P109" s="2">
        <v>18000</v>
      </c>
      <c r="Q109" s="2">
        <v>45000</v>
      </c>
      <c r="R109" s="2">
        <v>-421.83</v>
      </c>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v>900</v>
      </c>
      <c r="AX109" s="2">
        <v>2.8613</v>
      </c>
      <c r="AY109" s="2">
        <v>5.7225999999999999E-2</v>
      </c>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row>
    <row r="110" spans="1:99" x14ac:dyDescent="0.25">
      <c r="A110" s="2" t="s">
        <v>102</v>
      </c>
      <c r="B110" s="3">
        <v>43209</v>
      </c>
      <c r="C110" s="2">
        <v>2460.69</v>
      </c>
      <c r="D110" s="2">
        <v>70</v>
      </c>
      <c r="E110" s="2">
        <v>46</v>
      </c>
      <c r="F110" s="2">
        <v>1.5217391300000001</v>
      </c>
      <c r="G110" s="2">
        <v>53.49326087</v>
      </c>
      <c r="H110" s="2">
        <v>35.152714289999999</v>
      </c>
      <c r="I110" s="2">
        <v>100</v>
      </c>
      <c r="J110" s="2">
        <v>3.9051974269999998E-2</v>
      </c>
      <c r="K110" s="2">
        <v>600</v>
      </c>
      <c r="L110" s="2">
        <v>7.6666666669999994E-2</v>
      </c>
      <c r="M110" s="2">
        <v>13</v>
      </c>
      <c r="N110" s="2">
        <v>910</v>
      </c>
      <c r="O110" s="2">
        <v>0.63018502939999999</v>
      </c>
      <c r="P110" s="2">
        <v>18000</v>
      </c>
      <c r="Q110" s="2">
        <v>45000</v>
      </c>
      <c r="R110" s="2">
        <v>-549.30999999999995</v>
      </c>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v>900</v>
      </c>
      <c r="AX110" s="2">
        <v>2.7341000000000002</v>
      </c>
      <c r="AY110" s="2">
        <v>5.4682000000000001E-2</v>
      </c>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row>
    <row r="111" spans="1:99" x14ac:dyDescent="0.25">
      <c r="A111" s="2" t="s">
        <v>103</v>
      </c>
      <c r="B111" s="3">
        <v>43210</v>
      </c>
      <c r="C111" s="2">
        <v>2884.6</v>
      </c>
      <c r="D111" s="2">
        <v>80</v>
      </c>
      <c r="E111" s="2">
        <v>55</v>
      </c>
      <c r="F111" s="2">
        <v>1.4545454550000001</v>
      </c>
      <c r="G111" s="2">
        <v>52.447272730000002</v>
      </c>
      <c r="H111" s="2">
        <v>36.057499999999997</v>
      </c>
      <c r="I111" s="2">
        <v>100</v>
      </c>
      <c r="J111" s="2">
        <v>3.3505327350000003E-2</v>
      </c>
      <c r="K111" s="2">
        <v>700</v>
      </c>
      <c r="L111" s="2">
        <v>7.8571428570000004E-2</v>
      </c>
      <c r="M111" s="2">
        <v>13</v>
      </c>
      <c r="N111" s="2">
        <v>1040</v>
      </c>
      <c r="O111" s="2">
        <v>0.63946474379999996</v>
      </c>
      <c r="P111" s="2">
        <v>18000</v>
      </c>
      <c r="Q111" s="2">
        <v>45000</v>
      </c>
      <c r="R111" s="2">
        <v>-255.4</v>
      </c>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v>900</v>
      </c>
      <c r="AX111" s="2">
        <v>3.2051111109999999</v>
      </c>
      <c r="AY111" s="2">
        <v>6.4102222220000005E-2</v>
      </c>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row>
    <row r="112" spans="1:99" x14ac:dyDescent="0.25">
      <c r="A112" s="2" t="s">
        <v>104</v>
      </c>
      <c r="B112" s="3">
        <v>43211</v>
      </c>
      <c r="C112" s="2">
        <v>7342.02</v>
      </c>
      <c r="D112" s="2">
        <v>200</v>
      </c>
      <c r="E112" s="2">
        <v>152</v>
      </c>
      <c r="F112" s="2">
        <v>1.315789474</v>
      </c>
      <c r="G112" s="2">
        <v>48.302763159999998</v>
      </c>
      <c r="H112" s="2">
        <v>36.710099999999997</v>
      </c>
      <c r="I112" s="2">
        <v>100</v>
      </c>
      <c r="J112" s="2">
        <v>1.3437211940000001E-2</v>
      </c>
      <c r="K112" s="2">
        <v>1800</v>
      </c>
      <c r="L112" s="2">
        <v>8.4444444440000002E-2</v>
      </c>
      <c r="M112" s="2">
        <v>13</v>
      </c>
      <c r="N112" s="2">
        <v>2600</v>
      </c>
      <c r="O112" s="2">
        <v>0.64587402380000003</v>
      </c>
      <c r="P112" s="2">
        <v>18000</v>
      </c>
      <c r="Q112" s="2">
        <v>45000</v>
      </c>
      <c r="R112" s="2">
        <v>2642.02</v>
      </c>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v>900</v>
      </c>
      <c r="AX112" s="2">
        <v>8.1577999999999999</v>
      </c>
      <c r="AY112" s="2">
        <v>0.163156</v>
      </c>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row>
    <row r="113" spans="1:99" x14ac:dyDescent="0.25">
      <c r="A113" s="2" t="s">
        <v>105</v>
      </c>
      <c r="B113" s="3">
        <v>43212</v>
      </c>
      <c r="C113" s="2">
        <v>5107.63</v>
      </c>
      <c r="D113" s="2">
        <v>139</v>
      </c>
      <c r="E113" s="2">
        <v>121</v>
      </c>
      <c r="F113" s="2">
        <v>1.1487603310000001</v>
      </c>
      <c r="G113" s="2">
        <v>42.211818180000002</v>
      </c>
      <c r="H113" s="2">
        <v>36.745539569999998</v>
      </c>
      <c r="I113" s="2">
        <v>100</v>
      </c>
      <c r="J113" s="2">
        <v>1.920259312E-2</v>
      </c>
      <c r="K113" s="2">
        <v>1708</v>
      </c>
      <c r="L113" s="2">
        <v>7.0843091329999996E-2</v>
      </c>
      <c r="M113" s="2">
        <v>13</v>
      </c>
      <c r="N113" s="2">
        <v>1807</v>
      </c>
      <c r="O113" s="2">
        <v>0.6462155638</v>
      </c>
      <c r="P113" s="2">
        <v>18000</v>
      </c>
      <c r="Q113" s="2">
        <v>45000</v>
      </c>
      <c r="R113" s="2">
        <v>1200.6300000000001</v>
      </c>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v>900</v>
      </c>
      <c r="AX113" s="2">
        <v>5.6751444439999998</v>
      </c>
      <c r="AY113" s="2">
        <v>0.1135028889</v>
      </c>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row>
    <row r="114" spans="1:99" x14ac:dyDescent="0.25">
      <c r="A114" s="2" t="s">
        <v>99</v>
      </c>
      <c r="B114" s="3">
        <v>43213</v>
      </c>
      <c r="C114" s="2">
        <v>2550.8000000000002</v>
      </c>
      <c r="D114" s="2">
        <v>66</v>
      </c>
      <c r="E114" s="2">
        <v>41</v>
      </c>
      <c r="F114" s="2">
        <v>1.6097560980000001</v>
      </c>
      <c r="G114" s="2">
        <v>62.214634150000002</v>
      </c>
      <c r="H114" s="2">
        <v>38.648484850000003</v>
      </c>
      <c r="I114" s="2">
        <v>100</v>
      </c>
      <c r="J114" s="2">
        <v>3.7724460539999997E-2</v>
      </c>
      <c r="K114" s="2">
        <v>489</v>
      </c>
      <c r="L114" s="2">
        <v>8.3844580779999997E-2</v>
      </c>
      <c r="M114" s="2">
        <v>13</v>
      </c>
      <c r="N114" s="2">
        <v>858</v>
      </c>
      <c r="O114" s="2">
        <v>0.66363493809999996</v>
      </c>
      <c r="P114" s="2">
        <v>18000</v>
      </c>
      <c r="Q114" s="2">
        <v>45000</v>
      </c>
      <c r="R114" s="2">
        <v>-407.2</v>
      </c>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v>900</v>
      </c>
      <c r="AX114" s="2">
        <v>2.8342222220000002</v>
      </c>
      <c r="AY114" s="2">
        <v>5.6684444440000002E-2</v>
      </c>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row>
    <row r="115" spans="1:99" x14ac:dyDescent="0.25">
      <c r="A115" s="2" t="s">
        <v>100</v>
      </c>
      <c r="B115" s="3">
        <v>43214</v>
      </c>
      <c r="C115" s="2">
        <v>1941.2</v>
      </c>
      <c r="D115" s="2">
        <v>51</v>
      </c>
      <c r="E115" s="2">
        <v>28</v>
      </c>
      <c r="F115" s="2">
        <v>1.821428571</v>
      </c>
      <c r="G115" s="2">
        <v>69.328571429999997</v>
      </c>
      <c r="H115" s="2">
        <v>38.062745100000001</v>
      </c>
      <c r="I115" s="2">
        <v>100</v>
      </c>
      <c r="J115" s="2">
        <v>4.8990789729999998E-2</v>
      </c>
      <c r="K115" s="2">
        <v>500</v>
      </c>
      <c r="L115" s="2">
        <v>5.6000000000000001E-2</v>
      </c>
      <c r="M115" s="2">
        <v>13</v>
      </c>
      <c r="N115" s="2">
        <v>663</v>
      </c>
      <c r="O115" s="2">
        <v>0.65845868529999996</v>
      </c>
      <c r="P115" s="2">
        <v>18000</v>
      </c>
      <c r="Q115" s="2">
        <v>45000</v>
      </c>
      <c r="R115" s="2">
        <v>-821.8</v>
      </c>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v>900</v>
      </c>
      <c r="AX115" s="2">
        <v>2.1568888890000002</v>
      </c>
      <c r="AY115" s="2">
        <v>4.3137777779999997E-2</v>
      </c>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row>
    <row r="116" spans="1:99" x14ac:dyDescent="0.25">
      <c r="A116" s="2" t="s">
        <v>101</v>
      </c>
      <c r="B116" s="3">
        <v>43215</v>
      </c>
      <c r="C116" s="2">
        <v>3112.1</v>
      </c>
      <c r="D116" s="2">
        <v>73</v>
      </c>
      <c r="E116" s="2">
        <v>54</v>
      </c>
      <c r="F116" s="2">
        <v>1.351851852</v>
      </c>
      <c r="G116" s="2">
        <v>57.631481479999998</v>
      </c>
      <c r="H116" s="2">
        <v>42.631506850000001</v>
      </c>
      <c r="I116" s="2">
        <v>100</v>
      </c>
      <c r="J116" s="2">
        <v>3.1132281059999999E-2</v>
      </c>
      <c r="K116" s="2">
        <v>460</v>
      </c>
      <c r="L116" s="2">
        <v>0.1173913043</v>
      </c>
      <c r="M116" s="2">
        <v>13</v>
      </c>
      <c r="N116" s="2">
        <v>949</v>
      </c>
      <c r="O116" s="2">
        <v>0.69506121269999999</v>
      </c>
      <c r="P116" s="2">
        <v>18000</v>
      </c>
      <c r="Q116" s="2">
        <v>45000</v>
      </c>
      <c r="R116" s="2">
        <v>63.1</v>
      </c>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v>900</v>
      </c>
      <c r="AX116" s="2">
        <v>3.4578888889999999</v>
      </c>
      <c r="AY116" s="2">
        <v>6.9157777779999999E-2</v>
      </c>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row>
    <row r="117" spans="1:99" x14ac:dyDescent="0.25">
      <c r="A117" s="2" t="s">
        <v>102</v>
      </c>
      <c r="B117" s="3">
        <v>43216</v>
      </c>
      <c r="C117" s="2">
        <v>3024.8</v>
      </c>
      <c r="D117" s="2">
        <v>80</v>
      </c>
      <c r="E117" s="2">
        <v>50</v>
      </c>
      <c r="F117" s="2">
        <v>1.6</v>
      </c>
      <c r="G117" s="2">
        <v>60.496000000000002</v>
      </c>
      <c r="H117" s="2">
        <v>37.81</v>
      </c>
      <c r="I117" s="2">
        <v>100</v>
      </c>
      <c r="J117" s="2">
        <v>3.2002048130000002E-2</v>
      </c>
      <c r="K117" s="2">
        <v>550</v>
      </c>
      <c r="L117" s="2">
        <v>9.0909090910000004E-2</v>
      </c>
      <c r="M117" s="2">
        <v>13</v>
      </c>
      <c r="N117" s="2">
        <v>1040</v>
      </c>
      <c r="O117" s="2">
        <v>0.65617561489999998</v>
      </c>
      <c r="P117" s="2">
        <v>18000</v>
      </c>
      <c r="Q117" s="2">
        <v>45000</v>
      </c>
      <c r="R117" s="2">
        <v>-115.2</v>
      </c>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v>900</v>
      </c>
      <c r="AX117" s="2">
        <v>3.3608888889999999</v>
      </c>
      <c r="AY117" s="2">
        <v>6.7217777780000001E-2</v>
      </c>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row>
    <row r="118" spans="1:99" x14ac:dyDescent="0.25">
      <c r="A118" s="2" t="s">
        <v>103</v>
      </c>
      <c r="B118" s="3">
        <v>43217</v>
      </c>
      <c r="C118" s="2">
        <v>4779.7</v>
      </c>
      <c r="D118" s="2">
        <v>135</v>
      </c>
      <c r="E118" s="2">
        <v>97</v>
      </c>
      <c r="F118" s="2">
        <v>1.3917525770000001</v>
      </c>
      <c r="G118" s="2">
        <v>49.27525773</v>
      </c>
      <c r="H118" s="2">
        <v>35.405185189999997</v>
      </c>
      <c r="I118" s="2">
        <v>100</v>
      </c>
      <c r="J118" s="2">
        <v>2.04930631E-2</v>
      </c>
      <c r="K118" s="2">
        <v>980</v>
      </c>
      <c r="L118" s="2">
        <v>9.8979591840000006E-2</v>
      </c>
      <c r="M118" s="2">
        <v>13</v>
      </c>
      <c r="N118" s="2">
        <v>1755</v>
      </c>
      <c r="O118" s="2">
        <v>0.6328221436</v>
      </c>
      <c r="P118" s="2">
        <v>18000</v>
      </c>
      <c r="Q118" s="2">
        <v>45000</v>
      </c>
      <c r="R118" s="2">
        <v>924.7</v>
      </c>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v>900</v>
      </c>
      <c r="AX118" s="2">
        <v>5.3107777780000003</v>
      </c>
      <c r="AY118" s="2">
        <v>0.1062155556</v>
      </c>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row>
    <row r="119" spans="1:99" x14ac:dyDescent="0.25">
      <c r="A119" s="2" t="s">
        <v>104</v>
      </c>
      <c r="B119" s="3">
        <v>43218</v>
      </c>
      <c r="C119" s="2">
        <v>7788.59</v>
      </c>
      <c r="D119" s="2">
        <v>252</v>
      </c>
      <c r="E119" s="2">
        <v>160</v>
      </c>
      <c r="F119" s="2">
        <v>1.575</v>
      </c>
      <c r="G119" s="2">
        <v>48.678687500000002</v>
      </c>
      <c r="H119" s="2">
        <v>30.907103169999999</v>
      </c>
      <c r="I119" s="2">
        <v>100</v>
      </c>
      <c r="J119" s="2">
        <v>1.267653662E-2</v>
      </c>
      <c r="K119" s="2">
        <v>1890</v>
      </c>
      <c r="L119" s="2">
        <v>8.4656084660000006E-2</v>
      </c>
      <c r="M119" s="2">
        <v>13</v>
      </c>
      <c r="N119" s="2">
        <v>3276</v>
      </c>
      <c r="O119" s="2">
        <v>0.57938471530000002</v>
      </c>
      <c r="P119" s="2">
        <v>18000</v>
      </c>
      <c r="Q119" s="2">
        <v>45000</v>
      </c>
      <c r="R119" s="2">
        <v>2412.59</v>
      </c>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v>900</v>
      </c>
      <c r="AX119" s="2">
        <v>8.6539888890000007</v>
      </c>
      <c r="AY119" s="2">
        <v>0.1730797778</v>
      </c>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row>
    <row r="120" spans="1:99" x14ac:dyDescent="0.25">
      <c r="A120" s="2" t="s">
        <v>105</v>
      </c>
      <c r="B120" s="3">
        <v>43219</v>
      </c>
      <c r="C120" s="2">
        <v>9096.11</v>
      </c>
      <c r="D120" s="2">
        <v>272</v>
      </c>
      <c r="E120" s="2">
        <v>195</v>
      </c>
      <c r="F120" s="2">
        <v>1.394871795</v>
      </c>
      <c r="G120" s="2">
        <v>46.646717950000003</v>
      </c>
      <c r="H120" s="2">
        <v>33.441580879999997</v>
      </c>
      <c r="I120" s="2">
        <v>100</v>
      </c>
      <c r="J120" s="2">
        <v>1.0874163100000001E-2</v>
      </c>
      <c r="K120" s="2">
        <v>2100</v>
      </c>
      <c r="L120" s="2">
        <v>9.2857142860000005E-2</v>
      </c>
      <c r="M120" s="2">
        <v>13</v>
      </c>
      <c r="N120" s="2">
        <v>3536</v>
      </c>
      <c r="O120" s="2">
        <v>0.61126239680000005</v>
      </c>
      <c r="P120" s="2">
        <v>18000</v>
      </c>
      <c r="Q120" s="2">
        <v>45000</v>
      </c>
      <c r="R120" s="2">
        <v>3460.11</v>
      </c>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v>900</v>
      </c>
      <c r="AX120" s="2">
        <v>10.106788890000001</v>
      </c>
      <c r="AY120" s="2">
        <v>0.2021357778</v>
      </c>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row>
    <row r="121" spans="1:99" x14ac:dyDescent="0.25">
      <c r="A121" s="2" t="s">
        <v>99</v>
      </c>
      <c r="B121" s="3">
        <v>43220</v>
      </c>
      <c r="C121" s="2">
        <v>2672.9</v>
      </c>
      <c r="D121" s="2">
        <v>69</v>
      </c>
      <c r="E121" s="2">
        <v>54</v>
      </c>
      <c r="F121" s="2">
        <v>1.2777777779999999</v>
      </c>
      <c r="G121" s="2">
        <v>49.498148149999999</v>
      </c>
      <c r="H121" s="2">
        <v>38.737681160000001</v>
      </c>
      <c r="I121" s="2">
        <v>100</v>
      </c>
      <c r="J121" s="2">
        <v>3.6063327200000002E-2</v>
      </c>
      <c r="K121" s="2">
        <v>700</v>
      </c>
      <c r="L121" s="2">
        <v>7.7142857140000007E-2</v>
      </c>
      <c r="M121" s="2">
        <v>13</v>
      </c>
      <c r="N121" s="2">
        <v>897</v>
      </c>
      <c r="O121" s="2">
        <v>0.66440944290000004</v>
      </c>
      <c r="P121" s="2">
        <v>18000</v>
      </c>
      <c r="Q121" s="2">
        <v>45000</v>
      </c>
      <c r="R121" s="2">
        <v>-324.10000000000002</v>
      </c>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v>900</v>
      </c>
      <c r="AX121" s="2">
        <v>2.9698888889999999</v>
      </c>
      <c r="AY121" s="2">
        <v>5.9397777780000001E-2</v>
      </c>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row>
    <row r="122" spans="1:99" x14ac:dyDescent="0.25">
      <c r="A122" s="2" t="s">
        <v>100</v>
      </c>
      <c r="B122" s="3">
        <v>43221</v>
      </c>
      <c r="C122" s="2">
        <v>9173.81</v>
      </c>
      <c r="D122" s="2">
        <v>289</v>
      </c>
      <c r="E122" s="2">
        <v>213</v>
      </c>
      <c r="F122" s="2">
        <v>1.356807512</v>
      </c>
      <c r="G122" s="2">
        <v>43.069530520000001</v>
      </c>
      <c r="H122" s="2">
        <v>31.743287200000001</v>
      </c>
      <c r="I122" s="2">
        <v>100</v>
      </c>
      <c r="J122" s="2">
        <v>1.078305465E-2</v>
      </c>
      <c r="K122" s="2">
        <v>1989</v>
      </c>
      <c r="L122" s="2">
        <v>0.1070889894</v>
      </c>
      <c r="M122" s="2">
        <v>13</v>
      </c>
      <c r="N122" s="2">
        <v>3757</v>
      </c>
      <c r="O122" s="2">
        <v>0.59046459429999998</v>
      </c>
      <c r="P122" s="2">
        <v>18000</v>
      </c>
      <c r="Q122" s="2">
        <v>45000</v>
      </c>
      <c r="R122" s="2">
        <v>3316.81</v>
      </c>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v>900</v>
      </c>
      <c r="AX122" s="2">
        <v>10.193122219999999</v>
      </c>
      <c r="AY122" s="2">
        <v>0.20386244440000001</v>
      </c>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row>
    <row r="123" spans="1:99" x14ac:dyDescent="0.25">
      <c r="A123" s="2" t="s">
        <v>101</v>
      </c>
      <c r="B123" s="3">
        <v>43222</v>
      </c>
      <c r="C123" s="2">
        <v>2853.6</v>
      </c>
      <c r="D123" s="2">
        <v>70</v>
      </c>
      <c r="E123" s="2">
        <v>46</v>
      </c>
      <c r="F123" s="2">
        <v>1.5217391300000001</v>
      </c>
      <c r="G123" s="2">
        <v>62.034782610000001</v>
      </c>
      <c r="H123" s="2">
        <v>40.765714289999998</v>
      </c>
      <c r="I123" s="2">
        <v>100</v>
      </c>
      <c r="J123" s="2">
        <v>3.3856988079999997E-2</v>
      </c>
      <c r="K123" s="2">
        <v>720</v>
      </c>
      <c r="L123" s="2">
        <v>6.3888888889999995E-2</v>
      </c>
      <c r="M123" s="2">
        <v>13</v>
      </c>
      <c r="N123" s="2">
        <v>910</v>
      </c>
      <c r="O123" s="2">
        <v>0.6811045697</v>
      </c>
      <c r="P123" s="2">
        <v>18000</v>
      </c>
      <c r="Q123" s="2">
        <v>45000</v>
      </c>
      <c r="R123" s="2">
        <v>-156.4</v>
      </c>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v>900</v>
      </c>
      <c r="AX123" s="2">
        <v>3.1706666669999999</v>
      </c>
      <c r="AY123" s="2">
        <v>6.3413333330000002E-2</v>
      </c>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row>
    <row r="124" spans="1:99" x14ac:dyDescent="0.25">
      <c r="A124" s="2" t="s">
        <v>102</v>
      </c>
      <c r="B124" s="3">
        <v>43223</v>
      </c>
      <c r="C124" s="2">
        <v>2807.7</v>
      </c>
      <c r="D124" s="2">
        <v>59</v>
      </c>
      <c r="E124" s="2">
        <v>42</v>
      </c>
      <c r="F124" s="2">
        <v>1.404761905</v>
      </c>
      <c r="G124" s="2">
        <v>66.849999999999994</v>
      </c>
      <c r="H124" s="2">
        <v>47.58813559</v>
      </c>
      <c r="I124" s="2">
        <v>100</v>
      </c>
      <c r="J124" s="2">
        <v>3.439144341E-2</v>
      </c>
      <c r="K124" s="2">
        <v>770</v>
      </c>
      <c r="L124" s="2">
        <v>5.4545454549999997E-2</v>
      </c>
      <c r="M124" s="2">
        <v>13</v>
      </c>
      <c r="N124" s="2">
        <v>767</v>
      </c>
      <c r="O124" s="2">
        <v>0.72682266620000002</v>
      </c>
      <c r="P124" s="2">
        <v>18000</v>
      </c>
      <c r="Q124" s="2">
        <v>45000</v>
      </c>
      <c r="R124" s="2">
        <v>-59.3</v>
      </c>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v>900</v>
      </c>
      <c r="AX124" s="2">
        <v>3.1196666670000002</v>
      </c>
      <c r="AY124" s="2">
        <v>6.2393333330000002E-2</v>
      </c>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row>
    <row r="125" spans="1:99" x14ac:dyDescent="0.25">
      <c r="A125" s="2" t="s">
        <v>103</v>
      </c>
      <c r="B125" s="3">
        <v>43224</v>
      </c>
      <c r="C125" s="2">
        <v>4587.1000000000004</v>
      </c>
      <c r="D125" s="2">
        <v>143</v>
      </c>
      <c r="E125" s="2">
        <v>116</v>
      </c>
      <c r="F125" s="2">
        <v>1.2327586210000001</v>
      </c>
      <c r="G125" s="2">
        <v>39.54396552</v>
      </c>
      <c r="H125" s="2">
        <v>32.077622380000001</v>
      </c>
      <c r="I125" s="2">
        <v>100</v>
      </c>
      <c r="J125" s="2">
        <v>2.133515393E-2</v>
      </c>
      <c r="K125" s="2">
        <v>1150</v>
      </c>
      <c r="L125" s="2">
        <v>0.1008695652</v>
      </c>
      <c r="M125" s="2">
        <v>13</v>
      </c>
      <c r="N125" s="2">
        <v>1859</v>
      </c>
      <c r="O125" s="2">
        <v>0.59473305570000001</v>
      </c>
      <c r="P125" s="2">
        <v>18000</v>
      </c>
      <c r="Q125" s="2">
        <v>45000</v>
      </c>
      <c r="R125" s="2">
        <v>628.1</v>
      </c>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v>900</v>
      </c>
      <c r="AX125" s="2">
        <v>5.0967777779999999</v>
      </c>
      <c r="AY125" s="2">
        <v>0.10193555560000001</v>
      </c>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row>
    <row r="126" spans="1:99" x14ac:dyDescent="0.25">
      <c r="A126" s="2" t="s">
        <v>104</v>
      </c>
      <c r="B126" s="3">
        <v>43225</v>
      </c>
      <c r="C126" s="2">
        <v>8202.02</v>
      </c>
      <c r="D126" s="2">
        <v>268</v>
      </c>
      <c r="E126" s="2">
        <v>223</v>
      </c>
      <c r="F126" s="2">
        <v>1.2017937219999999</v>
      </c>
      <c r="G126" s="2">
        <v>36.780358739999997</v>
      </c>
      <c r="H126" s="2">
        <v>30.60455224</v>
      </c>
      <c r="I126" s="2">
        <v>100</v>
      </c>
      <c r="J126" s="2">
        <v>1.204526127E-2</v>
      </c>
      <c r="K126" s="2">
        <v>2200</v>
      </c>
      <c r="L126" s="2">
        <v>0.1013636364</v>
      </c>
      <c r="M126" s="2">
        <v>13</v>
      </c>
      <c r="N126" s="2">
        <v>3484</v>
      </c>
      <c r="O126" s="2">
        <v>0.57522659050000002</v>
      </c>
      <c r="P126" s="2">
        <v>18000</v>
      </c>
      <c r="Q126" s="2">
        <v>45000</v>
      </c>
      <c r="R126" s="2">
        <v>2618.02</v>
      </c>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v>900</v>
      </c>
      <c r="AX126" s="2">
        <v>9.1133555560000001</v>
      </c>
      <c r="AY126" s="2">
        <v>0.18226711109999999</v>
      </c>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row>
    <row r="127" spans="1:99" x14ac:dyDescent="0.25">
      <c r="A127" s="2" t="s">
        <v>105</v>
      </c>
      <c r="B127" s="3">
        <v>43226</v>
      </c>
      <c r="C127" s="2">
        <v>10162.02</v>
      </c>
      <c r="D127" s="2">
        <v>300</v>
      </c>
      <c r="E127" s="2">
        <v>245</v>
      </c>
      <c r="F127" s="2">
        <v>1.2244897960000001</v>
      </c>
      <c r="G127" s="2">
        <v>41.477632649999997</v>
      </c>
      <c r="H127" s="2">
        <v>33.873399999999997</v>
      </c>
      <c r="I127" s="2">
        <v>100</v>
      </c>
      <c r="J127" s="2">
        <v>9.7446701530000002E-3</v>
      </c>
      <c r="K127" s="2">
        <v>2480</v>
      </c>
      <c r="L127" s="2">
        <v>9.8790322580000006E-2</v>
      </c>
      <c r="M127" s="2">
        <v>13</v>
      </c>
      <c r="N127" s="2">
        <v>3900</v>
      </c>
      <c r="O127" s="2">
        <v>0.61621803539999997</v>
      </c>
      <c r="P127" s="2">
        <v>18000</v>
      </c>
      <c r="Q127" s="2">
        <v>45000</v>
      </c>
      <c r="R127" s="2">
        <v>4162.0200000000004</v>
      </c>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v>900</v>
      </c>
      <c r="AX127" s="2">
        <v>11.291133329999999</v>
      </c>
      <c r="AY127" s="2">
        <v>0.22582266670000001</v>
      </c>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row>
    <row r="128" spans="1:99" x14ac:dyDescent="0.25">
      <c r="A128" s="2" t="s">
        <v>99</v>
      </c>
      <c r="B128" s="3">
        <v>43227</v>
      </c>
      <c r="C128" s="2">
        <v>1852.2</v>
      </c>
      <c r="D128" s="2">
        <v>27</v>
      </c>
      <c r="E128" s="2">
        <v>32</v>
      </c>
      <c r="F128" s="2">
        <v>0.84375</v>
      </c>
      <c r="G128" s="2">
        <v>57.881250000000001</v>
      </c>
      <c r="H128" s="2">
        <v>68.599999999999994</v>
      </c>
      <c r="I128" s="2">
        <v>100</v>
      </c>
      <c r="J128" s="2">
        <v>5.1224259809999999E-2</v>
      </c>
      <c r="K128" s="2">
        <v>550</v>
      </c>
      <c r="L128" s="2">
        <v>5.8181818179999997E-2</v>
      </c>
      <c r="M128" s="2">
        <v>13</v>
      </c>
      <c r="N128" s="2">
        <v>351</v>
      </c>
      <c r="O128" s="2">
        <v>0.81049562679999998</v>
      </c>
      <c r="P128" s="2">
        <v>18000</v>
      </c>
      <c r="Q128" s="2">
        <v>45000</v>
      </c>
      <c r="R128" s="2">
        <v>-598.79999999999995</v>
      </c>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v>900</v>
      </c>
      <c r="AX128" s="2">
        <v>2.0579999999999998</v>
      </c>
      <c r="AY128" s="2">
        <v>4.1160000000000002E-2</v>
      </c>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row>
    <row r="129" spans="1:99" x14ac:dyDescent="0.25">
      <c r="A129" s="2" t="s">
        <v>100</v>
      </c>
      <c r="B129" s="3">
        <v>43228</v>
      </c>
      <c r="C129" s="2">
        <v>2278.6999999999998</v>
      </c>
      <c r="D129" s="2">
        <v>27</v>
      </c>
      <c r="E129" s="2">
        <v>40</v>
      </c>
      <c r="F129" s="2">
        <v>0.67500000000000004</v>
      </c>
      <c r="G129" s="2">
        <v>56.967500000000001</v>
      </c>
      <c r="H129" s="2">
        <v>84.396296300000003</v>
      </c>
      <c r="I129" s="2">
        <v>100</v>
      </c>
      <c r="J129" s="2">
        <v>4.203976962E-2</v>
      </c>
      <c r="K129" s="2">
        <v>500</v>
      </c>
      <c r="L129" s="2">
        <v>0.08</v>
      </c>
      <c r="M129" s="2">
        <v>13</v>
      </c>
      <c r="N129" s="2">
        <v>351</v>
      </c>
      <c r="O129" s="2">
        <v>0.8459648045</v>
      </c>
      <c r="P129" s="2">
        <v>18000</v>
      </c>
      <c r="Q129" s="2">
        <v>45000</v>
      </c>
      <c r="R129" s="2">
        <v>-172.3</v>
      </c>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v>900</v>
      </c>
      <c r="AX129" s="2">
        <v>2.5318888890000002</v>
      </c>
      <c r="AY129" s="2">
        <v>5.0637777779999997E-2</v>
      </c>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row>
    <row r="130" spans="1:99" x14ac:dyDescent="0.25">
      <c r="A130" s="2" t="s">
        <v>101</v>
      </c>
      <c r="B130" s="3">
        <v>43229</v>
      </c>
      <c r="C130" s="2">
        <v>2129.3000000000002</v>
      </c>
      <c r="D130" s="2">
        <v>31</v>
      </c>
      <c r="E130" s="2">
        <v>33</v>
      </c>
      <c r="F130" s="2">
        <v>0.93939393940000004</v>
      </c>
      <c r="G130" s="2">
        <v>64.524242419999993</v>
      </c>
      <c r="H130" s="2">
        <v>68.687096769999997</v>
      </c>
      <c r="I130" s="2">
        <v>100</v>
      </c>
      <c r="J130" s="2">
        <v>4.4857130039999998E-2</v>
      </c>
      <c r="K130" s="2">
        <v>520</v>
      </c>
      <c r="L130" s="2">
        <v>6.3461538459999994E-2</v>
      </c>
      <c r="M130" s="2">
        <v>13</v>
      </c>
      <c r="N130" s="2">
        <v>403</v>
      </c>
      <c r="O130" s="2">
        <v>0.81073592260000005</v>
      </c>
      <c r="P130" s="2">
        <v>18000</v>
      </c>
      <c r="Q130" s="2">
        <v>45000</v>
      </c>
      <c r="R130" s="2">
        <v>-373.7</v>
      </c>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v>900</v>
      </c>
      <c r="AX130" s="2">
        <v>2.3658888889999998</v>
      </c>
      <c r="AY130" s="2">
        <v>4.731777778E-2</v>
      </c>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row>
    <row r="131" spans="1:99" x14ac:dyDescent="0.25">
      <c r="A131" s="2" t="s">
        <v>102</v>
      </c>
      <c r="B131" s="3">
        <v>43230</v>
      </c>
      <c r="C131" s="2">
        <v>1926</v>
      </c>
      <c r="D131" s="2">
        <v>31</v>
      </c>
      <c r="E131" s="2">
        <v>36</v>
      </c>
      <c r="F131" s="2">
        <v>0.86111111110000005</v>
      </c>
      <c r="G131" s="2">
        <v>53.5</v>
      </c>
      <c r="H131" s="2">
        <v>62.129032260000002</v>
      </c>
      <c r="I131" s="2">
        <v>100</v>
      </c>
      <c r="J131" s="2">
        <v>4.9358341559999998E-2</v>
      </c>
      <c r="K131" s="2">
        <v>500</v>
      </c>
      <c r="L131" s="2">
        <v>7.1999999999999995E-2</v>
      </c>
      <c r="M131" s="2">
        <v>13</v>
      </c>
      <c r="N131" s="2">
        <v>403</v>
      </c>
      <c r="O131" s="2">
        <v>0.79075804780000003</v>
      </c>
      <c r="P131" s="2">
        <v>18000</v>
      </c>
      <c r="Q131" s="2">
        <v>45000</v>
      </c>
      <c r="R131" s="2">
        <v>-577</v>
      </c>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v>900</v>
      </c>
      <c r="AX131" s="2">
        <v>2.14</v>
      </c>
      <c r="AY131" s="2">
        <v>4.2799999999999998E-2</v>
      </c>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row>
    <row r="132" spans="1:99" x14ac:dyDescent="0.25">
      <c r="A132" s="2" t="s">
        <v>103</v>
      </c>
      <c r="B132" s="3">
        <v>43231</v>
      </c>
      <c r="C132" s="2">
        <v>2362.4</v>
      </c>
      <c r="D132" s="2">
        <v>47</v>
      </c>
      <c r="E132" s="2">
        <v>49</v>
      </c>
      <c r="F132" s="2">
        <v>0.9591836735</v>
      </c>
      <c r="G132" s="2">
        <v>48.212244900000002</v>
      </c>
      <c r="H132" s="2">
        <v>50.263829790000003</v>
      </c>
      <c r="I132" s="2">
        <v>100</v>
      </c>
      <c r="J132" s="2">
        <v>4.061078622E-2</v>
      </c>
      <c r="K132" s="2">
        <v>750</v>
      </c>
      <c r="L132" s="2">
        <v>6.5333333330000007E-2</v>
      </c>
      <c r="M132" s="2">
        <v>13</v>
      </c>
      <c r="N132" s="2">
        <v>611</v>
      </c>
      <c r="O132" s="2">
        <v>0.74136471390000003</v>
      </c>
      <c r="P132" s="2">
        <v>18000</v>
      </c>
      <c r="Q132" s="2">
        <v>45000</v>
      </c>
      <c r="R132" s="2">
        <v>-348.6</v>
      </c>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v>900</v>
      </c>
      <c r="AX132" s="2">
        <v>2.6248888890000002</v>
      </c>
      <c r="AY132" s="2">
        <v>5.2497777779999998E-2</v>
      </c>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row>
    <row r="133" spans="1:99" x14ac:dyDescent="0.25">
      <c r="A133" s="2" t="s">
        <v>104</v>
      </c>
      <c r="B133" s="3">
        <v>43232</v>
      </c>
      <c r="C133" s="2">
        <v>4156.7</v>
      </c>
      <c r="D133" s="2">
        <v>86</v>
      </c>
      <c r="E133" s="2">
        <v>76</v>
      </c>
      <c r="F133" s="2">
        <v>1.1315789469999999</v>
      </c>
      <c r="G133" s="2">
        <v>54.693421049999998</v>
      </c>
      <c r="H133" s="2">
        <v>48.333720929999998</v>
      </c>
      <c r="I133" s="2">
        <v>100</v>
      </c>
      <c r="J133" s="2">
        <v>2.3492376719999999E-2</v>
      </c>
      <c r="K133" s="2">
        <v>1300</v>
      </c>
      <c r="L133" s="2">
        <v>5.8461538459999997E-2</v>
      </c>
      <c r="M133" s="2">
        <v>13</v>
      </c>
      <c r="N133" s="2">
        <v>1118</v>
      </c>
      <c r="O133" s="2">
        <v>0.73103663959999998</v>
      </c>
      <c r="P133" s="2">
        <v>18000</v>
      </c>
      <c r="Q133" s="2">
        <v>45000</v>
      </c>
      <c r="R133" s="2">
        <v>938.7</v>
      </c>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v>900</v>
      </c>
      <c r="AX133" s="2">
        <v>4.6185555559999996</v>
      </c>
      <c r="AY133" s="2">
        <v>9.2371111110000001E-2</v>
      </c>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row>
    <row r="134" spans="1:99" x14ac:dyDescent="0.25">
      <c r="A134" s="2" t="s">
        <v>105</v>
      </c>
      <c r="B134" s="3">
        <v>43233</v>
      </c>
      <c r="C134" s="2">
        <v>3239.5</v>
      </c>
      <c r="D134" s="2">
        <v>61</v>
      </c>
      <c r="E134" s="2">
        <v>65</v>
      </c>
      <c r="F134" s="2">
        <v>0.93846153850000003</v>
      </c>
      <c r="G134" s="2">
        <v>49.838461539999997</v>
      </c>
      <c r="H134" s="2">
        <v>53.106557379999998</v>
      </c>
      <c r="I134" s="2">
        <v>100</v>
      </c>
      <c r="J134" s="2">
        <v>2.994460249E-2</v>
      </c>
      <c r="K134" s="2">
        <v>1192</v>
      </c>
      <c r="L134" s="2">
        <v>5.4530201340000001E-2</v>
      </c>
      <c r="M134" s="2">
        <v>13</v>
      </c>
      <c r="N134" s="2">
        <v>793</v>
      </c>
      <c r="O134" s="2">
        <v>0.75520913720000005</v>
      </c>
      <c r="P134" s="2">
        <v>18000</v>
      </c>
      <c r="Q134" s="2">
        <v>45000</v>
      </c>
      <c r="R134" s="2">
        <v>346.5</v>
      </c>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v>900</v>
      </c>
      <c r="AX134" s="2">
        <v>3.599444444</v>
      </c>
      <c r="AY134" s="2">
        <v>7.1988888890000005E-2</v>
      </c>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row>
    <row r="135" spans="1:99" x14ac:dyDescent="0.25">
      <c r="A135" s="2" t="s">
        <v>99</v>
      </c>
      <c r="B135" s="3">
        <v>43234</v>
      </c>
      <c r="C135" s="2">
        <v>1243.5</v>
      </c>
      <c r="D135" s="2">
        <v>19</v>
      </c>
      <c r="E135" s="2">
        <v>31</v>
      </c>
      <c r="F135" s="2">
        <v>0.61290322580000001</v>
      </c>
      <c r="G135" s="2">
        <v>40.112903230000001</v>
      </c>
      <c r="H135" s="2">
        <v>65.447368420000004</v>
      </c>
      <c r="I135" s="2">
        <v>100</v>
      </c>
      <c r="J135" s="2">
        <v>7.443245255E-2</v>
      </c>
      <c r="K135" s="2">
        <v>492</v>
      </c>
      <c r="L135" s="2">
        <v>6.3008130080000002E-2</v>
      </c>
      <c r="M135" s="2">
        <v>13</v>
      </c>
      <c r="N135" s="2">
        <v>247</v>
      </c>
      <c r="O135" s="2">
        <v>0.80136710899999997</v>
      </c>
      <c r="P135" s="2">
        <v>18000</v>
      </c>
      <c r="Q135" s="2">
        <v>45000</v>
      </c>
      <c r="R135" s="2">
        <v>-1103.5</v>
      </c>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v>900</v>
      </c>
      <c r="AX135" s="2">
        <v>1.381666667</v>
      </c>
      <c r="AY135" s="2">
        <v>2.7633333329999999E-2</v>
      </c>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row>
    <row r="136" spans="1:99" x14ac:dyDescent="0.25">
      <c r="A136" s="2" t="s">
        <v>100</v>
      </c>
      <c r="B136" s="3">
        <v>43235</v>
      </c>
      <c r="C136" s="2">
        <v>1925.4</v>
      </c>
      <c r="D136" s="2">
        <v>35</v>
      </c>
      <c r="E136" s="2">
        <v>32</v>
      </c>
      <c r="F136" s="2">
        <v>1.09375</v>
      </c>
      <c r="G136" s="2">
        <v>60.168750000000003</v>
      </c>
      <c r="H136" s="2">
        <v>55.01142857</v>
      </c>
      <c r="I136" s="2">
        <v>100</v>
      </c>
      <c r="J136" s="2">
        <v>4.9372963370000002E-2</v>
      </c>
      <c r="K136" s="2">
        <v>598</v>
      </c>
      <c r="L136" s="2">
        <v>5.3511705690000001E-2</v>
      </c>
      <c r="M136" s="2">
        <v>13</v>
      </c>
      <c r="N136" s="2">
        <v>455</v>
      </c>
      <c r="O136" s="2">
        <v>0.76368546800000003</v>
      </c>
      <c r="P136" s="2">
        <v>18000</v>
      </c>
      <c r="Q136" s="2">
        <v>45000</v>
      </c>
      <c r="R136" s="2">
        <v>-629.6</v>
      </c>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v>900</v>
      </c>
      <c r="AX136" s="2">
        <v>2.1393333330000002</v>
      </c>
      <c r="AY136" s="2">
        <v>4.2786666670000001E-2</v>
      </c>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row>
    <row r="137" spans="1:99" x14ac:dyDescent="0.25">
      <c r="A137" s="2" t="s">
        <v>101</v>
      </c>
      <c r="B137" s="3">
        <v>43236</v>
      </c>
      <c r="C137" s="2">
        <v>1474.6</v>
      </c>
      <c r="D137" s="2">
        <v>27</v>
      </c>
      <c r="E137" s="2">
        <v>29</v>
      </c>
      <c r="F137" s="2">
        <v>0.93103448280000001</v>
      </c>
      <c r="G137" s="2">
        <v>50.848275860000001</v>
      </c>
      <c r="H137" s="2">
        <v>54.614814809999999</v>
      </c>
      <c r="I137" s="2">
        <v>100</v>
      </c>
      <c r="J137" s="2">
        <v>6.3508192559999996E-2</v>
      </c>
      <c r="K137" s="2">
        <v>451</v>
      </c>
      <c r="L137" s="2">
        <v>6.4301552109999993E-2</v>
      </c>
      <c r="M137" s="2">
        <v>13</v>
      </c>
      <c r="N137" s="2">
        <v>351</v>
      </c>
      <c r="O137" s="2">
        <v>0.76196934760000001</v>
      </c>
      <c r="P137" s="2">
        <v>18000</v>
      </c>
      <c r="Q137" s="2">
        <v>45000</v>
      </c>
      <c r="R137" s="2">
        <v>-976.4</v>
      </c>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v>900</v>
      </c>
      <c r="AX137" s="2">
        <v>1.6384444440000001</v>
      </c>
      <c r="AY137" s="2">
        <v>3.276888889E-2</v>
      </c>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row>
    <row r="138" spans="1:99" x14ac:dyDescent="0.25">
      <c r="A138" s="2" t="s">
        <v>102</v>
      </c>
      <c r="B138" s="3">
        <v>43237</v>
      </c>
      <c r="C138" s="2">
        <v>2549.23</v>
      </c>
      <c r="D138" s="2">
        <v>38</v>
      </c>
      <c r="E138" s="2">
        <v>46</v>
      </c>
      <c r="F138" s="2">
        <v>0.82608695649999997</v>
      </c>
      <c r="G138" s="2">
        <v>55.418043480000001</v>
      </c>
      <c r="H138" s="2">
        <v>67.084999999999994</v>
      </c>
      <c r="I138" s="2">
        <v>100</v>
      </c>
      <c r="J138" s="2">
        <v>3.7746817000000002E-2</v>
      </c>
      <c r="K138" s="2">
        <v>546</v>
      </c>
      <c r="L138" s="2">
        <v>8.4249084249999995E-2</v>
      </c>
      <c r="M138" s="2">
        <v>13</v>
      </c>
      <c r="N138" s="2">
        <v>494</v>
      </c>
      <c r="O138" s="2">
        <v>0.80621599460000004</v>
      </c>
      <c r="P138" s="2">
        <v>18000</v>
      </c>
      <c r="Q138" s="2">
        <v>45000</v>
      </c>
      <c r="R138" s="2">
        <v>-44.77</v>
      </c>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v>900</v>
      </c>
      <c r="AX138" s="2">
        <v>2.8324777779999999</v>
      </c>
      <c r="AY138" s="2">
        <v>5.6649555560000002E-2</v>
      </c>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row>
    <row r="139" spans="1:99" x14ac:dyDescent="0.25">
      <c r="A139" s="2" t="s">
        <v>103</v>
      </c>
      <c r="B139" s="3">
        <v>43238</v>
      </c>
      <c r="C139" s="2">
        <v>3071.55</v>
      </c>
      <c r="D139" s="2">
        <v>48</v>
      </c>
      <c r="E139" s="2">
        <v>47</v>
      </c>
      <c r="F139" s="2">
        <v>1.0212765960000001</v>
      </c>
      <c r="G139" s="2">
        <v>65.352127659999994</v>
      </c>
      <c r="H139" s="2">
        <v>63.990625000000001</v>
      </c>
      <c r="I139" s="2">
        <v>100</v>
      </c>
      <c r="J139" s="2">
        <v>3.1530324290000002E-2</v>
      </c>
      <c r="K139" s="2">
        <v>612</v>
      </c>
      <c r="L139" s="2">
        <v>7.6797385620000005E-2</v>
      </c>
      <c r="M139" s="2">
        <v>13</v>
      </c>
      <c r="N139" s="2">
        <v>624</v>
      </c>
      <c r="O139" s="2">
        <v>0.79684524099999998</v>
      </c>
      <c r="P139" s="2">
        <v>18000</v>
      </c>
      <c r="Q139" s="2">
        <v>45000</v>
      </c>
      <c r="R139" s="2">
        <v>347.55</v>
      </c>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v>900</v>
      </c>
      <c r="AX139" s="2">
        <v>3.412833333</v>
      </c>
      <c r="AY139" s="2">
        <v>6.8256666669999994E-2</v>
      </c>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row>
    <row r="140" spans="1:99" x14ac:dyDescent="0.25">
      <c r="A140" s="2" t="s">
        <v>104</v>
      </c>
      <c r="B140" s="3">
        <v>43239</v>
      </c>
      <c r="C140" s="2">
        <v>7630</v>
      </c>
      <c r="D140" s="2">
        <v>241</v>
      </c>
      <c r="E140" s="2">
        <v>190</v>
      </c>
      <c r="F140" s="2">
        <v>1.268421053</v>
      </c>
      <c r="G140" s="2">
        <v>40.157894740000003</v>
      </c>
      <c r="H140" s="2">
        <v>31.65975104</v>
      </c>
      <c r="I140" s="2">
        <v>100</v>
      </c>
      <c r="J140" s="2">
        <v>1.293661061E-2</v>
      </c>
      <c r="K140" s="2">
        <v>1850</v>
      </c>
      <c r="L140" s="2">
        <v>0.1027027027</v>
      </c>
      <c r="M140" s="2">
        <v>13</v>
      </c>
      <c r="N140" s="2">
        <v>3133</v>
      </c>
      <c r="O140" s="2">
        <v>0.5893840105</v>
      </c>
      <c r="P140" s="2">
        <v>18000</v>
      </c>
      <c r="Q140" s="2">
        <v>45000</v>
      </c>
      <c r="R140" s="2">
        <v>2397</v>
      </c>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v>900</v>
      </c>
      <c r="AX140" s="2">
        <v>8.4777777780000001</v>
      </c>
      <c r="AY140" s="2">
        <v>0.16955555559999999</v>
      </c>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row>
    <row r="141" spans="1:99" x14ac:dyDescent="0.25">
      <c r="A141" s="2" t="s">
        <v>105</v>
      </c>
      <c r="B141" s="3">
        <v>43240</v>
      </c>
      <c r="C141" s="2">
        <v>6436.4</v>
      </c>
      <c r="D141" s="2">
        <v>183</v>
      </c>
      <c r="E141" s="2">
        <v>154</v>
      </c>
      <c r="F141" s="2">
        <v>1.188311688</v>
      </c>
      <c r="G141" s="2">
        <v>41.794805189999998</v>
      </c>
      <c r="H141" s="2">
        <v>35.171584699999997</v>
      </c>
      <c r="I141" s="2">
        <v>100</v>
      </c>
      <c r="J141" s="2">
        <v>1.529894131E-2</v>
      </c>
      <c r="K141" s="2">
        <v>1726</v>
      </c>
      <c r="L141" s="2">
        <v>8.9223638470000005E-2</v>
      </c>
      <c r="M141" s="2">
        <v>13</v>
      </c>
      <c r="N141" s="2">
        <v>2379</v>
      </c>
      <c r="O141" s="2">
        <v>0.63038344420000003</v>
      </c>
      <c r="P141" s="2">
        <v>18000</v>
      </c>
      <c r="Q141" s="2">
        <v>45000</v>
      </c>
      <c r="R141" s="2">
        <v>1957.4</v>
      </c>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v>900</v>
      </c>
      <c r="AX141" s="2">
        <v>7.1515555559999999</v>
      </c>
      <c r="AY141" s="2">
        <v>0.1430311111</v>
      </c>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row>
    <row r="142" spans="1:99" x14ac:dyDescent="0.25">
      <c r="A142" s="2" t="s">
        <v>99</v>
      </c>
      <c r="B142" s="3">
        <v>43241</v>
      </c>
      <c r="C142" s="2">
        <v>3999.8</v>
      </c>
      <c r="D142" s="2">
        <v>135</v>
      </c>
      <c r="E142" s="2">
        <v>97</v>
      </c>
      <c r="F142" s="2">
        <v>1.3917525770000001</v>
      </c>
      <c r="G142" s="2">
        <v>41.235051550000001</v>
      </c>
      <c r="H142" s="2">
        <v>29.628148150000001</v>
      </c>
      <c r="I142" s="2">
        <v>100</v>
      </c>
      <c r="J142" s="2">
        <v>2.4391433729999999E-2</v>
      </c>
      <c r="K142" s="2">
        <v>703</v>
      </c>
      <c r="L142" s="2">
        <v>0.1379800853</v>
      </c>
      <c r="M142" s="2">
        <v>13</v>
      </c>
      <c r="N142" s="2">
        <v>1755</v>
      </c>
      <c r="O142" s="2">
        <v>0.56122806140000003</v>
      </c>
      <c r="P142" s="2">
        <v>18000</v>
      </c>
      <c r="Q142" s="2">
        <v>45000</v>
      </c>
      <c r="R142" s="2">
        <v>144.80000000000001</v>
      </c>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v>900</v>
      </c>
      <c r="AX142" s="2">
        <v>4.4442222219999996</v>
      </c>
      <c r="AY142" s="2">
        <v>8.8884444440000002E-2</v>
      </c>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row>
    <row r="143" spans="1:99" x14ac:dyDescent="0.25">
      <c r="A143" s="2" t="s">
        <v>100</v>
      </c>
      <c r="B143" s="3">
        <v>43242</v>
      </c>
      <c r="C143" s="2">
        <v>4297.7</v>
      </c>
      <c r="D143" s="2">
        <v>89</v>
      </c>
      <c r="E143" s="2">
        <v>98</v>
      </c>
      <c r="F143" s="2">
        <v>0.90816326530000002</v>
      </c>
      <c r="G143" s="2">
        <v>43.854081630000003</v>
      </c>
      <c r="H143" s="2">
        <v>48.288764039999997</v>
      </c>
      <c r="I143" s="2">
        <v>100</v>
      </c>
      <c r="J143" s="2">
        <v>2.2739159110000001E-2</v>
      </c>
      <c r="K143" s="2">
        <v>743</v>
      </c>
      <c r="L143" s="2">
        <v>0.131897712</v>
      </c>
      <c r="M143" s="2">
        <v>13</v>
      </c>
      <c r="N143" s="2">
        <v>1157</v>
      </c>
      <c r="O143" s="2">
        <v>0.73078623450000002</v>
      </c>
      <c r="P143" s="2">
        <v>18000</v>
      </c>
      <c r="Q143" s="2">
        <v>45000</v>
      </c>
      <c r="R143" s="2">
        <v>1040.7</v>
      </c>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v>900</v>
      </c>
      <c r="AX143" s="2">
        <v>4.775222222</v>
      </c>
      <c r="AY143" s="2">
        <v>9.5504444440000003E-2</v>
      </c>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row>
    <row r="144" spans="1:99" x14ac:dyDescent="0.25">
      <c r="A144" s="2" t="s">
        <v>101</v>
      </c>
      <c r="B144" s="3">
        <v>43243</v>
      </c>
      <c r="C144" s="2">
        <v>4572.2</v>
      </c>
      <c r="D144" s="2">
        <v>158</v>
      </c>
      <c r="E144" s="2">
        <v>120</v>
      </c>
      <c r="F144" s="2">
        <v>1.316666667</v>
      </c>
      <c r="G144" s="2">
        <v>38.10166667</v>
      </c>
      <c r="H144" s="2">
        <v>28.93797468</v>
      </c>
      <c r="I144" s="2">
        <v>100</v>
      </c>
      <c r="J144" s="2">
        <v>2.1403193359999999E-2</v>
      </c>
      <c r="K144" s="2">
        <v>813</v>
      </c>
      <c r="L144" s="2">
        <v>0.14760147600000001</v>
      </c>
      <c r="M144" s="2">
        <v>13</v>
      </c>
      <c r="N144" s="2">
        <v>2054</v>
      </c>
      <c r="O144" s="2">
        <v>0.55076330870000001</v>
      </c>
      <c r="P144" s="2">
        <v>18000</v>
      </c>
      <c r="Q144" s="2">
        <v>45000</v>
      </c>
      <c r="R144" s="2">
        <v>418.2</v>
      </c>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v>900</v>
      </c>
      <c r="AX144" s="2">
        <v>5.0802222219999997</v>
      </c>
      <c r="AY144" s="2">
        <v>0.10160444439999999</v>
      </c>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row>
    <row r="145" spans="1:99" x14ac:dyDescent="0.25">
      <c r="A145" s="2" t="s">
        <v>102</v>
      </c>
      <c r="B145" s="3">
        <v>43244</v>
      </c>
      <c r="C145" s="2">
        <v>6338.83</v>
      </c>
      <c r="D145" s="2">
        <v>202</v>
      </c>
      <c r="E145" s="2">
        <v>159</v>
      </c>
      <c r="F145" s="2">
        <v>1.270440252</v>
      </c>
      <c r="G145" s="2">
        <v>39.866855350000002</v>
      </c>
      <c r="H145" s="2">
        <v>31.380346530000001</v>
      </c>
      <c r="I145" s="2">
        <v>100</v>
      </c>
      <c r="J145" s="2">
        <v>1.553077189E-2</v>
      </c>
      <c r="K145" s="2">
        <v>995</v>
      </c>
      <c r="L145" s="2">
        <v>0.159798995</v>
      </c>
      <c r="M145" s="2">
        <v>13</v>
      </c>
      <c r="N145" s="2">
        <v>2626</v>
      </c>
      <c r="O145" s="2">
        <v>0.58572796559999996</v>
      </c>
      <c r="P145" s="2">
        <v>18000</v>
      </c>
      <c r="Q145" s="2">
        <v>45000</v>
      </c>
      <c r="R145" s="2">
        <v>1612.83</v>
      </c>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v>900</v>
      </c>
      <c r="AX145" s="2">
        <v>7.0431444440000002</v>
      </c>
      <c r="AY145" s="2">
        <v>0.14086288890000001</v>
      </c>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row>
    <row r="146" spans="1:99" x14ac:dyDescent="0.25">
      <c r="A146" s="2" t="s">
        <v>103</v>
      </c>
      <c r="B146" s="3">
        <v>43245</v>
      </c>
      <c r="C146" s="2">
        <v>6404.4</v>
      </c>
      <c r="D146" s="2">
        <v>231</v>
      </c>
      <c r="E146" s="2">
        <v>171</v>
      </c>
      <c r="F146" s="2">
        <v>1.3508771930000001</v>
      </c>
      <c r="G146" s="2">
        <v>37.452631580000002</v>
      </c>
      <c r="H146" s="2">
        <v>27.724675319999999</v>
      </c>
      <c r="I146" s="2">
        <v>100</v>
      </c>
      <c r="J146" s="2">
        <v>1.537420823E-2</v>
      </c>
      <c r="K146" s="2">
        <v>1356</v>
      </c>
      <c r="L146" s="2">
        <v>0.12610619470000001</v>
      </c>
      <c r="M146" s="2">
        <v>13</v>
      </c>
      <c r="N146" s="2">
        <v>3003</v>
      </c>
      <c r="O146" s="2">
        <v>0.53110361630000003</v>
      </c>
      <c r="P146" s="2">
        <v>18000</v>
      </c>
      <c r="Q146" s="2">
        <v>45000</v>
      </c>
      <c r="R146" s="2">
        <v>1301.4000000000001</v>
      </c>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v>900</v>
      </c>
      <c r="AX146" s="2">
        <v>7.1159999999999997</v>
      </c>
      <c r="AY146" s="2">
        <v>0.14232</v>
      </c>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row>
    <row r="147" spans="1:99" x14ac:dyDescent="0.25">
      <c r="A147" s="2" t="s">
        <v>104</v>
      </c>
      <c r="B147" s="3">
        <v>43246</v>
      </c>
      <c r="C147" s="2">
        <v>10432.4</v>
      </c>
      <c r="D147" s="2">
        <v>340</v>
      </c>
      <c r="E147" s="2">
        <v>239</v>
      </c>
      <c r="F147" s="2">
        <v>1.4225941419999999</v>
      </c>
      <c r="G147" s="2">
        <v>43.65020921</v>
      </c>
      <c r="H147" s="2">
        <v>30.683529409999998</v>
      </c>
      <c r="I147" s="2">
        <v>100</v>
      </c>
      <c r="J147" s="2">
        <v>9.4945121719999994E-3</v>
      </c>
      <c r="K147" s="2">
        <v>2345</v>
      </c>
      <c r="L147" s="2">
        <v>0.10191897649999999</v>
      </c>
      <c r="M147" s="2">
        <v>13</v>
      </c>
      <c r="N147" s="2">
        <v>4420</v>
      </c>
      <c r="O147" s="2">
        <v>0.57631992639999996</v>
      </c>
      <c r="P147" s="2">
        <v>18000</v>
      </c>
      <c r="Q147" s="2">
        <v>45000</v>
      </c>
      <c r="R147" s="2">
        <v>3912.4</v>
      </c>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v>900</v>
      </c>
      <c r="AX147" s="2">
        <v>11.59155556</v>
      </c>
      <c r="AY147" s="2">
        <v>0.23183111109999999</v>
      </c>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row>
    <row r="148" spans="1:99" x14ac:dyDescent="0.25">
      <c r="A148" s="2" t="s">
        <v>105</v>
      </c>
      <c r="B148" s="3">
        <v>43247</v>
      </c>
      <c r="C148" s="2">
        <v>8552.4</v>
      </c>
      <c r="D148" s="2">
        <v>279</v>
      </c>
      <c r="E148" s="2">
        <v>201</v>
      </c>
      <c r="F148" s="2">
        <v>1.388059701</v>
      </c>
      <c r="G148" s="2">
        <v>42.549253729999997</v>
      </c>
      <c r="H148" s="2">
        <v>30.653763439999999</v>
      </c>
      <c r="I148" s="2">
        <v>100</v>
      </c>
      <c r="J148" s="2">
        <v>1.155748694E-2</v>
      </c>
      <c r="K148" s="2">
        <v>2356</v>
      </c>
      <c r="L148" s="2">
        <v>8.5314091679999995E-2</v>
      </c>
      <c r="M148" s="2">
        <v>13</v>
      </c>
      <c r="N148" s="2">
        <v>3627</v>
      </c>
      <c r="O148" s="2">
        <v>0.5759085169</v>
      </c>
      <c r="P148" s="2">
        <v>18000</v>
      </c>
      <c r="Q148" s="2">
        <v>45000</v>
      </c>
      <c r="R148" s="2">
        <v>2825.4</v>
      </c>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v>900</v>
      </c>
      <c r="AX148" s="2">
        <v>9.5026666669999997</v>
      </c>
      <c r="AY148" s="2">
        <v>0.19005333329999999</v>
      </c>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row>
    <row r="149" spans="1:99" x14ac:dyDescent="0.25">
      <c r="A149" s="2" t="s">
        <v>99</v>
      </c>
      <c r="B149" s="3">
        <v>43248</v>
      </c>
      <c r="C149" s="2">
        <v>5224.3999999999996</v>
      </c>
      <c r="D149" s="2">
        <v>165</v>
      </c>
      <c r="E149" s="2">
        <v>121</v>
      </c>
      <c r="F149" s="2">
        <v>1.363636364</v>
      </c>
      <c r="G149" s="2">
        <v>43.176859499999999</v>
      </c>
      <c r="H149" s="2">
        <v>31.663030299999999</v>
      </c>
      <c r="I149" s="2">
        <v>100</v>
      </c>
      <c r="J149" s="2">
        <v>1.8781458939999999E-2</v>
      </c>
      <c r="K149" s="2">
        <v>1190</v>
      </c>
      <c r="L149" s="2">
        <v>0.1016806723</v>
      </c>
      <c r="M149" s="2">
        <v>13</v>
      </c>
      <c r="N149" s="2">
        <v>2145</v>
      </c>
      <c r="O149" s="2">
        <v>0.58942653700000003</v>
      </c>
      <c r="P149" s="2">
        <v>18000</v>
      </c>
      <c r="Q149" s="2">
        <v>45000</v>
      </c>
      <c r="R149" s="2">
        <v>979.4</v>
      </c>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v>900</v>
      </c>
      <c r="AX149" s="2">
        <v>5.8048888889999999</v>
      </c>
      <c r="AY149" s="2">
        <v>0.1160977778</v>
      </c>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row>
    <row r="150" spans="1:99" x14ac:dyDescent="0.25">
      <c r="A150" s="2" t="s">
        <v>100</v>
      </c>
      <c r="B150" s="3">
        <v>43249</v>
      </c>
      <c r="C150" s="2">
        <v>6075.5</v>
      </c>
      <c r="D150" s="2">
        <v>182</v>
      </c>
      <c r="E150" s="2">
        <v>146</v>
      </c>
      <c r="F150" s="2">
        <v>1.2465753420000001</v>
      </c>
      <c r="G150" s="2">
        <v>41.613013700000003</v>
      </c>
      <c r="H150" s="2">
        <v>33.381868130000001</v>
      </c>
      <c r="I150" s="2">
        <v>100</v>
      </c>
      <c r="J150" s="2">
        <v>1.619302081E-2</v>
      </c>
      <c r="K150" s="2">
        <v>1819</v>
      </c>
      <c r="L150" s="2">
        <v>8.0263881250000002E-2</v>
      </c>
      <c r="M150" s="2">
        <v>13</v>
      </c>
      <c r="N150" s="2">
        <v>2366</v>
      </c>
      <c r="O150" s="2">
        <v>0.61056703150000002</v>
      </c>
      <c r="P150" s="2">
        <v>18000</v>
      </c>
      <c r="Q150" s="2">
        <v>45000</v>
      </c>
      <c r="R150" s="2">
        <v>1609.5</v>
      </c>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v>900</v>
      </c>
      <c r="AX150" s="2">
        <v>6.7505555560000001</v>
      </c>
      <c r="AY150" s="2">
        <v>0.1350111111</v>
      </c>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row>
    <row r="151" spans="1:99" x14ac:dyDescent="0.25">
      <c r="A151" s="2" t="s">
        <v>101</v>
      </c>
      <c r="B151" s="3">
        <v>43250</v>
      </c>
      <c r="C151" s="2">
        <v>7648.1</v>
      </c>
      <c r="D151" s="2">
        <v>158</v>
      </c>
      <c r="E151" s="2">
        <v>155</v>
      </c>
      <c r="F151" s="2">
        <v>1.019354839</v>
      </c>
      <c r="G151" s="2">
        <v>49.342580650000002</v>
      </c>
      <c r="H151" s="2">
        <v>48.405696200000001</v>
      </c>
      <c r="I151" s="2">
        <v>100</v>
      </c>
      <c r="J151" s="2">
        <v>1.290638995E-2</v>
      </c>
      <c r="K151" s="2">
        <v>883</v>
      </c>
      <c r="L151" s="2">
        <v>0.17553793879999999</v>
      </c>
      <c r="M151" s="2">
        <v>13</v>
      </c>
      <c r="N151" s="2">
        <v>2054</v>
      </c>
      <c r="O151" s="2">
        <v>0.73143656589999995</v>
      </c>
      <c r="P151" s="2">
        <v>18000</v>
      </c>
      <c r="Q151" s="2">
        <v>45000</v>
      </c>
      <c r="R151" s="2">
        <v>3494.1</v>
      </c>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v>900</v>
      </c>
      <c r="AX151" s="2">
        <v>8.4978888890000004</v>
      </c>
      <c r="AY151" s="2">
        <v>0.16995777779999999</v>
      </c>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row>
    <row r="152" spans="1:99" x14ac:dyDescent="0.25">
      <c r="A152" s="2" t="s">
        <v>102</v>
      </c>
      <c r="B152" s="3">
        <v>43251</v>
      </c>
      <c r="C152" s="2">
        <v>3023.3</v>
      </c>
      <c r="D152" s="2">
        <v>95</v>
      </c>
      <c r="E152" s="2">
        <v>72</v>
      </c>
      <c r="F152" s="2">
        <v>1.3194444439999999</v>
      </c>
      <c r="G152" s="2">
        <v>41.99027778</v>
      </c>
      <c r="H152" s="2">
        <v>31.824210529999998</v>
      </c>
      <c r="I152" s="2">
        <v>100</v>
      </c>
      <c r="J152" s="2">
        <v>3.2017417479999997E-2</v>
      </c>
      <c r="K152" s="2">
        <v>998</v>
      </c>
      <c r="L152" s="2">
        <v>7.2144288579999993E-2</v>
      </c>
      <c r="M152" s="2">
        <v>13</v>
      </c>
      <c r="N152" s="2">
        <v>1235</v>
      </c>
      <c r="O152" s="2">
        <v>0.59150597029999996</v>
      </c>
      <c r="P152" s="2">
        <v>18000</v>
      </c>
      <c r="Q152" s="2">
        <v>45000</v>
      </c>
      <c r="R152" s="2">
        <v>-311.7</v>
      </c>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v>900</v>
      </c>
      <c r="AX152" s="2">
        <v>3.3592222220000001</v>
      </c>
      <c r="AY152" s="2">
        <v>6.7184444440000005E-2</v>
      </c>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row>
    <row r="153" spans="1:99" x14ac:dyDescent="0.25">
      <c r="A153" s="2" t="s">
        <v>103</v>
      </c>
      <c r="B153" s="3">
        <v>43252</v>
      </c>
      <c r="C153" s="2">
        <v>4298.1000000000004</v>
      </c>
      <c r="D153" s="2">
        <v>138</v>
      </c>
      <c r="E153" s="2">
        <v>109</v>
      </c>
      <c r="F153" s="2">
        <v>1.266055046</v>
      </c>
      <c r="G153" s="2">
        <v>39.432110090000002</v>
      </c>
      <c r="H153" s="2">
        <v>31.145652170000002</v>
      </c>
      <c r="I153" s="2">
        <v>5047.67</v>
      </c>
      <c r="J153" s="2">
        <v>0.5401020997</v>
      </c>
      <c r="K153" s="2">
        <v>1654</v>
      </c>
      <c r="L153" s="2">
        <v>6.5900846430000007E-2</v>
      </c>
      <c r="M153" s="2">
        <v>13</v>
      </c>
      <c r="N153" s="2">
        <v>1794</v>
      </c>
      <c r="O153" s="2">
        <v>0.58260626790000003</v>
      </c>
      <c r="P153" s="2">
        <v>18000</v>
      </c>
      <c r="Q153" s="2">
        <v>45000</v>
      </c>
      <c r="R153" s="2">
        <v>404.1</v>
      </c>
      <c r="S153" s="2"/>
      <c r="T153" s="2">
        <v>3</v>
      </c>
      <c r="U153" s="2">
        <v>24</v>
      </c>
      <c r="V153" s="2">
        <v>304.0383333333333</v>
      </c>
      <c r="W153" s="2">
        <v>45.256999999999998</v>
      </c>
      <c r="X153" s="2">
        <v>0</v>
      </c>
      <c r="Y153" s="2">
        <v>1.581620314</v>
      </c>
      <c r="Z153" s="2">
        <v>5.75</v>
      </c>
      <c r="AA153" s="2"/>
      <c r="AB153" s="2"/>
      <c r="AC153" s="2"/>
      <c r="AD153" s="2"/>
      <c r="AE153" s="2"/>
      <c r="AF153" s="2"/>
      <c r="AG153" s="2"/>
      <c r="AH153" s="2"/>
      <c r="AI153" s="2"/>
      <c r="AJ153" s="2"/>
      <c r="AK153" s="2"/>
      <c r="AL153" s="2"/>
      <c r="AM153" s="2"/>
      <c r="AN153" s="2"/>
      <c r="AO153" s="2"/>
      <c r="AP153" s="2"/>
      <c r="AQ153" s="2"/>
      <c r="AR153" s="2"/>
      <c r="AS153" s="2"/>
      <c r="AT153" s="2"/>
      <c r="AU153" s="2"/>
      <c r="AV153" s="2"/>
      <c r="AW153" s="2">
        <v>900</v>
      </c>
      <c r="AX153" s="2">
        <v>4.7756666670000003</v>
      </c>
      <c r="AY153" s="2">
        <v>9.5513333330000005E-2</v>
      </c>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row>
    <row r="154" spans="1:99" x14ac:dyDescent="0.25">
      <c r="A154" s="2" t="s">
        <v>104</v>
      </c>
      <c r="B154" s="3">
        <v>43253</v>
      </c>
      <c r="C154" s="2">
        <v>9620.9</v>
      </c>
      <c r="D154" s="2">
        <v>312</v>
      </c>
      <c r="E154" s="2">
        <v>238</v>
      </c>
      <c r="F154" s="2">
        <v>1.3109243699999999</v>
      </c>
      <c r="G154" s="2">
        <v>40.423949579999999</v>
      </c>
      <c r="H154" s="2">
        <v>30.836217950000002</v>
      </c>
      <c r="I154" s="2">
        <v>11361.51</v>
      </c>
      <c r="J154" s="2">
        <v>0.54147783790000004</v>
      </c>
      <c r="K154" s="2">
        <v>2351</v>
      </c>
      <c r="L154" s="2">
        <v>0.1012335177</v>
      </c>
      <c r="M154" s="2">
        <v>13</v>
      </c>
      <c r="N154" s="2">
        <v>4056</v>
      </c>
      <c r="O154" s="2">
        <v>0.57841781950000004</v>
      </c>
      <c r="P154" s="2">
        <v>18000</v>
      </c>
      <c r="Q154" s="2">
        <v>45000</v>
      </c>
      <c r="R154" s="2">
        <v>3464.9</v>
      </c>
      <c r="S154" s="2"/>
      <c r="T154" s="2">
        <v>3</v>
      </c>
      <c r="U154" s="2">
        <v>24</v>
      </c>
      <c r="V154" s="2">
        <v>304.0383333333333</v>
      </c>
      <c r="W154" s="2">
        <v>45.26</v>
      </c>
      <c r="X154" s="2">
        <v>0</v>
      </c>
      <c r="Y154" s="2">
        <v>2.4296044239999999</v>
      </c>
      <c r="Z154" s="2">
        <v>13</v>
      </c>
      <c r="AA154" s="2"/>
      <c r="AB154" s="2"/>
      <c r="AC154" s="2"/>
      <c r="AD154" s="2"/>
      <c r="AE154" s="2"/>
      <c r="AF154" s="2"/>
      <c r="AG154" s="2"/>
      <c r="AH154" s="2"/>
      <c r="AI154" s="2"/>
      <c r="AJ154" s="2"/>
      <c r="AK154" s="2"/>
      <c r="AL154" s="2"/>
      <c r="AM154" s="2"/>
      <c r="AN154" s="2"/>
      <c r="AO154" s="2"/>
      <c r="AP154" s="2"/>
      <c r="AQ154" s="2"/>
      <c r="AR154" s="2"/>
      <c r="AS154" s="2"/>
      <c r="AT154" s="2"/>
      <c r="AU154" s="2"/>
      <c r="AV154" s="2"/>
      <c r="AW154" s="2">
        <v>900</v>
      </c>
      <c r="AX154" s="2">
        <v>10.689888890000001</v>
      </c>
      <c r="AY154" s="2">
        <v>0.21379777780000001</v>
      </c>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row>
    <row r="155" spans="1:99" x14ac:dyDescent="0.25">
      <c r="A155" s="2" t="s">
        <v>105</v>
      </c>
      <c r="B155" s="3">
        <v>43254</v>
      </c>
      <c r="C155" s="2">
        <v>6758.54</v>
      </c>
      <c r="D155" s="2">
        <v>208</v>
      </c>
      <c r="E155" s="2">
        <v>168</v>
      </c>
      <c r="F155" s="2">
        <v>1.2380952380000001</v>
      </c>
      <c r="G155" s="2">
        <v>40.229404760000001</v>
      </c>
      <c r="H155" s="2">
        <v>32.492980770000003</v>
      </c>
      <c r="I155" s="2">
        <v>7432.65</v>
      </c>
      <c r="J155" s="2">
        <v>0.52375100330000002</v>
      </c>
      <c r="K155" s="2">
        <v>1631</v>
      </c>
      <c r="L155" s="2">
        <v>0.10300429179999999</v>
      </c>
      <c r="M155" s="2">
        <v>13</v>
      </c>
      <c r="N155" s="2">
        <v>2704</v>
      </c>
      <c r="O155" s="2">
        <v>0.59991359079999995</v>
      </c>
      <c r="P155" s="2">
        <v>18000</v>
      </c>
      <c r="Q155" s="2">
        <v>45000</v>
      </c>
      <c r="R155" s="2">
        <v>1954.54</v>
      </c>
      <c r="S155" s="2"/>
      <c r="T155" s="2">
        <v>3</v>
      </c>
      <c r="U155" s="2">
        <v>24</v>
      </c>
      <c r="V155" s="2">
        <v>304.0383333333333</v>
      </c>
      <c r="W155" s="2">
        <v>45.26</v>
      </c>
      <c r="X155" s="2">
        <v>0</v>
      </c>
      <c r="Y155" s="2">
        <v>2.472103004</v>
      </c>
      <c r="Z155" s="2">
        <v>8.6666666669999994</v>
      </c>
      <c r="AA155" s="2"/>
      <c r="AB155" s="2"/>
      <c r="AC155" s="2"/>
      <c r="AD155" s="2"/>
      <c r="AE155" s="2"/>
      <c r="AF155" s="2"/>
      <c r="AG155" s="2"/>
      <c r="AH155" s="2"/>
      <c r="AI155" s="2"/>
      <c r="AJ155" s="2"/>
      <c r="AK155" s="2"/>
      <c r="AL155" s="2"/>
      <c r="AM155" s="2"/>
      <c r="AN155" s="2"/>
      <c r="AO155" s="2"/>
      <c r="AP155" s="2"/>
      <c r="AQ155" s="2"/>
      <c r="AR155" s="2"/>
      <c r="AS155" s="2"/>
      <c r="AT155" s="2"/>
      <c r="AU155" s="2"/>
      <c r="AV155" s="2"/>
      <c r="AW155" s="2">
        <v>900</v>
      </c>
      <c r="AX155" s="2">
        <v>7.509488889</v>
      </c>
      <c r="AY155" s="2">
        <v>0.15018977780000001</v>
      </c>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row>
    <row r="156" spans="1:99" x14ac:dyDescent="0.25">
      <c r="A156" s="2" t="s">
        <v>99</v>
      </c>
      <c r="B156" s="3">
        <v>43255</v>
      </c>
      <c r="C156" s="2">
        <v>3054.7</v>
      </c>
      <c r="D156" s="2">
        <v>90</v>
      </c>
      <c r="E156" s="2">
        <v>78</v>
      </c>
      <c r="F156" s="2">
        <v>1.153846154</v>
      </c>
      <c r="G156" s="2">
        <v>39.162820510000003</v>
      </c>
      <c r="H156" s="2">
        <v>33.941111110000001</v>
      </c>
      <c r="I156" s="2">
        <v>3020.92</v>
      </c>
      <c r="J156" s="2">
        <v>0.49722003679999999</v>
      </c>
      <c r="K156" s="2">
        <v>749</v>
      </c>
      <c r="L156" s="2">
        <v>0.1041388518</v>
      </c>
      <c r="M156" s="2">
        <v>13</v>
      </c>
      <c r="N156" s="2">
        <v>1170</v>
      </c>
      <c r="O156" s="2">
        <v>0.61698366449999997</v>
      </c>
      <c r="P156" s="2">
        <v>18000</v>
      </c>
      <c r="Q156" s="2">
        <v>45000</v>
      </c>
      <c r="R156" s="2">
        <v>-215.3</v>
      </c>
      <c r="S156" s="2"/>
      <c r="T156" s="2">
        <v>2</v>
      </c>
      <c r="U156" s="2">
        <v>16</v>
      </c>
      <c r="V156" s="2">
        <v>304.0383333333333</v>
      </c>
      <c r="W156" s="2">
        <v>45.26</v>
      </c>
      <c r="X156" s="2">
        <v>0</v>
      </c>
      <c r="Y156" s="2">
        <v>1.666221629</v>
      </c>
      <c r="Z156" s="2">
        <v>5.625</v>
      </c>
      <c r="AA156" s="2"/>
      <c r="AB156" s="2"/>
      <c r="AC156" s="2"/>
      <c r="AD156" s="2"/>
      <c r="AE156" s="2"/>
      <c r="AF156" s="2"/>
      <c r="AG156" s="2"/>
      <c r="AH156" s="2"/>
      <c r="AI156" s="2"/>
      <c r="AJ156" s="2"/>
      <c r="AK156" s="2"/>
      <c r="AL156" s="2"/>
      <c r="AM156" s="2"/>
      <c r="AN156" s="2"/>
      <c r="AO156" s="2"/>
      <c r="AP156" s="2"/>
      <c r="AQ156" s="2"/>
      <c r="AR156" s="2"/>
      <c r="AS156" s="2"/>
      <c r="AT156" s="2"/>
      <c r="AU156" s="2"/>
      <c r="AV156" s="2"/>
      <c r="AW156" s="2">
        <v>900</v>
      </c>
      <c r="AX156" s="2">
        <v>3.394111111</v>
      </c>
      <c r="AY156" s="2">
        <v>6.7882222219999996E-2</v>
      </c>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row>
    <row r="157" spans="1:99" x14ac:dyDescent="0.25">
      <c r="A157" s="2" t="s">
        <v>100</v>
      </c>
      <c r="B157" s="3">
        <v>43256</v>
      </c>
      <c r="C157" s="2">
        <v>3483.5</v>
      </c>
      <c r="D157" s="2">
        <v>107</v>
      </c>
      <c r="E157" s="2">
        <v>88</v>
      </c>
      <c r="F157" s="2">
        <v>1.2159090910000001</v>
      </c>
      <c r="G157" s="2">
        <v>39.585227269999997</v>
      </c>
      <c r="H157" s="2">
        <v>32.556074770000002</v>
      </c>
      <c r="I157" s="2">
        <v>3697.17</v>
      </c>
      <c r="J157" s="2">
        <v>0.51487813810000005</v>
      </c>
      <c r="K157" s="2">
        <v>956</v>
      </c>
      <c r="L157" s="2">
        <v>9.2050209209999997E-2</v>
      </c>
      <c r="M157" s="2">
        <v>13</v>
      </c>
      <c r="N157" s="2">
        <v>1391</v>
      </c>
      <c r="O157" s="2">
        <v>0.60068896230000002</v>
      </c>
      <c r="P157" s="2">
        <v>18000</v>
      </c>
      <c r="Q157" s="2">
        <v>45000</v>
      </c>
      <c r="R157" s="2">
        <v>-7.5</v>
      </c>
      <c r="S157" s="2"/>
      <c r="T157" s="2">
        <v>3</v>
      </c>
      <c r="U157" s="2">
        <v>24</v>
      </c>
      <c r="V157" s="2">
        <v>304.0383333333333</v>
      </c>
      <c r="W157" s="2">
        <v>45.26</v>
      </c>
      <c r="X157" s="2">
        <v>0</v>
      </c>
      <c r="Y157" s="2">
        <v>2.2092050209999998</v>
      </c>
      <c r="Z157" s="2">
        <v>4.4583333329999997</v>
      </c>
      <c r="AA157" s="2"/>
      <c r="AB157" s="2"/>
      <c r="AC157" s="2"/>
      <c r="AD157" s="2"/>
      <c r="AE157" s="2"/>
      <c r="AF157" s="2"/>
      <c r="AG157" s="2"/>
      <c r="AH157" s="2"/>
      <c r="AI157" s="2"/>
      <c r="AJ157" s="2"/>
      <c r="AK157" s="2"/>
      <c r="AL157" s="2"/>
      <c r="AM157" s="2"/>
      <c r="AN157" s="2"/>
      <c r="AO157" s="2"/>
      <c r="AP157" s="2"/>
      <c r="AQ157" s="2"/>
      <c r="AR157" s="2"/>
      <c r="AS157" s="2"/>
      <c r="AT157" s="2"/>
      <c r="AU157" s="2"/>
      <c r="AV157" s="2"/>
      <c r="AW157" s="2">
        <v>900</v>
      </c>
      <c r="AX157" s="2">
        <v>3.8705555559999998</v>
      </c>
      <c r="AY157" s="2">
        <v>7.741111111E-2</v>
      </c>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row>
    <row r="158" spans="1:99" x14ac:dyDescent="0.25">
      <c r="A158" s="2" t="s">
        <v>101</v>
      </c>
      <c r="B158" s="3">
        <v>43257</v>
      </c>
      <c r="C158" s="2">
        <v>2752.65</v>
      </c>
      <c r="D158" s="2">
        <v>69</v>
      </c>
      <c r="E158" s="2">
        <v>59</v>
      </c>
      <c r="F158" s="2">
        <v>1.169491525</v>
      </c>
      <c r="G158" s="2">
        <v>46.65508475</v>
      </c>
      <c r="H158" s="2">
        <v>39.893478260000002</v>
      </c>
      <c r="I158" s="2">
        <v>2193.98</v>
      </c>
      <c r="J158" s="2">
        <v>0.4435302418</v>
      </c>
      <c r="K158" s="2">
        <v>978</v>
      </c>
      <c r="L158" s="2">
        <v>6.0327198360000001E-2</v>
      </c>
      <c r="M158" s="2">
        <v>13</v>
      </c>
      <c r="N158" s="2">
        <v>897</v>
      </c>
      <c r="O158" s="2">
        <v>0.67413219989999995</v>
      </c>
      <c r="P158" s="2">
        <v>18000</v>
      </c>
      <c r="Q158" s="2">
        <v>45000</v>
      </c>
      <c r="R158" s="2">
        <v>-244.35</v>
      </c>
      <c r="S158" s="2"/>
      <c r="T158" s="2">
        <v>3</v>
      </c>
      <c r="U158" s="2">
        <v>24</v>
      </c>
      <c r="V158" s="2">
        <v>304.0383333333333</v>
      </c>
      <c r="W158" s="2">
        <v>45.26</v>
      </c>
      <c r="X158" s="2">
        <v>0</v>
      </c>
      <c r="Y158" s="2">
        <v>1.447852761</v>
      </c>
      <c r="Z158" s="2">
        <v>2.875</v>
      </c>
      <c r="AA158" s="2"/>
      <c r="AB158" s="2"/>
      <c r="AC158" s="2"/>
      <c r="AD158" s="2"/>
      <c r="AE158" s="2"/>
      <c r="AF158" s="2"/>
      <c r="AG158" s="2"/>
      <c r="AH158" s="2"/>
      <c r="AI158" s="2"/>
      <c r="AJ158" s="2"/>
      <c r="AK158" s="2"/>
      <c r="AL158" s="2"/>
      <c r="AM158" s="2"/>
      <c r="AN158" s="2"/>
      <c r="AO158" s="2"/>
      <c r="AP158" s="2"/>
      <c r="AQ158" s="2"/>
      <c r="AR158" s="2"/>
      <c r="AS158" s="2"/>
      <c r="AT158" s="2"/>
      <c r="AU158" s="2"/>
      <c r="AV158" s="2"/>
      <c r="AW158" s="2">
        <v>900</v>
      </c>
      <c r="AX158" s="2">
        <v>3.0585</v>
      </c>
      <c r="AY158" s="2">
        <v>6.1170000000000002E-2</v>
      </c>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row>
    <row r="159" spans="1:99" x14ac:dyDescent="0.25">
      <c r="A159" s="2" t="s">
        <v>102</v>
      </c>
      <c r="B159" s="3">
        <v>43258</v>
      </c>
      <c r="C159" s="2">
        <v>4182.1000000000004</v>
      </c>
      <c r="D159" s="2">
        <v>112</v>
      </c>
      <c r="E159" s="2">
        <v>78</v>
      </c>
      <c r="F159" s="2">
        <v>1.4358974360000001</v>
      </c>
      <c r="G159" s="2">
        <v>53.616666670000001</v>
      </c>
      <c r="H159" s="2">
        <v>37.340178569999999</v>
      </c>
      <c r="I159" s="2">
        <v>3440.54</v>
      </c>
      <c r="J159" s="2">
        <v>0.45135805969999998</v>
      </c>
      <c r="K159" s="2">
        <v>956</v>
      </c>
      <c r="L159" s="2">
        <v>8.1589958160000003E-2</v>
      </c>
      <c r="M159" s="2">
        <v>13</v>
      </c>
      <c r="N159" s="2">
        <v>1456</v>
      </c>
      <c r="O159" s="2">
        <v>0.65184954930000005</v>
      </c>
      <c r="P159" s="2">
        <v>18000</v>
      </c>
      <c r="Q159" s="2">
        <v>45000</v>
      </c>
      <c r="R159" s="2">
        <v>626.1</v>
      </c>
      <c r="S159" s="2"/>
      <c r="T159" s="2">
        <v>3</v>
      </c>
      <c r="U159" s="2">
        <v>24</v>
      </c>
      <c r="V159" s="2">
        <v>304.0383333333333</v>
      </c>
      <c r="W159" s="2">
        <v>45.26</v>
      </c>
      <c r="X159" s="2">
        <v>0</v>
      </c>
      <c r="Y159" s="2">
        <v>1.9581589960000001</v>
      </c>
      <c r="Z159" s="2">
        <v>4.6666666670000003</v>
      </c>
      <c r="AA159" s="2"/>
      <c r="AB159" s="2"/>
      <c r="AC159" s="2"/>
      <c r="AD159" s="2"/>
      <c r="AE159" s="2"/>
      <c r="AF159" s="2"/>
      <c r="AG159" s="2"/>
      <c r="AH159" s="2"/>
      <c r="AI159" s="2"/>
      <c r="AJ159" s="2"/>
      <c r="AK159" s="2"/>
      <c r="AL159" s="2"/>
      <c r="AM159" s="2"/>
      <c r="AN159" s="2"/>
      <c r="AO159" s="2"/>
      <c r="AP159" s="2"/>
      <c r="AQ159" s="2"/>
      <c r="AR159" s="2"/>
      <c r="AS159" s="2"/>
      <c r="AT159" s="2"/>
      <c r="AU159" s="2"/>
      <c r="AV159" s="2"/>
      <c r="AW159" s="2">
        <v>900</v>
      </c>
      <c r="AX159" s="2">
        <v>4.6467777779999997</v>
      </c>
      <c r="AY159" s="2">
        <v>9.2935555559999994E-2</v>
      </c>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row>
    <row r="160" spans="1:99" x14ac:dyDescent="0.25">
      <c r="A160" s="2" t="s">
        <v>103</v>
      </c>
      <c r="B160" s="3">
        <v>43259</v>
      </c>
      <c r="C160" s="2">
        <v>3653.6</v>
      </c>
      <c r="D160" s="2">
        <v>87</v>
      </c>
      <c r="E160" s="2">
        <v>78</v>
      </c>
      <c r="F160" s="2">
        <v>1.115384615</v>
      </c>
      <c r="G160" s="2">
        <v>46.841025639999998</v>
      </c>
      <c r="H160" s="2">
        <v>41.995402300000002</v>
      </c>
      <c r="I160" s="2">
        <v>2016</v>
      </c>
      <c r="J160" s="2">
        <v>0.3555806406</v>
      </c>
      <c r="K160" s="2">
        <v>1087</v>
      </c>
      <c r="L160" s="2">
        <v>7.1757129710000006E-2</v>
      </c>
      <c r="M160" s="2">
        <v>13</v>
      </c>
      <c r="N160" s="2">
        <v>1131</v>
      </c>
      <c r="O160" s="2">
        <v>0.69044230350000002</v>
      </c>
      <c r="P160" s="2">
        <v>18000</v>
      </c>
      <c r="Q160" s="2">
        <v>45000</v>
      </c>
      <c r="R160" s="2">
        <v>422.6</v>
      </c>
      <c r="S160" s="2"/>
      <c r="T160" s="2">
        <v>3</v>
      </c>
      <c r="U160" s="2">
        <v>24</v>
      </c>
      <c r="V160" s="2">
        <v>304.0383333333333</v>
      </c>
      <c r="W160" s="2">
        <v>45.26</v>
      </c>
      <c r="X160" s="2">
        <v>0</v>
      </c>
      <c r="Y160" s="2">
        <v>1.7221711129999999</v>
      </c>
      <c r="Z160" s="2">
        <v>3.625</v>
      </c>
      <c r="AA160" s="2"/>
      <c r="AB160" s="2"/>
      <c r="AC160" s="2"/>
      <c r="AD160" s="2"/>
      <c r="AE160" s="2"/>
      <c r="AF160" s="2"/>
      <c r="AG160" s="2"/>
      <c r="AH160" s="2"/>
      <c r="AI160" s="2"/>
      <c r="AJ160" s="2"/>
      <c r="AK160" s="2"/>
      <c r="AL160" s="2"/>
      <c r="AM160" s="2"/>
      <c r="AN160" s="2"/>
      <c r="AO160" s="2"/>
      <c r="AP160" s="2"/>
      <c r="AQ160" s="2"/>
      <c r="AR160" s="2"/>
      <c r="AS160" s="2"/>
      <c r="AT160" s="2"/>
      <c r="AU160" s="2"/>
      <c r="AV160" s="2"/>
      <c r="AW160" s="2">
        <v>900</v>
      </c>
      <c r="AX160" s="2">
        <v>4.0595555560000003</v>
      </c>
      <c r="AY160" s="2">
        <v>8.1191111110000005E-2</v>
      </c>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row>
    <row r="161" spans="1:99" x14ac:dyDescent="0.25">
      <c r="A161" s="2" t="s">
        <v>104</v>
      </c>
      <c r="B161" s="3">
        <v>43260</v>
      </c>
      <c r="C161" s="2">
        <v>5172.5</v>
      </c>
      <c r="D161" s="2">
        <v>126</v>
      </c>
      <c r="E161" s="2">
        <v>119</v>
      </c>
      <c r="F161" s="2">
        <v>1.0588235290000001</v>
      </c>
      <c r="G161" s="2">
        <v>43.466386550000003</v>
      </c>
      <c r="H161" s="2">
        <v>41.051587300000001</v>
      </c>
      <c r="I161" s="2">
        <v>3093.08</v>
      </c>
      <c r="J161" s="2">
        <v>0.374212094</v>
      </c>
      <c r="K161" s="2">
        <v>2134</v>
      </c>
      <c r="L161" s="2">
        <v>5.5763823810000002E-2</v>
      </c>
      <c r="M161" s="2">
        <v>13</v>
      </c>
      <c r="N161" s="2">
        <v>1638</v>
      </c>
      <c r="O161" s="2">
        <v>0.68332527789999997</v>
      </c>
      <c r="P161" s="2">
        <v>18000</v>
      </c>
      <c r="Q161" s="2">
        <v>45000</v>
      </c>
      <c r="R161" s="2">
        <v>1434.5</v>
      </c>
      <c r="S161" s="2"/>
      <c r="T161" s="2">
        <v>4</v>
      </c>
      <c r="U161" s="2">
        <v>32</v>
      </c>
      <c r="V161" s="2">
        <v>304.0383333333333</v>
      </c>
      <c r="W161" s="2">
        <v>45.26</v>
      </c>
      <c r="X161" s="2">
        <v>0</v>
      </c>
      <c r="Y161" s="2">
        <v>1.7844423620000001</v>
      </c>
      <c r="Z161" s="2">
        <v>3.9375</v>
      </c>
      <c r="AA161" s="2"/>
      <c r="AB161" s="2"/>
      <c r="AC161" s="2"/>
      <c r="AD161" s="2"/>
      <c r="AE161" s="2"/>
      <c r="AF161" s="2"/>
      <c r="AG161" s="2"/>
      <c r="AH161" s="2"/>
      <c r="AI161" s="2"/>
      <c r="AJ161" s="2"/>
      <c r="AK161" s="2"/>
      <c r="AL161" s="2"/>
      <c r="AM161" s="2"/>
      <c r="AN161" s="2"/>
      <c r="AO161" s="2"/>
      <c r="AP161" s="2"/>
      <c r="AQ161" s="2"/>
      <c r="AR161" s="2"/>
      <c r="AS161" s="2"/>
      <c r="AT161" s="2"/>
      <c r="AU161" s="2"/>
      <c r="AV161" s="2"/>
      <c r="AW161" s="2">
        <v>900</v>
      </c>
      <c r="AX161" s="2">
        <v>5.7472222220000004</v>
      </c>
      <c r="AY161" s="2">
        <v>0.1149444444</v>
      </c>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row>
    <row r="162" spans="1:99" x14ac:dyDescent="0.25">
      <c r="A162" s="2" t="s">
        <v>105</v>
      </c>
      <c r="B162" s="3">
        <v>43261</v>
      </c>
      <c r="C162" s="2">
        <v>3519.4</v>
      </c>
      <c r="D162" s="2">
        <v>85</v>
      </c>
      <c r="E162" s="2">
        <v>80</v>
      </c>
      <c r="F162" s="2">
        <v>1.0625</v>
      </c>
      <c r="G162" s="2">
        <v>43.9925</v>
      </c>
      <c r="H162" s="2">
        <v>41.404705880000002</v>
      </c>
      <c r="I162" s="2">
        <v>2086.62</v>
      </c>
      <c r="J162" s="2">
        <v>0.3722105879</v>
      </c>
      <c r="K162" s="2">
        <v>1239</v>
      </c>
      <c r="L162" s="2">
        <v>6.4568200160000006E-2</v>
      </c>
      <c r="M162" s="2">
        <v>13</v>
      </c>
      <c r="N162" s="2">
        <v>1105</v>
      </c>
      <c r="O162" s="2">
        <v>0.68602602720000005</v>
      </c>
      <c r="P162" s="2">
        <v>18000</v>
      </c>
      <c r="Q162" s="2">
        <v>45000</v>
      </c>
      <c r="R162" s="2">
        <v>314.39999999999998</v>
      </c>
      <c r="S162" s="2"/>
      <c r="T162" s="2">
        <v>3</v>
      </c>
      <c r="U162" s="2">
        <v>24</v>
      </c>
      <c r="V162" s="2">
        <v>304.0383333333333</v>
      </c>
      <c r="W162" s="2">
        <v>45.26</v>
      </c>
      <c r="X162" s="2">
        <v>0</v>
      </c>
      <c r="Y162" s="2">
        <v>1.5496368039999999</v>
      </c>
      <c r="Z162" s="2">
        <v>3.5416666669999999</v>
      </c>
      <c r="AA162" s="2"/>
      <c r="AB162" s="2"/>
      <c r="AC162" s="2"/>
      <c r="AD162" s="2"/>
      <c r="AE162" s="2"/>
      <c r="AF162" s="2"/>
      <c r="AG162" s="2"/>
      <c r="AH162" s="2"/>
      <c r="AI162" s="2"/>
      <c r="AJ162" s="2"/>
      <c r="AK162" s="2"/>
      <c r="AL162" s="2"/>
      <c r="AM162" s="2"/>
      <c r="AN162" s="2"/>
      <c r="AO162" s="2"/>
      <c r="AP162" s="2"/>
      <c r="AQ162" s="2"/>
      <c r="AR162" s="2"/>
      <c r="AS162" s="2"/>
      <c r="AT162" s="2"/>
      <c r="AU162" s="2"/>
      <c r="AV162" s="2"/>
      <c r="AW162" s="2">
        <v>900</v>
      </c>
      <c r="AX162" s="2">
        <v>3.9104444439999999</v>
      </c>
      <c r="AY162" s="2">
        <v>7.8208888889999995E-2</v>
      </c>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row>
    <row r="163" spans="1:99" x14ac:dyDescent="0.25">
      <c r="A163" s="2" t="s">
        <v>99</v>
      </c>
      <c r="B163" s="3">
        <v>43262</v>
      </c>
      <c r="C163" s="2">
        <v>1848.6</v>
      </c>
      <c r="D163" s="2">
        <v>45</v>
      </c>
      <c r="E163" s="2">
        <v>45</v>
      </c>
      <c r="F163" s="2">
        <v>1</v>
      </c>
      <c r="G163" s="2">
        <v>41.08</v>
      </c>
      <c r="H163" s="2">
        <v>41.08</v>
      </c>
      <c r="I163" s="2">
        <v>944.78</v>
      </c>
      <c r="J163" s="2">
        <v>0.33822107979999999</v>
      </c>
      <c r="K163" s="2">
        <v>956</v>
      </c>
      <c r="L163" s="2">
        <v>4.707112971E-2</v>
      </c>
      <c r="M163" s="2">
        <v>13</v>
      </c>
      <c r="N163" s="2">
        <v>585</v>
      </c>
      <c r="O163" s="2">
        <v>0.68354430379999997</v>
      </c>
      <c r="P163" s="2">
        <v>18000</v>
      </c>
      <c r="Q163" s="2">
        <v>45000</v>
      </c>
      <c r="R163" s="2">
        <v>-836.4</v>
      </c>
      <c r="S163" s="2"/>
      <c r="T163" s="2">
        <v>3</v>
      </c>
      <c r="U163" s="2">
        <v>24</v>
      </c>
      <c r="V163" s="2">
        <v>304.0383333333333</v>
      </c>
      <c r="W163" s="2">
        <v>45.26</v>
      </c>
      <c r="X163" s="2">
        <v>0</v>
      </c>
      <c r="Y163" s="2">
        <v>1.129707113</v>
      </c>
      <c r="Z163" s="2">
        <v>1.875</v>
      </c>
      <c r="AA163" s="2"/>
      <c r="AB163" s="2"/>
      <c r="AC163" s="2"/>
      <c r="AD163" s="2"/>
      <c r="AE163" s="2"/>
      <c r="AF163" s="2"/>
      <c r="AG163" s="2"/>
      <c r="AH163" s="2"/>
      <c r="AI163" s="2"/>
      <c r="AJ163" s="2"/>
      <c r="AK163" s="2"/>
      <c r="AL163" s="2"/>
      <c r="AM163" s="2"/>
      <c r="AN163" s="2"/>
      <c r="AO163" s="2"/>
      <c r="AP163" s="2"/>
      <c r="AQ163" s="2"/>
      <c r="AR163" s="2"/>
      <c r="AS163" s="2"/>
      <c r="AT163" s="2"/>
      <c r="AU163" s="2"/>
      <c r="AV163" s="2"/>
      <c r="AW163" s="2">
        <v>900</v>
      </c>
      <c r="AX163" s="2">
        <v>2.0539999999999998</v>
      </c>
      <c r="AY163" s="2">
        <v>4.1079999999999998E-2</v>
      </c>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row>
    <row r="164" spans="1:99" x14ac:dyDescent="0.25">
      <c r="A164" s="2" t="s">
        <v>100</v>
      </c>
      <c r="B164" s="3">
        <v>43263</v>
      </c>
      <c r="C164" s="2">
        <v>2068.5</v>
      </c>
      <c r="D164" s="2">
        <v>61</v>
      </c>
      <c r="E164" s="2">
        <v>54</v>
      </c>
      <c r="F164" s="2">
        <v>1.1296296299999999</v>
      </c>
      <c r="G164" s="2">
        <v>38.305555560000002</v>
      </c>
      <c r="H164" s="2">
        <v>33.909836069999997</v>
      </c>
      <c r="I164" s="2">
        <v>1407.65</v>
      </c>
      <c r="J164" s="2">
        <v>0.4049451261</v>
      </c>
      <c r="K164" s="2">
        <v>824</v>
      </c>
      <c r="L164" s="2">
        <v>6.5533980579999998E-2</v>
      </c>
      <c r="M164" s="2">
        <v>13</v>
      </c>
      <c r="N164" s="2">
        <v>793</v>
      </c>
      <c r="O164" s="2">
        <v>0.61663040849999995</v>
      </c>
      <c r="P164" s="2">
        <v>18000</v>
      </c>
      <c r="Q164" s="2">
        <v>45000</v>
      </c>
      <c r="R164" s="2">
        <v>-824.5</v>
      </c>
      <c r="S164" s="2"/>
      <c r="T164" s="2">
        <v>2</v>
      </c>
      <c r="U164" s="2">
        <v>16</v>
      </c>
      <c r="V164" s="2">
        <v>304.0383333333333</v>
      </c>
      <c r="W164" s="2">
        <v>45.26</v>
      </c>
      <c r="X164" s="2">
        <v>0</v>
      </c>
      <c r="Y164" s="2">
        <v>1.0485436889999999</v>
      </c>
      <c r="Z164" s="2">
        <v>3.8125</v>
      </c>
      <c r="AA164" s="2"/>
      <c r="AB164" s="2"/>
      <c r="AC164" s="2"/>
      <c r="AD164" s="2"/>
      <c r="AE164" s="2"/>
      <c r="AF164" s="2"/>
      <c r="AG164" s="2"/>
      <c r="AH164" s="2"/>
      <c r="AI164" s="2"/>
      <c r="AJ164" s="2"/>
      <c r="AK164" s="2"/>
      <c r="AL164" s="2"/>
      <c r="AM164" s="2"/>
      <c r="AN164" s="2"/>
      <c r="AO164" s="2"/>
      <c r="AP164" s="2"/>
      <c r="AQ164" s="2"/>
      <c r="AR164" s="2"/>
      <c r="AS164" s="2"/>
      <c r="AT164" s="2"/>
      <c r="AU164" s="2"/>
      <c r="AV164" s="2"/>
      <c r="AW164" s="2">
        <v>900</v>
      </c>
      <c r="AX164" s="2">
        <v>2.298333333</v>
      </c>
      <c r="AY164" s="2">
        <v>4.5966666670000003E-2</v>
      </c>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row>
    <row r="165" spans="1:99" x14ac:dyDescent="0.25">
      <c r="A165" s="2" t="s">
        <v>101</v>
      </c>
      <c r="B165" s="3">
        <v>43264</v>
      </c>
      <c r="C165" s="2">
        <v>2243.6999999999998</v>
      </c>
      <c r="D165" s="2">
        <v>51</v>
      </c>
      <c r="E165" s="2">
        <v>48</v>
      </c>
      <c r="F165" s="2">
        <v>1.0625</v>
      </c>
      <c r="G165" s="2">
        <v>46.743749999999999</v>
      </c>
      <c r="H165" s="2">
        <v>43.99411765</v>
      </c>
      <c r="I165" s="2">
        <v>1004.77</v>
      </c>
      <c r="J165" s="2">
        <v>0.30930561159999997</v>
      </c>
      <c r="K165" s="2">
        <v>1048</v>
      </c>
      <c r="L165" s="2">
        <v>4.5801526719999999E-2</v>
      </c>
      <c r="M165" s="2">
        <v>13</v>
      </c>
      <c r="N165" s="2">
        <v>663</v>
      </c>
      <c r="O165" s="2">
        <v>0.70450595000000005</v>
      </c>
      <c r="P165" s="2">
        <v>18000</v>
      </c>
      <c r="Q165" s="2">
        <v>45000</v>
      </c>
      <c r="R165" s="2">
        <v>-519.29999999999995</v>
      </c>
      <c r="S165" s="2"/>
      <c r="T165" s="2">
        <v>3</v>
      </c>
      <c r="U165" s="2">
        <v>24</v>
      </c>
      <c r="V165" s="2">
        <v>304.0383333333333</v>
      </c>
      <c r="W165" s="2">
        <v>45.26</v>
      </c>
      <c r="X165" s="2">
        <v>0</v>
      </c>
      <c r="Y165" s="2">
        <v>1.0992366410000001</v>
      </c>
      <c r="Z165" s="2">
        <v>2.125</v>
      </c>
      <c r="AA165" s="2"/>
      <c r="AB165" s="2"/>
      <c r="AC165" s="2"/>
      <c r="AD165" s="2"/>
      <c r="AE165" s="2"/>
      <c r="AF165" s="2"/>
      <c r="AG165" s="2"/>
      <c r="AH165" s="2"/>
      <c r="AI165" s="2"/>
      <c r="AJ165" s="2"/>
      <c r="AK165" s="2"/>
      <c r="AL165" s="2"/>
      <c r="AM165" s="2"/>
      <c r="AN165" s="2"/>
      <c r="AO165" s="2"/>
      <c r="AP165" s="2"/>
      <c r="AQ165" s="2"/>
      <c r="AR165" s="2"/>
      <c r="AS165" s="2"/>
      <c r="AT165" s="2"/>
      <c r="AU165" s="2"/>
      <c r="AV165" s="2"/>
      <c r="AW165" s="2">
        <v>900</v>
      </c>
      <c r="AX165" s="2">
        <v>2.4929999999999999</v>
      </c>
      <c r="AY165" s="2">
        <v>4.9860000000000002E-2</v>
      </c>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row>
    <row r="166" spans="1:99" x14ac:dyDescent="0.25">
      <c r="A166" s="2" t="s">
        <v>102</v>
      </c>
      <c r="B166" s="3">
        <v>43265</v>
      </c>
      <c r="C166" s="2">
        <v>3082.4</v>
      </c>
      <c r="D166" s="2">
        <v>71</v>
      </c>
      <c r="E166" s="2">
        <v>67</v>
      </c>
      <c r="F166" s="2">
        <v>1.0597014929999999</v>
      </c>
      <c r="G166" s="2">
        <v>46.005970150000003</v>
      </c>
      <c r="H166" s="2">
        <v>43.414084510000002</v>
      </c>
      <c r="I166" s="2">
        <v>1660.17</v>
      </c>
      <c r="J166" s="2">
        <v>0.35005703659999998</v>
      </c>
      <c r="K166" s="2">
        <v>854</v>
      </c>
      <c r="L166" s="2">
        <v>7.8454332550000005E-2</v>
      </c>
      <c r="M166" s="2">
        <v>13</v>
      </c>
      <c r="N166" s="2">
        <v>923</v>
      </c>
      <c r="O166" s="2">
        <v>0.70055800670000001</v>
      </c>
      <c r="P166" s="2">
        <v>18000</v>
      </c>
      <c r="Q166" s="2">
        <v>45000</v>
      </c>
      <c r="R166" s="2">
        <v>59.4</v>
      </c>
      <c r="S166" s="2"/>
      <c r="T166" s="2">
        <v>2</v>
      </c>
      <c r="U166" s="2">
        <v>16</v>
      </c>
      <c r="V166" s="2">
        <v>304.0383333333333</v>
      </c>
      <c r="W166" s="2">
        <v>45.26</v>
      </c>
      <c r="X166" s="2">
        <v>0</v>
      </c>
      <c r="Y166" s="2">
        <v>1.2552693210000001</v>
      </c>
      <c r="Z166" s="2">
        <v>4.4375</v>
      </c>
      <c r="AA166" s="2"/>
      <c r="AB166" s="2"/>
      <c r="AC166" s="2"/>
      <c r="AD166" s="2"/>
      <c r="AE166" s="2"/>
      <c r="AF166" s="2"/>
      <c r="AG166" s="2"/>
      <c r="AH166" s="2"/>
      <c r="AI166" s="2"/>
      <c r="AJ166" s="2"/>
      <c r="AK166" s="2"/>
      <c r="AL166" s="2"/>
      <c r="AM166" s="2"/>
      <c r="AN166" s="2"/>
      <c r="AO166" s="2"/>
      <c r="AP166" s="2"/>
      <c r="AQ166" s="2"/>
      <c r="AR166" s="2"/>
      <c r="AS166" s="2"/>
      <c r="AT166" s="2"/>
      <c r="AU166" s="2"/>
      <c r="AV166" s="2"/>
      <c r="AW166" s="2">
        <v>900</v>
      </c>
      <c r="AX166" s="2">
        <v>3.424888889</v>
      </c>
      <c r="AY166" s="2">
        <v>6.8497777780000005E-2</v>
      </c>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row>
    <row r="167" spans="1:99" x14ac:dyDescent="0.25">
      <c r="A167" s="2" t="s">
        <v>103</v>
      </c>
      <c r="B167" s="3">
        <v>43266</v>
      </c>
      <c r="C167" s="2">
        <v>4345.1000000000004</v>
      </c>
      <c r="D167" s="2">
        <v>140</v>
      </c>
      <c r="E167" s="2">
        <v>120</v>
      </c>
      <c r="F167" s="2">
        <v>1.1666666670000001</v>
      </c>
      <c r="G167" s="2">
        <v>36.209166670000002</v>
      </c>
      <c r="H167" s="2">
        <v>31.036428570000002</v>
      </c>
      <c r="I167" s="2">
        <v>4138.8500000000004</v>
      </c>
      <c r="J167" s="2">
        <v>0.48784469499999999</v>
      </c>
      <c r="K167" s="2">
        <v>1464</v>
      </c>
      <c r="L167" s="2">
        <v>8.1967213110000006E-2</v>
      </c>
      <c r="M167" s="2">
        <v>13</v>
      </c>
      <c r="N167" s="2">
        <v>1820</v>
      </c>
      <c r="O167" s="2">
        <v>0.58113737310000002</v>
      </c>
      <c r="P167" s="2">
        <v>18000</v>
      </c>
      <c r="Q167" s="2">
        <v>45000</v>
      </c>
      <c r="R167" s="2">
        <v>425.1</v>
      </c>
      <c r="S167" s="2"/>
      <c r="T167" s="2">
        <v>3</v>
      </c>
      <c r="U167" s="2">
        <v>24</v>
      </c>
      <c r="V167" s="2">
        <v>304.0383333333333</v>
      </c>
      <c r="W167" s="2">
        <v>45.26</v>
      </c>
      <c r="X167" s="2">
        <v>0</v>
      </c>
      <c r="Y167" s="2">
        <v>1.9672131150000001</v>
      </c>
      <c r="Z167" s="2">
        <v>5.8333333329999997</v>
      </c>
      <c r="AA167" s="2"/>
      <c r="AB167" s="2"/>
      <c r="AC167" s="2"/>
      <c r="AD167" s="2"/>
      <c r="AE167" s="2"/>
      <c r="AF167" s="2"/>
      <c r="AG167" s="2"/>
      <c r="AH167" s="2"/>
      <c r="AI167" s="2"/>
      <c r="AJ167" s="2"/>
      <c r="AK167" s="2"/>
      <c r="AL167" s="2"/>
      <c r="AM167" s="2"/>
      <c r="AN167" s="2"/>
      <c r="AO167" s="2"/>
      <c r="AP167" s="2"/>
      <c r="AQ167" s="2"/>
      <c r="AR167" s="2"/>
      <c r="AS167" s="2"/>
      <c r="AT167" s="2"/>
      <c r="AU167" s="2"/>
      <c r="AV167" s="2"/>
      <c r="AW167" s="2">
        <v>900</v>
      </c>
      <c r="AX167" s="2">
        <v>4.8278888889999996</v>
      </c>
      <c r="AY167" s="2">
        <v>9.6557777780000006E-2</v>
      </c>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row>
    <row r="168" spans="1:99" x14ac:dyDescent="0.25">
      <c r="A168" s="2" t="s">
        <v>104</v>
      </c>
      <c r="B168" s="3">
        <v>43267</v>
      </c>
      <c r="C168" s="2">
        <v>5222.8999999999996</v>
      </c>
      <c r="D168" s="2">
        <v>146</v>
      </c>
      <c r="E168" s="2">
        <v>116</v>
      </c>
      <c r="F168" s="2">
        <v>1.2586206900000001</v>
      </c>
      <c r="G168" s="2">
        <v>45.024999999999999</v>
      </c>
      <c r="H168" s="2">
        <v>35.773287670000002</v>
      </c>
      <c r="I168" s="2">
        <v>4144.9799999999996</v>
      </c>
      <c r="J168" s="2">
        <v>0.44246723910000002</v>
      </c>
      <c r="K168" s="2">
        <v>1712</v>
      </c>
      <c r="L168" s="2">
        <v>6.7757009349999994E-2</v>
      </c>
      <c r="M168" s="2">
        <v>13</v>
      </c>
      <c r="N168" s="2">
        <v>1898</v>
      </c>
      <c r="O168" s="2">
        <v>0.63660035609999999</v>
      </c>
      <c r="P168" s="2">
        <v>18000</v>
      </c>
      <c r="Q168" s="2">
        <v>45000</v>
      </c>
      <c r="R168" s="2">
        <v>1224.9000000000001</v>
      </c>
      <c r="S168" s="2"/>
      <c r="T168" s="2">
        <v>3</v>
      </c>
      <c r="U168" s="2">
        <v>24</v>
      </c>
      <c r="V168" s="2">
        <v>304.0383333333333</v>
      </c>
      <c r="W168" s="2">
        <v>45.26</v>
      </c>
      <c r="X168" s="2">
        <v>0</v>
      </c>
      <c r="Y168" s="2">
        <v>1.6261682239999999</v>
      </c>
      <c r="Z168" s="2">
        <v>6.0833333329999997</v>
      </c>
      <c r="AA168" s="2"/>
      <c r="AB168" s="2"/>
      <c r="AC168" s="2"/>
      <c r="AD168" s="2"/>
      <c r="AE168" s="2"/>
      <c r="AF168" s="2"/>
      <c r="AG168" s="2"/>
      <c r="AH168" s="2"/>
      <c r="AI168" s="2"/>
      <c r="AJ168" s="2"/>
      <c r="AK168" s="2"/>
      <c r="AL168" s="2"/>
      <c r="AM168" s="2"/>
      <c r="AN168" s="2"/>
      <c r="AO168" s="2"/>
      <c r="AP168" s="2"/>
      <c r="AQ168" s="2"/>
      <c r="AR168" s="2"/>
      <c r="AS168" s="2"/>
      <c r="AT168" s="2"/>
      <c r="AU168" s="2"/>
      <c r="AV168" s="2"/>
      <c r="AW168" s="2">
        <v>900</v>
      </c>
      <c r="AX168" s="2">
        <v>5.8032222219999996</v>
      </c>
      <c r="AY168" s="2">
        <v>0.11606444439999999</v>
      </c>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row>
    <row r="169" spans="1:99" x14ac:dyDescent="0.25">
      <c r="A169" s="2" t="s">
        <v>105</v>
      </c>
      <c r="B169" s="3">
        <v>43268</v>
      </c>
      <c r="C169" s="2">
        <v>3696.8</v>
      </c>
      <c r="D169" s="2">
        <v>111</v>
      </c>
      <c r="E169" s="2">
        <v>101</v>
      </c>
      <c r="F169" s="2">
        <v>1.0990099010000001</v>
      </c>
      <c r="G169" s="2">
        <v>36.6019802</v>
      </c>
      <c r="H169" s="2">
        <v>33.3045045</v>
      </c>
      <c r="I169" s="2">
        <v>3304.6</v>
      </c>
      <c r="J169" s="2">
        <v>0.47199131599999999</v>
      </c>
      <c r="K169" s="2">
        <v>1487</v>
      </c>
      <c r="L169" s="2">
        <v>6.7921990589999995E-2</v>
      </c>
      <c r="M169" s="2">
        <v>13</v>
      </c>
      <c r="N169" s="2">
        <v>1443</v>
      </c>
      <c r="O169" s="2">
        <v>0.60966241070000005</v>
      </c>
      <c r="P169" s="2">
        <v>18000</v>
      </c>
      <c r="Q169" s="2">
        <v>45000</v>
      </c>
      <c r="R169" s="2">
        <v>153.80000000000001</v>
      </c>
      <c r="S169" s="2"/>
      <c r="T169" s="2">
        <v>2</v>
      </c>
      <c r="U169" s="2">
        <v>16</v>
      </c>
      <c r="V169" s="2">
        <v>304.0383333333333</v>
      </c>
      <c r="W169" s="2">
        <v>45.26</v>
      </c>
      <c r="X169" s="2">
        <v>0</v>
      </c>
      <c r="Y169" s="2">
        <v>1.0867518490000001</v>
      </c>
      <c r="Z169" s="2">
        <v>6.9375</v>
      </c>
      <c r="AA169" s="2"/>
      <c r="AB169" s="2"/>
      <c r="AC169" s="2"/>
      <c r="AD169" s="2"/>
      <c r="AE169" s="2"/>
      <c r="AF169" s="2"/>
      <c r="AG169" s="2"/>
      <c r="AH169" s="2"/>
      <c r="AI169" s="2"/>
      <c r="AJ169" s="2"/>
      <c r="AK169" s="2"/>
      <c r="AL169" s="2"/>
      <c r="AM169" s="2"/>
      <c r="AN169" s="2"/>
      <c r="AO169" s="2"/>
      <c r="AP169" s="2"/>
      <c r="AQ169" s="2"/>
      <c r="AR169" s="2"/>
      <c r="AS169" s="2"/>
      <c r="AT169" s="2"/>
      <c r="AU169" s="2"/>
      <c r="AV169" s="2"/>
      <c r="AW169" s="2">
        <v>900</v>
      </c>
      <c r="AX169" s="2">
        <v>4.1075555560000003</v>
      </c>
      <c r="AY169" s="2">
        <v>8.2151111109999994E-2</v>
      </c>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row>
    <row r="170" spans="1:99" x14ac:dyDescent="0.25">
      <c r="A170" s="2" t="s">
        <v>99</v>
      </c>
      <c r="B170" s="3">
        <v>43269</v>
      </c>
      <c r="C170" s="2">
        <v>2376.6</v>
      </c>
      <c r="D170" s="2">
        <v>60</v>
      </c>
      <c r="E170" s="2">
        <v>56</v>
      </c>
      <c r="F170" s="2">
        <v>1.071428571</v>
      </c>
      <c r="G170" s="2">
        <v>42.43928571</v>
      </c>
      <c r="H170" s="2">
        <v>39.61</v>
      </c>
      <c r="I170" s="2">
        <v>1531.54</v>
      </c>
      <c r="J170" s="2">
        <v>0.3918846305</v>
      </c>
      <c r="K170" s="2">
        <v>853</v>
      </c>
      <c r="L170" s="2">
        <v>6.5650644780000003E-2</v>
      </c>
      <c r="M170" s="2">
        <v>13</v>
      </c>
      <c r="N170" s="2">
        <v>780</v>
      </c>
      <c r="O170" s="2">
        <v>0.67180005050000002</v>
      </c>
      <c r="P170" s="2">
        <v>18000</v>
      </c>
      <c r="Q170" s="2">
        <v>45000</v>
      </c>
      <c r="R170" s="2">
        <v>-503.4</v>
      </c>
      <c r="S170" s="2"/>
      <c r="T170" s="2">
        <v>2</v>
      </c>
      <c r="U170" s="2">
        <v>16</v>
      </c>
      <c r="V170" s="2">
        <v>304.0383333333333</v>
      </c>
      <c r="W170" s="2">
        <v>45.26</v>
      </c>
      <c r="X170" s="2">
        <v>0</v>
      </c>
      <c r="Y170" s="2">
        <v>1.0504103170000001</v>
      </c>
      <c r="Z170" s="2">
        <v>3.75</v>
      </c>
      <c r="AA170" s="2"/>
      <c r="AB170" s="2"/>
      <c r="AC170" s="2"/>
      <c r="AD170" s="2"/>
      <c r="AE170" s="2"/>
      <c r="AF170" s="2"/>
      <c r="AG170" s="2"/>
      <c r="AH170" s="2"/>
      <c r="AI170" s="2"/>
      <c r="AJ170" s="2"/>
      <c r="AK170" s="2"/>
      <c r="AL170" s="2"/>
      <c r="AM170" s="2"/>
      <c r="AN170" s="2"/>
      <c r="AO170" s="2"/>
      <c r="AP170" s="2"/>
      <c r="AQ170" s="2"/>
      <c r="AR170" s="2"/>
      <c r="AS170" s="2"/>
      <c r="AT170" s="2"/>
      <c r="AU170" s="2"/>
      <c r="AV170" s="2"/>
      <c r="AW170" s="2">
        <v>900</v>
      </c>
      <c r="AX170" s="2">
        <v>2.6406666670000001</v>
      </c>
      <c r="AY170" s="2">
        <v>5.2813333329999997E-2</v>
      </c>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row>
    <row r="171" spans="1:99" x14ac:dyDescent="0.25">
      <c r="A171" s="2" t="s">
        <v>100</v>
      </c>
      <c r="B171" s="3">
        <v>43270</v>
      </c>
      <c r="C171" s="2">
        <v>2701.2</v>
      </c>
      <c r="D171" s="2">
        <v>67</v>
      </c>
      <c r="E171" s="2">
        <v>58</v>
      </c>
      <c r="F171" s="2">
        <v>1.1551724139999999</v>
      </c>
      <c r="G171" s="2">
        <v>46.572413789999999</v>
      </c>
      <c r="H171" s="2">
        <v>40.316417909999998</v>
      </c>
      <c r="I171" s="2">
        <v>1533.91</v>
      </c>
      <c r="J171" s="2">
        <v>0.36218893959999998</v>
      </c>
      <c r="K171" s="2">
        <v>728</v>
      </c>
      <c r="L171" s="2">
        <v>7.9670329669999998E-2</v>
      </c>
      <c r="M171" s="2">
        <v>13</v>
      </c>
      <c r="N171" s="2">
        <v>871</v>
      </c>
      <c r="O171" s="2">
        <v>0.67755071820000001</v>
      </c>
      <c r="P171" s="2">
        <v>18000</v>
      </c>
      <c r="Q171" s="2">
        <v>45000</v>
      </c>
      <c r="R171" s="2">
        <v>-269.8</v>
      </c>
      <c r="S171" s="2"/>
      <c r="T171" s="2">
        <v>3</v>
      </c>
      <c r="U171" s="2">
        <v>24</v>
      </c>
      <c r="V171" s="2">
        <v>304.0383333333333</v>
      </c>
      <c r="W171" s="2">
        <v>45.26</v>
      </c>
      <c r="X171" s="2">
        <v>0</v>
      </c>
      <c r="Y171" s="2">
        <v>1.9120879120000001</v>
      </c>
      <c r="Z171" s="2">
        <v>2.7916666669999999</v>
      </c>
      <c r="AA171" s="2"/>
      <c r="AB171" s="2"/>
      <c r="AC171" s="2"/>
      <c r="AD171" s="2"/>
      <c r="AE171" s="2"/>
      <c r="AF171" s="2"/>
      <c r="AG171" s="2"/>
      <c r="AH171" s="2"/>
      <c r="AI171" s="2"/>
      <c r="AJ171" s="2"/>
      <c r="AK171" s="2"/>
      <c r="AL171" s="2"/>
      <c r="AM171" s="2"/>
      <c r="AN171" s="2"/>
      <c r="AO171" s="2"/>
      <c r="AP171" s="2"/>
      <c r="AQ171" s="2"/>
      <c r="AR171" s="2"/>
      <c r="AS171" s="2"/>
      <c r="AT171" s="2"/>
      <c r="AU171" s="2"/>
      <c r="AV171" s="2"/>
      <c r="AW171" s="2">
        <v>900</v>
      </c>
      <c r="AX171" s="2">
        <v>3.0013333329999998</v>
      </c>
      <c r="AY171" s="2">
        <v>6.0026666669999999E-2</v>
      </c>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row>
    <row r="172" spans="1:99" x14ac:dyDescent="0.25">
      <c r="A172" s="2" t="s">
        <v>101</v>
      </c>
      <c r="B172" s="3">
        <v>43271</v>
      </c>
      <c r="C172" s="2">
        <v>2004.8</v>
      </c>
      <c r="D172" s="2">
        <v>51</v>
      </c>
      <c r="E172" s="2">
        <v>50</v>
      </c>
      <c r="F172" s="2">
        <v>1.02</v>
      </c>
      <c r="G172" s="2">
        <v>40.095999999999997</v>
      </c>
      <c r="H172" s="2">
        <v>39.30980392</v>
      </c>
      <c r="I172" s="2">
        <v>909.43</v>
      </c>
      <c r="J172" s="2">
        <v>0.31206527969999998</v>
      </c>
      <c r="K172" s="2">
        <v>704</v>
      </c>
      <c r="L172" s="2">
        <v>7.1022727270000002E-2</v>
      </c>
      <c r="M172" s="2">
        <v>13</v>
      </c>
      <c r="N172" s="2">
        <v>663</v>
      </c>
      <c r="O172" s="2">
        <v>0.66929369510000003</v>
      </c>
      <c r="P172" s="2">
        <v>18000</v>
      </c>
      <c r="Q172" s="2">
        <v>45000</v>
      </c>
      <c r="R172" s="2">
        <v>-758.2</v>
      </c>
      <c r="S172" s="2"/>
      <c r="T172" s="2">
        <v>2</v>
      </c>
      <c r="U172" s="2">
        <v>16</v>
      </c>
      <c r="V172" s="2">
        <v>304.0383333333333</v>
      </c>
      <c r="W172" s="2">
        <v>45.26</v>
      </c>
      <c r="X172" s="2">
        <v>0</v>
      </c>
      <c r="Y172" s="2">
        <v>1.136363636</v>
      </c>
      <c r="Z172" s="2">
        <v>3.1875</v>
      </c>
      <c r="AA172" s="2"/>
      <c r="AB172" s="2"/>
      <c r="AC172" s="2"/>
      <c r="AD172" s="2"/>
      <c r="AE172" s="2"/>
      <c r="AF172" s="2"/>
      <c r="AG172" s="2"/>
      <c r="AH172" s="2"/>
      <c r="AI172" s="2"/>
      <c r="AJ172" s="2"/>
      <c r="AK172" s="2"/>
      <c r="AL172" s="2"/>
      <c r="AM172" s="2"/>
      <c r="AN172" s="2"/>
      <c r="AO172" s="2"/>
      <c r="AP172" s="2"/>
      <c r="AQ172" s="2"/>
      <c r="AR172" s="2"/>
      <c r="AS172" s="2"/>
      <c r="AT172" s="2"/>
      <c r="AU172" s="2"/>
      <c r="AV172" s="2"/>
      <c r="AW172" s="2">
        <v>900</v>
      </c>
      <c r="AX172" s="2">
        <v>2.227555556</v>
      </c>
      <c r="AY172" s="2">
        <v>4.455111111E-2</v>
      </c>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row>
    <row r="173" spans="1:99" x14ac:dyDescent="0.25">
      <c r="A173" s="2" t="s">
        <v>102</v>
      </c>
      <c r="B173" s="3">
        <v>43272</v>
      </c>
      <c r="C173" s="2">
        <v>1995.4</v>
      </c>
      <c r="D173" s="2">
        <v>51</v>
      </c>
      <c r="E173" s="2">
        <v>47</v>
      </c>
      <c r="F173" s="2">
        <v>1.0851063830000001</v>
      </c>
      <c r="G173" s="2">
        <v>42.455319150000001</v>
      </c>
      <c r="H173" s="2">
        <v>39.125490200000002</v>
      </c>
      <c r="I173" s="2">
        <v>1037.4000000000001</v>
      </c>
      <c r="J173" s="2">
        <v>0.34206014239999999</v>
      </c>
      <c r="K173" s="2">
        <v>752</v>
      </c>
      <c r="L173" s="2">
        <v>6.25E-2</v>
      </c>
      <c r="M173" s="2">
        <v>13</v>
      </c>
      <c r="N173" s="2">
        <v>663</v>
      </c>
      <c r="O173" s="2">
        <v>0.66773579230000002</v>
      </c>
      <c r="P173" s="2">
        <v>18000</v>
      </c>
      <c r="Q173" s="2">
        <v>45000</v>
      </c>
      <c r="R173" s="2">
        <v>-767.6</v>
      </c>
      <c r="S173" s="2"/>
      <c r="T173" s="2">
        <v>2</v>
      </c>
      <c r="U173" s="2">
        <v>16</v>
      </c>
      <c r="V173" s="2">
        <v>304.0383333333333</v>
      </c>
      <c r="W173" s="2">
        <v>45.26</v>
      </c>
      <c r="X173" s="2">
        <v>0</v>
      </c>
      <c r="Y173" s="2">
        <v>1</v>
      </c>
      <c r="Z173" s="2">
        <v>3.1875</v>
      </c>
      <c r="AA173" s="2"/>
      <c r="AB173" s="2"/>
      <c r="AC173" s="2"/>
      <c r="AD173" s="2"/>
      <c r="AE173" s="2"/>
      <c r="AF173" s="2"/>
      <c r="AG173" s="2"/>
      <c r="AH173" s="2"/>
      <c r="AI173" s="2"/>
      <c r="AJ173" s="2"/>
      <c r="AK173" s="2"/>
      <c r="AL173" s="2"/>
      <c r="AM173" s="2"/>
      <c r="AN173" s="2"/>
      <c r="AO173" s="2"/>
      <c r="AP173" s="2"/>
      <c r="AQ173" s="2"/>
      <c r="AR173" s="2"/>
      <c r="AS173" s="2"/>
      <c r="AT173" s="2"/>
      <c r="AU173" s="2"/>
      <c r="AV173" s="2"/>
      <c r="AW173" s="2">
        <v>900</v>
      </c>
      <c r="AX173" s="2">
        <v>2.2171111109999999</v>
      </c>
      <c r="AY173" s="2">
        <v>4.4342222219999998E-2</v>
      </c>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row>
    <row r="174" spans="1:99" x14ac:dyDescent="0.25">
      <c r="A174" s="2" t="s">
        <v>103</v>
      </c>
      <c r="B174" s="3">
        <v>43273</v>
      </c>
      <c r="C174" s="2">
        <v>2319.4</v>
      </c>
      <c r="D174" s="2">
        <v>57</v>
      </c>
      <c r="E174" s="2">
        <v>51</v>
      </c>
      <c r="F174" s="2">
        <v>1.1176470590000001</v>
      </c>
      <c r="G174" s="2">
        <v>45.478431370000003</v>
      </c>
      <c r="H174" s="2">
        <v>40.691228070000001</v>
      </c>
      <c r="I174" s="2">
        <v>1292.9100000000001</v>
      </c>
      <c r="J174" s="2">
        <v>0.35791778670000002</v>
      </c>
      <c r="K174" s="2">
        <v>885</v>
      </c>
      <c r="L174" s="2">
        <v>5.7627118640000002E-2</v>
      </c>
      <c r="M174" s="2">
        <v>13</v>
      </c>
      <c r="N174" s="2">
        <v>741</v>
      </c>
      <c r="O174" s="2">
        <v>0.68052082439999995</v>
      </c>
      <c r="P174" s="2">
        <v>18000</v>
      </c>
      <c r="Q174" s="2">
        <v>45000</v>
      </c>
      <c r="R174" s="2">
        <v>-521.6</v>
      </c>
      <c r="S174" s="2"/>
      <c r="T174" s="2">
        <v>2</v>
      </c>
      <c r="U174" s="2">
        <v>16</v>
      </c>
      <c r="V174" s="2">
        <v>304.0383333333333</v>
      </c>
      <c r="W174" s="2">
        <v>45.26</v>
      </c>
      <c r="X174" s="2">
        <v>0</v>
      </c>
      <c r="Y174" s="2">
        <v>0.92203389830000004</v>
      </c>
      <c r="Z174" s="2">
        <v>3.5625</v>
      </c>
      <c r="AA174" s="2"/>
      <c r="AB174" s="2"/>
      <c r="AC174" s="2"/>
      <c r="AD174" s="2"/>
      <c r="AE174" s="2"/>
      <c r="AF174" s="2"/>
      <c r="AG174" s="2"/>
      <c r="AH174" s="2"/>
      <c r="AI174" s="2"/>
      <c r="AJ174" s="2"/>
      <c r="AK174" s="2"/>
      <c r="AL174" s="2"/>
      <c r="AM174" s="2"/>
      <c r="AN174" s="2"/>
      <c r="AO174" s="2"/>
      <c r="AP174" s="2"/>
      <c r="AQ174" s="2"/>
      <c r="AR174" s="2"/>
      <c r="AS174" s="2"/>
      <c r="AT174" s="2"/>
      <c r="AU174" s="2"/>
      <c r="AV174" s="2"/>
      <c r="AW174" s="2">
        <v>900</v>
      </c>
      <c r="AX174" s="2">
        <v>2.5771111109999998</v>
      </c>
      <c r="AY174" s="2">
        <v>5.1542222220000003E-2</v>
      </c>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row>
    <row r="175" spans="1:99" x14ac:dyDescent="0.25">
      <c r="A175" s="2" t="s">
        <v>104</v>
      </c>
      <c r="B175" s="3">
        <v>43274</v>
      </c>
      <c r="C175" s="2">
        <v>2735.7</v>
      </c>
      <c r="D175" s="2">
        <v>64</v>
      </c>
      <c r="E175" s="2">
        <v>67</v>
      </c>
      <c r="F175" s="2">
        <v>0.95522388059999996</v>
      </c>
      <c r="G175" s="2">
        <v>40.831343279999999</v>
      </c>
      <c r="H175" s="2">
        <v>42.745312499999997</v>
      </c>
      <c r="I175" s="2">
        <v>1371.15</v>
      </c>
      <c r="J175" s="2">
        <v>0.33386902369999999</v>
      </c>
      <c r="K175" s="2">
        <v>1250</v>
      </c>
      <c r="L175" s="2">
        <v>5.3600000000000002E-2</v>
      </c>
      <c r="M175" s="2">
        <v>13</v>
      </c>
      <c r="N175" s="2">
        <v>832</v>
      </c>
      <c r="O175" s="2">
        <v>0.69587308550000004</v>
      </c>
      <c r="P175" s="2">
        <v>18000</v>
      </c>
      <c r="Q175" s="2">
        <v>45000</v>
      </c>
      <c r="R175" s="2">
        <v>-196.3</v>
      </c>
      <c r="S175" s="2"/>
      <c r="T175" s="2">
        <v>2</v>
      </c>
      <c r="U175" s="2">
        <v>16</v>
      </c>
      <c r="V175" s="2">
        <v>304.0383333333333</v>
      </c>
      <c r="W175" s="2">
        <v>45.26</v>
      </c>
      <c r="X175" s="2">
        <v>0</v>
      </c>
      <c r="Y175" s="2">
        <v>0.85760000000000003</v>
      </c>
      <c r="Z175" s="2">
        <v>4</v>
      </c>
      <c r="AA175" s="2"/>
      <c r="AB175" s="2"/>
      <c r="AC175" s="2"/>
      <c r="AD175" s="2"/>
      <c r="AE175" s="2"/>
      <c r="AF175" s="2"/>
      <c r="AG175" s="2"/>
      <c r="AH175" s="2"/>
      <c r="AI175" s="2"/>
      <c r="AJ175" s="2"/>
      <c r="AK175" s="2"/>
      <c r="AL175" s="2"/>
      <c r="AM175" s="2"/>
      <c r="AN175" s="2"/>
      <c r="AO175" s="2"/>
      <c r="AP175" s="2"/>
      <c r="AQ175" s="2"/>
      <c r="AR175" s="2"/>
      <c r="AS175" s="2"/>
      <c r="AT175" s="2"/>
      <c r="AU175" s="2"/>
      <c r="AV175" s="2"/>
      <c r="AW175" s="2">
        <v>900</v>
      </c>
      <c r="AX175" s="2">
        <v>3.0396666670000001</v>
      </c>
      <c r="AY175" s="2">
        <v>6.0793333329999998E-2</v>
      </c>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row>
    <row r="176" spans="1:99" x14ac:dyDescent="0.25">
      <c r="A176" s="2" t="s">
        <v>105</v>
      </c>
      <c r="B176" s="3">
        <v>43275</v>
      </c>
      <c r="C176" s="2">
        <v>3859.5</v>
      </c>
      <c r="D176" s="2">
        <v>95</v>
      </c>
      <c r="E176" s="2">
        <v>88</v>
      </c>
      <c r="F176" s="2">
        <v>1.0795454550000001</v>
      </c>
      <c r="G176" s="2">
        <v>43.857954550000002</v>
      </c>
      <c r="H176" s="2">
        <v>40.62631579</v>
      </c>
      <c r="I176" s="2">
        <v>2229.5</v>
      </c>
      <c r="J176" s="2">
        <v>0.36615207750000001</v>
      </c>
      <c r="K176" s="2">
        <v>1355</v>
      </c>
      <c r="L176" s="2">
        <v>6.4944649450000003E-2</v>
      </c>
      <c r="M176" s="2">
        <v>13</v>
      </c>
      <c r="N176" s="2">
        <v>1235</v>
      </c>
      <c r="O176" s="2">
        <v>0.68001036400000003</v>
      </c>
      <c r="P176" s="2">
        <v>18000</v>
      </c>
      <c r="Q176" s="2">
        <v>45000</v>
      </c>
      <c r="R176" s="2">
        <v>524.5</v>
      </c>
      <c r="S176" s="2"/>
      <c r="T176" s="2">
        <v>2</v>
      </c>
      <c r="U176" s="2">
        <v>16</v>
      </c>
      <c r="V176" s="2">
        <v>304.0383333333333</v>
      </c>
      <c r="W176" s="2">
        <v>45.26</v>
      </c>
      <c r="X176" s="2">
        <v>0</v>
      </c>
      <c r="Y176" s="2">
        <v>1.039114391</v>
      </c>
      <c r="Z176" s="2">
        <v>5.9375</v>
      </c>
      <c r="AA176" s="2"/>
      <c r="AB176" s="2"/>
      <c r="AC176" s="2"/>
      <c r="AD176" s="2"/>
      <c r="AE176" s="2"/>
      <c r="AF176" s="2"/>
      <c r="AG176" s="2"/>
      <c r="AH176" s="2"/>
      <c r="AI176" s="2"/>
      <c r="AJ176" s="2"/>
      <c r="AK176" s="2"/>
      <c r="AL176" s="2"/>
      <c r="AM176" s="2"/>
      <c r="AN176" s="2"/>
      <c r="AO176" s="2"/>
      <c r="AP176" s="2"/>
      <c r="AQ176" s="2"/>
      <c r="AR176" s="2"/>
      <c r="AS176" s="2"/>
      <c r="AT176" s="2"/>
      <c r="AU176" s="2"/>
      <c r="AV176" s="2"/>
      <c r="AW176" s="2">
        <v>900</v>
      </c>
      <c r="AX176" s="2">
        <v>4.2883333329999997</v>
      </c>
      <c r="AY176" s="2">
        <v>8.5766666670000005E-2</v>
      </c>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row>
    <row r="177" spans="1:99" x14ac:dyDescent="0.25">
      <c r="A177" s="2" t="s">
        <v>99</v>
      </c>
      <c r="B177" s="3">
        <v>43276</v>
      </c>
      <c r="C177" s="2">
        <v>2097.6999999999998</v>
      </c>
      <c r="D177" s="2">
        <v>49</v>
      </c>
      <c r="E177" s="2">
        <v>43</v>
      </c>
      <c r="F177" s="2">
        <v>1.1395348839999999</v>
      </c>
      <c r="G177" s="2">
        <v>48.783720930000001</v>
      </c>
      <c r="H177" s="2">
        <v>42.810204079999998</v>
      </c>
      <c r="I177" s="2">
        <v>898.77</v>
      </c>
      <c r="J177" s="2">
        <v>0.29994293290000001</v>
      </c>
      <c r="K177" s="2">
        <v>750</v>
      </c>
      <c r="L177" s="2">
        <v>5.733333333E-2</v>
      </c>
      <c r="M177" s="2">
        <v>13</v>
      </c>
      <c r="N177" s="2">
        <v>637</v>
      </c>
      <c r="O177" s="2">
        <v>0.69633408019999998</v>
      </c>
      <c r="P177" s="2">
        <v>18000</v>
      </c>
      <c r="Q177" s="2">
        <v>45000</v>
      </c>
      <c r="R177" s="2">
        <v>-639.29999999999995</v>
      </c>
      <c r="S177" s="2"/>
      <c r="T177" s="2">
        <v>3</v>
      </c>
      <c r="U177" s="2">
        <v>24</v>
      </c>
      <c r="V177" s="2">
        <v>304.0383333333333</v>
      </c>
      <c r="W177" s="2">
        <v>45.26</v>
      </c>
      <c r="X177" s="2">
        <v>0</v>
      </c>
      <c r="Y177" s="2">
        <v>1.3759999999999999</v>
      </c>
      <c r="Z177" s="2">
        <v>2.0416666669999999</v>
      </c>
      <c r="AA177" s="2"/>
      <c r="AB177" s="2"/>
      <c r="AC177" s="2"/>
      <c r="AD177" s="2"/>
      <c r="AE177" s="2"/>
      <c r="AF177" s="2"/>
      <c r="AG177" s="2"/>
      <c r="AH177" s="2"/>
      <c r="AI177" s="2"/>
      <c r="AJ177" s="2"/>
      <c r="AK177" s="2"/>
      <c r="AL177" s="2"/>
      <c r="AM177" s="2"/>
      <c r="AN177" s="2"/>
      <c r="AO177" s="2"/>
      <c r="AP177" s="2"/>
      <c r="AQ177" s="2"/>
      <c r="AR177" s="2"/>
      <c r="AS177" s="2"/>
      <c r="AT177" s="2"/>
      <c r="AU177" s="2"/>
      <c r="AV177" s="2"/>
      <c r="AW177" s="2">
        <v>900</v>
      </c>
      <c r="AX177" s="2">
        <v>2.3307777779999999</v>
      </c>
      <c r="AY177" s="2">
        <v>4.6615555560000001E-2</v>
      </c>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row>
    <row r="178" spans="1:99" x14ac:dyDescent="0.25">
      <c r="A178" s="2" t="s">
        <v>100</v>
      </c>
      <c r="B178" s="3">
        <v>43277</v>
      </c>
      <c r="C178" s="2">
        <v>2250.1</v>
      </c>
      <c r="D178" s="2">
        <v>60</v>
      </c>
      <c r="E178" s="2">
        <v>53</v>
      </c>
      <c r="F178" s="2">
        <v>1.1320754719999999</v>
      </c>
      <c r="G178" s="2">
        <v>42.454716980000001</v>
      </c>
      <c r="H178" s="2">
        <v>37.501666669999999</v>
      </c>
      <c r="I178" s="2">
        <v>1523.88</v>
      </c>
      <c r="J178" s="2">
        <v>0.40378592359999999</v>
      </c>
      <c r="K178" s="2">
        <v>725</v>
      </c>
      <c r="L178" s="2">
        <v>7.3103448279999997E-2</v>
      </c>
      <c r="M178" s="2">
        <v>13</v>
      </c>
      <c r="N178" s="2">
        <v>780</v>
      </c>
      <c r="O178" s="2">
        <v>0.65334874009999999</v>
      </c>
      <c r="P178" s="2">
        <v>18000</v>
      </c>
      <c r="Q178" s="2">
        <v>45000</v>
      </c>
      <c r="R178" s="2">
        <v>-629.9</v>
      </c>
      <c r="S178" s="2"/>
      <c r="T178" s="2">
        <v>2</v>
      </c>
      <c r="U178" s="2">
        <v>16</v>
      </c>
      <c r="V178" s="2">
        <v>304.0383333333333</v>
      </c>
      <c r="W178" s="2">
        <v>45.26</v>
      </c>
      <c r="X178" s="2">
        <v>0</v>
      </c>
      <c r="Y178" s="2">
        <v>1.1696551719999999</v>
      </c>
      <c r="Z178" s="2">
        <v>3.75</v>
      </c>
      <c r="AA178" s="2"/>
      <c r="AB178" s="2"/>
      <c r="AC178" s="2"/>
      <c r="AD178" s="2"/>
      <c r="AE178" s="2"/>
      <c r="AF178" s="2"/>
      <c r="AG178" s="2"/>
      <c r="AH178" s="2"/>
      <c r="AI178" s="2"/>
      <c r="AJ178" s="2"/>
      <c r="AK178" s="2"/>
      <c r="AL178" s="2"/>
      <c r="AM178" s="2"/>
      <c r="AN178" s="2"/>
      <c r="AO178" s="2"/>
      <c r="AP178" s="2"/>
      <c r="AQ178" s="2"/>
      <c r="AR178" s="2"/>
      <c r="AS178" s="2"/>
      <c r="AT178" s="2"/>
      <c r="AU178" s="2"/>
      <c r="AV178" s="2"/>
      <c r="AW178" s="2">
        <v>900</v>
      </c>
      <c r="AX178" s="2">
        <v>2.5001111109999998</v>
      </c>
      <c r="AY178" s="2">
        <v>5.0002222220000003E-2</v>
      </c>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row>
    <row r="179" spans="1:99" x14ac:dyDescent="0.25">
      <c r="A179" s="2" t="s">
        <v>101</v>
      </c>
      <c r="B179" s="3">
        <v>43278</v>
      </c>
      <c r="C179" s="2">
        <v>2243.9</v>
      </c>
      <c r="D179" s="2">
        <v>54</v>
      </c>
      <c r="E179" s="2">
        <v>47</v>
      </c>
      <c r="F179" s="2">
        <v>1.14893617</v>
      </c>
      <c r="G179" s="2">
        <v>47.742553190000002</v>
      </c>
      <c r="H179" s="2">
        <v>41.5537037</v>
      </c>
      <c r="I179" s="2">
        <v>1312.93</v>
      </c>
      <c r="J179" s="2">
        <v>0.36912925270000002</v>
      </c>
      <c r="K179" s="2">
        <v>753</v>
      </c>
      <c r="L179" s="2">
        <v>6.2416998670000001E-2</v>
      </c>
      <c r="M179" s="2">
        <v>13</v>
      </c>
      <c r="N179" s="2">
        <v>702</v>
      </c>
      <c r="O179" s="2">
        <v>0.68715183390000001</v>
      </c>
      <c r="P179" s="2">
        <v>18000</v>
      </c>
      <c r="Q179" s="2">
        <v>45000</v>
      </c>
      <c r="R179" s="2">
        <v>-558.1</v>
      </c>
      <c r="S179" s="2"/>
      <c r="T179" s="2">
        <v>3</v>
      </c>
      <c r="U179" s="2">
        <v>24</v>
      </c>
      <c r="V179" s="2">
        <v>304.0383333333333</v>
      </c>
      <c r="W179" s="2">
        <v>45.26</v>
      </c>
      <c r="X179" s="2">
        <v>0</v>
      </c>
      <c r="Y179" s="2">
        <v>1.498007968</v>
      </c>
      <c r="Z179" s="2">
        <v>2.25</v>
      </c>
      <c r="AA179" s="2"/>
      <c r="AB179" s="2"/>
      <c r="AC179" s="2"/>
      <c r="AD179" s="2"/>
      <c r="AE179" s="2"/>
      <c r="AF179" s="2"/>
      <c r="AG179" s="2"/>
      <c r="AH179" s="2"/>
      <c r="AI179" s="2"/>
      <c r="AJ179" s="2"/>
      <c r="AK179" s="2"/>
      <c r="AL179" s="2"/>
      <c r="AM179" s="2"/>
      <c r="AN179" s="2"/>
      <c r="AO179" s="2"/>
      <c r="AP179" s="2"/>
      <c r="AQ179" s="2"/>
      <c r="AR179" s="2"/>
      <c r="AS179" s="2"/>
      <c r="AT179" s="2"/>
      <c r="AU179" s="2"/>
      <c r="AV179" s="2"/>
      <c r="AW179" s="2">
        <v>900</v>
      </c>
      <c r="AX179" s="2">
        <v>2.493222222</v>
      </c>
      <c r="AY179" s="2">
        <v>4.9864444440000003E-2</v>
      </c>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row>
    <row r="180" spans="1:99" x14ac:dyDescent="0.25">
      <c r="A180" s="2" t="s">
        <v>102</v>
      </c>
      <c r="B180" s="3">
        <v>43279</v>
      </c>
      <c r="C180" s="2">
        <v>2255.5</v>
      </c>
      <c r="D180" s="2">
        <v>60</v>
      </c>
      <c r="E180" s="2">
        <v>55</v>
      </c>
      <c r="F180" s="2">
        <v>1.0909090910000001</v>
      </c>
      <c r="G180" s="2">
        <v>41.009090909999998</v>
      </c>
      <c r="H180" s="2">
        <v>37.591666670000002</v>
      </c>
      <c r="I180" s="2">
        <v>1456.18</v>
      </c>
      <c r="J180" s="2">
        <v>0.39232369169999998</v>
      </c>
      <c r="K180" s="2">
        <v>702</v>
      </c>
      <c r="L180" s="2">
        <v>7.8347578350000002E-2</v>
      </c>
      <c r="M180" s="2">
        <v>13</v>
      </c>
      <c r="N180" s="2">
        <v>780</v>
      </c>
      <c r="O180" s="2">
        <v>0.65417867439999999</v>
      </c>
      <c r="P180" s="2">
        <v>18000</v>
      </c>
      <c r="Q180" s="2">
        <v>45000</v>
      </c>
      <c r="R180" s="2">
        <v>-624.5</v>
      </c>
      <c r="S180" s="2"/>
      <c r="T180" s="2">
        <v>2</v>
      </c>
      <c r="U180" s="2">
        <v>16</v>
      </c>
      <c r="V180" s="2">
        <v>304.0383333333333</v>
      </c>
      <c r="W180" s="2">
        <v>45.26</v>
      </c>
      <c r="X180" s="2">
        <v>0</v>
      </c>
      <c r="Y180" s="2">
        <v>1.2535612540000001</v>
      </c>
      <c r="Z180" s="2">
        <v>3.75</v>
      </c>
      <c r="AA180" s="2"/>
      <c r="AB180" s="2"/>
      <c r="AC180" s="2"/>
      <c r="AD180" s="2"/>
      <c r="AE180" s="2"/>
      <c r="AF180" s="2"/>
      <c r="AG180" s="2"/>
      <c r="AH180" s="2"/>
      <c r="AI180" s="2"/>
      <c r="AJ180" s="2"/>
      <c r="AK180" s="2"/>
      <c r="AL180" s="2"/>
      <c r="AM180" s="2"/>
      <c r="AN180" s="2"/>
      <c r="AO180" s="2"/>
      <c r="AP180" s="2"/>
      <c r="AQ180" s="2"/>
      <c r="AR180" s="2"/>
      <c r="AS180" s="2"/>
      <c r="AT180" s="2"/>
      <c r="AU180" s="2"/>
      <c r="AV180" s="2"/>
      <c r="AW180" s="2">
        <v>900</v>
      </c>
      <c r="AX180" s="2">
        <v>2.5061111110000001</v>
      </c>
      <c r="AY180" s="2">
        <v>5.0122222219999998E-2</v>
      </c>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row>
    <row r="181" spans="1:99" x14ac:dyDescent="0.25">
      <c r="A181" s="2" t="s">
        <v>103</v>
      </c>
      <c r="B181" s="3">
        <v>43280</v>
      </c>
      <c r="C181" s="2">
        <v>2624.6</v>
      </c>
      <c r="D181" s="2">
        <v>90</v>
      </c>
      <c r="E181" s="2">
        <v>81</v>
      </c>
      <c r="F181" s="2">
        <v>1.111111111</v>
      </c>
      <c r="G181" s="2">
        <v>32.402469140000001</v>
      </c>
      <c r="H181" s="2">
        <v>29.16222222</v>
      </c>
      <c r="I181" s="2">
        <v>2623.04</v>
      </c>
      <c r="J181" s="2">
        <v>0.4998513618</v>
      </c>
      <c r="K181" s="2">
        <v>1255</v>
      </c>
      <c r="L181" s="2">
        <v>6.4541832669999993E-2</v>
      </c>
      <c r="M181" s="2">
        <v>13</v>
      </c>
      <c r="N181" s="2">
        <v>1170</v>
      </c>
      <c r="O181" s="2">
        <v>0.55421778560000001</v>
      </c>
      <c r="P181" s="2">
        <v>18000</v>
      </c>
      <c r="Q181" s="2">
        <v>45000</v>
      </c>
      <c r="R181" s="2">
        <v>-645.4</v>
      </c>
      <c r="S181" s="2"/>
      <c r="T181" s="2">
        <v>2</v>
      </c>
      <c r="U181" s="2">
        <v>16</v>
      </c>
      <c r="V181" s="2">
        <v>304.0383333333333</v>
      </c>
      <c r="W181" s="2">
        <v>45.26</v>
      </c>
      <c r="X181" s="2">
        <v>0</v>
      </c>
      <c r="Y181" s="2">
        <v>1.0326693229999999</v>
      </c>
      <c r="Z181" s="2">
        <v>5.625</v>
      </c>
      <c r="AA181" s="2"/>
      <c r="AB181" s="2"/>
      <c r="AC181" s="2"/>
      <c r="AD181" s="2"/>
      <c r="AE181" s="2"/>
      <c r="AF181" s="2"/>
      <c r="AG181" s="2"/>
      <c r="AH181" s="2"/>
      <c r="AI181" s="2"/>
      <c r="AJ181" s="2"/>
      <c r="AK181" s="2"/>
      <c r="AL181" s="2"/>
      <c r="AM181" s="2"/>
      <c r="AN181" s="2"/>
      <c r="AO181" s="2"/>
      <c r="AP181" s="2"/>
      <c r="AQ181" s="2"/>
      <c r="AR181" s="2"/>
      <c r="AS181" s="2"/>
      <c r="AT181" s="2"/>
      <c r="AU181" s="2"/>
      <c r="AV181" s="2"/>
      <c r="AW181" s="2">
        <v>900</v>
      </c>
      <c r="AX181" s="2">
        <v>2.916222222</v>
      </c>
      <c r="AY181" s="2">
        <v>5.8324444439999998E-2</v>
      </c>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row>
    <row r="182" spans="1:99" x14ac:dyDescent="0.25">
      <c r="A182" s="2" t="s">
        <v>104</v>
      </c>
      <c r="B182" s="3">
        <v>43281</v>
      </c>
      <c r="C182" s="2">
        <v>4410.7</v>
      </c>
      <c r="D182" s="2">
        <v>134</v>
      </c>
      <c r="E182" s="2">
        <v>120</v>
      </c>
      <c r="F182" s="2">
        <v>1.1166666670000001</v>
      </c>
      <c r="G182" s="2">
        <v>36.755833330000002</v>
      </c>
      <c r="H182" s="2">
        <v>32.915671639999999</v>
      </c>
      <c r="I182" s="2">
        <v>3465.91</v>
      </c>
      <c r="J182" s="2">
        <v>0.44002559479999998</v>
      </c>
      <c r="K182" s="2">
        <v>1798</v>
      </c>
      <c r="L182" s="2">
        <v>6.6740823140000002E-2</v>
      </c>
      <c r="M182" s="2">
        <v>13</v>
      </c>
      <c r="N182" s="2">
        <v>1742</v>
      </c>
      <c r="O182" s="2">
        <v>0.60505135239999996</v>
      </c>
      <c r="P182" s="2">
        <v>18000</v>
      </c>
      <c r="Q182" s="2">
        <v>45000</v>
      </c>
      <c r="R182" s="2">
        <v>568.70000000000005</v>
      </c>
      <c r="S182" s="2"/>
      <c r="T182" s="2">
        <v>3</v>
      </c>
      <c r="U182" s="2">
        <v>24</v>
      </c>
      <c r="V182" s="2">
        <v>304.0383333333333</v>
      </c>
      <c r="W182" s="2">
        <v>45.26</v>
      </c>
      <c r="X182" s="2">
        <v>0</v>
      </c>
      <c r="Y182" s="2">
        <v>1.6017797549999999</v>
      </c>
      <c r="Z182" s="2">
        <v>5.5833333329999997</v>
      </c>
      <c r="AA182" s="2"/>
      <c r="AB182" s="2"/>
      <c r="AC182" s="2"/>
      <c r="AD182" s="2"/>
      <c r="AE182" s="2"/>
      <c r="AF182" s="2"/>
      <c r="AG182" s="2"/>
      <c r="AH182" s="2"/>
      <c r="AI182" s="2"/>
      <c r="AJ182" s="2"/>
      <c r="AK182" s="2"/>
      <c r="AL182" s="2"/>
      <c r="AM182" s="2"/>
      <c r="AN182" s="2"/>
      <c r="AO182" s="2"/>
      <c r="AP182" s="2"/>
      <c r="AQ182" s="2"/>
      <c r="AR182" s="2"/>
      <c r="AS182" s="2"/>
      <c r="AT182" s="2"/>
      <c r="AU182" s="2"/>
      <c r="AV182" s="2"/>
      <c r="AW182" s="2">
        <v>900</v>
      </c>
      <c r="AX182" s="2">
        <v>4.9007777780000001</v>
      </c>
      <c r="AY182" s="2">
        <v>9.8015555559999995E-2</v>
      </c>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row>
    <row r="183" spans="1:99" x14ac:dyDescent="0.25">
      <c r="A183" s="2" t="s">
        <v>105</v>
      </c>
      <c r="B183" s="3">
        <v>43282</v>
      </c>
      <c r="C183" s="2">
        <v>3611</v>
      </c>
      <c r="D183" s="2">
        <v>118</v>
      </c>
      <c r="E183" s="2">
        <v>102</v>
      </c>
      <c r="F183" s="2">
        <v>1.156862745</v>
      </c>
      <c r="G183" s="2">
        <v>35.401960780000003</v>
      </c>
      <c r="H183" s="2">
        <v>30.60169492</v>
      </c>
      <c r="I183" s="2">
        <v>3137.25</v>
      </c>
      <c r="J183" s="2">
        <v>0.46489830700000001</v>
      </c>
      <c r="K183" s="2">
        <v>1414</v>
      </c>
      <c r="L183" s="2">
        <v>7.2135785009999995E-2</v>
      </c>
      <c r="M183" s="2">
        <v>13</v>
      </c>
      <c r="N183" s="2">
        <v>1534</v>
      </c>
      <c r="O183" s="2">
        <v>0.5751869288</v>
      </c>
      <c r="P183" s="2">
        <v>18000</v>
      </c>
      <c r="Q183" s="2">
        <v>45000</v>
      </c>
      <c r="R183" s="2">
        <v>-23</v>
      </c>
      <c r="S183" s="2"/>
      <c r="T183" s="2">
        <v>2</v>
      </c>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v>900</v>
      </c>
      <c r="AX183" s="2">
        <v>4.0122222220000001</v>
      </c>
      <c r="AY183" s="2">
        <v>8.0244444440000007E-2</v>
      </c>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row>
    <row r="184" spans="1:99" x14ac:dyDescent="0.25">
      <c r="A184" s="2" t="s">
        <v>99</v>
      </c>
      <c r="B184" s="3">
        <v>43283</v>
      </c>
      <c r="C184" s="2">
        <v>3310.53</v>
      </c>
      <c r="D184" s="2">
        <v>102</v>
      </c>
      <c r="E184" s="2">
        <v>74</v>
      </c>
      <c r="F184" s="2">
        <v>1.3783783780000001</v>
      </c>
      <c r="G184" s="2">
        <v>44.736891890000003</v>
      </c>
      <c r="H184" s="2">
        <v>32.456176470000003</v>
      </c>
      <c r="I184" s="2">
        <v>3043.32</v>
      </c>
      <c r="J184" s="2">
        <v>0.47897259139999998</v>
      </c>
      <c r="K184" s="2">
        <v>1051</v>
      </c>
      <c r="L184" s="2">
        <v>7.0409134159999998E-2</v>
      </c>
      <c r="M184" s="2">
        <v>13</v>
      </c>
      <c r="N184" s="2">
        <v>1326</v>
      </c>
      <c r="O184" s="2">
        <v>0.59945990520000003</v>
      </c>
      <c r="P184" s="2">
        <v>18000</v>
      </c>
      <c r="Q184" s="2">
        <v>45000</v>
      </c>
      <c r="R184" s="2">
        <v>-115.47</v>
      </c>
      <c r="S184" s="2"/>
      <c r="T184" s="2">
        <v>2</v>
      </c>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v>900</v>
      </c>
      <c r="AX184" s="2">
        <v>3.6783666670000001</v>
      </c>
      <c r="AY184" s="2">
        <v>7.3567333329999998E-2</v>
      </c>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row>
    <row r="185" spans="1:99" x14ac:dyDescent="0.25">
      <c r="A185" s="2" t="s">
        <v>100</v>
      </c>
      <c r="B185" s="3">
        <v>43284</v>
      </c>
      <c r="C185" s="2">
        <v>2741</v>
      </c>
      <c r="D185" s="2">
        <v>78</v>
      </c>
      <c r="E185" s="2">
        <v>64</v>
      </c>
      <c r="F185" s="2">
        <v>1.21875</v>
      </c>
      <c r="G185" s="2">
        <v>42.828125</v>
      </c>
      <c r="H185" s="2">
        <v>35.141025640000002</v>
      </c>
      <c r="I185" s="2">
        <v>2301.17</v>
      </c>
      <c r="J185" s="2">
        <v>0.45638485020000003</v>
      </c>
      <c r="K185" s="2">
        <v>973</v>
      </c>
      <c r="L185" s="2">
        <v>6.577595067E-2</v>
      </c>
      <c r="M185" s="2">
        <v>13</v>
      </c>
      <c r="N185" s="2">
        <v>1014</v>
      </c>
      <c r="O185" s="2">
        <v>0.63006202119999999</v>
      </c>
      <c r="P185" s="2">
        <v>18000</v>
      </c>
      <c r="Q185" s="2">
        <v>45000</v>
      </c>
      <c r="R185" s="2">
        <v>-373</v>
      </c>
      <c r="S185" s="2"/>
      <c r="T185" s="2">
        <v>3</v>
      </c>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v>900</v>
      </c>
      <c r="AX185" s="2">
        <v>3.0455555560000001</v>
      </c>
      <c r="AY185" s="2">
        <v>6.0911111109999999E-2</v>
      </c>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row>
    <row r="186" spans="1:99" x14ac:dyDescent="0.25">
      <c r="A186" s="2" t="s">
        <v>101</v>
      </c>
      <c r="B186" s="3">
        <v>43285</v>
      </c>
      <c r="C186" s="2">
        <v>3179.02</v>
      </c>
      <c r="D186" s="2">
        <v>87</v>
      </c>
      <c r="E186" s="2">
        <v>78</v>
      </c>
      <c r="F186" s="2">
        <v>1.115384615</v>
      </c>
      <c r="G186" s="2">
        <v>40.756666670000001</v>
      </c>
      <c r="H186" s="2">
        <v>36.540459769999998</v>
      </c>
      <c r="I186" s="2">
        <v>2212.37</v>
      </c>
      <c r="J186" s="2">
        <v>0.41035243230000001</v>
      </c>
      <c r="K186" s="2">
        <v>846</v>
      </c>
      <c r="L186" s="2">
        <v>9.2198581560000006E-2</v>
      </c>
      <c r="M186" s="2">
        <v>13</v>
      </c>
      <c r="N186" s="2">
        <v>1131</v>
      </c>
      <c r="O186" s="2">
        <v>0.64422998279999999</v>
      </c>
      <c r="P186" s="2">
        <v>18000</v>
      </c>
      <c r="Q186" s="2">
        <v>45000</v>
      </c>
      <c r="R186" s="2">
        <v>-51.98</v>
      </c>
      <c r="S186" s="2"/>
      <c r="T186" s="2">
        <v>3</v>
      </c>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v>900</v>
      </c>
      <c r="AX186" s="2">
        <v>3.5322444439999998</v>
      </c>
      <c r="AY186" s="2">
        <v>7.0644888889999993E-2</v>
      </c>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row>
    <row r="187" spans="1:99" x14ac:dyDescent="0.25">
      <c r="A187" s="2" t="s">
        <v>102</v>
      </c>
      <c r="B187" s="3">
        <v>43286</v>
      </c>
      <c r="C187" s="2">
        <v>3534.8</v>
      </c>
      <c r="D187" s="2">
        <v>111</v>
      </c>
      <c r="E187" s="2">
        <v>85</v>
      </c>
      <c r="F187" s="2">
        <v>1.3058823530000001</v>
      </c>
      <c r="G187" s="2">
        <v>41.585882349999999</v>
      </c>
      <c r="H187" s="2">
        <v>31.84504505</v>
      </c>
      <c r="I187" s="2">
        <v>3632.15</v>
      </c>
      <c r="J187" s="2">
        <v>0.50679159200000001</v>
      </c>
      <c r="K187" s="2">
        <v>1009</v>
      </c>
      <c r="L187" s="2">
        <v>8.4241823590000001E-2</v>
      </c>
      <c r="M187" s="2">
        <v>13</v>
      </c>
      <c r="N187" s="2">
        <v>1443</v>
      </c>
      <c r="O187" s="2">
        <v>0.59177322619999995</v>
      </c>
      <c r="P187" s="2">
        <v>18000</v>
      </c>
      <c r="Q187" s="2">
        <v>45000</v>
      </c>
      <c r="R187" s="2">
        <v>-8.1999999999999993</v>
      </c>
      <c r="S187" s="2"/>
      <c r="T187" s="2">
        <v>3</v>
      </c>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v>900</v>
      </c>
      <c r="AX187" s="2">
        <v>3.9275555560000002</v>
      </c>
      <c r="AY187" s="2">
        <v>7.8551111110000002E-2</v>
      </c>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row>
    <row r="188" spans="1:99" x14ac:dyDescent="0.25">
      <c r="A188" s="2" t="s">
        <v>103</v>
      </c>
      <c r="B188" s="3">
        <v>43287</v>
      </c>
      <c r="C188" s="2">
        <v>3635</v>
      </c>
      <c r="D188" s="2">
        <v>119</v>
      </c>
      <c r="E188" s="2">
        <v>90</v>
      </c>
      <c r="F188" s="2">
        <v>1.3222222219999999</v>
      </c>
      <c r="G188" s="2">
        <v>40.388888889999997</v>
      </c>
      <c r="H188" s="2">
        <v>30.546218490000001</v>
      </c>
      <c r="I188" s="2">
        <v>4020.44</v>
      </c>
      <c r="J188" s="2">
        <v>0.52517425520000005</v>
      </c>
      <c r="K188" s="2">
        <v>1193</v>
      </c>
      <c r="L188" s="2">
        <v>7.5440067060000005E-2</v>
      </c>
      <c r="M188" s="2">
        <v>13</v>
      </c>
      <c r="N188" s="2">
        <v>1547</v>
      </c>
      <c r="O188" s="2">
        <v>0.57441540579999995</v>
      </c>
      <c r="P188" s="2">
        <v>18000</v>
      </c>
      <c r="Q188" s="2">
        <v>45000</v>
      </c>
      <c r="R188" s="2">
        <v>-12</v>
      </c>
      <c r="S188" s="2"/>
      <c r="T188" s="2">
        <v>3</v>
      </c>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v>900</v>
      </c>
      <c r="AX188" s="2">
        <v>4.0388888889999999</v>
      </c>
      <c r="AY188" s="2">
        <v>8.0777777780000004E-2</v>
      </c>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row>
    <row r="189" spans="1:99" x14ac:dyDescent="0.25">
      <c r="A189" s="2" t="s">
        <v>104</v>
      </c>
      <c r="B189" s="3">
        <v>43288</v>
      </c>
      <c r="C189" s="2">
        <v>4558</v>
      </c>
      <c r="D189" s="2">
        <v>138</v>
      </c>
      <c r="E189" s="2">
        <v>115</v>
      </c>
      <c r="F189" s="2">
        <v>1.2</v>
      </c>
      <c r="G189" s="2">
        <v>39.634782610000002</v>
      </c>
      <c r="H189" s="2">
        <v>33.028985509999998</v>
      </c>
      <c r="I189" s="2">
        <v>4497.3100000000004</v>
      </c>
      <c r="J189" s="2">
        <v>0.4966489275</v>
      </c>
      <c r="K189" s="2">
        <v>1539</v>
      </c>
      <c r="L189" s="2">
        <v>7.4723846649999995E-2</v>
      </c>
      <c r="M189" s="2">
        <v>13</v>
      </c>
      <c r="N189" s="2">
        <v>1794</v>
      </c>
      <c r="O189" s="2">
        <v>0.60640631860000005</v>
      </c>
      <c r="P189" s="2">
        <v>18000</v>
      </c>
      <c r="Q189" s="2">
        <v>45000</v>
      </c>
      <c r="R189" s="2">
        <v>664</v>
      </c>
      <c r="S189" s="2"/>
      <c r="T189" s="2">
        <v>2</v>
      </c>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v>900</v>
      </c>
      <c r="AX189" s="2">
        <v>5.0644444440000003</v>
      </c>
      <c r="AY189" s="2">
        <v>0.1012888889</v>
      </c>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row>
    <row r="190" spans="1:99" x14ac:dyDescent="0.25">
      <c r="A190" s="2" t="s">
        <v>105</v>
      </c>
      <c r="B190" s="3">
        <v>43289</v>
      </c>
      <c r="C190" s="2">
        <v>4343.2</v>
      </c>
      <c r="D190" s="2">
        <v>145</v>
      </c>
      <c r="E190" s="2">
        <v>112</v>
      </c>
      <c r="F190" s="2">
        <v>1.2946428569999999</v>
      </c>
      <c r="G190" s="2">
        <v>38.77857143</v>
      </c>
      <c r="H190" s="2">
        <v>29.95310345</v>
      </c>
      <c r="I190" s="2">
        <v>4227.7700000000004</v>
      </c>
      <c r="J190" s="2">
        <v>0.49326622310000001</v>
      </c>
      <c r="K190" s="2">
        <v>1620</v>
      </c>
      <c r="L190" s="2">
        <v>6.9135802469999993E-2</v>
      </c>
      <c r="M190" s="2">
        <v>13</v>
      </c>
      <c r="N190" s="2">
        <v>1885</v>
      </c>
      <c r="O190" s="2">
        <v>0.5659882115</v>
      </c>
      <c r="P190" s="2">
        <v>18000</v>
      </c>
      <c r="Q190" s="2">
        <v>45000</v>
      </c>
      <c r="R190" s="2">
        <v>358.2</v>
      </c>
      <c r="S190" s="2"/>
      <c r="T190" s="2">
        <v>2</v>
      </c>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v>900</v>
      </c>
      <c r="AX190" s="2">
        <v>4.825777778</v>
      </c>
      <c r="AY190" s="2">
        <v>9.6515555559999994E-2</v>
      </c>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row>
    <row r="191" spans="1:99" x14ac:dyDescent="0.25">
      <c r="A191" s="2" t="s">
        <v>99</v>
      </c>
      <c r="B191" s="3">
        <v>43290</v>
      </c>
      <c r="C191" s="2">
        <v>2450.5</v>
      </c>
      <c r="D191" s="2">
        <v>83</v>
      </c>
      <c r="E191" s="2">
        <v>67</v>
      </c>
      <c r="F191" s="2">
        <v>1.23880597</v>
      </c>
      <c r="G191" s="2">
        <v>36.574626870000003</v>
      </c>
      <c r="H191" s="2">
        <v>29.52409639</v>
      </c>
      <c r="I191" s="2">
        <v>2720.44</v>
      </c>
      <c r="J191" s="2">
        <v>0.52610163720000003</v>
      </c>
      <c r="K191" s="2">
        <v>849</v>
      </c>
      <c r="L191" s="2">
        <v>7.8916372200000001E-2</v>
      </c>
      <c r="M191" s="2">
        <v>13</v>
      </c>
      <c r="N191" s="2">
        <v>1079</v>
      </c>
      <c r="O191" s="2">
        <v>0.55968169759999997</v>
      </c>
      <c r="P191" s="2">
        <v>18000</v>
      </c>
      <c r="Q191" s="2">
        <v>45000</v>
      </c>
      <c r="R191" s="2">
        <v>-728.5</v>
      </c>
      <c r="S191" s="2"/>
      <c r="T191" s="2">
        <v>3</v>
      </c>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v>900</v>
      </c>
      <c r="AX191" s="2">
        <v>2.7227777780000002</v>
      </c>
      <c r="AY191" s="2">
        <v>5.445555556E-2</v>
      </c>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row>
    <row r="192" spans="1:99" x14ac:dyDescent="0.25">
      <c r="A192" s="2" t="s">
        <v>100</v>
      </c>
      <c r="B192" s="3">
        <v>43291</v>
      </c>
      <c r="C192" s="2">
        <v>2014.9</v>
      </c>
      <c r="D192" s="2">
        <v>64</v>
      </c>
      <c r="E192" s="2">
        <v>53</v>
      </c>
      <c r="F192" s="2">
        <v>1.20754717</v>
      </c>
      <c r="G192" s="2">
        <v>38.016981129999998</v>
      </c>
      <c r="H192" s="2">
        <v>31.482812500000001</v>
      </c>
      <c r="I192" s="2">
        <v>1936.67</v>
      </c>
      <c r="J192" s="2">
        <v>0.49010140270000002</v>
      </c>
      <c r="K192" s="2">
        <v>817</v>
      </c>
      <c r="L192" s="2">
        <v>6.4871481029999997E-2</v>
      </c>
      <c r="M192" s="2">
        <v>13</v>
      </c>
      <c r="N192" s="2">
        <v>832</v>
      </c>
      <c r="O192" s="2">
        <v>0.58707628170000004</v>
      </c>
      <c r="P192" s="2">
        <v>18000</v>
      </c>
      <c r="Q192" s="2">
        <v>45000</v>
      </c>
      <c r="R192" s="2">
        <v>-917.1</v>
      </c>
      <c r="S192" s="2"/>
      <c r="T192" s="2">
        <v>3</v>
      </c>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v>900</v>
      </c>
      <c r="AX192" s="2">
        <v>2.2387777780000002</v>
      </c>
      <c r="AY192" s="2">
        <v>4.4775555559999999E-2</v>
      </c>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row>
    <row r="193" spans="1:99" x14ac:dyDescent="0.25">
      <c r="A193" s="2" t="s">
        <v>101</v>
      </c>
      <c r="B193" s="3">
        <v>43292</v>
      </c>
      <c r="C193" s="2">
        <v>2302.6999999999998</v>
      </c>
      <c r="D193" s="2">
        <v>61</v>
      </c>
      <c r="E193" s="2">
        <v>52</v>
      </c>
      <c r="F193" s="2">
        <v>1.173076923</v>
      </c>
      <c r="G193" s="2">
        <v>44.282692310000002</v>
      </c>
      <c r="H193" s="2">
        <v>37.749180330000002</v>
      </c>
      <c r="I193" s="2">
        <v>1681.31</v>
      </c>
      <c r="J193" s="2">
        <v>0.42201450299999999</v>
      </c>
      <c r="K193" s="2">
        <v>798</v>
      </c>
      <c r="L193" s="2">
        <v>6.5162907270000001E-2</v>
      </c>
      <c r="M193" s="2">
        <v>13</v>
      </c>
      <c r="N193" s="2">
        <v>793</v>
      </c>
      <c r="O193" s="2">
        <v>0.65562166150000001</v>
      </c>
      <c r="P193" s="2">
        <v>18000</v>
      </c>
      <c r="Q193" s="2">
        <v>45000</v>
      </c>
      <c r="R193" s="2">
        <v>-590.29999999999995</v>
      </c>
      <c r="S193" s="2"/>
      <c r="T193" s="2">
        <v>3</v>
      </c>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v>900</v>
      </c>
      <c r="AX193" s="2">
        <v>2.558555556</v>
      </c>
      <c r="AY193" s="2">
        <v>5.117111111E-2</v>
      </c>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row>
    <row r="194" spans="1:99" x14ac:dyDescent="0.25">
      <c r="A194" s="2" t="s">
        <v>102</v>
      </c>
      <c r="B194" s="3">
        <v>43293</v>
      </c>
      <c r="C194" s="2">
        <v>2860.72</v>
      </c>
      <c r="D194" s="2">
        <v>92</v>
      </c>
      <c r="E194" s="2">
        <v>65</v>
      </c>
      <c r="F194" s="2">
        <v>1.415384615</v>
      </c>
      <c r="G194" s="2">
        <v>44.011076920000001</v>
      </c>
      <c r="H194" s="2">
        <v>31.094782609999999</v>
      </c>
      <c r="I194" s="2">
        <v>2218.63</v>
      </c>
      <c r="J194" s="2">
        <v>0.43679407799999997</v>
      </c>
      <c r="K194" s="2">
        <v>965</v>
      </c>
      <c r="L194" s="2">
        <v>6.7357512950000004E-2</v>
      </c>
      <c r="M194" s="2">
        <v>13</v>
      </c>
      <c r="N194" s="2">
        <v>1196</v>
      </c>
      <c r="O194" s="2">
        <v>0.58192343189999995</v>
      </c>
      <c r="P194" s="2">
        <v>18000</v>
      </c>
      <c r="Q194" s="2">
        <v>45000</v>
      </c>
      <c r="R194" s="2">
        <v>-435.28</v>
      </c>
      <c r="S194" s="2"/>
      <c r="T194" s="2">
        <v>3</v>
      </c>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v>900</v>
      </c>
      <c r="AX194" s="2">
        <v>3.1785777780000002</v>
      </c>
      <c r="AY194" s="2">
        <v>6.3571555560000007E-2</v>
      </c>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row>
    <row r="195" spans="1:99" x14ac:dyDescent="0.25">
      <c r="A195" s="2" t="s">
        <v>103</v>
      </c>
      <c r="B195" s="3">
        <v>43294</v>
      </c>
      <c r="C195" s="2">
        <v>3251.9</v>
      </c>
      <c r="D195" s="2">
        <v>96</v>
      </c>
      <c r="E195" s="2">
        <v>79</v>
      </c>
      <c r="F195" s="2">
        <v>1.2151898729999999</v>
      </c>
      <c r="G195" s="2">
        <v>41.163291139999998</v>
      </c>
      <c r="H195" s="2">
        <v>33.873958330000001</v>
      </c>
      <c r="I195" s="2">
        <v>2178.94</v>
      </c>
      <c r="J195" s="2">
        <v>0.40121601810000002</v>
      </c>
      <c r="K195" s="2">
        <v>1065</v>
      </c>
      <c r="L195" s="2">
        <v>7.4178403759999997E-2</v>
      </c>
      <c r="M195" s="2">
        <v>13</v>
      </c>
      <c r="N195" s="2">
        <v>1248</v>
      </c>
      <c r="O195" s="2">
        <v>0.61622436110000001</v>
      </c>
      <c r="P195" s="2">
        <v>18000</v>
      </c>
      <c r="Q195" s="2">
        <v>45000</v>
      </c>
      <c r="R195" s="2">
        <v>-96.1</v>
      </c>
      <c r="S195" s="2"/>
      <c r="T195" s="2">
        <v>2</v>
      </c>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v>900</v>
      </c>
      <c r="AX195" s="2">
        <v>3.6132222220000001</v>
      </c>
      <c r="AY195" s="2">
        <v>7.2264444440000006E-2</v>
      </c>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row>
    <row r="196" spans="1:99" x14ac:dyDescent="0.25">
      <c r="A196" s="2" t="s">
        <v>104</v>
      </c>
      <c r="B196" s="3">
        <v>43295</v>
      </c>
      <c r="C196" s="2">
        <v>4625.8999999999996</v>
      </c>
      <c r="D196" s="2">
        <v>132</v>
      </c>
      <c r="E196" s="2">
        <v>114</v>
      </c>
      <c r="F196" s="2">
        <v>1.1578947369999999</v>
      </c>
      <c r="G196" s="2">
        <v>40.578070179999997</v>
      </c>
      <c r="H196" s="2">
        <v>35.044696969999997</v>
      </c>
      <c r="I196" s="2">
        <v>2940.45</v>
      </c>
      <c r="J196" s="2">
        <v>0.38862199079999998</v>
      </c>
      <c r="K196" s="2">
        <v>1603</v>
      </c>
      <c r="L196" s="2">
        <v>7.1116656269999995E-2</v>
      </c>
      <c r="M196" s="2">
        <v>13</v>
      </c>
      <c r="N196" s="2">
        <v>1716</v>
      </c>
      <c r="O196" s="2">
        <v>0.6290451588</v>
      </c>
      <c r="P196" s="2">
        <v>18000</v>
      </c>
      <c r="Q196" s="2">
        <v>45000</v>
      </c>
      <c r="R196" s="2">
        <v>809.9</v>
      </c>
      <c r="S196" s="2"/>
      <c r="T196" s="2">
        <v>2</v>
      </c>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v>900</v>
      </c>
      <c r="AX196" s="2">
        <v>5.1398888889999998</v>
      </c>
      <c r="AY196" s="2">
        <v>0.1027977778</v>
      </c>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row>
    <row r="197" spans="1:99" x14ac:dyDescent="0.25">
      <c r="A197" s="2" t="s">
        <v>105</v>
      </c>
      <c r="B197" s="3">
        <v>43296</v>
      </c>
      <c r="C197" s="2">
        <v>4479.6000000000004</v>
      </c>
      <c r="D197" s="2">
        <v>156</v>
      </c>
      <c r="E197" s="2">
        <v>103</v>
      </c>
      <c r="F197" s="2">
        <v>1.5145631070000001</v>
      </c>
      <c r="G197" s="2">
        <v>43.491262140000003</v>
      </c>
      <c r="H197" s="2">
        <v>28.715384619999998</v>
      </c>
      <c r="I197" s="2">
        <v>3715.33</v>
      </c>
      <c r="J197" s="2">
        <v>0.45336933930000001</v>
      </c>
      <c r="K197" s="2">
        <v>1473</v>
      </c>
      <c r="L197" s="2">
        <v>6.9925322469999995E-2</v>
      </c>
      <c r="M197" s="2">
        <v>13</v>
      </c>
      <c r="N197" s="2">
        <v>2028</v>
      </c>
      <c r="O197" s="2">
        <v>0.54728100719999995</v>
      </c>
      <c r="P197" s="2">
        <v>18000</v>
      </c>
      <c r="Q197" s="2">
        <v>45000</v>
      </c>
      <c r="R197" s="2">
        <v>351.6</v>
      </c>
      <c r="S197" s="2"/>
      <c r="T197" s="2">
        <v>3</v>
      </c>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v>900</v>
      </c>
      <c r="AX197" s="2">
        <v>4.9773333329999998</v>
      </c>
      <c r="AY197" s="2">
        <v>9.9546666670000006E-2</v>
      </c>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row>
    <row r="198" spans="1:99" x14ac:dyDescent="0.25">
      <c r="A198" s="2" t="s">
        <v>99</v>
      </c>
      <c r="B198" s="3">
        <v>43297</v>
      </c>
      <c r="C198" s="2">
        <v>2267.6999999999998</v>
      </c>
      <c r="D198" s="2">
        <v>66</v>
      </c>
      <c r="E198" s="2">
        <v>61</v>
      </c>
      <c r="F198" s="2">
        <v>1.081967213</v>
      </c>
      <c r="G198" s="2">
        <v>37.17540984</v>
      </c>
      <c r="H198" s="2">
        <v>34.359090909999999</v>
      </c>
      <c r="I198" s="2">
        <v>1140.05</v>
      </c>
      <c r="J198" s="2">
        <v>0.33454625490000001</v>
      </c>
      <c r="K198" s="2">
        <v>861</v>
      </c>
      <c r="L198" s="2">
        <v>7.0847851340000004E-2</v>
      </c>
      <c r="M198" s="2">
        <v>13</v>
      </c>
      <c r="N198" s="2">
        <v>858</v>
      </c>
      <c r="O198" s="2">
        <v>0.6216430745</v>
      </c>
      <c r="P198" s="2">
        <v>18000</v>
      </c>
      <c r="Q198" s="2">
        <v>45000</v>
      </c>
      <c r="R198" s="2">
        <v>-690.3</v>
      </c>
      <c r="S198" s="2"/>
      <c r="T198" s="2">
        <v>3</v>
      </c>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v>900</v>
      </c>
      <c r="AX198" s="2">
        <v>2.5196666670000001</v>
      </c>
      <c r="AY198" s="2">
        <v>5.0393333329999998E-2</v>
      </c>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row>
    <row r="199" spans="1:99" x14ac:dyDescent="0.25">
      <c r="A199" s="2" t="s">
        <v>100</v>
      </c>
      <c r="B199" s="3">
        <v>43298</v>
      </c>
      <c r="C199" s="2">
        <v>2074.04</v>
      </c>
      <c r="D199" s="2">
        <v>62</v>
      </c>
      <c r="E199" s="2">
        <v>57</v>
      </c>
      <c r="F199" s="2">
        <v>1.0877192979999999</v>
      </c>
      <c r="G199" s="2">
        <v>36.386666669999997</v>
      </c>
      <c r="H199" s="2">
        <v>33.452258059999998</v>
      </c>
      <c r="I199" s="2">
        <v>1493.98</v>
      </c>
      <c r="J199" s="2">
        <v>0.41871402070000002</v>
      </c>
      <c r="K199" s="2">
        <v>756</v>
      </c>
      <c r="L199" s="2">
        <v>7.5396825400000006E-2</v>
      </c>
      <c r="M199" s="2">
        <v>13</v>
      </c>
      <c r="N199" s="2">
        <v>806</v>
      </c>
      <c r="O199" s="2">
        <v>0.61138647280000002</v>
      </c>
      <c r="P199" s="2">
        <v>18000</v>
      </c>
      <c r="Q199" s="2">
        <v>45000</v>
      </c>
      <c r="R199" s="2">
        <v>-831.96</v>
      </c>
      <c r="S199" s="2"/>
      <c r="T199" s="2">
        <v>2</v>
      </c>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v>900</v>
      </c>
      <c r="AX199" s="2">
        <v>2.3044888889999999</v>
      </c>
      <c r="AY199" s="2">
        <v>4.6089777780000001E-2</v>
      </c>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row>
    <row r="200" spans="1:99" x14ac:dyDescent="0.25">
      <c r="A200" s="2" t="s">
        <v>101</v>
      </c>
      <c r="B200" s="3">
        <v>43299</v>
      </c>
      <c r="C200" s="2">
        <v>2700.4</v>
      </c>
      <c r="D200" s="2">
        <v>80</v>
      </c>
      <c r="E200" s="2">
        <v>66</v>
      </c>
      <c r="F200" s="2">
        <v>1.212121212</v>
      </c>
      <c r="G200" s="2">
        <v>40.915151520000002</v>
      </c>
      <c r="H200" s="2">
        <v>33.755000000000003</v>
      </c>
      <c r="I200" s="2">
        <v>1602.84</v>
      </c>
      <c r="J200" s="2">
        <v>0.37247283440000001</v>
      </c>
      <c r="K200" s="2">
        <v>836</v>
      </c>
      <c r="L200" s="2">
        <v>7.8947368419999997E-2</v>
      </c>
      <c r="M200" s="2">
        <v>13</v>
      </c>
      <c r="N200" s="2">
        <v>1040</v>
      </c>
      <c r="O200" s="2">
        <v>0.61487187080000005</v>
      </c>
      <c r="P200" s="2">
        <v>18000</v>
      </c>
      <c r="Q200" s="2">
        <v>45000</v>
      </c>
      <c r="R200" s="2">
        <v>-439.6</v>
      </c>
      <c r="S200" s="2"/>
      <c r="T200" s="2">
        <v>3</v>
      </c>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v>900</v>
      </c>
      <c r="AX200" s="2">
        <v>3.0004444440000002</v>
      </c>
      <c r="AY200" s="2">
        <v>6.0008888890000001E-2</v>
      </c>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row>
    <row r="201" spans="1:99" x14ac:dyDescent="0.25">
      <c r="A201" s="2" t="s">
        <v>102</v>
      </c>
      <c r="B201" s="3">
        <v>43300</v>
      </c>
      <c r="C201" s="2">
        <v>1965.4</v>
      </c>
      <c r="D201" s="2">
        <v>73</v>
      </c>
      <c r="E201" s="2">
        <v>59</v>
      </c>
      <c r="F201" s="2">
        <v>1.2372881360000001</v>
      </c>
      <c r="G201" s="2">
        <v>33.311864409999998</v>
      </c>
      <c r="H201" s="2">
        <v>26.923287670000001</v>
      </c>
      <c r="I201" s="2">
        <v>1597.79</v>
      </c>
      <c r="J201" s="2">
        <v>0.4484156051</v>
      </c>
      <c r="K201" s="2">
        <v>718</v>
      </c>
      <c r="L201" s="2">
        <v>8.2172701949999996E-2</v>
      </c>
      <c r="M201" s="2">
        <v>13</v>
      </c>
      <c r="N201" s="2">
        <v>949</v>
      </c>
      <c r="O201" s="2">
        <v>0.51714663679999995</v>
      </c>
      <c r="P201" s="2">
        <v>18000</v>
      </c>
      <c r="Q201" s="2">
        <v>45000</v>
      </c>
      <c r="R201" s="2">
        <v>-1083.5999999999999</v>
      </c>
      <c r="S201" s="2"/>
      <c r="T201" s="2">
        <v>2</v>
      </c>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v>900</v>
      </c>
      <c r="AX201" s="2">
        <v>2.1837777780000001</v>
      </c>
      <c r="AY201" s="2">
        <v>4.3675555560000003E-2</v>
      </c>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row>
    <row r="202" spans="1:99" x14ac:dyDescent="0.25">
      <c r="A202" s="2" t="s">
        <v>103</v>
      </c>
      <c r="B202" s="3">
        <v>43301</v>
      </c>
      <c r="C202" s="2">
        <v>2644.2</v>
      </c>
      <c r="D202" s="2">
        <v>84</v>
      </c>
      <c r="E202" s="2">
        <v>74</v>
      </c>
      <c r="F202" s="2">
        <v>1.1351351350000001</v>
      </c>
      <c r="G202" s="2">
        <v>35.732432430000003</v>
      </c>
      <c r="H202" s="2">
        <v>31.478571429999999</v>
      </c>
      <c r="I202" s="2">
        <v>1956.48</v>
      </c>
      <c r="J202" s="2">
        <v>0.42525887480000002</v>
      </c>
      <c r="K202" s="2">
        <v>980</v>
      </c>
      <c r="L202" s="2">
        <v>7.5510204080000004E-2</v>
      </c>
      <c r="M202" s="2">
        <v>13</v>
      </c>
      <c r="N202" s="2">
        <v>1092</v>
      </c>
      <c r="O202" s="2">
        <v>0.58702064899999995</v>
      </c>
      <c r="P202" s="2">
        <v>18000</v>
      </c>
      <c r="Q202" s="2">
        <v>45000</v>
      </c>
      <c r="R202" s="2">
        <v>-547.79999999999995</v>
      </c>
      <c r="S202" s="2"/>
      <c r="T202" s="2">
        <v>2</v>
      </c>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v>900</v>
      </c>
      <c r="AX202" s="2">
        <v>2.9380000000000002</v>
      </c>
      <c r="AY202" s="2">
        <v>5.876E-2</v>
      </c>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row>
    <row r="203" spans="1:99" x14ac:dyDescent="0.25">
      <c r="A203" s="2" t="s">
        <v>104</v>
      </c>
      <c r="B203" s="3">
        <v>43302</v>
      </c>
      <c r="C203" s="2">
        <v>4877.3999999999996</v>
      </c>
      <c r="D203" s="2">
        <v>185</v>
      </c>
      <c r="E203" s="2">
        <v>137</v>
      </c>
      <c r="F203" s="2">
        <v>1.3503649639999999</v>
      </c>
      <c r="G203" s="2">
        <v>35.601459849999998</v>
      </c>
      <c r="H203" s="2">
        <v>26.364324320000001</v>
      </c>
      <c r="I203" s="2">
        <v>3666.66</v>
      </c>
      <c r="J203" s="2">
        <v>0.42914726720000002</v>
      </c>
      <c r="K203" s="2">
        <v>1965</v>
      </c>
      <c r="L203" s="2">
        <v>6.9720101780000002E-2</v>
      </c>
      <c r="M203" s="2">
        <v>13</v>
      </c>
      <c r="N203" s="2">
        <v>2405</v>
      </c>
      <c r="O203" s="2">
        <v>0.50690941899999997</v>
      </c>
      <c r="P203" s="2">
        <v>18000</v>
      </c>
      <c r="Q203" s="2">
        <v>45000</v>
      </c>
      <c r="R203" s="2">
        <v>372.4</v>
      </c>
      <c r="S203" s="2"/>
      <c r="T203" s="2">
        <v>2</v>
      </c>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v>900</v>
      </c>
      <c r="AX203" s="2">
        <v>5.419333333</v>
      </c>
      <c r="AY203" s="2">
        <v>0.1083866667</v>
      </c>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row>
    <row r="204" spans="1:99" x14ac:dyDescent="0.25">
      <c r="A204" s="2" t="s">
        <v>105</v>
      </c>
      <c r="B204" s="3">
        <v>43303</v>
      </c>
      <c r="C204" s="2">
        <v>4391.8</v>
      </c>
      <c r="D204" s="2">
        <v>148</v>
      </c>
      <c r="E204" s="2">
        <v>120</v>
      </c>
      <c r="F204" s="2">
        <v>1.233333333</v>
      </c>
      <c r="G204" s="2">
        <v>36.598333330000003</v>
      </c>
      <c r="H204" s="2">
        <v>29.67432432</v>
      </c>
      <c r="I204" s="2">
        <v>3475.28</v>
      </c>
      <c r="J204" s="2">
        <v>0.44174967079999999</v>
      </c>
      <c r="K204" s="2">
        <v>1682</v>
      </c>
      <c r="L204" s="2">
        <v>7.1343638530000003E-2</v>
      </c>
      <c r="M204" s="2">
        <v>13</v>
      </c>
      <c r="N204" s="2">
        <v>1924</v>
      </c>
      <c r="O204" s="2">
        <v>0.56191083379999995</v>
      </c>
      <c r="P204" s="2">
        <v>18000</v>
      </c>
      <c r="Q204" s="2">
        <v>45000</v>
      </c>
      <c r="R204" s="2">
        <v>367.8</v>
      </c>
      <c r="S204" s="2"/>
      <c r="T204" s="2">
        <v>3</v>
      </c>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v>900</v>
      </c>
      <c r="AX204" s="2">
        <v>4.8797777780000002</v>
      </c>
      <c r="AY204" s="2">
        <v>9.7595555560000005E-2</v>
      </c>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row>
    <row r="205" spans="1:99" x14ac:dyDescent="0.25">
      <c r="A205" s="2" t="s">
        <v>99</v>
      </c>
      <c r="B205" s="3">
        <v>43304</v>
      </c>
      <c r="C205" s="2">
        <v>1958.5</v>
      </c>
      <c r="D205" s="2">
        <v>75</v>
      </c>
      <c r="E205" s="2">
        <v>53</v>
      </c>
      <c r="F205" s="2">
        <v>1.41509434</v>
      </c>
      <c r="G205" s="2">
        <v>36.95283019</v>
      </c>
      <c r="H205" s="2">
        <v>26.11333333</v>
      </c>
      <c r="I205" s="2">
        <v>1352.49</v>
      </c>
      <c r="J205" s="2">
        <v>0.40848507550000002</v>
      </c>
      <c r="K205" s="2">
        <v>681</v>
      </c>
      <c r="L205" s="2">
        <v>7.7826725400000005E-2</v>
      </c>
      <c r="M205" s="2">
        <v>13</v>
      </c>
      <c r="N205" s="2">
        <v>975</v>
      </c>
      <c r="O205" s="2">
        <v>0.5021700281</v>
      </c>
      <c r="P205" s="2">
        <v>18000</v>
      </c>
      <c r="Q205" s="2">
        <v>45000</v>
      </c>
      <c r="R205" s="2">
        <v>-1116.5</v>
      </c>
      <c r="S205" s="2"/>
      <c r="T205" s="2">
        <v>2</v>
      </c>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v>900</v>
      </c>
      <c r="AX205" s="2">
        <v>2.176111111</v>
      </c>
      <c r="AY205" s="2">
        <v>4.3522222219999997E-2</v>
      </c>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row>
    <row r="206" spans="1:99" x14ac:dyDescent="0.25">
      <c r="A206" s="2" t="s">
        <v>100</v>
      </c>
      <c r="B206" s="3">
        <v>43305</v>
      </c>
      <c r="C206" s="2">
        <v>2515.1999999999998</v>
      </c>
      <c r="D206" s="2">
        <v>102</v>
      </c>
      <c r="E206" s="2">
        <v>67</v>
      </c>
      <c r="F206" s="2">
        <v>1.5223880599999999</v>
      </c>
      <c r="G206" s="2">
        <v>37.54029851</v>
      </c>
      <c r="H206" s="2">
        <v>24.658823529999999</v>
      </c>
      <c r="I206" s="2">
        <v>2076.34</v>
      </c>
      <c r="J206" s="2">
        <v>0.45220993390000003</v>
      </c>
      <c r="K206" s="2">
        <v>769</v>
      </c>
      <c r="L206" s="2">
        <v>8.7126137840000006E-2</v>
      </c>
      <c r="M206" s="2">
        <v>13</v>
      </c>
      <c r="N206" s="2">
        <v>1326</v>
      </c>
      <c r="O206" s="2">
        <v>0.47280534349999997</v>
      </c>
      <c r="P206" s="2">
        <v>18000</v>
      </c>
      <c r="Q206" s="2">
        <v>45000</v>
      </c>
      <c r="R206" s="2">
        <v>-910.8</v>
      </c>
      <c r="S206" s="2"/>
      <c r="T206" s="2">
        <v>2</v>
      </c>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v>900</v>
      </c>
      <c r="AX206" s="2">
        <v>2.794666667</v>
      </c>
      <c r="AY206" s="2">
        <v>5.5893333330000003E-2</v>
      </c>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row>
    <row r="207" spans="1:99" x14ac:dyDescent="0.25">
      <c r="A207" s="2" t="s">
        <v>101</v>
      </c>
      <c r="B207" s="3">
        <v>43306</v>
      </c>
      <c r="C207" s="2">
        <v>2213.6999999999998</v>
      </c>
      <c r="D207" s="2">
        <v>86</v>
      </c>
      <c r="E207" s="2">
        <v>60</v>
      </c>
      <c r="F207" s="2">
        <v>1.433333333</v>
      </c>
      <c r="G207" s="2">
        <v>36.895000000000003</v>
      </c>
      <c r="H207" s="2">
        <v>25.740697669999999</v>
      </c>
      <c r="I207" s="2">
        <v>1887.16</v>
      </c>
      <c r="J207" s="2">
        <v>0.46018639989999999</v>
      </c>
      <c r="K207" s="2">
        <v>995</v>
      </c>
      <c r="L207" s="2">
        <v>6.030150754E-2</v>
      </c>
      <c r="M207" s="2">
        <v>13</v>
      </c>
      <c r="N207" s="2">
        <v>1118</v>
      </c>
      <c r="O207" s="2">
        <v>0.49496318379999998</v>
      </c>
      <c r="P207" s="2">
        <v>18000</v>
      </c>
      <c r="Q207" s="2">
        <v>45000</v>
      </c>
      <c r="R207" s="2">
        <v>-1004.3</v>
      </c>
      <c r="S207" s="2"/>
      <c r="T207" s="2">
        <v>3</v>
      </c>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v>900</v>
      </c>
      <c r="AX207" s="2">
        <v>2.459666667</v>
      </c>
      <c r="AY207" s="2">
        <v>4.9193333329999998E-2</v>
      </c>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row>
    <row r="208" spans="1:99" x14ac:dyDescent="0.25">
      <c r="A208" s="2" t="s">
        <v>102</v>
      </c>
      <c r="B208" s="3">
        <v>43307</v>
      </c>
      <c r="C208" s="2">
        <v>2105.4</v>
      </c>
      <c r="D208" s="2">
        <v>84</v>
      </c>
      <c r="E208" s="2">
        <v>59</v>
      </c>
      <c r="F208" s="2">
        <v>1.423728814</v>
      </c>
      <c r="G208" s="2">
        <v>35.684745759999998</v>
      </c>
      <c r="H208" s="2">
        <v>25.06428571</v>
      </c>
      <c r="I208" s="2">
        <v>1790.47</v>
      </c>
      <c r="J208" s="2">
        <v>0.45958155690000002</v>
      </c>
      <c r="K208" s="2">
        <v>791</v>
      </c>
      <c r="L208" s="2">
        <v>7.4589127690000007E-2</v>
      </c>
      <c r="M208" s="2">
        <v>13</v>
      </c>
      <c r="N208" s="2">
        <v>1092</v>
      </c>
      <c r="O208" s="2">
        <v>0.48133371330000002</v>
      </c>
      <c r="P208" s="2">
        <v>18000</v>
      </c>
      <c r="Q208" s="2">
        <v>45000</v>
      </c>
      <c r="R208" s="2">
        <v>-1086.5999999999999</v>
      </c>
      <c r="S208" s="2"/>
      <c r="T208" s="2">
        <v>3</v>
      </c>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v>900</v>
      </c>
      <c r="AX208" s="2">
        <v>2.3393333329999999</v>
      </c>
      <c r="AY208" s="2">
        <v>4.6786666669999998E-2</v>
      </c>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row>
    <row r="209" spans="1:99" x14ac:dyDescent="0.25">
      <c r="A209" s="2" t="s">
        <v>103</v>
      </c>
      <c r="B209" s="3">
        <v>43308</v>
      </c>
      <c r="C209" s="2">
        <v>1962.4</v>
      </c>
      <c r="D209" s="2">
        <v>61</v>
      </c>
      <c r="E209" s="2">
        <v>45</v>
      </c>
      <c r="F209" s="2">
        <v>1.3555555560000001</v>
      </c>
      <c r="G209" s="2">
        <v>43.608888890000003</v>
      </c>
      <c r="H209" s="2">
        <v>32.170491800000001</v>
      </c>
      <c r="I209" s="2">
        <v>925.35</v>
      </c>
      <c r="J209" s="2">
        <v>0.32043978880000001</v>
      </c>
      <c r="K209" s="2">
        <v>848</v>
      </c>
      <c r="L209" s="2">
        <v>5.3066037740000002E-2</v>
      </c>
      <c r="M209" s="2">
        <v>13</v>
      </c>
      <c r="N209" s="2">
        <v>793</v>
      </c>
      <c r="O209" s="2">
        <v>0.59590297589999996</v>
      </c>
      <c r="P209" s="2">
        <v>18000</v>
      </c>
      <c r="Q209" s="2">
        <v>45000</v>
      </c>
      <c r="R209" s="2">
        <v>-930.6</v>
      </c>
      <c r="S209" s="2"/>
      <c r="T209" s="2">
        <v>2</v>
      </c>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v>900</v>
      </c>
      <c r="AX209" s="2">
        <v>2.1804444439999999</v>
      </c>
      <c r="AY209" s="2">
        <v>4.3608888890000003E-2</v>
      </c>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row>
    <row r="210" spans="1:99" x14ac:dyDescent="0.25">
      <c r="A210" s="2" t="s">
        <v>104</v>
      </c>
      <c r="B210" s="3">
        <v>43309</v>
      </c>
      <c r="C210" s="2">
        <v>3286.6</v>
      </c>
      <c r="D210" s="2">
        <v>110</v>
      </c>
      <c r="E210" s="2">
        <v>70</v>
      </c>
      <c r="F210" s="2">
        <v>1.571428571</v>
      </c>
      <c r="G210" s="2">
        <v>46.951428569999997</v>
      </c>
      <c r="H210" s="2">
        <v>29.878181819999998</v>
      </c>
      <c r="I210" s="2">
        <v>2043.74</v>
      </c>
      <c r="J210" s="2">
        <v>0.38341644250000001</v>
      </c>
      <c r="K210" s="2">
        <v>1510</v>
      </c>
      <c r="L210" s="2">
        <v>4.6357615890000002E-2</v>
      </c>
      <c r="M210" s="2">
        <v>13</v>
      </c>
      <c r="N210" s="2">
        <v>1430</v>
      </c>
      <c r="O210" s="2">
        <v>0.56489989650000005</v>
      </c>
      <c r="P210" s="2">
        <v>18000</v>
      </c>
      <c r="Q210" s="2">
        <v>45000</v>
      </c>
      <c r="R210" s="2">
        <v>-243.4</v>
      </c>
      <c r="S210" s="2"/>
      <c r="T210" s="2">
        <v>3</v>
      </c>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v>900</v>
      </c>
      <c r="AX210" s="2">
        <v>3.651777778</v>
      </c>
      <c r="AY210" s="2">
        <v>7.3035555560000007E-2</v>
      </c>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row>
    <row r="211" spans="1:99" x14ac:dyDescent="0.25">
      <c r="A211" s="2" t="s">
        <v>105</v>
      </c>
      <c r="B211" s="3">
        <v>43310</v>
      </c>
      <c r="C211" s="2">
        <v>4099.7</v>
      </c>
      <c r="D211" s="2">
        <v>124</v>
      </c>
      <c r="E211" s="2">
        <v>79</v>
      </c>
      <c r="F211" s="2">
        <v>1.5696202530000001</v>
      </c>
      <c r="G211" s="2">
        <v>51.894936710000003</v>
      </c>
      <c r="H211" s="2">
        <v>33.062096769999997</v>
      </c>
      <c r="I211" s="2">
        <v>2311.3200000000002</v>
      </c>
      <c r="J211" s="2">
        <v>0.36052297449999998</v>
      </c>
      <c r="K211" s="2">
        <v>1497</v>
      </c>
      <c r="L211" s="2">
        <v>5.277221109E-2</v>
      </c>
      <c r="M211" s="2">
        <v>13</v>
      </c>
      <c r="N211" s="2">
        <v>1612</v>
      </c>
      <c r="O211" s="2">
        <v>0.60680049759999999</v>
      </c>
      <c r="P211" s="2">
        <v>18000</v>
      </c>
      <c r="Q211" s="2">
        <v>45000</v>
      </c>
      <c r="R211" s="2">
        <v>387.7</v>
      </c>
      <c r="S211" s="2"/>
      <c r="T211" s="2">
        <v>3</v>
      </c>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v>900</v>
      </c>
      <c r="AX211" s="2">
        <v>4.5552222220000003</v>
      </c>
      <c r="AY211" s="2">
        <v>9.1104444440000001E-2</v>
      </c>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row>
    <row r="212" spans="1:99" x14ac:dyDescent="0.25">
      <c r="A212" s="2" t="s">
        <v>99</v>
      </c>
      <c r="B212" s="3">
        <v>43311</v>
      </c>
      <c r="C212" s="2"/>
      <c r="D212" s="2"/>
      <c r="E212" s="2"/>
      <c r="F212" s="2"/>
      <c r="G212" s="2"/>
      <c r="H212" s="2"/>
      <c r="I212" s="2"/>
      <c r="J212" s="2"/>
      <c r="K212" s="2"/>
      <c r="L212" s="2"/>
      <c r="M212" s="2">
        <v>13</v>
      </c>
      <c r="N212" s="2">
        <v>0</v>
      </c>
      <c r="O212" s="2"/>
      <c r="P212" s="2">
        <v>18000</v>
      </c>
      <c r="Q212" s="2">
        <v>45000</v>
      </c>
      <c r="R212" s="2">
        <v>-2100</v>
      </c>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v>900</v>
      </c>
      <c r="AX212" s="2">
        <v>0</v>
      </c>
      <c r="AY212" s="2">
        <v>0</v>
      </c>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row>
    <row r="213" spans="1:99" x14ac:dyDescent="0.25">
      <c r="A213" s="2" t="s">
        <v>100</v>
      </c>
      <c r="B213" s="3">
        <v>43312</v>
      </c>
      <c r="C213" s="2"/>
      <c r="D213" s="2"/>
      <c r="E213" s="2"/>
      <c r="F213" s="2"/>
      <c r="G213" s="2"/>
      <c r="H213" s="2"/>
      <c r="I213" s="2"/>
      <c r="J213" s="2"/>
      <c r="K213" s="2"/>
      <c r="L213" s="2"/>
      <c r="M213" s="2">
        <v>13</v>
      </c>
      <c r="N213" s="2">
        <v>0</v>
      </c>
      <c r="O213" s="2"/>
      <c r="P213" s="2">
        <v>18000</v>
      </c>
      <c r="Q213" s="2">
        <v>45000</v>
      </c>
      <c r="R213" s="2">
        <v>-2100</v>
      </c>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v>900</v>
      </c>
      <c r="AX213" s="2">
        <v>0</v>
      </c>
      <c r="AY213" s="2">
        <v>0</v>
      </c>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row>
    <row r="214" spans="1:99" x14ac:dyDescent="0.25">
      <c r="A214" s="2" t="s">
        <v>101</v>
      </c>
      <c r="B214" s="3">
        <v>43313</v>
      </c>
      <c r="C214" s="2"/>
      <c r="D214" s="2"/>
      <c r="E214" s="2"/>
      <c r="F214" s="2"/>
      <c r="G214" s="2"/>
      <c r="H214" s="2"/>
      <c r="I214" s="2"/>
      <c r="J214" s="2"/>
      <c r="K214" s="2"/>
      <c r="L214" s="2"/>
      <c r="M214" s="2">
        <v>13</v>
      </c>
      <c r="N214" s="2">
        <v>0</v>
      </c>
      <c r="O214" s="2"/>
      <c r="P214" s="2">
        <v>18000</v>
      </c>
      <c r="Q214" s="2">
        <v>45000</v>
      </c>
      <c r="R214" s="2">
        <v>-2100</v>
      </c>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v>900</v>
      </c>
      <c r="AX214" s="2">
        <v>0</v>
      </c>
      <c r="AY214" s="2">
        <v>0</v>
      </c>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row>
    <row r="215" spans="1:99" x14ac:dyDescent="0.25">
      <c r="A215" s="2"/>
      <c r="B215" s="2"/>
      <c r="C215" s="2"/>
      <c r="D215" s="2"/>
      <c r="E215" s="2"/>
      <c r="F215" s="2"/>
      <c r="G215" s="2"/>
      <c r="H215" s="2"/>
      <c r="I215" s="2"/>
      <c r="J215" s="2"/>
      <c r="K215" s="2"/>
      <c r="L215" s="2"/>
      <c r="M215" s="2">
        <v>13</v>
      </c>
      <c r="N215" s="2">
        <v>0</v>
      </c>
      <c r="O215" s="2"/>
      <c r="P215" s="2">
        <v>18000</v>
      </c>
      <c r="Q215" s="2">
        <v>45000</v>
      </c>
      <c r="R215" s="2">
        <v>-2100</v>
      </c>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v>0</v>
      </c>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4:E25"/>
  <sheetViews>
    <sheetView workbookViewId="0">
      <selection activeCell="D31" sqref="D31"/>
    </sheetView>
  </sheetViews>
  <sheetFormatPr defaultRowHeight="12.5" x14ac:dyDescent="0.25"/>
  <cols>
    <col min="4" max="4" width="27.08984375" bestFit="1" customWidth="1"/>
    <col min="5" max="5" width="122.7265625" bestFit="1" customWidth="1"/>
  </cols>
  <sheetData>
    <row r="4" spans="3:5" x14ac:dyDescent="0.25">
      <c r="C4" s="4"/>
    </row>
    <row r="6" spans="3:5" ht="88" x14ac:dyDescent="0.4">
      <c r="D6" s="14" t="s">
        <v>115</v>
      </c>
      <c r="E6" s="15" t="s">
        <v>116</v>
      </c>
    </row>
    <row r="7" spans="3:5" x14ac:dyDescent="0.25">
      <c r="E7" s="13"/>
    </row>
    <row r="8" spans="3:5" ht="18" x14ac:dyDescent="0.4">
      <c r="D8" s="7" t="s">
        <v>108</v>
      </c>
      <c r="E8" s="10" t="s">
        <v>117</v>
      </c>
    </row>
    <row r="9" spans="3:5" ht="18" x14ac:dyDescent="0.4">
      <c r="D9" s="8"/>
      <c r="E9" s="11"/>
    </row>
    <row r="10" spans="3:5" ht="18" x14ac:dyDescent="0.4">
      <c r="D10" s="8" t="s">
        <v>110</v>
      </c>
      <c r="E10" s="11" t="s">
        <v>109</v>
      </c>
    </row>
    <row r="11" spans="3:5" ht="18" x14ac:dyDescent="0.4">
      <c r="D11" s="8"/>
      <c r="E11" s="11"/>
    </row>
    <row r="12" spans="3:5" ht="18" x14ac:dyDescent="0.4">
      <c r="D12" s="8" t="s">
        <v>112</v>
      </c>
      <c r="E12" s="11" t="s">
        <v>111</v>
      </c>
    </row>
    <row r="13" spans="3:5" ht="18" x14ac:dyDescent="0.4">
      <c r="D13" s="8"/>
      <c r="E13" s="11" t="s">
        <v>106</v>
      </c>
    </row>
    <row r="14" spans="3:5" ht="18" x14ac:dyDescent="0.4">
      <c r="D14" s="8"/>
      <c r="E14" s="11" t="s">
        <v>107</v>
      </c>
    </row>
    <row r="15" spans="3:5" ht="18" x14ac:dyDescent="0.4">
      <c r="D15" s="8"/>
      <c r="E15" s="11"/>
    </row>
    <row r="16" spans="3:5" ht="18" x14ac:dyDescent="0.4">
      <c r="D16" s="9" t="s">
        <v>113</v>
      </c>
      <c r="E16" s="12" t="s">
        <v>114</v>
      </c>
    </row>
    <row r="17" spans="4:5" ht="18" x14ac:dyDescent="0.4">
      <c r="D17" s="5"/>
      <c r="E17" s="6"/>
    </row>
    <row r="21" spans="4:5" x14ac:dyDescent="0.25">
      <c r="D21" s="4" t="s">
        <v>174</v>
      </c>
      <c r="E21" s="4" t="s">
        <v>175</v>
      </c>
    </row>
    <row r="22" spans="4:5" x14ac:dyDescent="0.25">
      <c r="E22" s="4" t="s">
        <v>176</v>
      </c>
    </row>
    <row r="24" spans="4:5" x14ac:dyDescent="0.25">
      <c r="E24" s="4" t="s">
        <v>177</v>
      </c>
    </row>
    <row r="25" spans="4:5" x14ac:dyDescent="0.25">
      <c r="E25" s="4" t="s">
        <v>178</v>
      </c>
    </row>
  </sheetData>
  <hyperlinks>
    <hyperlink ref="E16" r:id="rId1" xr:uid="{00000000-0004-0000-02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214"/>
  <sheetViews>
    <sheetView workbookViewId="0">
      <selection activeCell="C5" sqref="C5"/>
    </sheetView>
  </sheetViews>
  <sheetFormatPr defaultRowHeight="12.5" x14ac:dyDescent="0.25"/>
  <cols>
    <col min="1" max="1" width="10.36328125" bestFit="1" customWidth="1"/>
    <col min="2" max="2" width="17.90625" bestFit="1" customWidth="1"/>
    <col min="3" max="3" width="10.36328125" customWidth="1"/>
    <col min="4" max="4" width="17.90625" customWidth="1"/>
    <col min="5" max="5" width="8.81640625" bestFit="1" customWidth="1"/>
    <col min="6" max="6" width="19" customWidth="1"/>
    <col min="7" max="7" width="26.6328125" customWidth="1"/>
    <col min="8" max="8" width="26.54296875" customWidth="1"/>
    <col min="9" max="9" width="20.7265625" bestFit="1" customWidth="1"/>
    <col min="10" max="10" width="20.7265625" customWidth="1"/>
    <col min="11" max="11" width="14.1796875" bestFit="1" customWidth="1"/>
    <col min="12" max="12" width="13.1796875" bestFit="1" customWidth="1"/>
    <col min="13" max="13" width="12" bestFit="1" customWidth="1"/>
    <col min="14" max="14" width="7.1796875" bestFit="1" customWidth="1"/>
    <col min="15" max="15" width="25.6328125" customWidth="1"/>
    <col min="16" max="16" width="20.81640625" bestFit="1" customWidth="1"/>
    <col min="17" max="17" width="13.7265625" bestFit="1" customWidth="1"/>
    <col min="18" max="18" width="12.6328125" bestFit="1" customWidth="1"/>
    <col min="19" max="19" width="18" bestFit="1" customWidth="1"/>
    <col min="20" max="20" width="12.26953125" bestFit="1" customWidth="1"/>
    <col min="21" max="21" width="8.453125" bestFit="1" customWidth="1"/>
    <col min="22" max="22" width="9.54296875" bestFit="1" customWidth="1"/>
    <col min="23" max="23" width="15.6328125" bestFit="1" customWidth="1"/>
    <col min="24" max="24" width="20.453125" bestFit="1" customWidth="1"/>
    <col min="25" max="25" width="20.7265625" bestFit="1" customWidth="1"/>
    <col min="26" max="26" width="18.36328125" bestFit="1" customWidth="1"/>
    <col min="27" max="27" width="23.36328125" bestFit="1" customWidth="1"/>
    <col min="28" max="28" width="17" bestFit="1" customWidth="1"/>
    <col min="29" max="29" width="14.08984375" bestFit="1" customWidth="1"/>
    <col min="30" max="30" width="16" bestFit="1" customWidth="1"/>
    <col min="31" max="31" width="16.453125" bestFit="1" customWidth="1"/>
  </cols>
  <sheetData>
    <row r="1" spans="1:31" ht="13" x14ac:dyDescent="0.25">
      <c r="A1" s="1" t="s">
        <v>0</v>
      </c>
      <c r="B1" s="1" t="s">
        <v>1</v>
      </c>
      <c r="C1" s="16" t="s">
        <v>142</v>
      </c>
      <c r="D1" s="16" t="s">
        <v>118</v>
      </c>
      <c r="E1" s="1" t="s">
        <v>2</v>
      </c>
      <c r="F1" s="1" t="s">
        <v>3</v>
      </c>
      <c r="G1" s="1" t="s">
        <v>4</v>
      </c>
      <c r="H1" s="1" t="s">
        <v>5</v>
      </c>
      <c r="I1" s="1" t="s">
        <v>6</v>
      </c>
      <c r="J1" s="16" t="s">
        <v>124</v>
      </c>
      <c r="K1" s="1" t="s">
        <v>7</v>
      </c>
      <c r="L1" s="1" t="s">
        <v>8</v>
      </c>
      <c r="M1" s="1" t="s">
        <v>9</v>
      </c>
      <c r="N1" s="1" t="s">
        <v>10</v>
      </c>
      <c r="O1" s="1" t="s">
        <v>11</v>
      </c>
      <c r="P1" s="1" t="s">
        <v>12</v>
      </c>
      <c r="Q1" s="1" t="s">
        <v>13</v>
      </c>
      <c r="R1" s="1" t="s">
        <v>14</v>
      </c>
      <c r="S1" s="1" t="s">
        <v>15</v>
      </c>
      <c r="T1" s="1" t="s">
        <v>16</v>
      </c>
      <c r="U1" s="1" t="s">
        <v>17</v>
      </c>
      <c r="V1" s="29" t="s">
        <v>19</v>
      </c>
      <c r="W1" s="29" t="s">
        <v>20</v>
      </c>
      <c r="X1" s="29" t="s">
        <v>21</v>
      </c>
      <c r="Y1" s="29" t="s">
        <v>22</v>
      </c>
      <c r="Z1" s="29" t="s">
        <v>23</v>
      </c>
      <c r="AA1" s="29" t="s">
        <v>24</v>
      </c>
      <c r="AB1" s="29" t="s">
        <v>25</v>
      </c>
      <c r="AC1" s="1" t="s">
        <v>48</v>
      </c>
      <c r="AD1" s="1" t="s">
        <v>49</v>
      </c>
      <c r="AE1" s="1" t="s">
        <v>50</v>
      </c>
    </row>
    <row r="2" spans="1:31" x14ac:dyDescent="0.25">
      <c r="A2" s="2" t="s">
        <v>100</v>
      </c>
      <c r="B2" s="3">
        <v>43312</v>
      </c>
      <c r="C2" s="22" t="str">
        <f t="shared" ref="C2:C65" si="0">IF(WEEKDAY(B2,2)&lt;6, "Weekday", "Weekend")</f>
        <v>Weekday</v>
      </c>
      <c r="D2" s="17" t="str">
        <f t="shared" ref="D2:D65" si="1">TEXT(B2,"mmm")</f>
        <v>Jul</v>
      </c>
      <c r="E2" s="2"/>
      <c r="F2" s="2"/>
      <c r="G2" s="2"/>
      <c r="H2" s="2"/>
      <c r="I2" s="2"/>
      <c r="J2" s="2" t="str">
        <f t="shared" ref="J2:J65" si="2">IF(I2&lt;40, "Less than $40", IF(I2&lt;50, "Between $40 and $50", IF(I2&lt;60, "Between $50 and $60", "More than $60")))</f>
        <v>Less than $40</v>
      </c>
      <c r="K2" s="2"/>
      <c r="L2" s="2"/>
      <c r="M2" s="2"/>
      <c r="N2" s="2"/>
      <c r="O2" s="2"/>
      <c r="P2" s="2">
        <v>13</v>
      </c>
      <c r="Q2" s="2">
        <v>0</v>
      </c>
      <c r="R2" s="2"/>
      <c r="S2" s="2">
        <v>18000</v>
      </c>
      <c r="T2" s="2">
        <v>45000</v>
      </c>
      <c r="U2" s="2">
        <v>-2100</v>
      </c>
      <c r="V2" s="2"/>
      <c r="W2" s="2"/>
      <c r="X2" s="2"/>
      <c r="Y2" s="2"/>
      <c r="Z2" s="2"/>
      <c r="AA2" s="2"/>
      <c r="AB2" s="2"/>
      <c r="AC2" s="2">
        <v>900</v>
      </c>
      <c r="AD2" s="2">
        <v>0</v>
      </c>
      <c r="AE2" s="2">
        <v>0</v>
      </c>
    </row>
    <row r="3" spans="1:31" x14ac:dyDescent="0.25">
      <c r="A3" s="2" t="s">
        <v>99</v>
      </c>
      <c r="B3" s="3">
        <v>43311</v>
      </c>
      <c r="C3" s="22" t="str">
        <f t="shared" si="0"/>
        <v>Weekday</v>
      </c>
      <c r="D3" s="17" t="str">
        <f t="shared" si="1"/>
        <v>Jul</v>
      </c>
      <c r="E3" s="2"/>
      <c r="F3" s="2"/>
      <c r="G3" s="2"/>
      <c r="H3" s="2"/>
      <c r="I3" s="2"/>
      <c r="J3" s="2" t="str">
        <f t="shared" si="2"/>
        <v>Less than $40</v>
      </c>
      <c r="K3" s="2"/>
      <c r="L3" s="2"/>
      <c r="M3" s="2"/>
      <c r="N3" s="2"/>
      <c r="O3" s="2"/>
      <c r="P3" s="2">
        <v>13</v>
      </c>
      <c r="Q3" s="2">
        <v>0</v>
      </c>
      <c r="R3" s="2"/>
      <c r="S3" s="2">
        <v>18000</v>
      </c>
      <c r="T3" s="2">
        <v>45000</v>
      </c>
      <c r="U3" s="2">
        <v>-2100</v>
      </c>
      <c r="V3" s="2"/>
      <c r="W3" s="2"/>
      <c r="X3" s="2"/>
      <c r="Y3" s="2"/>
      <c r="Z3" s="2"/>
      <c r="AA3" s="2"/>
      <c r="AB3" s="2"/>
      <c r="AC3" s="2">
        <v>900</v>
      </c>
      <c r="AD3" s="2">
        <v>0</v>
      </c>
      <c r="AE3" s="2">
        <v>0</v>
      </c>
    </row>
    <row r="4" spans="1:31" x14ac:dyDescent="0.25">
      <c r="A4" s="2" t="s">
        <v>105</v>
      </c>
      <c r="B4" s="3">
        <v>43310</v>
      </c>
      <c r="C4" s="22" t="str">
        <f t="shared" si="0"/>
        <v>Weekend</v>
      </c>
      <c r="D4" s="17" t="str">
        <f t="shared" si="1"/>
        <v>Jul</v>
      </c>
      <c r="E4" s="2">
        <v>4099.7</v>
      </c>
      <c r="F4" s="2">
        <v>124</v>
      </c>
      <c r="G4" s="2">
        <v>79</v>
      </c>
      <c r="H4" s="2">
        <v>1.5696202530000001</v>
      </c>
      <c r="I4" s="2">
        <v>51.894936710000003</v>
      </c>
      <c r="J4" s="2" t="str">
        <f t="shared" si="2"/>
        <v>Between $50 and $60</v>
      </c>
      <c r="K4" s="2">
        <v>33.062096769999997</v>
      </c>
      <c r="L4" s="2">
        <v>2311.3200000000002</v>
      </c>
      <c r="M4" s="2">
        <v>0.36052297449999998</v>
      </c>
      <c r="N4" s="2">
        <v>1497</v>
      </c>
      <c r="O4" s="2">
        <v>5.277221109E-2</v>
      </c>
      <c r="P4" s="2">
        <v>13</v>
      </c>
      <c r="Q4" s="2">
        <v>1612</v>
      </c>
      <c r="R4" s="2">
        <v>0.60680049759999999</v>
      </c>
      <c r="S4" s="2">
        <v>18000</v>
      </c>
      <c r="T4" s="2">
        <v>45000</v>
      </c>
      <c r="U4" s="2">
        <v>387.7</v>
      </c>
      <c r="V4" s="2">
        <v>3</v>
      </c>
      <c r="W4" s="2"/>
      <c r="X4" s="2"/>
      <c r="Y4" s="2"/>
      <c r="Z4" s="2"/>
      <c r="AA4" s="2"/>
      <c r="AB4" s="2"/>
      <c r="AC4" s="2">
        <v>900</v>
      </c>
      <c r="AD4" s="2">
        <v>4.5552222220000003</v>
      </c>
      <c r="AE4" s="2">
        <v>9.1104444440000001E-2</v>
      </c>
    </row>
    <row r="5" spans="1:31" x14ac:dyDescent="0.25">
      <c r="A5" s="2" t="s">
        <v>104</v>
      </c>
      <c r="B5" s="3">
        <v>43309</v>
      </c>
      <c r="C5" s="22" t="str">
        <f t="shared" si="0"/>
        <v>Weekend</v>
      </c>
      <c r="D5" s="17" t="str">
        <f t="shared" si="1"/>
        <v>Jul</v>
      </c>
      <c r="E5" s="2">
        <v>3286.6</v>
      </c>
      <c r="F5" s="2">
        <v>110</v>
      </c>
      <c r="G5" s="2">
        <v>70</v>
      </c>
      <c r="H5" s="2">
        <v>1.571428571</v>
      </c>
      <c r="I5" s="2">
        <v>46.951428569999997</v>
      </c>
      <c r="J5" s="2" t="str">
        <f t="shared" si="2"/>
        <v>Between $40 and $50</v>
      </c>
      <c r="K5" s="2">
        <v>29.878181819999998</v>
      </c>
      <c r="L5" s="2">
        <v>2043.74</v>
      </c>
      <c r="M5" s="2">
        <v>0.38341644250000001</v>
      </c>
      <c r="N5" s="2">
        <v>1510</v>
      </c>
      <c r="O5" s="2">
        <v>4.6357615890000002E-2</v>
      </c>
      <c r="P5" s="2">
        <v>13</v>
      </c>
      <c r="Q5" s="2">
        <v>1430</v>
      </c>
      <c r="R5" s="2">
        <v>0.56489989650000005</v>
      </c>
      <c r="S5" s="2">
        <v>18000</v>
      </c>
      <c r="T5" s="2">
        <v>45000</v>
      </c>
      <c r="U5" s="2">
        <v>-243.4</v>
      </c>
      <c r="V5" s="2">
        <v>3</v>
      </c>
      <c r="W5" s="2"/>
      <c r="X5" s="2"/>
      <c r="Y5" s="2"/>
      <c r="Z5" s="2"/>
      <c r="AA5" s="2"/>
      <c r="AB5" s="2"/>
      <c r="AC5" s="2">
        <v>900</v>
      </c>
      <c r="AD5" s="2">
        <v>3.651777778</v>
      </c>
      <c r="AE5" s="2">
        <v>7.3035555560000007E-2</v>
      </c>
    </row>
    <row r="6" spans="1:31" x14ac:dyDescent="0.25">
      <c r="A6" s="2" t="s">
        <v>103</v>
      </c>
      <c r="B6" s="3">
        <v>43308</v>
      </c>
      <c r="C6" s="22" t="str">
        <f t="shared" si="0"/>
        <v>Weekday</v>
      </c>
      <c r="D6" s="17" t="str">
        <f t="shared" si="1"/>
        <v>Jul</v>
      </c>
      <c r="E6" s="2">
        <v>1962.4</v>
      </c>
      <c r="F6" s="2">
        <v>61</v>
      </c>
      <c r="G6" s="2">
        <v>45</v>
      </c>
      <c r="H6" s="2">
        <v>1.3555555560000001</v>
      </c>
      <c r="I6" s="2">
        <v>43.608888890000003</v>
      </c>
      <c r="J6" s="2" t="str">
        <f t="shared" si="2"/>
        <v>Between $40 and $50</v>
      </c>
      <c r="K6" s="2">
        <v>32.170491800000001</v>
      </c>
      <c r="L6" s="2">
        <v>925.35</v>
      </c>
      <c r="M6" s="2">
        <v>0.32043978880000001</v>
      </c>
      <c r="N6" s="2">
        <v>848</v>
      </c>
      <c r="O6" s="2">
        <v>5.3066037740000002E-2</v>
      </c>
      <c r="P6" s="2">
        <v>13</v>
      </c>
      <c r="Q6" s="2">
        <v>793</v>
      </c>
      <c r="R6" s="2">
        <v>0.59590297589999996</v>
      </c>
      <c r="S6" s="2">
        <v>18000</v>
      </c>
      <c r="T6" s="2">
        <v>45000</v>
      </c>
      <c r="U6" s="2">
        <v>-930.6</v>
      </c>
      <c r="V6" s="2">
        <v>2</v>
      </c>
      <c r="W6" s="2"/>
      <c r="X6" s="2"/>
      <c r="Y6" s="2"/>
      <c r="Z6" s="2"/>
      <c r="AA6" s="2"/>
      <c r="AB6" s="2"/>
      <c r="AC6" s="2">
        <v>900</v>
      </c>
      <c r="AD6" s="2">
        <v>2.1804444439999999</v>
      </c>
      <c r="AE6" s="2">
        <v>4.3608888890000003E-2</v>
      </c>
    </row>
    <row r="7" spans="1:31" x14ac:dyDescent="0.25">
      <c r="A7" s="2" t="s">
        <v>102</v>
      </c>
      <c r="B7" s="3">
        <v>43307</v>
      </c>
      <c r="C7" s="22" t="str">
        <f t="shared" si="0"/>
        <v>Weekday</v>
      </c>
      <c r="D7" s="17" t="str">
        <f t="shared" si="1"/>
        <v>Jul</v>
      </c>
      <c r="E7" s="2">
        <v>2105.4</v>
      </c>
      <c r="F7" s="2">
        <v>84</v>
      </c>
      <c r="G7" s="2">
        <v>59</v>
      </c>
      <c r="H7" s="2">
        <v>1.423728814</v>
      </c>
      <c r="I7" s="2">
        <v>35.684745759999998</v>
      </c>
      <c r="J7" s="2" t="str">
        <f t="shared" si="2"/>
        <v>Less than $40</v>
      </c>
      <c r="K7" s="2">
        <v>25.06428571</v>
      </c>
      <c r="L7" s="2">
        <v>1790.47</v>
      </c>
      <c r="M7" s="2">
        <v>0.45958155690000002</v>
      </c>
      <c r="N7" s="2">
        <v>791</v>
      </c>
      <c r="O7" s="2">
        <v>7.4589127690000007E-2</v>
      </c>
      <c r="P7" s="2">
        <v>13</v>
      </c>
      <c r="Q7" s="2">
        <v>1092</v>
      </c>
      <c r="R7" s="2">
        <v>0.48133371330000002</v>
      </c>
      <c r="S7" s="2">
        <v>18000</v>
      </c>
      <c r="T7" s="2">
        <v>45000</v>
      </c>
      <c r="U7" s="2">
        <v>-1086.5999999999999</v>
      </c>
      <c r="V7" s="2">
        <v>3</v>
      </c>
      <c r="W7" s="2"/>
      <c r="X7" s="2"/>
      <c r="Y7" s="2"/>
      <c r="Z7" s="2"/>
      <c r="AA7" s="2"/>
      <c r="AB7" s="2"/>
      <c r="AC7" s="2">
        <v>900</v>
      </c>
      <c r="AD7" s="2">
        <v>2.3393333329999999</v>
      </c>
      <c r="AE7" s="2">
        <v>4.6786666669999998E-2</v>
      </c>
    </row>
    <row r="8" spans="1:31" x14ac:dyDescent="0.25">
      <c r="A8" s="2" t="s">
        <v>101</v>
      </c>
      <c r="B8" s="3">
        <v>43306</v>
      </c>
      <c r="C8" s="22" t="str">
        <f t="shared" si="0"/>
        <v>Weekday</v>
      </c>
      <c r="D8" s="17" t="str">
        <f t="shared" si="1"/>
        <v>Jul</v>
      </c>
      <c r="E8" s="2">
        <v>2213.6999999999998</v>
      </c>
      <c r="F8" s="2">
        <v>86</v>
      </c>
      <c r="G8" s="2">
        <v>60</v>
      </c>
      <c r="H8" s="2">
        <v>1.433333333</v>
      </c>
      <c r="I8" s="2">
        <v>36.895000000000003</v>
      </c>
      <c r="J8" s="2" t="str">
        <f t="shared" si="2"/>
        <v>Less than $40</v>
      </c>
      <c r="K8" s="2">
        <v>25.740697669999999</v>
      </c>
      <c r="L8" s="2">
        <v>1887.16</v>
      </c>
      <c r="M8" s="2">
        <v>0.46018639989999999</v>
      </c>
      <c r="N8" s="2">
        <v>995</v>
      </c>
      <c r="O8" s="2">
        <v>6.030150754E-2</v>
      </c>
      <c r="P8" s="2">
        <v>13</v>
      </c>
      <c r="Q8" s="2">
        <v>1118</v>
      </c>
      <c r="R8" s="2">
        <v>0.49496318379999998</v>
      </c>
      <c r="S8" s="2">
        <v>18000</v>
      </c>
      <c r="T8" s="2">
        <v>45000</v>
      </c>
      <c r="U8" s="2">
        <v>-1004.3</v>
      </c>
      <c r="V8" s="2">
        <v>3</v>
      </c>
      <c r="W8" s="2"/>
      <c r="X8" s="2"/>
      <c r="Y8" s="2"/>
      <c r="Z8" s="2"/>
      <c r="AA8" s="2"/>
      <c r="AB8" s="2"/>
      <c r="AC8" s="2">
        <v>900</v>
      </c>
      <c r="AD8" s="2">
        <v>2.459666667</v>
      </c>
      <c r="AE8" s="2">
        <v>4.9193333329999998E-2</v>
      </c>
    </row>
    <row r="9" spans="1:31" x14ac:dyDescent="0.25">
      <c r="A9" s="2" t="s">
        <v>100</v>
      </c>
      <c r="B9" s="3">
        <v>43305</v>
      </c>
      <c r="C9" s="22" t="str">
        <f t="shared" si="0"/>
        <v>Weekday</v>
      </c>
      <c r="D9" s="17" t="str">
        <f t="shared" si="1"/>
        <v>Jul</v>
      </c>
      <c r="E9" s="2">
        <v>2515.1999999999998</v>
      </c>
      <c r="F9" s="2">
        <v>102</v>
      </c>
      <c r="G9" s="2">
        <v>67</v>
      </c>
      <c r="H9" s="2">
        <v>1.5223880599999999</v>
      </c>
      <c r="I9" s="2">
        <v>37.54029851</v>
      </c>
      <c r="J9" s="2" t="str">
        <f t="shared" si="2"/>
        <v>Less than $40</v>
      </c>
      <c r="K9" s="2">
        <v>24.658823529999999</v>
      </c>
      <c r="L9" s="2">
        <v>2076.34</v>
      </c>
      <c r="M9" s="2">
        <v>0.45220993390000003</v>
      </c>
      <c r="N9" s="2">
        <v>769</v>
      </c>
      <c r="O9" s="2">
        <v>8.7126137840000006E-2</v>
      </c>
      <c r="P9" s="2">
        <v>13</v>
      </c>
      <c r="Q9" s="2">
        <v>1326</v>
      </c>
      <c r="R9" s="2">
        <v>0.47280534349999997</v>
      </c>
      <c r="S9" s="2">
        <v>18000</v>
      </c>
      <c r="T9" s="2">
        <v>45000</v>
      </c>
      <c r="U9" s="2">
        <v>-910.8</v>
      </c>
      <c r="V9" s="2">
        <v>2</v>
      </c>
      <c r="W9" s="2"/>
      <c r="X9" s="2"/>
      <c r="Y9" s="2"/>
      <c r="Z9" s="2"/>
      <c r="AA9" s="2"/>
      <c r="AB9" s="2"/>
      <c r="AC9" s="2">
        <v>900</v>
      </c>
      <c r="AD9" s="2">
        <v>2.794666667</v>
      </c>
      <c r="AE9" s="2">
        <v>5.5893333330000003E-2</v>
      </c>
    </row>
    <row r="10" spans="1:31" x14ac:dyDescent="0.25">
      <c r="A10" s="2" t="s">
        <v>99</v>
      </c>
      <c r="B10" s="3">
        <v>43304</v>
      </c>
      <c r="C10" s="22" t="str">
        <f t="shared" si="0"/>
        <v>Weekday</v>
      </c>
      <c r="D10" s="17" t="str">
        <f t="shared" si="1"/>
        <v>Jul</v>
      </c>
      <c r="E10" s="2">
        <v>1958.5</v>
      </c>
      <c r="F10" s="2">
        <v>75</v>
      </c>
      <c r="G10" s="2">
        <v>53</v>
      </c>
      <c r="H10" s="2">
        <v>1.41509434</v>
      </c>
      <c r="I10" s="2">
        <v>36.95283019</v>
      </c>
      <c r="J10" s="2" t="str">
        <f t="shared" si="2"/>
        <v>Less than $40</v>
      </c>
      <c r="K10" s="2">
        <v>26.11333333</v>
      </c>
      <c r="L10" s="2">
        <v>1352.49</v>
      </c>
      <c r="M10" s="2">
        <v>0.40848507550000002</v>
      </c>
      <c r="N10" s="2">
        <v>681</v>
      </c>
      <c r="O10" s="2">
        <v>7.7826725400000005E-2</v>
      </c>
      <c r="P10" s="2">
        <v>13</v>
      </c>
      <c r="Q10" s="2">
        <v>975</v>
      </c>
      <c r="R10" s="2">
        <v>0.5021700281</v>
      </c>
      <c r="S10" s="2">
        <v>18000</v>
      </c>
      <c r="T10" s="2">
        <v>45000</v>
      </c>
      <c r="U10" s="2">
        <v>-1116.5</v>
      </c>
      <c r="V10" s="2">
        <v>2</v>
      </c>
      <c r="W10" s="2"/>
      <c r="X10" s="2"/>
      <c r="Y10" s="2"/>
      <c r="Z10" s="2"/>
      <c r="AA10" s="2"/>
      <c r="AB10" s="2"/>
      <c r="AC10" s="2">
        <v>900</v>
      </c>
      <c r="AD10" s="2">
        <v>2.176111111</v>
      </c>
      <c r="AE10" s="2">
        <v>4.3522222219999997E-2</v>
      </c>
    </row>
    <row r="11" spans="1:31" x14ac:dyDescent="0.25">
      <c r="A11" s="2" t="s">
        <v>105</v>
      </c>
      <c r="B11" s="3">
        <v>43303</v>
      </c>
      <c r="C11" s="22" t="str">
        <f t="shared" si="0"/>
        <v>Weekend</v>
      </c>
      <c r="D11" s="17" t="str">
        <f t="shared" si="1"/>
        <v>Jul</v>
      </c>
      <c r="E11" s="2">
        <v>4391.8</v>
      </c>
      <c r="F11" s="2">
        <v>148</v>
      </c>
      <c r="G11" s="2">
        <v>120</v>
      </c>
      <c r="H11" s="2">
        <v>1.233333333</v>
      </c>
      <c r="I11" s="2">
        <v>36.598333330000003</v>
      </c>
      <c r="J11" s="2" t="str">
        <f t="shared" si="2"/>
        <v>Less than $40</v>
      </c>
      <c r="K11" s="2">
        <v>29.67432432</v>
      </c>
      <c r="L11" s="2">
        <v>3475.28</v>
      </c>
      <c r="M11" s="2">
        <v>0.44174967079999999</v>
      </c>
      <c r="N11" s="2">
        <v>1682</v>
      </c>
      <c r="O11" s="2">
        <v>7.1343638530000003E-2</v>
      </c>
      <c r="P11" s="2">
        <v>13</v>
      </c>
      <c r="Q11" s="2">
        <v>1924</v>
      </c>
      <c r="R11" s="2">
        <v>0.56191083379999995</v>
      </c>
      <c r="S11" s="2">
        <v>18000</v>
      </c>
      <c r="T11" s="2">
        <v>45000</v>
      </c>
      <c r="U11" s="2">
        <v>367.8</v>
      </c>
      <c r="V11" s="2">
        <v>3</v>
      </c>
      <c r="W11" s="2"/>
      <c r="X11" s="2"/>
      <c r="Y11" s="2"/>
      <c r="Z11" s="2"/>
      <c r="AA11" s="2"/>
      <c r="AB11" s="2"/>
      <c r="AC11" s="2">
        <v>900</v>
      </c>
      <c r="AD11" s="2">
        <v>4.8797777780000002</v>
      </c>
      <c r="AE11" s="2">
        <v>9.7595555560000005E-2</v>
      </c>
    </row>
    <row r="12" spans="1:31" x14ac:dyDescent="0.25">
      <c r="A12" s="2" t="s">
        <v>104</v>
      </c>
      <c r="B12" s="3">
        <v>43302</v>
      </c>
      <c r="C12" s="22" t="str">
        <f t="shared" si="0"/>
        <v>Weekend</v>
      </c>
      <c r="D12" s="17" t="str">
        <f t="shared" si="1"/>
        <v>Jul</v>
      </c>
      <c r="E12" s="2">
        <v>4877.3999999999996</v>
      </c>
      <c r="F12" s="2">
        <v>185</v>
      </c>
      <c r="G12" s="2">
        <v>137</v>
      </c>
      <c r="H12" s="2">
        <v>1.3503649639999999</v>
      </c>
      <c r="I12" s="2">
        <v>35.601459849999998</v>
      </c>
      <c r="J12" s="2" t="str">
        <f t="shared" si="2"/>
        <v>Less than $40</v>
      </c>
      <c r="K12" s="2">
        <v>26.364324320000001</v>
      </c>
      <c r="L12" s="2">
        <v>3666.66</v>
      </c>
      <c r="M12" s="2">
        <v>0.42914726720000002</v>
      </c>
      <c r="N12" s="2">
        <v>1965</v>
      </c>
      <c r="O12" s="2">
        <v>6.9720101780000002E-2</v>
      </c>
      <c r="P12" s="2">
        <v>13</v>
      </c>
      <c r="Q12" s="2">
        <v>2405</v>
      </c>
      <c r="R12" s="2">
        <v>0.50690941899999997</v>
      </c>
      <c r="S12" s="2">
        <v>18000</v>
      </c>
      <c r="T12" s="2">
        <v>45000</v>
      </c>
      <c r="U12" s="2">
        <v>372.4</v>
      </c>
      <c r="V12" s="2">
        <v>2</v>
      </c>
      <c r="W12" s="2"/>
      <c r="X12" s="2"/>
      <c r="Y12" s="2"/>
      <c r="Z12" s="2"/>
      <c r="AA12" s="2"/>
      <c r="AB12" s="2"/>
      <c r="AC12" s="2">
        <v>900</v>
      </c>
      <c r="AD12" s="2">
        <v>5.419333333</v>
      </c>
      <c r="AE12" s="2">
        <v>0.1083866667</v>
      </c>
    </row>
    <row r="13" spans="1:31" x14ac:dyDescent="0.25">
      <c r="A13" s="2" t="s">
        <v>103</v>
      </c>
      <c r="B13" s="3">
        <v>43301</v>
      </c>
      <c r="C13" s="22" t="str">
        <f t="shared" si="0"/>
        <v>Weekday</v>
      </c>
      <c r="D13" s="17" t="str">
        <f t="shared" si="1"/>
        <v>Jul</v>
      </c>
      <c r="E13" s="2">
        <v>2644.2</v>
      </c>
      <c r="F13" s="2">
        <v>84</v>
      </c>
      <c r="G13" s="2">
        <v>74</v>
      </c>
      <c r="H13" s="2">
        <v>1.1351351350000001</v>
      </c>
      <c r="I13" s="2">
        <v>35.732432430000003</v>
      </c>
      <c r="J13" s="2" t="str">
        <f t="shared" si="2"/>
        <v>Less than $40</v>
      </c>
      <c r="K13" s="2">
        <v>31.478571429999999</v>
      </c>
      <c r="L13" s="2">
        <v>1956.48</v>
      </c>
      <c r="M13" s="2">
        <v>0.42525887480000002</v>
      </c>
      <c r="N13" s="2">
        <v>980</v>
      </c>
      <c r="O13" s="2">
        <v>7.5510204080000004E-2</v>
      </c>
      <c r="P13" s="2">
        <v>13</v>
      </c>
      <c r="Q13" s="2">
        <v>1092</v>
      </c>
      <c r="R13" s="2">
        <v>0.58702064899999995</v>
      </c>
      <c r="S13" s="2">
        <v>18000</v>
      </c>
      <c r="T13" s="2">
        <v>45000</v>
      </c>
      <c r="U13" s="2">
        <v>-547.79999999999995</v>
      </c>
      <c r="V13" s="2">
        <v>2</v>
      </c>
      <c r="W13" s="2"/>
      <c r="X13" s="2"/>
      <c r="Y13" s="2"/>
      <c r="Z13" s="2"/>
      <c r="AA13" s="2"/>
      <c r="AB13" s="2"/>
      <c r="AC13" s="2">
        <v>900</v>
      </c>
      <c r="AD13" s="2">
        <v>2.9380000000000002</v>
      </c>
      <c r="AE13" s="2">
        <v>5.876E-2</v>
      </c>
    </row>
    <row r="14" spans="1:31" x14ac:dyDescent="0.25">
      <c r="A14" s="2" t="s">
        <v>102</v>
      </c>
      <c r="B14" s="3">
        <v>43300</v>
      </c>
      <c r="C14" s="22" t="str">
        <f t="shared" si="0"/>
        <v>Weekday</v>
      </c>
      <c r="D14" s="17" t="str">
        <f t="shared" si="1"/>
        <v>Jul</v>
      </c>
      <c r="E14" s="2">
        <v>1965.4</v>
      </c>
      <c r="F14" s="2">
        <v>73</v>
      </c>
      <c r="G14" s="2">
        <v>59</v>
      </c>
      <c r="H14" s="2">
        <v>1.2372881360000001</v>
      </c>
      <c r="I14" s="2">
        <v>33.311864409999998</v>
      </c>
      <c r="J14" s="2" t="str">
        <f t="shared" si="2"/>
        <v>Less than $40</v>
      </c>
      <c r="K14" s="2">
        <v>26.923287670000001</v>
      </c>
      <c r="L14" s="2">
        <v>1597.79</v>
      </c>
      <c r="M14" s="2">
        <v>0.4484156051</v>
      </c>
      <c r="N14" s="2">
        <v>718</v>
      </c>
      <c r="O14" s="2">
        <v>8.2172701949999996E-2</v>
      </c>
      <c r="P14" s="2">
        <v>13</v>
      </c>
      <c r="Q14" s="2">
        <v>949</v>
      </c>
      <c r="R14" s="2">
        <v>0.51714663679999995</v>
      </c>
      <c r="S14" s="2">
        <v>18000</v>
      </c>
      <c r="T14" s="2">
        <v>45000</v>
      </c>
      <c r="U14" s="2">
        <v>-1083.5999999999999</v>
      </c>
      <c r="V14" s="2">
        <v>2</v>
      </c>
      <c r="W14" s="2"/>
      <c r="X14" s="2"/>
      <c r="Y14" s="2"/>
      <c r="Z14" s="2"/>
      <c r="AA14" s="2"/>
      <c r="AB14" s="2"/>
      <c r="AC14" s="2">
        <v>900</v>
      </c>
      <c r="AD14" s="2">
        <v>2.1837777780000001</v>
      </c>
      <c r="AE14" s="2">
        <v>4.3675555560000003E-2</v>
      </c>
    </row>
    <row r="15" spans="1:31" x14ac:dyDescent="0.25">
      <c r="A15" s="2" t="s">
        <v>101</v>
      </c>
      <c r="B15" s="3">
        <v>43299</v>
      </c>
      <c r="C15" s="22" t="str">
        <f t="shared" si="0"/>
        <v>Weekday</v>
      </c>
      <c r="D15" s="17" t="str">
        <f t="shared" si="1"/>
        <v>Jul</v>
      </c>
      <c r="E15" s="2">
        <v>2700.4</v>
      </c>
      <c r="F15" s="2">
        <v>80</v>
      </c>
      <c r="G15" s="2">
        <v>66</v>
      </c>
      <c r="H15" s="2">
        <v>1.212121212</v>
      </c>
      <c r="I15" s="2">
        <v>40.915151520000002</v>
      </c>
      <c r="J15" s="2" t="str">
        <f t="shared" si="2"/>
        <v>Between $40 and $50</v>
      </c>
      <c r="K15" s="2">
        <v>33.755000000000003</v>
      </c>
      <c r="L15" s="2">
        <v>1602.84</v>
      </c>
      <c r="M15" s="2">
        <v>0.37247283440000001</v>
      </c>
      <c r="N15" s="2">
        <v>836</v>
      </c>
      <c r="O15" s="2">
        <v>7.8947368419999997E-2</v>
      </c>
      <c r="P15" s="2">
        <v>13</v>
      </c>
      <c r="Q15" s="2">
        <v>1040</v>
      </c>
      <c r="R15" s="2">
        <v>0.61487187080000005</v>
      </c>
      <c r="S15" s="2">
        <v>18000</v>
      </c>
      <c r="T15" s="2">
        <v>45000</v>
      </c>
      <c r="U15" s="2">
        <v>-439.6</v>
      </c>
      <c r="V15" s="2">
        <v>3</v>
      </c>
      <c r="W15" s="2"/>
      <c r="X15" s="2"/>
      <c r="Y15" s="2"/>
      <c r="Z15" s="2"/>
      <c r="AA15" s="2"/>
      <c r="AB15" s="2"/>
      <c r="AC15" s="2">
        <v>900</v>
      </c>
      <c r="AD15" s="2">
        <v>3.0004444440000002</v>
      </c>
      <c r="AE15" s="2">
        <v>6.0008888890000001E-2</v>
      </c>
    </row>
    <row r="16" spans="1:31" x14ac:dyDescent="0.25">
      <c r="A16" s="2" t="s">
        <v>100</v>
      </c>
      <c r="B16" s="3">
        <v>43298</v>
      </c>
      <c r="C16" s="22" t="str">
        <f t="shared" si="0"/>
        <v>Weekday</v>
      </c>
      <c r="D16" s="17" t="str">
        <f t="shared" si="1"/>
        <v>Jul</v>
      </c>
      <c r="E16" s="2">
        <v>2074.04</v>
      </c>
      <c r="F16" s="2">
        <v>62</v>
      </c>
      <c r="G16" s="2">
        <v>57</v>
      </c>
      <c r="H16" s="2">
        <v>1.0877192979999999</v>
      </c>
      <c r="I16" s="2">
        <v>36.386666669999997</v>
      </c>
      <c r="J16" s="2" t="str">
        <f t="shared" si="2"/>
        <v>Less than $40</v>
      </c>
      <c r="K16" s="2">
        <v>33.452258059999998</v>
      </c>
      <c r="L16" s="2">
        <v>1493.98</v>
      </c>
      <c r="M16" s="2">
        <v>0.41871402070000002</v>
      </c>
      <c r="N16" s="2">
        <v>756</v>
      </c>
      <c r="O16" s="2">
        <v>7.5396825400000006E-2</v>
      </c>
      <c r="P16" s="2">
        <v>13</v>
      </c>
      <c r="Q16" s="2">
        <v>806</v>
      </c>
      <c r="R16" s="2">
        <v>0.61138647280000002</v>
      </c>
      <c r="S16" s="2">
        <v>18000</v>
      </c>
      <c r="T16" s="2">
        <v>45000</v>
      </c>
      <c r="U16" s="2">
        <v>-831.96</v>
      </c>
      <c r="V16" s="2">
        <v>2</v>
      </c>
      <c r="W16" s="2"/>
      <c r="X16" s="2"/>
      <c r="Y16" s="2"/>
      <c r="Z16" s="2"/>
      <c r="AA16" s="2"/>
      <c r="AB16" s="2"/>
      <c r="AC16" s="2">
        <v>900</v>
      </c>
      <c r="AD16" s="2">
        <v>2.3044888889999999</v>
      </c>
      <c r="AE16" s="2">
        <v>4.6089777780000001E-2</v>
      </c>
    </row>
    <row r="17" spans="1:31" x14ac:dyDescent="0.25">
      <c r="A17" s="2" t="s">
        <v>99</v>
      </c>
      <c r="B17" s="3">
        <v>43297</v>
      </c>
      <c r="C17" s="22" t="str">
        <f t="shared" si="0"/>
        <v>Weekday</v>
      </c>
      <c r="D17" s="17" t="str">
        <f t="shared" si="1"/>
        <v>Jul</v>
      </c>
      <c r="E17" s="2">
        <v>2267.6999999999998</v>
      </c>
      <c r="F17" s="2">
        <v>66</v>
      </c>
      <c r="G17" s="2">
        <v>61</v>
      </c>
      <c r="H17" s="2">
        <v>1.081967213</v>
      </c>
      <c r="I17" s="2">
        <v>37.17540984</v>
      </c>
      <c r="J17" s="2" t="str">
        <f t="shared" si="2"/>
        <v>Less than $40</v>
      </c>
      <c r="K17" s="2">
        <v>34.359090909999999</v>
      </c>
      <c r="L17" s="2">
        <v>1140.05</v>
      </c>
      <c r="M17" s="2">
        <v>0.33454625490000001</v>
      </c>
      <c r="N17" s="2">
        <v>861</v>
      </c>
      <c r="O17" s="2">
        <v>7.0847851340000004E-2</v>
      </c>
      <c r="P17" s="2">
        <v>13</v>
      </c>
      <c r="Q17" s="2">
        <v>858</v>
      </c>
      <c r="R17" s="2">
        <v>0.6216430745</v>
      </c>
      <c r="S17" s="2">
        <v>18000</v>
      </c>
      <c r="T17" s="2">
        <v>45000</v>
      </c>
      <c r="U17" s="2">
        <v>-690.3</v>
      </c>
      <c r="V17" s="2">
        <v>3</v>
      </c>
      <c r="W17" s="2"/>
      <c r="X17" s="2"/>
      <c r="Y17" s="2"/>
      <c r="Z17" s="2"/>
      <c r="AA17" s="2"/>
      <c r="AB17" s="2"/>
      <c r="AC17" s="2">
        <v>900</v>
      </c>
      <c r="AD17" s="2">
        <v>2.5196666670000001</v>
      </c>
      <c r="AE17" s="2">
        <v>5.0393333329999998E-2</v>
      </c>
    </row>
    <row r="18" spans="1:31" x14ac:dyDescent="0.25">
      <c r="A18" s="2" t="s">
        <v>105</v>
      </c>
      <c r="B18" s="3">
        <v>43296</v>
      </c>
      <c r="C18" s="22" t="str">
        <f t="shared" si="0"/>
        <v>Weekend</v>
      </c>
      <c r="D18" s="17" t="str">
        <f t="shared" si="1"/>
        <v>Jul</v>
      </c>
      <c r="E18" s="2">
        <v>4479.6000000000004</v>
      </c>
      <c r="F18" s="2">
        <v>156</v>
      </c>
      <c r="G18" s="2">
        <v>103</v>
      </c>
      <c r="H18" s="2">
        <v>1.5145631070000001</v>
      </c>
      <c r="I18" s="2">
        <v>43.491262140000003</v>
      </c>
      <c r="J18" s="2" t="str">
        <f t="shared" si="2"/>
        <v>Between $40 and $50</v>
      </c>
      <c r="K18" s="2">
        <v>28.715384619999998</v>
      </c>
      <c r="L18" s="2">
        <v>3715.33</v>
      </c>
      <c r="M18" s="2">
        <v>0.45336933930000001</v>
      </c>
      <c r="N18" s="2">
        <v>1473</v>
      </c>
      <c r="O18" s="2">
        <v>6.9925322469999995E-2</v>
      </c>
      <c r="P18" s="2">
        <v>13</v>
      </c>
      <c r="Q18" s="2">
        <v>2028</v>
      </c>
      <c r="R18" s="2">
        <v>0.54728100719999995</v>
      </c>
      <c r="S18" s="2">
        <v>18000</v>
      </c>
      <c r="T18" s="2">
        <v>45000</v>
      </c>
      <c r="U18" s="2">
        <v>351.6</v>
      </c>
      <c r="V18" s="2">
        <v>3</v>
      </c>
      <c r="W18" s="2"/>
      <c r="X18" s="2"/>
      <c r="Y18" s="2"/>
      <c r="Z18" s="2"/>
      <c r="AA18" s="2"/>
      <c r="AB18" s="2"/>
      <c r="AC18" s="2">
        <v>900</v>
      </c>
      <c r="AD18" s="2">
        <v>4.9773333329999998</v>
      </c>
      <c r="AE18" s="2">
        <v>9.9546666670000006E-2</v>
      </c>
    </row>
    <row r="19" spans="1:31" x14ac:dyDescent="0.25">
      <c r="A19" s="2" t="s">
        <v>104</v>
      </c>
      <c r="B19" s="3">
        <v>43295</v>
      </c>
      <c r="C19" s="22" t="str">
        <f t="shared" si="0"/>
        <v>Weekend</v>
      </c>
      <c r="D19" s="17" t="str">
        <f t="shared" si="1"/>
        <v>Jul</v>
      </c>
      <c r="E19" s="2">
        <v>4625.8999999999996</v>
      </c>
      <c r="F19" s="2">
        <v>132</v>
      </c>
      <c r="G19" s="2">
        <v>114</v>
      </c>
      <c r="H19" s="2">
        <v>1.1578947369999999</v>
      </c>
      <c r="I19" s="2">
        <v>40.578070179999997</v>
      </c>
      <c r="J19" s="2" t="str">
        <f t="shared" si="2"/>
        <v>Between $40 and $50</v>
      </c>
      <c r="K19" s="2">
        <v>35.044696969999997</v>
      </c>
      <c r="L19" s="2">
        <v>2940.45</v>
      </c>
      <c r="M19" s="2">
        <v>0.38862199079999998</v>
      </c>
      <c r="N19" s="2">
        <v>1603</v>
      </c>
      <c r="O19" s="2">
        <v>7.1116656269999995E-2</v>
      </c>
      <c r="P19" s="2">
        <v>13</v>
      </c>
      <c r="Q19" s="2">
        <v>1716</v>
      </c>
      <c r="R19" s="2">
        <v>0.6290451588</v>
      </c>
      <c r="S19" s="2">
        <v>18000</v>
      </c>
      <c r="T19" s="2">
        <v>45000</v>
      </c>
      <c r="U19" s="2">
        <v>809.9</v>
      </c>
      <c r="V19" s="2">
        <v>2</v>
      </c>
      <c r="W19" s="2"/>
      <c r="X19" s="2"/>
      <c r="Y19" s="2"/>
      <c r="Z19" s="2"/>
      <c r="AA19" s="2"/>
      <c r="AB19" s="2"/>
      <c r="AC19" s="2">
        <v>900</v>
      </c>
      <c r="AD19" s="2">
        <v>5.1398888889999998</v>
      </c>
      <c r="AE19" s="2">
        <v>0.1027977778</v>
      </c>
    </row>
    <row r="20" spans="1:31" x14ac:dyDescent="0.25">
      <c r="A20" s="2" t="s">
        <v>103</v>
      </c>
      <c r="B20" s="3">
        <v>43294</v>
      </c>
      <c r="C20" s="22" t="str">
        <f t="shared" si="0"/>
        <v>Weekday</v>
      </c>
      <c r="D20" s="17" t="str">
        <f t="shared" si="1"/>
        <v>Jul</v>
      </c>
      <c r="E20" s="2">
        <v>3251.9</v>
      </c>
      <c r="F20" s="2">
        <v>96</v>
      </c>
      <c r="G20" s="2">
        <v>79</v>
      </c>
      <c r="H20" s="2">
        <v>1.2151898729999999</v>
      </c>
      <c r="I20" s="2">
        <v>41.163291139999998</v>
      </c>
      <c r="J20" s="2" t="str">
        <f t="shared" si="2"/>
        <v>Between $40 and $50</v>
      </c>
      <c r="K20" s="2">
        <v>33.873958330000001</v>
      </c>
      <c r="L20" s="2">
        <v>2178.94</v>
      </c>
      <c r="M20" s="2">
        <v>0.40121601810000002</v>
      </c>
      <c r="N20" s="2">
        <v>1065</v>
      </c>
      <c r="O20" s="2">
        <v>7.4178403759999997E-2</v>
      </c>
      <c r="P20" s="2">
        <v>13</v>
      </c>
      <c r="Q20" s="2">
        <v>1248</v>
      </c>
      <c r="R20" s="2">
        <v>0.61622436110000001</v>
      </c>
      <c r="S20" s="2">
        <v>18000</v>
      </c>
      <c r="T20" s="2">
        <v>45000</v>
      </c>
      <c r="U20" s="2">
        <v>-96.1</v>
      </c>
      <c r="V20" s="2">
        <v>2</v>
      </c>
      <c r="W20" s="2"/>
      <c r="X20" s="2"/>
      <c r="Y20" s="2"/>
      <c r="Z20" s="2"/>
      <c r="AA20" s="2"/>
      <c r="AB20" s="2"/>
      <c r="AC20" s="2">
        <v>900</v>
      </c>
      <c r="AD20" s="2">
        <v>3.6132222220000001</v>
      </c>
      <c r="AE20" s="2">
        <v>7.2264444440000006E-2</v>
      </c>
    </row>
    <row r="21" spans="1:31" x14ac:dyDescent="0.25">
      <c r="A21" s="2" t="s">
        <v>102</v>
      </c>
      <c r="B21" s="3">
        <v>43293</v>
      </c>
      <c r="C21" s="22" t="str">
        <f t="shared" si="0"/>
        <v>Weekday</v>
      </c>
      <c r="D21" s="17" t="str">
        <f t="shared" si="1"/>
        <v>Jul</v>
      </c>
      <c r="E21" s="2">
        <v>2860.72</v>
      </c>
      <c r="F21" s="2">
        <v>92</v>
      </c>
      <c r="G21" s="2">
        <v>65</v>
      </c>
      <c r="H21" s="2">
        <v>1.415384615</v>
      </c>
      <c r="I21" s="2">
        <v>44.011076920000001</v>
      </c>
      <c r="J21" s="2" t="str">
        <f t="shared" si="2"/>
        <v>Between $40 and $50</v>
      </c>
      <c r="K21" s="2">
        <v>31.094782609999999</v>
      </c>
      <c r="L21" s="2">
        <v>2218.63</v>
      </c>
      <c r="M21" s="2">
        <v>0.43679407799999997</v>
      </c>
      <c r="N21" s="2">
        <v>965</v>
      </c>
      <c r="O21" s="2">
        <v>6.7357512950000004E-2</v>
      </c>
      <c r="P21" s="2">
        <v>13</v>
      </c>
      <c r="Q21" s="2">
        <v>1196</v>
      </c>
      <c r="R21" s="2">
        <v>0.58192343189999995</v>
      </c>
      <c r="S21" s="2">
        <v>18000</v>
      </c>
      <c r="T21" s="2">
        <v>45000</v>
      </c>
      <c r="U21" s="2">
        <v>-435.28</v>
      </c>
      <c r="V21" s="2">
        <v>3</v>
      </c>
      <c r="W21" s="2"/>
      <c r="X21" s="2"/>
      <c r="Y21" s="2"/>
      <c r="Z21" s="2"/>
      <c r="AA21" s="2"/>
      <c r="AB21" s="2"/>
      <c r="AC21" s="2">
        <v>900</v>
      </c>
      <c r="AD21" s="2">
        <v>3.1785777780000002</v>
      </c>
      <c r="AE21" s="2">
        <v>6.3571555560000007E-2</v>
      </c>
    </row>
    <row r="22" spans="1:31" x14ac:dyDescent="0.25">
      <c r="A22" s="2" t="s">
        <v>101</v>
      </c>
      <c r="B22" s="3">
        <v>43292</v>
      </c>
      <c r="C22" s="22" t="str">
        <f t="shared" si="0"/>
        <v>Weekday</v>
      </c>
      <c r="D22" s="17" t="str">
        <f t="shared" si="1"/>
        <v>Jul</v>
      </c>
      <c r="E22" s="2">
        <v>2302.6999999999998</v>
      </c>
      <c r="F22" s="2">
        <v>61</v>
      </c>
      <c r="G22" s="2">
        <v>52</v>
      </c>
      <c r="H22" s="2">
        <v>1.173076923</v>
      </c>
      <c r="I22" s="2">
        <v>44.282692310000002</v>
      </c>
      <c r="J22" s="2" t="str">
        <f t="shared" si="2"/>
        <v>Between $40 and $50</v>
      </c>
      <c r="K22" s="2">
        <v>37.749180330000002</v>
      </c>
      <c r="L22" s="2">
        <v>1681.31</v>
      </c>
      <c r="M22" s="2">
        <v>0.42201450299999999</v>
      </c>
      <c r="N22" s="2">
        <v>798</v>
      </c>
      <c r="O22" s="2">
        <v>6.5162907270000001E-2</v>
      </c>
      <c r="P22" s="2">
        <v>13</v>
      </c>
      <c r="Q22" s="2">
        <v>793</v>
      </c>
      <c r="R22" s="2">
        <v>0.65562166150000001</v>
      </c>
      <c r="S22" s="2">
        <v>18000</v>
      </c>
      <c r="T22" s="2">
        <v>45000</v>
      </c>
      <c r="U22" s="2">
        <v>-590.29999999999995</v>
      </c>
      <c r="V22" s="2">
        <v>3</v>
      </c>
      <c r="W22" s="2"/>
      <c r="X22" s="2"/>
      <c r="Y22" s="2"/>
      <c r="Z22" s="2"/>
      <c r="AA22" s="2"/>
      <c r="AB22" s="2"/>
      <c r="AC22" s="2">
        <v>900</v>
      </c>
      <c r="AD22" s="2">
        <v>2.558555556</v>
      </c>
      <c r="AE22" s="2">
        <v>5.117111111E-2</v>
      </c>
    </row>
    <row r="23" spans="1:31" x14ac:dyDescent="0.25">
      <c r="A23" s="2" t="s">
        <v>100</v>
      </c>
      <c r="B23" s="3">
        <v>43291</v>
      </c>
      <c r="C23" s="22" t="str">
        <f t="shared" si="0"/>
        <v>Weekday</v>
      </c>
      <c r="D23" s="17" t="str">
        <f t="shared" si="1"/>
        <v>Jul</v>
      </c>
      <c r="E23" s="2">
        <v>2014.9</v>
      </c>
      <c r="F23" s="2">
        <v>64</v>
      </c>
      <c r="G23" s="2">
        <v>53</v>
      </c>
      <c r="H23" s="2">
        <v>1.20754717</v>
      </c>
      <c r="I23" s="2">
        <v>38.016981129999998</v>
      </c>
      <c r="J23" s="2" t="str">
        <f t="shared" si="2"/>
        <v>Less than $40</v>
      </c>
      <c r="K23" s="2">
        <v>31.482812500000001</v>
      </c>
      <c r="L23" s="2">
        <v>1936.67</v>
      </c>
      <c r="M23" s="2">
        <v>0.49010140270000002</v>
      </c>
      <c r="N23" s="2">
        <v>817</v>
      </c>
      <c r="O23" s="2">
        <v>6.4871481029999997E-2</v>
      </c>
      <c r="P23" s="2">
        <v>13</v>
      </c>
      <c r="Q23" s="2">
        <v>832</v>
      </c>
      <c r="R23" s="2">
        <v>0.58707628170000004</v>
      </c>
      <c r="S23" s="2">
        <v>18000</v>
      </c>
      <c r="T23" s="2">
        <v>45000</v>
      </c>
      <c r="U23" s="2">
        <v>-917.1</v>
      </c>
      <c r="V23" s="2">
        <v>3</v>
      </c>
      <c r="W23" s="2"/>
      <c r="X23" s="2"/>
      <c r="Y23" s="2"/>
      <c r="Z23" s="2"/>
      <c r="AA23" s="2"/>
      <c r="AB23" s="2"/>
      <c r="AC23" s="2">
        <v>900</v>
      </c>
      <c r="AD23" s="2">
        <v>2.2387777780000002</v>
      </c>
      <c r="AE23" s="2">
        <v>4.4775555559999999E-2</v>
      </c>
    </row>
    <row r="24" spans="1:31" x14ac:dyDescent="0.25">
      <c r="A24" s="2" t="s">
        <v>99</v>
      </c>
      <c r="B24" s="3">
        <v>43290</v>
      </c>
      <c r="C24" s="22" t="str">
        <f t="shared" si="0"/>
        <v>Weekday</v>
      </c>
      <c r="D24" s="17" t="str">
        <f t="shared" si="1"/>
        <v>Jul</v>
      </c>
      <c r="E24" s="2">
        <v>2450.5</v>
      </c>
      <c r="F24" s="2">
        <v>83</v>
      </c>
      <c r="G24" s="2">
        <v>67</v>
      </c>
      <c r="H24" s="2">
        <v>1.23880597</v>
      </c>
      <c r="I24" s="2">
        <v>36.574626870000003</v>
      </c>
      <c r="J24" s="2" t="str">
        <f t="shared" si="2"/>
        <v>Less than $40</v>
      </c>
      <c r="K24" s="2">
        <v>29.52409639</v>
      </c>
      <c r="L24" s="2">
        <v>2720.44</v>
      </c>
      <c r="M24" s="2">
        <v>0.52610163720000003</v>
      </c>
      <c r="N24" s="2">
        <v>849</v>
      </c>
      <c r="O24" s="2">
        <v>7.8916372200000001E-2</v>
      </c>
      <c r="P24" s="2">
        <v>13</v>
      </c>
      <c r="Q24" s="2">
        <v>1079</v>
      </c>
      <c r="R24" s="2">
        <v>0.55968169759999997</v>
      </c>
      <c r="S24" s="2">
        <v>18000</v>
      </c>
      <c r="T24" s="2">
        <v>45000</v>
      </c>
      <c r="U24" s="2">
        <v>-728.5</v>
      </c>
      <c r="V24" s="2">
        <v>3</v>
      </c>
      <c r="W24" s="2"/>
      <c r="X24" s="2"/>
      <c r="Y24" s="2"/>
      <c r="Z24" s="2"/>
      <c r="AA24" s="2"/>
      <c r="AB24" s="2"/>
      <c r="AC24" s="2">
        <v>900</v>
      </c>
      <c r="AD24" s="2">
        <v>2.7227777780000002</v>
      </c>
      <c r="AE24" s="2">
        <v>5.445555556E-2</v>
      </c>
    </row>
    <row r="25" spans="1:31" x14ac:dyDescent="0.25">
      <c r="A25" s="2" t="s">
        <v>105</v>
      </c>
      <c r="B25" s="3">
        <v>43289</v>
      </c>
      <c r="C25" s="22" t="str">
        <f t="shared" si="0"/>
        <v>Weekend</v>
      </c>
      <c r="D25" s="17" t="str">
        <f t="shared" si="1"/>
        <v>Jul</v>
      </c>
      <c r="E25" s="2">
        <v>4343.2</v>
      </c>
      <c r="F25" s="2">
        <v>145</v>
      </c>
      <c r="G25" s="2">
        <v>112</v>
      </c>
      <c r="H25" s="2">
        <v>1.2946428569999999</v>
      </c>
      <c r="I25" s="2">
        <v>38.77857143</v>
      </c>
      <c r="J25" s="2" t="str">
        <f t="shared" si="2"/>
        <v>Less than $40</v>
      </c>
      <c r="K25" s="2">
        <v>29.95310345</v>
      </c>
      <c r="L25" s="2">
        <v>4227.7700000000004</v>
      </c>
      <c r="M25" s="2">
        <v>0.49326622310000001</v>
      </c>
      <c r="N25" s="2">
        <v>1620</v>
      </c>
      <c r="O25" s="2">
        <v>6.9135802469999993E-2</v>
      </c>
      <c r="P25" s="2">
        <v>13</v>
      </c>
      <c r="Q25" s="2">
        <v>1885</v>
      </c>
      <c r="R25" s="2">
        <v>0.5659882115</v>
      </c>
      <c r="S25" s="2">
        <v>18000</v>
      </c>
      <c r="T25" s="2">
        <v>45000</v>
      </c>
      <c r="U25" s="2">
        <v>358.2</v>
      </c>
      <c r="V25" s="2">
        <v>2</v>
      </c>
      <c r="W25" s="2"/>
      <c r="X25" s="2"/>
      <c r="Y25" s="2"/>
      <c r="Z25" s="2"/>
      <c r="AA25" s="2"/>
      <c r="AB25" s="2"/>
      <c r="AC25" s="2">
        <v>900</v>
      </c>
      <c r="AD25" s="2">
        <v>4.825777778</v>
      </c>
      <c r="AE25" s="2">
        <v>9.6515555559999994E-2</v>
      </c>
    </row>
    <row r="26" spans="1:31" x14ac:dyDescent="0.25">
      <c r="A26" s="2" t="s">
        <v>104</v>
      </c>
      <c r="B26" s="3">
        <v>43288</v>
      </c>
      <c r="C26" s="22" t="str">
        <f t="shared" si="0"/>
        <v>Weekend</v>
      </c>
      <c r="D26" s="17" t="str">
        <f t="shared" si="1"/>
        <v>Jul</v>
      </c>
      <c r="E26" s="2">
        <v>4558</v>
      </c>
      <c r="F26" s="2">
        <v>138</v>
      </c>
      <c r="G26" s="2">
        <v>115</v>
      </c>
      <c r="H26" s="2">
        <v>1.2</v>
      </c>
      <c r="I26" s="2">
        <v>39.634782610000002</v>
      </c>
      <c r="J26" s="2" t="str">
        <f t="shared" si="2"/>
        <v>Less than $40</v>
      </c>
      <c r="K26" s="2">
        <v>33.028985509999998</v>
      </c>
      <c r="L26" s="2">
        <v>4497.3100000000004</v>
      </c>
      <c r="M26" s="2">
        <v>0.4966489275</v>
      </c>
      <c r="N26" s="2">
        <v>1539</v>
      </c>
      <c r="O26" s="2">
        <v>7.4723846649999995E-2</v>
      </c>
      <c r="P26" s="2">
        <v>13</v>
      </c>
      <c r="Q26" s="2">
        <v>1794</v>
      </c>
      <c r="R26" s="2">
        <v>0.60640631860000005</v>
      </c>
      <c r="S26" s="2">
        <v>18000</v>
      </c>
      <c r="T26" s="2">
        <v>45000</v>
      </c>
      <c r="U26" s="2">
        <v>664</v>
      </c>
      <c r="V26" s="2">
        <v>2</v>
      </c>
      <c r="W26" s="2"/>
      <c r="X26" s="2"/>
      <c r="Y26" s="2"/>
      <c r="Z26" s="2"/>
      <c r="AA26" s="2"/>
      <c r="AB26" s="2"/>
      <c r="AC26" s="2">
        <v>900</v>
      </c>
      <c r="AD26" s="2">
        <v>5.0644444440000003</v>
      </c>
      <c r="AE26" s="2">
        <v>0.1012888889</v>
      </c>
    </row>
    <row r="27" spans="1:31" x14ac:dyDescent="0.25">
      <c r="A27" s="2" t="s">
        <v>103</v>
      </c>
      <c r="B27" s="3">
        <v>43287</v>
      </c>
      <c r="C27" s="22" t="str">
        <f t="shared" si="0"/>
        <v>Weekday</v>
      </c>
      <c r="D27" s="17" t="str">
        <f t="shared" si="1"/>
        <v>Jul</v>
      </c>
      <c r="E27" s="2">
        <v>3635</v>
      </c>
      <c r="F27" s="2">
        <v>119</v>
      </c>
      <c r="G27" s="2">
        <v>90</v>
      </c>
      <c r="H27" s="2">
        <v>1.3222222219999999</v>
      </c>
      <c r="I27" s="2">
        <v>40.388888889999997</v>
      </c>
      <c r="J27" s="2" t="str">
        <f t="shared" si="2"/>
        <v>Between $40 and $50</v>
      </c>
      <c r="K27" s="2">
        <v>30.546218490000001</v>
      </c>
      <c r="L27" s="2">
        <v>4020.44</v>
      </c>
      <c r="M27" s="2">
        <v>0.52517425520000005</v>
      </c>
      <c r="N27" s="2">
        <v>1193</v>
      </c>
      <c r="O27" s="2">
        <v>7.5440067060000005E-2</v>
      </c>
      <c r="P27" s="2">
        <v>13</v>
      </c>
      <c r="Q27" s="2">
        <v>1547</v>
      </c>
      <c r="R27" s="2">
        <v>0.57441540579999995</v>
      </c>
      <c r="S27" s="2">
        <v>18000</v>
      </c>
      <c r="T27" s="2">
        <v>45000</v>
      </c>
      <c r="U27" s="2">
        <v>-12</v>
      </c>
      <c r="V27" s="2">
        <v>3</v>
      </c>
      <c r="W27" s="2"/>
      <c r="X27" s="2"/>
      <c r="Y27" s="2"/>
      <c r="Z27" s="2"/>
      <c r="AA27" s="2"/>
      <c r="AB27" s="2"/>
      <c r="AC27" s="2">
        <v>900</v>
      </c>
      <c r="AD27" s="2">
        <v>4.0388888889999999</v>
      </c>
      <c r="AE27" s="2">
        <v>8.0777777780000004E-2</v>
      </c>
    </row>
    <row r="28" spans="1:31" x14ac:dyDescent="0.25">
      <c r="A28" s="2" t="s">
        <v>102</v>
      </c>
      <c r="B28" s="3">
        <v>43286</v>
      </c>
      <c r="C28" s="22" t="str">
        <f t="shared" si="0"/>
        <v>Weekday</v>
      </c>
      <c r="D28" s="17" t="str">
        <f t="shared" si="1"/>
        <v>Jul</v>
      </c>
      <c r="E28" s="2">
        <v>3534.8</v>
      </c>
      <c r="F28" s="2">
        <v>111</v>
      </c>
      <c r="G28" s="2">
        <v>85</v>
      </c>
      <c r="H28" s="2">
        <v>1.3058823530000001</v>
      </c>
      <c r="I28" s="2">
        <v>41.585882349999999</v>
      </c>
      <c r="J28" s="2" t="str">
        <f t="shared" si="2"/>
        <v>Between $40 and $50</v>
      </c>
      <c r="K28" s="2">
        <v>31.84504505</v>
      </c>
      <c r="L28" s="2">
        <v>3632.15</v>
      </c>
      <c r="M28" s="2">
        <v>0.50679159200000001</v>
      </c>
      <c r="N28" s="2">
        <v>1009</v>
      </c>
      <c r="O28" s="2">
        <v>8.4241823590000001E-2</v>
      </c>
      <c r="P28" s="2">
        <v>13</v>
      </c>
      <c r="Q28" s="2">
        <v>1443</v>
      </c>
      <c r="R28" s="2">
        <v>0.59177322619999995</v>
      </c>
      <c r="S28" s="2">
        <v>18000</v>
      </c>
      <c r="T28" s="2">
        <v>45000</v>
      </c>
      <c r="U28" s="2">
        <v>-8.1999999999999993</v>
      </c>
      <c r="V28" s="2">
        <v>3</v>
      </c>
      <c r="W28" s="2"/>
      <c r="X28" s="2"/>
      <c r="Y28" s="2"/>
      <c r="Z28" s="2"/>
      <c r="AA28" s="2"/>
      <c r="AB28" s="2"/>
      <c r="AC28" s="2">
        <v>900</v>
      </c>
      <c r="AD28" s="2">
        <v>3.9275555560000002</v>
      </c>
      <c r="AE28" s="2">
        <v>7.8551111110000002E-2</v>
      </c>
    </row>
    <row r="29" spans="1:31" x14ac:dyDescent="0.25">
      <c r="A29" s="2" t="s">
        <v>101</v>
      </c>
      <c r="B29" s="3">
        <v>43285</v>
      </c>
      <c r="C29" s="22" t="str">
        <f t="shared" si="0"/>
        <v>Weekday</v>
      </c>
      <c r="D29" s="17" t="str">
        <f t="shared" si="1"/>
        <v>Jul</v>
      </c>
      <c r="E29" s="2">
        <v>3179.02</v>
      </c>
      <c r="F29" s="2">
        <v>87</v>
      </c>
      <c r="G29" s="2">
        <v>78</v>
      </c>
      <c r="H29" s="2">
        <v>1.115384615</v>
      </c>
      <c r="I29" s="2">
        <v>40.756666670000001</v>
      </c>
      <c r="J29" s="2" t="str">
        <f t="shared" si="2"/>
        <v>Between $40 and $50</v>
      </c>
      <c r="K29" s="2">
        <v>36.540459769999998</v>
      </c>
      <c r="L29" s="2">
        <v>2212.37</v>
      </c>
      <c r="M29" s="2">
        <v>0.41035243230000001</v>
      </c>
      <c r="N29" s="2">
        <v>846</v>
      </c>
      <c r="O29" s="2">
        <v>9.2198581560000006E-2</v>
      </c>
      <c r="P29" s="2">
        <v>13</v>
      </c>
      <c r="Q29" s="2">
        <v>1131</v>
      </c>
      <c r="R29" s="2">
        <v>0.64422998279999999</v>
      </c>
      <c r="S29" s="2">
        <v>18000</v>
      </c>
      <c r="T29" s="2">
        <v>45000</v>
      </c>
      <c r="U29" s="2">
        <v>-51.98</v>
      </c>
      <c r="V29" s="2">
        <v>3</v>
      </c>
      <c r="W29" s="2"/>
      <c r="X29" s="2"/>
      <c r="Y29" s="2"/>
      <c r="Z29" s="2"/>
      <c r="AA29" s="2"/>
      <c r="AB29" s="2"/>
      <c r="AC29" s="2">
        <v>900</v>
      </c>
      <c r="AD29" s="2">
        <v>3.5322444439999998</v>
      </c>
      <c r="AE29" s="2">
        <v>7.0644888889999993E-2</v>
      </c>
    </row>
    <row r="30" spans="1:31" x14ac:dyDescent="0.25">
      <c r="A30" s="2" t="s">
        <v>100</v>
      </c>
      <c r="B30" s="3">
        <v>43284</v>
      </c>
      <c r="C30" s="22" t="str">
        <f t="shared" si="0"/>
        <v>Weekday</v>
      </c>
      <c r="D30" s="17" t="str">
        <f t="shared" si="1"/>
        <v>Jul</v>
      </c>
      <c r="E30" s="2">
        <v>2741</v>
      </c>
      <c r="F30" s="2">
        <v>78</v>
      </c>
      <c r="G30" s="2">
        <v>64</v>
      </c>
      <c r="H30" s="2">
        <v>1.21875</v>
      </c>
      <c r="I30" s="2">
        <v>42.828125</v>
      </c>
      <c r="J30" s="2" t="str">
        <f t="shared" si="2"/>
        <v>Between $40 and $50</v>
      </c>
      <c r="K30" s="2">
        <v>35.141025640000002</v>
      </c>
      <c r="L30" s="2">
        <v>2301.17</v>
      </c>
      <c r="M30" s="2">
        <v>0.45638485020000003</v>
      </c>
      <c r="N30" s="2">
        <v>973</v>
      </c>
      <c r="O30" s="2">
        <v>6.577595067E-2</v>
      </c>
      <c r="P30" s="2">
        <v>13</v>
      </c>
      <c r="Q30" s="2">
        <v>1014</v>
      </c>
      <c r="R30" s="2">
        <v>0.63006202119999999</v>
      </c>
      <c r="S30" s="2">
        <v>18000</v>
      </c>
      <c r="T30" s="2">
        <v>45000</v>
      </c>
      <c r="U30" s="2">
        <v>-373</v>
      </c>
      <c r="V30" s="2">
        <v>3</v>
      </c>
      <c r="W30" s="2"/>
      <c r="X30" s="2"/>
      <c r="Y30" s="2"/>
      <c r="Z30" s="2"/>
      <c r="AA30" s="2"/>
      <c r="AB30" s="2"/>
      <c r="AC30" s="2">
        <v>900</v>
      </c>
      <c r="AD30" s="2">
        <v>3.0455555560000001</v>
      </c>
      <c r="AE30" s="2">
        <v>6.0911111109999999E-2</v>
      </c>
    </row>
    <row r="31" spans="1:31" x14ac:dyDescent="0.25">
      <c r="A31" s="2" t="s">
        <v>99</v>
      </c>
      <c r="B31" s="3">
        <v>43283</v>
      </c>
      <c r="C31" s="22" t="str">
        <f t="shared" si="0"/>
        <v>Weekday</v>
      </c>
      <c r="D31" s="17" t="str">
        <f t="shared" si="1"/>
        <v>Jul</v>
      </c>
      <c r="E31" s="2">
        <v>3310.53</v>
      </c>
      <c r="F31" s="2">
        <v>102</v>
      </c>
      <c r="G31" s="2">
        <v>74</v>
      </c>
      <c r="H31" s="2">
        <v>1.3783783780000001</v>
      </c>
      <c r="I31" s="2">
        <v>44.736891890000003</v>
      </c>
      <c r="J31" s="2" t="str">
        <f t="shared" si="2"/>
        <v>Between $40 and $50</v>
      </c>
      <c r="K31" s="2">
        <v>32.456176470000003</v>
      </c>
      <c r="L31" s="2">
        <v>3043.32</v>
      </c>
      <c r="M31" s="2">
        <v>0.47897259139999998</v>
      </c>
      <c r="N31" s="2">
        <v>1051</v>
      </c>
      <c r="O31" s="2">
        <v>7.0409134159999998E-2</v>
      </c>
      <c r="P31" s="2">
        <v>13</v>
      </c>
      <c r="Q31" s="2">
        <v>1326</v>
      </c>
      <c r="R31" s="2">
        <v>0.59945990520000003</v>
      </c>
      <c r="S31" s="2">
        <v>18000</v>
      </c>
      <c r="T31" s="2">
        <v>45000</v>
      </c>
      <c r="U31" s="2">
        <v>-115.47</v>
      </c>
      <c r="V31" s="2">
        <v>2</v>
      </c>
      <c r="W31" s="2"/>
      <c r="X31" s="2"/>
      <c r="Y31" s="2"/>
      <c r="Z31" s="2"/>
      <c r="AA31" s="2"/>
      <c r="AB31" s="2"/>
      <c r="AC31" s="2">
        <v>900</v>
      </c>
      <c r="AD31" s="2">
        <v>3.6783666670000001</v>
      </c>
      <c r="AE31" s="2">
        <v>7.3567333329999998E-2</v>
      </c>
    </row>
    <row r="32" spans="1:31" x14ac:dyDescent="0.25">
      <c r="A32" s="2" t="s">
        <v>105</v>
      </c>
      <c r="B32" s="3">
        <v>43282</v>
      </c>
      <c r="C32" s="22" t="str">
        <f t="shared" si="0"/>
        <v>Weekend</v>
      </c>
      <c r="D32" s="17" t="str">
        <f t="shared" si="1"/>
        <v>Jul</v>
      </c>
      <c r="E32" s="2">
        <v>3611</v>
      </c>
      <c r="F32" s="2">
        <v>118</v>
      </c>
      <c r="G32" s="2">
        <v>102</v>
      </c>
      <c r="H32" s="2">
        <v>1.156862745</v>
      </c>
      <c r="I32" s="2">
        <v>35.401960780000003</v>
      </c>
      <c r="J32" s="2" t="str">
        <f t="shared" si="2"/>
        <v>Less than $40</v>
      </c>
      <c r="K32" s="2">
        <v>30.60169492</v>
      </c>
      <c r="L32" s="2">
        <v>3137.25</v>
      </c>
      <c r="M32" s="2">
        <v>0.46489830700000001</v>
      </c>
      <c r="N32" s="2">
        <v>1414</v>
      </c>
      <c r="O32" s="2">
        <v>7.2135785009999995E-2</v>
      </c>
      <c r="P32" s="2">
        <v>13</v>
      </c>
      <c r="Q32" s="2">
        <v>1534</v>
      </c>
      <c r="R32" s="2">
        <v>0.5751869288</v>
      </c>
      <c r="S32" s="2">
        <v>18000</v>
      </c>
      <c r="T32" s="2">
        <v>45000</v>
      </c>
      <c r="U32" s="2">
        <v>-23</v>
      </c>
      <c r="V32" s="2">
        <v>2</v>
      </c>
      <c r="W32" s="2"/>
      <c r="X32" s="2"/>
      <c r="Y32" s="2"/>
      <c r="Z32" s="2"/>
      <c r="AA32" s="2"/>
      <c r="AB32" s="2"/>
      <c r="AC32" s="2">
        <v>900</v>
      </c>
      <c r="AD32" s="2">
        <v>4.0122222220000001</v>
      </c>
      <c r="AE32" s="2">
        <v>8.0244444440000007E-2</v>
      </c>
    </row>
    <row r="33" spans="1:31" x14ac:dyDescent="0.25">
      <c r="A33" s="2" t="s">
        <v>104</v>
      </c>
      <c r="B33" s="3">
        <v>43281</v>
      </c>
      <c r="C33" s="22" t="str">
        <f t="shared" si="0"/>
        <v>Weekend</v>
      </c>
      <c r="D33" s="17" t="str">
        <f t="shared" si="1"/>
        <v>Jun</v>
      </c>
      <c r="E33" s="2">
        <v>4410.7</v>
      </c>
      <c r="F33" s="2">
        <v>134</v>
      </c>
      <c r="G33" s="2">
        <v>120</v>
      </c>
      <c r="H33" s="2">
        <v>1.1166666670000001</v>
      </c>
      <c r="I33" s="2">
        <v>36.755833330000002</v>
      </c>
      <c r="J33" s="2" t="str">
        <f t="shared" si="2"/>
        <v>Less than $40</v>
      </c>
      <c r="K33" s="2">
        <v>32.915671639999999</v>
      </c>
      <c r="L33" s="2">
        <v>3465.91</v>
      </c>
      <c r="M33" s="2">
        <v>0.44002559479999998</v>
      </c>
      <c r="N33" s="2">
        <v>1798</v>
      </c>
      <c r="O33" s="2">
        <v>6.6740823140000002E-2</v>
      </c>
      <c r="P33" s="2">
        <v>13</v>
      </c>
      <c r="Q33" s="2">
        <v>1742</v>
      </c>
      <c r="R33" s="2">
        <v>0.60505135239999996</v>
      </c>
      <c r="S33" s="2">
        <v>18000</v>
      </c>
      <c r="T33" s="2">
        <v>45000</v>
      </c>
      <c r="U33" s="2">
        <v>568.70000000000005</v>
      </c>
      <c r="V33" s="2">
        <v>3</v>
      </c>
      <c r="W33" s="2">
        <v>24</v>
      </c>
      <c r="X33" s="2">
        <v>304.0383333333333</v>
      </c>
      <c r="Y33" s="2">
        <v>45.26</v>
      </c>
      <c r="Z33" s="2">
        <v>0</v>
      </c>
      <c r="AA33" s="2">
        <v>1.6017797549999999</v>
      </c>
      <c r="AB33" s="2">
        <v>5.5833333329999997</v>
      </c>
      <c r="AC33" s="2">
        <v>900</v>
      </c>
      <c r="AD33" s="2">
        <v>4.9007777780000001</v>
      </c>
      <c r="AE33" s="2">
        <v>9.8015555559999995E-2</v>
      </c>
    </row>
    <row r="34" spans="1:31" x14ac:dyDescent="0.25">
      <c r="A34" s="2" t="s">
        <v>103</v>
      </c>
      <c r="B34" s="3">
        <v>43280</v>
      </c>
      <c r="C34" s="22" t="str">
        <f t="shared" si="0"/>
        <v>Weekday</v>
      </c>
      <c r="D34" s="17" t="str">
        <f t="shared" si="1"/>
        <v>Jun</v>
      </c>
      <c r="E34" s="2">
        <v>2624.6</v>
      </c>
      <c r="F34" s="2">
        <v>90</v>
      </c>
      <c r="G34" s="2">
        <v>81</v>
      </c>
      <c r="H34" s="2">
        <v>1.111111111</v>
      </c>
      <c r="I34" s="2">
        <v>32.402469140000001</v>
      </c>
      <c r="J34" s="2" t="str">
        <f t="shared" si="2"/>
        <v>Less than $40</v>
      </c>
      <c r="K34" s="2">
        <v>29.16222222</v>
      </c>
      <c r="L34" s="2">
        <v>2623.04</v>
      </c>
      <c r="M34" s="2">
        <v>0.4998513618</v>
      </c>
      <c r="N34" s="2">
        <v>1255</v>
      </c>
      <c r="O34" s="2">
        <v>6.4541832669999993E-2</v>
      </c>
      <c r="P34" s="2">
        <v>13</v>
      </c>
      <c r="Q34" s="2">
        <v>1170</v>
      </c>
      <c r="R34" s="2">
        <v>0.55421778560000001</v>
      </c>
      <c r="S34" s="2">
        <v>18000</v>
      </c>
      <c r="T34" s="2">
        <v>45000</v>
      </c>
      <c r="U34" s="2">
        <v>-645.4</v>
      </c>
      <c r="V34" s="2">
        <v>2</v>
      </c>
      <c r="W34" s="2">
        <v>16</v>
      </c>
      <c r="X34" s="2">
        <v>304.0383333333333</v>
      </c>
      <c r="Y34" s="2">
        <v>45.26</v>
      </c>
      <c r="Z34" s="2">
        <v>0</v>
      </c>
      <c r="AA34" s="2">
        <v>1.0326693229999999</v>
      </c>
      <c r="AB34" s="2">
        <v>5.625</v>
      </c>
      <c r="AC34" s="2">
        <v>900</v>
      </c>
      <c r="AD34" s="2">
        <v>2.916222222</v>
      </c>
      <c r="AE34" s="2">
        <v>5.8324444439999998E-2</v>
      </c>
    </row>
    <row r="35" spans="1:31" x14ac:dyDescent="0.25">
      <c r="A35" s="2" t="s">
        <v>102</v>
      </c>
      <c r="B35" s="3">
        <v>43279</v>
      </c>
      <c r="C35" s="22" t="str">
        <f t="shared" si="0"/>
        <v>Weekday</v>
      </c>
      <c r="D35" s="17" t="str">
        <f t="shared" si="1"/>
        <v>Jun</v>
      </c>
      <c r="E35" s="2">
        <v>2255.5</v>
      </c>
      <c r="F35" s="2">
        <v>60</v>
      </c>
      <c r="G35" s="2">
        <v>55</v>
      </c>
      <c r="H35" s="2">
        <v>1.0909090910000001</v>
      </c>
      <c r="I35" s="2">
        <v>41.009090909999998</v>
      </c>
      <c r="J35" s="2" t="str">
        <f t="shared" si="2"/>
        <v>Between $40 and $50</v>
      </c>
      <c r="K35" s="2">
        <v>37.591666670000002</v>
      </c>
      <c r="L35" s="2">
        <v>1456.18</v>
      </c>
      <c r="M35" s="2">
        <v>0.39232369169999998</v>
      </c>
      <c r="N35" s="2">
        <v>702</v>
      </c>
      <c r="O35" s="2">
        <v>7.8347578350000002E-2</v>
      </c>
      <c r="P35" s="2">
        <v>13</v>
      </c>
      <c r="Q35" s="2">
        <v>780</v>
      </c>
      <c r="R35" s="2">
        <v>0.65417867439999999</v>
      </c>
      <c r="S35" s="2">
        <v>18000</v>
      </c>
      <c r="T35" s="2">
        <v>45000</v>
      </c>
      <c r="U35" s="2">
        <v>-624.5</v>
      </c>
      <c r="V35" s="2">
        <v>2</v>
      </c>
      <c r="W35" s="2">
        <v>16</v>
      </c>
      <c r="X35" s="2">
        <v>304.0383333333333</v>
      </c>
      <c r="Y35" s="2">
        <v>45.26</v>
      </c>
      <c r="Z35" s="2">
        <v>0</v>
      </c>
      <c r="AA35" s="2">
        <v>1.2535612540000001</v>
      </c>
      <c r="AB35" s="2">
        <v>3.75</v>
      </c>
      <c r="AC35" s="2">
        <v>900</v>
      </c>
      <c r="AD35" s="2">
        <v>2.5061111110000001</v>
      </c>
      <c r="AE35" s="2">
        <v>5.0122222219999998E-2</v>
      </c>
    </row>
    <row r="36" spans="1:31" x14ac:dyDescent="0.25">
      <c r="A36" s="2" t="s">
        <v>101</v>
      </c>
      <c r="B36" s="3">
        <v>43278</v>
      </c>
      <c r="C36" s="22" t="str">
        <f t="shared" si="0"/>
        <v>Weekday</v>
      </c>
      <c r="D36" s="17" t="str">
        <f t="shared" si="1"/>
        <v>Jun</v>
      </c>
      <c r="E36" s="2">
        <v>2243.9</v>
      </c>
      <c r="F36" s="2">
        <v>54</v>
      </c>
      <c r="G36" s="2">
        <v>47</v>
      </c>
      <c r="H36" s="2">
        <v>1.14893617</v>
      </c>
      <c r="I36" s="2">
        <v>47.742553190000002</v>
      </c>
      <c r="J36" s="2" t="str">
        <f t="shared" si="2"/>
        <v>Between $40 and $50</v>
      </c>
      <c r="K36" s="2">
        <v>41.5537037</v>
      </c>
      <c r="L36" s="2">
        <v>1312.93</v>
      </c>
      <c r="M36" s="2">
        <v>0.36912925270000002</v>
      </c>
      <c r="N36" s="2">
        <v>753</v>
      </c>
      <c r="O36" s="2">
        <v>6.2416998670000001E-2</v>
      </c>
      <c r="P36" s="2">
        <v>13</v>
      </c>
      <c r="Q36" s="2">
        <v>702</v>
      </c>
      <c r="R36" s="2">
        <v>0.68715183390000001</v>
      </c>
      <c r="S36" s="2">
        <v>18000</v>
      </c>
      <c r="T36" s="2">
        <v>45000</v>
      </c>
      <c r="U36" s="2">
        <v>-558.1</v>
      </c>
      <c r="V36" s="2">
        <v>3</v>
      </c>
      <c r="W36" s="2">
        <v>24</v>
      </c>
      <c r="X36" s="2">
        <v>304.0383333333333</v>
      </c>
      <c r="Y36" s="2">
        <v>45.26</v>
      </c>
      <c r="Z36" s="2">
        <v>0</v>
      </c>
      <c r="AA36" s="2">
        <v>1.498007968</v>
      </c>
      <c r="AB36" s="2">
        <v>2.25</v>
      </c>
      <c r="AC36" s="2">
        <v>900</v>
      </c>
      <c r="AD36" s="2">
        <v>2.493222222</v>
      </c>
      <c r="AE36" s="2">
        <v>4.9864444440000003E-2</v>
      </c>
    </row>
    <row r="37" spans="1:31" x14ac:dyDescent="0.25">
      <c r="A37" s="2" t="s">
        <v>100</v>
      </c>
      <c r="B37" s="3">
        <v>43277</v>
      </c>
      <c r="C37" s="22" t="str">
        <f t="shared" si="0"/>
        <v>Weekday</v>
      </c>
      <c r="D37" s="17" t="str">
        <f t="shared" si="1"/>
        <v>Jun</v>
      </c>
      <c r="E37" s="2">
        <v>2250.1</v>
      </c>
      <c r="F37" s="2">
        <v>60</v>
      </c>
      <c r="G37" s="2">
        <v>53</v>
      </c>
      <c r="H37" s="2">
        <v>1.1320754719999999</v>
      </c>
      <c r="I37" s="2">
        <v>42.454716980000001</v>
      </c>
      <c r="J37" s="2" t="str">
        <f t="shared" si="2"/>
        <v>Between $40 and $50</v>
      </c>
      <c r="K37" s="2">
        <v>37.501666669999999</v>
      </c>
      <c r="L37" s="2">
        <v>1523.88</v>
      </c>
      <c r="M37" s="2">
        <v>0.40378592359999999</v>
      </c>
      <c r="N37" s="2">
        <v>725</v>
      </c>
      <c r="O37" s="2">
        <v>7.3103448279999997E-2</v>
      </c>
      <c r="P37" s="2">
        <v>13</v>
      </c>
      <c r="Q37" s="2">
        <v>780</v>
      </c>
      <c r="R37" s="2">
        <v>0.65334874009999999</v>
      </c>
      <c r="S37" s="2">
        <v>18000</v>
      </c>
      <c r="T37" s="2">
        <v>45000</v>
      </c>
      <c r="U37" s="2">
        <v>-629.9</v>
      </c>
      <c r="V37" s="2">
        <v>2</v>
      </c>
      <c r="W37" s="2">
        <v>16</v>
      </c>
      <c r="X37" s="2">
        <v>304.0383333333333</v>
      </c>
      <c r="Y37" s="2">
        <v>45.26</v>
      </c>
      <c r="Z37" s="2">
        <v>0</v>
      </c>
      <c r="AA37" s="2">
        <v>1.1696551719999999</v>
      </c>
      <c r="AB37" s="2">
        <v>3.75</v>
      </c>
      <c r="AC37" s="2">
        <v>900</v>
      </c>
      <c r="AD37" s="2">
        <v>2.5001111109999998</v>
      </c>
      <c r="AE37" s="2">
        <v>5.0002222220000003E-2</v>
      </c>
    </row>
    <row r="38" spans="1:31" x14ac:dyDescent="0.25">
      <c r="A38" s="2" t="s">
        <v>99</v>
      </c>
      <c r="B38" s="3">
        <v>43276</v>
      </c>
      <c r="C38" s="22" t="str">
        <f t="shared" si="0"/>
        <v>Weekday</v>
      </c>
      <c r="D38" s="17" t="str">
        <f t="shared" si="1"/>
        <v>Jun</v>
      </c>
      <c r="E38" s="2">
        <v>2097.6999999999998</v>
      </c>
      <c r="F38" s="2">
        <v>49</v>
      </c>
      <c r="G38" s="2">
        <v>43</v>
      </c>
      <c r="H38" s="2">
        <v>1.1395348839999999</v>
      </c>
      <c r="I38" s="2">
        <v>48.783720930000001</v>
      </c>
      <c r="J38" s="2" t="str">
        <f t="shared" si="2"/>
        <v>Between $40 and $50</v>
      </c>
      <c r="K38" s="2">
        <v>42.810204079999998</v>
      </c>
      <c r="L38" s="2">
        <v>898.77</v>
      </c>
      <c r="M38" s="2">
        <v>0.29994293290000001</v>
      </c>
      <c r="N38" s="2">
        <v>750</v>
      </c>
      <c r="O38" s="2">
        <v>5.733333333E-2</v>
      </c>
      <c r="P38" s="2">
        <v>13</v>
      </c>
      <c r="Q38" s="2">
        <v>637</v>
      </c>
      <c r="R38" s="2">
        <v>0.69633408019999998</v>
      </c>
      <c r="S38" s="2">
        <v>18000</v>
      </c>
      <c r="T38" s="2">
        <v>45000</v>
      </c>
      <c r="U38" s="2">
        <v>-639.29999999999995</v>
      </c>
      <c r="V38" s="2">
        <v>3</v>
      </c>
      <c r="W38" s="2">
        <v>24</v>
      </c>
      <c r="X38" s="2">
        <v>304.0383333333333</v>
      </c>
      <c r="Y38" s="2">
        <v>45.26</v>
      </c>
      <c r="Z38" s="2">
        <v>0</v>
      </c>
      <c r="AA38" s="2">
        <v>1.3759999999999999</v>
      </c>
      <c r="AB38" s="2">
        <v>2.0416666669999999</v>
      </c>
      <c r="AC38" s="2">
        <v>900</v>
      </c>
      <c r="AD38" s="2">
        <v>2.3307777779999999</v>
      </c>
      <c r="AE38" s="2">
        <v>4.6615555560000001E-2</v>
      </c>
    </row>
    <row r="39" spans="1:31" x14ac:dyDescent="0.25">
      <c r="A39" s="2" t="s">
        <v>105</v>
      </c>
      <c r="B39" s="3">
        <v>43275</v>
      </c>
      <c r="C39" s="22" t="str">
        <f t="shared" si="0"/>
        <v>Weekend</v>
      </c>
      <c r="D39" s="17" t="str">
        <f t="shared" si="1"/>
        <v>Jun</v>
      </c>
      <c r="E39" s="2">
        <v>3859.5</v>
      </c>
      <c r="F39" s="2">
        <v>95</v>
      </c>
      <c r="G39" s="2">
        <v>88</v>
      </c>
      <c r="H39" s="2">
        <v>1.0795454550000001</v>
      </c>
      <c r="I39" s="2">
        <v>43.857954550000002</v>
      </c>
      <c r="J39" s="2" t="str">
        <f t="shared" si="2"/>
        <v>Between $40 and $50</v>
      </c>
      <c r="K39" s="2">
        <v>40.62631579</v>
      </c>
      <c r="L39" s="2">
        <v>2229.5</v>
      </c>
      <c r="M39" s="2">
        <v>0.36615207750000001</v>
      </c>
      <c r="N39" s="2">
        <v>1355</v>
      </c>
      <c r="O39" s="2">
        <v>6.4944649450000003E-2</v>
      </c>
      <c r="P39" s="2">
        <v>13</v>
      </c>
      <c r="Q39" s="2">
        <v>1235</v>
      </c>
      <c r="R39" s="2">
        <v>0.68001036400000003</v>
      </c>
      <c r="S39" s="2">
        <v>18000</v>
      </c>
      <c r="T39" s="2">
        <v>45000</v>
      </c>
      <c r="U39" s="2">
        <v>524.5</v>
      </c>
      <c r="V39" s="2">
        <v>2</v>
      </c>
      <c r="W39" s="2">
        <v>16</v>
      </c>
      <c r="X39" s="2">
        <v>304.0383333333333</v>
      </c>
      <c r="Y39" s="2">
        <v>45.26</v>
      </c>
      <c r="Z39" s="2">
        <v>0</v>
      </c>
      <c r="AA39" s="2">
        <v>1.039114391</v>
      </c>
      <c r="AB39" s="2">
        <v>5.9375</v>
      </c>
      <c r="AC39" s="2">
        <v>900</v>
      </c>
      <c r="AD39" s="2">
        <v>4.2883333329999997</v>
      </c>
      <c r="AE39" s="2">
        <v>8.5766666670000005E-2</v>
      </c>
    </row>
    <row r="40" spans="1:31" x14ac:dyDescent="0.25">
      <c r="A40" s="2" t="s">
        <v>104</v>
      </c>
      <c r="B40" s="3">
        <v>43274</v>
      </c>
      <c r="C40" s="22" t="str">
        <f t="shared" si="0"/>
        <v>Weekend</v>
      </c>
      <c r="D40" s="17" t="str">
        <f t="shared" si="1"/>
        <v>Jun</v>
      </c>
      <c r="E40" s="2">
        <v>2735.7</v>
      </c>
      <c r="F40" s="2">
        <v>64</v>
      </c>
      <c r="G40" s="2">
        <v>67</v>
      </c>
      <c r="H40" s="2">
        <v>0.95522388059999996</v>
      </c>
      <c r="I40" s="2">
        <v>40.831343279999999</v>
      </c>
      <c r="J40" s="2" t="str">
        <f t="shared" si="2"/>
        <v>Between $40 and $50</v>
      </c>
      <c r="K40" s="2">
        <v>42.745312499999997</v>
      </c>
      <c r="L40" s="2">
        <v>1371.15</v>
      </c>
      <c r="M40" s="2">
        <v>0.33386902369999999</v>
      </c>
      <c r="N40" s="2">
        <v>1250</v>
      </c>
      <c r="O40" s="2">
        <v>5.3600000000000002E-2</v>
      </c>
      <c r="P40" s="2">
        <v>13</v>
      </c>
      <c r="Q40" s="2">
        <v>832</v>
      </c>
      <c r="R40" s="2">
        <v>0.69587308550000004</v>
      </c>
      <c r="S40" s="2">
        <v>18000</v>
      </c>
      <c r="T40" s="2">
        <v>45000</v>
      </c>
      <c r="U40" s="2">
        <v>-196.3</v>
      </c>
      <c r="V40" s="2">
        <v>2</v>
      </c>
      <c r="W40" s="2">
        <v>16</v>
      </c>
      <c r="X40" s="2">
        <v>304.0383333333333</v>
      </c>
      <c r="Y40" s="2">
        <v>45.26</v>
      </c>
      <c r="Z40" s="2">
        <v>0</v>
      </c>
      <c r="AA40" s="2">
        <v>0.85760000000000003</v>
      </c>
      <c r="AB40" s="2">
        <v>4</v>
      </c>
      <c r="AC40" s="2">
        <v>900</v>
      </c>
      <c r="AD40" s="2">
        <v>3.0396666670000001</v>
      </c>
      <c r="AE40" s="2">
        <v>6.0793333329999998E-2</v>
      </c>
    </row>
    <row r="41" spans="1:31" x14ac:dyDescent="0.25">
      <c r="A41" s="2" t="s">
        <v>103</v>
      </c>
      <c r="B41" s="3">
        <v>43273</v>
      </c>
      <c r="C41" s="22" t="str">
        <f t="shared" si="0"/>
        <v>Weekday</v>
      </c>
      <c r="D41" s="17" t="str">
        <f t="shared" si="1"/>
        <v>Jun</v>
      </c>
      <c r="E41" s="2">
        <v>2319.4</v>
      </c>
      <c r="F41" s="2">
        <v>57</v>
      </c>
      <c r="G41" s="2">
        <v>51</v>
      </c>
      <c r="H41" s="2">
        <v>1.1176470590000001</v>
      </c>
      <c r="I41" s="2">
        <v>45.478431370000003</v>
      </c>
      <c r="J41" s="2" t="str">
        <f t="shared" si="2"/>
        <v>Between $40 and $50</v>
      </c>
      <c r="K41" s="2">
        <v>40.691228070000001</v>
      </c>
      <c r="L41" s="2">
        <v>1292.9100000000001</v>
      </c>
      <c r="M41" s="2">
        <v>0.35791778670000002</v>
      </c>
      <c r="N41" s="2">
        <v>885</v>
      </c>
      <c r="O41" s="2">
        <v>5.7627118640000002E-2</v>
      </c>
      <c r="P41" s="2">
        <v>13</v>
      </c>
      <c r="Q41" s="2">
        <v>741</v>
      </c>
      <c r="R41" s="2">
        <v>0.68052082439999995</v>
      </c>
      <c r="S41" s="2">
        <v>18000</v>
      </c>
      <c r="T41" s="2">
        <v>45000</v>
      </c>
      <c r="U41" s="2">
        <v>-521.6</v>
      </c>
      <c r="V41" s="2">
        <v>2</v>
      </c>
      <c r="W41" s="2">
        <v>16</v>
      </c>
      <c r="X41" s="2">
        <v>304.0383333333333</v>
      </c>
      <c r="Y41" s="2">
        <v>45.26</v>
      </c>
      <c r="Z41" s="2">
        <v>0</v>
      </c>
      <c r="AA41" s="2">
        <v>0.92203389830000004</v>
      </c>
      <c r="AB41" s="2">
        <v>3.5625</v>
      </c>
      <c r="AC41" s="2">
        <v>900</v>
      </c>
      <c r="AD41" s="2">
        <v>2.5771111109999998</v>
      </c>
      <c r="AE41" s="2">
        <v>5.1542222220000003E-2</v>
      </c>
    </row>
    <row r="42" spans="1:31" x14ac:dyDescent="0.25">
      <c r="A42" s="2" t="s">
        <v>102</v>
      </c>
      <c r="B42" s="3">
        <v>43272</v>
      </c>
      <c r="C42" s="22" t="str">
        <f t="shared" si="0"/>
        <v>Weekday</v>
      </c>
      <c r="D42" s="17" t="str">
        <f t="shared" si="1"/>
        <v>Jun</v>
      </c>
      <c r="E42" s="2">
        <v>1995.4</v>
      </c>
      <c r="F42" s="2">
        <v>51</v>
      </c>
      <c r="G42" s="2">
        <v>47</v>
      </c>
      <c r="H42" s="2">
        <v>1.0851063830000001</v>
      </c>
      <c r="I42" s="2">
        <v>42.455319150000001</v>
      </c>
      <c r="J42" s="2" t="str">
        <f t="shared" si="2"/>
        <v>Between $40 and $50</v>
      </c>
      <c r="K42" s="2">
        <v>39.125490200000002</v>
      </c>
      <c r="L42" s="2">
        <v>1037.4000000000001</v>
      </c>
      <c r="M42" s="2">
        <v>0.34206014239999999</v>
      </c>
      <c r="N42" s="2">
        <v>752</v>
      </c>
      <c r="O42" s="2">
        <v>6.25E-2</v>
      </c>
      <c r="P42" s="2">
        <v>13</v>
      </c>
      <c r="Q42" s="2">
        <v>663</v>
      </c>
      <c r="R42" s="2">
        <v>0.66773579230000002</v>
      </c>
      <c r="S42" s="2">
        <v>18000</v>
      </c>
      <c r="T42" s="2">
        <v>45000</v>
      </c>
      <c r="U42" s="2">
        <v>-767.6</v>
      </c>
      <c r="V42" s="2">
        <v>2</v>
      </c>
      <c r="W42" s="2">
        <v>16</v>
      </c>
      <c r="X42" s="2">
        <v>304.0383333333333</v>
      </c>
      <c r="Y42" s="2">
        <v>45.26</v>
      </c>
      <c r="Z42" s="2">
        <v>0</v>
      </c>
      <c r="AA42" s="2">
        <v>1</v>
      </c>
      <c r="AB42" s="2">
        <v>3.1875</v>
      </c>
      <c r="AC42" s="2">
        <v>900</v>
      </c>
      <c r="AD42" s="2">
        <v>2.2171111109999999</v>
      </c>
      <c r="AE42" s="2">
        <v>4.4342222219999998E-2</v>
      </c>
    </row>
    <row r="43" spans="1:31" x14ac:dyDescent="0.25">
      <c r="A43" s="2" t="s">
        <v>101</v>
      </c>
      <c r="B43" s="3">
        <v>43271</v>
      </c>
      <c r="C43" s="22" t="str">
        <f t="shared" si="0"/>
        <v>Weekday</v>
      </c>
      <c r="D43" s="17" t="str">
        <f t="shared" si="1"/>
        <v>Jun</v>
      </c>
      <c r="E43" s="2">
        <v>2004.8</v>
      </c>
      <c r="F43" s="2">
        <v>51</v>
      </c>
      <c r="G43" s="2">
        <v>50</v>
      </c>
      <c r="H43" s="2">
        <v>1.02</v>
      </c>
      <c r="I43" s="2">
        <v>40.095999999999997</v>
      </c>
      <c r="J43" s="2" t="str">
        <f t="shared" si="2"/>
        <v>Between $40 and $50</v>
      </c>
      <c r="K43" s="2">
        <v>39.30980392</v>
      </c>
      <c r="L43" s="2">
        <v>909.43</v>
      </c>
      <c r="M43" s="2">
        <v>0.31206527969999998</v>
      </c>
      <c r="N43" s="2">
        <v>704</v>
      </c>
      <c r="O43" s="2">
        <v>7.1022727270000002E-2</v>
      </c>
      <c r="P43" s="2">
        <v>13</v>
      </c>
      <c r="Q43" s="2">
        <v>663</v>
      </c>
      <c r="R43" s="2">
        <v>0.66929369510000003</v>
      </c>
      <c r="S43" s="2">
        <v>18000</v>
      </c>
      <c r="T43" s="2">
        <v>45000</v>
      </c>
      <c r="U43" s="2">
        <v>-758.2</v>
      </c>
      <c r="V43" s="2">
        <v>2</v>
      </c>
      <c r="W43" s="2">
        <v>16</v>
      </c>
      <c r="X43" s="2">
        <v>304.0383333333333</v>
      </c>
      <c r="Y43" s="2">
        <v>45.26</v>
      </c>
      <c r="Z43" s="2">
        <v>0</v>
      </c>
      <c r="AA43" s="2">
        <v>1.136363636</v>
      </c>
      <c r="AB43" s="2">
        <v>3.1875</v>
      </c>
      <c r="AC43" s="2">
        <v>900</v>
      </c>
      <c r="AD43" s="2">
        <v>2.227555556</v>
      </c>
      <c r="AE43" s="2">
        <v>4.455111111E-2</v>
      </c>
    </row>
    <row r="44" spans="1:31" x14ac:dyDescent="0.25">
      <c r="A44" s="2" t="s">
        <v>100</v>
      </c>
      <c r="B44" s="3">
        <v>43270</v>
      </c>
      <c r="C44" s="22" t="str">
        <f t="shared" si="0"/>
        <v>Weekday</v>
      </c>
      <c r="D44" s="17" t="str">
        <f t="shared" si="1"/>
        <v>Jun</v>
      </c>
      <c r="E44" s="2">
        <v>2701.2</v>
      </c>
      <c r="F44" s="2">
        <v>67</v>
      </c>
      <c r="G44" s="2">
        <v>58</v>
      </c>
      <c r="H44" s="2">
        <v>1.1551724139999999</v>
      </c>
      <c r="I44" s="2">
        <v>46.572413789999999</v>
      </c>
      <c r="J44" s="2" t="str">
        <f t="shared" si="2"/>
        <v>Between $40 and $50</v>
      </c>
      <c r="K44" s="2">
        <v>40.316417909999998</v>
      </c>
      <c r="L44" s="2">
        <v>1533.91</v>
      </c>
      <c r="M44" s="2">
        <v>0.36218893959999998</v>
      </c>
      <c r="N44" s="2">
        <v>728</v>
      </c>
      <c r="O44" s="2">
        <v>7.9670329669999998E-2</v>
      </c>
      <c r="P44" s="2">
        <v>13</v>
      </c>
      <c r="Q44" s="2">
        <v>871</v>
      </c>
      <c r="R44" s="2">
        <v>0.67755071820000001</v>
      </c>
      <c r="S44" s="2">
        <v>18000</v>
      </c>
      <c r="T44" s="2">
        <v>45000</v>
      </c>
      <c r="U44" s="2">
        <v>-269.8</v>
      </c>
      <c r="V44" s="2">
        <v>3</v>
      </c>
      <c r="W44" s="2">
        <v>24</v>
      </c>
      <c r="X44" s="2">
        <v>304.0383333333333</v>
      </c>
      <c r="Y44" s="2">
        <v>45.26</v>
      </c>
      <c r="Z44" s="2">
        <v>0</v>
      </c>
      <c r="AA44" s="2">
        <v>1.9120879120000001</v>
      </c>
      <c r="AB44" s="2">
        <v>2.7916666669999999</v>
      </c>
      <c r="AC44" s="2">
        <v>900</v>
      </c>
      <c r="AD44" s="2">
        <v>3.0013333329999998</v>
      </c>
      <c r="AE44" s="2">
        <v>6.0026666669999999E-2</v>
      </c>
    </row>
    <row r="45" spans="1:31" x14ac:dyDescent="0.25">
      <c r="A45" s="2" t="s">
        <v>99</v>
      </c>
      <c r="B45" s="3">
        <v>43269</v>
      </c>
      <c r="C45" s="22" t="str">
        <f t="shared" si="0"/>
        <v>Weekday</v>
      </c>
      <c r="D45" s="17" t="str">
        <f t="shared" si="1"/>
        <v>Jun</v>
      </c>
      <c r="E45" s="2">
        <v>2376.6</v>
      </c>
      <c r="F45" s="2">
        <v>60</v>
      </c>
      <c r="G45" s="2">
        <v>56</v>
      </c>
      <c r="H45" s="2">
        <v>1.071428571</v>
      </c>
      <c r="I45" s="2">
        <v>42.43928571</v>
      </c>
      <c r="J45" s="2" t="str">
        <f t="shared" si="2"/>
        <v>Between $40 and $50</v>
      </c>
      <c r="K45" s="2">
        <v>39.61</v>
      </c>
      <c r="L45" s="2">
        <v>1531.54</v>
      </c>
      <c r="M45" s="2">
        <v>0.3918846305</v>
      </c>
      <c r="N45" s="2">
        <v>853</v>
      </c>
      <c r="O45" s="2">
        <v>6.5650644780000003E-2</v>
      </c>
      <c r="P45" s="2">
        <v>13</v>
      </c>
      <c r="Q45" s="2">
        <v>780</v>
      </c>
      <c r="R45" s="2">
        <v>0.67180005050000002</v>
      </c>
      <c r="S45" s="2">
        <v>18000</v>
      </c>
      <c r="T45" s="2">
        <v>45000</v>
      </c>
      <c r="U45" s="2">
        <v>-503.4</v>
      </c>
      <c r="V45" s="2">
        <v>2</v>
      </c>
      <c r="W45" s="2">
        <v>16</v>
      </c>
      <c r="X45" s="2">
        <v>304.0383333333333</v>
      </c>
      <c r="Y45" s="2">
        <v>45.26</v>
      </c>
      <c r="Z45" s="2">
        <v>0</v>
      </c>
      <c r="AA45" s="2">
        <v>1.0504103170000001</v>
      </c>
      <c r="AB45" s="2">
        <v>3.75</v>
      </c>
      <c r="AC45" s="2">
        <v>900</v>
      </c>
      <c r="AD45" s="2">
        <v>2.6406666670000001</v>
      </c>
      <c r="AE45" s="2">
        <v>5.2813333329999997E-2</v>
      </c>
    </row>
    <row r="46" spans="1:31" x14ac:dyDescent="0.25">
      <c r="A46" s="2" t="s">
        <v>105</v>
      </c>
      <c r="B46" s="3">
        <v>43268</v>
      </c>
      <c r="C46" s="22" t="str">
        <f t="shared" si="0"/>
        <v>Weekend</v>
      </c>
      <c r="D46" s="17" t="str">
        <f t="shared" si="1"/>
        <v>Jun</v>
      </c>
      <c r="E46" s="2">
        <v>3696.8</v>
      </c>
      <c r="F46" s="2">
        <v>111</v>
      </c>
      <c r="G46" s="2">
        <v>101</v>
      </c>
      <c r="H46" s="2">
        <v>1.0990099010000001</v>
      </c>
      <c r="I46" s="2">
        <v>36.6019802</v>
      </c>
      <c r="J46" s="2" t="str">
        <f t="shared" si="2"/>
        <v>Less than $40</v>
      </c>
      <c r="K46" s="2">
        <v>33.3045045</v>
      </c>
      <c r="L46" s="2">
        <v>3304.6</v>
      </c>
      <c r="M46" s="2">
        <v>0.47199131599999999</v>
      </c>
      <c r="N46" s="2">
        <v>1487</v>
      </c>
      <c r="O46" s="2">
        <v>6.7921990589999995E-2</v>
      </c>
      <c r="P46" s="2">
        <v>13</v>
      </c>
      <c r="Q46" s="2">
        <v>1443</v>
      </c>
      <c r="R46" s="2">
        <v>0.60966241070000005</v>
      </c>
      <c r="S46" s="2">
        <v>18000</v>
      </c>
      <c r="T46" s="2">
        <v>45000</v>
      </c>
      <c r="U46" s="2">
        <v>153.80000000000001</v>
      </c>
      <c r="V46" s="2">
        <v>2</v>
      </c>
      <c r="W46" s="2">
        <v>16</v>
      </c>
      <c r="X46" s="2">
        <v>304.0383333333333</v>
      </c>
      <c r="Y46" s="2">
        <v>45.26</v>
      </c>
      <c r="Z46" s="2">
        <v>0</v>
      </c>
      <c r="AA46" s="2">
        <v>1.0867518490000001</v>
      </c>
      <c r="AB46" s="2">
        <v>6.9375</v>
      </c>
      <c r="AC46" s="2">
        <v>900</v>
      </c>
      <c r="AD46" s="2">
        <v>4.1075555560000003</v>
      </c>
      <c r="AE46" s="2">
        <v>8.2151111109999994E-2</v>
      </c>
    </row>
    <row r="47" spans="1:31" x14ac:dyDescent="0.25">
      <c r="A47" s="2" t="s">
        <v>104</v>
      </c>
      <c r="B47" s="3">
        <v>43267</v>
      </c>
      <c r="C47" s="22" t="str">
        <f t="shared" si="0"/>
        <v>Weekend</v>
      </c>
      <c r="D47" s="17" t="str">
        <f t="shared" si="1"/>
        <v>Jun</v>
      </c>
      <c r="E47" s="2">
        <v>5222.8999999999996</v>
      </c>
      <c r="F47" s="2">
        <v>146</v>
      </c>
      <c r="G47" s="2">
        <v>116</v>
      </c>
      <c r="H47" s="2">
        <v>1.2586206900000001</v>
      </c>
      <c r="I47" s="2">
        <v>45.024999999999999</v>
      </c>
      <c r="J47" s="2" t="str">
        <f t="shared" si="2"/>
        <v>Between $40 and $50</v>
      </c>
      <c r="K47" s="2">
        <v>35.773287670000002</v>
      </c>
      <c r="L47" s="2">
        <v>4144.9799999999996</v>
      </c>
      <c r="M47" s="2">
        <v>0.44246723910000002</v>
      </c>
      <c r="N47" s="2">
        <v>1712</v>
      </c>
      <c r="O47" s="2">
        <v>6.7757009349999994E-2</v>
      </c>
      <c r="P47" s="2">
        <v>13</v>
      </c>
      <c r="Q47" s="2">
        <v>1898</v>
      </c>
      <c r="R47" s="2">
        <v>0.63660035609999999</v>
      </c>
      <c r="S47" s="2">
        <v>18000</v>
      </c>
      <c r="T47" s="2">
        <v>45000</v>
      </c>
      <c r="U47" s="2">
        <v>1224.9000000000001</v>
      </c>
      <c r="V47" s="2">
        <v>3</v>
      </c>
      <c r="W47" s="2">
        <v>24</v>
      </c>
      <c r="X47" s="2">
        <v>304.0383333333333</v>
      </c>
      <c r="Y47" s="2">
        <v>45.26</v>
      </c>
      <c r="Z47" s="2">
        <v>0</v>
      </c>
      <c r="AA47" s="2">
        <v>1.6261682239999999</v>
      </c>
      <c r="AB47" s="2">
        <v>6.0833333329999997</v>
      </c>
      <c r="AC47" s="2">
        <v>900</v>
      </c>
      <c r="AD47" s="2">
        <v>5.8032222219999996</v>
      </c>
      <c r="AE47" s="2">
        <v>0.11606444439999999</v>
      </c>
    </row>
    <row r="48" spans="1:31" x14ac:dyDescent="0.25">
      <c r="A48" s="2" t="s">
        <v>103</v>
      </c>
      <c r="B48" s="3">
        <v>43266</v>
      </c>
      <c r="C48" s="22" t="str">
        <f t="shared" si="0"/>
        <v>Weekday</v>
      </c>
      <c r="D48" s="17" t="str">
        <f t="shared" si="1"/>
        <v>Jun</v>
      </c>
      <c r="E48" s="2">
        <v>4345.1000000000004</v>
      </c>
      <c r="F48" s="2">
        <v>140</v>
      </c>
      <c r="G48" s="2">
        <v>120</v>
      </c>
      <c r="H48" s="2">
        <v>1.1666666670000001</v>
      </c>
      <c r="I48" s="2">
        <v>36.209166670000002</v>
      </c>
      <c r="J48" s="2" t="str">
        <f t="shared" si="2"/>
        <v>Less than $40</v>
      </c>
      <c r="K48" s="2">
        <v>31.036428570000002</v>
      </c>
      <c r="L48" s="2">
        <v>4138.8500000000004</v>
      </c>
      <c r="M48" s="2">
        <v>0.48784469499999999</v>
      </c>
      <c r="N48" s="2">
        <v>1464</v>
      </c>
      <c r="O48" s="2">
        <v>8.1967213110000006E-2</v>
      </c>
      <c r="P48" s="2">
        <v>13</v>
      </c>
      <c r="Q48" s="2">
        <v>1820</v>
      </c>
      <c r="R48" s="2">
        <v>0.58113737310000002</v>
      </c>
      <c r="S48" s="2">
        <v>18000</v>
      </c>
      <c r="T48" s="2">
        <v>45000</v>
      </c>
      <c r="U48" s="2">
        <v>425.1</v>
      </c>
      <c r="V48" s="2">
        <v>3</v>
      </c>
      <c r="W48" s="2">
        <v>24</v>
      </c>
      <c r="X48" s="2">
        <v>304.0383333333333</v>
      </c>
      <c r="Y48" s="2">
        <v>45.26</v>
      </c>
      <c r="Z48" s="2">
        <v>0</v>
      </c>
      <c r="AA48" s="2">
        <v>1.9672131150000001</v>
      </c>
      <c r="AB48" s="2">
        <v>5.8333333329999997</v>
      </c>
      <c r="AC48" s="2">
        <v>900</v>
      </c>
      <c r="AD48" s="2">
        <v>4.8278888889999996</v>
      </c>
      <c r="AE48" s="2">
        <v>9.6557777780000006E-2</v>
      </c>
    </row>
    <row r="49" spans="1:31" x14ac:dyDescent="0.25">
      <c r="A49" s="2" t="s">
        <v>102</v>
      </c>
      <c r="B49" s="3">
        <v>43265</v>
      </c>
      <c r="C49" s="22" t="str">
        <f t="shared" si="0"/>
        <v>Weekday</v>
      </c>
      <c r="D49" s="17" t="str">
        <f t="shared" si="1"/>
        <v>Jun</v>
      </c>
      <c r="E49" s="2">
        <v>3082.4</v>
      </c>
      <c r="F49" s="2">
        <v>71</v>
      </c>
      <c r="G49" s="2">
        <v>67</v>
      </c>
      <c r="H49" s="2">
        <v>1.0597014929999999</v>
      </c>
      <c r="I49" s="2">
        <v>46.005970150000003</v>
      </c>
      <c r="J49" s="2" t="str">
        <f t="shared" si="2"/>
        <v>Between $40 and $50</v>
      </c>
      <c r="K49" s="2">
        <v>43.414084510000002</v>
      </c>
      <c r="L49" s="2">
        <v>1660.17</v>
      </c>
      <c r="M49" s="2">
        <v>0.35005703659999998</v>
      </c>
      <c r="N49" s="2">
        <v>854</v>
      </c>
      <c r="O49" s="2">
        <v>7.8454332550000005E-2</v>
      </c>
      <c r="P49" s="2">
        <v>13</v>
      </c>
      <c r="Q49" s="2">
        <v>923</v>
      </c>
      <c r="R49" s="2">
        <v>0.70055800670000001</v>
      </c>
      <c r="S49" s="2">
        <v>18000</v>
      </c>
      <c r="T49" s="2">
        <v>45000</v>
      </c>
      <c r="U49" s="2">
        <v>59.4</v>
      </c>
      <c r="V49" s="2">
        <v>2</v>
      </c>
      <c r="W49" s="2">
        <v>16</v>
      </c>
      <c r="X49" s="2">
        <v>304.0383333333333</v>
      </c>
      <c r="Y49" s="2">
        <v>45.26</v>
      </c>
      <c r="Z49" s="2">
        <v>0</v>
      </c>
      <c r="AA49" s="2">
        <v>1.2552693210000001</v>
      </c>
      <c r="AB49" s="2">
        <v>4.4375</v>
      </c>
      <c r="AC49" s="2">
        <v>900</v>
      </c>
      <c r="AD49" s="2">
        <v>3.424888889</v>
      </c>
      <c r="AE49" s="2">
        <v>6.8497777780000005E-2</v>
      </c>
    </row>
    <row r="50" spans="1:31" x14ac:dyDescent="0.25">
      <c r="A50" s="2" t="s">
        <v>101</v>
      </c>
      <c r="B50" s="3">
        <v>43264</v>
      </c>
      <c r="C50" s="22" t="str">
        <f t="shared" si="0"/>
        <v>Weekday</v>
      </c>
      <c r="D50" s="17" t="str">
        <f t="shared" si="1"/>
        <v>Jun</v>
      </c>
      <c r="E50" s="2">
        <v>2243.6999999999998</v>
      </c>
      <c r="F50" s="2">
        <v>51</v>
      </c>
      <c r="G50" s="2">
        <v>48</v>
      </c>
      <c r="H50" s="2">
        <v>1.0625</v>
      </c>
      <c r="I50" s="2">
        <v>46.743749999999999</v>
      </c>
      <c r="J50" s="2" t="str">
        <f t="shared" si="2"/>
        <v>Between $40 and $50</v>
      </c>
      <c r="K50" s="2">
        <v>43.99411765</v>
      </c>
      <c r="L50" s="2">
        <v>1004.77</v>
      </c>
      <c r="M50" s="2">
        <v>0.30930561159999997</v>
      </c>
      <c r="N50" s="2">
        <v>1048</v>
      </c>
      <c r="O50" s="2">
        <v>4.5801526719999999E-2</v>
      </c>
      <c r="P50" s="2">
        <v>13</v>
      </c>
      <c r="Q50" s="2">
        <v>663</v>
      </c>
      <c r="R50" s="2">
        <v>0.70450595000000005</v>
      </c>
      <c r="S50" s="2">
        <v>18000</v>
      </c>
      <c r="T50" s="2">
        <v>45000</v>
      </c>
      <c r="U50" s="2">
        <v>-519.29999999999995</v>
      </c>
      <c r="V50" s="2">
        <v>3</v>
      </c>
      <c r="W50" s="2">
        <v>24</v>
      </c>
      <c r="X50" s="2">
        <v>304.0383333333333</v>
      </c>
      <c r="Y50" s="2">
        <v>45.26</v>
      </c>
      <c r="Z50" s="2">
        <v>0</v>
      </c>
      <c r="AA50" s="2">
        <v>1.0992366410000001</v>
      </c>
      <c r="AB50" s="2">
        <v>2.125</v>
      </c>
      <c r="AC50" s="2">
        <v>900</v>
      </c>
      <c r="AD50" s="2">
        <v>2.4929999999999999</v>
      </c>
      <c r="AE50" s="2">
        <v>4.9860000000000002E-2</v>
      </c>
    </row>
    <row r="51" spans="1:31" x14ac:dyDescent="0.25">
      <c r="A51" s="2" t="s">
        <v>100</v>
      </c>
      <c r="B51" s="3">
        <v>43263</v>
      </c>
      <c r="C51" s="22" t="str">
        <f t="shared" si="0"/>
        <v>Weekday</v>
      </c>
      <c r="D51" s="17" t="str">
        <f t="shared" si="1"/>
        <v>Jun</v>
      </c>
      <c r="E51" s="2">
        <v>2068.5</v>
      </c>
      <c r="F51" s="2">
        <v>61</v>
      </c>
      <c r="G51" s="2">
        <v>54</v>
      </c>
      <c r="H51" s="2">
        <v>1.1296296299999999</v>
      </c>
      <c r="I51" s="2">
        <v>38.305555560000002</v>
      </c>
      <c r="J51" s="2" t="str">
        <f t="shared" si="2"/>
        <v>Less than $40</v>
      </c>
      <c r="K51" s="2">
        <v>33.909836069999997</v>
      </c>
      <c r="L51" s="2">
        <v>1407.65</v>
      </c>
      <c r="M51" s="2">
        <v>0.4049451261</v>
      </c>
      <c r="N51" s="2">
        <v>824</v>
      </c>
      <c r="O51" s="2">
        <v>6.5533980579999998E-2</v>
      </c>
      <c r="P51" s="2">
        <v>13</v>
      </c>
      <c r="Q51" s="2">
        <v>793</v>
      </c>
      <c r="R51" s="2">
        <v>0.61663040849999995</v>
      </c>
      <c r="S51" s="2">
        <v>18000</v>
      </c>
      <c r="T51" s="2">
        <v>45000</v>
      </c>
      <c r="U51" s="2">
        <v>-824.5</v>
      </c>
      <c r="V51" s="2">
        <v>2</v>
      </c>
      <c r="W51" s="2">
        <v>16</v>
      </c>
      <c r="X51" s="2">
        <v>304.0383333333333</v>
      </c>
      <c r="Y51" s="2">
        <v>45.26</v>
      </c>
      <c r="Z51" s="2">
        <v>0</v>
      </c>
      <c r="AA51" s="2">
        <v>1.0485436889999999</v>
      </c>
      <c r="AB51" s="2">
        <v>3.8125</v>
      </c>
      <c r="AC51" s="2">
        <v>900</v>
      </c>
      <c r="AD51" s="2">
        <v>2.298333333</v>
      </c>
      <c r="AE51" s="2">
        <v>4.5966666670000003E-2</v>
      </c>
    </row>
    <row r="52" spans="1:31" x14ac:dyDescent="0.25">
      <c r="A52" s="2" t="s">
        <v>99</v>
      </c>
      <c r="B52" s="3">
        <v>43262</v>
      </c>
      <c r="C52" s="22" t="str">
        <f t="shared" si="0"/>
        <v>Weekday</v>
      </c>
      <c r="D52" s="17" t="str">
        <f t="shared" si="1"/>
        <v>Jun</v>
      </c>
      <c r="E52" s="2">
        <v>1848.6</v>
      </c>
      <c r="F52" s="2">
        <v>45</v>
      </c>
      <c r="G52" s="2">
        <v>45</v>
      </c>
      <c r="H52" s="2">
        <v>1</v>
      </c>
      <c r="I52" s="2">
        <v>41.08</v>
      </c>
      <c r="J52" s="2" t="str">
        <f t="shared" si="2"/>
        <v>Between $40 and $50</v>
      </c>
      <c r="K52" s="2">
        <v>41.08</v>
      </c>
      <c r="L52" s="2">
        <v>944.78</v>
      </c>
      <c r="M52" s="2">
        <v>0.33822107979999999</v>
      </c>
      <c r="N52" s="2">
        <v>956</v>
      </c>
      <c r="O52" s="2">
        <v>4.707112971E-2</v>
      </c>
      <c r="P52" s="2">
        <v>13</v>
      </c>
      <c r="Q52" s="2">
        <v>585</v>
      </c>
      <c r="R52" s="2">
        <v>0.68354430379999997</v>
      </c>
      <c r="S52" s="2">
        <v>18000</v>
      </c>
      <c r="T52" s="2">
        <v>45000</v>
      </c>
      <c r="U52" s="2">
        <v>-836.4</v>
      </c>
      <c r="V52" s="2">
        <v>3</v>
      </c>
      <c r="W52" s="2">
        <v>24</v>
      </c>
      <c r="X52" s="2">
        <v>304.0383333333333</v>
      </c>
      <c r="Y52" s="2">
        <v>45.26</v>
      </c>
      <c r="Z52" s="2">
        <v>0</v>
      </c>
      <c r="AA52" s="2">
        <v>1.129707113</v>
      </c>
      <c r="AB52" s="2">
        <v>1.875</v>
      </c>
      <c r="AC52" s="2">
        <v>900</v>
      </c>
      <c r="AD52" s="2">
        <v>2.0539999999999998</v>
      </c>
      <c r="AE52" s="2">
        <v>4.1079999999999998E-2</v>
      </c>
    </row>
    <row r="53" spans="1:31" x14ac:dyDescent="0.25">
      <c r="A53" s="2" t="s">
        <v>105</v>
      </c>
      <c r="B53" s="3">
        <v>43261</v>
      </c>
      <c r="C53" s="22" t="str">
        <f t="shared" si="0"/>
        <v>Weekend</v>
      </c>
      <c r="D53" s="17" t="str">
        <f t="shared" si="1"/>
        <v>Jun</v>
      </c>
      <c r="E53" s="2">
        <v>3519.4</v>
      </c>
      <c r="F53" s="2">
        <v>85</v>
      </c>
      <c r="G53" s="2">
        <v>80</v>
      </c>
      <c r="H53" s="2">
        <v>1.0625</v>
      </c>
      <c r="I53" s="2">
        <v>43.9925</v>
      </c>
      <c r="J53" s="2" t="str">
        <f t="shared" si="2"/>
        <v>Between $40 and $50</v>
      </c>
      <c r="K53" s="2">
        <v>41.404705880000002</v>
      </c>
      <c r="L53" s="2">
        <v>2086.62</v>
      </c>
      <c r="M53" s="2">
        <v>0.3722105879</v>
      </c>
      <c r="N53" s="2">
        <v>1239</v>
      </c>
      <c r="O53" s="2">
        <v>6.4568200160000006E-2</v>
      </c>
      <c r="P53" s="2">
        <v>13</v>
      </c>
      <c r="Q53" s="2">
        <v>1105</v>
      </c>
      <c r="R53" s="2">
        <v>0.68602602720000005</v>
      </c>
      <c r="S53" s="2">
        <v>18000</v>
      </c>
      <c r="T53" s="2">
        <v>45000</v>
      </c>
      <c r="U53" s="2">
        <v>314.39999999999998</v>
      </c>
      <c r="V53" s="2">
        <v>3</v>
      </c>
      <c r="W53" s="2">
        <v>24</v>
      </c>
      <c r="X53" s="2">
        <v>304.0383333333333</v>
      </c>
      <c r="Y53" s="2">
        <v>45.26</v>
      </c>
      <c r="Z53" s="2">
        <v>0</v>
      </c>
      <c r="AA53" s="2">
        <v>1.5496368039999999</v>
      </c>
      <c r="AB53" s="2">
        <v>3.5416666669999999</v>
      </c>
      <c r="AC53" s="2">
        <v>900</v>
      </c>
      <c r="AD53" s="2">
        <v>3.9104444439999999</v>
      </c>
      <c r="AE53" s="2">
        <v>7.8208888889999995E-2</v>
      </c>
    </row>
    <row r="54" spans="1:31" x14ac:dyDescent="0.25">
      <c r="A54" s="2" t="s">
        <v>104</v>
      </c>
      <c r="B54" s="3">
        <v>43260</v>
      </c>
      <c r="C54" s="22" t="str">
        <f t="shared" si="0"/>
        <v>Weekend</v>
      </c>
      <c r="D54" s="17" t="str">
        <f t="shared" si="1"/>
        <v>Jun</v>
      </c>
      <c r="E54" s="2">
        <v>5172.5</v>
      </c>
      <c r="F54" s="2">
        <v>126</v>
      </c>
      <c r="G54" s="2">
        <v>119</v>
      </c>
      <c r="H54" s="2">
        <v>1.0588235290000001</v>
      </c>
      <c r="I54" s="2">
        <v>43.466386550000003</v>
      </c>
      <c r="J54" s="2" t="str">
        <f t="shared" si="2"/>
        <v>Between $40 and $50</v>
      </c>
      <c r="K54" s="2">
        <v>41.051587300000001</v>
      </c>
      <c r="L54" s="2">
        <v>3093.08</v>
      </c>
      <c r="M54" s="2">
        <v>0.374212094</v>
      </c>
      <c r="N54" s="2">
        <v>2134</v>
      </c>
      <c r="O54" s="2">
        <v>5.5763823810000002E-2</v>
      </c>
      <c r="P54" s="2">
        <v>13</v>
      </c>
      <c r="Q54" s="2">
        <v>1638</v>
      </c>
      <c r="R54" s="2">
        <v>0.68332527789999997</v>
      </c>
      <c r="S54" s="2">
        <v>18000</v>
      </c>
      <c r="T54" s="2">
        <v>45000</v>
      </c>
      <c r="U54" s="2">
        <v>1434.5</v>
      </c>
      <c r="V54" s="2">
        <v>4</v>
      </c>
      <c r="W54" s="2">
        <v>32</v>
      </c>
      <c r="X54" s="2">
        <v>304.0383333333333</v>
      </c>
      <c r="Y54" s="2">
        <v>45.26</v>
      </c>
      <c r="Z54" s="2">
        <v>0</v>
      </c>
      <c r="AA54" s="2">
        <v>1.7844423620000001</v>
      </c>
      <c r="AB54" s="2">
        <v>3.9375</v>
      </c>
      <c r="AC54" s="2">
        <v>900</v>
      </c>
      <c r="AD54" s="2">
        <v>5.7472222220000004</v>
      </c>
      <c r="AE54" s="2">
        <v>0.1149444444</v>
      </c>
    </row>
    <row r="55" spans="1:31" x14ac:dyDescent="0.25">
      <c r="A55" s="2" t="s">
        <v>103</v>
      </c>
      <c r="B55" s="3">
        <v>43259</v>
      </c>
      <c r="C55" s="22" t="str">
        <f t="shared" si="0"/>
        <v>Weekday</v>
      </c>
      <c r="D55" s="17" t="str">
        <f t="shared" si="1"/>
        <v>Jun</v>
      </c>
      <c r="E55" s="2">
        <v>3653.6</v>
      </c>
      <c r="F55" s="2">
        <v>87</v>
      </c>
      <c r="G55" s="2">
        <v>78</v>
      </c>
      <c r="H55" s="2">
        <v>1.115384615</v>
      </c>
      <c r="I55" s="2">
        <v>46.841025639999998</v>
      </c>
      <c r="J55" s="2" t="str">
        <f t="shared" si="2"/>
        <v>Between $40 and $50</v>
      </c>
      <c r="K55" s="2">
        <v>41.995402300000002</v>
      </c>
      <c r="L55" s="2">
        <v>2016</v>
      </c>
      <c r="M55" s="2">
        <v>0.3555806406</v>
      </c>
      <c r="N55" s="2">
        <v>1087</v>
      </c>
      <c r="O55" s="2">
        <v>7.1757129710000006E-2</v>
      </c>
      <c r="P55" s="2">
        <v>13</v>
      </c>
      <c r="Q55" s="2">
        <v>1131</v>
      </c>
      <c r="R55" s="2">
        <v>0.69044230350000002</v>
      </c>
      <c r="S55" s="2">
        <v>18000</v>
      </c>
      <c r="T55" s="2">
        <v>45000</v>
      </c>
      <c r="U55" s="2">
        <v>422.6</v>
      </c>
      <c r="V55" s="2">
        <v>3</v>
      </c>
      <c r="W55" s="2">
        <v>24</v>
      </c>
      <c r="X55" s="2">
        <v>304.0383333333333</v>
      </c>
      <c r="Y55" s="2">
        <v>45.26</v>
      </c>
      <c r="Z55" s="2">
        <v>0</v>
      </c>
      <c r="AA55" s="2">
        <v>1.7221711129999999</v>
      </c>
      <c r="AB55" s="2">
        <v>3.625</v>
      </c>
      <c r="AC55" s="2">
        <v>900</v>
      </c>
      <c r="AD55" s="2">
        <v>4.0595555560000003</v>
      </c>
      <c r="AE55" s="2">
        <v>8.1191111110000005E-2</v>
      </c>
    </row>
    <row r="56" spans="1:31" x14ac:dyDescent="0.25">
      <c r="A56" s="2" t="s">
        <v>102</v>
      </c>
      <c r="B56" s="3">
        <v>43258</v>
      </c>
      <c r="C56" s="22" t="str">
        <f t="shared" si="0"/>
        <v>Weekday</v>
      </c>
      <c r="D56" s="17" t="str">
        <f t="shared" si="1"/>
        <v>Jun</v>
      </c>
      <c r="E56" s="2">
        <v>4182.1000000000004</v>
      </c>
      <c r="F56" s="2">
        <v>112</v>
      </c>
      <c r="G56" s="2">
        <v>78</v>
      </c>
      <c r="H56" s="2">
        <v>1.4358974360000001</v>
      </c>
      <c r="I56" s="2">
        <v>53.616666670000001</v>
      </c>
      <c r="J56" s="2" t="str">
        <f t="shared" si="2"/>
        <v>Between $50 and $60</v>
      </c>
      <c r="K56" s="2">
        <v>37.340178569999999</v>
      </c>
      <c r="L56" s="2">
        <v>3440.54</v>
      </c>
      <c r="M56" s="2">
        <v>0.45135805969999998</v>
      </c>
      <c r="N56" s="2">
        <v>956</v>
      </c>
      <c r="O56" s="2">
        <v>8.1589958160000003E-2</v>
      </c>
      <c r="P56" s="2">
        <v>13</v>
      </c>
      <c r="Q56" s="2">
        <v>1456</v>
      </c>
      <c r="R56" s="2">
        <v>0.65184954930000005</v>
      </c>
      <c r="S56" s="2">
        <v>18000</v>
      </c>
      <c r="T56" s="2">
        <v>45000</v>
      </c>
      <c r="U56" s="2">
        <v>626.1</v>
      </c>
      <c r="V56" s="2">
        <v>3</v>
      </c>
      <c r="W56" s="2">
        <v>24</v>
      </c>
      <c r="X56" s="2">
        <v>304.0383333333333</v>
      </c>
      <c r="Y56" s="2">
        <v>45.26</v>
      </c>
      <c r="Z56" s="2">
        <v>0</v>
      </c>
      <c r="AA56" s="2">
        <v>1.9581589960000001</v>
      </c>
      <c r="AB56" s="2">
        <v>4.6666666670000003</v>
      </c>
      <c r="AC56" s="2">
        <v>900</v>
      </c>
      <c r="AD56" s="2">
        <v>4.6467777779999997</v>
      </c>
      <c r="AE56" s="2">
        <v>9.2935555559999994E-2</v>
      </c>
    </row>
    <row r="57" spans="1:31" x14ac:dyDescent="0.25">
      <c r="A57" s="2" t="s">
        <v>101</v>
      </c>
      <c r="B57" s="3">
        <v>43257</v>
      </c>
      <c r="C57" s="22" t="str">
        <f t="shared" si="0"/>
        <v>Weekday</v>
      </c>
      <c r="D57" s="17" t="str">
        <f t="shared" si="1"/>
        <v>Jun</v>
      </c>
      <c r="E57" s="2">
        <v>2752.65</v>
      </c>
      <c r="F57" s="2">
        <v>69</v>
      </c>
      <c r="G57" s="2">
        <v>59</v>
      </c>
      <c r="H57" s="2">
        <v>1.169491525</v>
      </c>
      <c r="I57" s="2">
        <v>46.65508475</v>
      </c>
      <c r="J57" s="2" t="str">
        <f t="shared" si="2"/>
        <v>Between $40 and $50</v>
      </c>
      <c r="K57" s="2">
        <v>39.893478260000002</v>
      </c>
      <c r="L57" s="2">
        <v>2193.98</v>
      </c>
      <c r="M57" s="2">
        <v>0.4435302418</v>
      </c>
      <c r="N57" s="2">
        <v>978</v>
      </c>
      <c r="O57" s="2">
        <v>6.0327198360000001E-2</v>
      </c>
      <c r="P57" s="2">
        <v>13</v>
      </c>
      <c r="Q57" s="2">
        <v>897</v>
      </c>
      <c r="R57" s="2">
        <v>0.67413219989999995</v>
      </c>
      <c r="S57" s="2">
        <v>18000</v>
      </c>
      <c r="T57" s="2">
        <v>45000</v>
      </c>
      <c r="U57" s="2">
        <v>-244.35</v>
      </c>
      <c r="V57" s="2">
        <v>3</v>
      </c>
      <c r="W57" s="2">
        <v>24</v>
      </c>
      <c r="X57" s="2">
        <v>304.0383333333333</v>
      </c>
      <c r="Y57" s="2">
        <v>45.26</v>
      </c>
      <c r="Z57" s="2">
        <v>0</v>
      </c>
      <c r="AA57" s="2">
        <v>1.447852761</v>
      </c>
      <c r="AB57" s="2">
        <v>2.875</v>
      </c>
      <c r="AC57" s="2">
        <v>900</v>
      </c>
      <c r="AD57" s="2">
        <v>3.0585</v>
      </c>
      <c r="AE57" s="2">
        <v>6.1170000000000002E-2</v>
      </c>
    </row>
    <row r="58" spans="1:31" x14ac:dyDescent="0.25">
      <c r="A58" s="2" t="s">
        <v>100</v>
      </c>
      <c r="B58" s="3">
        <v>43256</v>
      </c>
      <c r="C58" s="22" t="str">
        <f t="shared" si="0"/>
        <v>Weekday</v>
      </c>
      <c r="D58" s="17" t="str">
        <f t="shared" si="1"/>
        <v>Jun</v>
      </c>
      <c r="E58" s="2">
        <v>3483.5</v>
      </c>
      <c r="F58" s="2">
        <v>107</v>
      </c>
      <c r="G58" s="2">
        <v>88</v>
      </c>
      <c r="H58" s="2">
        <v>1.2159090910000001</v>
      </c>
      <c r="I58" s="2">
        <v>39.585227269999997</v>
      </c>
      <c r="J58" s="2" t="str">
        <f t="shared" si="2"/>
        <v>Less than $40</v>
      </c>
      <c r="K58" s="2">
        <v>32.556074770000002</v>
      </c>
      <c r="L58" s="2">
        <v>3697.17</v>
      </c>
      <c r="M58" s="2">
        <v>0.51487813810000005</v>
      </c>
      <c r="N58" s="2">
        <v>956</v>
      </c>
      <c r="O58" s="2">
        <v>9.2050209209999997E-2</v>
      </c>
      <c r="P58" s="2">
        <v>13</v>
      </c>
      <c r="Q58" s="2">
        <v>1391</v>
      </c>
      <c r="R58" s="2">
        <v>0.60068896230000002</v>
      </c>
      <c r="S58" s="2">
        <v>18000</v>
      </c>
      <c r="T58" s="2">
        <v>45000</v>
      </c>
      <c r="U58" s="2">
        <v>-7.5</v>
      </c>
      <c r="V58" s="2">
        <v>3</v>
      </c>
      <c r="W58" s="2">
        <v>24</v>
      </c>
      <c r="X58" s="2">
        <v>304.0383333333333</v>
      </c>
      <c r="Y58" s="2">
        <v>45.26</v>
      </c>
      <c r="Z58" s="2">
        <v>0</v>
      </c>
      <c r="AA58" s="2">
        <v>2.2092050209999998</v>
      </c>
      <c r="AB58" s="2">
        <v>4.4583333329999997</v>
      </c>
      <c r="AC58" s="2">
        <v>900</v>
      </c>
      <c r="AD58" s="2">
        <v>3.8705555559999998</v>
      </c>
      <c r="AE58" s="2">
        <v>7.741111111E-2</v>
      </c>
    </row>
    <row r="59" spans="1:31" x14ac:dyDescent="0.25">
      <c r="A59" s="2" t="s">
        <v>99</v>
      </c>
      <c r="B59" s="3">
        <v>43255</v>
      </c>
      <c r="C59" s="22" t="str">
        <f t="shared" si="0"/>
        <v>Weekday</v>
      </c>
      <c r="D59" s="17" t="str">
        <f t="shared" si="1"/>
        <v>Jun</v>
      </c>
      <c r="E59" s="2">
        <v>3054.7</v>
      </c>
      <c r="F59" s="2">
        <v>90</v>
      </c>
      <c r="G59" s="2">
        <v>78</v>
      </c>
      <c r="H59" s="2">
        <v>1.153846154</v>
      </c>
      <c r="I59" s="2">
        <v>39.162820510000003</v>
      </c>
      <c r="J59" s="2" t="str">
        <f t="shared" si="2"/>
        <v>Less than $40</v>
      </c>
      <c r="K59" s="2">
        <v>33.941111110000001</v>
      </c>
      <c r="L59" s="2">
        <v>3020.92</v>
      </c>
      <c r="M59" s="2">
        <v>0.49722003679999999</v>
      </c>
      <c r="N59" s="2">
        <v>749</v>
      </c>
      <c r="O59" s="2">
        <v>0.1041388518</v>
      </c>
      <c r="P59" s="2">
        <v>13</v>
      </c>
      <c r="Q59" s="2">
        <v>1170</v>
      </c>
      <c r="R59" s="2">
        <v>0.61698366449999997</v>
      </c>
      <c r="S59" s="2">
        <v>18000</v>
      </c>
      <c r="T59" s="2">
        <v>45000</v>
      </c>
      <c r="U59" s="2">
        <v>-215.3</v>
      </c>
      <c r="V59" s="2">
        <v>2</v>
      </c>
      <c r="W59" s="2">
        <v>16</v>
      </c>
      <c r="X59" s="2">
        <v>304.0383333333333</v>
      </c>
      <c r="Y59" s="2">
        <v>45.26</v>
      </c>
      <c r="Z59" s="2">
        <v>0</v>
      </c>
      <c r="AA59" s="2">
        <v>1.666221629</v>
      </c>
      <c r="AB59" s="2">
        <v>5.625</v>
      </c>
      <c r="AC59" s="2">
        <v>900</v>
      </c>
      <c r="AD59" s="2">
        <v>3.394111111</v>
      </c>
      <c r="AE59" s="2">
        <v>6.7882222219999996E-2</v>
      </c>
    </row>
    <row r="60" spans="1:31" x14ac:dyDescent="0.25">
      <c r="A60" s="2" t="s">
        <v>105</v>
      </c>
      <c r="B60" s="3">
        <v>43254</v>
      </c>
      <c r="C60" s="22" t="str">
        <f t="shared" si="0"/>
        <v>Weekend</v>
      </c>
      <c r="D60" s="17" t="str">
        <f t="shared" si="1"/>
        <v>Jun</v>
      </c>
      <c r="E60" s="2">
        <v>6758.54</v>
      </c>
      <c r="F60" s="2">
        <v>208</v>
      </c>
      <c r="G60" s="2">
        <v>168</v>
      </c>
      <c r="H60" s="2">
        <v>1.2380952380000001</v>
      </c>
      <c r="I60" s="2">
        <v>40.229404760000001</v>
      </c>
      <c r="J60" s="2" t="str">
        <f t="shared" si="2"/>
        <v>Between $40 and $50</v>
      </c>
      <c r="K60" s="2">
        <v>32.492980770000003</v>
      </c>
      <c r="L60" s="2">
        <v>7432.65</v>
      </c>
      <c r="M60" s="2">
        <v>0.52375100330000002</v>
      </c>
      <c r="N60" s="2">
        <v>1631</v>
      </c>
      <c r="O60" s="2">
        <v>0.10300429179999999</v>
      </c>
      <c r="P60" s="2">
        <v>13</v>
      </c>
      <c r="Q60" s="2">
        <v>2704</v>
      </c>
      <c r="R60" s="2">
        <v>0.59991359079999995</v>
      </c>
      <c r="S60" s="2">
        <v>18000</v>
      </c>
      <c r="T60" s="2">
        <v>45000</v>
      </c>
      <c r="U60" s="2">
        <v>1954.54</v>
      </c>
      <c r="V60" s="2">
        <v>3</v>
      </c>
      <c r="W60" s="2">
        <v>24</v>
      </c>
      <c r="X60" s="2">
        <v>304.0383333333333</v>
      </c>
      <c r="Y60" s="2">
        <v>45.26</v>
      </c>
      <c r="Z60" s="2">
        <v>0</v>
      </c>
      <c r="AA60" s="2">
        <v>2.472103004</v>
      </c>
      <c r="AB60" s="2">
        <v>8.6666666669999994</v>
      </c>
      <c r="AC60" s="2">
        <v>900</v>
      </c>
      <c r="AD60" s="2">
        <v>7.509488889</v>
      </c>
      <c r="AE60" s="2">
        <v>0.15018977780000001</v>
      </c>
    </row>
    <row r="61" spans="1:31" x14ac:dyDescent="0.25">
      <c r="A61" s="2" t="s">
        <v>104</v>
      </c>
      <c r="B61" s="3">
        <v>43253</v>
      </c>
      <c r="C61" s="22" t="str">
        <f t="shared" si="0"/>
        <v>Weekend</v>
      </c>
      <c r="D61" s="17" t="str">
        <f t="shared" si="1"/>
        <v>Jun</v>
      </c>
      <c r="E61" s="2">
        <v>9620.9</v>
      </c>
      <c r="F61" s="2">
        <v>312</v>
      </c>
      <c r="G61" s="2">
        <v>238</v>
      </c>
      <c r="H61" s="2">
        <v>1.3109243699999999</v>
      </c>
      <c r="I61" s="2">
        <v>40.423949579999999</v>
      </c>
      <c r="J61" s="2" t="str">
        <f t="shared" si="2"/>
        <v>Between $40 and $50</v>
      </c>
      <c r="K61" s="2">
        <v>30.836217950000002</v>
      </c>
      <c r="L61" s="2">
        <v>11361.51</v>
      </c>
      <c r="M61" s="2">
        <v>0.54147783790000004</v>
      </c>
      <c r="N61" s="2">
        <v>2351</v>
      </c>
      <c r="O61" s="2">
        <v>0.1012335177</v>
      </c>
      <c r="P61" s="2">
        <v>13</v>
      </c>
      <c r="Q61" s="2">
        <v>4056</v>
      </c>
      <c r="R61" s="2">
        <v>0.57841781950000004</v>
      </c>
      <c r="S61" s="2">
        <v>18000</v>
      </c>
      <c r="T61" s="2">
        <v>45000</v>
      </c>
      <c r="U61" s="2">
        <v>3464.9</v>
      </c>
      <c r="V61" s="2">
        <v>3</v>
      </c>
      <c r="W61" s="2">
        <v>24</v>
      </c>
      <c r="X61" s="2">
        <v>304.0383333333333</v>
      </c>
      <c r="Y61" s="2">
        <v>45.26</v>
      </c>
      <c r="Z61" s="2">
        <v>0</v>
      </c>
      <c r="AA61" s="2">
        <v>2.4296044239999999</v>
      </c>
      <c r="AB61" s="2">
        <v>13</v>
      </c>
      <c r="AC61" s="2">
        <v>900</v>
      </c>
      <c r="AD61" s="2">
        <v>10.689888890000001</v>
      </c>
      <c r="AE61" s="2">
        <v>0.21379777780000001</v>
      </c>
    </row>
    <row r="62" spans="1:31" x14ac:dyDescent="0.25">
      <c r="A62" s="2" t="s">
        <v>103</v>
      </c>
      <c r="B62" s="3">
        <v>43252</v>
      </c>
      <c r="C62" s="22" t="str">
        <f t="shared" si="0"/>
        <v>Weekday</v>
      </c>
      <c r="D62" s="17" t="str">
        <f t="shared" si="1"/>
        <v>Jun</v>
      </c>
      <c r="E62" s="2">
        <v>4298.1000000000004</v>
      </c>
      <c r="F62" s="2">
        <v>138</v>
      </c>
      <c r="G62" s="2">
        <v>109</v>
      </c>
      <c r="H62" s="2">
        <v>1.266055046</v>
      </c>
      <c r="I62" s="2">
        <v>39.432110090000002</v>
      </c>
      <c r="J62" s="2" t="str">
        <f t="shared" si="2"/>
        <v>Less than $40</v>
      </c>
      <c r="K62" s="2">
        <v>31.145652170000002</v>
      </c>
      <c r="L62" s="2">
        <v>5047.67</v>
      </c>
      <c r="M62" s="2">
        <v>0.5401020997</v>
      </c>
      <c r="N62" s="2">
        <v>1654</v>
      </c>
      <c r="O62" s="2">
        <v>6.5900846430000007E-2</v>
      </c>
      <c r="P62" s="2">
        <v>13</v>
      </c>
      <c r="Q62" s="2">
        <v>1794</v>
      </c>
      <c r="R62" s="2">
        <v>0.58260626790000003</v>
      </c>
      <c r="S62" s="2">
        <v>18000</v>
      </c>
      <c r="T62" s="2">
        <v>45000</v>
      </c>
      <c r="U62" s="2">
        <v>404.1</v>
      </c>
      <c r="V62" s="2">
        <v>3</v>
      </c>
      <c r="W62" s="2">
        <v>24</v>
      </c>
      <c r="X62" s="2">
        <v>304.0383333333333</v>
      </c>
      <c r="Y62" s="2">
        <v>45.256999999999998</v>
      </c>
      <c r="Z62" s="2">
        <v>0</v>
      </c>
      <c r="AA62" s="2">
        <v>1.581620314</v>
      </c>
      <c r="AB62" s="2">
        <v>5.75</v>
      </c>
      <c r="AC62" s="2">
        <v>900</v>
      </c>
      <c r="AD62" s="2">
        <v>4.7756666670000003</v>
      </c>
      <c r="AE62" s="2">
        <v>9.5513333330000005E-2</v>
      </c>
    </row>
    <row r="63" spans="1:31" x14ac:dyDescent="0.25">
      <c r="A63" s="2" t="s">
        <v>102</v>
      </c>
      <c r="B63" s="3">
        <v>43251</v>
      </c>
      <c r="C63" s="22" t="str">
        <f t="shared" si="0"/>
        <v>Weekday</v>
      </c>
      <c r="D63" s="17" t="str">
        <f t="shared" si="1"/>
        <v>May</v>
      </c>
      <c r="E63" s="2">
        <v>3023.3</v>
      </c>
      <c r="F63" s="2">
        <v>95</v>
      </c>
      <c r="G63" s="2">
        <v>72</v>
      </c>
      <c r="H63" s="2">
        <v>1.3194444439999999</v>
      </c>
      <c r="I63" s="2">
        <v>41.99027778</v>
      </c>
      <c r="J63" s="2" t="str">
        <f t="shared" si="2"/>
        <v>Between $40 and $50</v>
      </c>
      <c r="K63" s="2">
        <v>31.824210529999998</v>
      </c>
      <c r="L63" s="2">
        <v>100</v>
      </c>
      <c r="M63" s="2">
        <v>3.2017417479999997E-2</v>
      </c>
      <c r="N63" s="2">
        <v>998</v>
      </c>
      <c r="O63" s="2">
        <v>7.2144288579999993E-2</v>
      </c>
      <c r="P63" s="2">
        <v>13</v>
      </c>
      <c r="Q63" s="2">
        <v>1235</v>
      </c>
      <c r="R63" s="2">
        <v>0.59150597029999996</v>
      </c>
      <c r="S63" s="2">
        <v>18000</v>
      </c>
      <c r="T63" s="2">
        <v>45000</v>
      </c>
      <c r="U63" s="2">
        <v>-311.7</v>
      </c>
      <c r="V63" s="2"/>
      <c r="W63" s="2"/>
      <c r="X63" s="2"/>
      <c r="Y63" s="2"/>
      <c r="Z63" s="2"/>
      <c r="AA63" s="2"/>
      <c r="AB63" s="2"/>
      <c r="AC63" s="2">
        <v>900</v>
      </c>
      <c r="AD63" s="2">
        <v>3.3592222220000001</v>
      </c>
      <c r="AE63" s="2">
        <v>6.7184444440000005E-2</v>
      </c>
    </row>
    <row r="64" spans="1:31" x14ac:dyDescent="0.25">
      <c r="A64" s="2" t="s">
        <v>101</v>
      </c>
      <c r="B64" s="3">
        <v>43250</v>
      </c>
      <c r="C64" s="22" t="str">
        <f t="shared" si="0"/>
        <v>Weekday</v>
      </c>
      <c r="D64" s="17" t="str">
        <f t="shared" si="1"/>
        <v>May</v>
      </c>
      <c r="E64" s="2">
        <v>7648.1</v>
      </c>
      <c r="F64" s="2">
        <v>158</v>
      </c>
      <c r="G64" s="2">
        <v>155</v>
      </c>
      <c r="H64" s="2">
        <v>1.019354839</v>
      </c>
      <c r="I64" s="2">
        <v>49.342580650000002</v>
      </c>
      <c r="J64" s="2" t="str">
        <f t="shared" si="2"/>
        <v>Between $40 and $50</v>
      </c>
      <c r="K64" s="2">
        <v>48.405696200000001</v>
      </c>
      <c r="L64" s="2">
        <v>100</v>
      </c>
      <c r="M64" s="2">
        <v>1.290638995E-2</v>
      </c>
      <c r="N64" s="2">
        <v>883</v>
      </c>
      <c r="O64" s="2">
        <v>0.17553793879999999</v>
      </c>
      <c r="P64" s="2">
        <v>13</v>
      </c>
      <c r="Q64" s="2">
        <v>2054</v>
      </c>
      <c r="R64" s="2">
        <v>0.73143656589999995</v>
      </c>
      <c r="S64" s="2">
        <v>18000</v>
      </c>
      <c r="T64" s="2">
        <v>45000</v>
      </c>
      <c r="U64" s="2">
        <v>3494.1</v>
      </c>
      <c r="V64" s="2"/>
      <c r="W64" s="2"/>
      <c r="X64" s="2"/>
      <c r="Y64" s="2"/>
      <c r="Z64" s="2"/>
      <c r="AA64" s="2"/>
      <c r="AB64" s="2"/>
      <c r="AC64" s="2">
        <v>900</v>
      </c>
      <c r="AD64" s="2">
        <v>8.4978888890000004</v>
      </c>
      <c r="AE64" s="2">
        <v>0.16995777779999999</v>
      </c>
    </row>
    <row r="65" spans="1:31" x14ac:dyDescent="0.25">
      <c r="A65" s="2" t="s">
        <v>100</v>
      </c>
      <c r="B65" s="3">
        <v>43249</v>
      </c>
      <c r="C65" s="22" t="str">
        <f t="shared" si="0"/>
        <v>Weekday</v>
      </c>
      <c r="D65" s="17" t="str">
        <f t="shared" si="1"/>
        <v>May</v>
      </c>
      <c r="E65" s="2">
        <v>6075.5</v>
      </c>
      <c r="F65" s="2">
        <v>182</v>
      </c>
      <c r="G65" s="2">
        <v>146</v>
      </c>
      <c r="H65" s="2">
        <v>1.2465753420000001</v>
      </c>
      <c r="I65" s="2">
        <v>41.613013700000003</v>
      </c>
      <c r="J65" s="2" t="str">
        <f t="shared" si="2"/>
        <v>Between $40 and $50</v>
      </c>
      <c r="K65" s="2">
        <v>33.381868130000001</v>
      </c>
      <c r="L65" s="2">
        <v>100</v>
      </c>
      <c r="M65" s="2">
        <v>1.619302081E-2</v>
      </c>
      <c r="N65" s="2">
        <v>1819</v>
      </c>
      <c r="O65" s="2">
        <v>8.0263881250000002E-2</v>
      </c>
      <c r="P65" s="2">
        <v>13</v>
      </c>
      <c r="Q65" s="2">
        <v>2366</v>
      </c>
      <c r="R65" s="2">
        <v>0.61056703150000002</v>
      </c>
      <c r="S65" s="2">
        <v>18000</v>
      </c>
      <c r="T65" s="2">
        <v>45000</v>
      </c>
      <c r="U65" s="2">
        <v>1609.5</v>
      </c>
      <c r="V65" s="2"/>
      <c r="W65" s="2"/>
      <c r="X65" s="2"/>
      <c r="Y65" s="2"/>
      <c r="Z65" s="2"/>
      <c r="AA65" s="2"/>
      <c r="AB65" s="2"/>
      <c r="AC65" s="2">
        <v>900</v>
      </c>
      <c r="AD65" s="2">
        <v>6.7505555560000001</v>
      </c>
      <c r="AE65" s="2">
        <v>0.1350111111</v>
      </c>
    </row>
    <row r="66" spans="1:31" x14ac:dyDescent="0.25">
      <c r="A66" s="2" t="s">
        <v>99</v>
      </c>
      <c r="B66" s="3">
        <v>43248</v>
      </c>
      <c r="C66" s="22" t="str">
        <f t="shared" ref="C66:C129" si="3">IF(WEEKDAY(B66,2)&lt;6, "Weekday", "Weekend")</f>
        <v>Weekday</v>
      </c>
      <c r="D66" s="17" t="str">
        <f t="shared" ref="D66:D129" si="4">TEXT(B66,"mmm")</f>
        <v>May</v>
      </c>
      <c r="E66" s="2">
        <v>5224.3999999999996</v>
      </c>
      <c r="F66" s="2">
        <v>165</v>
      </c>
      <c r="G66" s="2">
        <v>121</v>
      </c>
      <c r="H66" s="2">
        <v>1.363636364</v>
      </c>
      <c r="I66" s="2">
        <v>43.176859499999999</v>
      </c>
      <c r="J66" s="2" t="str">
        <f t="shared" ref="J66:J129" si="5">IF(I66&lt;40, "Less than $40", IF(I66&lt;50, "Between $40 and $50", IF(I66&lt;60, "Between $50 and $60", "More than $60")))</f>
        <v>Between $40 and $50</v>
      </c>
      <c r="K66" s="2">
        <v>31.663030299999999</v>
      </c>
      <c r="L66" s="2">
        <v>100</v>
      </c>
      <c r="M66" s="2">
        <v>1.8781458939999999E-2</v>
      </c>
      <c r="N66" s="2">
        <v>1190</v>
      </c>
      <c r="O66" s="2">
        <v>0.1016806723</v>
      </c>
      <c r="P66" s="2">
        <v>13</v>
      </c>
      <c r="Q66" s="2">
        <v>2145</v>
      </c>
      <c r="R66" s="2">
        <v>0.58942653700000003</v>
      </c>
      <c r="S66" s="2">
        <v>18000</v>
      </c>
      <c r="T66" s="2">
        <v>45000</v>
      </c>
      <c r="U66" s="2">
        <v>979.4</v>
      </c>
      <c r="V66" s="2"/>
      <c r="W66" s="2"/>
      <c r="X66" s="2"/>
      <c r="Y66" s="2"/>
      <c r="Z66" s="2"/>
      <c r="AA66" s="2"/>
      <c r="AB66" s="2"/>
      <c r="AC66" s="2">
        <v>900</v>
      </c>
      <c r="AD66" s="2">
        <v>5.8048888889999999</v>
      </c>
      <c r="AE66" s="2">
        <v>0.1160977778</v>
      </c>
    </row>
    <row r="67" spans="1:31" x14ac:dyDescent="0.25">
      <c r="A67" s="2" t="s">
        <v>105</v>
      </c>
      <c r="B67" s="3">
        <v>43247</v>
      </c>
      <c r="C67" s="22" t="str">
        <f t="shared" si="3"/>
        <v>Weekend</v>
      </c>
      <c r="D67" s="17" t="str">
        <f t="shared" si="4"/>
        <v>May</v>
      </c>
      <c r="E67" s="2">
        <v>8552.4</v>
      </c>
      <c r="F67" s="2">
        <v>279</v>
      </c>
      <c r="G67" s="2">
        <v>201</v>
      </c>
      <c r="H67" s="2">
        <v>1.388059701</v>
      </c>
      <c r="I67" s="2">
        <v>42.549253729999997</v>
      </c>
      <c r="J67" s="2" t="str">
        <f t="shared" si="5"/>
        <v>Between $40 and $50</v>
      </c>
      <c r="K67" s="2">
        <v>30.653763439999999</v>
      </c>
      <c r="L67" s="2">
        <v>100</v>
      </c>
      <c r="M67" s="2">
        <v>1.155748694E-2</v>
      </c>
      <c r="N67" s="2">
        <v>2356</v>
      </c>
      <c r="O67" s="2">
        <v>8.5314091679999995E-2</v>
      </c>
      <c r="P67" s="2">
        <v>13</v>
      </c>
      <c r="Q67" s="2">
        <v>3627</v>
      </c>
      <c r="R67" s="2">
        <v>0.5759085169</v>
      </c>
      <c r="S67" s="2">
        <v>18000</v>
      </c>
      <c r="T67" s="2">
        <v>45000</v>
      </c>
      <c r="U67" s="2">
        <v>2825.4</v>
      </c>
      <c r="V67" s="2"/>
      <c r="W67" s="2"/>
      <c r="X67" s="2"/>
      <c r="Y67" s="2"/>
      <c r="Z67" s="2"/>
      <c r="AA67" s="2"/>
      <c r="AB67" s="2"/>
      <c r="AC67" s="2">
        <v>900</v>
      </c>
      <c r="AD67" s="2">
        <v>9.5026666669999997</v>
      </c>
      <c r="AE67" s="2">
        <v>0.19005333329999999</v>
      </c>
    </row>
    <row r="68" spans="1:31" x14ac:dyDescent="0.25">
      <c r="A68" s="2" t="s">
        <v>104</v>
      </c>
      <c r="B68" s="3">
        <v>43246</v>
      </c>
      <c r="C68" s="22" t="str">
        <f t="shared" si="3"/>
        <v>Weekend</v>
      </c>
      <c r="D68" s="17" t="str">
        <f t="shared" si="4"/>
        <v>May</v>
      </c>
      <c r="E68" s="2">
        <v>10432.4</v>
      </c>
      <c r="F68" s="2">
        <v>340</v>
      </c>
      <c r="G68" s="2">
        <v>239</v>
      </c>
      <c r="H68" s="2">
        <v>1.4225941419999999</v>
      </c>
      <c r="I68" s="2">
        <v>43.65020921</v>
      </c>
      <c r="J68" s="2" t="str">
        <f t="shared" si="5"/>
        <v>Between $40 and $50</v>
      </c>
      <c r="K68" s="2">
        <v>30.683529409999998</v>
      </c>
      <c r="L68" s="2">
        <v>100</v>
      </c>
      <c r="M68" s="2">
        <v>9.4945121719999994E-3</v>
      </c>
      <c r="N68" s="2">
        <v>2345</v>
      </c>
      <c r="O68" s="2">
        <v>0.10191897649999999</v>
      </c>
      <c r="P68" s="2">
        <v>13</v>
      </c>
      <c r="Q68" s="2">
        <v>4420</v>
      </c>
      <c r="R68" s="2">
        <v>0.57631992639999996</v>
      </c>
      <c r="S68" s="2">
        <v>18000</v>
      </c>
      <c r="T68" s="2">
        <v>45000</v>
      </c>
      <c r="U68" s="2">
        <v>3912.4</v>
      </c>
      <c r="V68" s="2"/>
      <c r="W68" s="2"/>
      <c r="X68" s="2"/>
      <c r="Y68" s="2"/>
      <c r="Z68" s="2"/>
      <c r="AA68" s="2"/>
      <c r="AB68" s="2"/>
      <c r="AC68" s="2">
        <v>900</v>
      </c>
      <c r="AD68" s="2">
        <v>11.59155556</v>
      </c>
      <c r="AE68" s="2">
        <v>0.23183111109999999</v>
      </c>
    </row>
    <row r="69" spans="1:31" x14ac:dyDescent="0.25">
      <c r="A69" s="2" t="s">
        <v>103</v>
      </c>
      <c r="B69" s="3">
        <v>43245</v>
      </c>
      <c r="C69" s="22" t="str">
        <f t="shared" si="3"/>
        <v>Weekday</v>
      </c>
      <c r="D69" s="17" t="str">
        <f t="shared" si="4"/>
        <v>May</v>
      </c>
      <c r="E69" s="2">
        <v>6404.4</v>
      </c>
      <c r="F69" s="2">
        <v>231</v>
      </c>
      <c r="G69" s="2">
        <v>171</v>
      </c>
      <c r="H69" s="2">
        <v>1.3508771930000001</v>
      </c>
      <c r="I69" s="2">
        <v>37.452631580000002</v>
      </c>
      <c r="J69" s="2" t="str">
        <f t="shared" si="5"/>
        <v>Less than $40</v>
      </c>
      <c r="K69" s="2">
        <v>27.724675319999999</v>
      </c>
      <c r="L69" s="2">
        <v>100</v>
      </c>
      <c r="M69" s="2">
        <v>1.537420823E-2</v>
      </c>
      <c r="N69" s="2">
        <v>1356</v>
      </c>
      <c r="O69" s="2">
        <v>0.12610619470000001</v>
      </c>
      <c r="P69" s="2">
        <v>13</v>
      </c>
      <c r="Q69" s="2">
        <v>3003</v>
      </c>
      <c r="R69" s="2">
        <v>0.53110361630000003</v>
      </c>
      <c r="S69" s="2">
        <v>18000</v>
      </c>
      <c r="T69" s="2">
        <v>45000</v>
      </c>
      <c r="U69" s="2">
        <v>1301.4000000000001</v>
      </c>
      <c r="V69" s="2"/>
      <c r="W69" s="2"/>
      <c r="X69" s="2"/>
      <c r="Y69" s="2"/>
      <c r="Z69" s="2"/>
      <c r="AA69" s="2"/>
      <c r="AB69" s="2"/>
      <c r="AC69" s="2">
        <v>900</v>
      </c>
      <c r="AD69" s="2">
        <v>7.1159999999999997</v>
      </c>
      <c r="AE69" s="2">
        <v>0.14232</v>
      </c>
    </row>
    <row r="70" spans="1:31" x14ac:dyDescent="0.25">
      <c r="A70" s="2" t="s">
        <v>102</v>
      </c>
      <c r="B70" s="3">
        <v>43244</v>
      </c>
      <c r="C70" s="22" t="str">
        <f t="shared" si="3"/>
        <v>Weekday</v>
      </c>
      <c r="D70" s="17" t="str">
        <f t="shared" si="4"/>
        <v>May</v>
      </c>
      <c r="E70" s="2">
        <v>6338.83</v>
      </c>
      <c r="F70" s="2">
        <v>202</v>
      </c>
      <c r="G70" s="2">
        <v>159</v>
      </c>
      <c r="H70" s="2">
        <v>1.270440252</v>
      </c>
      <c r="I70" s="2">
        <v>39.866855350000002</v>
      </c>
      <c r="J70" s="2" t="str">
        <f t="shared" si="5"/>
        <v>Less than $40</v>
      </c>
      <c r="K70" s="2">
        <v>31.380346530000001</v>
      </c>
      <c r="L70" s="2">
        <v>100</v>
      </c>
      <c r="M70" s="2">
        <v>1.553077189E-2</v>
      </c>
      <c r="N70" s="2">
        <v>995</v>
      </c>
      <c r="O70" s="2">
        <v>0.159798995</v>
      </c>
      <c r="P70" s="2">
        <v>13</v>
      </c>
      <c r="Q70" s="2">
        <v>2626</v>
      </c>
      <c r="R70" s="2">
        <v>0.58572796559999996</v>
      </c>
      <c r="S70" s="2">
        <v>18000</v>
      </c>
      <c r="T70" s="2">
        <v>45000</v>
      </c>
      <c r="U70" s="2">
        <v>1612.83</v>
      </c>
      <c r="V70" s="2"/>
      <c r="W70" s="2"/>
      <c r="X70" s="2"/>
      <c r="Y70" s="2"/>
      <c r="Z70" s="2"/>
      <c r="AA70" s="2"/>
      <c r="AB70" s="2"/>
      <c r="AC70" s="2">
        <v>900</v>
      </c>
      <c r="AD70" s="2">
        <v>7.0431444440000002</v>
      </c>
      <c r="AE70" s="2">
        <v>0.14086288890000001</v>
      </c>
    </row>
    <row r="71" spans="1:31" x14ac:dyDescent="0.25">
      <c r="A71" s="2" t="s">
        <v>101</v>
      </c>
      <c r="B71" s="3">
        <v>43243</v>
      </c>
      <c r="C71" s="22" t="str">
        <f t="shared" si="3"/>
        <v>Weekday</v>
      </c>
      <c r="D71" s="17" t="str">
        <f t="shared" si="4"/>
        <v>May</v>
      </c>
      <c r="E71" s="2">
        <v>4572.2</v>
      </c>
      <c r="F71" s="2">
        <v>158</v>
      </c>
      <c r="G71" s="2">
        <v>120</v>
      </c>
      <c r="H71" s="2">
        <v>1.316666667</v>
      </c>
      <c r="I71" s="2">
        <v>38.10166667</v>
      </c>
      <c r="J71" s="2" t="str">
        <f t="shared" si="5"/>
        <v>Less than $40</v>
      </c>
      <c r="K71" s="2">
        <v>28.93797468</v>
      </c>
      <c r="L71" s="2">
        <v>100</v>
      </c>
      <c r="M71" s="2">
        <v>2.1403193359999999E-2</v>
      </c>
      <c r="N71" s="2">
        <v>813</v>
      </c>
      <c r="O71" s="2">
        <v>0.14760147600000001</v>
      </c>
      <c r="P71" s="2">
        <v>13</v>
      </c>
      <c r="Q71" s="2">
        <v>2054</v>
      </c>
      <c r="R71" s="2">
        <v>0.55076330870000001</v>
      </c>
      <c r="S71" s="2">
        <v>18000</v>
      </c>
      <c r="T71" s="2">
        <v>45000</v>
      </c>
      <c r="U71" s="2">
        <v>418.2</v>
      </c>
      <c r="V71" s="2"/>
      <c r="W71" s="2"/>
      <c r="X71" s="2"/>
      <c r="Y71" s="2"/>
      <c r="Z71" s="2"/>
      <c r="AA71" s="2"/>
      <c r="AB71" s="2"/>
      <c r="AC71" s="2">
        <v>900</v>
      </c>
      <c r="AD71" s="2">
        <v>5.0802222219999997</v>
      </c>
      <c r="AE71" s="2">
        <v>0.10160444439999999</v>
      </c>
    </row>
    <row r="72" spans="1:31" x14ac:dyDescent="0.25">
      <c r="A72" s="2" t="s">
        <v>100</v>
      </c>
      <c r="B72" s="3">
        <v>43242</v>
      </c>
      <c r="C72" s="22" t="str">
        <f t="shared" si="3"/>
        <v>Weekday</v>
      </c>
      <c r="D72" s="17" t="str">
        <f t="shared" si="4"/>
        <v>May</v>
      </c>
      <c r="E72" s="2">
        <v>4297.7</v>
      </c>
      <c r="F72" s="2">
        <v>89</v>
      </c>
      <c r="G72" s="2">
        <v>98</v>
      </c>
      <c r="H72" s="2">
        <v>0.90816326530000002</v>
      </c>
      <c r="I72" s="2">
        <v>43.854081630000003</v>
      </c>
      <c r="J72" s="2" t="str">
        <f t="shared" si="5"/>
        <v>Between $40 and $50</v>
      </c>
      <c r="K72" s="2">
        <v>48.288764039999997</v>
      </c>
      <c r="L72" s="2">
        <v>100</v>
      </c>
      <c r="M72" s="2">
        <v>2.2739159110000001E-2</v>
      </c>
      <c r="N72" s="2">
        <v>743</v>
      </c>
      <c r="O72" s="2">
        <v>0.131897712</v>
      </c>
      <c r="P72" s="2">
        <v>13</v>
      </c>
      <c r="Q72" s="2">
        <v>1157</v>
      </c>
      <c r="R72" s="2">
        <v>0.73078623450000002</v>
      </c>
      <c r="S72" s="2">
        <v>18000</v>
      </c>
      <c r="T72" s="2">
        <v>45000</v>
      </c>
      <c r="U72" s="2">
        <v>1040.7</v>
      </c>
      <c r="V72" s="2"/>
      <c r="W72" s="2"/>
      <c r="X72" s="2"/>
      <c r="Y72" s="2"/>
      <c r="Z72" s="2"/>
      <c r="AA72" s="2"/>
      <c r="AB72" s="2"/>
      <c r="AC72" s="2">
        <v>900</v>
      </c>
      <c r="AD72" s="2">
        <v>4.775222222</v>
      </c>
      <c r="AE72" s="2">
        <v>9.5504444440000003E-2</v>
      </c>
    </row>
    <row r="73" spans="1:31" x14ac:dyDescent="0.25">
      <c r="A73" s="2" t="s">
        <v>99</v>
      </c>
      <c r="B73" s="3">
        <v>43241</v>
      </c>
      <c r="C73" s="22" t="str">
        <f t="shared" si="3"/>
        <v>Weekday</v>
      </c>
      <c r="D73" s="17" t="str">
        <f t="shared" si="4"/>
        <v>May</v>
      </c>
      <c r="E73" s="2">
        <v>3999.8</v>
      </c>
      <c r="F73" s="2">
        <v>135</v>
      </c>
      <c r="G73" s="2">
        <v>97</v>
      </c>
      <c r="H73" s="2">
        <v>1.3917525770000001</v>
      </c>
      <c r="I73" s="2">
        <v>41.235051550000001</v>
      </c>
      <c r="J73" s="2" t="str">
        <f t="shared" si="5"/>
        <v>Between $40 and $50</v>
      </c>
      <c r="K73" s="2">
        <v>29.628148150000001</v>
      </c>
      <c r="L73" s="2">
        <v>100</v>
      </c>
      <c r="M73" s="2">
        <v>2.4391433729999999E-2</v>
      </c>
      <c r="N73" s="2">
        <v>703</v>
      </c>
      <c r="O73" s="2">
        <v>0.1379800853</v>
      </c>
      <c r="P73" s="2">
        <v>13</v>
      </c>
      <c r="Q73" s="2">
        <v>1755</v>
      </c>
      <c r="R73" s="2">
        <v>0.56122806140000003</v>
      </c>
      <c r="S73" s="2">
        <v>18000</v>
      </c>
      <c r="T73" s="2">
        <v>45000</v>
      </c>
      <c r="U73" s="2">
        <v>144.80000000000001</v>
      </c>
      <c r="V73" s="2"/>
      <c r="W73" s="2"/>
      <c r="X73" s="2"/>
      <c r="Y73" s="2"/>
      <c r="Z73" s="2"/>
      <c r="AA73" s="2"/>
      <c r="AB73" s="2"/>
      <c r="AC73" s="2">
        <v>900</v>
      </c>
      <c r="AD73" s="2">
        <v>4.4442222219999996</v>
      </c>
      <c r="AE73" s="2">
        <v>8.8884444440000002E-2</v>
      </c>
    </row>
    <row r="74" spans="1:31" x14ac:dyDescent="0.25">
      <c r="A74" s="2" t="s">
        <v>105</v>
      </c>
      <c r="B74" s="3">
        <v>43240</v>
      </c>
      <c r="C74" s="22" t="str">
        <f t="shared" si="3"/>
        <v>Weekend</v>
      </c>
      <c r="D74" s="17" t="str">
        <f t="shared" si="4"/>
        <v>May</v>
      </c>
      <c r="E74" s="2">
        <v>6436.4</v>
      </c>
      <c r="F74" s="2">
        <v>183</v>
      </c>
      <c r="G74" s="2">
        <v>154</v>
      </c>
      <c r="H74" s="2">
        <v>1.188311688</v>
      </c>
      <c r="I74" s="2">
        <v>41.794805189999998</v>
      </c>
      <c r="J74" s="2" t="str">
        <f t="shared" si="5"/>
        <v>Between $40 and $50</v>
      </c>
      <c r="K74" s="2">
        <v>35.171584699999997</v>
      </c>
      <c r="L74" s="2">
        <v>100</v>
      </c>
      <c r="M74" s="2">
        <v>1.529894131E-2</v>
      </c>
      <c r="N74" s="2">
        <v>1726</v>
      </c>
      <c r="O74" s="2">
        <v>8.9223638470000005E-2</v>
      </c>
      <c r="P74" s="2">
        <v>13</v>
      </c>
      <c r="Q74" s="2">
        <v>2379</v>
      </c>
      <c r="R74" s="2">
        <v>0.63038344420000003</v>
      </c>
      <c r="S74" s="2">
        <v>18000</v>
      </c>
      <c r="T74" s="2">
        <v>45000</v>
      </c>
      <c r="U74" s="2">
        <v>1957.4</v>
      </c>
      <c r="V74" s="2"/>
      <c r="W74" s="2"/>
      <c r="X74" s="2"/>
      <c r="Y74" s="2"/>
      <c r="Z74" s="2"/>
      <c r="AA74" s="2"/>
      <c r="AB74" s="2"/>
      <c r="AC74" s="2">
        <v>900</v>
      </c>
      <c r="AD74" s="2">
        <v>7.1515555559999999</v>
      </c>
      <c r="AE74" s="2">
        <v>0.1430311111</v>
      </c>
    </row>
    <row r="75" spans="1:31" x14ac:dyDescent="0.25">
      <c r="A75" s="2" t="s">
        <v>104</v>
      </c>
      <c r="B75" s="3">
        <v>43239</v>
      </c>
      <c r="C75" s="22" t="str">
        <f t="shared" si="3"/>
        <v>Weekend</v>
      </c>
      <c r="D75" s="17" t="str">
        <f t="shared" si="4"/>
        <v>May</v>
      </c>
      <c r="E75" s="2">
        <v>7630</v>
      </c>
      <c r="F75" s="2">
        <v>241</v>
      </c>
      <c r="G75" s="2">
        <v>190</v>
      </c>
      <c r="H75" s="2">
        <v>1.268421053</v>
      </c>
      <c r="I75" s="2">
        <v>40.157894740000003</v>
      </c>
      <c r="J75" s="2" t="str">
        <f t="shared" si="5"/>
        <v>Between $40 and $50</v>
      </c>
      <c r="K75" s="2">
        <v>31.65975104</v>
      </c>
      <c r="L75" s="2">
        <v>100</v>
      </c>
      <c r="M75" s="2">
        <v>1.293661061E-2</v>
      </c>
      <c r="N75" s="2">
        <v>1850</v>
      </c>
      <c r="O75" s="2">
        <v>0.1027027027</v>
      </c>
      <c r="P75" s="2">
        <v>13</v>
      </c>
      <c r="Q75" s="2">
        <v>3133</v>
      </c>
      <c r="R75" s="2">
        <v>0.5893840105</v>
      </c>
      <c r="S75" s="2">
        <v>18000</v>
      </c>
      <c r="T75" s="2">
        <v>45000</v>
      </c>
      <c r="U75" s="2">
        <v>2397</v>
      </c>
      <c r="V75" s="2"/>
      <c r="W75" s="2"/>
      <c r="X75" s="2"/>
      <c r="Y75" s="2"/>
      <c r="Z75" s="2"/>
      <c r="AA75" s="2"/>
      <c r="AB75" s="2"/>
      <c r="AC75" s="2">
        <v>900</v>
      </c>
      <c r="AD75" s="2">
        <v>8.4777777780000001</v>
      </c>
      <c r="AE75" s="2">
        <v>0.16955555559999999</v>
      </c>
    </row>
    <row r="76" spans="1:31" x14ac:dyDescent="0.25">
      <c r="A76" s="2" t="s">
        <v>103</v>
      </c>
      <c r="B76" s="3">
        <v>43238</v>
      </c>
      <c r="C76" s="22" t="str">
        <f t="shared" si="3"/>
        <v>Weekday</v>
      </c>
      <c r="D76" s="17" t="str">
        <f t="shared" si="4"/>
        <v>May</v>
      </c>
      <c r="E76" s="2">
        <v>3071.55</v>
      </c>
      <c r="F76" s="2">
        <v>48</v>
      </c>
      <c r="G76" s="2">
        <v>47</v>
      </c>
      <c r="H76" s="2">
        <v>1.0212765960000001</v>
      </c>
      <c r="I76" s="2">
        <v>65.352127659999994</v>
      </c>
      <c r="J76" s="2" t="str">
        <f t="shared" si="5"/>
        <v>More than $60</v>
      </c>
      <c r="K76" s="2">
        <v>63.990625000000001</v>
      </c>
      <c r="L76" s="2">
        <v>100</v>
      </c>
      <c r="M76" s="2">
        <v>3.1530324290000002E-2</v>
      </c>
      <c r="N76" s="2">
        <v>612</v>
      </c>
      <c r="O76" s="2">
        <v>7.6797385620000005E-2</v>
      </c>
      <c r="P76" s="2">
        <v>13</v>
      </c>
      <c r="Q76" s="2">
        <v>624</v>
      </c>
      <c r="R76" s="2">
        <v>0.79684524099999998</v>
      </c>
      <c r="S76" s="2">
        <v>18000</v>
      </c>
      <c r="T76" s="2">
        <v>45000</v>
      </c>
      <c r="U76" s="2">
        <v>347.55</v>
      </c>
      <c r="V76" s="2"/>
      <c r="W76" s="2"/>
      <c r="X76" s="2"/>
      <c r="Y76" s="2"/>
      <c r="Z76" s="2"/>
      <c r="AA76" s="2"/>
      <c r="AB76" s="2"/>
      <c r="AC76" s="2">
        <v>900</v>
      </c>
      <c r="AD76" s="2">
        <v>3.412833333</v>
      </c>
      <c r="AE76" s="2">
        <v>6.8256666669999994E-2</v>
      </c>
    </row>
    <row r="77" spans="1:31" x14ac:dyDescent="0.25">
      <c r="A77" s="2" t="s">
        <v>102</v>
      </c>
      <c r="B77" s="3">
        <v>43237</v>
      </c>
      <c r="C77" s="22" t="str">
        <f t="shared" si="3"/>
        <v>Weekday</v>
      </c>
      <c r="D77" s="17" t="str">
        <f t="shared" si="4"/>
        <v>May</v>
      </c>
      <c r="E77" s="2">
        <v>2549.23</v>
      </c>
      <c r="F77" s="2">
        <v>38</v>
      </c>
      <c r="G77" s="2">
        <v>46</v>
      </c>
      <c r="H77" s="2">
        <v>0.82608695649999997</v>
      </c>
      <c r="I77" s="2">
        <v>55.418043480000001</v>
      </c>
      <c r="J77" s="2" t="str">
        <f t="shared" si="5"/>
        <v>Between $50 and $60</v>
      </c>
      <c r="K77" s="2">
        <v>67.084999999999994</v>
      </c>
      <c r="L77" s="2">
        <v>100</v>
      </c>
      <c r="M77" s="2">
        <v>3.7746817000000002E-2</v>
      </c>
      <c r="N77" s="2">
        <v>546</v>
      </c>
      <c r="O77" s="2">
        <v>8.4249084249999995E-2</v>
      </c>
      <c r="P77" s="2">
        <v>13</v>
      </c>
      <c r="Q77" s="2">
        <v>494</v>
      </c>
      <c r="R77" s="2">
        <v>0.80621599460000004</v>
      </c>
      <c r="S77" s="2">
        <v>18000</v>
      </c>
      <c r="T77" s="2">
        <v>45000</v>
      </c>
      <c r="U77" s="2">
        <v>-44.77</v>
      </c>
      <c r="V77" s="2"/>
      <c r="W77" s="2"/>
      <c r="X77" s="2"/>
      <c r="Y77" s="2"/>
      <c r="Z77" s="2"/>
      <c r="AA77" s="2"/>
      <c r="AB77" s="2"/>
      <c r="AC77" s="2">
        <v>900</v>
      </c>
      <c r="AD77" s="2">
        <v>2.8324777779999999</v>
      </c>
      <c r="AE77" s="2">
        <v>5.6649555560000002E-2</v>
      </c>
    </row>
    <row r="78" spans="1:31" x14ac:dyDescent="0.25">
      <c r="A78" s="2" t="s">
        <v>101</v>
      </c>
      <c r="B78" s="3">
        <v>43236</v>
      </c>
      <c r="C78" s="22" t="str">
        <f t="shared" si="3"/>
        <v>Weekday</v>
      </c>
      <c r="D78" s="17" t="str">
        <f t="shared" si="4"/>
        <v>May</v>
      </c>
      <c r="E78" s="2">
        <v>1474.6</v>
      </c>
      <c r="F78" s="2">
        <v>27</v>
      </c>
      <c r="G78" s="2">
        <v>29</v>
      </c>
      <c r="H78" s="2">
        <v>0.93103448280000001</v>
      </c>
      <c r="I78" s="2">
        <v>50.848275860000001</v>
      </c>
      <c r="J78" s="2" t="str">
        <f t="shared" si="5"/>
        <v>Between $50 and $60</v>
      </c>
      <c r="K78" s="2">
        <v>54.614814809999999</v>
      </c>
      <c r="L78" s="2">
        <v>100</v>
      </c>
      <c r="M78" s="2">
        <v>6.3508192559999996E-2</v>
      </c>
      <c r="N78" s="2">
        <v>451</v>
      </c>
      <c r="O78" s="2">
        <v>6.4301552109999993E-2</v>
      </c>
      <c r="P78" s="2">
        <v>13</v>
      </c>
      <c r="Q78" s="2">
        <v>351</v>
      </c>
      <c r="R78" s="2">
        <v>0.76196934760000001</v>
      </c>
      <c r="S78" s="2">
        <v>18000</v>
      </c>
      <c r="T78" s="2">
        <v>45000</v>
      </c>
      <c r="U78" s="2">
        <v>-976.4</v>
      </c>
      <c r="V78" s="2"/>
      <c r="W78" s="2"/>
      <c r="X78" s="2"/>
      <c r="Y78" s="2"/>
      <c r="Z78" s="2"/>
      <c r="AA78" s="2"/>
      <c r="AB78" s="2"/>
      <c r="AC78" s="2">
        <v>900</v>
      </c>
      <c r="AD78" s="2">
        <v>1.6384444440000001</v>
      </c>
      <c r="AE78" s="2">
        <v>3.276888889E-2</v>
      </c>
    </row>
    <row r="79" spans="1:31" x14ac:dyDescent="0.25">
      <c r="A79" s="2" t="s">
        <v>100</v>
      </c>
      <c r="B79" s="3">
        <v>43235</v>
      </c>
      <c r="C79" s="22" t="str">
        <f t="shared" si="3"/>
        <v>Weekday</v>
      </c>
      <c r="D79" s="17" t="str">
        <f t="shared" si="4"/>
        <v>May</v>
      </c>
      <c r="E79" s="2">
        <v>1925.4</v>
      </c>
      <c r="F79" s="2">
        <v>35</v>
      </c>
      <c r="G79" s="2">
        <v>32</v>
      </c>
      <c r="H79" s="2">
        <v>1.09375</v>
      </c>
      <c r="I79" s="2">
        <v>60.168750000000003</v>
      </c>
      <c r="J79" s="2" t="str">
        <f t="shared" si="5"/>
        <v>More than $60</v>
      </c>
      <c r="K79" s="2">
        <v>55.01142857</v>
      </c>
      <c r="L79" s="2">
        <v>100</v>
      </c>
      <c r="M79" s="2">
        <v>4.9372963370000002E-2</v>
      </c>
      <c r="N79" s="2">
        <v>598</v>
      </c>
      <c r="O79" s="2">
        <v>5.3511705690000001E-2</v>
      </c>
      <c r="P79" s="2">
        <v>13</v>
      </c>
      <c r="Q79" s="2">
        <v>455</v>
      </c>
      <c r="R79" s="2">
        <v>0.76368546800000003</v>
      </c>
      <c r="S79" s="2">
        <v>18000</v>
      </c>
      <c r="T79" s="2">
        <v>45000</v>
      </c>
      <c r="U79" s="2">
        <v>-629.6</v>
      </c>
      <c r="V79" s="2"/>
      <c r="W79" s="2"/>
      <c r="X79" s="2"/>
      <c r="Y79" s="2"/>
      <c r="Z79" s="2"/>
      <c r="AA79" s="2"/>
      <c r="AB79" s="2"/>
      <c r="AC79" s="2">
        <v>900</v>
      </c>
      <c r="AD79" s="2">
        <v>2.1393333330000002</v>
      </c>
      <c r="AE79" s="2">
        <v>4.2786666670000001E-2</v>
      </c>
    </row>
    <row r="80" spans="1:31" x14ac:dyDescent="0.25">
      <c r="A80" s="2" t="s">
        <v>99</v>
      </c>
      <c r="B80" s="3">
        <v>43234</v>
      </c>
      <c r="C80" s="22" t="str">
        <f t="shared" si="3"/>
        <v>Weekday</v>
      </c>
      <c r="D80" s="17" t="str">
        <f t="shared" si="4"/>
        <v>May</v>
      </c>
      <c r="E80" s="2">
        <v>1243.5</v>
      </c>
      <c r="F80" s="2">
        <v>19</v>
      </c>
      <c r="G80" s="2">
        <v>31</v>
      </c>
      <c r="H80" s="2">
        <v>0.61290322580000001</v>
      </c>
      <c r="I80" s="2">
        <v>40.112903230000001</v>
      </c>
      <c r="J80" s="2" t="str">
        <f t="shared" si="5"/>
        <v>Between $40 and $50</v>
      </c>
      <c r="K80" s="2">
        <v>65.447368420000004</v>
      </c>
      <c r="L80" s="2">
        <v>100</v>
      </c>
      <c r="M80" s="2">
        <v>7.443245255E-2</v>
      </c>
      <c r="N80" s="2">
        <v>492</v>
      </c>
      <c r="O80" s="2">
        <v>6.3008130080000002E-2</v>
      </c>
      <c r="P80" s="2">
        <v>13</v>
      </c>
      <c r="Q80" s="2">
        <v>247</v>
      </c>
      <c r="R80" s="2">
        <v>0.80136710899999997</v>
      </c>
      <c r="S80" s="2">
        <v>18000</v>
      </c>
      <c r="T80" s="2">
        <v>45000</v>
      </c>
      <c r="U80" s="2">
        <v>-1103.5</v>
      </c>
      <c r="V80" s="2"/>
      <c r="W80" s="2"/>
      <c r="X80" s="2"/>
      <c r="Y80" s="2"/>
      <c r="Z80" s="2"/>
      <c r="AA80" s="2"/>
      <c r="AB80" s="2"/>
      <c r="AC80" s="2">
        <v>900</v>
      </c>
      <c r="AD80" s="2">
        <v>1.381666667</v>
      </c>
      <c r="AE80" s="2">
        <v>2.7633333329999999E-2</v>
      </c>
    </row>
    <row r="81" spans="1:31" x14ac:dyDescent="0.25">
      <c r="A81" s="2" t="s">
        <v>105</v>
      </c>
      <c r="B81" s="3">
        <v>43233</v>
      </c>
      <c r="C81" s="22" t="str">
        <f t="shared" si="3"/>
        <v>Weekend</v>
      </c>
      <c r="D81" s="17" t="str">
        <f t="shared" si="4"/>
        <v>May</v>
      </c>
      <c r="E81" s="2">
        <v>3239.5</v>
      </c>
      <c r="F81" s="2">
        <v>61</v>
      </c>
      <c r="G81" s="2">
        <v>65</v>
      </c>
      <c r="H81" s="2">
        <v>0.93846153850000003</v>
      </c>
      <c r="I81" s="2">
        <v>49.838461539999997</v>
      </c>
      <c r="J81" s="2" t="str">
        <f t="shared" si="5"/>
        <v>Between $40 and $50</v>
      </c>
      <c r="K81" s="2">
        <v>53.106557379999998</v>
      </c>
      <c r="L81" s="2">
        <v>100</v>
      </c>
      <c r="M81" s="2">
        <v>2.994460249E-2</v>
      </c>
      <c r="N81" s="2">
        <v>1192</v>
      </c>
      <c r="O81" s="2">
        <v>5.4530201340000001E-2</v>
      </c>
      <c r="P81" s="2">
        <v>13</v>
      </c>
      <c r="Q81" s="2">
        <v>793</v>
      </c>
      <c r="R81" s="2">
        <v>0.75520913720000005</v>
      </c>
      <c r="S81" s="2">
        <v>18000</v>
      </c>
      <c r="T81" s="2">
        <v>45000</v>
      </c>
      <c r="U81" s="2">
        <v>346.5</v>
      </c>
      <c r="V81" s="2"/>
      <c r="W81" s="2"/>
      <c r="X81" s="2"/>
      <c r="Y81" s="2"/>
      <c r="Z81" s="2"/>
      <c r="AA81" s="2"/>
      <c r="AB81" s="2"/>
      <c r="AC81" s="2">
        <v>900</v>
      </c>
      <c r="AD81" s="2">
        <v>3.599444444</v>
      </c>
      <c r="AE81" s="2">
        <v>7.1988888890000005E-2</v>
      </c>
    </row>
    <row r="82" spans="1:31" x14ac:dyDescent="0.25">
      <c r="A82" s="2" t="s">
        <v>104</v>
      </c>
      <c r="B82" s="3">
        <v>43232</v>
      </c>
      <c r="C82" s="22" t="str">
        <f t="shared" si="3"/>
        <v>Weekend</v>
      </c>
      <c r="D82" s="17" t="str">
        <f t="shared" si="4"/>
        <v>May</v>
      </c>
      <c r="E82" s="2">
        <v>4156.7</v>
      </c>
      <c r="F82" s="2">
        <v>86</v>
      </c>
      <c r="G82" s="2">
        <v>76</v>
      </c>
      <c r="H82" s="2">
        <v>1.1315789469999999</v>
      </c>
      <c r="I82" s="2">
        <v>54.693421049999998</v>
      </c>
      <c r="J82" s="2" t="str">
        <f t="shared" si="5"/>
        <v>Between $50 and $60</v>
      </c>
      <c r="K82" s="2">
        <v>48.333720929999998</v>
      </c>
      <c r="L82" s="2">
        <v>100</v>
      </c>
      <c r="M82" s="2">
        <v>2.3492376719999999E-2</v>
      </c>
      <c r="N82" s="2">
        <v>1300</v>
      </c>
      <c r="O82" s="2">
        <v>5.8461538459999997E-2</v>
      </c>
      <c r="P82" s="2">
        <v>13</v>
      </c>
      <c r="Q82" s="2">
        <v>1118</v>
      </c>
      <c r="R82" s="2">
        <v>0.73103663959999998</v>
      </c>
      <c r="S82" s="2">
        <v>18000</v>
      </c>
      <c r="T82" s="2">
        <v>45000</v>
      </c>
      <c r="U82" s="2">
        <v>938.7</v>
      </c>
      <c r="V82" s="2"/>
      <c r="W82" s="2"/>
      <c r="X82" s="2"/>
      <c r="Y82" s="2"/>
      <c r="Z82" s="2"/>
      <c r="AA82" s="2"/>
      <c r="AB82" s="2"/>
      <c r="AC82" s="2">
        <v>900</v>
      </c>
      <c r="AD82" s="2">
        <v>4.6185555559999996</v>
      </c>
      <c r="AE82" s="2">
        <v>9.2371111110000001E-2</v>
      </c>
    </row>
    <row r="83" spans="1:31" x14ac:dyDescent="0.25">
      <c r="A83" s="2" t="s">
        <v>103</v>
      </c>
      <c r="B83" s="3">
        <v>43231</v>
      </c>
      <c r="C83" s="22" t="str">
        <f t="shared" si="3"/>
        <v>Weekday</v>
      </c>
      <c r="D83" s="17" t="str">
        <f t="shared" si="4"/>
        <v>May</v>
      </c>
      <c r="E83" s="2">
        <v>2362.4</v>
      </c>
      <c r="F83" s="2">
        <v>47</v>
      </c>
      <c r="G83" s="2">
        <v>49</v>
      </c>
      <c r="H83" s="2">
        <v>0.9591836735</v>
      </c>
      <c r="I83" s="2">
        <v>48.212244900000002</v>
      </c>
      <c r="J83" s="2" t="str">
        <f t="shared" si="5"/>
        <v>Between $40 and $50</v>
      </c>
      <c r="K83" s="2">
        <v>50.263829790000003</v>
      </c>
      <c r="L83" s="2">
        <v>100</v>
      </c>
      <c r="M83" s="2">
        <v>4.061078622E-2</v>
      </c>
      <c r="N83" s="2">
        <v>750</v>
      </c>
      <c r="O83" s="2">
        <v>6.5333333330000007E-2</v>
      </c>
      <c r="P83" s="2">
        <v>13</v>
      </c>
      <c r="Q83" s="2">
        <v>611</v>
      </c>
      <c r="R83" s="2">
        <v>0.74136471390000003</v>
      </c>
      <c r="S83" s="2">
        <v>18000</v>
      </c>
      <c r="T83" s="2">
        <v>45000</v>
      </c>
      <c r="U83" s="2">
        <v>-348.6</v>
      </c>
      <c r="V83" s="2"/>
      <c r="W83" s="2"/>
      <c r="X83" s="2"/>
      <c r="Y83" s="2"/>
      <c r="Z83" s="2"/>
      <c r="AA83" s="2"/>
      <c r="AB83" s="2"/>
      <c r="AC83" s="2">
        <v>900</v>
      </c>
      <c r="AD83" s="2">
        <v>2.6248888890000002</v>
      </c>
      <c r="AE83" s="2">
        <v>5.2497777779999998E-2</v>
      </c>
    </row>
    <row r="84" spans="1:31" x14ac:dyDescent="0.25">
      <c r="A84" s="2" t="s">
        <v>102</v>
      </c>
      <c r="B84" s="3">
        <v>43230</v>
      </c>
      <c r="C84" s="22" t="str">
        <f t="shared" si="3"/>
        <v>Weekday</v>
      </c>
      <c r="D84" s="17" t="str">
        <f t="shared" si="4"/>
        <v>May</v>
      </c>
      <c r="E84" s="2">
        <v>1926</v>
      </c>
      <c r="F84" s="2">
        <v>31</v>
      </c>
      <c r="G84" s="2">
        <v>36</v>
      </c>
      <c r="H84" s="2">
        <v>0.86111111110000005</v>
      </c>
      <c r="I84" s="2">
        <v>53.5</v>
      </c>
      <c r="J84" s="2" t="str">
        <f t="shared" si="5"/>
        <v>Between $50 and $60</v>
      </c>
      <c r="K84" s="2">
        <v>62.129032260000002</v>
      </c>
      <c r="L84" s="2">
        <v>100</v>
      </c>
      <c r="M84" s="2">
        <v>4.9358341559999998E-2</v>
      </c>
      <c r="N84" s="2">
        <v>500</v>
      </c>
      <c r="O84" s="2">
        <v>7.1999999999999995E-2</v>
      </c>
      <c r="P84" s="2">
        <v>13</v>
      </c>
      <c r="Q84" s="2">
        <v>403</v>
      </c>
      <c r="R84" s="2">
        <v>0.79075804780000003</v>
      </c>
      <c r="S84" s="2">
        <v>18000</v>
      </c>
      <c r="T84" s="2">
        <v>45000</v>
      </c>
      <c r="U84" s="2">
        <v>-577</v>
      </c>
      <c r="V84" s="2"/>
      <c r="W84" s="2"/>
      <c r="X84" s="2"/>
      <c r="Y84" s="2"/>
      <c r="Z84" s="2"/>
      <c r="AA84" s="2"/>
      <c r="AB84" s="2"/>
      <c r="AC84" s="2">
        <v>900</v>
      </c>
      <c r="AD84" s="2">
        <v>2.14</v>
      </c>
      <c r="AE84" s="2">
        <v>4.2799999999999998E-2</v>
      </c>
    </row>
    <row r="85" spans="1:31" x14ac:dyDescent="0.25">
      <c r="A85" s="2" t="s">
        <v>101</v>
      </c>
      <c r="B85" s="3">
        <v>43229</v>
      </c>
      <c r="C85" s="22" t="str">
        <f t="shared" si="3"/>
        <v>Weekday</v>
      </c>
      <c r="D85" s="17" t="str">
        <f t="shared" si="4"/>
        <v>May</v>
      </c>
      <c r="E85" s="2">
        <v>2129.3000000000002</v>
      </c>
      <c r="F85" s="2">
        <v>31</v>
      </c>
      <c r="G85" s="2">
        <v>33</v>
      </c>
      <c r="H85" s="2">
        <v>0.93939393940000004</v>
      </c>
      <c r="I85" s="2">
        <v>64.524242419999993</v>
      </c>
      <c r="J85" s="2" t="str">
        <f t="shared" si="5"/>
        <v>More than $60</v>
      </c>
      <c r="K85" s="2">
        <v>68.687096769999997</v>
      </c>
      <c r="L85" s="2">
        <v>100</v>
      </c>
      <c r="M85" s="2">
        <v>4.4857130039999998E-2</v>
      </c>
      <c r="N85" s="2">
        <v>520</v>
      </c>
      <c r="O85" s="2">
        <v>6.3461538459999994E-2</v>
      </c>
      <c r="P85" s="2">
        <v>13</v>
      </c>
      <c r="Q85" s="2">
        <v>403</v>
      </c>
      <c r="R85" s="2">
        <v>0.81073592260000005</v>
      </c>
      <c r="S85" s="2">
        <v>18000</v>
      </c>
      <c r="T85" s="2">
        <v>45000</v>
      </c>
      <c r="U85" s="2">
        <v>-373.7</v>
      </c>
      <c r="V85" s="2"/>
      <c r="W85" s="2"/>
      <c r="X85" s="2"/>
      <c r="Y85" s="2"/>
      <c r="Z85" s="2"/>
      <c r="AA85" s="2"/>
      <c r="AB85" s="2"/>
      <c r="AC85" s="2">
        <v>900</v>
      </c>
      <c r="AD85" s="2">
        <v>2.3658888889999998</v>
      </c>
      <c r="AE85" s="2">
        <v>4.731777778E-2</v>
      </c>
    </row>
    <row r="86" spans="1:31" x14ac:dyDescent="0.25">
      <c r="A86" s="2" t="s">
        <v>100</v>
      </c>
      <c r="B86" s="3">
        <v>43228</v>
      </c>
      <c r="C86" s="22" t="str">
        <f t="shared" si="3"/>
        <v>Weekday</v>
      </c>
      <c r="D86" s="17" t="str">
        <f t="shared" si="4"/>
        <v>May</v>
      </c>
      <c r="E86" s="2">
        <v>2278.6999999999998</v>
      </c>
      <c r="F86" s="2">
        <v>27</v>
      </c>
      <c r="G86" s="2">
        <v>40</v>
      </c>
      <c r="H86" s="2">
        <v>0.67500000000000004</v>
      </c>
      <c r="I86" s="2">
        <v>56.967500000000001</v>
      </c>
      <c r="J86" s="2" t="str">
        <f t="shared" si="5"/>
        <v>Between $50 and $60</v>
      </c>
      <c r="K86" s="2">
        <v>84.396296300000003</v>
      </c>
      <c r="L86" s="2">
        <v>100</v>
      </c>
      <c r="M86" s="2">
        <v>4.203976962E-2</v>
      </c>
      <c r="N86" s="2">
        <v>500</v>
      </c>
      <c r="O86" s="2">
        <v>0.08</v>
      </c>
      <c r="P86" s="2">
        <v>13</v>
      </c>
      <c r="Q86" s="2">
        <v>351</v>
      </c>
      <c r="R86" s="2">
        <v>0.8459648045</v>
      </c>
      <c r="S86" s="2">
        <v>18000</v>
      </c>
      <c r="T86" s="2">
        <v>45000</v>
      </c>
      <c r="U86" s="2">
        <v>-172.3</v>
      </c>
      <c r="V86" s="2"/>
      <c r="W86" s="2"/>
      <c r="X86" s="2"/>
      <c r="Y86" s="2"/>
      <c r="Z86" s="2"/>
      <c r="AA86" s="2"/>
      <c r="AB86" s="2"/>
      <c r="AC86" s="2">
        <v>900</v>
      </c>
      <c r="AD86" s="2">
        <v>2.5318888890000002</v>
      </c>
      <c r="AE86" s="2">
        <v>5.0637777779999997E-2</v>
      </c>
    </row>
    <row r="87" spans="1:31" x14ac:dyDescent="0.25">
      <c r="A87" s="2" t="s">
        <v>99</v>
      </c>
      <c r="B87" s="3">
        <v>43227</v>
      </c>
      <c r="C87" s="22" t="str">
        <f t="shared" si="3"/>
        <v>Weekday</v>
      </c>
      <c r="D87" s="17" t="str">
        <f t="shared" si="4"/>
        <v>May</v>
      </c>
      <c r="E87" s="2">
        <v>1852.2</v>
      </c>
      <c r="F87" s="2">
        <v>27</v>
      </c>
      <c r="G87" s="2">
        <v>32</v>
      </c>
      <c r="H87" s="2">
        <v>0.84375</v>
      </c>
      <c r="I87" s="2">
        <v>57.881250000000001</v>
      </c>
      <c r="J87" s="2" t="str">
        <f t="shared" si="5"/>
        <v>Between $50 and $60</v>
      </c>
      <c r="K87" s="2">
        <v>68.599999999999994</v>
      </c>
      <c r="L87" s="2">
        <v>100</v>
      </c>
      <c r="M87" s="2">
        <v>5.1224259809999999E-2</v>
      </c>
      <c r="N87" s="2">
        <v>550</v>
      </c>
      <c r="O87" s="2">
        <v>5.8181818179999997E-2</v>
      </c>
      <c r="P87" s="2">
        <v>13</v>
      </c>
      <c r="Q87" s="2">
        <v>351</v>
      </c>
      <c r="R87" s="2">
        <v>0.81049562679999998</v>
      </c>
      <c r="S87" s="2">
        <v>18000</v>
      </c>
      <c r="T87" s="2">
        <v>45000</v>
      </c>
      <c r="U87" s="2">
        <v>-598.79999999999995</v>
      </c>
      <c r="V87" s="2"/>
      <c r="W87" s="2"/>
      <c r="X87" s="2"/>
      <c r="Y87" s="2"/>
      <c r="Z87" s="2"/>
      <c r="AA87" s="2"/>
      <c r="AB87" s="2"/>
      <c r="AC87" s="2">
        <v>900</v>
      </c>
      <c r="AD87" s="2">
        <v>2.0579999999999998</v>
      </c>
      <c r="AE87" s="2">
        <v>4.1160000000000002E-2</v>
      </c>
    </row>
    <row r="88" spans="1:31" x14ac:dyDescent="0.25">
      <c r="A88" s="2" t="s">
        <v>105</v>
      </c>
      <c r="B88" s="3">
        <v>43226</v>
      </c>
      <c r="C88" s="22" t="str">
        <f t="shared" si="3"/>
        <v>Weekend</v>
      </c>
      <c r="D88" s="17" t="str">
        <f t="shared" si="4"/>
        <v>May</v>
      </c>
      <c r="E88" s="2">
        <v>10162.02</v>
      </c>
      <c r="F88" s="2">
        <v>300</v>
      </c>
      <c r="G88" s="2">
        <v>245</v>
      </c>
      <c r="H88" s="2">
        <v>1.2244897960000001</v>
      </c>
      <c r="I88" s="2">
        <v>41.477632649999997</v>
      </c>
      <c r="J88" s="2" t="str">
        <f t="shared" si="5"/>
        <v>Between $40 and $50</v>
      </c>
      <c r="K88" s="2">
        <v>33.873399999999997</v>
      </c>
      <c r="L88" s="2">
        <v>100</v>
      </c>
      <c r="M88" s="2">
        <v>9.7446701530000002E-3</v>
      </c>
      <c r="N88" s="2">
        <v>2480</v>
      </c>
      <c r="O88" s="2">
        <v>9.8790322580000006E-2</v>
      </c>
      <c r="P88" s="2">
        <v>13</v>
      </c>
      <c r="Q88" s="2">
        <v>3900</v>
      </c>
      <c r="R88" s="2">
        <v>0.61621803539999997</v>
      </c>
      <c r="S88" s="2">
        <v>18000</v>
      </c>
      <c r="T88" s="2">
        <v>45000</v>
      </c>
      <c r="U88" s="2">
        <v>4162.0200000000004</v>
      </c>
      <c r="V88" s="2"/>
      <c r="W88" s="2"/>
      <c r="X88" s="2"/>
      <c r="Y88" s="2"/>
      <c r="Z88" s="2"/>
      <c r="AA88" s="2"/>
      <c r="AB88" s="2"/>
      <c r="AC88" s="2">
        <v>900</v>
      </c>
      <c r="AD88" s="2">
        <v>11.291133329999999</v>
      </c>
      <c r="AE88" s="2">
        <v>0.22582266670000001</v>
      </c>
    </row>
    <row r="89" spans="1:31" x14ac:dyDescent="0.25">
      <c r="A89" s="2" t="s">
        <v>104</v>
      </c>
      <c r="B89" s="3">
        <v>43225</v>
      </c>
      <c r="C89" s="22" t="str">
        <f t="shared" si="3"/>
        <v>Weekend</v>
      </c>
      <c r="D89" s="17" t="str">
        <f t="shared" si="4"/>
        <v>May</v>
      </c>
      <c r="E89" s="2">
        <v>8202.02</v>
      </c>
      <c r="F89" s="2">
        <v>268</v>
      </c>
      <c r="G89" s="2">
        <v>223</v>
      </c>
      <c r="H89" s="2">
        <v>1.2017937219999999</v>
      </c>
      <c r="I89" s="2">
        <v>36.780358739999997</v>
      </c>
      <c r="J89" s="2" t="str">
        <f t="shared" si="5"/>
        <v>Less than $40</v>
      </c>
      <c r="K89" s="2">
        <v>30.60455224</v>
      </c>
      <c r="L89" s="2">
        <v>100</v>
      </c>
      <c r="M89" s="2">
        <v>1.204526127E-2</v>
      </c>
      <c r="N89" s="2">
        <v>2200</v>
      </c>
      <c r="O89" s="2">
        <v>0.1013636364</v>
      </c>
      <c r="P89" s="2">
        <v>13</v>
      </c>
      <c r="Q89" s="2">
        <v>3484</v>
      </c>
      <c r="R89" s="2">
        <v>0.57522659050000002</v>
      </c>
      <c r="S89" s="2">
        <v>18000</v>
      </c>
      <c r="T89" s="2">
        <v>45000</v>
      </c>
      <c r="U89" s="2">
        <v>2618.02</v>
      </c>
      <c r="V89" s="2"/>
      <c r="W89" s="2"/>
      <c r="X89" s="2"/>
      <c r="Y89" s="2"/>
      <c r="Z89" s="2"/>
      <c r="AA89" s="2"/>
      <c r="AB89" s="2"/>
      <c r="AC89" s="2">
        <v>900</v>
      </c>
      <c r="AD89" s="2">
        <v>9.1133555560000001</v>
      </c>
      <c r="AE89" s="2">
        <v>0.18226711109999999</v>
      </c>
    </row>
    <row r="90" spans="1:31" x14ac:dyDescent="0.25">
      <c r="A90" s="2" t="s">
        <v>103</v>
      </c>
      <c r="B90" s="3">
        <v>43224</v>
      </c>
      <c r="C90" s="22" t="str">
        <f t="shared" si="3"/>
        <v>Weekday</v>
      </c>
      <c r="D90" s="17" t="str">
        <f t="shared" si="4"/>
        <v>May</v>
      </c>
      <c r="E90" s="2">
        <v>4587.1000000000004</v>
      </c>
      <c r="F90" s="2">
        <v>143</v>
      </c>
      <c r="G90" s="2">
        <v>116</v>
      </c>
      <c r="H90" s="2">
        <v>1.2327586210000001</v>
      </c>
      <c r="I90" s="2">
        <v>39.54396552</v>
      </c>
      <c r="J90" s="2" t="str">
        <f t="shared" si="5"/>
        <v>Less than $40</v>
      </c>
      <c r="K90" s="2">
        <v>32.077622380000001</v>
      </c>
      <c r="L90" s="2">
        <v>100</v>
      </c>
      <c r="M90" s="2">
        <v>2.133515393E-2</v>
      </c>
      <c r="N90" s="2">
        <v>1150</v>
      </c>
      <c r="O90" s="2">
        <v>0.1008695652</v>
      </c>
      <c r="P90" s="2">
        <v>13</v>
      </c>
      <c r="Q90" s="2">
        <v>1859</v>
      </c>
      <c r="R90" s="2">
        <v>0.59473305570000001</v>
      </c>
      <c r="S90" s="2">
        <v>18000</v>
      </c>
      <c r="T90" s="2">
        <v>45000</v>
      </c>
      <c r="U90" s="2">
        <v>628.1</v>
      </c>
      <c r="V90" s="2"/>
      <c r="W90" s="2"/>
      <c r="X90" s="2"/>
      <c r="Y90" s="2"/>
      <c r="Z90" s="2"/>
      <c r="AA90" s="2"/>
      <c r="AB90" s="2"/>
      <c r="AC90" s="2">
        <v>900</v>
      </c>
      <c r="AD90" s="2">
        <v>5.0967777779999999</v>
      </c>
      <c r="AE90" s="2">
        <v>0.10193555560000001</v>
      </c>
    </row>
    <row r="91" spans="1:31" x14ac:dyDescent="0.25">
      <c r="A91" s="2" t="s">
        <v>102</v>
      </c>
      <c r="B91" s="3">
        <v>43223</v>
      </c>
      <c r="C91" s="22" t="str">
        <f t="shared" si="3"/>
        <v>Weekday</v>
      </c>
      <c r="D91" s="17" t="str">
        <f t="shared" si="4"/>
        <v>May</v>
      </c>
      <c r="E91" s="2">
        <v>2807.7</v>
      </c>
      <c r="F91" s="2">
        <v>59</v>
      </c>
      <c r="G91" s="2">
        <v>42</v>
      </c>
      <c r="H91" s="2">
        <v>1.404761905</v>
      </c>
      <c r="I91" s="2">
        <v>66.849999999999994</v>
      </c>
      <c r="J91" s="2" t="str">
        <f t="shared" si="5"/>
        <v>More than $60</v>
      </c>
      <c r="K91" s="2">
        <v>47.58813559</v>
      </c>
      <c r="L91" s="2">
        <v>100</v>
      </c>
      <c r="M91" s="2">
        <v>3.439144341E-2</v>
      </c>
      <c r="N91" s="2">
        <v>770</v>
      </c>
      <c r="O91" s="2">
        <v>5.4545454549999997E-2</v>
      </c>
      <c r="P91" s="2">
        <v>13</v>
      </c>
      <c r="Q91" s="2">
        <v>767</v>
      </c>
      <c r="R91" s="2">
        <v>0.72682266620000002</v>
      </c>
      <c r="S91" s="2">
        <v>18000</v>
      </c>
      <c r="T91" s="2">
        <v>45000</v>
      </c>
      <c r="U91" s="2">
        <v>-59.3</v>
      </c>
      <c r="V91" s="2"/>
      <c r="W91" s="2"/>
      <c r="X91" s="2"/>
      <c r="Y91" s="2"/>
      <c r="Z91" s="2"/>
      <c r="AA91" s="2"/>
      <c r="AB91" s="2"/>
      <c r="AC91" s="2">
        <v>900</v>
      </c>
      <c r="AD91" s="2">
        <v>3.1196666670000002</v>
      </c>
      <c r="AE91" s="2">
        <v>6.2393333330000002E-2</v>
      </c>
    </row>
    <row r="92" spans="1:31" x14ac:dyDescent="0.25">
      <c r="A92" s="2" t="s">
        <v>101</v>
      </c>
      <c r="B92" s="3">
        <v>43222</v>
      </c>
      <c r="C92" s="22" t="str">
        <f t="shared" si="3"/>
        <v>Weekday</v>
      </c>
      <c r="D92" s="17" t="str">
        <f t="shared" si="4"/>
        <v>May</v>
      </c>
      <c r="E92" s="2">
        <v>2853.6</v>
      </c>
      <c r="F92" s="2">
        <v>70</v>
      </c>
      <c r="G92" s="2">
        <v>46</v>
      </c>
      <c r="H92" s="2">
        <v>1.5217391300000001</v>
      </c>
      <c r="I92" s="2">
        <v>62.034782610000001</v>
      </c>
      <c r="J92" s="2" t="str">
        <f t="shared" si="5"/>
        <v>More than $60</v>
      </c>
      <c r="K92" s="2">
        <v>40.765714289999998</v>
      </c>
      <c r="L92" s="2">
        <v>100</v>
      </c>
      <c r="M92" s="2">
        <v>3.3856988079999997E-2</v>
      </c>
      <c r="N92" s="2">
        <v>720</v>
      </c>
      <c r="O92" s="2">
        <v>6.3888888889999995E-2</v>
      </c>
      <c r="P92" s="2">
        <v>13</v>
      </c>
      <c r="Q92" s="2">
        <v>910</v>
      </c>
      <c r="R92" s="2">
        <v>0.6811045697</v>
      </c>
      <c r="S92" s="2">
        <v>18000</v>
      </c>
      <c r="T92" s="2">
        <v>45000</v>
      </c>
      <c r="U92" s="2">
        <v>-156.4</v>
      </c>
      <c r="V92" s="2"/>
      <c r="W92" s="2"/>
      <c r="X92" s="2"/>
      <c r="Y92" s="2"/>
      <c r="Z92" s="2"/>
      <c r="AA92" s="2"/>
      <c r="AB92" s="2"/>
      <c r="AC92" s="2">
        <v>900</v>
      </c>
      <c r="AD92" s="2">
        <v>3.1706666669999999</v>
      </c>
      <c r="AE92" s="2">
        <v>6.3413333330000002E-2</v>
      </c>
    </row>
    <row r="93" spans="1:31" x14ac:dyDescent="0.25">
      <c r="A93" s="2" t="s">
        <v>100</v>
      </c>
      <c r="B93" s="3">
        <v>43221</v>
      </c>
      <c r="C93" s="22" t="str">
        <f t="shared" si="3"/>
        <v>Weekday</v>
      </c>
      <c r="D93" s="17" t="str">
        <f t="shared" si="4"/>
        <v>May</v>
      </c>
      <c r="E93" s="2">
        <v>9173.81</v>
      </c>
      <c r="F93" s="2">
        <v>289</v>
      </c>
      <c r="G93" s="2">
        <v>213</v>
      </c>
      <c r="H93" s="2">
        <v>1.356807512</v>
      </c>
      <c r="I93" s="2">
        <v>43.069530520000001</v>
      </c>
      <c r="J93" s="2" t="str">
        <f t="shared" si="5"/>
        <v>Between $40 and $50</v>
      </c>
      <c r="K93" s="2">
        <v>31.743287200000001</v>
      </c>
      <c r="L93" s="2">
        <v>100</v>
      </c>
      <c r="M93" s="2">
        <v>1.078305465E-2</v>
      </c>
      <c r="N93" s="2">
        <v>1989</v>
      </c>
      <c r="O93" s="2">
        <v>0.1070889894</v>
      </c>
      <c r="P93" s="2">
        <v>13</v>
      </c>
      <c r="Q93" s="2">
        <v>3757</v>
      </c>
      <c r="R93" s="2">
        <v>0.59046459429999998</v>
      </c>
      <c r="S93" s="2">
        <v>18000</v>
      </c>
      <c r="T93" s="2">
        <v>45000</v>
      </c>
      <c r="U93" s="2">
        <v>3316.81</v>
      </c>
      <c r="V93" s="2"/>
      <c r="W93" s="2"/>
      <c r="X93" s="2"/>
      <c r="Y93" s="2"/>
      <c r="Z93" s="2"/>
      <c r="AA93" s="2"/>
      <c r="AB93" s="2"/>
      <c r="AC93" s="2">
        <v>900</v>
      </c>
      <c r="AD93" s="2">
        <v>10.193122219999999</v>
      </c>
      <c r="AE93" s="2">
        <v>0.20386244440000001</v>
      </c>
    </row>
    <row r="94" spans="1:31" x14ac:dyDescent="0.25">
      <c r="A94" s="2" t="s">
        <v>99</v>
      </c>
      <c r="B94" s="3">
        <v>43220</v>
      </c>
      <c r="C94" s="22" t="str">
        <f t="shared" si="3"/>
        <v>Weekday</v>
      </c>
      <c r="D94" s="17" t="str">
        <f t="shared" si="4"/>
        <v>Apr</v>
      </c>
      <c r="E94" s="2">
        <v>2672.9</v>
      </c>
      <c r="F94" s="2">
        <v>69</v>
      </c>
      <c r="G94" s="2">
        <v>54</v>
      </c>
      <c r="H94" s="2">
        <v>1.2777777779999999</v>
      </c>
      <c r="I94" s="2">
        <v>49.498148149999999</v>
      </c>
      <c r="J94" s="2" t="str">
        <f t="shared" si="5"/>
        <v>Between $40 and $50</v>
      </c>
      <c r="K94" s="2">
        <v>38.737681160000001</v>
      </c>
      <c r="L94" s="2">
        <v>100</v>
      </c>
      <c r="M94" s="2">
        <v>3.6063327200000002E-2</v>
      </c>
      <c r="N94" s="2">
        <v>700</v>
      </c>
      <c r="O94" s="2">
        <v>7.7142857140000007E-2</v>
      </c>
      <c r="P94" s="2">
        <v>13</v>
      </c>
      <c r="Q94" s="2">
        <v>897</v>
      </c>
      <c r="R94" s="2">
        <v>0.66440944290000004</v>
      </c>
      <c r="S94" s="2">
        <v>18000</v>
      </c>
      <c r="T94" s="2">
        <v>45000</v>
      </c>
      <c r="U94" s="2">
        <v>-324.10000000000002</v>
      </c>
      <c r="V94" s="2"/>
      <c r="W94" s="2"/>
      <c r="X94" s="2"/>
      <c r="Y94" s="2"/>
      <c r="Z94" s="2"/>
      <c r="AA94" s="2"/>
      <c r="AB94" s="2"/>
      <c r="AC94" s="2">
        <v>900</v>
      </c>
      <c r="AD94" s="2">
        <v>2.9698888889999999</v>
      </c>
      <c r="AE94" s="2">
        <v>5.9397777780000001E-2</v>
      </c>
    </row>
    <row r="95" spans="1:31" x14ac:dyDescent="0.25">
      <c r="A95" s="2" t="s">
        <v>105</v>
      </c>
      <c r="B95" s="3">
        <v>43219</v>
      </c>
      <c r="C95" s="22" t="str">
        <f t="shared" si="3"/>
        <v>Weekend</v>
      </c>
      <c r="D95" s="17" t="str">
        <f t="shared" si="4"/>
        <v>Apr</v>
      </c>
      <c r="E95" s="2">
        <v>9096.11</v>
      </c>
      <c r="F95" s="2">
        <v>272</v>
      </c>
      <c r="G95" s="2">
        <v>195</v>
      </c>
      <c r="H95" s="2">
        <v>1.394871795</v>
      </c>
      <c r="I95" s="2">
        <v>46.646717950000003</v>
      </c>
      <c r="J95" s="2" t="str">
        <f t="shared" si="5"/>
        <v>Between $40 and $50</v>
      </c>
      <c r="K95" s="2">
        <v>33.441580879999997</v>
      </c>
      <c r="L95" s="2">
        <v>100</v>
      </c>
      <c r="M95" s="2">
        <v>1.0874163100000001E-2</v>
      </c>
      <c r="N95" s="2">
        <v>2100</v>
      </c>
      <c r="O95" s="2">
        <v>9.2857142860000005E-2</v>
      </c>
      <c r="P95" s="2">
        <v>13</v>
      </c>
      <c r="Q95" s="2">
        <v>3536</v>
      </c>
      <c r="R95" s="2">
        <v>0.61126239680000005</v>
      </c>
      <c r="S95" s="2">
        <v>18000</v>
      </c>
      <c r="T95" s="2">
        <v>45000</v>
      </c>
      <c r="U95" s="2">
        <v>3460.11</v>
      </c>
      <c r="V95" s="2"/>
      <c r="W95" s="2"/>
      <c r="X95" s="2"/>
      <c r="Y95" s="2"/>
      <c r="Z95" s="2"/>
      <c r="AA95" s="2"/>
      <c r="AB95" s="2"/>
      <c r="AC95" s="2">
        <v>900</v>
      </c>
      <c r="AD95" s="2">
        <v>10.106788890000001</v>
      </c>
      <c r="AE95" s="2">
        <v>0.2021357778</v>
      </c>
    </row>
    <row r="96" spans="1:31" x14ac:dyDescent="0.25">
      <c r="A96" s="2" t="s">
        <v>104</v>
      </c>
      <c r="B96" s="3">
        <v>43218</v>
      </c>
      <c r="C96" s="22" t="str">
        <f t="shared" si="3"/>
        <v>Weekend</v>
      </c>
      <c r="D96" s="17" t="str">
        <f t="shared" si="4"/>
        <v>Apr</v>
      </c>
      <c r="E96" s="2">
        <v>7788.59</v>
      </c>
      <c r="F96" s="2">
        <v>252</v>
      </c>
      <c r="G96" s="2">
        <v>160</v>
      </c>
      <c r="H96" s="2">
        <v>1.575</v>
      </c>
      <c r="I96" s="2">
        <v>48.678687500000002</v>
      </c>
      <c r="J96" s="2" t="str">
        <f t="shared" si="5"/>
        <v>Between $40 and $50</v>
      </c>
      <c r="K96" s="2">
        <v>30.907103169999999</v>
      </c>
      <c r="L96" s="2">
        <v>100</v>
      </c>
      <c r="M96" s="2">
        <v>1.267653662E-2</v>
      </c>
      <c r="N96" s="2">
        <v>1890</v>
      </c>
      <c r="O96" s="2">
        <v>8.4656084660000006E-2</v>
      </c>
      <c r="P96" s="2">
        <v>13</v>
      </c>
      <c r="Q96" s="2">
        <v>3276</v>
      </c>
      <c r="R96" s="2">
        <v>0.57938471530000002</v>
      </c>
      <c r="S96" s="2">
        <v>18000</v>
      </c>
      <c r="T96" s="2">
        <v>45000</v>
      </c>
      <c r="U96" s="2">
        <v>2412.59</v>
      </c>
      <c r="V96" s="2"/>
      <c r="W96" s="2"/>
      <c r="X96" s="2"/>
      <c r="Y96" s="2"/>
      <c r="Z96" s="2"/>
      <c r="AA96" s="2"/>
      <c r="AB96" s="2"/>
      <c r="AC96" s="2">
        <v>900</v>
      </c>
      <c r="AD96" s="2">
        <v>8.6539888890000007</v>
      </c>
      <c r="AE96" s="2">
        <v>0.1730797778</v>
      </c>
    </row>
    <row r="97" spans="1:31" x14ac:dyDescent="0.25">
      <c r="A97" s="2" t="s">
        <v>103</v>
      </c>
      <c r="B97" s="3">
        <v>43217</v>
      </c>
      <c r="C97" s="22" t="str">
        <f t="shared" si="3"/>
        <v>Weekday</v>
      </c>
      <c r="D97" s="17" t="str">
        <f t="shared" si="4"/>
        <v>Apr</v>
      </c>
      <c r="E97" s="2">
        <v>4779.7</v>
      </c>
      <c r="F97" s="2">
        <v>135</v>
      </c>
      <c r="G97" s="2">
        <v>97</v>
      </c>
      <c r="H97" s="2">
        <v>1.3917525770000001</v>
      </c>
      <c r="I97" s="2">
        <v>49.27525773</v>
      </c>
      <c r="J97" s="2" t="str">
        <f t="shared" si="5"/>
        <v>Between $40 and $50</v>
      </c>
      <c r="K97" s="2">
        <v>35.405185189999997</v>
      </c>
      <c r="L97" s="2">
        <v>100</v>
      </c>
      <c r="M97" s="2">
        <v>2.04930631E-2</v>
      </c>
      <c r="N97" s="2">
        <v>980</v>
      </c>
      <c r="O97" s="2">
        <v>9.8979591840000006E-2</v>
      </c>
      <c r="P97" s="2">
        <v>13</v>
      </c>
      <c r="Q97" s="2">
        <v>1755</v>
      </c>
      <c r="R97" s="2">
        <v>0.6328221436</v>
      </c>
      <c r="S97" s="2">
        <v>18000</v>
      </c>
      <c r="T97" s="2">
        <v>45000</v>
      </c>
      <c r="U97" s="2">
        <v>924.7</v>
      </c>
      <c r="V97" s="2"/>
      <c r="W97" s="2"/>
      <c r="X97" s="2"/>
      <c r="Y97" s="2"/>
      <c r="Z97" s="2"/>
      <c r="AA97" s="2"/>
      <c r="AB97" s="2"/>
      <c r="AC97" s="2">
        <v>900</v>
      </c>
      <c r="AD97" s="2">
        <v>5.3107777780000003</v>
      </c>
      <c r="AE97" s="2">
        <v>0.1062155556</v>
      </c>
    </row>
    <row r="98" spans="1:31" x14ac:dyDescent="0.25">
      <c r="A98" s="2" t="s">
        <v>102</v>
      </c>
      <c r="B98" s="3">
        <v>43216</v>
      </c>
      <c r="C98" s="22" t="str">
        <f t="shared" si="3"/>
        <v>Weekday</v>
      </c>
      <c r="D98" s="17" t="str">
        <f t="shared" si="4"/>
        <v>Apr</v>
      </c>
      <c r="E98" s="2">
        <v>3024.8</v>
      </c>
      <c r="F98" s="2">
        <v>80</v>
      </c>
      <c r="G98" s="2">
        <v>50</v>
      </c>
      <c r="H98" s="2">
        <v>1.6</v>
      </c>
      <c r="I98" s="2">
        <v>60.496000000000002</v>
      </c>
      <c r="J98" s="2" t="str">
        <f t="shared" si="5"/>
        <v>More than $60</v>
      </c>
      <c r="K98" s="2">
        <v>37.81</v>
      </c>
      <c r="L98" s="2">
        <v>100</v>
      </c>
      <c r="M98" s="2">
        <v>3.2002048130000002E-2</v>
      </c>
      <c r="N98" s="2">
        <v>550</v>
      </c>
      <c r="O98" s="2">
        <v>9.0909090910000004E-2</v>
      </c>
      <c r="P98" s="2">
        <v>13</v>
      </c>
      <c r="Q98" s="2">
        <v>1040</v>
      </c>
      <c r="R98" s="2">
        <v>0.65617561489999998</v>
      </c>
      <c r="S98" s="2">
        <v>18000</v>
      </c>
      <c r="T98" s="2">
        <v>45000</v>
      </c>
      <c r="U98" s="2">
        <v>-115.2</v>
      </c>
      <c r="V98" s="2"/>
      <c r="W98" s="2"/>
      <c r="X98" s="2"/>
      <c r="Y98" s="2"/>
      <c r="Z98" s="2"/>
      <c r="AA98" s="2"/>
      <c r="AB98" s="2"/>
      <c r="AC98" s="2">
        <v>900</v>
      </c>
      <c r="AD98" s="2">
        <v>3.3608888889999999</v>
      </c>
      <c r="AE98" s="2">
        <v>6.7217777780000001E-2</v>
      </c>
    </row>
    <row r="99" spans="1:31" x14ac:dyDescent="0.25">
      <c r="A99" s="2" t="s">
        <v>101</v>
      </c>
      <c r="B99" s="3">
        <v>43215</v>
      </c>
      <c r="C99" s="22" t="str">
        <f t="shared" si="3"/>
        <v>Weekday</v>
      </c>
      <c r="D99" s="17" t="str">
        <f t="shared" si="4"/>
        <v>Apr</v>
      </c>
      <c r="E99" s="2">
        <v>3112.1</v>
      </c>
      <c r="F99" s="2">
        <v>73</v>
      </c>
      <c r="G99" s="2">
        <v>54</v>
      </c>
      <c r="H99" s="2">
        <v>1.351851852</v>
      </c>
      <c r="I99" s="2">
        <v>57.631481479999998</v>
      </c>
      <c r="J99" s="2" t="str">
        <f t="shared" si="5"/>
        <v>Between $50 and $60</v>
      </c>
      <c r="K99" s="2">
        <v>42.631506850000001</v>
      </c>
      <c r="L99" s="2">
        <v>100</v>
      </c>
      <c r="M99" s="2">
        <v>3.1132281059999999E-2</v>
      </c>
      <c r="N99" s="2">
        <v>460</v>
      </c>
      <c r="O99" s="2">
        <v>0.1173913043</v>
      </c>
      <c r="P99" s="2">
        <v>13</v>
      </c>
      <c r="Q99" s="2">
        <v>949</v>
      </c>
      <c r="R99" s="2">
        <v>0.69506121269999999</v>
      </c>
      <c r="S99" s="2">
        <v>18000</v>
      </c>
      <c r="T99" s="2">
        <v>45000</v>
      </c>
      <c r="U99" s="2">
        <v>63.1</v>
      </c>
      <c r="V99" s="2"/>
      <c r="W99" s="2"/>
      <c r="X99" s="2"/>
      <c r="Y99" s="2"/>
      <c r="Z99" s="2"/>
      <c r="AA99" s="2"/>
      <c r="AB99" s="2"/>
      <c r="AC99" s="2">
        <v>900</v>
      </c>
      <c r="AD99" s="2">
        <v>3.4578888889999999</v>
      </c>
      <c r="AE99" s="2">
        <v>6.9157777779999999E-2</v>
      </c>
    </row>
    <row r="100" spans="1:31" x14ac:dyDescent="0.25">
      <c r="A100" s="2" t="s">
        <v>100</v>
      </c>
      <c r="B100" s="3">
        <v>43214</v>
      </c>
      <c r="C100" s="22" t="str">
        <f t="shared" si="3"/>
        <v>Weekday</v>
      </c>
      <c r="D100" s="17" t="str">
        <f t="shared" si="4"/>
        <v>Apr</v>
      </c>
      <c r="E100" s="2">
        <v>1941.2</v>
      </c>
      <c r="F100" s="2">
        <v>51</v>
      </c>
      <c r="G100" s="2">
        <v>28</v>
      </c>
      <c r="H100" s="2">
        <v>1.821428571</v>
      </c>
      <c r="I100" s="2">
        <v>69.328571429999997</v>
      </c>
      <c r="J100" s="2" t="str">
        <f t="shared" si="5"/>
        <v>More than $60</v>
      </c>
      <c r="K100" s="2">
        <v>38.062745100000001</v>
      </c>
      <c r="L100" s="2">
        <v>100</v>
      </c>
      <c r="M100" s="2">
        <v>4.8990789729999998E-2</v>
      </c>
      <c r="N100" s="2">
        <v>500</v>
      </c>
      <c r="O100" s="2">
        <v>5.6000000000000001E-2</v>
      </c>
      <c r="P100" s="2">
        <v>13</v>
      </c>
      <c r="Q100" s="2">
        <v>663</v>
      </c>
      <c r="R100" s="2">
        <v>0.65845868529999996</v>
      </c>
      <c r="S100" s="2">
        <v>18000</v>
      </c>
      <c r="T100" s="2">
        <v>45000</v>
      </c>
      <c r="U100" s="2">
        <v>-821.8</v>
      </c>
      <c r="V100" s="2"/>
      <c r="W100" s="2"/>
      <c r="X100" s="2"/>
      <c r="Y100" s="2"/>
      <c r="Z100" s="2"/>
      <c r="AA100" s="2"/>
      <c r="AB100" s="2"/>
      <c r="AC100" s="2">
        <v>900</v>
      </c>
      <c r="AD100" s="2">
        <v>2.1568888890000002</v>
      </c>
      <c r="AE100" s="2">
        <v>4.3137777779999997E-2</v>
      </c>
    </row>
    <row r="101" spans="1:31" x14ac:dyDescent="0.25">
      <c r="A101" s="2" t="s">
        <v>99</v>
      </c>
      <c r="B101" s="3">
        <v>43213</v>
      </c>
      <c r="C101" s="22" t="str">
        <f t="shared" si="3"/>
        <v>Weekday</v>
      </c>
      <c r="D101" s="17" t="str">
        <f t="shared" si="4"/>
        <v>Apr</v>
      </c>
      <c r="E101" s="2">
        <v>2550.8000000000002</v>
      </c>
      <c r="F101" s="2">
        <v>66</v>
      </c>
      <c r="G101" s="2">
        <v>41</v>
      </c>
      <c r="H101" s="2">
        <v>1.6097560980000001</v>
      </c>
      <c r="I101" s="2">
        <v>62.214634150000002</v>
      </c>
      <c r="J101" s="2" t="str">
        <f t="shared" si="5"/>
        <v>More than $60</v>
      </c>
      <c r="K101" s="2">
        <v>38.648484850000003</v>
      </c>
      <c r="L101" s="2">
        <v>100</v>
      </c>
      <c r="M101" s="2">
        <v>3.7724460539999997E-2</v>
      </c>
      <c r="N101" s="2">
        <v>489</v>
      </c>
      <c r="O101" s="2">
        <v>8.3844580779999997E-2</v>
      </c>
      <c r="P101" s="2">
        <v>13</v>
      </c>
      <c r="Q101" s="2">
        <v>858</v>
      </c>
      <c r="R101" s="2">
        <v>0.66363493809999996</v>
      </c>
      <c r="S101" s="2">
        <v>18000</v>
      </c>
      <c r="T101" s="2">
        <v>45000</v>
      </c>
      <c r="U101" s="2">
        <v>-407.2</v>
      </c>
      <c r="V101" s="2"/>
      <c r="W101" s="2"/>
      <c r="X101" s="2"/>
      <c r="Y101" s="2"/>
      <c r="Z101" s="2"/>
      <c r="AA101" s="2"/>
      <c r="AB101" s="2"/>
      <c r="AC101" s="2">
        <v>900</v>
      </c>
      <c r="AD101" s="2">
        <v>2.8342222220000002</v>
      </c>
      <c r="AE101" s="2">
        <v>5.6684444440000002E-2</v>
      </c>
    </row>
    <row r="102" spans="1:31" x14ac:dyDescent="0.25">
      <c r="A102" s="2" t="s">
        <v>105</v>
      </c>
      <c r="B102" s="3">
        <v>43212</v>
      </c>
      <c r="C102" s="22" t="str">
        <f t="shared" si="3"/>
        <v>Weekend</v>
      </c>
      <c r="D102" s="17" t="str">
        <f t="shared" si="4"/>
        <v>Apr</v>
      </c>
      <c r="E102" s="2">
        <v>5107.63</v>
      </c>
      <c r="F102" s="2">
        <v>139</v>
      </c>
      <c r="G102" s="2">
        <v>121</v>
      </c>
      <c r="H102" s="2">
        <v>1.1487603310000001</v>
      </c>
      <c r="I102" s="2">
        <v>42.211818180000002</v>
      </c>
      <c r="J102" s="2" t="str">
        <f t="shared" si="5"/>
        <v>Between $40 and $50</v>
      </c>
      <c r="K102" s="2">
        <v>36.745539569999998</v>
      </c>
      <c r="L102" s="2">
        <v>100</v>
      </c>
      <c r="M102" s="2">
        <v>1.920259312E-2</v>
      </c>
      <c r="N102" s="2">
        <v>1708</v>
      </c>
      <c r="O102" s="2">
        <v>7.0843091329999996E-2</v>
      </c>
      <c r="P102" s="2">
        <v>13</v>
      </c>
      <c r="Q102" s="2">
        <v>1807</v>
      </c>
      <c r="R102" s="2">
        <v>0.6462155638</v>
      </c>
      <c r="S102" s="2">
        <v>18000</v>
      </c>
      <c r="T102" s="2">
        <v>45000</v>
      </c>
      <c r="U102" s="2">
        <v>1200.6300000000001</v>
      </c>
      <c r="V102" s="2"/>
      <c r="W102" s="2"/>
      <c r="X102" s="2"/>
      <c r="Y102" s="2"/>
      <c r="Z102" s="2"/>
      <c r="AA102" s="2"/>
      <c r="AB102" s="2"/>
      <c r="AC102" s="2">
        <v>900</v>
      </c>
      <c r="AD102" s="2">
        <v>5.6751444439999998</v>
      </c>
      <c r="AE102" s="2">
        <v>0.1135028889</v>
      </c>
    </row>
    <row r="103" spans="1:31" x14ac:dyDescent="0.25">
      <c r="A103" s="2" t="s">
        <v>104</v>
      </c>
      <c r="B103" s="3">
        <v>43211</v>
      </c>
      <c r="C103" s="22" t="str">
        <f t="shared" si="3"/>
        <v>Weekend</v>
      </c>
      <c r="D103" s="17" t="str">
        <f t="shared" si="4"/>
        <v>Apr</v>
      </c>
      <c r="E103" s="2">
        <v>7342.02</v>
      </c>
      <c r="F103" s="2">
        <v>200</v>
      </c>
      <c r="G103" s="2">
        <v>152</v>
      </c>
      <c r="H103" s="2">
        <v>1.315789474</v>
      </c>
      <c r="I103" s="2">
        <v>48.302763159999998</v>
      </c>
      <c r="J103" s="2" t="str">
        <f t="shared" si="5"/>
        <v>Between $40 and $50</v>
      </c>
      <c r="K103" s="2">
        <v>36.710099999999997</v>
      </c>
      <c r="L103" s="2">
        <v>100</v>
      </c>
      <c r="M103" s="2">
        <v>1.3437211940000001E-2</v>
      </c>
      <c r="N103" s="2">
        <v>1800</v>
      </c>
      <c r="O103" s="2">
        <v>8.4444444440000002E-2</v>
      </c>
      <c r="P103" s="2">
        <v>13</v>
      </c>
      <c r="Q103" s="2">
        <v>2600</v>
      </c>
      <c r="R103" s="2">
        <v>0.64587402380000003</v>
      </c>
      <c r="S103" s="2">
        <v>18000</v>
      </c>
      <c r="T103" s="2">
        <v>45000</v>
      </c>
      <c r="U103" s="2">
        <v>2642.02</v>
      </c>
      <c r="V103" s="2"/>
      <c r="W103" s="2"/>
      <c r="X103" s="2"/>
      <c r="Y103" s="2"/>
      <c r="Z103" s="2"/>
      <c r="AA103" s="2"/>
      <c r="AB103" s="2"/>
      <c r="AC103" s="2">
        <v>900</v>
      </c>
      <c r="AD103" s="2">
        <v>8.1577999999999999</v>
      </c>
      <c r="AE103" s="2">
        <v>0.163156</v>
      </c>
    </row>
    <row r="104" spans="1:31" x14ac:dyDescent="0.25">
      <c r="A104" s="2" t="s">
        <v>103</v>
      </c>
      <c r="B104" s="3">
        <v>43210</v>
      </c>
      <c r="C104" s="22" t="str">
        <f t="shared" si="3"/>
        <v>Weekday</v>
      </c>
      <c r="D104" s="17" t="str">
        <f t="shared" si="4"/>
        <v>Apr</v>
      </c>
      <c r="E104" s="2">
        <v>2884.6</v>
      </c>
      <c r="F104" s="2">
        <v>80</v>
      </c>
      <c r="G104" s="2">
        <v>55</v>
      </c>
      <c r="H104" s="2">
        <v>1.4545454550000001</v>
      </c>
      <c r="I104" s="2">
        <v>52.447272730000002</v>
      </c>
      <c r="J104" s="2" t="str">
        <f t="shared" si="5"/>
        <v>Between $50 and $60</v>
      </c>
      <c r="K104" s="2">
        <v>36.057499999999997</v>
      </c>
      <c r="L104" s="2">
        <v>100</v>
      </c>
      <c r="M104" s="2">
        <v>3.3505327350000003E-2</v>
      </c>
      <c r="N104" s="2">
        <v>700</v>
      </c>
      <c r="O104" s="2">
        <v>7.8571428570000004E-2</v>
      </c>
      <c r="P104" s="2">
        <v>13</v>
      </c>
      <c r="Q104" s="2">
        <v>1040</v>
      </c>
      <c r="R104" s="2">
        <v>0.63946474379999996</v>
      </c>
      <c r="S104" s="2">
        <v>18000</v>
      </c>
      <c r="T104" s="2">
        <v>45000</v>
      </c>
      <c r="U104" s="2">
        <v>-255.4</v>
      </c>
      <c r="V104" s="2"/>
      <c r="W104" s="2"/>
      <c r="X104" s="2"/>
      <c r="Y104" s="2"/>
      <c r="Z104" s="2"/>
      <c r="AA104" s="2"/>
      <c r="AB104" s="2"/>
      <c r="AC104" s="2">
        <v>900</v>
      </c>
      <c r="AD104" s="2">
        <v>3.2051111109999999</v>
      </c>
      <c r="AE104" s="2">
        <v>6.4102222220000005E-2</v>
      </c>
    </row>
    <row r="105" spans="1:31" x14ac:dyDescent="0.25">
      <c r="A105" s="2" t="s">
        <v>102</v>
      </c>
      <c r="B105" s="3">
        <v>43209</v>
      </c>
      <c r="C105" s="22" t="str">
        <f t="shared" si="3"/>
        <v>Weekday</v>
      </c>
      <c r="D105" s="17" t="str">
        <f t="shared" si="4"/>
        <v>Apr</v>
      </c>
      <c r="E105" s="2">
        <v>2460.69</v>
      </c>
      <c r="F105" s="2">
        <v>70</v>
      </c>
      <c r="G105" s="2">
        <v>46</v>
      </c>
      <c r="H105" s="2">
        <v>1.5217391300000001</v>
      </c>
      <c r="I105" s="2">
        <v>53.49326087</v>
      </c>
      <c r="J105" s="2" t="str">
        <f t="shared" si="5"/>
        <v>Between $50 and $60</v>
      </c>
      <c r="K105" s="2">
        <v>35.152714289999999</v>
      </c>
      <c r="L105" s="2">
        <v>100</v>
      </c>
      <c r="M105" s="2">
        <v>3.9051974269999998E-2</v>
      </c>
      <c r="N105" s="2">
        <v>600</v>
      </c>
      <c r="O105" s="2">
        <v>7.6666666669999994E-2</v>
      </c>
      <c r="P105" s="2">
        <v>13</v>
      </c>
      <c r="Q105" s="2">
        <v>910</v>
      </c>
      <c r="R105" s="2">
        <v>0.63018502939999999</v>
      </c>
      <c r="S105" s="2">
        <v>18000</v>
      </c>
      <c r="T105" s="2">
        <v>45000</v>
      </c>
      <c r="U105" s="2">
        <v>-549.30999999999995</v>
      </c>
      <c r="V105" s="2"/>
      <c r="W105" s="2"/>
      <c r="X105" s="2"/>
      <c r="Y105" s="2"/>
      <c r="Z105" s="2"/>
      <c r="AA105" s="2"/>
      <c r="AB105" s="2"/>
      <c r="AC105" s="2">
        <v>900</v>
      </c>
      <c r="AD105" s="2">
        <v>2.7341000000000002</v>
      </c>
      <c r="AE105" s="2">
        <v>5.4682000000000001E-2</v>
      </c>
    </row>
    <row r="106" spans="1:31" x14ac:dyDescent="0.25">
      <c r="A106" s="2" t="s">
        <v>101</v>
      </c>
      <c r="B106" s="3">
        <v>43208</v>
      </c>
      <c r="C106" s="22" t="str">
        <f t="shared" si="3"/>
        <v>Weekday</v>
      </c>
      <c r="D106" s="17" t="str">
        <f t="shared" si="4"/>
        <v>Apr</v>
      </c>
      <c r="E106" s="2">
        <v>2575.17</v>
      </c>
      <c r="F106" s="2">
        <v>69</v>
      </c>
      <c r="G106" s="2">
        <v>50</v>
      </c>
      <c r="H106" s="2">
        <v>1.38</v>
      </c>
      <c r="I106" s="2">
        <v>51.503399999999999</v>
      </c>
      <c r="J106" s="2" t="str">
        <f t="shared" si="5"/>
        <v>Between $50 and $60</v>
      </c>
      <c r="K106" s="2">
        <v>37.321304349999998</v>
      </c>
      <c r="L106" s="2">
        <v>100</v>
      </c>
      <c r="M106" s="2">
        <v>3.7380801970000002E-2</v>
      </c>
      <c r="N106" s="2">
        <v>561</v>
      </c>
      <c r="O106" s="2">
        <v>8.9126559709999997E-2</v>
      </c>
      <c r="P106" s="2">
        <v>13</v>
      </c>
      <c r="Q106" s="2">
        <v>897</v>
      </c>
      <c r="R106" s="2">
        <v>0.65167348179999995</v>
      </c>
      <c r="S106" s="2">
        <v>18000</v>
      </c>
      <c r="T106" s="2">
        <v>45000</v>
      </c>
      <c r="U106" s="2">
        <v>-421.83</v>
      </c>
      <c r="V106" s="2"/>
      <c r="W106" s="2"/>
      <c r="X106" s="2"/>
      <c r="Y106" s="2"/>
      <c r="Z106" s="2"/>
      <c r="AA106" s="2"/>
      <c r="AB106" s="2"/>
      <c r="AC106" s="2">
        <v>900</v>
      </c>
      <c r="AD106" s="2">
        <v>2.8613</v>
      </c>
      <c r="AE106" s="2">
        <v>5.7225999999999999E-2</v>
      </c>
    </row>
    <row r="107" spans="1:31" x14ac:dyDescent="0.25">
      <c r="A107" s="2" t="s">
        <v>100</v>
      </c>
      <c r="B107" s="3">
        <v>43207</v>
      </c>
      <c r="C107" s="22" t="str">
        <f t="shared" si="3"/>
        <v>Weekday</v>
      </c>
      <c r="D107" s="17" t="str">
        <f t="shared" si="4"/>
        <v>Apr</v>
      </c>
      <c r="E107" s="2">
        <v>2848.67</v>
      </c>
      <c r="F107" s="2">
        <v>74</v>
      </c>
      <c r="G107" s="2">
        <v>48</v>
      </c>
      <c r="H107" s="2">
        <v>1.5416666670000001</v>
      </c>
      <c r="I107" s="2">
        <v>59.347291669999997</v>
      </c>
      <c r="J107" s="2" t="str">
        <f t="shared" si="5"/>
        <v>Between $50 and $60</v>
      </c>
      <c r="K107" s="2">
        <v>38.49554054</v>
      </c>
      <c r="L107" s="2">
        <v>100</v>
      </c>
      <c r="M107" s="2">
        <v>3.391359494E-2</v>
      </c>
      <c r="N107" s="2">
        <v>586</v>
      </c>
      <c r="O107" s="2">
        <v>8.1911262799999995E-2</v>
      </c>
      <c r="P107" s="2">
        <v>13</v>
      </c>
      <c r="Q107" s="2">
        <v>962</v>
      </c>
      <c r="R107" s="2">
        <v>0.66229854629999996</v>
      </c>
      <c r="S107" s="2">
        <v>18000</v>
      </c>
      <c r="T107" s="2">
        <v>45000</v>
      </c>
      <c r="U107" s="2">
        <v>-213.33</v>
      </c>
      <c r="V107" s="2"/>
      <c r="W107" s="2"/>
      <c r="X107" s="2"/>
      <c r="Y107" s="2"/>
      <c r="Z107" s="2"/>
      <c r="AA107" s="2"/>
      <c r="AB107" s="2"/>
      <c r="AC107" s="2">
        <v>900</v>
      </c>
      <c r="AD107" s="2">
        <v>3.1651888889999999</v>
      </c>
      <c r="AE107" s="2">
        <v>6.3303777780000001E-2</v>
      </c>
    </row>
    <row r="108" spans="1:31" x14ac:dyDescent="0.25">
      <c r="A108" s="2" t="s">
        <v>99</v>
      </c>
      <c r="B108" s="3">
        <v>43206</v>
      </c>
      <c r="C108" s="22" t="str">
        <f t="shared" si="3"/>
        <v>Weekday</v>
      </c>
      <c r="D108" s="17" t="str">
        <f t="shared" si="4"/>
        <v>Apr</v>
      </c>
      <c r="E108" s="2">
        <v>2113.33</v>
      </c>
      <c r="F108" s="2">
        <v>55</v>
      </c>
      <c r="G108" s="2">
        <v>40</v>
      </c>
      <c r="H108" s="2">
        <v>1.375</v>
      </c>
      <c r="I108" s="2">
        <v>52.83325</v>
      </c>
      <c r="J108" s="2" t="str">
        <f t="shared" si="5"/>
        <v>Between $50 and $60</v>
      </c>
      <c r="K108" s="2">
        <v>38.424181820000001</v>
      </c>
      <c r="L108" s="2">
        <v>100</v>
      </c>
      <c r="M108" s="2">
        <v>4.5180790929999999E-2</v>
      </c>
      <c r="N108" s="2">
        <v>615</v>
      </c>
      <c r="O108" s="2">
        <v>6.5040650409999998E-2</v>
      </c>
      <c r="P108" s="2">
        <v>13</v>
      </c>
      <c r="Q108" s="2">
        <v>715</v>
      </c>
      <c r="R108" s="2">
        <v>0.66167139060000002</v>
      </c>
      <c r="S108" s="2">
        <v>18000</v>
      </c>
      <c r="T108" s="2">
        <v>45000</v>
      </c>
      <c r="U108" s="2">
        <v>-701.67</v>
      </c>
      <c r="V108" s="2"/>
      <c r="W108" s="2"/>
      <c r="X108" s="2"/>
      <c r="Y108" s="2"/>
      <c r="Z108" s="2"/>
      <c r="AA108" s="2"/>
      <c r="AB108" s="2"/>
      <c r="AC108" s="2">
        <v>900</v>
      </c>
      <c r="AD108" s="2">
        <v>2.3481444439999999</v>
      </c>
      <c r="AE108" s="2">
        <v>4.6962888889999999E-2</v>
      </c>
    </row>
    <row r="109" spans="1:31" x14ac:dyDescent="0.25">
      <c r="A109" s="2" t="s">
        <v>105</v>
      </c>
      <c r="B109" s="3">
        <v>43205</v>
      </c>
      <c r="C109" s="22" t="str">
        <f t="shared" si="3"/>
        <v>Weekend</v>
      </c>
      <c r="D109" s="17" t="str">
        <f t="shared" si="4"/>
        <v>Apr</v>
      </c>
      <c r="E109" s="2">
        <v>5439.7</v>
      </c>
      <c r="F109" s="2">
        <v>138</v>
      </c>
      <c r="G109" s="2">
        <v>119</v>
      </c>
      <c r="H109" s="2">
        <v>1.159663866</v>
      </c>
      <c r="I109" s="2">
        <v>45.711764709999997</v>
      </c>
      <c r="J109" s="2" t="str">
        <f t="shared" si="5"/>
        <v>Between $40 and $50</v>
      </c>
      <c r="K109" s="2">
        <v>39.41811594</v>
      </c>
      <c r="L109" s="2">
        <v>100</v>
      </c>
      <c r="M109" s="2">
        <v>1.8051519039999998E-2</v>
      </c>
      <c r="N109" s="2">
        <v>1450</v>
      </c>
      <c r="O109" s="2">
        <v>8.2068965519999995E-2</v>
      </c>
      <c r="P109" s="2">
        <v>13</v>
      </c>
      <c r="Q109" s="2">
        <v>1794</v>
      </c>
      <c r="R109" s="2">
        <v>0.67020240090000005</v>
      </c>
      <c r="S109" s="2">
        <v>18000</v>
      </c>
      <c r="T109" s="2">
        <v>45000</v>
      </c>
      <c r="U109" s="2">
        <v>1545.7</v>
      </c>
      <c r="V109" s="2"/>
      <c r="W109" s="2"/>
      <c r="X109" s="2"/>
      <c r="Y109" s="2"/>
      <c r="Z109" s="2"/>
      <c r="AA109" s="2"/>
      <c r="AB109" s="2"/>
      <c r="AC109" s="2">
        <v>900</v>
      </c>
      <c r="AD109" s="2">
        <v>6.0441111110000003</v>
      </c>
      <c r="AE109" s="2">
        <v>0.1208822222</v>
      </c>
    </row>
    <row r="110" spans="1:31" x14ac:dyDescent="0.25">
      <c r="A110" s="2" t="s">
        <v>104</v>
      </c>
      <c r="B110" s="3">
        <v>43204</v>
      </c>
      <c r="C110" s="22" t="str">
        <f t="shared" si="3"/>
        <v>Weekend</v>
      </c>
      <c r="D110" s="17" t="str">
        <f t="shared" si="4"/>
        <v>Apr</v>
      </c>
      <c r="E110" s="2">
        <v>6171.45</v>
      </c>
      <c r="F110" s="2">
        <v>166</v>
      </c>
      <c r="G110" s="2">
        <v>144</v>
      </c>
      <c r="H110" s="2">
        <v>1.1527777779999999</v>
      </c>
      <c r="I110" s="2">
        <v>42.857291670000002</v>
      </c>
      <c r="J110" s="2" t="str">
        <f t="shared" si="5"/>
        <v>Between $40 and $50</v>
      </c>
      <c r="K110" s="2">
        <v>37.17740964</v>
      </c>
      <c r="L110" s="2">
        <v>100</v>
      </c>
      <c r="M110" s="2">
        <v>1.5945275809999999E-2</v>
      </c>
      <c r="N110" s="2">
        <v>1600</v>
      </c>
      <c r="O110" s="2">
        <v>0.09</v>
      </c>
      <c r="P110" s="2">
        <v>13</v>
      </c>
      <c r="Q110" s="2">
        <v>2158</v>
      </c>
      <c r="R110" s="2">
        <v>0.65032528820000002</v>
      </c>
      <c r="S110" s="2">
        <v>18000</v>
      </c>
      <c r="T110" s="2">
        <v>45000</v>
      </c>
      <c r="U110" s="2">
        <v>1913.45</v>
      </c>
      <c r="V110" s="2"/>
      <c r="W110" s="2"/>
      <c r="X110" s="2"/>
      <c r="Y110" s="2"/>
      <c r="Z110" s="2"/>
      <c r="AA110" s="2"/>
      <c r="AB110" s="2"/>
      <c r="AC110" s="2">
        <v>900</v>
      </c>
      <c r="AD110" s="2">
        <v>6.8571666670000004</v>
      </c>
      <c r="AE110" s="2">
        <v>0.1371433333</v>
      </c>
    </row>
    <row r="111" spans="1:31" x14ac:dyDescent="0.25">
      <c r="A111" s="2" t="s">
        <v>103</v>
      </c>
      <c r="B111" s="3">
        <v>43203</v>
      </c>
      <c r="C111" s="22" t="str">
        <f t="shared" si="3"/>
        <v>Weekday</v>
      </c>
      <c r="D111" s="17" t="str">
        <f t="shared" si="4"/>
        <v>Apr</v>
      </c>
      <c r="E111" s="2">
        <v>3972.2</v>
      </c>
      <c r="F111" s="2">
        <v>77</v>
      </c>
      <c r="G111" s="2">
        <v>59</v>
      </c>
      <c r="H111" s="2">
        <v>1.3050847459999999</v>
      </c>
      <c r="I111" s="2">
        <v>67.325423729999997</v>
      </c>
      <c r="J111" s="2" t="str">
        <f t="shared" si="5"/>
        <v>More than $60</v>
      </c>
      <c r="K111" s="2">
        <v>51.587012989999998</v>
      </c>
      <c r="L111" s="2">
        <v>100</v>
      </c>
      <c r="M111" s="2">
        <v>2.455675065E-2</v>
      </c>
      <c r="N111" s="2">
        <v>795</v>
      </c>
      <c r="O111" s="2">
        <v>7.4213836480000003E-2</v>
      </c>
      <c r="P111" s="2">
        <v>13</v>
      </c>
      <c r="Q111" s="2">
        <v>1001</v>
      </c>
      <c r="R111" s="2">
        <v>0.74799859020000004</v>
      </c>
      <c r="S111" s="2">
        <v>18000</v>
      </c>
      <c r="T111" s="2">
        <v>45000</v>
      </c>
      <c r="U111" s="2">
        <v>871.2</v>
      </c>
      <c r="V111" s="2"/>
      <c r="W111" s="2"/>
      <c r="X111" s="2"/>
      <c r="Y111" s="2"/>
      <c r="Z111" s="2"/>
      <c r="AA111" s="2"/>
      <c r="AB111" s="2"/>
      <c r="AC111" s="2">
        <v>900</v>
      </c>
      <c r="AD111" s="2">
        <v>4.4135555560000004</v>
      </c>
      <c r="AE111" s="2">
        <v>8.8271111109999995E-2</v>
      </c>
    </row>
    <row r="112" spans="1:31" x14ac:dyDescent="0.25">
      <c r="A112" s="2" t="s">
        <v>102</v>
      </c>
      <c r="B112" s="3">
        <v>43202</v>
      </c>
      <c r="C112" s="22" t="str">
        <f t="shared" si="3"/>
        <v>Weekday</v>
      </c>
      <c r="D112" s="17" t="str">
        <f t="shared" si="4"/>
        <v>Apr</v>
      </c>
      <c r="E112" s="2">
        <v>3232.5</v>
      </c>
      <c r="F112" s="2">
        <v>81</v>
      </c>
      <c r="G112" s="2">
        <v>54</v>
      </c>
      <c r="H112" s="2">
        <v>1.5</v>
      </c>
      <c r="I112" s="2">
        <v>59.861111110000003</v>
      </c>
      <c r="J112" s="2" t="str">
        <f t="shared" si="5"/>
        <v>Between $50 and $60</v>
      </c>
      <c r="K112" s="2">
        <v>39.907407409999998</v>
      </c>
      <c r="L112" s="2">
        <v>100</v>
      </c>
      <c r="M112" s="2">
        <v>3.0007501879999999E-2</v>
      </c>
      <c r="N112" s="2">
        <v>620</v>
      </c>
      <c r="O112" s="2">
        <v>8.7096774190000004E-2</v>
      </c>
      <c r="P112" s="2">
        <v>13</v>
      </c>
      <c r="Q112" s="2">
        <v>1053</v>
      </c>
      <c r="R112" s="2">
        <v>0.67424593970000002</v>
      </c>
      <c r="S112" s="2">
        <v>18000</v>
      </c>
      <c r="T112" s="2">
        <v>45000</v>
      </c>
      <c r="U112" s="2">
        <v>79.5</v>
      </c>
      <c r="V112" s="2"/>
      <c r="W112" s="2"/>
      <c r="X112" s="2"/>
      <c r="Y112" s="2"/>
      <c r="Z112" s="2"/>
      <c r="AA112" s="2"/>
      <c r="AB112" s="2"/>
      <c r="AC112" s="2">
        <v>900</v>
      </c>
      <c r="AD112" s="2">
        <v>3.5916666670000001</v>
      </c>
      <c r="AE112" s="2">
        <v>7.1833333329999999E-2</v>
      </c>
    </row>
    <row r="113" spans="1:31" x14ac:dyDescent="0.25">
      <c r="A113" s="2" t="s">
        <v>101</v>
      </c>
      <c r="B113" s="3">
        <v>43201</v>
      </c>
      <c r="C113" s="22" t="str">
        <f t="shared" si="3"/>
        <v>Weekday</v>
      </c>
      <c r="D113" s="17" t="str">
        <f t="shared" si="4"/>
        <v>Apr</v>
      </c>
      <c r="E113" s="2">
        <v>2849.6</v>
      </c>
      <c r="F113" s="2">
        <v>61</v>
      </c>
      <c r="G113" s="2">
        <v>50</v>
      </c>
      <c r="H113" s="2">
        <v>1.22</v>
      </c>
      <c r="I113" s="2">
        <v>56.991999999999997</v>
      </c>
      <c r="J113" s="2" t="str">
        <f t="shared" si="5"/>
        <v>Between $50 and $60</v>
      </c>
      <c r="K113" s="2">
        <v>46.7147541</v>
      </c>
      <c r="L113" s="2">
        <v>100</v>
      </c>
      <c r="M113" s="2">
        <v>3.3902902089999999E-2</v>
      </c>
      <c r="N113" s="2">
        <v>550</v>
      </c>
      <c r="O113" s="2">
        <v>9.0909090910000004E-2</v>
      </c>
      <c r="P113" s="2">
        <v>13</v>
      </c>
      <c r="Q113" s="2">
        <v>793</v>
      </c>
      <c r="R113" s="2">
        <v>0.72171532849999998</v>
      </c>
      <c r="S113" s="2">
        <v>18000</v>
      </c>
      <c r="T113" s="2">
        <v>45000</v>
      </c>
      <c r="U113" s="2">
        <v>-43.4</v>
      </c>
      <c r="V113" s="2"/>
      <c r="W113" s="2"/>
      <c r="X113" s="2"/>
      <c r="Y113" s="2"/>
      <c r="Z113" s="2"/>
      <c r="AA113" s="2"/>
      <c r="AB113" s="2"/>
      <c r="AC113" s="2">
        <v>900</v>
      </c>
      <c r="AD113" s="2">
        <v>3.166222222</v>
      </c>
      <c r="AE113" s="2">
        <v>6.3324444440000002E-2</v>
      </c>
    </row>
    <row r="114" spans="1:31" x14ac:dyDescent="0.25">
      <c r="A114" s="2" t="s">
        <v>100</v>
      </c>
      <c r="B114" s="3">
        <v>43200</v>
      </c>
      <c r="C114" s="22" t="str">
        <f t="shared" si="3"/>
        <v>Weekday</v>
      </c>
      <c r="D114" s="17" t="str">
        <f t="shared" si="4"/>
        <v>Apr</v>
      </c>
      <c r="E114" s="2">
        <v>2586.5</v>
      </c>
      <c r="F114" s="2">
        <v>69</v>
      </c>
      <c r="G114" s="2">
        <v>43</v>
      </c>
      <c r="H114" s="2">
        <v>1.604651163</v>
      </c>
      <c r="I114" s="2">
        <v>60.151162790000001</v>
      </c>
      <c r="J114" s="2" t="str">
        <f t="shared" si="5"/>
        <v>More than $60</v>
      </c>
      <c r="K114" s="2">
        <v>37.485507249999998</v>
      </c>
      <c r="L114" s="2">
        <v>100</v>
      </c>
      <c r="M114" s="2">
        <v>3.7223152799999999E-2</v>
      </c>
      <c r="N114" s="2">
        <v>470</v>
      </c>
      <c r="O114" s="2">
        <v>9.1489361699999994E-2</v>
      </c>
      <c r="P114" s="2">
        <v>13</v>
      </c>
      <c r="Q114" s="2">
        <v>897</v>
      </c>
      <c r="R114" s="2">
        <v>0.65319930410000004</v>
      </c>
      <c r="S114" s="2">
        <v>18000</v>
      </c>
      <c r="T114" s="2">
        <v>45000</v>
      </c>
      <c r="U114" s="2">
        <v>-410.5</v>
      </c>
      <c r="V114" s="2"/>
      <c r="W114" s="2"/>
      <c r="X114" s="2"/>
      <c r="Y114" s="2"/>
      <c r="Z114" s="2"/>
      <c r="AA114" s="2"/>
      <c r="AB114" s="2"/>
      <c r="AC114" s="2">
        <v>900</v>
      </c>
      <c r="AD114" s="2">
        <v>2.8738888889999998</v>
      </c>
      <c r="AE114" s="2">
        <v>5.7477777780000003E-2</v>
      </c>
    </row>
    <row r="115" spans="1:31" x14ac:dyDescent="0.25">
      <c r="A115" s="2" t="s">
        <v>99</v>
      </c>
      <c r="B115" s="3">
        <v>43199</v>
      </c>
      <c r="C115" s="22" t="str">
        <f t="shared" si="3"/>
        <v>Weekday</v>
      </c>
      <c r="D115" s="17" t="str">
        <f t="shared" si="4"/>
        <v>Apr</v>
      </c>
      <c r="E115" s="2">
        <v>2744.4</v>
      </c>
      <c r="F115" s="2">
        <v>115</v>
      </c>
      <c r="G115" s="2">
        <v>48</v>
      </c>
      <c r="H115" s="2">
        <v>2.3958333330000001</v>
      </c>
      <c r="I115" s="2">
        <v>57.174999999999997</v>
      </c>
      <c r="J115" s="2" t="str">
        <f t="shared" si="5"/>
        <v>Between $50 and $60</v>
      </c>
      <c r="K115" s="2">
        <v>23.86434783</v>
      </c>
      <c r="L115" s="2">
        <v>100</v>
      </c>
      <c r="M115" s="2">
        <v>3.5156799320000001E-2</v>
      </c>
      <c r="N115" s="2">
        <v>700</v>
      </c>
      <c r="O115" s="2">
        <v>6.8571428569999995E-2</v>
      </c>
      <c r="P115" s="2">
        <v>13</v>
      </c>
      <c r="Q115" s="2">
        <v>1495</v>
      </c>
      <c r="R115" s="2">
        <v>0.45525433609999999</v>
      </c>
      <c r="S115" s="2">
        <v>18000</v>
      </c>
      <c r="T115" s="2">
        <v>45000</v>
      </c>
      <c r="U115" s="2">
        <v>-850.6</v>
      </c>
      <c r="V115" s="2"/>
      <c r="W115" s="2"/>
      <c r="X115" s="2"/>
      <c r="Y115" s="2"/>
      <c r="Z115" s="2"/>
      <c r="AA115" s="2"/>
      <c r="AB115" s="2"/>
      <c r="AC115" s="2">
        <v>900</v>
      </c>
      <c r="AD115" s="2">
        <v>3.0493333329999999</v>
      </c>
      <c r="AE115" s="2">
        <v>6.0986666670000002E-2</v>
      </c>
    </row>
    <row r="116" spans="1:31" x14ac:dyDescent="0.25">
      <c r="A116" s="2" t="s">
        <v>105</v>
      </c>
      <c r="B116" s="3">
        <v>43198</v>
      </c>
      <c r="C116" s="22" t="str">
        <f t="shared" si="3"/>
        <v>Weekend</v>
      </c>
      <c r="D116" s="17" t="str">
        <f t="shared" si="4"/>
        <v>Apr</v>
      </c>
      <c r="E116" s="2">
        <v>5083.58</v>
      </c>
      <c r="F116" s="2">
        <v>147</v>
      </c>
      <c r="G116" s="2">
        <v>126</v>
      </c>
      <c r="H116" s="2">
        <v>1.1666666670000001</v>
      </c>
      <c r="I116" s="2">
        <v>40.345873019999999</v>
      </c>
      <c r="J116" s="2" t="str">
        <f t="shared" si="5"/>
        <v>Between $40 and $50</v>
      </c>
      <c r="K116" s="2">
        <v>34.582176869999998</v>
      </c>
      <c r="L116" s="2">
        <v>100</v>
      </c>
      <c r="M116" s="2">
        <v>1.9291686440000001E-2</v>
      </c>
      <c r="N116" s="2">
        <v>1400</v>
      </c>
      <c r="O116" s="2">
        <v>0.09</v>
      </c>
      <c r="P116" s="2">
        <v>13</v>
      </c>
      <c r="Q116" s="2">
        <v>1911</v>
      </c>
      <c r="R116" s="2">
        <v>0.62408381489999998</v>
      </c>
      <c r="S116" s="2">
        <v>18000</v>
      </c>
      <c r="T116" s="2">
        <v>45000</v>
      </c>
      <c r="U116" s="2">
        <v>1072.58</v>
      </c>
      <c r="V116" s="2"/>
      <c r="W116" s="2"/>
      <c r="X116" s="2"/>
      <c r="Y116" s="2"/>
      <c r="Z116" s="2"/>
      <c r="AA116" s="2"/>
      <c r="AB116" s="2"/>
      <c r="AC116" s="2">
        <v>900</v>
      </c>
      <c r="AD116" s="2">
        <v>5.6484222219999998</v>
      </c>
      <c r="AE116" s="2">
        <v>0.11296844440000001</v>
      </c>
    </row>
    <row r="117" spans="1:31" x14ac:dyDescent="0.25">
      <c r="A117" s="2" t="s">
        <v>104</v>
      </c>
      <c r="B117" s="3">
        <v>43197</v>
      </c>
      <c r="C117" s="22" t="str">
        <f t="shared" si="3"/>
        <v>Weekend</v>
      </c>
      <c r="D117" s="17" t="str">
        <f t="shared" si="4"/>
        <v>Apr</v>
      </c>
      <c r="E117" s="2">
        <v>6794.89</v>
      </c>
      <c r="F117" s="2">
        <v>167</v>
      </c>
      <c r="G117" s="2">
        <v>144</v>
      </c>
      <c r="H117" s="2">
        <v>1.1597222220000001</v>
      </c>
      <c r="I117" s="2">
        <v>47.186736109999998</v>
      </c>
      <c r="J117" s="2" t="str">
        <f t="shared" si="5"/>
        <v>Between $40 and $50</v>
      </c>
      <c r="K117" s="2">
        <v>40.68796407</v>
      </c>
      <c r="L117" s="2">
        <v>100</v>
      </c>
      <c r="M117" s="2">
        <v>1.450349462E-2</v>
      </c>
      <c r="N117" s="2">
        <v>1630</v>
      </c>
      <c r="O117" s="2">
        <v>8.8343558279999998E-2</v>
      </c>
      <c r="P117" s="2">
        <v>13</v>
      </c>
      <c r="Q117" s="2">
        <v>2171</v>
      </c>
      <c r="R117" s="2">
        <v>0.68049519570000006</v>
      </c>
      <c r="S117" s="2">
        <v>18000</v>
      </c>
      <c r="T117" s="2">
        <v>45000</v>
      </c>
      <c r="U117" s="2">
        <v>2523.89</v>
      </c>
      <c r="V117" s="2"/>
      <c r="W117" s="2"/>
      <c r="X117" s="2"/>
      <c r="Y117" s="2"/>
      <c r="Z117" s="2"/>
      <c r="AA117" s="2"/>
      <c r="AB117" s="2"/>
      <c r="AC117" s="2">
        <v>900</v>
      </c>
      <c r="AD117" s="2">
        <v>7.5498777779999999</v>
      </c>
      <c r="AE117" s="2">
        <v>0.1509975556</v>
      </c>
    </row>
    <row r="118" spans="1:31" x14ac:dyDescent="0.25">
      <c r="A118" s="2" t="s">
        <v>103</v>
      </c>
      <c r="B118" s="3">
        <v>43196</v>
      </c>
      <c r="C118" s="22" t="str">
        <f t="shared" si="3"/>
        <v>Weekday</v>
      </c>
      <c r="D118" s="17" t="str">
        <f t="shared" si="4"/>
        <v>Apr</v>
      </c>
      <c r="E118" s="2">
        <v>3222.1</v>
      </c>
      <c r="F118" s="2">
        <v>56</v>
      </c>
      <c r="G118" s="2">
        <v>59</v>
      </c>
      <c r="H118" s="2">
        <v>0.94915254240000002</v>
      </c>
      <c r="I118" s="2">
        <v>54.611864410000003</v>
      </c>
      <c r="J118" s="2" t="str">
        <f t="shared" si="5"/>
        <v>Between $50 and $60</v>
      </c>
      <c r="K118" s="2">
        <v>57.537500000000001</v>
      </c>
      <c r="L118" s="2">
        <v>100</v>
      </c>
      <c r="M118" s="2">
        <v>3.0101441860000001E-2</v>
      </c>
      <c r="N118" s="2">
        <v>800</v>
      </c>
      <c r="O118" s="2">
        <v>7.3749999999999996E-2</v>
      </c>
      <c r="P118" s="2">
        <v>13</v>
      </c>
      <c r="Q118" s="2">
        <v>728</v>
      </c>
      <c r="R118" s="2">
        <v>0.77406039540000005</v>
      </c>
      <c r="S118" s="2">
        <v>18000</v>
      </c>
      <c r="T118" s="2">
        <v>45000</v>
      </c>
      <c r="U118" s="2">
        <v>394.1</v>
      </c>
      <c r="V118" s="2"/>
      <c r="W118" s="2"/>
      <c r="X118" s="2"/>
      <c r="Y118" s="2"/>
      <c r="Z118" s="2"/>
      <c r="AA118" s="2"/>
      <c r="AB118" s="2"/>
      <c r="AC118" s="2">
        <v>900</v>
      </c>
      <c r="AD118" s="2">
        <v>3.5801111109999999</v>
      </c>
      <c r="AE118" s="2">
        <v>7.1602222219999997E-2</v>
      </c>
    </row>
    <row r="119" spans="1:31" x14ac:dyDescent="0.25">
      <c r="A119" s="2" t="s">
        <v>102</v>
      </c>
      <c r="B119" s="3">
        <v>43195</v>
      </c>
      <c r="C119" s="22" t="str">
        <f t="shared" si="3"/>
        <v>Weekday</v>
      </c>
      <c r="D119" s="17" t="str">
        <f t="shared" si="4"/>
        <v>Apr</v>
      </c>
      <c r="E119" s="2">
        <v>1696.4</v>
      </c>
      <c r="F119" s="2">
        <v>23</v>
      </c>
      <c r="G119" s="2">
        <v>29</v>
      </c>
      <c r="H119" s="2">
        <v>0.79310344830000001</v>
      </c>
      <c r="I119" s="2">
        <v>58.496551719999999</v>
      </c>
      <c r="J119" s="2" t="str">
        <f t="shared" si="5"/>
        <v>Between $50 and $60</v>
      </c>
      <c r="K119" s="2">
        <v>73.756521739999997</v>
      </c>
      <c r="L119" s="2">
        <v>100</v>
      </c>
      <c r="M119" s="2">
        <v>5.5666889329999997E-2</v>
      </c>
      <c r="N119" s="2">
        <v>760</v>
      </c>
      <c r="O119" s="2">
        <v>3.8157894739999997E-2</v>
      </c>
      <c r="P119" s="2">
        <v>13</v>
      </c>
      <c r="Q119" s="2">
        <v>299</v>
      </c>
      <c r="R119" s="2">
        <v>0.82374439990000003</v>
      </c>
      <c r="S119" s="2">
        <v>18000</v>
      </c>
      <c r="T119" s="2">
        <v>45000</v>
      </c>
      <c r="U119" s="2">
        <v>-702.6</v>
      </c>
      <c r="V119" s="2"/>
      <c r="W119" s="2"/>
      <c r="X119" s="2"/>
      <c r="Y119" s="2"/>
      <c r="Z119" s="2"/>
      <c r="AA119" s="2"/>
      <c r="AB119" s="2"/>
      <c r="AC119" s="2">
        <v>900</v>
      </c>
      <c r="AD119" s="2">
        <v>1.884888889</v>
      </c>
      <c r="AE119" s="2">
        <v>3.7697777779999997E-2</v>
      </c>
    </row>
    <row r="120" spans="1:31" x14ac:dyDescent="0.25">
      <c r="A120" s="2" t="s">
        <v>101</v>
      </c>
      <c r="B120" s="3">
        <v>43194</v>
      </c>
      <c r="C120" s="22" t="str">
        <f t="shared" si="3"/>
        <v>Weekday</v>
      </c>
      <c r="D120" s="17" t="str">
        <f t="shared" si="4"/>
        <v>Apr</v>
      </c>
      <c r="E120" s="2">
        <v>1842.9</v>
      </c>
      <c r="F120" s="2">
        <v>28</v>
      </c>
      <c r="G120" s="2">
        <v>30</v>
      </c>
      <c r="H120" s="2">
        <v>0.93333333330000001</v>
      </c>
      <c r="I120" s="2">
        <v>61.43</v>
      </c>
      <c r="J120" s="2" t="str">
        <f t="shared" si="5"/>
        <v>More than $60</v>
      </c>
      <c r="K120" s="2">
        <v>65.817857140000001</v>
      </c>
      <c r="L120" s="2">
        <v>100</v>
      </c>
      <c r="M120" s="2">
        <v>5.1469452880000002E-2</v>
      </c>
      <c r="N120" s="2">
        <v>680</v>
      </c>
      <c r="O120" s="2">
        <v>4.4117647060000001E-2</v>
      </c>
      <c r="P120" s="2">
        <v>13</v>
      </c>
      <c r="Q120" s="2">
        <v>364</v>
      </c>
      <c r="R120" s="2">
        <v>0.80248521350000002</v>
      </c>
      <c r="S120" s="2">
        <v>18000</v>
      </c>
      <c r="T120" s="2">
        <v>45000</v>
      </c>
      <c r="U120" s="2">
        <v>-621.1</v>
      </c>
      <c r="V120" s="2"/>
      <c r="W120" s="2"/>
      <c r="X120" s="2"/>
      <c r="Y120" s="2"/>
      <c r="Z120" s="2"/>
      <c r="AA120" s="2"/>
      <c r="AB120" s="2"/>
      <c r="AC120" s="2">
        <v>900</v>
      </c>
      <c r="AD120" s="2">
        <v>2.0476666670000001</v>
      </c>
      <c r="AE120" s="2">
        <v>4.0953333330000001E-2</v>
      </c>
    </row>
    <row r="121" spans="1:31" x14ac:dyDescent="0.25">
      <c r="A121" s="2" t="s">
        <v>100</v>
      </c>
      <c r="B121" s="3">
        <v>43193</v>
      </c>
      <c r="C121" s="22" t="str">
        <f t="shared" si="3"/>
        <v>Weekday</v>
      </c>
      <c r="D121" s="17" t="str">
        <f t="shared" si="4"/>
        <v>Apr</v>
      </c>
      <c r="E121" s="2">
        <v>1150</v>
      </c>
      <c r="F121" s="2">
        <v>16</v>
      </c>
      <c r="G121" s="2">
        <v>24</v>
      </c>
      <c r="H121" s="2">
        <v>0.66666666669999997</v>
      </c>
      <c r="I121" s="2">
        <v>47.916666669999998</v>
      </c>
      <c r="J121" s="2" t="str">
        <f t="shared" si="5"/>
        <v>Between $40 and $50</v>
      </c>
      <c r="K121" s="2">
        <v>71.875</v>
      </c>
      <c r="L121" s="2">
        <v>100</v>
      </c>
      <c r="M121" s="2">
        <v>0.08</v>
      </c>
      <c r="N121" s="2">
        <v>600</v>
      </c>
      <c r="O121" s="2">
        <v>0.04</v>
      </c>
      <c r="P121" s="2">
        <v>13</v>
      </c>
      <c r="Q121" s="2">
        <v>208</v>
      </c>
      <c r="R121" s="2">
        <v>0.81913043480000003</v>
      </c>
      <c r="S121" s="2">
        <v>18000</v>
      </c>
      <c r="T121" s="2">
        <v>45000</v>
      </c>
      <c r="U121" s="2">
        <v>-1158</v>
      </c>
      <c r="V121" s="2"/>
      <c r="W121" s="2"/>
      <c r="X121" s="2"/>
      <c r="Y121" s="2"/>
      <c r="Z121" s="2"/>
      <c r="AA121" s="2"/>
      <c r="AB121" s="2"/>
      <c r="AC121" s="2">
        <v>900</v>
      </c>
      <c r="AD121" s="2">
        <v>1.2777777779999999</v>
      </c>
      <c r="AE121" s="2">
        <v>2.5555555559999998E-2</v>
      </c>
    </row>
    <row r="122" spans="1:31" x14ac:dyDescent="0.25">
      <c r="A122" s="2" t="s">
        <v>99</v>
      </c>
      <c r="B122" s="3">
        <v>43192</v>
      </c>
      <c r="C122" s="22" t="str">
        <f t="shared" si="3"/>
        <v>Weekday</v>
      </c>
      <c r="D122" s="17" t="str">
        <f t="shared" si="4"/>
        <v>Apr</v>
      </c>
      <c r="E122" s="2">
        <v>1563.15</v>
      </c>
      <c r="F122" s="2">
        <v>26</v>
      </c>
      <c r="G122" s="2">
        <v>30</v>
      </c>
      <c r="H122" s="2">
        <v>0.86666666670000003</v>
      </c>
      <c r="I122" s="2">
        <v>52.104999999999997</v>
      </c>
      <c r="J122" s="2" t="str">
        <f t="shared" si="5"/>
        <v>Between $50 and $60</v>
      </c>
      <c r="K122" s="2">
        <v>60.121153849999999</v>
      </c>
      <c r="L122" s="2">
        <v>100</v>
      </c>
      <c r="M122" s="2">
        <v>6.0126867690000002E-2</v>
      </c>
      <c r="N122" s="2">
        <v>682</v>
      </c>
      <c r="O122" s="2">
        <v>4.3988269789999999E-2</v>
      </c>
      <c r="P122" s="2">
        <v>13</v>
      </c>
      <c r="Q122" s="2">
        <v>338</v>
      </c>
      <c r="R122" s="2">
        <v>0.78376995169999997</v>
      </c>
      <c r="S122" s="2">
        <v>18000</v>
      </c>
      <c r="T122" s="2">
        <v>45000</v>
      </c>
      <c r="U122" s="2">
        <v>-874.85</v>
      </c>
      <c r="V122" s="2"/>
      <c r="W122" s="2"/>
      <c r="X122" s="2"/>
      <c r="Y122" s="2"/>
      <c r="Z122" s="2"/>
      <c r="AA122" s="2"/>
      <c r="AB122" s="2"/>
      <c r="AC122" s="2">
        <v>900</v>
      </c>
      <c r="AD122" s="2">
        <v>1.7368333330000001</v>
      </c>
      <c r="AE122" s="2">
        <v>3.4736666669999999E-2</v>
      </c>
    </row>
    <row r="123" spans="1:31" x14ac:dyDescent="0.25">
      <c r="A123" s="2" t="s">
        <v>105</v>
      </c>
      <c r="B123" s="3">
        <v>43191</v>
      </c>
      <c r="C123" s="22" t="str">
        <f t="shared" si="3"/>
        <v>Weekend</v>
      </c>
      <c r="D123" s="17" t="str">
        <f t="shared" si="4"/>
        <v>Apr</v>
      </c>
      <c r="E123" s="2">
        <v>4572.8</v>
      </c>
      <c r="F123" s="2">
        <v>53</v>
      </c>
      <c r="G123" s="2">
        <v>69</v>
      </c>
      <c r="H123" s="2">
        <v>0.768115942</v>
      </c>
      <c r="I123" s="2">
        <v>66.272463770000002</v>
      </c>
      <c r="J123" s="2" t="str">
        <f t="shared" si="5"/>
        <v>More than $60</v>
      </c>
      <c r="K123" s="2">
        <v>86.279245279999998</v>
      </c>
      <c r="L123" s="2">
        <v>100</v>
      </c>
      <c r="M123" s="2">
        <v>2.1400445130000001E-2</v>
      </c>
      <c r="N123" s="2">
        <v>1500</v>
      </c>
      <c r="O123" s="2">
        <v>4.5999999999999999E-2</v>
      </c>
      <c r="P123" s="2">
        <v>13</v>
      </c>
      <c r="Q123" s="2">
        <v>689</v>
      </c>
      <c r="R123" s="2">
        <v>0.84932645210000002</v>
      </c>
      <c r="S123" s="2">
        <v>18000</v>
      </c>
      <c r="T123" s="2">
        <v>45000</v>
      </c>
      <c r="U123" s="2">
        <v>1783.8</v>
      </c>
      <c r="V123" s="2"/>
      <c r="W123" s="2"/>
      <c r="X123" s="2"/>
      <c r="Y123" s="2"/>
      <c r="Z123" s="2"/>
      <c r="AA123" s="2"/>
      <c r="AB123" s="2"/>
      <c r="AC123" s="2">
        <v>900</v>
      </c>
      <c r="AD123" s="2">
        <v>5.0808888889999997</v>
      </c>
      <c r="AE123" s="2">
        <v>0.1016177778</v>
      </c>
    </row>
    <row r="124" spans="1:31" x14ac:dyDescent="0.25">
      <c r="A124" s="2" t="s">
        <v>104</v>
      </c>
      <c r="B124" s="3">
        <v>43190</v>
      </c>
      <c r="C124" s="22" t="str">
        <f t="shared" si="3"/>
        <v>Weekend</v>
      </c>
      <c r="D124" s="17" t="str">
        <f t="shared" si="4"/>
        <v>Mar</v>
      </c>
      <c r="E124" s="2">
        <v>3013.84</v>
      </c>
      <c r="F124" s="2">
        <v>35</v>
      </c>
      <c r="G124" s="2">
        <v>51</v>
      </c>
      <c r="H124" s="2">
        <v>0.68627450980000004</v>
      </c>
      <c r="I124" s="2">
        <v>59.094901960000001</v>
      </c>
      <c r="J124" s="2" t="str">
        <f t="shared" si="5"/>
        <v>Between $50 and $60</v>
      </c>
      <c r="K124" s="2">
        <v>86.109714289999999</v>
      </c>
      <c r="L124" s="2">
        <v>100</v>
      </c>
      <c r="M124" s="2">
        <v>3.211468797E-2</v>
      </c>
      <c r="N124" s="2">
        <v>1268</v>
      </c>
      <c r="O124" s="2">
        <v>4.0220820189999999E-2</v>
      </c>
      <c r="P124" s="2">
        <v>13</v>
      </c>
      <c r="Q124" s="2">
        <v>455</v>
      </c>
      <c r="R124" s="2">
        <v>0.84902980910000003</v>
      </c>
      <c r="S124" s="2">
        <v>18000</v>
      </c>
      <c r="T124" s="2">
        <v>45000</v>
      </c>
      <c r="U124" s="2">
        <v>458.84</v>
      </c>
      <c r="V124" s="2"/>
      <c r="W124" s="2"/>
      <c r="X124" s="2"/>
      <c r="Y124" s="2"/>
      <c r="Z124" s="2"/>
      <c r="AA124" s="2"/>
      <c r="AB124" s="2"/>
      <c r="AC124" s="2">
        <v>900</v>
      </c>
      <c r="AD124" s="2">
        <v>3.3487111110000001</v>
      </c>
      <c r="AE124" s="2">
        <v>6.6974222220000004E-2</v>
      </c>
    </row>
    <row r="125" spans="1:31" x14ac:dyDescent="0.25">
      <c r="A125" s="2" t="s">
        <v>103</v>
      </c>
      <c r="B125" s="3">
        <v>43189</v>
      </c>
      <c r="C125" s="22" t="str">
        <f t="shared" si="3"/>
        <v>Weekday</v>
      </c>
      <c r="D125" s="17" t="str">
        <f t="shared" si="4"/>
        <v>Mar</v>
      </c>
      <c r="E125" s="2">
        <v>2873.69</v>
      </c>
      <c r="F125" s="2">
        <v>40</v>
      </c>
      <c r="G125" s="2">
        <v>54</v>
      </c>
      <c r="H125" s="2">
        <v>0.74074074069999996</v>
      </c>
      <c r="I125" s="2">
        <v>53.216481479999999</v>
      </c>
      <c r="J125" s="2" t="str">
        <f t="shared" si="5"/>
        <v>Between $50 and $60</v>
      </c>
      <c r="K125" s="2">
        <v>71.842250000000007</v>
      </c>
      <c r="L125" s="2">
        <v>100</v>
      </c>
      <c r="M125" s="2">
        <v>3.3628253109999999E-2</v>
      </c>
      <c r="N125" s="2">
        <v>1450</v>
      </c>
      <c r="O125" s="2">
        <v>3.7241379310000003E-2</v>
      </c>
      <c r="P125" s="2">
        <v>13</v>
      </c>
      <c r="Q125" s="2">
        <v>520</v>
      </c>
      <c r="R125" s="2">
        <v>0.81904798359999997</v>
      </c>
      <c r="S125" s="2">
        <v>18000</v>
      </c>
      <c r="T125" s="2">
        <v>45000</v>
      </c>
      <c r="U125" s="2">
        <v>253.69</v>
      </c>
      <c r="V125" s="2"/>
      <c r="W125" s="2"/>
      <c r="X125" s="2"/>
      <c r="Y125" s="2"/>
      <c r="Z125" s="2"/>
      <c r="AA125" s="2"/>
      <c r="AB125" s="2"/>
      <c r="AC125" s="2">
        <v>900</v>
      </c>
      <c r="AD125" s="2">
        <v>3.192988889</v>
      </c>
      <c r="AE125" s="2">
        <v>6.3859777780000002E-2</v>
      </c>
    </row>
    <row r="126" spans="1:31" x14ac:dyDescent="0.25">
      <c r="A126" s="2" t="s">
        <v>102</v>
      </c>
      <c r="B126" s="3">
        <v>43188</v>
      </c>
      <c r="C126" s="22" t="str">
        <f t="shared" si="3"/>
        <v>Weekday</v>
      </c>
      <c r="D126" s="17" t="str">
        <f t="shared" si="4"/>
        <v>Mar</v>
      </c>
      <c r="E126" s="2">
        <v>2825.11</v>
      </c>
      <c r="F126" s="2">
        <v>43</v>
      </c>
      <c r="G126" s="2">
        <v>37</v>
      </c>
      <c r="H126" s="2">
        <v>1.162162162</v>
      </c>
      <c r="I126" s="2">
        <v>76.354324320000003</v>
      </c>
      <c r="J126" s="2" t="str">
        <f t="shared" si="5"/>
        <v>More than $60</v>
      </c>
      <c r="K126" s="2">
        <v>65.700232560000003</v>
      </c>
      <c r="L126" s="2">
        <v>100</v>
      </c>
      <c r="M126" s="2">
        <v>3.4186748529999998E-2</v>
      </c>
      <c r="N126" s="2">
        <v>760</v>
      </c>
      <c r="O126" s="2">
        <v>4.8684210530000001E-2</v>
      </c>
      <c r="P126" s="2">
        <v>13</v>
      </c>
      <c r="Q126" s="2">
        <v>559</v>
      </c>
      <c r="R126" s="2">
        <v>0.80213159840000003</v>
      </c>
      <c r="S126" s="2">
        <v>18000</v>
      </c>
      <c r="T126" s="2">
        <v>45000</v>
      </c>
      <c r="U126" s="2">
        <v>166.11</v>
      </c>
      <c r="V126" s="2"/>
      <c r="W126" s="2"/>
      <c r="X126" s="2"/>
      <c r="Y126" s="2"/>
      <c r="Z126" s="2"/>
      <c r="AA126" s="2"/>
      <c r="AB126" s="2"/>
      <c r="AC126" s="2">
        <v>900</v>
      </c>
      <c r="AD126" s="2">
        <v>3.1390111109999999</v>
      </c>
      <c r="AE126" s="2">
        <v>6.2780222220000001E-2</v>
      </c>
    </row>
    <row r="127" spans="1:31" x14ac:dyDescent="0.25">
      <c r="A127" s="2" t="s">
        <v>101</v>
      </c>
      <c r="B127" s="3">
        <v>43187</v>
      </c>
      <c r="C127" s="22" t="str">
        <f t="shared" si="3"/>
        <v>Weekday</v>
      </c>
      <c r="D127" s="17" t="str">
        <f t="shared" si="4"/>
        <v>Mar</v>
      </c>
      <c r="E127" s="2">
        <v>2258.9499999999998</v>
      </c>
      <c r="F127" s="2">
        <v>33</v>
      </c>
      <c r="G127" s="2">
        <v>39</v>
      </c>
      <c r="H127" s="2">
        <v>0.8461538462</v>
      </c>
      <c r="I127" s="2">
        <v>57.921794869999999</v>
      </c>
      <c r="J127" s="2" t="str">
        <f t="shared" si="5"/>
        <v>Between $50 and $60</v>
      </c>
      <c r="K127" s="2">
        <v>68.453030299999995</v>
      </c>
      <c r="L127" s="2">
        <v>100</v>
      </c>
      <c r="M127" s="2">
        <v>4.2391742089999997E-2</v>
      </c>
      <c r="N127" s="2">
        <v>750</v>
      </c>
      <c r="O127" s="2">
        <v>5.1999999999999998E-2</v>
      </c>
      <c r="P127" s="2">
        <v>13</v>
      </c>
      <c r="Q127" s="2">
        <v>429</v>
      </c>
      <c r="R127" s="2">
        <v>0.81008875810000003</v>
      </c>
      <c r="S127" s="2">
        <v>18000</v>
      </c>
      <c r="T127" s="2">
        <v>45000</v>
      </c>
      <c r="U127" s="2">
        <v>-270.05</v>
      </c>
      <c r="V127" s="2"/>
      <c r="W127" s="2"/>
      <c r="X127" s="2"/>
      <c r="Y127" s="2"/>
      <c r="Z127" s="2"/>
      <c r="AA127" s="2"/>
      <c r="AB127" s="2"/>
      <c r="AC127" s="2">
        <v>900</v>
      </c>
      <c r="AD127" s="2">
        <v>2.5099444439999998</v>
      </c>
      <c r="AE127" s="2">
        <v>5.0198888890000001E-2</v>
      </c>
    </row>
    <row r="128" spans="1:31" x14ac:dyDescent="0.25">
      <c r="A128" s="2" t="s">
        <v>100</v>
      </c>
      <c r="B128" s="3">
        <v>43186</v>
      </c>
      <c r="C128" s="22" t="str">
        <f t="shared" si="3"/>
        <v>Weekday</v>
      </c>
      <c r="D128" s="17" t="str">
        <f t="shared" si="4"/>
        <v>Mar</v>
      </c>
      <c r="E128" s="2">
        <v>1796.41</v>
      </c>
      <c r="F128" s="2">
        <v>33</v>
      </c>
      <c r="G128" s="2">
        <v>37</v>
      </c>
      <c r="H128" s="2">
        <v>0.89189189189999996</v>
      </c>
      <c r="I128" s="2">
        <v>48.551621619999999</v>
      </c>
      <c r="J128" s="2" t="str">
        <f t="shared" si="5"/>
        <v>Between $40 and $50</v>
      </c>
      <c r="K128" s="2">
        <v>54.436666670000001</v>
      </c>
      <c r="L128" s="2">
        <v>100</v>
      </c>
      <c r="M128" s="2">
        <v>5.2731213190000001E-2</v>
      </c>
      <c r="N128" s="2">
        <v>650</v>
      </c>
      <c r="O128" s="2">
        <v>5.6923076920000003E-2</v>
      </c>
      <c r="P128" s="2">
        <v>13</v>
      </c>
      <c r="Q128" s="2">
        <v>429</v>
      </c>
      <c r="R128" s="2">
        <v>0.76119037410000001</v>
      </c>
      <c r="S128" s="2">
        <v>18000</v>
      </c>
      <c r="T128" s="2">
        <v>45000</v>
      </c>
      <c r="U128" s="2">
        <v>-732.59</v>
      </c>
      <c r="V128" s="2"/>
      <c r="W128" s="2"/>
      <c r="X128" s="2"/>
      <c r="Y128" s="2"/>
      <c r="Z128" s="2"/>
      <c r="AA128" s="2"/>
      <c r="AB128" s="2"/>
      <c r="AC128" s="2">
        <v>900</v>
      </c>
      <c r="AD128" s="2">
        <v>1.9960111110000001</v>
      </c>
      <c r="AE128" s="2">
        <v>3.9920222220000003E-2</v>
      </c>
    </row>
    <row r="129" spans="1:31" x14ac:dyDescent="0.25">
      <c r="A129" s="2" t="s">
        <v>99</v>
      </c>
      <c r="B129" s="3">
        <v>43185</v>
      </c>
      <c r="C129" s="22" t="str">
        <f t="shared" si="3"/>
        <v>Weekday</v>
      </c>
      <c r="D129" s="17" t="str">
        <f t="shared" si="4"/>
        <v>Mar</v>
      </c>
      <c r="E129" s="2">
        <v>1313.81</v>
      </c>
      <c r="F129" s="2">
        <v>27</v>
      </c>
      <c r="G129" s="2">
        <v>28</v>
      </c>
      <c r="H129" s="2">
        <v>0.96428571429999999</v>
      </c>
      <c r="I129" s="2">
        <v>46.921785710000002</v>
      </c>
      <c r="J129" s="2" t="str">
        <f t="shared" si="5"/>
        <v>Between $40 and $50</v>
      </c>
      <c r="K129" s="2">
        <v>48.659629629999998</v>
      </c>
      <c r="L129" s="2">
        <v>100</v>
      </c>
      <c r="M129" s="2">
        <v>7.0730862000000005E-2</v>
      </c>
      <c r="N129" s="2">
        <v>693</v>
      </c>
      <c r="O129" s="2">
        <v>4.0404040400000001E-2</v>
      </c>
      <c r="P129" s="2">
        <v>13</v>
      </c>
      <c r="Q129" s="2">
        <v>351</v>
      </c>
      <c r="R129" s="2">
        <v>0.73283808159999997</v>
      </c>
      <c r="S129" s="2">
        <v>18000</v>
      </c>
      <c r="T129" s="2">
        <v>45000</v>
      </c>
      <c r="U129" s="2">
        <v>-1137.19</v>
      </c>
      <c r="V129" s="2"/>
      <c r="W129" s="2"/>
      <c r="X129" s="2"/>
      <c r="Y129" s="2"/>
      <c r="Z129" s="2"/>
      <c r="AA129" s="2"/>
      <c r="AB129" s="2"/>
      <c r="AC129" s="2">
        <v>900</v>
      </c>
      <c r="AD129" s="2">
        <v>1.4597888889999999</v>
      </c>
      <c r="AE129" s="2">
        <v>2.9195777780000001E-2</v>
      </c>
    </row>
    <row r="130" spans="1:31" x14ac:dyDescent="0.25">
      <c r="A130" s="2" t="s">
        <v>105</v>
      </c>
      <c r="B130" s="3">
        <v>43184</v>
      </c>
      <c r="C130" s="22" t="str">
        <f t="shared" ref="C130:C193" si="6">IF(WEEKDAY(B130,2)&lt;6, "Weekday", "Weekend")</f>
        <v>Weekend</v>
      </c>
      <c r="D130" s="17" t="str">
        <f t="shared" ref="D130:D193" si="7">TEXT(B130,"mmm")</f>
        <v>Mar</v>
      </c>
      <c r="E130" s="2">
        <v>3270.84</v>
      </c>
      <c r="F130" s="2">
        <v>42</v>
      </c>
      <c r="G130" s="2">
        <v>57</v>
      </c>
      <c r="H130" s="2">
        <v>0.73684210530000005</v>
      </c>
      <c r="I130" s="2">
        <v>57.38315789</v>
      </c>
      <c r="J130" s="2" t="str">
        <f t="shared" ref="J130:J193" si="8">IF(I130&lt;40, "Less than $40", IF(I130&lt;50, "Between $40 and $50", IF(I130&lt;60, "Between $50 and $60", "More than $60")))</f>
        <v>Between $50 and $60</v>
      </c>
      <c r="K130" s="2">
        <v>77.877142860000006</v>
      </c>
      <c r="L130" s="2">
        <v>100</v>
      </c>
      <c r="M130" s="2">
        <v>2.9666195959999999E-2</v>
      </c>
      <c r="N130" s="2">
        <v>1380</v>
      </c>
      <c r="O130" s="2">
        <v>4.1304347829999997E-2</v>
      </c>
      <c r="P130" s="2">
        <v>13</v>
      </c>
      <c r="Q130" s="2">
        <v>546</v>
      </c>
      <c r="R130" s="2">
        <v>0.83307040389999998</v>
      </c>
      <c r="S130" s="2">
        <v>18000</v>
      </c>
      <c r="T130" s="2">
        <v>45000</v>
      </c>
      <c r="U130" s="2">
        <v>624.84</v>
      </c>
      <c r="V130" s="2"/>
      <c r="W130" s="2"/>
      <c r="X130" s="2"/>
      <c r="Y130" s="2"/>
      <c r="Z130" s="2"/>
      <c r="AA130" s="2"/>
      <c r="AB130" s="2"/>
      <c r="AC130" s="2">
        <v>900</v>
      </c>
      <c r="AD130" s="2">
        <v>3.6342666669999999</v>
      </c>
      <c r="AE130" s="2">
        <v>7.2685333330000004E-2</v>
      </c>
    </row>
    <row r="131" spans="1:31" x14ac:dyDescent="0.25">
      <c r="A131" s="2" t="s">
        <v>104</v>
      </c>
      <c r="B131" s="3">
        <v>43183</v>
      </c>
      <c r="C131" s="22" t="str">
        <f t="shared" si="6"/>
        <v>Weekend</v>
      </c>
      <c r="D131" s="17" t="str">
        <f t="shared" si="7"/>
        <v>Mar</v>
      </c>
      <c r="E131" s="2">
        <v>3486.71</v>
      </c>
      <c r="F131" s="2">
        <v>45</v>
      </c>
      <c r="G131" s="2">
        <v>63</v>
      </c>
      <c r="H131" s="2">
        <v>0.71428571429999999</v>
      </c>
      <c r="I131" s="2">
        <v>55.344603169999999</v>
      </c>
      <c r="J131" s="2" t="str">
        <f t="shared" si="8"/>
        <v>Between $50 and $60</v>
      </c>
      <c r="K131" s="2">
        <v>77.482444439999995</v>
      </c>
      <c r="L131" s="2">
        <v>100</v>
      </c>
      <c r="M131" s="2">
        <v>2.7880704039999999E-2</v>
      </c>
      <c r="N131" s="2">
        <v>1350</v>
      </c>
      <c r="O131" s="2">
        <v>4.6666666670000002E-2</v>
      </c>
      <c r="P131" s="2">
        <v>13</v>
      </c>
      <c r="Q131" s="2">
        <v>585</v>
      </c>
      <c r="R131" s="2">
        <v>0.83222005850000003</v>
      </c>
      <c r="S131" s="2">
        <v>18000</v>
      </c>
      <c r="T131" s="2">
        <v>45000</v>
      </c>
      <c r="U131" s="2">
        <v>801.71</v>
      </c>
      <c r="V131" s="2"/>
      <c r="W131" s="2"/>
      <c r="X131" s="2"/>
      <c r="Y131" s="2"/>
      <c r="Z131" s="2"/>
      <c r="AA131" s="2"/>
      <c r="AB131" s="2"/>
      <c r="AC131" s="2">
        <v>900</v>
      </c>
      <c r="AD131" s="2">
        <v>3.874122222</v>
      </c>
      <c r="AE131" s="2">
        <v>7.7482444440000006E-2</v>
      </c>
    </row>
    <row r="132" spans="1:31" x14ac:dyDescent="0.25">
      <c r="A132" s="2" t="s">
        <v>103</v>
      </c>
      <c r="B132" s="3">
        <v>43182</v>
      </c>
      <c r="C132" s="22" t="str">
        <f t="shared" si="6"/>
        <v>Weekday</v>
      </c>
      <c r="D132" s="17" t="str">
        <f t="shared" si="7"/>
        <v>Mar</v>
      </c>
      <c r="E132" s="2">
        <v>2127.37</v>
      </c>
      <c r="F132" s="2">
        <v>36</v>
      </c>
      <c r="G132" s="2">
        <v>48</v>
      </c>
      <c r="H132" s="2">
        <v>0.75</v>
      </c>
      <c r="I132" s="2">
        <v>44.32020833</v>
      </c>
      <c r="J132" s="2" t="str">
        <f t="shared" si="8"/>
        <v>Between $40 and $50</v>
      </c>
      <c r="K132" s="2">
        <v>59.093611109999998</v>
      </c>
      <c r="L132" s="2">
        <v>100</v>
      </c>
      <c r="M132" s="2">
        <v>4.489599842E-2</v>
      </c>
      <c r="N132" s="2">
        <v>920</v>
      </c>
      <c r="O132" s="2">
        <v>5.2173913039999999E-2</v>
      </c>
      <c r="P132" s="2">
        <v>13</v>
      </c>
      <c r="Q132" s="2">
        <v>468</v>
      </c>
      <c r="R132" s="2">
        <v>0.78001005940000001</v>
      </c>
      <c r="S132" s="2">
        <v>18000</v>
      </c>
      <c r="T132" s="2">
        <v>45000</v>
      </c>
      <c r="U132" s="2">
        <v>-440.63</v>
      </c>
      <c r="V132" s="2"/>
      <c r="W132" s="2"/>
      <c r="X132" s="2"/>
      <c r="Y132" s="2"/>
      <c r="Z132" s="2"/>
      <c r="AA132" s="2"/>
      <c r="AB132" s="2"/>
      <c r="AC132" s="2">
        <v>900</v>
      </c>
      <c r="AD132" s="2">
        <v>2.3637444439999999</v>
      </c>
      <c r="AE132" s="2">
        <v>4.7274888889999998E-2</v>
      </c>
    </row>
    <row r="133" spans="1:31" x14ac:dyDescent="0.25">
      <c r="A133" s="2" t="s">
        <v>102</v>
      </c>
      <c r="B133" s="3">
        <v>43181</v>
      </c>
      <c r="C133" s="22" t="str">
        <f t="shared" si="6"/>
        <v>Weekday</v>
      </c>
      <c r="D133" s="17" t="str">
        <f t="shared" si="7"/>
        <v>Mar</v>
      </c>
      <c r="E133" s="2">
        <v>1682.22</v>
      </c>
      <c r="F133" s="2">
        <v>28</v>
      </c>
      <c r="G133" s="2">
        <v>39</v>
      </c>
      <c r="H133" s="2">
        <v>0.71794871790000003</v>
      </c>
      <c r="I133" s="2">
        <v>43.133846149999997</v>
      </c>
      <c r="J133" s="2" t="str">
        <f t="shared" si="8"/>
        <v>Between $40 and $50</v>
      </c>
      <c r="K133" s="2">
        <v>60.079285710000001</v>
      </c>
      <c r="L133" s="2">
        <v>100</v>
      </c>
      <c r="M133" s="2">
        <v>5.6109795650000002E-2</v>
      </c>
      <c r="N133" s="2">
        <v>650</v>
      </c>
      <c r="O133" s="2">
        <v>0.06</v>
      </c>
      <c r="P133" s="2">
        <v>13</v>
      </c>
      <c r="Q133" s="2">
        <v>364</v>
      </c>
      <c r="R133" s="2">
        <v>0.78361926500000001</v>
      </c>
      <c r="S133" s="2">
        <v>18000</v>
      </c>
      <c r="T133" s="2">
        <v>45000</v>
      </c>
      <c r="U133" s="2">
        <v>-781.78</v>
      </c>
      <c r="V133" s="2"/>
      <c r="W133" s="2"/>
      <c r="X133" s="2"/>
      <c r="Y133" s="2"/>
      <c r="Z133" s="2"/>
      <c r="AA133" s="2"/>
      <c r="AB133" s="2"/>
      <c r="AC133" s="2">
        <v>900</v>
      </c>
      <c r="AD133" s="2">
        <v>1.869133333</v>
      </c>
      <c r="AE133" s="2">
        <v>3.7382666670000002E-2</v>
      </c>
    </row>
    <row r="134" spans="1:31" x14ac:dyDescent="0.25">
      <c r="A134" s="2" t="s">
        <v>101</v>
      </c>
      <c r="B134" s="3">
        <v>43180</v>
      </c>
      <c r="C134" s="22" t="str">
        <f t="shared" si="6"/>
        <v>Weekday</v>
      </c>
      <c r="D134" s="17" t="str">
        <f t="shared" si="7"/>
        <v>Mar</v>
      </c>
      <c r="E134" s="2">
        <v>2399.0500000000002</v>
      </c>
      <c r="F134" s="2">
        <v>37</v>
      </c>
      <c r="G134" s="2">
        <v>43</v>
      </c>
      <c r="H134" s="2">
        <v>0.8604651163</v>
      </c>
      <c r="I134" s="2">
        <v>55.791860470000003</v>
      </c>
      <c r="J134" s="2" t="str">
        <f t="shared" si="8"/>
        <v>Between $50 and $60</v>
      </c>
      <c r="K134" s="2">
        <v>64.839189189999999</v>
      </c>
      <c r="L134" s="2">
        <v>100</v>
      </c>
      <c r="M134" s="2">
        <v>4.001520578E-2</v>
      </c>
      <c r="N134" s="2">
        <v>630</v>
      </c>
      <c r="O134" s="2">
        <v>6.8253968250000005E-2</v>
      </c>
      <c r="P134" s="2">
        <v>13</v>
      </c>
      <c r="Q134" s="2">
        <v>481</v>
      </c>
      <c r="R134" s="2">
        <v>0.79950397029999998</v>
      </c>
      <c r="S134" s="2">
        <v>18000</v>
      </c>
      <c r="T134" s="2">
        <v>45000</v>
      </c>
      <c r="U134" s="2">
        <v>-181.95</v>
      </c>
      <c r="V134" s="2"/>
      <c r="W134" s="2"/>
      <c r="X134" s="2"/>
      <c r="Y134" s="2"/>
      <c r="Z134" s="2"/>
      <c r="AA134" s="2"/>
      <c r="AB134" s="2"/>
      <c r="AC134" s="2">
        <v>900</v>
      </c>
      <c r="AD134" s="2">
        <v>2.665611111</v>
      </c>
      <c r="AE134" s="2">
        <v>5.3312222219999997E-2</v>
      </c>
    </row>
    <row r="135" spans="1:31" x14ac:dyDescent="0.25">
      <c r="A135" s="2" t="s">
        <v>100</v>
      </c>
      <c r="B135" s="3">
        <v>43179</v>
      </c>
      <c r="C135" s="22" t="str">
        <f t="shared" si="6"/>
        <v>Weekday</v>
      </c>
      <c r="D135" s="17" t="str">
        <f t="shared" si="7"/>
        <v>Mar</v>
      </c>
      <c r="E135" s="2">
        <v>1570.92</v>
      </c>
      <c r="F135" s="2">
        <v>28</v>
      </c>
      <c r="G135" s="2">
        <v>35</v>
      </c>
      <c r="H135" s="2">
        <v>0.8</v>
      </c>
      <c r="I135" s="2">
        <v>44.88342857</v>
      </c>
      <c r="J135" s="2" t="str">
        <f t="shared" si="8"/>
        <v>Between $40 and $50</v>
      </c>
      <c r="K135" s="2">
        <v>56.104285709999999</v>
      </c>
      <c r="L135" s="2">
        <v>100</v>
      </c>
      <c r="M135" s="2">
        <v>5.9847269770000003E-2</v>
      </c>
      <c r="N135" s="2">
        <v>580</v>
      </c>
      <c r="O135" s="2">
        <v>6.0344827589999997E-2</v>
      </c>
      <c r="P135" s="2">
        <v>13</v>
      </c>
      <c r="Q135" s="2">
        <v>364</v>
      </c>
      <c r="R135" s="2">
        <v>0.76828864610000003</v>
      </c>
      <c r="S135" s="2">
        <v>18000</v>
      </c>
      <c r="T135" s="2">
        <v>45000</v>
      </c>
      <c r="U135" s="2">
        <v>-893.08</v>
      </c>
      <c r="V135" s="2"/>
      <c r="W135" s="2"/>
      <c r="X135" s="2"/>
      <c r="Y135" s="2"/>
      <c r="Z135" s="2"/>
      <c r="AA135" s="2"/>
      <c r="AB135" s="2"/>
      <c r="AC135" s="2">
        <v>900</v>
      </c>
      <c r="AD135" s="2">
        <v>1.7454666670000001</v>
      </c>
      <c r="AE135" s="2">
        <v>3.490933333E-2</v>
      </c>
    </row>
    <row r="136" spans="1:31" x14ac:dyDescent="0.25">
      <c r="A136" s="2" t="s">
        <v>99</v>
      </c>
      <c r="B136" s="3">
        <v>43178</v>
      </c>
      <c r="C136" s="22" t="str">
        <f t="shared" si="6"/>
        <v>Weekday</v>
      </c>
      <c r="D136" s="17" t="str">
        <f t="shared" si="7"/>
        <v>Mar</v>
      </c>
      <c r="E136" s="2">
        <v>2107.11</v>
      </c>
      <c r="F136" s="2">
        <v>33</v>
      </c>
      <c r="G136" s="2">
        <v>38</v>
      </c>
      <c r="H136" s="2">
        <v>0.86842105260000002</v>
      </c>
      <c r="I136" s="2">
        <v>55.450263159999999</v>
      </c>
      <c r="J136" s="2" t="str">
        <f t="shared" si="8"/>
        <v>Between $50 and $60</v>
      </c>
      <c r="K136" s="2">
        <v>63.851818180000002</v>
      </c>
      <c r="L136" s="2">
        <v>100</v>
      </c>
      <c r="M136" s="2">
        <v>4.5308117859999997E-2</v>
      </c>
      <c r="N136" s="2">
        <v>658</v>
      </c>
      <c r="O136" s="2">
        <v>5.7750759880000002E-2</v>
      </c>
      <c r="P136" s="2">
        <v>13</v>
      </c>
      <c r="Q136" s="2">
        <v>429</v>
      </c>
      <c r="R136" s="2">
        <v>0.79640360489999995</v>
      </c>
      <c r="S136" s="2">
        <v>18000</v>
      </c>
      <c r="T136" s="2">
        <v>45000</v>
      </c>
      <c r="U136" s="2">
        <v>-421.89</v>
      </c>
      <c r="V136" s="2"/>
      <c r="W136" s="2"/>
      <c r="X136" s="2"/>
      <c r="Y136" s="2"/>
      <c r="Z136" s="2"/>
      <c r="AA136" s="2"/>
      <c r="AB136" s="2"/>
      <c r="AC136" s="2">
        <v>900</v>
      </c>
      <c r="AD136" s="2">
        <v>2.3412333329999999</v>
      </c>
      <c r="AE136" s="2">
        <v>4.6824666670000001E-2</v>
      </c>
    </row>
    <row r="137" spans="1:31" x14ac:dyDescent="0.25">
      <c r="A137" s="2" t="s">
        <v>105</v>
      </c>
      <c r="B137" s="3">
        <v>43177</v>
      </c>
      <c r="C137" s="22" t="str">
        <f t="shared" si="6"/>
        <v>Weekend</v>
      </c>
      <c r="D137" s="17" t="str">
        <f t="shared" si="7"/>
        <v>Mar</v>
      </c>
      <c r="E137" s="2">
        <v>3248.93</v>
      </c>
      <c r="F137" s="2">
        <v>68</v>
      </c>
      <c r="G137" s="2">
        <v>65</v>
      </c>
      <c r="H137" s="2">
        <v>1.0461538459999999</v>
      </c>
      <c r="I137" s="2">
        <v>49.983538459999998</v>
      </c>
      <c r="J137" s="2" t="str">
        <f t="shared" si="8"/>
        <v>Between $40 and $50</v>
      </c>
      <c r="K137" s="2">
        <v>47.778382350000001</v>
      </c>
      <c r="L137" s="2">
        <v>100</v>
      </c>
      <c r="M137" s="2">
        <v>2.9860283729999999E-2</v>
      </c>
      <c r="N137" s="2">
        <v>1330</v>
      </c>
      <c r="O137" s="2">
        <v>4.8872180449999997E-2</v>
      </c>
      <c r="P137" s="2">
        <v>13</v>
      </c>
      <c r="Q137" s="2">
        <v>884</v>
      </c>
      <c r="R137" s="2">
        <v>0.72791041970000003</v>
      </c>
      <c r="S137" s="2">
        <v>18000</v>
      </c>
      <c r="T137" s="2">
        <v>45000</v>
      </c>
      <c r="U137" s="2">
        <v>264.93</v>
      </c>
      <c r="V137" s="2"/>
      <c r="W137" s="2"/>
      <c r="X137" s="2"/>
      <c r="Y137" s="2"/>
      <c r="Z137" s="2"/>
      <c r="AA137" s="2"/>
      <c r="AB137" s="2"/>
      <c r="AC137" s="2">
        <v>900</v>
      </c>
      <c r="AD137" s="2">
        <v>3.6099222219999998</v>
      </c>
      <c r="AE137" s="2">
        <v>7.2198444439999995E-2</v>
      </c>
    </row>
    <row r="138" spans="1:31" x14ac:dyDescent="0.25">
      <c r="A138" s="2" t="s">
        <v>104</v>
      </c>
      <c r="B138" s="3">
        <v>43176</v>
      </c>
      <c r="C138" s="22" t="str">
        <f t="shared" si="6"/>
        <v>Weekend</v>
      </c>
      <c r="D138" s="17" t="str">
        <f t="shared" si="7"/>
        <v>Mar</v>
      </c>
      <c r="E138" s="2">
        <v>3043.42</v>
      </c>
      <c r="F138" s="2">
        <v>56</v>
      </c>
      <c r="G138" s="2">
        <v>62</v>
      </c>
      <c r="H138" s="2">
        <v>0.90322580649999995</v>
      </c>
      <c r="I138" s="2">
        <v>49.087419349999998</v>
      </c>
      <c r="J138" s="2" t="str">
        <f t="shared" si="8"/>
        <v>Between $40 and $50</v>
      </c>
      <c r="K138" s="2">
        <v>54.346785709999999</v>
      </c>
      <c r="L138" s="2">
        <v>100</v>
      </c>
      <c r="M138" s="2">
        <v>3.1812484490000001E-2</v>
      </c>
      <c r="N138" s="2">
        <v>1270</v>
      </c>
      <c r="O138" s="2">
        <v>4.8818897639999997E-2</v>
      </c>
      <c r="P138" s="2">
        <v>13</v>
      </c>
      <c r="Q138" s="2">
        <v>728</v>
      </c>
      <c r="R138" s="2">
        <v>0.76079542089999996</v>
      </c>
      <c r="S138" s="2">
        <v>18000</v>
      </c>
      <c r="T138" s="2">
        <v>45000</v>
      </c>
      <c r="U138" s="2">
        <v>215.42</v>
      </c>
      <c r="V138" s="2"/>
      <c r="W138" s="2"/>
      <c r="X138" s="2"/>
      <c r="Y138" s="2"/>
      <c r="Z138" s="2"/>
      <c r="AA138" s="2"/>
      <c r="AB138" s="2"/>
      <c r="AC138" s="2">
        <v>900</v>
      </c>
      <c r="AD138" s="2">
        <v>3.381577778</v>
      </c>
      <c r="AE138" s="2">
        <v>6.7631555560000001E-2</v>
      </c>
    </row>
    <row r="139" spans="1:31" x14ac:dyDescent="0.25">
      <c r="A139" s="2" t="s">
        <v>103</v>
      </c>
      <c r="B139" s="3">
        <v>43175</v>
      </c>
      <c r="C139" s="22" t="str">
        <f t="shared" si="6"/>
        <v>Weekday</v>
      </c>
      <c r="D139" s="17" t="str">
        <f t="shared" si="7"/>
        <v>Mar</v>
      </c>
      <c r="E139" s="2">
        <v>2604.6</v>
      </c>
      <c r="F139" s="2">
        <v>45</v>
      </c>
      <c r="G139" s="2">
        <v>47</v>
      </c>
      <c r="H139" s="2">
        <v>0.95744680849999997</v>
      </c>
      <c r="I139" s="2">
        <v>55.41702128</v>
      </c>
      <c r="J139" s="2" t="str">
        <f t="shared" si="8"/>
        <v>Between $50 and $60</v>
      </c>
      <c r="K139" s="2">
        <v>57.88</v>
      </c>
      <c r="L139" s="2">
        <v>100</v>
      </c>
      <c r="M139" s="2">
        <v>3.6974044220000002E-2</v>
      </c>
      <c r="N139" s="2">
        <v>857</v>
      </c>
      <c r="O139" s="2">
        <v>5.4842473750000002E-2</v>
      </c>
      <c r="P139" s="2">
        <v>13</v>
      </c>
      <c r="Q139" s="2">
        <v>585</v>
      </c>
      <c r="R139" s="2">
        <v>0.77539737389999996</v>
      </c>
      <c r="S139" s="2">
        <v>18000</v>
      </c>
      <c r="T139" s="2">
        <v>45000</v>
      </c>
      <c r="U139" s="2">
        <v>-80.400000000000006</v>
      </c>
      <c r="V139" s="2"/>
      <c r="W139" s="2"/>
      <c r="X139" s="2"/>
      <c r="Y139" s="2"/>
      <c r="Z139" s="2"/>
      <c r="AA139" s="2"/>
      <c r="AB139" s="2"/>
      <c r="AC139" s="2">
        <v>900</v>
      </c>
      <c r="AD139" s="2">
        <v>2.8940000000000001</v>
      </c>
      <c r="AE139" s="2">
        <v>5.7880000000000001E-2</v>
      </c>
    </row>
    <row r="140" spans="1:31" x14ac:dyDescent="0.25">
      <c r="A140" s="2" t="s">
        <v>102</v>
      </c>
      <c r="B140" s="3">
        <v>43174</v>
      </c>
      <c r="C140" s="22" t="str">
        <f t="shared" si="6"/>
        <v>Weekday</v>
      </c>
      <c r="D140" s="17" t="str">
        <f t="shared" si="7"/>
        <v>Mar</v>
      </c>
      <c r="E140" s="2">
        <v>2241.67</v>
      </c>
      <c r="F140" s="2">
        <v>31</v>
      </c>
      <c r="G140" s="2">
        <v>48</v>
      </c>
      <c r="H140" s="2">
        <v>0.64583333330000003</v>
      </c>
      <c r="I140" s="2">
        <v>46.701458330000001</v>
      </c>
      <c r="J140" s="2" t="str">
        <f t="shared" si="8"/>
        <v>Between $40 and $50</v>
      </c>
      <c r="K140" s="2">
        <v>72.311935480000002</v>
      </c>
      <c r="L140" s="2">
        <v>100</v>
      </c>
      <c r="M140" s="2">
        <v>4.2704565549999997E-2</v>
      </c>
      <c r="N140" s="2">
        <v>730</v>
      </c>
      <c r="O140" s="2">
        <v>6.5753424660000004E-2</v>
      </c>
      <c r="P140" s="2">
        <v>13</v>
      </c>
      <c r="Q140" s="2">
        <v>403</v>
      </c>
      <c r="R140" s="2">
        <v>0.82022331569999996</v>
      </c>
      <c r="S140" s="2">
        <v>18000</v>
      </c>
      <c r="T140" s="2">
        <v>45000</v>
      </c>
      <c r="U140" s="2">
        <v>-261.33</v>
      </c>
      <c r="V140" s="2"/>
      <c r="W140" s="2"/>
      <c r="X140" s="2"/>
      <c r="Y140" s="2"/>
      <c r="Z140" s="2"/>
      <c r="AA140" s="2"/>
      <c r="AB140" s="2"/>
      <c r="AC140" s="2">
        <v>900</v>
      </c>
      <c r="AD140" s="2">
        <v>2.4907444440000002</v>
      </c>
      <c r="AE140" s="2">
        <v>4.9814888889999999E-2</v>
      </c>
    </row>
    <row r="141" spans="1:31" x14ac:dyDescent="0.25">
      <c r="A141" s="2" t="s">
        <v>101</v>
      </c>
      <c r="B141" s="3">
        <v>43173</v>
      </c>
      <c r="C141" s="22" t="str">
        <f t="shared" si="6"/>
        <v>Weekday</v>
      </c>
      <c r="D141" s="17" t="str">
        <f t="shared" si="7"/>
        <v>Mar</v>
      </c>
      <c r="E141" s="2">
        <v>1858.84</v>
      </c>
      <c r="F141" s="2">
        <v>28</v>
      </c>
      <c r="G141" s="2">
        <v>33</v>
      </c>
      <c r="H141" s="2">
        <v>0.84848484850000006</v>
      </c>
      <c r="I141" s="2">
        <v>56.328484850000002</v>
      </c>
      <c r="J141" s="2" t="str">
        <f t="shared" si="8"/>
        <v>Between $50 and $60</v>
      </c>
      <c r="K141" s="2">
        <v>66.387142859999997</v>
      </c>
      <c r="L141" s="2">
        <v>100</v>
      </c>
      <c r="M141" s="2">
        <v>5.1050621800000001E-2</v>
      </c>
      <c r="N141" s="2">
        <v>650</v>
      </c>
      <c r="O141" s="2">
        <v>5.076923077E-2</v>
      </c>
      <c r="P141" s="2">
        <v>13</v>
      </c>
      <c r="Q141" s="2">
        <v>364</v>
      </c>
      <c r="R141" s="2">
        <v>0.80417895029999997</v>
      </c>
      <c r="S141" s="2">
        <v>18000</v>
      </c>
      <c r="T141" s="2">
        <v>45000</v>
      </c>
      <c r="U141" s="2">
        <v>-605.16</v>
      </c>
      <c r="V141" s="2"/>
      <c r="W141" s="2"/>
      <c r="X141" s="2"/>
      <c r="Y141" s="2"/>
      <c r="Z141" s="2"/>
      <c r="AA141" s="2"/>
      <c r="AB141" s="2"/>
      <c r="AC141" s="2">
        <v>900</v>
      </c>
      <c r="AD141" s="2">
        <v>2.0653777780000002</v>
      </c>
      <c r="AE141" s="2">
        <v>4.1307555560000001E-2</v>
      </c>
    </row>
    <row r="142" spans="1:31" x14ac:dyDescent="0.25">
      <c r="A142" s="2" t="s">
        <v>100</v>
      </c>
      <c r="B142" s="3">
        <v>43172</v>
      </c>
      <c r="C142" s="22" t="str">
        <f t="shared" si="6"/>
        <v>Weekday</v>
      </c>
      <c r="D142" s="17" t="str">
        <f t="shared" si="7"/>
        <v>Mar</v>
      </c>
      <c r="E142" s="2">
        <v>2092.2199999999998</v>
      </c>
      <c r="F142" s="2">
        <v>38</v>
      </c>
      <c r="G142" s="2">
        <v>42</v>
      </c>
      <c r="H142" s="2">
        <v>0.90476190479999996</v>
      </c>
      <c r="I142" s="2">
        <v>49.814761900000001</v>
      </c>
      <c r="J142" s="2" t="str">
        <f t="shared" si="8"/>
        <v>Between $40 and $50</v>
      </c>
      <c r="K142" s="2">
        <v>55.05842105</v>
      </c>
      <c r="L142" s="2">
        <v>100</v>
      </c>
      <c r="M142" s="2">
        <v>4.5615859719999999E-2</v>
      </c>
      <c r="N142" s="2">
        <v>660</v>
      </c>
      <c r="O142" s="2">
        <v>6.3636363639999999E-2</v>
      </c>
      <c r="P142" s="2">
        <v>13</v>
      </c>
      <c r="Q142" s="2">
        <v>494</v>
      </c>
      <c r="R142" s="2">
        <v>0.76388716290000003</v>
      </c>
      <c r="S142" s="2">
        <v>18000</v>
      </c>
      <c r="T142" s="2">
        <v>45000</v>
      </c>
      <c r="U142" s="2">
        <v>-501.78</v>
      </c>
      <c r="V142" s="2"/>
      <c r="W142" s="2"/>
      <c r="X142" s="2"/>
      <c r="Y142" s="2"/>
      <c r="Z142" s="2"/>
      <c r="AA142" s="2"/>
      <c r="AB142" s="2"/>
      <c r="AC142" s="2">
        <v>900</v>
      </c>
      <c r="AD142" s="2">
        <v>2.3246888889999999</v>
      </c>
      <c r="AE142" s="2">
        <v>4.6493777780000002E-2</v>
      </c>
    </row>
    <row r="143" spans="1:31" x14ac:dyDescent="0.25">
      <c r="A143" s="2" t="s">
        <v>99</v>
      </c>
      <c r="B143" s="3">
        <v>43171</v>
      </c>
      <c r="C143" s="22" t="str">
        <f t="shared" si="6"/>
        <v>Weekday</v>
      </c>
      <c r="D143" s="17" t="str">
        <f t="shared" si="7"/>
        <v>Mar</v>
      </c>
      <c r="E143" s="2">
        <v>1840.45</v>
      </c>
      <c r="F143" s="2">
        <v>32</v>
      </c>
      <c r="G143" s="2">
        <v>30</v>
      </c>
      <c r="H143" s="2">
        <v>1.066666667</v>
      </c>
      <c r="I143" s="2">
        <v>61.348333330000003</v>
      </c>
      <c r="J143" s="2" t="str">
        <f t="shared" si="8"/>
        <v>More than $60</v>
      </c>
      <c r="K143" s="2">
        <v>57.514062500000001</v>
      </c>
      <c r="L143" s="2">
        <v>100</v>
      </c>
      <c r="M143" s="2">
        <v>5.153443789E-2</v>
      </c>
      <c r="N143" s="2">
        <v>670</v>
      </c>
      <c r="O143" s="2">
        <v>4.4776119400000002E-2</v>
      </c>
      <c r="P143" s="2">
        <v>13</v>
      </c>
      <c r="Q143" s="2">
        <v>416</v>
      </c>
      <c r="R143" s="2">
        <v>0.77396832299999996</v>
      </c>
      <c r="S143" s="2">
        <v>18000</v>
      </c>
      <c r="T143" s="2">
        <v>45000</v>
      </c>
      <c r="U143" s="2">
        <v>-675.55</v>
      </c>
      <c r="V143" s="2"/>
      <c r="W143" s="2"/>
      <c r="X143" s="2"/>
      <c r="Y143" s="2"/>
      <c r="Z143" s="2"/>
      <c r="AA143" s="2"/>
      <c r="AB143" s="2"/>
      <c r="AC143" s="2">
        <v>900</v>
      </c>
      <c r="AD143" s="2">
        <v>2.044944444</v>
      </c>
      <c r="AE143" s="2">
        <v>4.0898888889999999E-2</v>
      </c>
    </row>
    <row r="144" spans="1:31" x14ac:dyDescent="0.25">
      <c r="A144" s="2" t="s">
        <v>105</v>
      </c>
      <c r="B144" s="3">
        <v>43170</v>
      </c>
      <c r="C144" s="22" t="str">
        <f t="shared" si="6"/>
        <v>Weekend</v>
      </c>
      <c r="D144" s="17" t="str">
        <f t="shared" si="7"/>
        <v>Mar</v>
      </c>
      <c r="E144" s="2">
        <v>3299.31</v>
      </c>
      <c r="F144" s="2">
        <v>62</v>
      </c>
      <c r="G144" s="2">
        <v>65</v>
      </c>
      <c r="H144" s="2">
        <v>0.95384615380000004</v>
      </c>
      <c r="I144" s="2">
        <v>50.758615380000002</v>
      </c>
      <c r="J144" s="2" t="str">
        <f t="shared" si="8"/>
        <v>Between $50 and $60</v>
      </c>
      <c r="K144" s="2">
        <v>53.214677420000001</v>
      </c>
      <c r="L144" s="2">
        <v>100</v>
      </c>
      <c r="M144" s="2">
        <v>2.941773478E-2</v>
      </c>
      <c r="N144" s="2">
        <v>1150</v>
      </c>
      <c r="O144" s="2">
        <v>5.6521739129999998E-2</v>
      </c>
      <c r="P144" s="2">
        <v>13</v>
      </c>
      <c r="Q144" s="2">
        <v>806</v>
      </c>
      <c r="R144" s="2">
        <v>0.75570649619999997</v>
      </c>
      <c r="S144" s="2">
        <v>18000</v>
      </c>
      <c r="T144" s="2">
        <v>45000</v>
      </c>
      <c r="U144" s="2">
        <v>393.31</v>
      </c>
      <c r="V144" s="2"/>
      <c r="W144" s="2"/>
      <c r="X144" s="2"/>
      <c r="Y144" s="2"/>
      <c r="Z144" s="2"/>
      <c r="AA144" s="2"/>
      <c r="AB144" s="2"/>
      <c r="AC144" s="2">
        <v>900</v>
      </c>
      <c r="AD144" s="2">
        <v>3.6659000000000002</v>
      </c>
      <c r="AE144" s="2">
        <v>7.3317999999999994E-2</v>
      </c>
    </row>
    <row r="145" spans="1:31" x14ac:dyDescent="0.25">
      <c r="A145" s="2" t="s">
        <v>104</v>
      </c>
      <c r="B145" s="3">
        <v>43169</v>
      </c>
      <c r="C145" s="22" t="str">
        <f t="shared" si="6"/>
        <v>Weekend</v>
      </c>
      <c r="D145" s="17" t="str">
        <f t="shared" si="7"/>
        <v>Mar</v>
      </c>
      <c r="E145" s="2">
        <v>4578.46</v>
      </c>
      <c r="F145" s="2">
        <v>79</v>
      </c>
      <c r="G145" s="2">
        <v>89</v>
      </c>
      <c r="H145" s="2">
        <v>0.88764044939999998</v>
      </c>
      <c r="I145" s="2">
        <v>51.443370790000003</v>
      </c>
      <c r="J145" s="2" t="str">
        <f t="shared" si="8"/>
        <v>Between $50 and $60</v>
      </c>
      <c r="K145" s="2">
        <v>57.955189869999998</v>
      </c>
      <c r="L145" s="2">
        <v>100</v>
      </c>
      <c r="M145" s="2">
        <v>2.137455487E-2</v>
      </c>
      <c r="N145" s="2">
        <v>1248</v>
      </c>
      <c r="O145" s="2">
        <v>7.1314102559999995E-2</v>
      </c>
      <c r="P145" s="2">
        <v>13</v>
      </c>
      <c r="Q145" s="2">
        <v>1027</v>
      </c>
      <c r="R145" s="2">
        <v>0.77568876870000003</v>
      </c>
      <c r="S145" s="2">
        <v>18000</v>
      </c>
      <c r="T145" s="2">
        <v>45000</v>
      </c>
      <c r="U145" s="2">
        <v>1451.46</v>
      </c>
      <c r="V145" s="2"/>
      <c r="W145" s="2"/>
      <c r="X145" s="2"/>
      <c r="Y145" s="2"/>
      <c r="Z145" s="2"/>
      <c r="AA145" s="2"/>
      <c r="AB145" s="2"/>
      <c r="AC145" s="2">
        <v>900</v>
      </c>
      <c r="AD145" s="2">
        <v>5.087177778</v>
      </c>
      <c r="AE145" s="2">
        <v>0.10174355559999999</v>
      </c>
    </row>
    <row r="146" spans="1:31" x14ac:dyDescent="0.25">
      <c r="A146" s="2" t="s">
        <v>103</v>
      </c>
      <c r="B146" s="3">
        <v>43168</v>
      </c>
      <c r="C146" s="22" t="str">
        <f t="shared" si="6"/>
        <v>Weekday</v>
      </c>
      <c r="D146" s="17" t="str">
        <f t="shared" si="7"/>
        <v>Mar</v>
      </c>
      <c r="E146" s="2">
        <v>2549.9899999999998</v>
      </c>
      <c r="F146" s="2">
        <v>46</v>
      </c>
      <c r="G146" s="2">
        <v>49</v>
      </c>
      <c r="H146" s="2">
        <v>0.93877551020000005</v>
      </c>
      <c r="I146" s="2">
        <v>52.040612240000002</v>
      </c>
      <c r="J146" s="2" t="str">
        <f t="shared" si="8"/>
        <v>Between $50 and $60</v>
      </c>
      <c r="K146" s="2">
        <v>55.434565220000003</v>
      </c>
      <c r="L146" s="2">
        <v>100</v>
      </c>
      <c r="M146" s="2">
        <v>3.773599146E-2</v>
      </c>
      <c r="N146" s="2">
        <v>717</v>
      </c>
      <c r="O146" s="2">
        <v>6.8340306830000003E-2</v>
      </c>
      <c r="P146" s="2">
        <v>13</v>
      </c>
      <c r="Q146" s="2">
        <v>598</v>
      </c>
      <c r="R146" s="2">
        <v>0.76548927639999997</v>
      </c>
      <c r="S146" s="2">
        <v>18000</v>
      </c>
      <c r="T146" s="2">
        <v>45000</v>
      </c>
      <c r="U146" s="2">
        <v>-148.01</v>
      </c>
      <c r="V146" s="2"/>
      <c r="W146" s="2"/>
      <c r="X146" s="2"/>
      <c r="Y146" s="2"/>
      <c r="Z146" s="2"/>
      <c r="AA146" s="2"/>
      <c r="AB146" s="2"/>
      <c r="AC146" s="2">
        <v>900</v>
      </c>
      <c r="AD146" s="2">
        <v>2.8333222220000001</v>
      </c>
      <c r="AE146" s="2">
        <v>5.6666444439999998E-2</v>
      </c>
    </row>
    <row r="147" spans="1:31" x14ac:dyDescent="0.25">
      <c r="A147" s="2" t="s">
        <v>102</v>
      </c>
      <c r="B147" s="3">
        <v>43167</v>
      </c>
      <c r="C147" s="22" t="str">
        <f t="shared" si="6"/>
        <v>Weekday</v>
      </c>
      <c r="D147" s="17" t="str">
        <f t="shared" si="7"/>
        <v>Mar</v>
      </c>
      <c r="E147" s="2">
        <v>2618.2600000000002</v>
      </c>
      <c r="F147" s="2">
        <v>46</v>
      </c>
      <c r="G147" s="2">
        <v>48</v>
      </c>
      <c r="H147" s="2">
        <v>0.95833333330000003</v>
      </c>
      <c r="I147" s="2">
        <v>54.54708333</v>
      </c>
      <c r="J147" s="2" t="str">
        <f t="shared" si="8"/>
        <v>Between $50 and $60</v>
      </c>
      <c r="K147" s="2">
        <v>56.918695649999997</v>
      </c>
      <c r="L147" s="2">
        <v>100</v>
      </c>
      <c r="M147" s="2">
        <v>3.6788239540000003E-2</v>
      </c>
      <c r="N147" s="2">
        <v>530</v>
      </c>
      <c r="O147" s="2">
        <v>9.0566037739999994E-2</v>
      </c>
      <c r="P147" s="2">
        <v>13</v>
      </c>
      <c r="Q147" s="2">
        <v>598</v>
      </c>
      <c r="R147" s="2">
        <v>0.77160404240000002</v>
      </c>
      <c r="S147" s="2">
        <v>18000</v>
      </c>
      <c r="T147" s="2">
        <v>45000</v>
      </c>
      <c r="U147" s="2">
        <v>-79.739999999999995</v>
      </c>
      <c r="V147" s="2"/>
      <c r="W147" s="2"/>
      <c r="X147" s="2"/>
      <c r="Y147" s="2"/>
      <c r="Z147" s="2"/>
      <c r="AA147" s="2"/>
      <c r="AB147" s="2"/>
      <c r="AC147" s="2">
        <v>900</v>
      </c>
      <c r="AD147" s="2">
        <v>2.9091777780000001</v>
      </c>
      <c r="AE147" s="2">
        <v>5.8183555560000003E-2</v>
      </c>
    </row>
    <row r="148" spans="1:31" x14ac:dyDescent="0.25">
      <c r="A148" s="2" t="s">
        <v>101</v>
      </c>
      <c r="B148" s="3">
        <v>43166</v>
      </c>
      <c r="C148" s="22" t="str">
        <f t="shared" si="6"/>
        <v>Weekday</v>
      </c>
      <c r="D148" s="17" t="str">
        <f t="shared" si="7"/>
        <v>Mar</v>
      </c>
      <c r="E148" s="2">
        <v>2133.1</v>
      </c>
      <c r="F148" s="2">
        <v>47</v>
      </c>
      <c r="G148" s="2">
        <v>48</v>
      </c>
      <c r="H148" s="2">
        <v>0.97916666669999997</v>
      </c>
      <c r="I148" s="2">
        <v>44.439583329999998</v>
      </c>
      <c r="J148" s="2" t="str">
        <f t="shared" si="8"/>
        <v>Between $40 and $50</v>
      </c>
      <c r="K148" s="2">
        <v>45.385106380000003</v>
      </c>
      <c r="L148" s="2">
        <v>100</v>
      </c>
      <c r="M148" s="2">
        <v>4.4780797990000003E-2</v>
      </c>
      <c r="N148" s="2">
        <v>500</v>
      </c>
      <c r="O148" s="2">
        <v>9.6000000000000002E-2</v>
      </c>
      <c r="P148" s="2">
        <v>13</v>
      </c>
      <c r="Q148" s="2">
        <v>611</v>
      </c>
      <c r="R148" s="2">
        <v>0.71356242089999999</v>
      </c>
      <c r="S148" s="2">
        <v>18000</v>
      </c>
      <c r="T148" s="2">
        <v>45000</v>
      </c>
      <c r="U148" s="2">
        <v>-577.9</v>
      </c>
      <c r="V148" s="2"/>
      <c r="W148" s="2"/>
      <c r="X148" s="2"/>
      <c r="Y148" s="2"/>
      <c r="Z148" s="2"/>
      <c r="AA148" s="2"/>
      <c r="AB148" s="2"/>
      <c r="AC148" s="2">
        <v>900</v>
      </c>
      <c r="AD148" s="2">
        <v>2.3701111109999999</v>
      </c>
      <c r="AE148" s="2">
        <v>4.7402222219999998E-2</v>
      </c>
    </row>
    <row r="149" spans="1:31" x14ac:dyDescent="0.25">
      <c r="A149" s="2" t="s">
        <v>100</v>
      </c>
      <c r="B149" s="3">
        <v>43165</v>
      </c>
      <c r="C149" s="22" t="str">
        <f t="shared" si="6"/>
        <v>Weekday</v>
      </c>
      <c r="D149" s="17" t="str">
        <f t="shared" si="7"/>
        <v>Mar</v>
      </c>
      <c r="E149" s="2">
        <v>1833.63</v>
      </c>
      <c r="F149" s="2">
        <v>65</v>
      </c>
      <c r="G149" s="2">
        <v>35</v>
      </c>
      <c r="H149" s="2">
        <v>1.8571428569999999</v>
      </c>
      <c r="I149" s="2">
        <v>52.38942857</v>
      </c>
      <c r="J149" s="2" t="str">
        <f t="shared" si="8"/>
        <v>Between $50 and $60</v>
      </c>
      <c r="K149" s="2">
        <v>28.209692310000001</v>
      </c>
      <c r="L149" s="2">
        <v>100</v>
      </c>
      <c r="M149" s="2">
        <v>5.1716202170000003E-2</v>
      </c>
      <c r="N149" s="2">
        <v>657</v>
      </c>
      <c r="O149" s="2">
        <v>5.3272450530000001E-2</v>
      </c>
      <c r="P149" s="2">
        <v>13</v>
      </c>
      <c r="Q149" s="2">
        <v>845</v>
      </c>
      <c r="R149" s="2">
        <v>0.53916548050000002</v>
      </c>
      <c r="S149" s="2">
        <v>18000</v>
      </c>
      <c r="T149" s="2">
        <v>45000</v>
      </c>
      <c r="U149" s="2">
        <v>-1111.3699999999999</v>
      </c>
      <c r="V149" s="2"/>
      <c r="W149" s="2"/>
      <c r="X149" s="2"/>
      <c r="Y149" s="2"/>
      <c r="Z149" s="2"/>
      <c r="AA149" s="2"/>
      <c r="AB149" s="2"/>
      <c r="AC149" s="2">
        <v>900</v>
      </c>
      <c r="AD149" s="2">
        <v>2.0373666670000001</v>
      </c>
      <c r="AE149" s="2">
        <v>4.0747333330000003E-2</v>
      </c>
    </row>
    <row r="150" spans="1:31" x14ac:dyDescent="0.25">
      <c r="A150" s="2" t="s">
        <v>99</v>
      </c>
      <c r="B150" s="3">
        <v>43164</v>
      </c>
      <c r="C150" s="22" t="str">
        <f t="shared" si="6"/>
        <v>Weekday</v>
      </c>
      <c r="D150" s="17" t="str">
        <f t="shared" si="7"/>
        <v>Mar</v>
      </c>
      <c r="E150" s="2">
        <v>2601.85</v>
      </c>
      <c r="F150" s="2">
        <v>66</v>
      </c>
      <c r="G150" s="2">
        <v>38</v>
      </c>
      <c r="H150" s="2">
        <v>1.736842105</v>
      </c>
      <c r="I150" s="2">
        <v>68.469736839999996</v>
      </c>
      <c r="J150" s="2" t="str">
        <f t="shared" si="8"/>
        <v>More than $60</v>
      </c>
      <c r="K150" s="2">
        <v>39.421969699999998</v>
      </c>
      <c r="L150" s="2">
        <v>100</v>
      </c>
      <c r="M150" s="2">
        <v>3.7011677180000001E-2</v>
      </c>
      <c r="N150" s="2">
        <v>670</v>
      </c>
      <c r="O150" s="2">
        <v>5.6716417909999997E-2</v>
      </c>
      <c r="P150" s="2">
        <v>13</v>
      </c>
      <c r="Q150" s="2">
        <v>858</v>
      </c>
      <c r="R150" s="2">
        <v>0.67023464070000005</v>
      </c>
      <c r="S150" s="2">
        <v>18000</v>
      </c>
      <c r="T150" s="2">
        <v>45000</v>
      </c>
      <c r="U150" s="2">
        <v>-356.15</v>
      </c>
      <c r="V150" s="2"/>
      <c r="W150" s="2"/>
      <c r="X150" s="2"/>
      <c r="Y150" s="2"/>
      <c r="Z150" s="2"/>
      <c r="AA150" s="2"/>
      <c r="AB150" s="2"/>
      <c r="AC150" s="2">
        <v>900</v>
      </c>
      <c r="AD150" s="2">
        <v>2.8909444440000001</v>
      </c>
      <c r="AE150" s="2">
        <v>5.7818888890000003E-2</v>
      </c>
    </row>
    <row r="151" spans="1:31" x14ac:dyDescent="0.25">
      <c r="A151" s="2" t="s">
        <v>105</v>
      </c>
      <c r="B151" s="3">
        <v>43163</v>
      </c>
      <c r="C151" s="22" t="str">
        <f t="shared" si="6"/>
        <v>Weekend</v>
      </c>
      <c r="D151" s="17" t="str">
        <f t="shared" si="7"/>
        <v>Mar</v>
      </c>
      <c r="E151" s="2">
        <v>3262.88</v>
      </c>
      <c r="F151" s="2">
        <v>61</v>
      </c>
      <c r="G151" s="2">
        <v>70</v>
      </c>
      <c r="H151" s="2">
        <v>0.87142857139999996</v>
      </c>
      <c r="I151" s="2">
        <v>46.612571430000003</v>
      </c>
      <c r="J151" s="2" t="str">
        <f t="shared" si="8"/>
        <v>Between $40 and $50</v>
      </c>
      <c r="K151" s="2">
        <v>53.489836070000003</v>
      </c>
      <c r="L151" s="2">
        <v>100</v>
      </c>
      <c r="M151" s="2">
        <v>2.97364164E-2</v>
      </c>
      <c r="N151" s="2">
        <v>1300</v>
      </c>
      <c r="O151" s="2">
        <v>5.3846153850000002E-2</v>
      </c>
      <c r="P151" s="2">
        <v>13</v>
      </c>
      <c r="Q151" s="2">
        <v>793</v>
      </c>
      <c r="R151" s="2">
        <v>0.75696317359999998</v>
      </c>
      <c r="S151" s="2">
        <v>18000</v>
      </c>
      <c r="T151" s="2">
        <v>45000</v>
      </c>
      <c r="U151" s="2">
        <v>369.88</v>
      </c>
      <c r="V151" s="2"/>
      <c r="W151" s="2"/>
      <c r="X151" s="2"/>
      <c r="Y151" s="2"/>
      <c r="Z151" s="2"/>
      <c r="AA151" s="2"/>
      <c r="AB151" s="2"/>
      <c r="AC151" s="2">
        <v>900</v>
      </c>
      <c r="AD151" s="2">
        <v>3.6254222220000001</v>
      </c>
      <c r="AE151" s="2">
        <v>7.250844444E-2</v>
      </c>
    </row>
    <row r="152" spans="1:31" x14ac:dyDescent="0.25">
      <c r="A152" s="2" t="s">
        <v>104</v>
      </c>
      <c r="B152" s="3">
        <v>43162</v>
      </c>
      <c r="C152" s="22" t="str">
        <f t="shared" si="6"/>
        <v>Weekend</v>
      </c>
      <c r="D152" s="17" t="str">
        <f t="shared" si="7"/>
        <v>Mar</v>
      </c>
      <c r="E152" s="2">
        <v>3088.77</v>
      </c>
      <c r="F152" s="2">
        <v>41</v>
      </c>
      <c r="G152" s="2">
        <v>57</v>
      </c>
      <c r="H152" s="2">
        <v>0.7192982456</v>
      </c>
      <c r="I152" s="2">
        <v>54.188947370000001</v>
      </c>
      <c r="J152" s="2" t="str">
        <f t="shared" si="8"/>
        <v>Between $50 and $60</v>
      </c>
      <c r="K152" s="2">
        <v>75.335853659999998</v>
      </c>
      <c r="L152" s="2">
        <v>100</v>
      </c>
      <c r="M152" s="2">
        <v>3.136005419E-2</v>
      </c>
      <c r="N152" s="2">
        <v>1190</v>
      </c>
      <c r="O152" s="2">
        <v>4.7899159660000003E-2</v>
      </c>
      <c r="P152" s="2">
        <v>13</v>
      </c>
      <c r="Q152" s="2">
        <v>533</v>
      </c>
      <c r="R152" s="2">
        <v>0.82743940140000005</v>
      </c>
      <c r="S152" s="2">
        <v>18000</v>
      </c>
      <c r="T152" s="2">
        <v>45000</v>
      </c>
      <c r="U152" s="2">
        <v>455.77</v>
      </c>
      <c r="V152" s="2"/>
      <c r="W152" s="2"/>
      <c r="X152" s="2"/>
      <c r="Y152" s="2"/>
      <c r="Z152" s="2"/>
      <c r="AA152" s="2"/>
      <c r="AB152" s="2"/>
      <c r="AC152" s="2">
        <v>900</v>
      </c>
      <c r="AD152" s="2">
        <v>3.4319666670000002</v>
      </c>
      <c r="AE152" s="2">
        <v>6.8639333329999996E-2</v>
      </c>
    </row>
    <row r="153" spans="1:31" x14ac:dyDescent="0.25">
      <c r="A153" s="2" t="s">
        <v>103</v>
      </c>
      <c r="B153" s="3">
        <v>43161</v>
      </c>
      <c r="C153" s="22" t="str">
        <f t="shared" si="6"/>
        <v>Weekday</v>
      </c>
      <c r="D153" s="17" t="str">
        <f t="shared" si="7"/>
        <v>Mar</v>
      </c>
      <c r="E153" s="2">
        <v>2689.79</v>
      </c>
      <c r="F153" s="2">
        <v>76</v>
      </c>
      <c r="G153" s="2">
        <v>52</v>
      </c>
      <c r="H153" s="2">
        <v>1.461538462</v>
      </c>
      <c r="I153" s="2">
        <v>51.726730770000003</v>
      </c>
      <c r="J153" s="2" t="str">
        <f t="shared" si="8"/>
        <v>Between $50 and $60</v>
      </c>
      <c r="K153" s="2">
        <v>35.39197368</v>
      </c>
      <c r="L153" s="2">
        <v>100</v>
      </c>
      <c r="M153" s="2">
        <v>3.5844991919999999E-2</v>
      </c>
      <c r="N153" s="2">
        <v>738</v>
      </c>
      <c r="O153" s="2">
        <v>7.0460704609999994E-2</v>
      </c>
      <c r="P153" s="2">
        <v>13</v>
      </c>
      <c r="Q153" s="2">
        <v>988</v>
      </c>
      <c r="R153" s="2">
        <v>0.63268507949999997</v>
      </c>
      <c r="S153" s="2">
        <v>18000</v>
      </c>
      <c r="T153" s="2">
        <v>45000</v>
      </c>
      <c r="U153" s="2">
        <v>-398.21</v>
      </c>
      <c r="V153" s="2"/>
      <c r="W153" s="2"/>
      <c r="X153" s="2"/>
      <c r="Y153" s="2"/>
      <c r="Z153" s="2"/>
      <c r="AA153" s="2"/>
      <c r="AB153" s="2"/>
      <c r="AC153" s="2">
        <v>900</v>
      </c>
      <c r="AD153" s="2">
        <v>2.9886555559999999</v>
      </c>
      <c r="AE153" s="2">
        <v>5.9773111109999999E-2</v>
      </c>
    </row>
    <row r="154" spans="1:31" x14ac:dyDescent="0.25">
      <c r="A154" s="2" t="s">
        <v>102</v>
      </c>
      <c r="B154" s="3">
        <v>43160</v>
      </c>
      <c r="C154" s="22" t="str">
        <f t="shared" si="6"/>
        <v>Weekday</v>
      </c>
      <c r="D154" s="17" t="str">
        <f t="shared" si="7"/>
        <v>Mar</v>
      </c>
      <c r="E154" s="2">
        <v>2102.11</v>
      </c>
      <c r="F154" s="2">
        <v>44</v>
      </c>
      <c r="G154" s="2">
        <v>40</v>
      </c>
      <c r="H154" s="2">
        <v>1.1000000000000001</v>
      </c>
      <c r="I154" s="2">
        <v>52.552750000000003</v>
      </c>
      <c r="J154" s="2" t="str">
        <f t="shared" si="8"/>
        <v>Between $50 and $60</v>
      </c>
      <c r="K154" s="2">
        <v>47.775227270000002</v>
      </c>
      <c r="L154" s="2">
        <v>100</v>
      </c>
      <c r="M154" s="2">
        <v>4.5410992179999998E-2</v>
      </c>
      <c r="N154" s="2">
        <v>689</v>
      </c>
      <c r="O154" s="2">
        <v>5.8055152390000003E-2</v>
      </c>
      <c r="P154" s="2">
        <v>13</v>
      </c>
      <c r="Q154" s="2">
        <v>572</v>
      </c>
      <c r="R154" s="2">
        <v>0.72789245089999999</v>
      </c>
      <c r="S154" s="2">
        <v>18000</v>
      </c>
      <c r="T154" s="2">
        <v>45000</v>
      </c>
      <c r="U154" s="2">
        <v>-569.89</v>
      </c>
      <c r="V154" s="2"/>
      <c r="W154" s="2"/>
      <c r="X154" s="2"/>
      <c r="Y154" s="2"/>
      <c r="Z154" s="2"/>
      <c r="AA154" s="2"/>
      <c r="AB154" s="2"/>
      <c r="AC154" s="2">
        <v>900</v>
      </c>
      <c r="AD154" s="2">
        <v>2.335677778</v>
      </c>
      <c r="AE154" s="2">
        <v>4.6713555560000002E-2</v>
      </c>
    </row>
    <row r="155" spans="1:31" x14ac:dyDescent="0.25">
      <c r="A155" s="2" t="s">
        <v>101</v>
      </c>
      <c r="B155" s="3">
        <v>43159</v>
      </c>
      <c r="C155" s="22" t="str">
        <f t="shared" si="6"/>
        <v>Weekday</v>
      </c>
      <c r="D155" s="17" t="str">
        <f t="shared" si="7"/>
        <v>Feb</v>
      </c>
      <c r="E155" s="2">
        <v>1511.56</v>
      </c>
      <c r="F155" s="2">
        <v>31</v>
      </c>
      <c r="G155" s="2">
        <v>30</v>
      </c>
      <c r="H155" s="2">
        <v>1.0333333330000001</v>
      </c>
      <c r="I155" s="2">
        <v>50.385333330000002</v>
      </c>
      <c r="J155" s="2" t="str">
        <f t="shared" si="8"/>
        <v>Between $50 and $60</v>
      </c>
      <c r="K155" s="2">
        <v>48.76</v>
      </c>
      <c r="L155" s="2">
        <v>100</v>
      </c>
      <c r="M155" s="2">
        <v>6.2051676639999997E-2</v>
      </c>
      <c r="N155" s="2">
        <v>540</v>
      </c>
      <c r="O155" s="2">
        <v>5.5555555559999997E-2</v>
      </c>
      <c r="P155" s="2">
        <v>13</v>
      </c>
      <c r="Q155" s="2">
        <v>403</v>
      </c>
      <c r="R155" s="2">
        <v>0.73338802299999994</v>
      </c>
      <c r="S155" s="2">
        <v>18000</v>
      </c>
      <c r="T155" s="2">
        <v>45000</v>
      </c>
      <c r="U155" s="2">
        <v>-991.44</v>
      </c>
      <c r="V155" s="2"/>
      <c r="W155" s="2"/>
      <c r="X155" s="2"/>
      <c r="Y155" s="2"/>
      <c r="Z155" s="2"/>
      <c r="AA155" s="2"/>
      <c r="AB155" s="2"/>
      <c r="AC155" s="2">
        <v>900</v>
      </c>
      <c r="AD155" s="2">
        <v>1.6795111110000001</v>
      </c>
      <c r="AE155" s="2">
        <v>3.359022222E-2</v>
      </c>
    </row>
    <row r="156" spans="1:31" x14ac:dyDescent="0.25">
      <c r="A156" s="2" t="s">
        <v>100</v>
      </c>
      <c r="B156" s="3">
        <v>43158</v>
      </c>
      <c r="C156" s="22" t="str">
        <f t="shared" si="6"/>
        <v>Weekday</v>
      </c>
      <c r="D156" s="17" t="str">
        <f t="shared" si="7"/>
        <v>Feb</v>
      </c>
      <c r="E156" s="2">
        <v>1416.23</v>
      </c>
      <c r="F156" s="2">
        <v>29</v>
      </c>
      <c r="G156" s="2">
        <v>30</v>
      </c>
      <c r="H156" s="2">
        <v>0.96666666670000001</v>
      </c>
      <c r="I156" s="2">
        <v>47.207666670000002</v>
      </c>
      <c r="J156" s="2" t="str">
        <f t="shared" si="8"/>
        <v>Between $40 and $50</v>
      </c>
      <c r="K156" s="2">
        <v>48.835517240000001</v>
      </c>
      <c r="L156" s="2">
        <v>100</v>
      </c>
      <c r="M156" s="2">
        <v>6.5953054620000007E-2</v>
      </c>
      <c r="N156" s="2">
        <v>600</v>
      </c>
      <c r="O156" s="2">
        <v>0.05</v>
      </c>
      <c r="P156" s="2">
        <v>13</v>
      </c>
      <c r="Q156" s="2">
        <v>377</v>
      </c>
      <c r="R156" s="2">
        <v>0.73380030080000003</v>
      </c>
      <c r="S156" s="2">
        <v>18000</v>
      </c>
      <c r="T156" s="2">
        <v>45000</v>
      </c>
      <c r="U156" s="2">
        <v>-1060.77</v>
      </c>
      <c r="V156" s="2"/>
      <c r="W156" s="2"/>
      <c r="X156" s="2"/>
      <c r="Y156" s="2"/>
      <c r="Z156" s="2"/>
      <c r="AA156" s="2"/>
      <c r="AB156" s="2"/>
      <c r="AC156" s="2">
        <v>900</v>
      </c>
      <c r="AD156" s="2">
        <v>1.573588889</v>
      </c>
      <c r="AE156" s="2">
        <v>3.1471777780000001E-2</v>
      </c>
    </row>
    <row r="157" spans="1:31" x14ac:dyDescent="0.25">
      <c r="A157" s="2" t="s">
        <v>99</v>
      </c>
      <c r="B157" s="3">
        <v>43157</v>
      </c>
      <c r="C157" s="22" t="str">
        <f t="shared" si="6"/>
        <v>Weekday</v>
      </c>
      <c r="D157" s="17" t="str">
        <f t="shared" si="7"/>
        <v>Feb</v>
      </c>
      <c r="E157" s="2">
        <v>2025.21</v>
      </c>
      <c r="F157" s="2">
        <v>34</v>
      </c>
      <c r="G157" s="2">
        <v>34</v>
      </c>
      <c r="H157" s="2">
        <v>1</v>
      </c>
      <c r="I157" s="2">
        <v>59.564999999999998</v>
      </c>
      <c r="J157" s="2" t="str">
        <f t="shared" si="8"/>
        <v>Between $50 and $60</v>
      </c>
      <c r="K157" s="2">
        <v>59.564999999999998</v>
      </c>
      <c r="L157" s="2">
        <v>100</v>
      </c>
      <c r="M157" s="2">
        <v>4.7054173470000002E-2</v>
      </c>
      <c r="N157" s="2">
        <v>720</v>
      </c>
      <c r="O157" s="2">
        <v>4.7222222219999999E-2</v>
      </c>
      <c r="P157" s="2">
        <v>13</v>
      </c>
      <c r="Q157" s="2">
        <v>442</v>
      </c>
      <c r="R157" s="2">
        <v>0.78175102829999998</v>
      </c>
      <c r="S157" s="2">
        <v>18000</v>
      </c>
      <c r="T157" s="2">
        <v>45000</v>
      </c>
      <c r="U157" s="2">
        <v>-516.79</v>
      </c>
      <c r="V157" s="2"/>
      <c r="W157" s="2"/>
      <c r="X157" s="2"/>
      <c r="Y157" s="2"/>
      <c r="Z157" s="2"/>
      <c r="AA157" s="2"/>
      <c r="AB157" s="2"/>
      <c r="AC157" s="2">
        <v>900</v>
      </c>
      <c r="AD157" s="2">
        <v>2.2502333330000002</v>
      </c>
      <c r="AE157" s="2">
        <v>4.5004666669999999E-2</v>
      </c>
    </row>
    <row r="158" spans="1:31" x14ac:dyDescent="0.25">
      <c r="A158" s="2" t="s">
        <v>105</v>
      </c>
      <c r="B158" s="3">
        <v>43156</v>
      </c>
      <c r="C158" s="22" t="str">
        <f t="shared" si="6"/>
        <v>Weekend</v>
      </c>
      <c r="D158" s="17" t="str">
        <f t="shared" si="7"/>
        <v>Feb</v>
      </c>
      <c r="E158" s="2">
        <v>3573.48</v>
      </c>
      <c r="F158" s="2">
        <v>73</v>
      </c>
      <c r="G158" s="2">
        <v>69</v>
      </c>
      <c r="H158" s="2">
        <v>1.057971014</v>
      </c>
      <c r="I158" s="2">
        <v>51.78956522</v>
      </c>
      <c r="J158" s="2" t="str">
        <f t="shared" si="8"/>
        <v>Between $50 and $60</v>
      </c>
      <c r="K158" s="2">
        <v>48.951780820000003</v>
      </c>
      <c r="L158" s="2">
        <v>100</v>
      </c>
      <c r="M158" s="2">
        <v>2.722214358E-2</v>
      </c>
      <c r="N158" s="2">
        <v>1425</v>
      </c>
      <c r="O158" s="2">
        <v>4.8421052630000003E-2</v>
      </c>
      <c r="P158" s="2">
        <v>13</v>
      </c>
      <c r="Q158" s="2">
        <v>949</v>
      </c>
      <c r="R158" s="2">
        <v>0.73443254189999996</v>
      </c>
      <c r="S158" s="2">
        <v>18000</v>
      </c>
      <c r="T158" s="2">
        <v>45000</v>
      </c>
      <c r="U158" s="2">
        <v>524.48</v>
      </c>
      <c r="V158" s="2"/>
      <c r="W158" s="2"/>
      <c r="X158" s="2"/>
      <c r="Y158" s="2"/>
      <c r="Z158" s="2"/>
      <c r="AA158" s="2"/>
      <c r="AB158" s="2"/>
      <c r="AC158" s="2">
        <v>900</v>
      </c>
      <c r="AD158" s="2">
        <v>3.9705333330000001</v>
      </c>
      <c r="AE158" s="2">
        <v>7.9410666670000005E-2</v>
      </c>
    </row>
    <row r="159" spans="1:31" x14ac:dyDescent="0.25">
      <c r="A159" s="2" t="s">
        <v>104</v>
      </c>
      <c r="B159" s="3">
        <v>43155</v>
      </c>
      <c r="C159" s="22" t="str">
        <f t="shared" si="6"/>
        <v>Weekend</v>
      </c>
      <c r="D159" s="17" t="str">
        <f t="shared" si="7"/>
        <v>Feb</v>
      </c>
      <c r="E159" s="2">
        <v>3516.54</v>
      </c>
      <c r="F159" s="2">
        <v>62</v>
      </c>
      <c r="G159" s="2">
        <v>60</v>
      </c>
      <c r="H159" s="2">
        <v>1.0333333330000001</v>
      </c>
      <c r="I159" s="2">
        <v>58.609000000000002</v>
      </c>
      <c r="J159" s="2" t="str">
        <f t="shared" si="8"/>
        <v>Between $50 and $60</v>
      </c>
      <c r="K159" s="2">
        <v>56.718387100000001</v>
      </c>
      <c r="L159" s="2">
        <v>100</v>
      </c>
      <c r="M159" s="2">
        <v>2.7650738000000001E-2</v>
      </c>
      <c r="N159" s="2">
        <v>1401</v>
      </c>
      <c r="O159" s="2">
        <v>4.282655246E-2</v>
      </c>
      <c r="P159" s="2">
        <v>13</v>
      </c>
      <c r="Q159" s="2">
        <v>806</v>
      </c>
      <c r="R159" s="2">
        <v>0.77079743160000003</v>
      </c>
      <c r="S159" s="2">
        <v>18000</v>
      </c>
      <c r="T159" s="2">
        <v>45000</v>
      </c>
      <c r="U159" s="2">
        <v>610.54</v>
      </c>
      <c r="V159" s="2"/>
      <c r="W159" s="2"/>
      <c r="X159" s="2"/>
      <c r="Y159" s="2"/>
      <c r="Z159" s="2"/>
      <c r="AA159" s="2"/>
      <c r="AB159" s="2"/>
      <c r="AC159" s="2">
        <v>900</v>
      </c>
      <c r="AD159" s="2">
        <v>3.907266667</v>
      </c>
      <c r="AE159" s="2">
        <v>7.8145333329999997E-2</v>
      </c>
    </row>
    <row r="160" spans="1:31" x14ac:dyDescent="0.25">
      <c r="A160" s="2" t="s">
        <v>103</v>
      </c>
      <c r="B160" s="3">
        <v>43154</v>
      </c>
      <c r="C160" s="22" t="str">
        <f t="shared" si="6"/>
        <v>Weekday</v>
      </c>
      <c r="D160" s="17" t="str">
        <f t="shared" si="7"/>
        <v>Feb</v>
      </c>
      <c r="E160" s="2">
        <v>2452.61</v>
      </c>
      <c r="F160" s="2">
        <v>36</v>
      </c>
      <c r="G160" s="2">
        <v>37</v>
      </c>
      <c r="H160" s="2">
        <v>0.97297297299999996</v>
      </c>
      <c r="I160" s="2">
        <v>66.286756760000003</v>
      </c>
      <c r="J160" s="2" t="str">
        <f t="shared" si="8"/>
        <v>More than $60</v>
      </c>
      <c r="K160" s="2">
        <v>68.128055560000007</v>
      </c>
      <c r="L160" s="2">
        <v>100</v>
      </c>
      <c r="M160" s="2">
        <v>3.9175588910000003E-2</v>
      </c>
      <c r="N160" s="2">
        <v>850</v>
      </c>
      <c r="O160" s="2">
        <v>4.3529411759999997E-2</v>
      </c>
      <c r="P160" s="2">
        <v>13</v>
      </c>
      <c r="Q160" s="2">
        <v>468</v>
      </c>
      <c r="R160" s="2">
        <v>0.80918287050000004</v>
      </c>
      <c r="S160" s="2">
        <v>18000</v>
      </c>
      <c r="T160" s="2">
        <v>45000</v>
      </c>
      <c r="U160" s="2">
        <v>-115.39</v>
      </c>
      <c r="V160" s="2"/>
      <c r="W160" s="2"/>
      <c r="X160" s="2"/>
      <c r="Y160" s="2"/>
      <c r="Z160" s="2"/>
      <c r="AA160" s="2"/>
      <c r="AB160" s="2"/>
      <c r="AC160" s="2">
        <v>900</v>
      </c>
      <c r="AD160" s="2">
        <v>2.725122222</v>
      </c>
      <c r="AE160" s="2">
        <v>5.4502444439999999E-2</v>
      </c>
    </row>
    <row r="161" spans="1:31" x14ac:dyDescent="0.25">
      <c r="A161" s="2" t="s">
        <v>102</v>
      </c>
      <c r="B161" s="3">
        <v>43153</v>
      </c>
      <c r="C161" s="22" t="str">
        <f t="shared" si="6"/>
        <v>Weekday</v>
      </c>
      <c r="D161" s="17" t="str">
        <f t="shared" si="7"/>
        <v>Feb</v>
      </c>
      <c r="E161" s="2">
        <v>3948.66</v>
      </c>
      <c r="F161" s="2">
        <v>73</v>
      </c>
      <c r="G161" s="2">
        <v>75</v>
      </c>
      <c r="H161" s="2">
        <v>0.97333333330000005</v>
      </c>
      <c r="I161" s="2">
        <v>52.648800000000001</v>
      </c>
      <c r="J161" s="2" t="str">
        <f t="shared" si="8"/>
        <v>Between $50 and $60</v>
      </c>
      <c r="K161" s="2">
        <v>54.09123288</v>
      </c>
      <c r="L161" s="2">
        <v>100</v>
      </c>
      <c r="M161" s="2">
        <v>2.4699530210000001E-2</v>
      </c>
      <c r="N161" s="2">
        <v>912</v>
      </c>
      <c r="O161" s="2">
        <v>8.223684211E-2</v>
      </c>
      <c r="P161" s="2">
        <v>13</v>
      </c>
      <c r="Q161" s="2">
        <v>949</v>
      </c>
      <c r="R161" s="2">
        <v>0.7596653042</v>
      </c>
      <c r="S161" s="2">
        <v>18000</v>
      </c>
      <c r="T161" s="2">
        <v>45000</v>
      </c>
      <c r="U161" s="2">
        <v>899.66</v>
      </c>
      <c r="V161" s="2"/>
      <c r="W161" s="2"/>
      <c r="X161" s="2"/>
      <c r="Y161" s="2"/>
      <c r="Z161" s="2"/>
      <c r="AA161" s="2"/>
      <c r="AB161" s="2"/>
      <c r="AC161" s="2">
        <v>900</v>
      </c>
      <c r="AD161" s="2">
        <v>4.3874000000000004</v>
      </c>
      <c r="AE161" s="2">
        <v>8.7748000000000007E-2</v>
      </c>
    </row>
    <row r="162" spans="1:31" x14ac:dyDescent="0.25">
      <c r="A162" s="2" t="s">
        <v>101</v>
      </c>
      <c r="B162" s="3">
        <v>43152</v>
      </c>
      <c r="C162" s="22" t="str">
        <f t="shared" si="6"/>
        <v>Weekday</v>
      </c>
      <c r="D162" s="17" t="str">
        <f t="shared" si="7"/>
        <v>Feb</v>
      </c>
      <c r="E162" s="2">
        <v>0</v>
      </c>
      <c r="F162" s="2"/>
      <c r="G162" s="2"/>
      <c r="H162" s="2"/>
      <c r="I162" s="2"/>
      <c r="J162" s="2" t="str">
        <f t="shared" si="8"/>
        <v>Less than $40</v>
      </c>
      <c r="K162" s="2"/>
      <c r="L162" s="2">
        <v>100</v>
      </c>
      <c r="M162" s="2">
        <v>1</v>
      </c>
      <c r="N162" s="2"/>
      <c r="O162" s="2"/>
      <c r="P162" s="2">
        <v>13</v>
      </c>
      <c r="Q162" s="2">
        <v>0</v>
      </c>
      <c r="R162" s="2"/>
      <c r="S162" s="2">
        <v>18000</v>
      </c>
      <c r="T162" s="2">
        <v>45000</v>
      </c>
      <c r="U162" s="2">
        <v>-2100</v>
      </c>
      <c r="V162" s="2"/>
      <c r="W162" s="2"/>
      <c r="X162" s="2"/>
      <c r="Y162" s="2"/>
      <c r="Z162" s="2"/>
      <c r="AA162" s="2"/>
      <c r="AB162" s="2"/>
      <c r="AC162" s="2">
        <v>900</v>
      </c>
      <c r="AD162" s="2">
        <v>0</v>
      </c>
      <c r="AE162" s="2">
        <v>0</v>
      </c>
    </row>
    <row r="163" spans="1:31" x14ac:dyDescent="0.25">
      <c r="A163" s="2" t="s">
        <v>100</v>
      </c>
      <c r="B163" s="3">
        <v>43151</v>
      </c>
      <c r="C163" s="22" t="str">
        <f t="shared" si="6"/>
        <v>Weekday</v>
      </c>
      <c r="D163" s="17" t="str">
        <f t="shared" si="7"/>
        <v>Feb</v>
      </c>
      <c r="E163" s="2">
        <v>2175.96</v>
      </c>
      <c r="F163" s="2">
        <v>43</v>
      </c>
      <c r="G163" s="2">
        <v>46</v>
      </c>
      <c r="H163" s="2">
        <v>0.93478260869999996</v>
      </c>
      <c r="I163" s="2">
        <v>47.303478259999999</v>
      </c>
      <c r="J163" s="2" t="str">
        <f t="shared" si="8"/>
        <v>Between $40 and $50</v>
      </c>
      <c r="K163" s="2">
        <v>50.603720930000001</v>
      </c>
      <c r="L163" s="2">
        <v>100</v>
      </c>
      <c r="M163" s="2">
        <v>4.39375033E-2</v>
      </c>
      <c r="N163" s="2">
        <v>880</v>
      </c>
      <c r="O163" s="2">
        <v>5.227272727E-2</v>
      </c>
      <c r="P163" s="2">
        <v>13</v>
      </c>
      <c r="Q163" s="2">
        <v>559</v>
      </c>
      <c r="R163" s="2">
        <v>0.74310189530000004</v>
      </c>
      <c r="S163" s="2">
        <v>18000</v>
      </c>
      <c r="T163" s="2">
        <v>45000</v>
      </c>
      <c r="U163" s="2">
        <v>-483.04</v>
      </c>
      <c r="V163" s="2"/>
      <c r="W163" s="2"/>
      <c r="X163" s="2"/>
      <c r="Y163" s="2"/>
      <c r="Z163" s="2"/>
      <c r="AA163" s="2"/>
      <c r="AB163" s="2"/>
      <c r="AC163" s="2">
        <v>900</v>
      </c>
      <c r="AD163" s="2">
        <v>2.4177333330000002</v>
      </c>
      <c r="AE163" s="2">
        <v>4.8354666669999997E-2</v>
      </c>
    </row>
    <row r="164" spans="1:31" x14ac:dyDescent="0.25">
      <c r="A164" s="2" t="s">
        <v>99</v>
      </c>
      <c r="B164" s="3">
        <v>43150</v>
      </c>
      <c r="C164" s="22" t="str">
        <f t="shared" si="6"/>
        <v>Weekday</v>
      </c>
      <c r="D164" s="17" t="str">
        <f t="shared" si="7"/>
        <v>Feb</v>
      </c>
      <c r="E164" s="2">
        <v>3521.65</v>
      </c>
      <c r="F164" s="2">
        <v>62</v>
      </c>
      <c r="G164" s="2">
        <v>51</v>
      </c>
      <c r="H164" s="2">
        <v>1.2156862749999999</v>
      </c>
      <c r="I164" s="2">
        <v>69.051960780000002</v>
      </c>
      <c r="J164" s="2" t="str">
        <f t="shared" si="8"/>
        <v>More than $60</v>
      </c>
      <c r="K164" s="2">
        <v>56.800806450000003</v>
      </c>
      <c r="L164" s="2">
        <v>100</v>
      </c>
      <c r="M164" s="2">
        <v>2.7611723939999999E-2</v>
      </c>
      <c r="N164" s="2">
        <v>1050</v>
      </c>
      <c r="O164" s="2">
        <v>4.8571428569999998E-2</v>
      </c>
      <c r="P164" s="2">
        <v>13</v>
      </c>
      <c r="Q164" s="2">
        <v>806</v>
      </c>
      <c r="R164" s="2">
        <v>0.77113001010000004</v>
      </c>
      <c r="S164" s="2">
        <v>18000</v>
      </c>
      <c r="T164" s="2">
        <v>45000</v>
      </c>
      <c r="U164" s="2">
        <v>615.65</v>
      </c>
      <c r="V164" s="2"/>
      <c r="W164" s="2"/>
      <c r="X164" s="2"/>
      <c r="Y164" s="2"/>
      <c r="Z164" s="2"/>
      <c r="AA164" s="2"/>
      <c r="AB164" s="2"/>
      <c r="AC164" s="2">
        <v>900</v>
      </c>
      <c r="AD164" s="2">
        <v>3.9129444439999999</v>
      </c>
      <c r="AE164" s="2">
        <v>7.8258888890000003E-2</v>
      </c>
    </row>
    <row r="165" spans="1:31" x14ac:dyDescent="0.25">
      <c r="A165" s="2" t="s">
        <v>105</v>
      </c>
      <c r="B165" s="3">
        <v>43149</v>
      </c>
      <c r="C165" s="22" t="str">
        <f t="shared" si="6"/>
        <v>Weekend</v>
      </c>
      <c r="D165" s="17" t="str">
        <f t="shared" si="7"/>
        <v>Feb</v>
      </c>
      <c r="E165" s="2">
        <v>3983.9</v>
      </c>
      <c r="F165" s="2">
        <v>57</v>
      </c>
      <c r="G165" s="2">
        <v>71</v>
      </c>
      <c r="H165" s="2">
        <v>0.80281690139999995</v>
      </c>
      <c r="I165" s="2">
        <v>56.111267609999999</v>
      </c>
      <c r="J165" s="2" t="str">
        <f t="shared" si="8"/>
        <v>Between $50 and $60</v>
      </c>
      <c r="K165" s="2">
        <v>69.892982459999999</v>
      </c>
      <c r="L165" s="2">
        <v>100</v>
      </c>
      <c r="M165" s="2">
        <v>2.4486397810000001E-2</v>
      </c>
      <c r="N165" s="2">
        <v>1430</v>
      </c>
      <c r="O165" s="2">
        <v>4.9650349650000002E-2</v>
      </c>
      <c r="P165" s="2">
        <v>13</v>
      </c>
      <c r="Q165" s="2">
        <v>741</v>
      </c>
      <c r="R165" s="2">
        <v>0.81400135549999997</v>
      </c>
      <c r="S165" s="2">
        <v>18000</v>
      </c>
      <c r="T165" s="2">
        <v>45000</v>
      </c>
      <c r="U165" s="2">
        <v>1142.9000000000001</v>
      </c>
      <c r="V165" s="2"/>
      <c r="W165" s="2"/>
      <c r="X165" s="2"/>
      <c r="Y165" s="2"/>
      <c r="Z165" s="2"/>
      <c r="AA165" s="2"/>
      <c r="AB165" s="2"/>
      <c r="AC165" s="2">
        <v>900</v>
      </c>
      <c r="AD165" s="2">
        <v>4.4265555560000003</v>
      </c>
      <c r="AE165" s="2">
        <v>8.8531111110000005E-2</v>
      </c>
    </row>
    <row r="166" spans="1:31" x14ac:dyDescent="0.25">
      <c r="A166" s="2" t="s">
        <v>104</v>
      </c>
      <c r="B166" s="3">
        <v>43148</v>
      </c>
      <c r="C166" s="22" t="str">
        <f t="shared" si="6"/>
        <v>Weekend</v>
      </c>
      <c r="D166" s="17" t="str">
        <f t="shared" si="7"/>
        <v>Feb</v>
      </c>
      <c r="E166" s="2">
        <v>3357.93</v>
      </c>
      <c r="F166" s="2">
        <v>48</v>
      </c>
      <c r="G166" s="2">
        <v>50</v>
      </c>
      <c r="H166" s="2">
        <v>0.96</v>
      </c>
      <c r="I166" s="2">
        <v>67.158600000000007</v>
      </c>
      <c r="J166" s="2" t="str">
        <f t="shared" si="8"/>
        <v>More than $60</v>
      </c>
      <c r="K166" s="2">
        <v>69.956874999999997</v>
      </c>
      <c r="L166" s="2">
        <v>100</v>
      </c>
      <c r="M166" s="2">
        <v>2.8919035379999999E-2</v>
      </c>
      <c r="N166" s="2">
        <v>1230</v>
      </c>
      <c r="O166" s="2">
        <v>4.06504065E-2</v>
      </c>
      <c r="P166" s="2">
        <v>13</v>
      </c>
      <c r="Q166" s="2">
        <v>624</v>
      </c>
      <c r="R166" s="2">
        <v>0.81417123049999995</v>
      </c>
      <c r="S166" s="2">
        <v>18000</v>
      </c>
      <c r="T166" s="2">
        <v>45000</v>
      </c>
      <c r="U166" s="2">
        <v>633.92999999999995</v>
      </c>
      <c r="V166" s="2"/>
      <c r="W166" s="2"/>
      <c r="X166" s="2"/>
      <c r="Y166" s="2"/>
      <c r="Z166" s="2"/>
      <c r="AA166" s="2"/>
      <c r="AB166" s="2"/>
      <c r="AC166" s="2">
        <v>900</v>
      </c>
      <c r="AD166" s="2">
        <v>3.7310333330000001</v>
      </c>
      <c r="AE166" s="2">
        <v>7.4620666670000002E-2</v>
      </c>
    </row>
    <row r="167" spans="1:31" x14ac:dyDescent="0.25">
      <c r="A167" s="2" t="s">
        <v>103</v>
      </c>
      <c r="B167" s="3">
        <v>43147</v>
      </c>
      <c r="C167" s="22" t="str">
        <f t="shared" si="6"/>
        <v>Weekday</v>
      </c>
      <c r="D167" s="17" t="str">
        <f t="shared" si="7"/>
        <v>Feb</v>
      </c>
      <c r="E167" s="2">
        <v>2508.71</v>
      </c>
      <c r="F167" s="2">
        <v>39</v>
      </c>
      <c r="G167" s="2">
        <v>49</v>
      </c>
      <c r="H167" s="2">
        <v>0.79591836729999998</v>
      </c>
      <c r="I167" s="2">
        <v>51.198163270000002</v>
      </c>
      <c r="J167" s="2" t="str">
        <f t="shared" si="8"/>
        <v>Between $50 and $60</v>
      </c>
      <c r="K167" s="2">
        <v>64.325897440000006</v>
      </c>
      <c r="L167" s="2">
        <v>100</v>
      </c>
      <c r="M167" s="2">
        <v>3.8333122499999997E-2</v>
      </c>
      <c r="N167" s="2">
        <v>1169</v>
      </c>
      <c r="O167" s="2">
        <v>4.1916167660000003E-2</v>
      </c>
      <c r="P167" s="2">
        <v>13</v>
      </c>
      <c r="Q167" s="2">
        <v>507</v>
      </c>
      <c r="R167" s="2">
        <v>0.79790410209999996</v>
      </c>
      <c r="S167" s="2">
        <v>18000</v>
      </c>
      <c r="T167" s="2">
        <v>45000</v>
      </c>
      <c r="U167" s="2">
        <v>-98.29</v>
      </c>
      <c r="V167" s="2"/>
      <c r="W167" s="2"/>
      <c r="X167" s="2"/>
      <c r="Y167" s="2"/>
      <c r="Z167" s="2"/>
      <c r="AA167" s="2"/>
      <c r="AB167" s="2"/>
      <c r="AC167" s="2">
        <v>900</v>
      </c>
      <c r="AD167" s="2">
        <v>2.7874555559999998</v>
      </c>
      <c r="AE167" s="2">
        <v>5.5749111109999999E-2</v>
      </c>
    </row>
    <row r="168" spans="1:31" x14ac:dyDescent="0.25">
      <c r="A168" s="2" t="s">
        <v>102</v>
      </c>
      <c r="B168" s="3">
        <v>43146</v>
      </c>
      <c r="C168" s="22" t="str">
        <f t="shared" si="6"/>
        <v>Weekday</v>
      </c>
      <c r="D168" s="17" t="str">
        <f t="shared" si="7"/>
        <v>Feb</v>
      </c>
      <c r="E168" s="2">
        <v>2096.36</v>
      </c>
      <c r="F168" s="2">
        <v>35</v>
      </c>
      <c r="G168" s="2">
        <v>36</v>
      </c>
      <c r="H168" s="2">
        <v>0.97222222219999999</v>
      </c>
      <c r="I168" s="2">
        <v>58.232222219999997</v>
      </c>
      <c r="J168" s="2" t="str">
        <f t="shared" si="8"/>
        <v>Between $50 and $60</v>
      </c>
      <c r="K168" s="2">
        <v>59.896000000000001</v>
      </c>
      <c r="L168" s="2">
        <v>100</v>
      </c>
      <c r="M168" s="2">
        <v>4.552987671E-2</v>
      </c>
      <c r="N168" s="2">
        <v>559</v>
      </c>
      <c r="O168" s="2">
        <v>6.4400715560000002E-2</v>
      </c>
      <c r="P168" s="2">
        <v>13</v>
      </c>
      <c r="Q168" s="2">
        <v>455</v>
      </c>
      <c r="R168" s="2">
        <v>0.78295712569999998</v>
      </c>
      <c r="S168" s="2">
        <v>18000</v>
      </c>
      <c r="T168" s="2">
        <v>45000</v>
      </c>
      <c r="U168" s="2">
        <v>-458.64</v>
      </c>
      <c r="V168" s="2"/>
      <c r="W168" s="2"/>
      <c r="X168" s="2"/>
      <c r="Y168" s="2"/>
      <c r="Z168" s="2"/>
      <c r="AA168" s="2"/>
      <c r="AB168" s="2"/>
      <c r="AC168" s="2">
        <v>900</v>
      </c>
      <c r="AD168" s="2">
        <v>2.3292888889999999</v>
      </c>
      <c r="AE168" s="2">
        <v>4.6585777779999997E-2</v>
      </c>
    </row>
    <row r="169" spans="1:31" x14ac:dyDescent="0.25">
      <c r="A169" s="2" t="s">
        <v>101</v>
      </c>
      <c r="B169" s="3">
        <v>43145</v>
      </c>
      <c r="C169" s="22" t="str">
        <f t="shared" si="6"/>
        <v>Weekday</v>
      </c>
      <c r="D169" s="17" t="str">
        <f t="shared" si="7"/>
        <v>Feb</v>
      </c>
      <c r="E169" s="2">
        <v>3009.99</v>
      </c>
      <c r="F169" s="2">
        <v>48</v>
      </c>
      <c r="G169" s="2">
        <v>52</v>
      </c>
      <c r="H169" s="2">
        <v>0.9230769231</v>
      </c>
      <c r="I169" s="2">
        <v>57.884423079999998</v>
      </c>
      <c r="J169" s="2" t="str">
        <f t="shared" si="8"/>
        <v>Between $50 and $60</v>
      </c>
      <c r="K169" s="2">
        <v>62.708125000000003</v>
      </c>
      <c r="L169" s="2">
        <v>100</v>
      </c>
      <c r="M169" s="2">
        <v>3.2154444230000002E-2</v>
      </c>
      <c r="N169" s="2">
        <v>771</v>
      </c>
      <c r="O169" s="2">
        <v>6.7444876779999996E-2</v>
      </c>
      <c r="P169" s="2">
        <v>13</v>
      </c>
      <c r="Q169" s="2">
        <v>624</v>
      </c>
      <c r="R169" s="2">
        <v>0.79269034120000004</v>
      </c>
      <c r="S169" s="2">
        <v>18000</v>
      </c>
      <c r="T169" s="2">
        <v>45000</v>
      </c>
      <c r="U169" s="2">
        <v>285.99</v>
      </c>
      <c r="V169" s="2"/>
      <c r="W169" s="2"/>
      <c r="X169" s="2"/>
      <c r="Y169" s="2"/>
      <c r="Z169" s="2"/>
      <c r="AA169" s="2"/>
      <c r="AB169" s="2"/>
      <c r="AC169" s="2">
        <v>900</v>
      </c>
      <c r="AD169" s="2">
        <v>3.344433333</v>
      </c>
      <c r="AE169" s="2">
        <v>6.6888666669999999E-2</v>
      </c>
    </row>
    <row r="170" spans="1:31" x14ac:dyDescent="0.25">
      <c r="A170" s="2" t="s">
        <v>100</v>
      </c>
      <c r="B170" s="3">
        <v>43144</v>
      </c>
      <c r="C170" s="22" t="str">
        <f t="shared" si="6"/>
        <v>Weekday</v>
      </c>
      <c r="D170" s="17" t="str">
        <f t="shared" si="7"/>
        <v>Feb</v>
      </c>
      <c r="E170" s="2">
        <v>2364.06</v>
      </c>
      <c r="F170" s="2">
        <v>42</v>
      </c>
      <c r="G170" s="2">
        <v>42</v>
      </c>
      <c r="H170" s="2">
        <v>1</v>
      </c>
      <c r="I170" s="2">
        <v>56.287142860000003</v>
      </c>
      <c r="J170" s="2" t="str">
        <f t="shared" si="8"/>
        <v>Between $50 and $60</v>
      </c>
      <c r="K170" s="2">
        <v>56.287142860000003</v>
      </c>
      <c r="L170" s="2">
        <v>100</v>
      </c>
      <c r="M170" s="2">
        <v>4.058342735E-2</v>
      </c>
      <c r="N170" s="2">
        <v>882</v>
      </c>
      <c r="O170" s="2">
        <v>4.761904762E-2</v>
      </c>
      <c r="P170" s="2">
        <v>13</v>
      </c>
      <c r="Q170" s="2">
        <v>546</v>
      </c>
      <c r="R170" s="2">
        <v>0.76904139490000001</v>
      </c>
      <c r="S170" s="2">
        <v>18000</v>
      </c>
      <c r="T170" s="2">
        <v>45000</v>
      </c>
      <c r="U170" s="2">
        <v>-281.94</v>
      </c>
      <c r="V170" s="2"/>
      <c r="W170" s="2"/>
      <c r="X170" s="2"/>
      <c r="Y170" s="2"/>
      <c r="Z170" s="2"/>
      <c r="AA170" s="2"/>
      <c r="AB170" s="2"/>
      <c r="AC170" s="2">
        <v>900</v>
      </c>
      <c r="AD170" s="2">
        <v>2.6267333329999998</v>
      </c>
      <c r="AE170" s="2">
        <v>5.2534666670000001E-2</v>
      </c>
    </row>
    <row r="171" spans="1:31" x14ac:dyDescent="0.25">
      <c r="A171" s="2" t="s">
        <v>99</v>
      </c>
      <c r="B171" s="3">
        <v>43143</v>
      </c>
      <c r="C171" s="22" t="str">
        <f t="shared" si="6"/>
        <v>Weekday</v>
      </c>
      <c r="D171" s="17" t="str">
        <f t="shared" si="7"/>
        <v>Feb</v>
      </c>
      <c r="E171" s="2">
        <v>1890.17</v>
      </c>
      <c r="F171" s="2">
        <v>37</v>
      </c>
      <c r="G171" s="2">
        <v>35</v>
      </c>
      <c r="H171" s="2">
        <v>1.0571428570000001</v>
      </c>
      <c r="I171" s="2">
        <v>54.004857139999999</v>
      </c>
      <c r="J171" s="2" t="str">
        <f t="shared" si="8"/>
        <v>Between $50 and $60</v>
      </c>
      <c r="K171" s="2">
        <v>51.085675680000001</v>
      </c>
      <c r="L171" s="2">
        <v>100</v>
      </c>
      <c r="M171" s="2">
        <v>5.0246963829999998E-2</v>
      </c>
      <c r="N171" s="2">
        <v>706</v>
      </c>
      <c r="O171" s="2">
        <v>4.9575070819999997E-2</v>
      </c>
      <c r="P171" s="2">
        <v>13</v>
      </c>
      <c r="Q171" s="2">
        <v>481</v>
      </c>
      <c r="R171" s="2">
        <v>0.74552553470000005</v>
      </c>
      <c r="S171" s="2">
        <v>18000</v>
      </c>
      <c r="T171" s="2">
        <v>45000</v>
      </c>
      <c r="U171" s="2">
        <v>-690.83</v>
      </c>
      <c r="V171" s="2"/>
      <c r="W171" s="2"/>
      <c r="X171" s="2"/>
      <c r="Y171" s="2"/>
      <c r="Z171" s="2"/>
      <c r="AA171" s="2"/>
      <c r="AB171" s="2"/>
      <c r="AC171" s="2">
        <v>900</v>
      </c>
      <c r="AD171" s="2">
        <v>2.100188889</v>
      </c>
      <c r="AE171" s="2">
        <v>4.2003777780000001E-2</v>
      </c>
    </row>
    <row r="172" spans="1:31" x14ac:dyDescent="0.25">
      <c r="A172" s="2" t="s">
        <v>105</v>
      </c>
      <c r="B172" s="3">
        <v>43142</v>
      </c>
      <c r="C172" s="22" t="str">
        <f t="shared" si="6"/>
        <v>Weekend</v>
      </c>
      <c r="D172" s="17" t="str">
        <f t="shared" si="7"/>
        <v>Feb</v>
      </c>
      <c r="E172" s="2">
        <v>3605.87</v>
      </c>
      <c r="F172" s="2">
        <v>71</v>
      </c>
      <c r="G172" s="2">
        <v>73</v>
      </c>
      <c r="H172" s="2">
        <v>0.9726027397</v>
      </c>
      <c r="I172" s="2">
        <v>49.395479450000003</v>
      </c>
      <c r="J172" s="2" t="str">
        <f t="shared" si="8"/>
        <v>Between $40 and $50</v>
      </c>
      <c r="K172" s="2">
        <v>50.786901409999999</v>
      </c>
      <c r="L172" s="2">
        <v>100</v>
      </c>
      <c r="M172" s="2">
        <v>2.6984216929999999E-2</v>
      </c>
      <c r="N172" s="2">
        <v>1485</v>
      </c>
      <c r="O172" s="2">
        <v>4.915824916E-2</v>
      </c>
      <c r="P172" s="2">
        <v>13</v>
      </c>
      <c r="Q172" s="2">
        <v>923</v>
      </c>
      <c r="R172" s="2">
        <v>0.74402848690000001</v>
      </c>
      <c r="S172" s="2">
        <v>18000</v>
      </c>
      <c r="T172" s="2">
        <v>45000</v>
      </c>
      <c r="U172" s="2">
        <v>582.87</v>
      </c>
      <c r="V172" s="2"/>
      <c r="W172" s="2"/>
      <c r="X172" s="2"/>
      <c r="Y172" s="2"/>
      <c r="Z172" s="2"/>
      <c r="AA172" s="2"/>
      <c r="AB172" s="2"/>
      <c r="AC172" s="2">
        <v>900</v>
      </c>
      <c r="AD172" s="2">
        <v>4.0065222220000001</v>
      </c>
      <c r="AE172" s="2">
        <v>8.0130444440000004E-2</v>
      </c>
    </row>
    <row r="173" spans="1:31" x14ac:dyDescent="0.25">
      <c r="A173" s="2" t="s">
        <v>104</v>
      </c>
      <c r="B173" s="3">
        <v>43141</v>
      </c>
      <c r="C173" s="22" t="str">
        <f t="shared" si="6"/>
        <v>Weekend</v>
      </c>
      <c r="D173" s="17" t="str">
        <f t="shared" si="7"/>
        <v>Feb</v>
      </c>
      <c r="E173" s="2">
        <v>6065.55</v>
      </c>
      <c r="F173" s="2">
        <v>105</v>
      </c>
      <c r="G173" s="2">
        <v>108</v>
      </c>
      <c r="H173" s="2">
        <v>0.97222222219999999</v>
      </c>
      <c r="I173" s="2">
        <v>56.162500000000001</v>
      </c>
      <c r="J173" s="2" t="str">
        <f t="shared" si="8"/>
        <v>Between $50 and $60</v>
      </c>
      <c r="K173" s="2">
        <v>57.76714286</v>
      </c>
      <c r="L173" s="2">
        <v>100</v>
      </c>
      <c r="M173" s="2">
        <v>1.6219153199999999E-2</v>
      </c>
      <c r="N173" s="2">
        <v>1520</v>
      </c>
      <c r="O173" s="2">
        <v>7.1052631579999997E-2</v>
      </c>
      <c r="P173" s="2">
        <v>13</v>
      </c>
      <c r="Q173" s="2">
        <v>1365</v>
      </c>
      <c r="R173" s="2">
        <v>0.77495857749999997</v>
      </c>
      <c r="S173" s="2">
        <v>18000</v>
      </c>
      <c r="T173" s="2">
        <v>45000</v>
      </c>
      <c r="U173" s="2">
        <v>2600.5500000000002</v>
      </c>
      <c r="V173" s="2"/>
      <c r="W173" s="2"/>
      <c r="X173" s="2"/>
      <c r="Y173" s="2"/>
      <c r="Z173" s="2"/>
      <c r="AA173" s="2"/>
      <c r="AB173" s="2"/>
      <c r="AC173" s="2">
        <v>900</v>
      </c>
      <c r="AD173" s="2">
        <v>6.7394999999999996</v>
      </c>
      <c r="AE173" s="2">
        <v>0.13478999999999999</v>
      </c>
    </row>
    <row r="174" spans="1:31" x14ac:dyDescent="0.25">
      <c r="A174" s="2" t="s">
        <v>103</v>
      </c>
      <c r="B174" s="3">
        <v>43140</v>
      </c>
      <c r="C174" s="22" t="str">
        <f t="shared" si="6"/>
        <v>Weekday</v>
      </c>
      <c r="D174" s="17" t="str">
        <f t="shared" si="7"/>
        <v>Feb</v>
      </c>
      <c r="E174" s="2">
        <v>2564.91</v>
      </c>
      <c r="F174" s="2">
        <v>49</v>
      </c>
      <c r="G174" s="2">
        <v>42</v>
      </c>
      <c r="H174" s="2">
        <v>1.1666666670000001</v>
      </c>
      <c r="I174" s="2">
        <v>61.069285710000003</v>
      </c>
      <c r="J174" s="2" t="str">
        <f t="shared" si="8"/>
        <v>More than $60</v>
      </c>
      <c r="K174" s="2">
        <v>52.34510204</v>
      </c>
      <c r="L174" s="2">
        <v>100</v>
      </c>
      <c r="M174" s="2">
        <v>3.7524719409999997E-2</v>
      </c>
      <c r="N174" s="2">
        <v>841</v>
      </c>
      <c r="O174" s="2">
        <v>4.9940546969999999E-2</v>
      </c>
      <c r="P174" s="2">
        <v>13</v>
      </c>
      <c r="Q174" s="2">
        <v>637</v>
      </c>
      <c r="R174" s="2">
        <v>0.75164820600000004</v>
      </c>
      <c r="S174" s="2">
        <v>18000</v>
      </c>
      <c r="T174" s="2">
        <v>45000</v>
      </c>
      <c r="U174" s="2">
        <v>-172.09</v>
      </c>
      <c r="V174" s="2"/>
      <c r="W174" s="2"/>
      <c r="X174" s="2"/>
      <c r="Y174" s="2"/>
      <c r="Z174" s="2"/>
      <c r="AA174" s="2"/>
      <c r="AB174" s="2"/>
      <c r="AC174" s="2">
        <v>900</v>
      </c>
      <c r="AD174" s="2">
        <v>2.8498999999999999</v>
      </c>
      <c r="AE174" s="2">
        <v>5.6998E-2</v>
      </c>
    </row>
    <row r="175" spans="1:31" x14ac:dyDescent="0.25">
      <c r="A175" s="2" t="s">
        <v>102</v>
      </c>
      <c r="B175" s="3">
        <v>43139</v>
      </c>
      <c r="C175" s="22" t="str">
        <f t="shared" si="6"/>
        <v>Weekday</v>
      </c>
      <c r="D175" s="17" t="str">
        <f t="shared" si="7"/>
        <v>Feb</v>
      </c>
      <c r="E175" s="2">
        <v>3068.75</v>
      </c>
      <c r="F175" s="2">
        <v>56</v>
      </c>
      <c r="G175" s="2">
        <v>56</v>
      </c>
      <c r="H175" s="2">
        <v>1</v>
      </c>
      <c r="I175" s="2">
        <v>54.799107139999997</v>
      </c>
      <c r="J175" s="2" t="str">
        <f t="shared" si="8"/>
        <v>Between $50 and $60</v>
      </c>
      <c r="K175" s="2">
        <v>54.799107139999997</v>
      </c>
      <c r="L175" s="2">
        <v>100</v>
      </c>
      <c r="M175" s="2">
        <v>3.1558185400000001E-2</v>
      </c>
      <c r="N175" s="2">
        <v>702</v>
      </c>
      <c r="O175" s="2">
        <v>7.9772079770000004E-2</v>
      </c>
      <c r="P175" s="2">
        <v>13</v>
      </c>
      <c r="Q175" s="2">
        <v>728</v>
      </c>
      <c r="R175" s="2">
        <v>0.76276985740000003</v>
      </c>
      <c r="S175" s="2">
        <v>18000</v>
      </c>
      <c r="T175" s="2">
        <v>45000</v>
      </c>
      <c r="U175" s="2">
        <v>240.75</v>
      </c>
      <c r="V175" s="2"/>
      <c r="W175" s="2"/>
      <c r="X175" s="2"/>
      <c r="Y175" s="2"/>
      <c r="Z175" s="2"/>
      <c r="AA175" s="2"/>
      <c r="AB175" s="2"/>
      <c r="AC175" s="2">
        <v>900</v>
      </c>
      <c r="AD175" s="2">
        <v>3.4097222220000001</v>
      </c>
      <c r="AE175" s="2">
        <v>6.8194444440000002E-2</v>
      </c>
    </row>
    <row r="176" spans="1:31" x14ac:dyDescent="0.25">
      <c r="A176" s="2" t="s">
        <v>101</v>
      </c>
      <c r="B176" s="3">
        <v>43138</v>
      </c>
      <c r="C176" s="22" t="str">
        <f t="shared" si="6"/>
        <v>Weekday</v>
      </c>
      <c r="D176" s="17" t="str">
        <f t="shared" si="7"/>
        <v>Feb</v>
      </c>
      <c r="E176" s="2">
        <v>2120.79</v>
      </c>
      <c r="F176" s="2">
        <v>41</v>
      </c>
      <c r="G176" s="2">
        <v>40</v>
      </c>
      <c r="H176" s="2">
        <v>1.0249999999999999</v>
      </c>
      <c r="I176" s="2">
        <v>53.019750000000002</v>
      </c>
      <c r="J176" s="2" t="str">
        <f t="shared" si="8"/>
        <v>Between $50 and $60</v>
      </c>
      <c r="K176" s="2">
        <v>51.726585370000002</v>
      </c>
      <c r="L176" s="2">
        <v>100</v>
      </c>
      <c r="M176" s="2">
        <v>4.5029021199999998E-2</v>
      </c>
      <c r="N176" s="2">
        <v>720</v>
      </c>
      <c r="O176" s="2">
        <v>5.5555555559999997E-2</v>
      </c>
      <c r="P176" s="2">
        <v>13</v>
      </c>
      <c r="Q176" s="2">
        <v>533</v>
      </c>
      <c r="R176" s="2">
        <v>0.74867855849999998</v>
      </c>
      <c r="S176" s="2">
        <v>18000</v>
      </c>
      <c r="T176" s="2">
        <v>45000</v>
      </c>
      <c r="U176" s="2">
        <v>-512.21</v>
      </c>
      <c r="V176" s="2"/>
      <c r="W176" s="2"/>
      <c r="X176" s="2"/>
      <c r="Y176" s="2"/>
      <c r="Z176" s="2"/>
      <c r="AA176" s="2"/>
      <c r="AB176" s="2"/>
      <c r="AC176" s="2">
        <v>900</v>
      </c>
      <c r="AD176" s="2">
        <v>2.356433333</v>
      </c>
      <c r="AE176" s="2">
        <v>4.712866667E-2</v>
      </c>
    </row>
    <row r="177" spans="1:31" x14ac:dyDescent="0.25">
      <c r="A177" s="2" t="s">
        <v>100</v>
      </c>
      <c r="B177" s="3">
        <v>43137</v>
      </c>
      <c r="C177" s="22" t="str">
        <f t="shared" si="6"/>
        <v>Weekday</v>
      </c>
      <c r="D177" s="17" t="str">
        <f t="shared" si="7"/>
        <v>Feb</v>
      </c>
      <c r="E177" s="2">
        <v>2132.6</v>
      </c>
      <c r="F177" s="2">
        <v>41</v>
      </c>
      <c r="G177" s="2">
        <v>40</v>
      </c>
      <c r="H177" s="2">
        <v>1.0249999999999999</v>
      </c>
      <c r="I177" s="2">
        <v>53.314999999999998</v>
      </c>
      <c r="J177" s="2" t="str">
        <f t="shared" si="8"/>
        <v>Between $50 and $60</v>
      </c>
      <c r="K177" s="2">
        <v>52.014634149999999</v>
      </c>
      <c r="L177" s="2">
        <v>100</v>
      </c>
      <c r="M177" s="2">
        <v>4.4790826839999999E-2</v>
      </c>
      <c r="N177" s="2">
        <v>701</v>
      </c>
      <c r="O177" s="2">
        <v>5.7061340939999997E-2</v>
      </c>
      <c r="P177" s="2">
        <v>13</v>
      </c>
      <c r="Q177" s="2">
        <v>533</v>
      </c>
      <c r="R177" s="2">
        <v>0.75007033670000001</v>
      </c>
      <c r="S177" s="2">
        <v>18000</v>
      </c>
      <c r="T177" s="2">
        <v>45000</v>
      </c>
      <c r="U177" s="2">
        <v>-500.4</v>
      </c>
      <c r="V177" s="2"/>
      <c r="W177" s="2"/>
      <c r="X177" s="2"/>
      <c r="Y177" s="2"/>
      <c r="Z177" s="2"/>
      <c r="AA177" s="2"/>
      <c r="AB177" s="2"/>
      <c r="AC177" s="2">
        <v>900</v>
      </c>
      <c r="AD177" s="2">
        <v>2.3695555559999999</v>
      </c>
      <c r="AE177" s="2">
        <v>4.7391111110000002E-2</v>
      </c>
    </row>
    <row r="178" spans="1:31" x14ac:dyDescent="0.25">
      <c r="A178" s="2" t="s">
        <v>99</v>
      </c>
      <c r="B178" s="3">
        <v>43136</v>
      </c>
      <c r="C178" s="22" t="str">
        <f t="shared" si="6"/>
        <v>Weekday</v>
      </c>
      <c r="D178" s="17" t="str">
        <f t="shared" si="7"/>
        <v>Feb</v>
      </c>
      <c r="E178" s="2">
        <v>2501.6799999999998</v>
      </c>
      <c r="F178" s="2">
        <v>45</v>
      </c>
      <c r="G178" s="2">
        <v>53</v>
      </c>
      <c r="H178" s="2">
        <v>0.84905660380000003</v>
      </c>
      <c r="I178" s="2">
        <v>47.201509430000002</v>
      </c>
      <c r="J178" s="2" t="str">
        <f t="shared" si="8"/>
        <v>Between $40 and $50</v>
      </c>
      <c r="K178" s="2">
        <v>55.592888889999998</v>
      </c>
      <c r="L178" s="2">
        <v>100</v>
      </c>
      <c r="M178" s="2">
        <v>3.8436702439999998E-2</v>
      </c>
      <c r="N178" s="2">
        <v>754</v>
      </c>
      <c r="O178" s="2">
        <v>7.0291777190000002E-2</v>
      </c>
      <c r="P178" s="2">
        <v>13</v>
      </c>
      <c r="Q178" s="2">
        <v>585</v>
      </c>
      <c r="R178" s="2">
        <v>0.76615714239999999</v>
      </c>
      <c r="S178" s="2">
        <v>18000</v>
      </c>
      <c r="T178" s="2">
        <v>45000</v>
      </c>
      <c r="U178" s="2">
        <v>-183.32</v>
      </c>
      <c r="V178" s="2"/>
      <c r="W178" s="2"/>
      <c r="X178" s="2"/>
      <c r="Y178" s="2"/>
      <c r="Z178" s="2"/>
      <c r="AA178" s="2"/>
      <c r="AB178" s="2"/>
      <c r="AC178" s="2">
        <v>900</v>
      </c>
      <c r="AD178" s="2">
        <v>2.7796444440000001</v>
      </c>
      <c r="AE178" s="2">
        <v>5.5592888889999997E-2</v>
      </c>
    </row>
    <row r="179" spans="1:31" x14ac:dyDescent="0.25">
      <c r="A179" s="2" t="s">
        <v>105</v>
      </c>
      <c r="B179" s="3">
        <v>43135</v>
      </c>
      <c r="C179" s="22" t="str">
        <f t="shared" si="6"/>
        <v>Weekend</v>
      </c>
      <c r="D179" s="17" t="str">
        <f t="shared" si="7"/>
        <v>Feb</v>
      </c>
      <c r="E179" s="2">
        <v>3806.63</v>
      </c>
      <c r="F179" s="2">
        <v>62</v>
      </c>
      <c r="G179" s="2">
        <v>64</v>
      </c>
      <c r="H179" s="2">
        <v>0.96875</v>
      </c>
      <c r="I179" s="2">
        <v>59.478593750000002</v>
      </c>
      <c r="J179" s="2" t="str">
        <f t="shared" si="8"/>
        <v>Between $50 and $60</v>
      </c>
      <c r="K179" s="2">
        <v>61.397258059999999</v>
      </c>
      <c r="L179" s="2">
        <v>100</v>
      </c>
      <c r="M179" s="2">
        <v>2.559750987E-2</v>
      </c>
      <c r="N179" s="2">
        <v>1439</v>
      </c>
      <c r="O179" s="2">
        <v>4.4475330090000001E-2</v>
      </c>
      <c r="P179" s="2">
        <v>13</v>
      </c>
      <c r="Q179" s="2">
        <v>806</v>
      </c>
      <c r="R179" s="2">
        <v>0.78826416020000001</v>
      </c>
      <c r="S179" s="2">
        <v>18000</v>
      </c>
      <c r="T179" s="2">
        <v>45000</v>
      </c>
      <c r="U179" s="2">
        <v>900.63</v>
      </c>
      <c r="V179" s="2"/>
      <c r="W179" s="2"/>
      <c r="X179" s="2"/>
      <c r="Y179" s="2"/>
      <c r="Z179" s="2"/>
      <c r="AA179" s="2"/>
      <c r="AB179" s="2"/>
      <c r="AC179" s="2">
        <v>900</v>
      </c>
      <c r="AD179" s="2">
        <v>4.2295888890000004</v>
      </c>
      <c r="AE179" s="2">
        <v>8.4591777780000002E-2</v>
      </c>
    </row>
    <row r="180" spans="1:31" x14ac:dyDescent="0.25">
      <c r="A180" s="2" t="s">
        <v>104</v>
      </c>
      <c r="B180" s="3">
        <v>43134</v>
      </c>
      <c r="C180" s="22" t="str">
        <f t="shared" si="6"/>
        <v>Weekend</v>
      </c>
      <c r="D180" s="17" t="str">
        <f t="shared" si="7"/>
        <v>Feb</v>
      </c>
      <c r="E180" s="2">
        <v>4771.74</v>
      </c>
      <c r="F180" s="2">
        <v>87</v>
      </c>
      <c r="G180" s="2">
        <v>85</v>
      </c>
      <c r="H180" s="2">
        <v>1.023529412</v>
      </c>
      <c r="I180" s="2">
        <v>56.138117649999998</v>
      </c>
      <c r="J180" s="2" t="str">
        <f t="shared" si="8"/>
        <v>Between $50 and $60</v>
      </c>
      <c r="K180" s="2">
        <v>54.847586210000003</v>
      </c>
      <c r="L180" s="2">
        <v>100</v>
      </c>
      <c r="M180" s="2">
        <v>2.0526546980000001E-2</v>
      </c>
      <c r="N180" s="2">
        <v>1461</v>
      </c>
      <c r="O180" s="2">
        <v>5.817932923E-2</v>
      </c>
      <c r="P180" s="2">
        <v>13</v>
      </c>
      <c r="Q180" s="2">
        <v>1131</v>
      </c>
      <c r="R180" s="2">
        <v>0.76297954209999996</v>
      </c>
      <c r="S180" s="2">
        <v>18000</v>
      </c>
      <c r="T180" s="2">
        <v>45000</v>
      </c>
      <c r="U180" s="2">
        <v>1540.74</v>
      </c>
      <c r="V180" s="2"/>
      <c r="W180" s="2"/>
      <c r="X180" s="2"/>
      <c r="Y180" s="2"/>
      <c r="Z180" s="2"/>
      <c r="AA180" s="2"/>
      <c r="AB180" s="2"/>
      <c r="AC180" s="2">
        <v>900</v>
      </c>
      <c r="AD180" s="2">
        <v>5.301933333</v>
      </c>
      <c r="AE180" s="2">
        <v>0.10603866670000001</v>
      </c>
    </row>
    <row r="181" spans="1:31" x14ac:dyDescent="0.25">
      <c r="A181" s="2" t="s">
        <v>103</v>
      </c>
      <c r="B181" s="3">
        <v>43133</v>
      </c>
      <c r="C181" s="22" t="str">
        <f t="shared" si="6"/>
        <v>Weekday</v>
      </c>
      <c r="D181" s="17" t="str">
        <f t="shared" si="7"/>
        <v>Feb</v>
      </c>
      <c r="E181" s="2">
        <v>2477.59</v>
      </c>
      <c r="F181" s="2">
        <v>49</v>
      </c>
      <c r="G181" s="2">
        <v>46</v>
      </c>
      <c r="H181" s="2">
        <v>1.065217391</v>
      </c>
      <c r="I181" s="2">
        <v>53.860652170000002</v>
      </c>
      <c r="J181" s="2" t="str">
        <f t="shared" si="8"/>
        <v>Between $50 and $60</v>
      </c>
      <c r="K181" s="2">
        <v>50.563061220000002</v>
      </c>
      <c r="L181" s="2">
        <v>100</v>
      </c>
      <c r="M181" s="2">
        <v>3.8795929530000002E-2</v>
      </c>
      <c r="N181" s="2">
        <v>766</v>
      </c>
      <c r="O181" s="2">
        <v>6.0052219320000003E-2</v>
      </c>
      <c r="P181" s="2">
        <v>13</v>
      </c>
      <c r="Q181" s="2">
        <v>637</v>
      </c>
      <c r="R181" s="2">
        <v>0.74289531360000005</v>
      </c>
      <c r="S181" s="2">
        <v>18000</v>
      </c>
      <c r="T181" s="2">
        <v>45000</v>
      </c>
      <c r="U181" s="2">
        <v>-259.41000000000003</v>
      </c>
      <c r="V181" s="2"/>
      <c r="W181" s="2"/>
      <c r="X181" s="2"/>
      <c r="Y181" s="2"/>
      <c r="Z181" s="2"/>
      <c r="AA181" s="2"/>
      <c r="AB181" s="2"/>
      <c r="AC181" s="2">
        <v>900</v>
      </c>
      <c r="AD181" s="2">
        <v>2.7528777780000002</v>
      </c>
      <c r="AE181" s="2">
        <v>5.5057555559999999E-2</v>
      </c>
    </row>
    <row r="182" spans="1:31" x14ac:dyDescent="0.25">
      <c r="A182" s="2" t="s">
        <v>102</v>
      </c>
      <c r="B182" s="3">
        <v>43132</v>
      </c>
      <c r="C182" s="22" t="str">
        <f t="shared" si="6"/>
        <v>Weekday</v>
      </c>
      <c r="D182" s="17" t="str">
        <f t="shared" si="7"/>
        <v>Feb</v>
      </c>
      <c r="E182" s="2">
        <v>2767.29</v>
      </c>
      <c r="F182" s="2">
        <v>43</v>
      </c>
      <c r="G182" s="2">
        <v>51</v>
      </c>
      <c r="H182" s="2">
        <v>0.84313725490000002</v>
      </c>
      <c r="I182" s="2">
        <v>54.260588239999997</v>
      </c>
      <c r="J182" s="2" t="str">
        <f t="shared" si="8"/>
        <v>Between $50 and $60</v>
      </c>
      <c r="K182" s="2">
        <v>64.355581400000005</v>
      </c>
      <c r="L182" s="2">
        <v>100</v>
      </c>
      <c r="M182" s="2">
        <v>3.48761374E-2</v>
      </c>
      <c r="N182" s="2">
        <v>689</v>
      </c>
      <c r="O182" s="2">
        <v>7.4020319299999998E-2</v>
      </c>
      <c r="P182" s="2">
        <v>13</v>
      </c>
      <c r="Q182" s="2">
        <v>559</v>
      </c>
      <c r="R182" s="2">
        <v>0.79799731870000001</v>
      </c>
      <c r="S182" s="2">
        <v>18000</v>
      </c>
      <c r="T182" s="2">
        <v>45000</v>
      </c>
      <c r="U182" s="2">
        <v>108.29</v>
      </c>
      <c r="V182" s="2"/>
      <c r="W182" s="2"/>
      <c r="X182" s="2"/>
      <c r="Y182" s="2"/>
      <c r="Z182" s="2"/>
      <c r="AA182" s="2"/>
      <c r="AB182" s="2"/>
      <c r="AC182" s="2">
        <v>900</v>
      </c>
      <c r="AD182" s="2">
        <v>3.074766667</v>
      </c>
      <c r="AE182" s="2">
        <v>6.1495333329999999E-2</v>
      </c>
    </row>
    <row r="183" spans="1:31" x14ac:dyDescent="0.25">
      <c r="A183" s="2" t="s">
        <v>101</v>
      </c>
      <c r="B183" s="3">
        <v>43131</v>
      </c>
      <c r="C183" s="22" t="str">
        <f t="shared" si="6"/>
        <v>Weekday</v>
      </c>
      <c r="D183" s="17" t="str">
        <f t="shared" si="7"/>
        <v>Jan</v>
      </c>
      <c r="E183" s="2">
        <v>2628.19</v>
      </c>
      <c r="F183" s="2">
        <v>51</v>
      </c>
      <c r="G183" s="2">
        <v>54</v>
      </c>
      <c r="H183" s="2">
        <v>0.94444444439999997</v>
      </c>
      <c r="I183" s="2">
        <v>48.670185189999998</v>
      </c>
      <c r="J183" s="2" t="str">
        <f t="shared" si="8"/>
        <v>Between $40 and $50</v>
      </c>
      <c r="K183" s="2">
        <v>51.533137250000003</v>
      </c>
      <c r="L183" s="2">
        <v>100</v>
      </c>
      <c r="M183" s="2">
        <v>3.6654338590000002E-2</v>
      </c>
      <c r="N183" s="2">
        <v>701</v>
      </c>
      <c r="O183" s="2">
        <v>7.7032810270000002E-2</v>
      </c>
      <c r="P183" s="2">
        <v>13</v>
      </c>
      <c r="Q183" s="2">
        <v>663</v>
      </c>
      <c r="R183" s="2">
        <v>0.74773513329999997</v>
      </c>
      <c r="S183" s="2">
        <v>18000</v>
      </c>
      <c r="T183" s="2">
        <v>45000</v>
      </c>
      <c r="U183" s="2">
        <v>-134.81</v>
      </c>
      <c r="V183" s="2"/>
      <c r="W183" s="2"/>
      <c r="X183" s="2"/>
      <c r="Y183" s="2"/>
      <c r="Z183" s="2"/>
      <c r="AA183" s="2"/>
      <c r="AB183" s="2"/>
      <c r="AC183" s="2">
        <v>900</v>
      </c>
      <c r="AD183" s="2">
        <v>2.920211111</v>
      </c>
      <c r="AE183" s="2">
        <v>5.8404222220000003E-2</v>
      </c>
    </row>
    <row r="184" spans="1:31" x14ac:dyDescent="0.25">
      <c r="A184" s="2" t="s">
        <v>100</v>
      </c>
      <c r="B184" s="3">
        <v>43130</v>
      </c>
      <c r="C184" s="22" t="str">
        <f t="shared" si="6"/>
        <v>Weekday</v>
      </c>
      <c r="D184" s="17" t="str">
        <f t="shared" si="7"/>
        <v>Jan</v>
      </c>
      <c r="E184" s="2">
        <v>2073.44</v>
      </c>
      <c r="F184" s="2">
        <v>39</v>
      </c>
      <c r="G184" s="2">
        <v>35</v>
      </c>
      <c r="H184" s="2">
        <v>1.114285714</v>
      </c>
      <c r="I184" s="2">
        <v>59.241142859999997</v>
      </c>
      <c r="J184" s="2" t="str">
        <f t="shared" si="8"/>
        <v>Between $50 and $60</v>
      </c>
      <c r="K184" s="2">
        <v>53.165128209999999</v>
      </c>
      <c r="L184" s="2">
        <v>100</v>
      </c>
      <c r="M184" s="2">
        <v>4.6010011779999999E-2</v>
      </c>
      <c r="N184" s="2">
        <v>665</v>
      </c>
      <c r="O184" s="2">
        <v>5.2631578950000001E-2</v>
      </c>
      <c r="P184" s="2">
        <v>13</v>
      </c>
      <c r="Q184" s="2">
        <v>507</v>
      </c>
      <c r="R184" s="2">
        <v>0.75547881780000004</v>
      </c>
      <c r="S184" s="2">
        <v>18000</v>
      </c>
      <c r="T184" s="2">
        <v>45000</v>
      </c>
      <c r="U184" s="2">
        <v>-533.55999999999995</v>
      </c>
      <c r="V184" s="2"/>
      <c r="W184" s="2"/>
      <c r="X184" s="2"/>
      <c r="Y184" s="2"/>
      <c r="Z184" s="2"/>
      <c r="AA184" s="2"/>
      <c r="AB184" s="2"/>
      <c r="AC184" s="2">
        <v>900</v>
      </c>
      <c r="AD184" s="2">
        <v>2.303822222</v>
      </c>
      <c r="AE184" s="2">
        <v>4.6076444440000003E-2</v>
      </c>
    </row>
    <row r="185" spans="1:31" x14ac:dyDescent="0.25">
      <c r="A185" s="2" t="s">
        <v>99</v>
      </c>
      <c r="B185" s="3">
        <v>43129</v>
      </c>
      <c r="C185" s="22" t="str">
        <f t="shared" si="6"/>
        <v>Weekday</v>
      </c>
      <c r="D185" s="17" t="str">
        <f t="shared" si="7"/>
        <v>Jan</v>
      </c>
      <c r="E185" s="2">
        <v>1001.01</v>
      </c>
      <c r="F185" s="2">
        <v>19</v>
      </c>
      <c r="G185" s="2">
        <v>20</v>
      </c>
      <c r="H185" s="2">
        <v>0.95</v>
      </c>
      <c r="I185" s="2">
        <v>50.0505</v>
      </c>
      <c r="J185" s="2" t="str">
        <f t="shared" si="8"/>
        <v>Between $50 and $60</v>
      </c>
      <c r="K185" s="2">
        <v>52.684736839999999</v>
      </c>
      <c r="L185" s="2">
        <v>100</v>
      </c>
      <c r="M185" s="2">
        <v>9.0825696410000004E-2</v>
      </c>
      <c r="N185" s="2">
        <v>503</v>
      </c>
      <c r="O185" s="2">
        <v>3.9761431409999999E-2</v>
      </c>
      <c r="P185" s="2">
        <v>13</v>
      </c>
      <c r="Q185" s="2">
        <v>247</v>
      </c>
      <c r="R185" s="2">
        <v>0.75324921830000002</v>
      </c>
      <c r="S185" s="2">
        <v>18000</v>
      </c>
      <c r="T185" s="2">
        <v>45000</v>
      </c>
      <c r="U185" s="2">
        <v>-1345.99</v>
      </c>
      <c r="V185" s="2"/>
      <c r="W185" s="2"/>
      <c r="X185" s="2"/>
      <c r="Y185" s="2"/>
      <c r="Z185" s="2"/>
      <c r="AA185" s="2"/>
      <c r="AB185" s="2"/>
      <c r="AC185" s="2">
        <v>900</v>
      </c>
      <c r="AD185" s="2">
        <v>1.112233333</v>
      </c>
      <c r="AE185" s="2">
        <v>2.224466667E-2</v>
      </c>
    </row>
    <row r="186" spans="1:31" x14ac:dyDescent="0.25">
      <c r="A186" s="2" t="s">
        <v>105</v>
      </c>
      <c r="B186" s="3">
        <v>43128</v>
      </c>
      <c r="C186" s="22" t="str">
        <f t="shared" si="6"/>
        <v>Weekend</v>
      </c>
      <c r="D186" s="17" t="str">
        <f t="shared" si="7"/>
        <v>Jan</v>
      </c>
      <c r="E186" s="2">
        <v>3220.21</v>
      </c>
      <c r="F186" s="2">
        <v>68</v>
      </c>
      <c r="G186" s="2">
        <v>58</v>
      </c>
      <c r="H186" s="2">
        <v>1.172413793</v>
      </c>
      <c r="I186" s="2">
        <v>55.52086207</v>
      </c>
      <c r="J186" s="2" t="str">
        <f t="shared" si="8"/>
        <v>Between $50 and $60</v>
      </c>
      <c r="K186" s="2">
        <v>47.356029409999998</v>
      </c>
      <c r="L186" s="2">
        <v>100</v>
      </c>
      <c r="M186" s="2">
        <v>3.0118576840000001E-2</v>
      </c>
      <c r="N186" s="2">
        <v>1344</v>
      </c>
      <c r="O186" s="2">
        <v>4.3154761899999998E-2</v>
      </c>
      <c r="P186" s="2">
        <v>13</v>
      </c>
      <c r="Q186" s="2">
        <v>884</v>
      </c>
      <c r="R186" s="2">
        <v>0.72548374169999996</v>
      </c>
      <c r="S186" s="2">
        <v>18000</v>
      </c>
      <c r="T186" s="2">
        <v>45000</v>
      </c>
      <c r="U186" s="2">
        <v>236.21</v>
      </c>
      <c r="V186" s="2"/>
      <c r="W186" s="2"/>
      <c r="X186" s="2"/>
      <c r="Y186" s="2"/>
      <c r="Z186" s="2"/>
      <c r="AA186" s="2"/>
      <c r="AB186" s="2"/>
      <c r="AC186" s="2">
        <v>900</v>
      </c>
      <c r="AD186" s="2">
        <v>3.5780111109999999</v>
      </c>
      <c r="AE186" s="2">
        <v>7.1560222219999997E-2</v>
      </c>
    </row>
    <row r="187" spans="1:31" x14ac:dyDescent="0.25">
      <c r="A187" s="2" t="s">
        <v>104</v>
      </c>
      <c r="B187" s="3">
        <v>43127</v>
      </c>
      <c r="C187" s="22" t="str">
        <f t="shared" si="6"/>
        <v>Weekend</v>
      </c>
      <c r="D187" s="17" t="str">
        <f t="shared" si="7"/>
        <v>Jan</v>
      </c>
      <c r="E187" s="2">
        <v>2745.23</v>
      </c>
      <c r="F187" s="2">
        <v>48</v>
      </c>
      <c r="G187" s="2">
        <v>48</v>
      </c>
      <c r="H187" s="2">
        <v>1</v>
      </c>
      <c r="I187" s="2">
        <v>57.192291670000003</v>
      </c>
      <c r="J187" s="2" t="str">
        <f t="shared" si="8"/>
        <v>Between $50 and $60</v>
      </c>
      <c r="K187" s="2">
        <v>57.192291670000003</v>
      </c>
      <c r="L187" s="2">
        <v>100</v>
      </c>
      <c r="M187" s="2">
        <v>3.5146543510000003E-2</v>
      </c>
      <c r="N187" s="2">
        <v>1150</v>
      </c>
      <c r="O187" s="2">
        <v>4.173913043E-2</v>
      </c>
      <c r="P187" s="2">
        <v>13</v>
      </c>
      <c r="Q187" s="2">
        <v>624</v>
      </c>
      <c r="R187" s="2">
        <v>0.77269664110000003</v>
      </c>
      <c r="S187" s="2">
        <v>18000</v>
      </c>
      <c r="T187" s="2">
        <v>45000</v>
      </c>
      <c r="U187" s="2">
        <v>21.23</v>
      </c>
      <c r="V187" s="2"/>
      <c r="W187" s="2"/>
      <c r="X187" s="2"/>
      <c r="Y187" s="2"/>
      <c r="Z187" s="2"/>
      <c r="AA187" s="2"/>
      <c r="AB187" s="2"/>
      <c r="AC187" s="2">
        <v>900</v>
      </c>
      <c r="AD187" s="2">
        <v>3.0502555560000002</v>
      </c>
      <c r="AE187" s="2">
        <v>6.1005111110000003E-2</v>
      </c>
    </row>
    <row r="188" spans="1:31" x14ac:dyDescent="0.25">
      <c r="A188" s="2" t="s">
        <v>103</v>
      </c>
      <c r="B188" s="3">
        <v>43126</v>
      </c>
      <c r="C188" s="22" t="str">
        <f t="shared" si="6"/>
        <v>Weekday</v>
      </c>
      <c r="D188" s="17" t="str">
        <f t="shared" si="7"/>
        <v>Jan</v>
      </c>
      <c r="E188" s="2">
        <v>2463.63</v>
      </c>
      <c r="F188" s="2">
        <v>43</v>
      </c>
      <c r="G188" s="2">
        <v>46</v>
      </c>
      <c r="H188" s="2">
        <v>0.93478260869999996</v>
      </c>
      <c r="I188" s="2">
        <v>53.557173910000003</v>
      </c>
      <c r="J188" s="2" t="str">
        <f t="shared" si="8"/>
        <v>Between $50 and $60</v>
      </c>
      <c r="K188" s="2">
        <v>57.293720929999999</v>
      </c>
      <c r="L188" s="2">
        <v>100</v>
      </c>
      <c r="M188" s="2">
        <v>3.9007189019999999E-2</v>
      </c>
      <c r="N188" s="2">
        <v>669</v>
      </c>
      <c r="O188" s="2">
        <v>6.8759342299999998E-2</v>
      </c>
      <c r="P188" s="2">
        <v>13</v>
      </c>
      <c r="Q188" s="2">
        <v>559</v>
      </c>
      <c r="R188" s="2">
        <v>0.77309904490000003</v>
      </c>
      <c r="S188" s="2">
        <v>18000</v>
      </c>
      <c r="T188" s="2">
        <v>45000</v>
      </c>
      <c r="U188" s="2">
        <v>-195.37</v>
      </c>
      <c r="V188" s="2"/>
      <c r="W188" s="2"/>
      <c r="X188" s="2"/>
      <c r="Y188" s="2"/>
      <c r="Z188" s="2"/>
      <c r="AA188" s="2"/>
      <c r="AB188" s="2"/>
      <c r="AC188" s="2">
        <v>900</v>
      </c>
      <c r="AD188" s="2">
        <v>2.7373666669999999</v>
      </c>
      <c r="AE188" s="2">
        <v>5.4747333330000002E-2</v>
      </c>
    </row>
    <row r="189" spans="1:31" x14ac:dyDescent="0.25">
      <c r="A189" s="2" t="s">
        <v>102</v>
      </c>
      <c r="B189" s="3">
        <v>43125</v>
      </c>
      <c r="C189" s="22" t="str">
        <f t="shared" si="6"/>
        <v>Weekday</v>
      </c>
      <c r="D189" s="17" t="str">
        <f t="shared" si="7"/>
        <v>Jan</v>
      </c>
      <c r="E189" s="2">
        <v>1360.63</v>
      </c>
      <c r="F189" s="2">
        <v>21</v>
      </c>
      <c r="G189" s="2">
        <v>26</v>
      </c>
      <c r="H189" s="2">
        <v>0.8076923077</v>
      </c>
      <c r="I189" s="2">
        <v>52.331923080000003</v>
      </c>
      <c r="J189" s="2" t="str">
        <f t="shared" si="8"/>
        <v>Between $50 and $60</v>
      </c>
      <c r="K189" s="2">
        <v>64.791904759999994</v>
      </c>
      <c r="L189" s="2">
        <v>100</v>
      </c>
      <c r="M189" s="2">
        <v>6.8463608169999995E-2</v>
      </c>
      <c r="N189" s="2">
        <v>559</v>
      </c>
      <c r="O189" s="2">
        <v>4.6511627909999999E-2</v>
      </c>
      <c r="P189" s="2">
        <v>13</v>
      </c>
      <c r="Q189" s="2">
        <v>273</v>
      </c>
      <c r="R189" s="2">
        <v>0.79935765049999996</v>
      </c>
      <c r="S189" s="2">
        <v>18000</v>
      </c>
      <c r="T189" s="2">
        <v>45000</v>
      </c>
      <c r="U189" s="2">
        <v>-1012.37</v>
      </c>
      <c r="V189" s="2"/>
      <c r="W189" s="2"/>
      <c r="X189" s="2"/>
      <c r="Y189" s="2"/>
      <c r="Z189" s="2"/>
      <c r="AA189" s="2"/>
      <c r="AB189" s="2"/>
      <c r="AC189" s="2">
        <v>900</v>
      </c>
      <c r="AD189" s="2">
        <v>1.5118111110000001</v>
      </c>
      <c r="AE189" s="2">
        <v>3.0236222220000001E-2</v>
      </c>
    </row>
    <row r="190" spans="1:31" x14ac:dyDescent="0.25">
      <c r="A190" s="2" t="s">
        <v>101</v>
      </c>
      <c r="B190" s="3">
        <v>43124</v>
      </c>
      <c r="C190" s="22" t="str">
        <f t="shared" si="6"/>
        <v>Weekday</v>
      </c>
      <c r="D190" s="17" t="str">
        <f t="shared" si="7"/>
        <v>Jan</v>
      </c>
      <c r="E190" s="2">
        <v>1273.3499999999999</v>
      </c>
      <c r="F190" s="2">
        <v>21</v>
      </c>
      <c r="G190" s="2">
        <v>23</v>
      </c>
      <c r="H190" s="2">
        <v>0.91304347829999999</v>
      </c>
      <c r="I190" s="2">
        <v>55.363043480000002</v>
      </c>
      <c r="J190" s="2" t="str">
        <f t="shared" si="8"/>
        <v>Between $50 and $60</v>
      </c>
      <c r="K190" s="2">
        <v>60.635714290000003</v>
      </c>
      <c r="L190" s="2">
        <v>100</v>
      </c>
      <c r="M190" s="2">
        <v>7.2814650310000006E-2</v>
      </c>
      <c r="N190" s="2">
        <v>554</v>
      </c>
      <c r="O190" s="2">
        <v>4.1516245489999999E-2</v>
      </c>
      <c r="P190" s="2">
        <v>13</v>
      </c>
      <c r="Q190" s="2">
        <v>273</v>
      </c>
      <c r="R190" s="2">
        <v>0.78560490049999998</v>
      </c>
      <c r="S190" s="2">
        <v>18000</v>
      </c>
      <c r="T190" s="2">
        <v>45000</v>
      </c>
      <c r="U190" s="2">
        <v>-1099.6500000000001</v>
      </c>
      <c r="V190" s="2"/>
      <c r="W190" s="2"/>
      <c r="X190" s="2"/>
      <c r="Y190" s="2"/>
      <c r="Z190" s="2"/>
      <c r="AA190" s="2"/>
      <c r="AB190" s="2"/>
      <c r="AC190" s="2">
        <v>900</v>
      </c>
      <c r="AD190" s="2">
        <v>1.414833333</v>
      </c>
      <c r="AE190" s="2">
        <v>2.8296666670000001E-2</v>
      </c>
    </row>
    <row r="191" spans="1:31" x14ac:dyDescent="0.25">
      <c r="A191" s="2" t="s">
        <v>100</v>
      </c>
      <c r="B191" s="3">
        <v>43123</v>
      </c>
      <c r="C191" s="22" t="str">
        <f t="shared" si="6"/>
        <v>Weekday</v>
      </c>
      <c r="D191" s="17" t="str">
        <f t="shared" si="7"/>
        <v>Jan</v>
      </c>
      <c r="E191" s="2">
        <v>1796.35</v>
      </c>
      <c r="F191" s="2">
        <v>21</v>
      </c>
      <c r="G191" s="2">
        <v>26</v>
      </c>
      <c r="H191" s="2">
        <v>0.8076923077</v>
      </c>
      <c r="I191" s="2">
        <v>69.090384619999995</v>
      </c>
      <c r="J191" s="2" t="str">
        <f t="shared" si="8"/>
        <v>More than $60</v>
      </c>
      <c r="K191" s="2">
        <v>85.540476190000007</v>
      </c>
      <c r="L191" s="2">
        <v>100</v>
      </c>
      <c r="M191" s="2">
        <v>5.2732881590000003E-2</v>
      </c>
      <c r="N191" s="2">
        <v>623</v>
      </c>
      <c r="O191" s="2">
        <v>4.1733547349999997E-2</v>
      </c>
      <c r="P191" s="2">
        <v>13</v>
      </c>
      <c r="Q191" s="2">
        <v>273</v>
      </c>
      <c r="R191" s="2">
        <v>0.84802516210000001</v>
      </c>
      <c r="S191" s="2">
        <v>18000</v>
      </c>
      <c r="T191" s="2">
        <v>45000</v>
      </c>
      <c r="U191" s="2">
        <v>-576.65</v>
      </c>
      <c r="V191" s="2"/>
      <c r="W191" s="2"/>
      <c r="X191" s="2"/>
      <c r="Y191" s="2"/>
      <c r="Z191" s="2"/>
      <c r="AA191" s="2"/>
      <c r="AB191" s="2"/>
      <c r="AC191" s="2">
        <v>900</v>
      </c>
      <c r="AD191" s="2">
        <v>1.995944444</v>
      </c>
      <c r="AE191" s="2">
        <v>3.9918888889999997E-2</v>
      </c>
    </row>
    <row r="192" spans="1:31" x14ac:dyDescent="0.25">
      <c r="A192" s="2" t="s">
        <v>99</v>
      </c>
      <c r="B192" s="3">
        <v>43122</v>
      </c>
      <c r="C192" s="22" t="str">
        <f t="shared" si="6"/>
        <v>Weekday</v>
      </c>
      <c r="D192" s="17" t="str">
        <f t="shared" si="7"/>
        <v>Jan</v>
      </c>
      <c r="E192" s="2">
        <v>1091.2</v>
      </c>
      <c r="F192" s="2">
        <v>15</v>
      </c>
      <c r="G192" s="2">
        <v>18</v>
      </c>
      <c r="H192" s="2">
        <v>0.83333333330000003</v>
      </c>
      <c r="I192" s="2">
        <v>60.622222219999998</v>
      </c>
      <c r="J192" s="2" t="str">
        <f t="shared" si="8"/>
        <v>More than $60</v>
      </c>
      <c r="K192" s="2">
        <v>72.746666669999996</v>
      </c>
      <c r="L192" s="2">
        <v>100</v>
      </c>
      <c r="M192" s="2">
        <v>8.3948959030000006E-2</v>
      </c>
      <c r="N192" s="2">
        <v>623</v>
      </c>
      <c r="O192" s="2">
        <v>2.8892455859999999E-2</v>
      </c>
      <c r="P192" s="2">
        <v>13</v>
      </c>
      <c r="Q192" s="2">
        <v>195</v>
      </c>
      <c r="R192" s="2">
        <v>0.82129765399999999</v>
      </c>
      <c r="S192" s="2">
        <v>18000</v>
      </c>
      <c r="T192" s="2">
        <v>45000</v>
      </c>
      <c r="U192" s="2">
        <v>-1203.8</v>
      </c>
      <c r="V192" s="2"/>
      <c r="W192" s="2"/>
      <c r="X192" s="2"/>
      <c r="Y192" s="2"/>
      <c r="Z192" s="2"/>
      <c r="AA192" s="2"/>
      <c r="AB192" s="2"/>
      <c r="AC192" s="2">
        <v>900</v>
      </c>
      <c r="AD192" s="2">
        <v>1.212444444</v>
      </c>
      <c r="AE192" s="2">
        <v>2.424888889E-2</v>
      </c>
    </row>
    <row r="193" spans="1:31" x14ac:dyDescent="0.25">
      <c r="A193" s="2" t="s">
        <v>105</v>
      </c>
      <c r="B193" s="3">
        <v>43121</v>
      </c>
      <c r="C193" s="22" t="str">
        <f t="shared" si="6"/>
        <v>Weekend</v>
      </c>
      <c r="D193" s="17" t="str">
        <f t="shared" si="7"/>
        <v>Jan</v>
      </c>
      <c r="E193" s="2">
        <v>2553.08</v>
      </c>
      <c r="F193" s="2">
        <v>37</v>
      </c>
      <c r="G193" s="2">
        <v>40</v>
      </c>
      <c r="H193" s="2">
        <v>0.92500000000000004</v>
      </c>
      <c r="I193" s="2">
        <v>63.826999999999998</v>
      </c>
      <c r="J193" s="2" t="str">
        <f t="shared" si="8"/>
        <v>More than $60</v>
      </c>
      <c r="K193" s="2">
        <v>69.002162159999997</v>
      </c>
      <c r="L193" s="2">
        <v>100</v>
      </c>
      <c r="M193" s="2">
        <v>3.7692040949999998E-2</v>
      </c>
      <c r="N193" s="2">
        <v>1182</v>
      </c>
      <c r="O193" s="2">
        <v>3.384094755E-2</v>
      </c>
      <c r="P193" s="2">
        <v>13</v>
      </c>
      <c r="Q193" s="2">
        <v>481</v>
      </c>
      <c r="R193" s="2">
        <v>0.81160010650000003</v>
      </c>
      <c r="S193" s="2">
        <v>18000</v>
      </c>
      <c r="T193" s="2">
        <v>45000</v>
      </c>
      <c r="U193" s="2">
        <v>-27.92</v>
      </c>
      <c r="V193" s="2"/>
      <c r="W193" s="2"/>
      <c r="X193" s="2"/>
      <c r="Y193" s="2"/>
      <c r="Z193" s="2"/>
      <c r="AA193" s="2"/>
      <c r="AB193" s="2"/>
      <c r="AC193" s="2">
        <v>900</v>
      </c>
      <c r="AD193" s="2">
        <v>2.836755556</v>
      </c>
      <c r="AE193" s="2">
        <v>5.673511111E-2</v>
      </c>
    </row>
    <row r="194" spans="1:31" x14ac:dyDescent="0.25">
      <c r="A194" s="2" t="s">
        <v>104</v>
      </c>
      <c r="B194" s="3">
        <v>43120</v>
      </c>
      <c r="C194" s="22" t="str">
        <f t="shared" ref="C194:C214" si="9">IF(WEEKDAY(B194,2)&lt;6, "Weekday", "Weekend")</f>
        <v>Weekend</v>
      </c>
      <c r="D194" s="17" t="str">
        <f t="shared" ref="D194:D214" si="10">TEXT(B194,"mmm")</f>
        <v>Jan</v>
      </c>
      <c r="E194" s="2">
        <v>3073.23</v>
      </c>
      <c r="F194" s="2">
        <v>58</v>
      </c>
      <c r="G194" s="2">
        <v>55</v>
      </c>
      <c r="H194" s="2">
        <v>1.054545455</v>
      </c>
      <c r="I194" s="2">
        <v>55.876909089999998</v>
      </c>
      <c r="J194" s="2" t="str">
        <f t="shared" ref="J194:J214" si="11">IF(I194&lt;40, "Less than $40", IF(I194&lt;50, "Between $40 and $50", IF(I194&lt;60, "Between $50 and $60", "More than $60")))</f>
        <v>Between $50 and $60</v>
      </c>
      <c r="K194" s="2">
        <v>52.98672414</v>
      </c>
      <c r="L194" s="2">
        <v>100</v>
      </c>
      <c r="M194" s="2">
        <v>3.1513631219999998E-2</v>
      </c>
      <c r="N194" s="2">
        <v>1292</v>
      </c>
      <c r="O194" s="2">
        <v>4.2569659439999998E-2</v>
      </c>
      <c r="P194" s="2">
        <v>13</v>
      </c>
      <c r="Q194" s="2">
        <v>754</v>
      </c>
      <c r="R194" s="2">
        <v>0.75465552530000002</v>
      </c>
      <c r="S194" s="2">
        <v>18000</v>
      </c>
      <c r="T194" s="2">
        <v>45000</v>
      </c>
      <c r="U194" s="2">
        <v>219.23</v>
      </c>
      <c r="V194" s="2"/>
      <c r="W194" s="2"/>
      <c r="X194" s="2"/>
      <c r="Y194" s="2"/>
      <c r="Z194" s="2"/>
      <c r="AA194" s="2"/>
      <c r="AB194" s="2"/>
      <c r="AC194" s="2">
        <v>900</v>
      </c>
      <c r="AD194" s="2">
        <v>3.4146999999999998</v>
      </c>
      <c r="AE194" s="2">
        <v>6.8293999999999994E-2</v>
      </c>
    </row>
    <row r="195" spans="1:31" x14ac:dyDescent="0.25">
      <c r="A195" s="2" t="s">
        <v>103</v>
      </c>
      <c r="B195" s="3">
        <v>43119</v>
      </c>
      <c r="C195" s="22" t="str">
        <f t="shared" si="9"/>
        <v>Weekday</v>
      </c>
      <c r="D195" s="17" t="str">
        <f t="shared" si="10"/>
        <v>Jan</v>
      </c>
      <c r="E195" s="2">
        <v>1596.53</v>
      </c>
      <c r="F195" s="2">
        <v>31</v>
      </c>
      <c r="G195" s="2">
        <v>32</v>
      </c>
      <c r="H195" s="2">
        <v>0.96875</v>
      </c>
      <c r="I195" s="2">
        <v>49.891562499999999</v>
      </c>
      <c r="J195" s="2" t="str">
        <f t="shared" si="11"/>
        <v>Between $40 and $50</v>
      </c>
      <c r="K195" s="2">
        <v>51.50096774</v>
      </c>
      <c r="L195" s="2">
        <v>100</v>
      </c>
      <c r="M195" s="2">
        <v>5.8943844199999998E-2</v>
      </c>
      <c r="N195" s="2">
        <v>569</v>
      </c>
      <c r="O195" s="2">
        <v>5.6239015820000002E-2</v>
      </c>
      <c r="P195" s="2">
        <v>13</v>
      </c>
      <c r="Q195" s="2">
        <v>403</v>
      </c>
      <c r="R195" s="2">
        <v>0.74757755879999999</v>
      </c>
      <c r="S195" s="2">
        <v>18000</v>
      </c>
      <c r="T195" s="2">
        <v>45000</v>
      </c>
      <c r="U195" s="2">
        <v>-906.47</v>
      </c>
      <c r="V195" s="2"/>
      <c r="W195" s="2"/>
      <c r="X195" s="2"/>
      <c r="Y195" s="2"/>
      <c r="Z195" s="2"/>
      <c r="AA195" s="2"/>
      <c r="AB195" s="2"/>
      <c r="AC195" s="2">
        <v>900</v>
      </c>
      <c r="AD195" s="2">
        <v>1.7739222219999999</v>
      </c>
      <c r="AE195" s="2">
        <v>3.547844444E-2</v>
      </c>
    </row>
    <row r="196" spans="1:31" x14ac:dyDescent="0.25">
      <c r="A196" s="2" t="s">
        <v>102</v>
      </c>
      <c r="B196" s="3">
        <v>43118</v>
      </c>
      <c r="C196" s="22" t="str">
        <f t="shared" si="9"/>
        <v>Weekday</v>
      </c>
      <c r="D196" s="17" t="str">
        <f t="shared" si="10"/>
        <v>Jan</v>
      </c>
      <c r="E196" s="2">
        <v>1800.14</v>
      </c>
      <c r="F196" s="2">
        <v>33</v>
      </c>
      <c r="G196" s="2">
        <v>29</v>
      </c>
      <c r="H196" s="2">
        <v>1.137931034</v>
      </c>
      <c r="I196" s="2">
        <v>62.073793100000003</v>
      </c>
      <c r="J196" s="2" t="str">
        <f t="shared" si="11"/>
        <v>More than $60</v>
      </c>
      <c r="K196" s="2">
        <v>54.549696969999999</v>
      </c>
      <c r="L196" s="2">
        <v>100</v>
      </c>
      <c r="M196" s="2">
        <v>5.2627701120000002E-2</v>
      </c>
      <c r="N196" s="2">
        <v>613</v>
      </c>
      <c r="O196" s="2">
        <v>4.730831974E-2</v>
      </c>
      <c r="P196" s="2">
        <v>13</v>
      </c>
      <c r="Q196" s="2">
        <v>429</v>
      </c>
      <c r="R196" s="2">
        <v>0.76168520230000003</v>
      </c>
      <c r="S196" s="2">
        <v>18000</v>
      </c>
      <c r="T196" s="2">
        <v>45000</v>
      </c>
      <c r="U196" s="2">
        <v>-728.86</v>
      </c>
      <c r="V196" s="2"/>
      <c r="W196" s="2"/>
      <c r="X196" s="2"/>
      <c r="Y196" s="2"/>
      <c r="Z196" s="2"/>
      <c r="AA196" s="2"/>
      <c r="AB196" s="2"/>
      <c r="AC196" s="2">
        <v>900</v>
      </c>
      <c r="AD196" s="2">
        <v>2.0001555560000002</v>
      </c>
      <c r="AE196" s="2">
        <v>4.0003111110000003E-2</v>
      </c>
    </row>
    <row r="197" spans="1:31" x14ac:dyDescent="0.25">
      <c r="A197" s="2" t="s">
        <v>101</v>
      </c>
      <c r="B197" s="3">
        <v>43117</v>
      </c>
      <c r="C197" s="22" t="str">
        <f t="shared" si="9"/>
        <v>Weekday</v>
      </c>
      <c r="D197" s="17" t="str">
        <f t="shared" si="10"/>
        <v>Jan</v>
      </c>
      <c r="E197" s="2">
        <v>1478.08</v>
      </c>
      <c r="F197" s="2">
        <v>30</v>
      </c>
      <c r="G197" s="2">
        <v>33</v>
      </c>
      <c r="H197" s="2">
        <v>0.90909090910000001</v>
      </c>
      <c r="I197" s="2">
        <v>44.790303029999997</v>
      </c>
      <c r="J197" s="2" t="str">
        <f t="shared" si="11"/>
        <v>Between $40 and $50</v>
      </c>
      <c r="K197" s="2">
        <v>49.269333330000002</v>
      </c>
      <c r="L197" s="2">
        <v>100</v>
      </c>
      <c r="M197" s="2">
        <v>6.3368143569999993E-2</v>
      </c>
      <c r="N197" s="2">
        <v>535</v>
      </c>
      <c r="O197" s="2">
        <v>6.1682242989999997E-2</v>
      </c>
      <c r="P197" s="2">
        <v>13</v>
      </c>
      <c r="Q197" s="2">
        <v>390</v>
      </c>
      <c r="R197" s="2">
        <v>0.73614418709999996</v>
      </c>
      <c r="S197" s="2">
        <v>18000</v>
      </c>
      <c r="T197" s="2">
        <v>45000</v>
      </c>
      <c r="U197" s="2">
        <v>-1011.92</v>
      </c>
      <c r="V197" s="2"/>
      <c r="W197" s="2"/>
      <c r="X197" s="2"/>
      <c r="Y197" s="2"/>
      <c r="Z197" s="2"/>
      <c r="AA197" s="2"/>
      <c r="AB197" s="2"/>
      <c r="AC197" s="2">
        <v>900</v>
      </c>
      <c r="AD197" s="2">
        <v>1.6423111109999999</v>
      </c>
      <c r="AE197" s="2">
        <v>3.2846222219999999E-2</v>
      </c>
    </row>
    <row r="198" spans="1:31" x14ac:dyDescent="0.25">
      <c r="A198" s="2" t="s">
        <v>100</v>
      </c>
      <c r="B198" s="3">
        <v>43116</v>
      </c>
      <c r="C198" s="22" t="str">
        <f t="shared" si="9"/>
        <v>Weekday</v>
      </c>
      <c r="D198" s="17" t="str">
        <f t="shared" si="10"/>
        <v>Jan</v>
      </c>
      <c r="E198" s="2">
        <v>1355.45</v>
      </c>
      <c r="F198" s="2">
        <v>25</v>
      </c>
      <c r="G198" s="2">
        <v>29</v>
      </c>
      <c r="H198" s="2">
        <v>0.86206896550000001</v>
      </c>
      <c r="I198" s="2">
        <v>46.739655169999999</v>
      </c>
      <c r="J198" s="2" t="str">
        <f t="shared" si="11"/>
        <v>Between $40 and $50</v>
      </c>
      <c r="K198" s="2">
        <v>54.218000000000004</v>
      </c>
      <c r="L198" s="2">
        <v>100</v>
      </c>
      <c r="M198" s="2">
        <v>6.8707272659999999E-2</v>
      </c>
      <c r="N198" s="2">
        <v>574</v>
      </c>
      <c r="O198" s="2">
        <v>5.0522648080000003E-2</v>
      </c>
      <c r="P198" s="2">
        <v>13</v>
      </c>
      <c r="Q198" s="2">
        <v>325</v>
      </c>
      <c r="R198" s="2">
        <v>0.76022723079999999</v>
      </c>
      <c r="S198" s="2">
        <v>18000</v>
      </c>
      <c r="T198" s="2">
        <v>45000</v>
      </c>
      <c r="U198" s="2">
        <v>-1069.55</v>
      </c>
      <c r="V198" s="2"/>
      <c r="W198" s="2"/>
      <c r="X198" s="2"/>
      <c r="Y198" s="2"/>
      <c r="Z198" s="2"/>
      <c r="AA198" s="2"/>
      <c r="AB198" s="2"/>
      <c r="AC198" s="2">
        <v>900</v>
      </c>
      <c r="AD198" s="2">
        <v>1.506055556</v>
      </c>
      <c r="AE198" s="2">
        <v>3.0121111110000001E-2</v>
      </c>
    </row>
    <row r="199" spans="1:31" x14ac:dyDescent="0.25">
      <c r="A199" s="2" t="s">
        <v>99</v>
      </c>
      <c r="B199" s="3">
        <v>43115</v>
      </c>
      <c r="C199" s="22" t="str">
        <f t="shared" si="9"/>
        <v>Weekday</v>
      </c>
      <c r="D199" s="17" t="str">
        <f t="shared" si="10"/>
        <v>Jan</v>
      </c>
      <c r="E199" s="2">
        <v>1527.38</v>
      </c>
      <c r="F199" s="2">
        <v>26</v>
      </c>
      <c r="G199" s="2">
        <v>27</v>
      </c>
      <c r="H199" s="2">
        <v>0.96296296299999995</v>
      </c>
      <c r="I199" s="2">
        <v>56.569629630000001</v>
      </c>
      <c r="J199" s="2" t="str">
        <f t="shared" si="11"/>
        <v>Between $50 and $60</v>
      </c>
      <c r="K199" s="2">
        <v>58.745384620000003</v>
      </c>
      <c r="L199" s="2">
        <v>100</v>
      </c>
      <c r="M199" s="2">
        <v>6.1448463170000002E-2</v>
      </c>
      <c r="N199" s="2">
        <v>538</v>
      </c>
      <c r="O199" s="2">
        <v>5.0185873610000001E-2</v>
      </c>
      <c r="P199" s="2">
        <v>13</v>
      </c>
      <c r="Q199" s="2">
        <v>338</v>
      </c>
      <c r="R199" s="2">
        <v>0.77870601949999996</v>
      </c>
      <c r="S199" s="2">
        <v>18000</v>
      </c>
      <c r="T199" s="2">
        <v>45000</v>
      </c>
      <c r="U199" s="2">
        <v>-910.62</v>
      </c>
      <c r="V199" s="2"/>
      <c r="W199" s="2"/>
      <c r="X199" s="2"/>
      <c r="Y199" s="2"/>
      <c r="Z199" s="2"/>
      <c r="AA199" s="2"/>
      <c r="AB199" s="2"/>
      <c r="AC199" s="2">
        <v>900</v>
      </c>
      <c r="AD199" s="2">
        <v>1.697088889</v>
      </c>
      <c r="AE199" s="2">
        <v>3.3941777780000001E-2</v>
      </c>
    </row>
    <row r="200" spans="1:31" x14ac:dyDescent="0.25">
      <c r="A200" s="2" t="s">
        <v>105</v>
      </c>
      <c r="B200" s="3">
        <v>43114</v>
      </c>
      <c r="C200" s="22" t="str">
        <f t="shared" si="9"/>
        <v>Weekend</v>
      </c>
      <c r="D200" s="17" t="str">
        <f t="shared" si="10"/>
        <v>Jan</v>
      </c>
      <c r="E200" s="2">
        <v>2559.46</v>
      </c>
      <c r="F200" s="2">
        <v>61</v>
      </c>
      <c r="G200" s="2">
        <v>50</v>
      </c>
      <c r="H200" s="2">
        <v>1.22</v>
      </c>
      <c r="I200" s="2">
        <v>51.1892</v>
      </c>
      <c r="J200" s="2" t="str">
        <f t="shared" si="11"/>
        <v>Between $50 and $60</v>
      </c>
      <c r="K200" s="2">
        <v>41.958360659999997</v>
      </c>
      <c r="L200" s="2">
        <v>100</v>
      </c>
      <c r="M200" s="2">
        <v>3.7601618369999999E-2</v>
      </c>
      <c r="N200" s="2">
        <v>1153</v>
      </c>
      <c r="O200" s="2">
        <v>4.3365134430000001E-2</v>
      </c>
      <c r="P200" s="2">
        <v>13</v>
      </c>
      <c r="Q200" s="2">
        <v>793</v>
      </c>
      <c r="R200" s="2">
        <v>0.69016902000000002</v>
      </c>
      <c r="S200" s="2">
        <v>18000</v>
      </c>
      <c r="T200" s="2">
        <v>45000</v>
      </c>
      <c r="U200" s="2">
        <v>-333.54</v>
      </c>
      <c r="V200" s="2"/>
      <c r="W200" s="2"/>
      <c r="X200" s="2"/>
      <c r="Y200" s="2"/>
      <c r="Z200" s="2"/>
      <c r="AA200" s="2"/>
      <c r="AB200" s="2"/>
      <c r="AC200" s="2">
        <v>900</v>
      </c>
      <c r="AD200" s="2">
        <v>2.8438444440000001</v>
      </c>
      <c r="AE200" s="2">
        <v>5.6876888889999998E-2</v>
      </c>
    </row>
    <row r="201" spans="1:31" x14ac:dyDescent="0.25">
      <c r="A201" s="2" t="s">
        <v>104</v>
      </c>
      <c r="B201" s="3">
        <v>43113</v>
      </c>
      <c r="C201" s="22" t="str">
        <f t="shared" si="9"/>
        <v>Weekend</v>
      </c>
      <c r="D201" s="17" t="str">
        <f t="shared" si="10"/>
        <v>Jan</v>
      </c>
      <c r="E201" s="2">
        <v>2761.04</v>
      </c>
      <c r="F201" s="2">
        <v>60</v>
      </c>
      <c r="G201" s="2">
        <v>57</v>
      </c>
      <c r="H201" s="2">
        <v>1.052631579</v>
      </c>
      <c r="I201" s="2">
        <v>48.43929825</v>
      </c>
      <c r="J201" s="2" t="str">
        <f t="shared" si="11"/>
        <v>Between $40 and $50</v>
      </c>
      <c r="K201" s="2">
        <v>46.01733333</v>
      </c>
      <c r="L201" s="2">
        <v>100</v>
      </c>
      <c r="M201" s="2">
        <v>3.4952325030000002E-2</v>
      </c>
      <c r="N201" s="2">
        <v>1292</v>
      </c>
      <c r="O201" s="2">
        <v>4.4117647060000001E-2</v>
      </c>
      <c r="P201" s="2">
        <v>13</v>
      </c>
      <c r="Q201" s="2">
        <v>780</v>
      </c>
      <c r="R201" s="2">
        <v>0.71749775449999997</v>
      </c>
      <c r="S201" s="2">
        <v>18000</v>
      </c>
      <c r="T201" s="2">
        <v>45000</v>
      </c>
      <c r="U201" s="2">
        <v>-118.96</v>
      </c>
      <c r="V201" s="2"/>
      <c r="W201" s="2"/>
      <c r="X201" s="2"/>
      <c r="Y201" s="2"/>
      <c r="Z201" s="2"/>
      <c r="AA201" s="2"/>
      <c r="AB201" s="2"/>
      <c r="AC201" s="2">
        <v>900</v>
      </c>
      <c r="AD201" s="2">
        <v>3.0678222220000002</v>
      </c>
      <c r="AE201" s="2">
        <v>6.1356444439999998E-2</v>
      </c>
    </row>
    <row r="202" spans="1:31" x14ac:dyDescent="0.25">
      <c r="A202" s="2" t="s">
        <v>103</v>
      </c>
      <c r="B202" s="3">
        <v>43112</v>
      </c>
      <c r="C202" s="22" t="str">
        <f t="shared" si="9"/>
        <v>Weekday</v>
      </c>
      <c r="D202" s="17" t="str">
        <f t="shared" si="10"/>
        <v>Jan</v>
      </c>
      <c r="E202" s="2">
        <v>1828.62</v>
      </c>
      <c r="F202" s="2">
        <v>33</v>
      </c>
      <c r="G202" s="2">
        <v>27</v>
      </c>
      <c r="H202" s="2">
        <v>1.2222222220000001</v>
      </c>
      <c r="I202" s="2">
        <v>67.72666667</v>
      </c>
      <c r="J202" s="2" t="str">
        <f t="shared" si="11"/>
        <v>More than $60</v>
      </c>
      <c r="K202" s="2">
        <v>55.412727269999998</v>
      </c>
      <c r="L202" s="2">
        <v>100</v>
      </c>
      <c r="M202" s="2">
        <v>5.1850545989999997E-2</v>
      </c>
      <c r="N202" s="2">
        <v>633</v>
      </c>
      <c r="O202" s="2">
        <v>4.2654028439999998E-2</v>
      </c>
      <c r="P202" s="2">
        <v>13</v>
      </c>
      <c r="Q202" s="2">
        <v>429</v>
      </c>
      <c r="R202" s="2">
        <v>0.76539685660000001</v>
      </c>
      <c r="S202" s="2">
        <v>18000</v>
      </c>
      <c r="T202" s="2">
        <v>45000</v>
      </c>
      <c r="U202" s="2">
        <v>-700.38</v>
      </c>
      <c r="V202" s="2"/>
      <c r="W202" s="2"/>
      <c r="X202" s="2"/>
      <c r="Y202" s="2"/>
      <c r="Z202" s="2"/>
      <c r="AA202" s="2"/>
      <c r="AB202" s="2"/>
      <c r="AC202" s="2">
        <v>900</v>
      </c>
      <c r="AD202" s="2">
        <v>2.0318000000000001</v>
      </c>
      <c r="AE202" s="2">
        <v>4.0635999999999999E-2</v>
      </c>
    </row>
    <row r="203" spans="1:31" x14ac:dyDescent="0.25">
      <c r="A203" s="2" t="s">
        <v>102</v>
      </c>
      <c r="B203" s="3">
        <v>43111</v>
      </c>
      <c r="C203" s="22" t="str">
        <f t="shared" si="9"/>
        <v>Weekday</v>
      </c>
      <c r="D203" s="17" t="str">
        <f t="shared" si="10"/>
        <v>Jan</v>
      </c>
      <c r="E203" s="2">
        <v>1439.26</v>
      </c>
      <c r="F203" s="2">
        <v>29</v>
      </c>
      <c r="G203" s="2">
        <v>28</v>
      </c>
      <c r="H203" s="2">
        <v>1.0357142859999999</v>
      </c>
      <c r="I203" s="2">
        <v>51.402142859999998</v>
      </c>
      <c r="J203" s="2" t="str">
        <f t="shared" si="11"/>
        <v>Between $50 and $60</v>
      </c>
      <c r="K203" s="2">
        <v>49.629655169999999</v>
      </c>
      <c r="L203" s="2">
        <v>100</v>
      </c>
      <c r="M203" s="2">
        <v>6.49662825E-2</v>
      </c>
      <c r="N203" s="2">
        <v>590</v>
      </c>
      <c r="O203" s="2">
        <v>4.7457627119999998E-2</v>
      </c>
      <c r="P203" s="2">
        <v>13</v>
      </c>
      <c r="Q203" s="2">
        <v>377</v>
      </c>
      <c r="R203" s="2">
        <v>0.73805983630000005</v>
      </c>
      <c r="S203" s="2">
        <v>18000</v>
      </c>
      <c r="T203" s="2">
        <v>45000</v>
      </c>
      <c r="U203" s="2">
        <v>-1037.74</v>
      </c>
      <c r="V203" s="2"/>
      <c r="W203" s="2"/>
      <c r="X203" s="2"/>
      <c r="Y203" s="2"/>
      <c r="Z203" s="2"/>
      <c r="AA203" s="2"/>
      <c r="AB203" s="2"/>
      <c r="AC203" s="2">
        <v>900</v>
      </c>
      <c r="AD203" s="2">
        <v>1.599177778</v>
      </c>
      <c r="AE203" s="2">
        <v>3.1983555560000002E-2</v>
      </c>
    </row>
    <row r="204" spans="1:31" x14ac:dyDescent="0.25">
      <c r="A204" s="2" t="s">
        <v>101</v>
      </c>
      <c r="B204" s="3">
        <v>43110</v>
      </c>
      <c r="C204" s="22" t="str">
        <f t="shared" si="9"/>
        <v>Weekday</v>
      </c>
      <c r="D204" s="17" t="str">
        <f t="shared" si="10"/>
        <v>Jan</v>
      </c>
      <c r="E204" s="2">
        <v>1736.55</v>
      </c>
      <c r="F204" s="2">
        <v>38</v>
      </c>
      <c r="G204" s="2">
        <v>36</v>
      </c>
      <c r="H204" s="2">
        <v>1.0555555560000001</v>
      </c>
      <c r="I204" s="2">
        <v>48.237499999999997</v>
      </c>
      <c r="J204" s="2" t="str">
        <f t="shared" si="11"/>
        <v>Between $40 and $50</v>
      </c>
      <c r="K204" s="2">
        <v>45.698684210000003</v>
      </c>
      <c r="L204" s="2">
        <v>100</v>
      </c>
      <c r="M204" s="2">
        <v>5.4449919690000001E-2</v>
      </c>
      <c r="N204" s="2">
        <v>680</v>
      </c>
      <c r="O204" s="2">
        <v>5.2941176469999997E-2</v>
      </c>
      <c r="P204" s="2">
        <v>13</v>
      </c>
      <c r="Q204" s="2">
        <v>494</v>
      </c>
      <c r="R204" s="2">
        <v>0.71552791449999997</v>
      </c>
      <c r="S204" s="2">
        <v>18000</v>
      </c>
      <c r="T204" s="2">
        <v>45000</v>
      </c>
      <c r="U204" s="2">
        <v>-857.45</v>
      </c>
      <c r="V204" s="2"/>
      <c r="W204" s="2"/>
      <c r="X204" s="2"/>
      <c r="Y204" s="2"/>
      <c r="Z204" s="2"/>
      <c r="AA204" s="2"/>
      <c r="AB204" s="2"/>
      <c r="AC204" s="2">
        <v>900</v>
      </c>
      <c r="AD204" s="2">
        <v>1.9295</v>
      </c>
      <c r="AE204" s="2">
        <v>3.8589999999999999E-2</v>
      </c>
    </row>
    <row r="205" spans="1:31" x14ac:dyDescent="0.25">
      <c r="A205" s="2" t="s">
        <v>100</v>
      </c>
      <c r="B205" s="3">
        <v>43109</v>
      </c>
      <c r="C205" s="22" t="str">
        <f t="shared" si="9"/>
        <v>Weekday</v>
      </c>
      <c r="D205" s="17" t="str">
        <f t="shared" si="10"/>
        <v>Jan</v>
      </c>
      <c r="E205" s="2">
        <v>2129.7199999999998</v>
      </c>
      <c r="F205" s="2">
        <v>32</v>
      </c>
      <c r="G205" s="2">
        <v>42</v>
      </c>
      <c r="H205" s="2">
        <v>0.7619047619</v>
      </c>
      <c r="I205" s="2">
        <v>50.707619049999998</v>
      </c>
      <c r="J205" s="2" t="str">
        <f t="shared" si="11"/>
        <v>Between $50 and $60</v>
      </c>
      <c r="K205" s="2">
        <v>66.553749999999994</v>
      </c>
      <c r="L205" s="2">
        <v>100</v>
      </c>
      <c r="M205" s="2">
        <v>4.4848680549999999E-2</v>
      </c>
      <c r="N205" s="2">
        <v>642</v>
      </c>
      <c r="O205" s="2">
        <v>6.5420560749999995E-2</v>
      </c>
      <c r="P205" s="2">
        <v>13</v>
      </c>
      <c r="Q205" s="2">
        <v>416</v>
      </c>
      <c r="R205" s="2">
        <v>0.80466915839999997</v>
      </c>
      <c r="S205" s="2">
        <v>18000</v>
      </c>
      <c r="T205" s="2">
        <v>45000</v>
      </c>
      <c r="U205" s="2">
        <v>-386.28</v>
      </c>
      <c r="V205" s="2"/>
      <c r="W205" s="2"/>
      <c r="X205" s="2"/>
      <c r="Y205" s="2"/>
      <c r="Z205" s="2"/>
      <c r="AA205" s="2"/>
      <c r="AB205" s="2"/>
      <c r="AC205" s="2">
        <v>900</v>
      </c>
      <c r="AD205" s="2">
        <v>2.3663555559999998</v>
      </c>
      <c r="AE205" s="2">
        <v>4.732711111E-2</v>
      </c>
    </row>
    <row r="206" spans="1:31" x14ac:dyDescent="0.25">
      <c r="A206" s="2" t="s">
        <v>99</v>
      </c>
      <c r="B206" s="3">
        <v>43108</v>
      </c>
      <c r="C206" s="22" t="str">
        <f t="shared" si="9"/>
        <v>Weekday</v>
      </c>
      <c r="D206" s="17" t="str">
        <f t="shared" si="10"/>
        <v>Jan</v>
      </c>
      <c r="E206" s="2">
        <v>1540.85</v>
      </c>
      <c r="F206" s="2">
        <v>33</v>
      </c>
      <c r="G206" s="2">
        <v>30</v>
      </c>
      <c r="H206" s="2">
        <v>1.1000000000000001</v>
      </c>
      <c r="I206" s="2">
        <v>51.361666669999998</v>
      </c>
      <c r="J206" s="2" t="str">
        <f t="shared" si="11"/>
        <v>Between $50 and $60</v>
      </c>
      <c r="K206" s="2">
        <v>46.692424240000001</v>
      </c>
      <c r="L206" s="2">
        <v>100</v>
      </c>
      <c r="M206" s="2">
        <v>6.0944022909999999E-2</v>
      </c>
      <c r="N206" s="2">
        <v>583</v>
      </c>
      <c r="O206" s="2">
        <v>5.1457975990000002E-2</v>
      </c>
      <c r="P206" s="2">
        <v>13</v>
      </c>
      <c r="Q206" s="2">
        <v>429</v>
      </c>
      <c r="R206" s="2">
        <v>0.72158224360000001</v>
      </c>
      <c r="S206" s="2">
        <v>18000</v>
      </c>
      <c r="T206" s="2">
        <v>45000</v>
      </c>
      <c r="U206" s="2">
        <v>-988.15</v>
      </c>
      <c r="V206" s="2"/>
      <c r="W206" s="2"/>
      <c r="X206" s="2"/>
      <c r="Y206" s="2"/>
      <c r="Z206" s="2"/>
      <c r="AA206" s="2"/>
      <c r="AB206" s="2"/>
      <c r="AC206" s="2">
        <v>900</v>
      </c>
      <c r="AD206" s="2">
        <v>1.7120555559999999</v>
      </c>
      <c r="AE206" s="2">
        <v>3.424111111E-2</v>
      </c>
    </row>
    <row r="207" spans="1:31" x14ac:dyDescent="0.25">
      <c r="A207" s="2" t="s">
        <v>105</v>
      </c>
      <c r="B207" s="3">
        <v>43107</v>
      </c>
      <c r="C207" s="22" t="str">
        <f t="shared" si="9"/>
        <v>Weekend</v>
      </c>
      <c r="D207" s="17" t="str">
        <f t="shared" si="10"/>
        <v>Jan</v>
      </c>
      <c r="E207" s="2">
        <v>4103.3999999999996</v>
      </c>
      <c r="F207" s="2">
        <v>97</v>
      </c>
      <c r="G207" s="2">
        <v>93</v>
      </c>
      <c r="H207" s="2">
        <v>1.0430107529999999</v>
      </c>
      <c r="I207" s="2">
        <v>44.122580650000003</v>
      </c>
      <c r="J207" s="2" t="str">
        <f t="shared" si="11"/>
        <v>Between $40 and $50</v>
      </c>
      <c r="K207" s="2">
        <v>42.30309278</v>
      </c>
      <c r="L207" s="2">
        <v>100</v>
      </c>
      <c r="M207" s="2">
        <v>2.379026502E-2</v>
      </c>
      <c r="N207" s="2">
        <v>1506</v>
      </c>
      <c r="O207" s="2">
        <v>6.1752988049999999E-2</v>
      </c>
      <c r="P207" s="2">
        <v>13</v>
      </c>
      <c r="Q207" s="2">
        <v>1261</v>
      </c>
      <c r="R207" s="2">
        <v>0.69269386359999996</v>
      </c>
      <c r="S207" s="2">
        <v>18000</v>
      </c>
      <c r="T207" s="2">
        <v>45000</v>
      </c>
      <c r="U207" s="2">
        <v>742.4</v>
      </c>
      <c r="V207" s="2"/>
      <c r="W207" s="2"/>
      <c r="X207" s="2"/>
      <c r="Y207" s="2"/>
      <c r="Z207" s="2"/>
      <c r="AA207" s="2"/>
      <c r="AB207" s="2"/>
      <c r="AC207" s="2">
        <v>900</v>
      </c>
      <c r="AD207" s="2">
        <v>4.5593333329999997</v>
      </c>
      <c r="AE207" s="2">
        <v>9.1186666669999999E-2</v>
      </c>
    </row>
    <row r="208" spans="1:31" x14ac:dyDescent="0.25">
      <c r="A208" s="2" t="s">
        <v>104</v>
      </c>
      <c r="B208" s="3">
        <v>43106</v>
      </c>
      <c r="C208" s="22" t="str">
        <f t="shared" si="9"/>
        <v>Weekend</v>
      </c>
      <c r="D208" s="17" t="str">
        <f t="shared" si="10"/>
        <v>Jan</v>
      </c>
      <c r="E208" s="2">
        <v>5294.8</v>
      </c>
      <c r="F208" s="2">
        <v>127</v>
      </c>
      <c r="G208" s="2">
        <v>120</v>
      </c>
      <c r="H208" s="2">
        <v>1.058333333</v>
      </c>
      <c r="I208" s="2">
        <v>44.123333330000001</v>
      </c>
      <c r="J208" s="2" t="str">
        <f t="shared" si="11"/>
        <v>Between $40 and $50</v>
      </c>
      <c r="K208" s="2">
        <v>41.69133858</v>
      </c>
      <c r="L208" s="2">
        <v>100</v>
      </c>
      <c r="M208" s="2">
        <v>1.8536368349999999E-2</v>
      </c>
      <c r="N208" s="2">
        <v>1527</v>
      </c>
      <c r="O208" s="2">
        <v>7.8585461689999997E-2</v>
      </c>
      <c r="P208" s="2">
        <v>13</v>
      </c>
      <c r="Q208" s="2">
        <v>1651</v>
      </c>
      <c r="R208" s="2">
        <v>0.68818463399999996</v>
      </c>
      <c r="S208" s="2">
        <v>18000</v>
      </c>
      <c r="T208" s="2">
        <v>45000</v>
      </c>
      <c r="U208" s="2">
        <v>1543.8</v>
      </c>
      <c r="V208" s="2"/>
      <c r="W208" s="2"/>
      <c r="X208" s="2"/>
      <c r="Y208" s="2"/>
      <c r="Z208" s="2"/>
      <c r="AA208" s="2"/>
      <c r="AB208" s="2"/>
      <c r="AC208" s="2">
        <v>900</v>
      </c>
      <c r="AD208" s="2">
        <v>5.8831111109999998</v>
      </c>
      <c r="AE208" s="2">
        <v>0.1176622222</v>
      </c>
    </row>
    <row r="209" spans="1:31" x14ac:dyDescent="0.25">
      <c r="A209" s="2" t="s">
        <v>103</v>
      </c>
      <c r="B209" s="3">
        <v>43105</v>
      </c>
      <c r="C209" s="22" t="str">
        <f t="shared" si="9"/>
        <v>Weekday</v>
      </c>
      <c r="D209" s="17" t="str">
        <f t="shared" si="10"/>
        <v>Jan</v>
      </c>
      <c r="E209" s="2">
        <v>3375.66</v>
      </c>
      <c r="F209" s="2">
        <v>72</v>
      </c>
      <c r="G209" s="2">
        <v>62</v>
      </c>
      <c r="H209" s="2">
        <v>1.161290323</v>
      </c>
      <c r="I209" s="2">
        <v>54.446129030000002</v>
      </c>
      <c r="J209" s="2" t="str">
        <f t="shared" si="11"/>
        <v>Between $50 and $60</v>
      </c>
      <c r="K209" s="2">
        <v>46.884166669999999</v>
      </c>
      <c r="L209" s="2">
        <v>100</v>
      </c>
      <c r="M209" s="2">
        <v>2.87715139E-2</v>
      </c>
      <c r="N209" s="2">
        <v>1015</v>
      </c>
      <c r="O209" s="2">
        <v>6.1083743840000003E-2</v>
      </c>
      <c r="P209" s="2">
        <v>13</v>
      </c>
      <c r="Q209" s="2">
        <v>936</v>
      </c>
      <c r="R209" s="2">
        <v>0.72272089009999996</v>
      </c>
      <c r="S209" s="2">
        <v>18000</v>
      </c>
      <c r="T209" s="2">
        <v>45000</v>
      </c>
      <c r="U209" s="2">
        <v>339.66</v>
      </c>
      <c r="V209" s="2"/>
      <c r="W209" s="2"/>
      <c r="X209" s="2"/>
      <c r="Y209" s="2"/>
      <c r="Z209" s="2"/>
      <c r="AA209" s="2"/>
      <c r="AB209" s="2"/>
      <c r="AC209" s="2">
        <v>900</v>
      </c>
      <c r="AD209" s="2">
        <v>3.7507333329999999</v>
      </c>
      <c r="AE209" s="2">
        <v>7.5014666669999994E-2</v>
      </c>
    </row>
    <row r="210" spans="1:31" x14ac:dyDescent="0.25">
      <c r="A210" s="2" t="s">
        <v>102</v>
      </c>
      <c r="B210" s="3">
        <v>43104</v>
      </c>
      <c r="C210" s="22" t="str">
        <f t="shared" si="9"/>
        <v>Weekday</v>
      </c>
      <c r="D210" s="17" t="str">
        <f t="shared" si="10"/>
        <v>Jan</v>
      </c>
      <c r="E210" s="2">
        <v>1784.24</v>
      </c>
      <c r="F210" s="2">
        <v>31</v>
      </c>
      <c r="G210" s="2">
        <v>38</v>
      </c>
      <c r="H210" s="2">
        <v>0.81578947369999999</v>
      </c>
      <c r="I210" s="2">
        <v>46.953684209999999</v>
      </c>
      <c r="J210" s="2" t="str">
        <f t="shared" si="11"/>
        <v>Between $40 and $50</v>
      </c>
      <c r="K210" s="2">
        <v>57.556129030000001</v>
      </c>
      <c r="L210" s="2">
        <v>100</v>
      </c>
      <c r="M210" s="2">
        <v>5.3071795519999999E-2</v>
      </c>
      <c r="N210" s="2">
        <v>787</v>
      </c>
      <c r="O210" s="2">
        <v>4.8284625159999997E-2</v>
      </c>
      <c r="P210" s="2">
        <v>13</v>
      </c>
      <c r="Q210" s="2">
        <v>403</v>
      </c>
      <c r="R210" s="2">
        <v>0.77413352459999996</v>
      </c>
      <c r="S210" s="2">
        <v>18000</v>
      </c>
      <c r="T210" s="2">
        <v>45000</v>
      </c>
      <c r="U210" s="2">
        <v>-718.76</v>
      </c>
      <c r="V210" s="2"/>
      <c r="W210" s="2"/>
      <c r="X210" s="2"/>
      <c r="Y210" s="2"/>
      <c r="Z210" s="2"/>
      <c r="AA210" s="2"/>
      <c r="AB210" s="2"/>
      <c r="AC210" s="2">
        <v>900</v>
      </c>
      <c r="AD210" s="2">
        <v>1.9824888890000001</v>
      </c>
      <c r="AE210" s="2">
        <v>3.9649777779999999E-2</v>
      </c>
    </row>
    <row r="211" spans="1:31" x14ac:dyDescent="0.25">
      <c r="A211" s="2" t="s">
        <v>101</v>
      </c>
      <c r="B211" s="3">
        <v>43103</v>
      </c>
      <c r="C211" s="22" t="str">
        <f t="shared" si="9"/>
        <v>Weekday</v>
      </c>
      <c r="D211" s="17" t="str">
        <f t="shared" si="10"/>
        <v>Jan</v>
      </c>
      <c r="E211" s="2">
        <v>2759.3</v>
      </c>
      <c r="F211" s="2">
        <v>74</v>
      </c>
      <c r="G211" s="2">
        <v>72</v>
      </c>
      <c r="H211" s="2">
        <v>1.0277777779999999</v>
      </c>
      <c r="I211" s="2">
        <v>38.323611110000002</v>
      </c>
      <c r="J211" s="2" t="str">
        <f t="shared" si="11"/>
        <v>Less than $40</v>
      </c>
      <c r="K211" s="2">
        <v>37.287837840000002</v>
      </c>
      <c r="L211" s="2">
        <v>100</v>
      </c>
      <c r="M211" s="2">
        <v>3.4973594939999998E-2</v>
      </c>
      <c r="N211" s="2">
        <v>1066</v>
      </c>
      <c r="O211" s="2">
        <v>6.7542213879999993E-2</v>
      </c>
      <c r="P211" s="2">
        <v>13</v>
      </c>
      <c r="Q211" s="2">
        <v>962</v>
      </c>
      <c r="R211" s="2">
        <v>0.65136085239999997</v>
      </c>
      <c r="S211" s="2">
        <v>18000</v>
      </c>
      <c r="T211" s="2">
        <v>45000</v>
      </c>
      <c r="U211" s="2">
        <v>-302.7</v>
      </c>
      <c r="V211" s="2"/>
      <c r="W211" s="2"/>
      <c r="X211" s="2"/>
      <c r="Y211" s="2"/>
      <c r="Z211" s="2"/>
      <c r="AA211" s="2"/>
      <c r="AB211" s="2"/>
      <c r="AC211" s="2">
        <v>900</v>
      </c>
      <c r="AD211" s="2">
        <v>3.065888889</v>
      </c>
      <c r="AE211" s="2">
        <v>6.1317777779999999E-2</v>
      </c>
    </row>
    <row r="212" spans="1:31" x14ac:dyDescent="0.25">
      <c r="A212" s="2" t="s">
        <v>100</v>
      </c>
      <c r="B212" s="3">
        <v>43102</v>
      </c>
      <c r="C212" s="22" t="str">
        <f t="shared" si="9"/>
        <v>Weekday</v>
      </c>
      <c r="D212" s="17" t="str">
        <f t="shared" si="10"/>
        <v>Jan</v>
      </c>
      <c r="E212" s="2">
        <v>2662.1</v>
      </c>
      <c r="F212" s="2">
        <v>73</v>
      </c>
      <c r="G212" s="2">
        <v>61</v>
      </c>
      <c r="H212" s="2">
        <v>1.1967213109999999</v>
      </c>
      <c r="I212" s="2">
        <v>43.640983609999999</v>
      </c>
      <c r="J212" s="2" t="str">
        <f t="shared" si="11"/>
        <v>Between $40 and $50</v>
      </c>
      <c r="K212" s="2">
        <v>36.467123290000004</v>
      </c>
      <c r="L212" s="2">
        <v>100</v>
      </c>
      <c r="M212" s="2">
        <v>3.6204337279999999E-2</v>
      </c>
      <c r="N212" s="2">
        <v>1026</v>
      </c>
      <c r="O212" s="2">
        <v>5.9454191029999999E-2</v>
      </c>
      <c r="P212" s="2">
        <v>13</v>
      </c>
      <c r="Q212" s="2">
        <v>949</v>
      </c>
      <c r="R212" s="2">
        <v>0.64351451859999997</v>
      </c>
      <c r="S212" s="2">
        <v>18000</v>
      </c>
      <c r="T212" s="2">
        <v>45000</v>
      </c>
      <c r="U212" s="2">
        <v>-386.9</v>
      </c>
      <c r="V212" s="2"/>
      <c r="W212" s="2"/>
      <c r="X212" s="2"/>
      <c r="Y212" s="2"/>
      <c r="Z212" s="2"/>
      <c r="AA212" s="2"/>
      <c r="AB212" s="2"/>
      <c r="AC212" s="2">
        <v>900</v>
      </c>
      <c r="AD212" s="2">
        <v>2.9578888889999999</v>
      </c>
      <c r="AE212" s="2">
        <v>5.9157777779999997E-2</v>
      </c>
    </row>
    <row r="213" spans="1:31" x14ac:dyDescent="0.25">
      <c r="A213" s="2" t="s">
        <v>99</v>
      </c>
      <c r="B213" s="3">
        <v>43101</v>
      </c>
      <c r="C213" s="22" t="str">
        <f t="shared" si="9"/>
        <v>Weekday</v>
      </c>
      <c r="D213" s="17" t="str">
        <f t="shared" si="10"/>
        <v>Jan</v>
      </c>
      <c r="E213" s="2">
        <v>5668.3</v>
      </c>
      <c r="F213" s="2">
        <v>143</v>
      </c>
      <c r="G213" s="2">
        <v>110</v>
      </c>
      <c r="H213" s="2">
        <v>1.3</v>
      </c>
      <c r="I213" s="2">
        <v>51.53</v>
      </c>
      <c r="J213" s="2" t="str">
        <f t="shared" si="11"/>
        <v>Between $50 and $60</v>
      </c>
      <c r="K213" s="2">
        <v>39.638461540000002</v>
      </c>
      <c r="L213" s="2">
        <v>100</v>
      </c>
      <c r="M213" s="2">
        <v>1.733613023E-2</v>
      </c>
      <c r="N213" s="2">
        <v>2070</v>
      </c>
      <c r="O213" s="2">
        <v>5.3140096620000001E-2</v>
      </c>
      <c r="P213" s="2">
        <v>13</v>
      </c>
      <c r="Q213" s="2">
        <v>1859</v>
      </c>
      <c r="R213" s="2">
        <v>0.67203570739999996</v>
      </c>
      <c r="S213" s="2">
        <v>18000</v>
      </c>
      <c r="T213" s="2">
        <v>45000</v>
      </c>
      <c r="U213" s="2">
        <v>1709.3</v>
      </c>
      <c r="V213" s="2"/>
      <c r="W213" s="2"/>
      <c r="X213" s="2"/>
      <c r="Y213" s="2"/>
      <c r="Z213" s="2"/>
      <c r="AA213" s="2"/>
      <c r="AB213" s="2"/>
      <c r="AC213" s="2">
        <v>900</v>
      </c>
      <c r="AD213" s="2">
        <v>6.2981111109999999</v>
      </c>
      <c r="AE213" s="2">
        <v>0.1259622222</v>
      </c>
    </row>
    <row r="214" spans="1:31" x14ac:dyDescent="0.25">
      <c r="A214" s="2"/>
      <c r="B214" s="2"/>
      <c r="C214" s="22" t="str">
        <f t="shared" si="9"/>
        <v>Weekend</v>
      </c>
      <c r="D214" s="17" t="str">
        <f t="shared" si="10"/>
        <v>Jan</v>
      </c>
      <c r="E214" s="2"/>
      <c r="F214" s="2"/>
      <c r="G214" s="2"/>
      <c r="H214" s="2"/>
      <c r="I214" s="2"/>
      <c r="J214" s="2" t="str">
        <f t="shared" si="11"/>
        <v>Less than $40</v>
      </c>
      <c r="K214" s="2"/>
      <c r="L214" s="2"/>
      <c r="M214" s="2"/>
      <c r="N214" s="2"/>
      <c r="O214" s="2"/>
      <c r="P214" s="2">
        <v>13</v>
      </c>
      <c r="Q214" s="2">
        <v>0</v>
      </c>
      <c r="R214" s="2"/>
      <c r="S214" s="2">
        <v>18000</v>
      </c>
      <c r="T214" s="2">
        <v>45000</v>
      </c>
      <c r="U214" s="2">
        <v>-2100</v>
      </c>
      <c r="V214" s="2"/>
      <c r="W214" s="2"/>
      <c r="X214" s="2"/>
      <c r="Y214" s="2"/>
      <c r="Z214" s="2"/>
      <c r="AA214" s="2"/>
      <c r="AB214" s="2"/>
      <c r="AC214" s="2"/>
      <c r="AD214" s="2"/>
      <c r="AE214" s="2">
        <v>0</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BD223"/>
  <sheetViews>
    <sheetView topLeftCell="X1" workbookViewId="0">
      <selection activeCell="AD14" sqref="AD14"/>
    </sheetView>
  </sheetViews>
  <sheetFormatPr defaultRowHeight="12.5" x14ac:dyDescent="0.25"/>
  <cols>
    <col min="2" max="2" width="13" bestFit="1" customWidth="1"/>
    <col min="3" max="3" width="14.453125" bestFit="1" customWidth="1"/>
    <col min="6" max="6" width="13.36328125" bestFit="1" customWidth="1"/>
    <col min="7" max="7" width="14.81640625" bestFit="1" customWidth="1"/>
    <col min="8" max="8" width="12.08984375" bestFit="1" customWidth="1"/>
    <col min="9" max="9" width="14.453125" bestFit="1" customWidth="1"/>
    <col min="10" max="10" width="12.08984375" bestFit="1" customWidth="1"/>
    <col min="12" max="12" width="13" bestFit="1" customWidth="1"/>
    <col min="13" max="13" width="14.453125" bestFit="1" customWidth="1"/>
    <col min="14" max="14" width="12.08984375" bestFit="1" customWidth="1"/>
    <col min="15" max="15" width="17.7265625" customWidth="1"/>
    <col min="16" max="16" width="13.36328125" bestFit="1" customWidth="1"/>
    <col min="17" max="17" width="14.81640625" bestFit="1" customWidth="1"/>
    <col min="18" max="18" width="12.08984375" bestFit="1" customWidth="1"/>
    <col min="21" max="21" width="13" bestFit="1" customWidth="1"/>
    <col min="22" max="22" width="15.7265625" style="31" bestFit="1" customWidth="1"/>
    <col min="23" max="23" width="13.453125" style="31" bestFit="1" customWidth="1"/>
    <col min="24" max="24" width="16.453125" customWidth="1"/>
    <col min="25" max="35" width="12.08984375" customWidth="1"/>
    <col min="37" max="38" width="20.54296875" bestFit="1" customWidth="1"/>
    <col min="39" max="39" width="7.6328125" bestFit="1" customWidth="1"/>
    <col min="40" max="40" width="23.1796875" bestFit="1" customWidth="1"/>
    <col min="41" max="43" width="14.81640625" customWidth="1"/>
    <col min="44" max="44" width="23" customWidth="1"/>
    <col min="45" max="45" width="14.90625" style="27" customWidth="1"/>
    <col min="48" max="48" width="18.54296875" bestFit="1" customWidth="1"/>
    <col min="49" max="49" width="16.453125" bestFit="1" customWidth="1"/>
    <col min="52" max="52" width="13" bestFit="1" customWidth="1"/>
    <col min="53" max="53" width="22.81640625" bestFit="1" customWidth="1"/>
    <col min="54" max="54" width="23.26953125" bestFit="1" customWidth="1"/>
    <col min="55" max="55" width="13" bestFit="1" customWidth="1"/>
    <col min="56" max="56" width="14.453125" bestFit="1" customWidth="1"/>
  </cols>
  <sheetData>
    <row r="3" spans="2:56" x14ac:dyDescent="0.25">
      <c r="L3" s="25"/>
    </row>
    <row r="4" spans="2:56" x14ac:dyDescent="0.25">
      <c r="B4" t="s">
        <v>119</v>
      </c>
      <c r="D4" t="s">
        <v>122</v>
      </c>
      <c r="G4" t="s">
        <v>120</v>
      </c>
      <c r="I4" t="s">
        <v>121</v>
      </c>
    </row>
    <row r="5" spans="2:56" x14ac:dyDescent="0.25">
      <c r="D5" t="s">
        <v>123</v>
      </c>
    </row>
    <row r="8" spans="2:56" x14ac:dyDescent="0.25">
      <c r="Q8" t="b">
        <v>1</v>
      </c>
      <c r="R8" t="b">
        <v>1</v>
      </c>
      <c r="S8" t="b">
        <v>0</v>
      </c>
      <c r="V8" s="33" t="s">
        <v>147</v>
      </c>
      <c r="AG8">
        <v>34</v>
      </c>
      <c r="AH8">
        <f>COUNT(W:W)-9</f>
        <v>203</v>
      </c>
      <c r="AI8">
        <f>MIN(AG8:AH8)</f>
        <v>34</v>
      </c>
    </row>
    <row r="9" spans="2:56" x14ac:dyDescent="0.25">
      <c r="B9" s="19" t="s">
        <v>127</v>
      </c>
      <c r="C9" t="s">
        <v>126</v>
      </c>
      <c r="I9" t="s">
        <v>126</v>
      </c>
      <c r="J9" t="s">
        <v>136</v>
      </c>
      <c r="L9" s="19" t="s">
        <v>127</v>
      </c>
      <c r="M9" t="s">
        <v>126</v>
      </c>
      <c r="N9" t="s">
        <v>136</v>
      </c>
      <c r="P9" s="4" t="s">
        <v>146</v>
      </c>
      <c r="Q9" t="s">
        <v>126</v>
      </c>
      <c r="R9" t="s">
        <v>136</v>
      </c>
      <c r="S9" s="4" t="s">
        <v>145</v>
      </c>
      <c r="U9" s="19" t="s">
        <v>127</v>
      </c>
      <c r="V9" s="26" t="s">
        <v>126</v>
      </c>
      <c r="W9" s="26" t="s">
        <v>136</v>
      </c>
      <c r="AH9" s="32" t="s">
        <v>122</v>
      </c>
      <c r="AI9" s="32" t="s">
        <v>123</v>
      </c>
      <c r="AK9" s="19" t="s">
        <v>367</v>
      </c>
      <c r="AP9" t="e" cm="1" vm="1">
        <f t="array" aca="1" ref="AP9" ca="1">RANK(AS10:AS36,AS10:AS36)</f>
        <v>#VALUE!</v>
      </c>
      <c r="AV9" s="19" t="s">
        <v>127</v>
      </c>
      <c r="AW9" t="s">
        <v>140</v>
      </c>
      <c r="AZ9" s="19" t="s">
        <v>127</v>
      </c>
      <c r="BA9" t="s">
        <v>141</v>
      </c>
      <c r="BC9" s="19" t="s">
        <v>127</v>
      </c>
      <c r="BD9" t="s">
        <v>126</v>
      </c>
    </row>
    <row r="10" spans="2:56" x14ac:dyDescent="0.25">
      <c r="B10" s="21" t="s">
        <v>129</v>
      </c>
      <c r="C10" s="26">
        <v>72680.430000000008</v>
      </c>
      <c r="I10" s="18">
        <v>683022.70000000007</v>
      </c>
      <c r="J10" s="18">
        <v>16523.7</v>
      </c>
      <c r="L10" s="21" t="s">
        <v>129</v>
      </c>
      <c r="M10" s="26">
        <v>72680.430000000008</v>
      </c>
      <c r="N10" s="26">
        <v>-11776.570000000003</v>
      </c>
      <c r="O10" s="18"/>
      <c r="P10" s="21" t="s">
        <v>129</v>
      </c>
      <c r="Q10" s="26">
        <f>IF($Q$8=TRUE,VLOOKUP(P10,L:N,2,FALSE),NA())</f>
        <v>72680.430000000008</v>
      </c>
      <c r="R10" s="26">
        <f>IF($R$8=TRUE,VLOOKUP(P10,L:N,3,FALSE),NA())</f>
        <v>-11776.570000000003</v>
      </c>
      <c r="S10" s="24" t="str">
        <f>IF($S$8=TRUE,R10/Q10,"")</f>
        <v/>
      </c>
      <c r="U10" s="20" t="s">
        <v>213</v>
      </c>
      <c r="V10" s="26">
        <v>5668.3</v>
      </c>
      <c r="W10" s="26">
        <v>1709.3</v>
      </c>
      <c r="X10" s="18"/>
      <c r="Y10" s="18">
        <f ca="1">RANK(AA10,AA:AA)</f>
        <v>20</v>
      </c>
      <c r="Z10" s="18" t="str" cm="1">
        <f t="array" aca="1" ref="Z10:Z219" ca="1">OFFSET($U$9,1,0,COUNT($V:$V))</f>
        <v>1-Jan</v>
      </c>
      <c r="AA10" s="18" cm="1">
        <f t="array" aca="1" ref="AA10:AA219" ca="1">OFFSET($U$9,1,1,COUNT($V:$V))</f>
        <v>5668.3</v>
      </c>
      <c r="AB10" s="18" cm="1">
        <f t="array" aca="1" ref="AB10:AB219" ca="1">OFFSET($U$9,1,2,COUNT($V:$V))</f>
        <v>1709.3</v>
      </c>
      <c r="AC10" s="18"/>
      <c r="AD10" s="18"/>
      <c r="AE10" s="18" t="str">
        <f ca="1">VLOOKUP(1,Y:AB,2,FALSE)</f>
        <v>26-May</v>
      </c>
      <c r="AF10" s="31">
        <f ca="1">VLOOKUP(1,Y:AB,3,FALSE)</f>
        <v>10432.4</v>
      </c>
      <c r="AG10" s="18" t="str" cm="1">
        <f t="array" aca="1" ref="AG10:AG19" ca="1">OFFSET($U$9,AI8,0,10)</f>
        <v>3-Feb</v>
      </c>
      <c r="AH10" s="31" cm="1">
        <f t="array" aca="1" ref="AH10:AH19" ca="1">OFFSET($U$9,AI8,1,10)</f>
        <v>4771.74</v>
      </c>
      <c r="AI10" s="31" cm="1">
        <f t="array" aca="1" ref="AI10:AI19" ca="1">OFFSET($U$9,AI8,2,10)</f>
        <v>1540.74</v>
      </c>
      <c r="AK10" s="19" t="s">
        <v>142</v>
      </c>
      <c r="AL10" s="19" t="s">
        <v>124</v>
      </c>
      <c r="AM10" t="s">
        <v>365</v>
      </c>
      <c r="AO10" s="18"/>
      <c r="AP10" t="e" cm="1" vm="2">
        <f t="array" aca="1" ref="AP10" ca="1">RANK(_xlfn.ANCHORARRAY(AS10),_xlfn.ANCHORARRAY(AR10))</f>
        <v>#VALUE!</v>
      </c>
      <c r="AQ10" s="18" t="str" cm="1">
        <f t="array" aca="1" ref="AQ10:AQ17" ca="1">OFFSET($AK$10,1,0,COUNT($AM:$AM))</f>
        <v>Weekday</v>
      </c>
      <c r="AR10" s="18" t="str" cm="1">
        <f t="array" aca="1" ref="AR10:AR17" ca="1">OFFSET($AK$10,1,1,COUNT($AM:$AM))</f>
        <v>Between $40 and $50</v>
      </c>
      <c r="AS10" s="28" cm="1">
        <f t="array" aca="1" ref="AS10:AS17" ca="1">OFFSET($AK$10,1,2,COUNT($AM:$AM))</f>
        <v>3349</v>
      </c>
      <c r="AV10" s="21" t="s">
        <v>139</v>
      </c>
      <c r="AW10" s="18">
        <v>3460</v>
      </c>
      <c r="AZ10" s="21" t="s">
        <v>366</v>
      </c>
      <c r="BA10" s="18">
        <v>438.06566666499998</v>
      </c>
      <c r="BC10" s="21" t="s">
        <v>366</v>
      </c>
      <c r="BD10" s="26">
        <v>394259.09999999969</v>
      </c>
    </row>
    <row r="11" spans="2:56" x14ac:dyDescent="0.25">
      <c r="B11" s="21" t="s">
        <v>130</v>
      </c>
      <c r="C11" s="26">
        <v>79236.42</v>
      </c>
      <c r="L11" s="21" t="s">
        <v>130</v>
      </c>
      <c r="M11" s="26">
        <v>79236.42</v>
      </c>
      <c r="N11" s="26">
        <v>2262.42</v>
      </c>
      <c r="O11" s="18"/>
      <c r="P11" s="21" t="s">
        <v>130</v>
      </c>
      <c r="Q11" s="26">
        <f t="shared" ref="Q11:Q16" si="0">IF($Q$8=TRUE,VLOOKUP(P11,L:N,2,FALSE),NA())</f>
        <v>79236.42</v>
      </c>
      <c r="R11" s="26">
        <f t="shared" ref="R11:R16" si="1">IF($R$8=TRUE,VLOOKUP(P11,L:N,3,FALSE),NA())</f>
        <v>2262.42</v>
      </c>
      <c r="S11" s="24" t="str">
        <f t="shared" ref="S11:S21" si="2">IF($S$8=TRUE,R11/Q11,"")</f>
        <v/>
      </c>
      <c r="U11" s="20" t="s">
        <v>214</v>
      </c>
      <c r="V11" s="26">
        <v>2662.1</v>
      </c>
      <c r="W11" s="26">
        <v>-386.9</v>
      </c>
      <c r="X11" s="18"/>
      <c r="Y11" s="18">
        <f ca="1">RANK(AA11,AA:AA)</f>
        <v>112</v>
      </c>
      <c r="Z11" s="18" t="str">
        <f ca="1"/>
        <v>2-Jan</v>
      </c>
      <c r="AA11" s="18">
        <f ca="1"/>
        <v>2662.1</v>
      </c>
      <c r="AB11" s="18">
        <f ca="1"/>
        <v>-386.9</v>
      </c>
      <c r="AC11" s="18"/>
      <c r="AD11" s="18"/>
      <c r="AE11" s="18"/>
      <c r="AF11" s="18"/>
      <c r="AG11" s="18" t="str">
        <f ca="1"/>
        <v>4-Feb</v>
      </c>
      <c r="AH11" s="31">
        <f ca="1"/>
        <v>3806.63</v>
      </c>
      <c r="AI11" s="31">
        <f ca="1"/>
        <v>900.63</v>
      </c>
      <c r="AK11" t="s">
        <v>366</v>
      </c>
      <c r="AL11" t="s">
        <v>137</v>
      </c>
      <c r="AM11" s="26">
        <v>3349</v>
      </c>
      <c r="AO11" s="18"/>
      <c r="AP11" t="e" cm="1">
        <f t="array" aca="1" ref="AP11" ca="1">RANK(_xlfn.ANCHORARRAY(AS11),_xlfn.ANCHORARRAY(AR12))</f>
        <v>#REF!</v>
      </c>
      <c r="AQ11" s="18" t="str">
        <f ca="1"/>
        <v>Weekday</v>
      </c>
      <c r="AR11" t="str">
        <f ca="1"/>
        <v>Between $50 and $60</v>
      </c>
      <c r="AS11" s="27">
        <f ca="1"/>
        <v>2337</v>
      </c>
      <c r="AV11" s="21" t="s">
        <v>137</v>
      </c>
      <c r="AW11" s="18">
        <v>8641</v>
      </c>
      <c r="AZ11" s="21" t="s">
        <v>142</v>
      </c>
      <c r="BA11" s="18">
        <v>320.84844444800018</v>
      </c>
      <c r="BC11" s="21" t="s">
        <v>142</v>
      </c>
      <c r="BD11" s="26">
        <v>288763.59999999992</v>
      </c>
    </row>
    <row r="12" spans="2:56" x14ac:dyDescent="0.25">
      <c r="B12" s="21" t="s">
        <v>131</v>
      </c>
      <c r="C12" s="26">
        <v>78414.309999999983</v>
      </c>
      <c r="L12" s="21" t="s">
        <v>131</v>
      </c>
      <c r="M12" s="26">
        <v>78414.309999999983</v>
      </c>
      <c r="N12" s="26">
        <v>-4768.6899999999996</v>
      </c>
      <c r="O12" s="18"/>
      <c r="P12" s="21" t="s">
        <v>131</v>
      </c>
      <c r="Q12" s="26">
        <f t="shared" si="0"/>
        <v>78414.309999999983</v>
      </c>
      <c r="R12" s="26">
        <f t="shared" si="1"/>
        <v>-4768.6899999999996</v>
      </c>
      <c r="S12" s="24" t="str">
        <f t="shared" si="2"/>
        <v/>
      </c>
      <c r="U12" s="20" t="s">
        <v>215</v>
      </c>
      <c r="V12" s="26">
        <v>2759.3</v>
      </c>
      <c r="W12" s="26">
        <v>-302.7</v>
      </c>
      <c r="X12" s="18"/>
      <c r="Y12" s="18">
        <f t="shared" ref="Y12:Y74" ca="1" si="3">RANK(AA12,AA:AA)</f>
        <v>102</v>
      </c>
      <c r="Z12" s="18" t="str">
        <f ca="1"/>
        <v>3-Jan</v>
      </c>
      <c r="AA12" s="18">
        <f ca="1"/>
        <v>2759.3</v>
      </c>
      <c r="AB12" s="18">
        <f ca="1"/>
        <v>-302.7</v>
      </c>
      <c r="AC12" s="18"/>
      <c r="AD12" s="18"/>
      <c r="AE12" s="18"/>
      <c r="AF12" s="18"/>
      <c r="AG12" s="18" t="str">
        <f ca="1"/>
        <v>5-Feb</v>
      </c>
      <c r="AH12" s="31">
        <f ca="1"/>
        <v>2501.6799999999998</v>
      </c>
      <c r="AI12" s="31">
        <f ca="1"/>
        <v>-183.32</v>
      </c>
      <c r="AK12" t="s">
        <v>366</v>
      </c>
      <c r="AL12" t="s">
        <v>138</v>
      </c>
      <c r="AM12" s="26">
        <v>2337</v>
      </c>
      <c r="AO12" s="18"/>
      <c r="AP12" t="e" cm="1">
        <f t="array" aca="1" ref="AP12" ca="1">RANK(_xlfn.ANCHORARRAY(AS12),_xlfn.ANCHORARRAY(#REF!))</f>
        <v>#REF!</v>
      </c>
      <c r="AQ12" t="str">
        <f ca="1"/>
        <v>Weekday</v>
      </c>
      <c r="AR12" s="18" t="str">
        <f ca="1"/>
        <v>Less than $40</v>
      </c>
      <c r="AS12" s="27">
        <f ca="1"/>
        <v>1778</v>
      </c>
      <c r="AV12" s="21" t="s">
        <v>138</v>
      </c>
      <c r="AW12" s="18">
        <v>3780</v>
      </c>
      <c r="AZ12" s="21" t="s">
        <v>128</v>
      </c>
      <c r="BA12" s="18">
        <v>758.91411111300022</v>
      </c>
      <c r="BC12" s="21" t="s">
        <v>128</v>
      </c>
      <c r="BD12" s="18">
        <v>683022.6999999996</v>
      </c>
    </row>
    <row r="13" spans="2:56" x14ac:dyDescent="0.25">
      <c r="B13" s="21" t="s">
        <v>132</v>
      </c>
      <c r="C13" s="26">
        <v>113220.47999999998</v>
      </c>
      <c r="L13" s="21" t="s">
        <v>132</v>
      </c>
      <c r="M13" s="26">
        <v>113220.47999999998</v>
      </c>
      <c r="N13" s="26">
        <v>12416.480000000001</v>
      </c>
      <c r="O13" s="18"/>
      <c r="P13" s="21" t="s">
        <v>132</v>
      </c>
      <c r="Q13" s="26">
        <f t="shared" si="0"/>
        <v>113220.47999999998</v>
      </c>
      <c r="R13" s="26">
        <f t="shared" si="1"/>
        <v>12416.480000000001</v>
      </c>
      <c r="S13" s="24" t="str">
        <f t="shared" si="2"/>
        <v/>
      </c>
      <c r="U13" s="20" t="s">
        <v>216</v>
      </c>
      <c r="V13" s="26">
        <v>1784.24</v>
      </c>
      <c r="W13" s="26">
        <v>-718.76</v>
      </c>
      <c r="X13" s="18"/>
      <c r="Y13" s="18">
        <f t="shared" ca="1" si="3"/>
        <v>188</v>
      </c>
      <c r="Z13" s="18" t="str">
        <f ca="1"/>
        <v>4-Jan</v>
      </c>
      <c r="AA13" s="18">
        <f ca="1"/>
        <v>1784.24</v>
      </c>
      <c r="AB13" s="18">
        <f ca="1"/>
        <v>-718.76</v>
      </c>
      <c r="AC13" s="18"/>
      <c r="AD13" s="18"/>
      <c r="AE13" s="18"/>
      <c r="AF13" s="18"/>
      <c r="AG13" s="18" t="str">
        <f ca="1"/>
        <v>6-Feb</v>
      </c>
      <c r="AH13" s="31">
        <f ca="1"/>
        <v>2132.6</v>
      </c>
      <c r="AI13" s="31">
        <f ca="1"/>
        <v>-500.4</v>
      </c>
      <c r="AK13" t="s">
        <v>366</v>
      </c>
      <c r="AL13" t="s">
        <v>139</v>
      </c>
      <c r="AM13" s="26">
        <v>1778</v>
      </c>
      <c r="AO13" s="18"/>
      <c r="AP13" t="e" cm="1">
        <f t="array" aca="1" ref="AP13" ca="1">RANK(_xlfn.ANCHORARRAY(AS13),_xlfn.ANCHORARRAY(AR13))</f>
        <v>#REF!</v>
      </c>
      <c r="AQ13" s="18" t="str">
        <f ca="1"/>
        <v>Weekday</v>
      </c>
      <c r="AR13" s="18" t="str">
        <f ca="1"/>
        <v>More than $60</v>
      </c>
      <c r="AS13" s="27">
        <f ca="1"/>
        <v>786</v>
      </c>
      <c r="AV13" s="21" t="s">
        <v>125</v>
      </c>
      <c r="AW13" s="18">
        <v>1142</v>
      </c>
    </row>
    <row r="14" spans="2:56" x14ac:dyDescent="0.25">
      <c r="B14" s="21" t="s">
        <v>133</v>
      </c>
      <c r="C14" s="26">
        <v>146630.76</v>
      </c>
      <c r="I14" s="4" t="s">
        <v>143</v>
      </c>
      <c r="J14" s="26">
        <f>GETPIVOTDATA("Sum of revenue",$I$10)</f>
        <v>683022.70000000007</v>
      </c>
      <c r="L14" s="21" t="s">
        <v>133</v>
      </c>
      <c r="M14" s="26">
        <v>146630.76</v>
      </c>
      <c r="N14" s="26">
        <v>28698.760000000002</v>
      </c>
      <c r="O14" s="18"/>
      <c r="P14" s="21" t="s">
        <v>133</v>
      </c>
      <c r="Q14" s="26">
        <f t="shared" si="0"/>
        <v>146630.76</v>
      </c>
      <c r="R14" s="26">
        <f t="shared" si="1"/>
        <v>28698.760000000002</v>
      </c>
      <c r="S14" s="24" t="str">
        <f t="shared" si="2"/>
        <v/>
      </c>
      <c r="U14" s="20" t="s">
        <v>179</v>
      </c>
      <c r="V14" s="26">
        <v>3375.66</v>
      </c>
      <c r="W14" s="26">
        <v>339.66</v>
      </c>
      <c r="X14" s="18"/>
      <c r="Y14" s="18">
        <f t="shared" ca="1" si="3"/>
        <v>66</v>
      </c>
      <c r="Z14" s="18" t="str">
        <f ca="1"/>
        <v>5-Jan</v>
      </c>
      <c r="AA14" s="18">
        <f ca="1"/>
        <v>3375.66</v>
      </c>
      <c r="AB14" s="18">
        <f ca="1"/>
        <v>339.66</v>
      </c>
      <c r="AC14" s="18"/>
      <c r="AD14" s="18"/>
      <c r="AE14" s="18"/>
      <c r="AF14" s="18"/>
      <c r="AG14" s="18" t="str">
        <f ca="1"/>
        <v>7-Feb</v>
      </c>
      <c r="AH14" s="31">
        <f ca="1"/>
        <v>2120.79</v>
      </c>
      <c r="AI14" s="31">
        <f ca="1"/>
        <v>-512.21</v>
      </c>
      <c r="AK14" t="s">
        <v>366</v>
      </c>
      <c r="AL14" t="s">
        <v>125</v>
      </c>
      <c r="AM14" s="26">
        <v>786</v>
      </c>
      <c r="AP14" t="e" cm="1">
        <f t="array" aca="1" ref="AP14" ca="1">RANK(_xlfn.ANCHORARRAY(AS14),_xlfn.ANCHORARRAY(AR16))</f>
        <v>#REF!</v>
      </c>
      <c r="AQ14" s="18" t="str">
        <f ca="1"/>
        <v>Weekend</v>
      </c>
      <c r="AR14" t="str">
        <f ca="1"/>
        <v>Between $40 and $50</v>
      </c>
      <c r="AS14" s="27">
        <f ca="1"/>
        <v>3958</v>
      </c>
      <c r="AV14" s="21" t="s">
        <v>128</v>
      </c>
      <c r="AW14" s="18">
        <v>17023</v>
      </c>
    </row>
    <row r="15" spans="2:56" x14ac:dyDescent="0.25">
      <c r="B15" s="21" t="s">
        <v>134</v>
      </c>
      <c r="C15" s="26">
        <v>102879.09</v>
      </c>
      <c r="I15" s="4" t="s">
        <v>144</v>
      </c>
      <c r="J15" s="26">
        <f>GETPIVOTDATA("Sum of profit",$J$10)</f>
        <v>16523.7</v>
      </c>
      <c r="L15" s="21" t="s">
        <v>134</v>
      </c>
      <c r="M15" s="26">
        <v>102879.09</v>
      </c>
      <c r="N15" s="26">
        <v>2816.0900000000006</v>
      </c>
      <c r="O15" s="18"/>
      <c r="P15" s="21" t="s">
        <v>134</v>
      </c>
      <c r="Q15" s="26">
        <f t="shared" si="0"/>
        <v>102879.09</v>
      </c>
      <c r="R15" s="26">
        <f t="shared" si="1"/>
        <v>2816.0900000000006</v>
      </c>
      <c r="S15" s="24" t="str">
        <f t="shared" si="2"/>
        <v/>
      </c>
      <c r="U15" s="20" t="s">
        <v>217</v>
      </c>
      <c r="V15" s="26">
        <v>5294.8</v>
      </c>
      <c r="W15" s="26">
        <v>1543.8</v>
      </c>
      <c r="X15" s="18"/>
      <c r="Y15" s="18">
        <f t="shared" ca="1" si="3"/>
        <v>22</v>
      </c>
      <c r="Z15" s="18" t="str">
        <f ca="1"/>
        <v>6-Jan</v>
      </c>
      <c r="AA15" s="18">
        <f ca="1"/>
        <v>5294.8</v>
      </c>
      <c r="AB15" s="18">
        <f ca="1"/>
        <v>1543.8</v>
      </c>
      <c r="AC15" s="18"/>
      <c r="AD15" s="18"/>
      <c r="AE15" s="18"/>
      <c r="AF15" s="18"/>
      <c r="AG15" s="18" t="str">
        <f ca="1"/>
        <v>8-Feb</v>
      </c>
      <c r="AH15" s="31">
        <f ca="1"/>
        <v>3068.75</v>
      </c>
      <c r="AI15" s="31">
        <f ca="1"/>
        <v>240.75</v>
      </c>
      <c r="AK15" t="s">
        <v>142</v>
      </c>
      <c r="AL15" t="s">
        <v>137</v>
      </c>
      <c r="AM15" s="26">
        <v>3958</v>
      </c>
      <c r="AP15" t="e" cm="1">
        <f t="array" aca="1" ref="AP15" ca="1">RANK(_xlfn.ANCHORARRAY(AS15),_xlfn.ANCHORARRAY(#REF!))</f>
        <v>#REF!</v>
      </c>
      <c r="AQ15" t="str">
        <f ca="1"/>
        <v>Weekend</v>
      </c>
      <c r="AR15" t="str">
        <f ca="1"/>
        <v>Between $50 and $60</v>
      </c>
      <c r="AS15" s="27">
        <f ca="1"/>
        <v>1205</v>
      </c>
    </row>
    <row r="16" spans="2:56" x14ac:dyDescent="0.25">
      <c r="B16" s="21" t="s">
        <v>135</v>
      </c>
      <c r="C16" s="26">
        <v>89961.209999999992</v>
      </c>
      <c r="I16" s="4" t="s">
        <v>145</v>
      </c>
      <c r="J16" s="30">
        <f>J15/J14</f>
        <v>2.419202172929245E-2</v>
      </c>
      <c r="L16" s="21" t="s">
        <v>135</v>
      </c>
      <c r="M16" s="26">
        <v>89961.209999999992</v>
      </c>
      <c r="N16" s="26">
        <v>-13124.79</v>
      </c>
      <c r="O16" s="18"/>
      <c r="P16" s="21" t="s">
        <v>135</v>
      </c>
      <c r="Q16" s="26">
        <f t="shared" si="0"/>
        <v>89961.209999999992</v>
      </c>
      <c r="R16" s="26">
        <f t="shared" si="1"/>
        <v>-13124.79</v>
      </c>
      <c r="S16" s="24" t="str">
        <f t="shared" si="2"/>
        <v/>
      </c>
      <c r="U16" s="20" t="s">
        <v>180</v>
      </c>
      <c r="V16" s="26">
        <v>4103.3999999999996</v>
      </c>
      <c r="W16" s="26">
        <v>742.4</v>
      </c>
      <c r="X16" s="18"/>
      <c r="Y16" s="18">
        <f t="shared" ca="1" si="3"/>
        <v>46</v>
      </c>
      <c r="Z16" s="18" t="str">
        <f ca="1"/>
        <v>7-Jan</v>
      </c>
      <c r="AA16" s="18">
        <f ca="1"/>
        <v>4103.3999999999996</v>
      </c>
      <c r="AB16" s="18">
        <f ca="1"/>
        <v>742.4</v>
      </c>
      <c r="AC16" s="18"/>
      <c r="AD16" s="18"/>
      <c r="AE16" s="18"/>
      <c r="AF16" s="18"/>
      <c r="AG16" s="18" t="str">
        <f ca="1"/>
        <v>9-Feb</v>
      </c>
      <c r="AH16" s="31">
        <f ca="1"/>
        <v>2564.91</v>
      </c>
      <c r="AI16" s="31">
        <f ca="1"/>
        <v>-172.09</v>
      </c>
      <c r="AK16" t="s">
        <v>142</v>
      </c>
      <c r="AL16" t="s">
        <v>138</v>
      </c>
      <c r="AM16" s="26">
        <v>1205</v>
      </c>
      <c r="AP16" t="e" cm="1">
        <f t="array" aca="1" ref="AP16" ca="1">RANK(_xlfn.ANCHORARRAY(AS16),_xlfn.ANCHORARRAY(#REF!))</f>
        <v>#REF!</v>
      </c>
      <c r="AQ16" t="str">
        <f ca="1"/>
        <v>Weekend</v>
      </c>
      <c r="AR16" s="18" t="str">
        <f ca="1"/>
        <v>Less than $40</v>
      </c>
      <c r="AS16" s="27">
        <f ca="1"/>
        <v>1030</v>
      </c>
    </row>
    <row r="17" spans="2:45" x14ac:dyDescent="0.25">
      <c r="B17" s="21" t="s">
        <v>128</v>
      </c>
      <c r="C17" s="18">
        <v>683022.7</v>
      </c>
      <c r="L17" s="21" t="s">
        <v>128</v>
      </c>
      <c r="M17" s="26">
        <v>683022.7</v>
      </c>
      <c r="N17" s="26">
        <v>16523.7</v>
      </c>
      <c r="O17" s="18"/>
      <c r="P17" s="21"/>
      <c r="Q17" s="23"/>
      <c r="R17" s="23"/>
      <c r="S17" s="24" t="str">
        <f t="shared" si="2"/>
        <v/>
      </c>
      <c r="U17" s="20" t="s">
        <v>218</v>
      </c>
      <c r="V17" s="26">
        <v>1540.85</v>
      </c>
      <c r="W17" s="26">
        <v>-988.15</v>
      </c>
      <c r="X17" s="18"/>
      <c r="Y17" s="18">
        <f t="shared" ca="1" si="3"/>
        <v>195</v>
      </c>
      <c r="Z17" s="18" t="str">
        <f ca="1"/>
        <v>8-Jan</v>
      </c>
      <c r="AA17" s="18">
        <f ca="1"/>
        <v>1540.85</v>
      </c>
      <c r="AB17" s="18">
        <f ca="1"/>
        <v>-988.15</v>
      </c>
      <c r="AC17" s="18"/>
      <c r="AD17" s="18"/>
      <c r="AE17" s="18"/>
      <c r="AF17" s="18"/>
      <c r="AG17" s="18" t="str">
        <f ca="1"/>
        <v>10-Feb</v>
      </c>
      <c r="AH17" s="31">
        <f ca="1"/>
        <v>6065.55</v>
      </c>
      <c r="AI17" s="31">
        <f ca="1"/>
        <v>2600.5500000000002</v>
      </c>
      <c r="AK17" t="s">
        <v>142</v>
      </c>
      <c r="AL17" t="s">
        <v>139</v>
      </c>
      <c r="AM17" s="26">
        <v>1030</v>
      </c>
      <c r="AP17" t="e" cm="1">
        <f t="array" aca="1" ref="AP17" ca="1">RANK(_xlfn.ANCHORARRAY(AS17),_xlfn.ANCHORARRAY(AR17))</f>
        <v>#REF!</v>
      </c>
      <c r="AQ17" t="str">
        <f ca="1"/>
        <v>Weekend</v>
      </c>
      <c r="AR17" t="str">
        <f ca="1"/>
        <v>More than $60</v>
      </c>
      <c r="AS17" s="27">
        <f ca="1"/>
        <v>159</v>
      </c>
    </row>
    <row r="18" spans="2:45" x14ac:dyDescent="0.25">
      <c r="O18" s="18"/>
      <c r="P18" s="21"/>
      <c r="Q18" s="23"/>
      <c r="R18" s="23"/>
      <c r="S18" s="24" t="str">
        <f t="shared" si="2"/>
        <v/>
      </c>
      <c r="U18" s="20" t="s">
        <v>219</v>
      </c>
      <c r="V18" s="26">
        <v>2129.7199999999998</v>
      </c>
      <c r="W18" s="26">
        <v>-386.28</v>
      </c>
      <c r="X18" s="18"/>
      <c r="Y18" s="18">
        <f t="shared" ca="1" si="3"/>
        <v>153</v>
      </c>
      <c r="Z18" t="str">
        <f ca="1"/>
        <v>9-Jan</v>
      </c>
      <c r="AA18">
        <f ca="1"/>
        <v>2129.7199999999998</v>
      </c>
      <c r="AB18">
        <f ca="1"/>
        <v>-386.28</v>
      </c>
      <c r="AG18" t="str">
        <f ca="1"/>
        <v>11-Feb</v>
      </c>
      <c r="AH18" s="31">
        <f ca="1"/>
        <v>3605.87</v>
      </c>
      <c r="AI18" s="31">
        <f ca="1"/>
        <v>582.87</v>
      </c>
      <c r="AK18" t="s">
        <v>142</v>
      </c>
      <c r="AL18" t="s">
        <v>125</v>
      </c>
      <c r="AM18" s="26">
        <v>159</v>
      </c>
      <c r="AP18" t="e" cm="1">
        <f t="array" ref="AP18">RANK(_xlfn.ANCHORARRAY(AS18),_xlfn.ANCHORARRAY(AR18))</f>
        <v>#REF!</v>
      </c>
    </row>
    <row r="19" spans="2:45" x14ac:dyDescent="0.25">
      <c r="P19" s="21"/>
      <c r="Q19" s="23"/>
      <c r="R19" s="23"/>
      <c r="S19" s="24" t="str">
        <f t="shared" si="2"/>
        <v/>
      </c>
      <c r="U19" s="20" t="s">
        <v>220</v>
      </c>
      <c r="V19" s="26">
        <v>1736.55</v>
      </c>
      <c r="W19" s="26">
        <v>-857.45</v>
      </c>
      <c r="X19" s="18"/>
      <c r="Y19" s="18">
        <f t="shared" ca="1" si="3"/>
        <v>189</v>
      </c>
      <c r="Z19" t="str">
        <f ca="1"/>
        <v>10-Jan</v>
      </c>
      <c r="AA19">
        <f ca="1"/>
        <v>1736.55</v>
      </c>
      <c r="AB19">
        <f ca="1"/>
        <v>-857.45</v>
      </c>
      <c r="AG19" t="str">
        <f ca="1"/>
        <v>12-Feb</v>
      </c>
      <c r="AH19" s="31">
        <f ca="1"/>
        <v>1890.17</v>
      </c>
      <c r="AI19" s="31">
        <f ca="1"/>
        <v>-690.83</v>
      </c>
      <c r="AN19" s="18"/>
      <c r="AP19" t="e" cm="1">
        <f t="array" ref="AP19">RANK(_xlfn.ANCHORARRAY(AS19),_xlfn.ANCHORARRAY(AR19))</f>
        <v>#REF!</v>
      </c>
    </row>
    <row r="20" spans="2:45" x14ac:dyDescent="0.25">
      <c r="P20" s="21"/>
      <c r="Q20" s="23"/>
      <c r="R20" s="23"/>
      <c r="S20" s="24" t="str">
        <f t="shared" si="2"/>
        <v/>
      </c>
      <c r="U20" s="20" t="s">
        <v>221</v>
      </c>
      <c r="V20" s="26">
        <v>1439.26</v>
      </c>
      <c r="W20" s="26">
        <v>-1037.74</v>
      </c>
      <c r="X20" s="18"/>
      <c r="Y20" s="18">
        <f t="shared" ca="1" si="3"/>
        <v>200</v>
      </c>
      <c r="Z20" t="str">
        <f ca="1"/>
        <v>11-Jan</v>
      </c>
      <c r="AA20">
        <f ca="1"/>
        <v>1439.26</v>
      </c>
      <c r="AB20">
        <f ca="1"/>
        <v>-1037.74</v>
      </c>
      <c r="AP20" t="e" cm="1">
        <f t="array" ref="AP20">RANK(_xlfn.ANCHORARRAY(AS20),_xlfn.ANCHORARRAY(AR20))</f>
        <v>#REF!</v>
      </c>
    </row>
    <row r="21" spans="2:45" x14ac:dyDescent="0.25">
      <c r="P21" s="21"/>
      <c r="Q21" s="23"/>
      <c r="R21" s="23"/>
      <c r="S21" s="24" t="str">
        <f t="shared" si="2"/>
        <v/>
      </c>
      <c r="U21" s="20" t="s">
        <v>181</v>
      </c>
      <c r="V21" s="26">
        <v>1828.62</v>
      </c>
      <c r="W21" s="26">
        <v>-700.38</v>
      </c>
      <c r="X21" s="18"/>
      <c r="Y21" s="18">
        <f t="shared" ca="1" si="3"/>
        <v>184</v>
      </c>
      <c r="Z21" t="str">
        <f ca="1"/>
        <v>12-Jan</v>
      </c>
      <c r="AA21">
        <f ca="1"/>
        <v>1828.62</v>
      </c>
      <c r="AB21">
        <f ca="1"/>
        <v>-700.38</v>
      </c>
      <c r="AP21" t="e" cm="1">
        <f t="array" ref="AP21">RANK(_xlfn.ANCHORARRAY(AS21),_xlfn.ANCHORARRAY(AR21))</f>
        <v>#REF!</v>
      </c>
    </row>
    <row r="22" spans="2:45" x14ac:dyDescent="0.25">
      <c r="U22" s="20" t="s">
        <v>222</v>
      </c>
      <c r="V22" s="26">
        <v>2761.04</v>
      </c>
      <c r="W22" s="26">
        <v>-118.96</v>
      </c>
      <c r="X22" s="18"/>
      <c r="Y22" s="18">
        <f t="shared" ca="1" si="3"/>
        <v>101</v>
      </c>
      <c r="Z22" t="str">
        <f ca="1"/>
        <v>13-Jan</v>
      </c>
      <c r="AA22">
        <f ca="1"/>
        <v>2761.04</v>
      </c>
      <c r="AB22">
        <f ca="1"/>
        <v>-118.96</v>
      </c>
      <c r="AP22" t="e" cm="1">
        <f t="array" ref="AP22">RANK(_xlfn.ANCHORARRAY(AS22),_xlfn.ANCHORARRAY(AR22))</f>
        <v>#REF!</v>
      </c>
    </row>
    <row r="23" spans="2:45" x14ac:dyDescent="0.25">
      <c r="U23" s="20" t="s">
        <v>182</v>
      </c>
      <c r="V23" s="26">
        <v>2559.46</v>
      </c>
      <c r="W23" s="26">
        <v>-333.54</v>
      </c>
      <c r="X23" s="18"/>
      <c r="Y23" s="18">
        <f t="shared" ca="1" si="3"/>
        <v>122</v>
      </c>
      <c r="Z23" t="str">
        <f ca="1"/>
        <v>14-Jan</v>
      </c>
      <c r="AA23">
        <f ca="1"/>
        <v>2559.46</v>
      </c>
      <c r="AB23">
        <f ca="1"/>
        <v>-333.54</v>
      </c>
      <c r="AP23" t="e" cm="1">
        <f t="array" ref="AP23">RANK(_xlfn.ANCHORARRAY(AS23),_xlfn.ANCHORARRAY(AR23))</f>
        <v>#REF!</v>
      </c>
    </row>
    <row r="24" spans="2:45" x14ac:dyDescent="0.25">
      <c r="U24" s="20" t="s">
        <v>223</v>
      </c>
      <c r="V24" s="26">
        <v>1527.38</v>
      </c>
      <c r="W24" s="26">
        <v>-910.62</v>
      </c>
      <c r="X24" s="18"/>
      <c r="Y24" s="18">
        <f t="shared" ca="1" si="3"/>
        <v>196</v>
      </c>
      <c r="Z24" t="str">
        <f ca="1"/>
        <v>15-Jan</v>
      </c>
      <c r="AA24">
        <f ca="1"/>
        <v>1527.38</v>
      </c>
      <c r="AB24">
        <f ca="1"/>
        <v>-910.62</v>
      </c>
      <c r="AP24" t="e" cm="1">
        <f t="array" ref="AP24">RANK(_xlfn.ANCHORARRAY(AS24),_xlfn.ANCHORARRAY(AR24))</f>
        <v>#REF!</v>
      </c>
    </row>
    <row r="25" spans="2:45" x14ac:dyDescent="0.25">
      <c r="U25" s="20" t="s">
        <v>224</v>
      </c>
      <c r="V25" s="26">
        <v>1355.45</v>
      </c>
      <c r="W25" s="26">
        <v>-1069.55</v>
      </c>
      <c r="X25" s="18"/>
      <c r="Y25" s="18">
        <f t="shared" ca="1" si="3"/>
        <v>203</v>
      </c>
      <c r="Z25" t="str">
        <f ca="1"/>
        <v>16-Jan</v>
      </c>
      <c r="AA25">
        <f ca="1"/>
        <v>1355.45</v>
      </c>
      <c r="AB25">
        <f ca="1"/>
        <v>-1069.55</v>
      </c>
      <c r="AP25" t="e" cm="1">
        <f t="array" ref="AP25">RANK(_xlfn.ANCHORARRAY(AS25),_xlfn.ANCHORARRAY(AR25))</f>
        <v>#REF!</v>
      </c>
    </row>
    <row r="26" spans="2:45" x14ac:dyDescent="0.25">
      <c r="U26" s="20" t="s">
        <v>225</v>
      </c>
      <c r="V26" s="26">
        <v>1478.08</v>
      </c>
      <c r="W26" s="26">
        <v>-1011.92</v>
      </c>
      <c r="X26" s="18"/>
      <c r="Y26" s="18">
        <f t="shared" ca="1" si="3"/>
        <v>198</v>
      </c>
      <c r="Z26" t="str">
        <f ca="1"/>
        <v>17-Jan</v>
      </c>
      <c r="AA26">
        <f ca="1"/>
        <v>1478.08</v>
      </c>
      <c r="AB26">
        <f ca="1"/>
        <v>-1011.92</v>
      </c>
      <c r="AP26" t="e" cm="1">
        <f t="array" ref="AP26">RANK(_xlfn.ANCHORARRAY(AS26),_xlfn.ANCHORARRAY(AR26))</f>
        <v>#REF!</v>
      </c>
    </row>
    <row r="27" spans="2:45" x14ac:dyDescent="0.25">
      <c r="U27" s="20" t="s">
        <v>226</v>
      </c>
      <c r="V27" s="26">
        <v>1800.14</v>
      </c>
      <c r="W27" s="26">
        <v>-728.86</v>
      </c>
      <c r="X27" s="18"/>
      <c r="Y27" s="18">
        <f t="shared" ca="1" si="3"/>
        <v>185</v>
      </c>
      <c r="Z27" t="str">
        <f ca="1"/>
        <v>18-Jan</v>
      </c>
      <c r="AA27">
        <f ca="1"/>
        <v>1800.14</v>
      </c>
      <c r="AB27">
        <f ca="1"/>
        <v>-728.86</v>
      </c>
      <c r="AP27" t="e" cm="1">
        <f t="array" ref="AP27">RANK(_xlfn.ANCHORARRAY(AS27),_xlfn.ANCHORARRAY(AR27))</f>
        <v>#REF!</v>
      </c>
    </row>
    <row r="28" spans="2:45" x14ac:dyDescent="0.25">
      <c r="U28" s="20" t="s">
        <v>183</v>
      </c>
      <c r="V28" s="26">
        <v>1596.53</v>
      </c>
      <c r="W28" s="26">
        <v>-906.47</v>
      </c>
      <c r="X28" s="18"/>
      <c r="Y28" s="18">
        <f t="shared" ca="1" si="3"/>
        <v>192</v>
      </c>
      <c r="Z28" t="str">
        <f ca="1"/>
        <v>19-Jan</v>
      </c>
      <c r="AA28">
        <f ca="1"/>
        <v>1596.53</v>
      </c>
      <c r="AB28">
        <f ca="1"/>
        <v>-906.47</v>
      </c>
      <c r="AP28" t="e" cm="1">
        <f t="array" ref="AP28">RANK(_xlfn.ANCHORARRAY(AS28),_xlfn.ANCHORARRAY(AR28))</f>
        <v>#REF!</v>
      </c>
    </row>
    <row r="29" spans="2:45" x14ac:dyDescent="0.25">
      <c r="U29" s="20" t="s">
        <v>227</v>
      </c>
      <c r="V29" s="26">
        <v>3073.23</v>
      </c>
      <c r="W29" s="26">
        <v>219.23</v>
      </c>
      <c r="X29" s="18"/>
      <c r="Y29" s="18">
        <f t="shared" ca="1" si="3"/>
        <v>83</v>
      </c>
      <c r="Z29" t="str">
        <f ca="1"/>
        <v>20-Jan</v>
      </c>
      <c r="AA29">
        <f ca="1"/>
        <v>3073.23</v>
      </c>
      <c r="AB29">
        <f ca="1"/>
        <v>219.23</v>
      </c>
      <c r="AP29" t="e" cm="1">
        <f t="array" ref="AP29">RANK(_xlfn.ANCHORARRAY(AS29),_xlfn.ANCHORARRAY(AR29))</f>
        <v>#REF!</v>
      </c>
    </row>
    <row r="30" spans="2:45" x14ac:dyDescent="0.25">
      <c r="U30" s="20" t="s">
        <v>184</v>
      </c>
      <c r="V30" s="26">
        <v>2553.08</v>
      </c>
      <c r="W30" s="26">
        <v>-27.92</v>
      </c>
      <c r="X30" s="18"/>
      <c r="Y30" s="18">
        <f t="shared" ca="1" si="3"/>
        <v>123</v>
      </c>
      <c r="Z30" t="str">
        <f ca="1"/>
        <v>21-Jan</v>
      </c>
      <c r="AA30">
        <f ca="1"/>
        <v>2553.08</v>
      </c>
      <c r="AB30">
        <f ca="1"/>
        <v>-27.92</v>
      </c>
      <c r="AP30" t="e" cm="1">
        <f t="array" ref="AP30">RANK(_xlfn.ANCHORARRAY(AS30),_xlfn.ANCHORARRAY(AR30))</f>
        <v>#REF!</v>
      </c>
    </row>
    <row r="31" spans="2:45" x14ac:dyDescent="0.25">
      <c r="U31" s="20" t="s">
        <v>228</v>
      </c>
      <c r="V31" s="26">
        <v>1091.2</v>
      </c>
      <c r="W31" s="26">
        <v>-1203.8</v>
      </c>
      <c r="X31" s="18"/>
      <c r="Y31" s="18">
        <f t="shared" ca="1" si="3"/>
        <v>208</v>
      </c>
      <c r="Z31" t="str">
        <f ca="1"/>
        <v>22-Jan</v>
      </c>
      <c r="AA31">
        <f ca="1"/>
        <v>1091.2</v>
      </c>
      <c r="AB31">
        <f ca="1"/>
        <v>-1203.8</v>
      </c>
      <c r="AP31" t="e" cm="1">
        <f t="array" ref="AP31">RANK(_xlfn.ANCHORARRAY(AS31),_xlfn.ANCHORARRAY(AR31))</f>
        <v>#REF!</v>
      </c>
    </row>
    <row r="32" spans="2:45" x14ac:dyDescent="0.25">
      <c r="U32" s="20" t="s">
        <v>229</v>
      </c>
      <c r="V32" s="26">
        <v>1796.35</v>
      </c>
      <c r="W32" s="26">
        <v>-576.65</v>
      </c>
      <c r="X32" s="18"/>
      <c r="Y32" s="18">
        <f t="shared" ca="1" si="3"/>
        <v>187</v>
      </c>
      <c r="Z32" t="str">
        <f ca="1"/>
        <v>23-Jan</v>
      </c>
      <c r="AA32">
        <f ca="1"/>
        <v>1796.35</v>
      </c>
      <c r="AB32">
        <f ca="1"/>
        <v>-576.65</v>
      </c>
      <c r="AP32" t="e" cm="1">
        <f t="array" ref="AP32">RANK(_xlfn.ANCHORARRAY(AS32),_xlfn.ANCHORARRAY(AR32))</f>
        <v>#REF!</v>
      </c>
    </row>
    <row r="33" spans="21:42" x14ac:dyDescent="0.25">
      <c r="U33" s="20" t="s">
        <v>230</v>
      </c>
      <c r="V33" s="26">
        <v>1273.3499999999999</v>
      </c>
      <c r="W33" s="26">
        <v>-1099.6500000000001</v>
      </c>
      <c r="X33" s="18"/>
      <c r="Y33" s="18">
        <f t="shared" ca="1" si="3"/>
        <v>205</v>
      </c>
      <c r="Z33" t="str">
        <f ca="1"/>
        <v>24-Jan</v>
      </c>
      <c r="AA33">
        <f ca="1"/>
        <v>1273.3499999999999</v>
      </c>
      <c r="AB33">
        <f ca="1"/>
        <v>-1099.6500000000001</v>
      </c>
      <c r="AP33" t="e" cm="1">
        <f t="array" ref="AP33">RANK(_xlfn.ANCHORARRAY(AS33),_xlfn.ANCHORARRAY(AR33))</f>
        <v>#REF!</v>
      </c>
    </row>
    <row r="34" spans="21:42" x14ac:dyDescent="0.25">
      <c r="U34" s="20" t="s">
        <v>231</v>
      </c>
      <c r="V34" s="26">
        <v>1360.63</v>
      </c>
      <c r="W34" s="26">
        <v>-1012.37</v>
      </c>
      <c r="X34" s="18"/>
      <c r="Y34" s="18">
        <f t="shared" ca="1" si="3"/>
        <v>202</v>
      </c>
      <c r="Z34" t="str">
        <f ca="1"/>
        <v>25-Jan</v>
      </c>
      <c r="AA34">
        <f ca="1"/>
        <v>1360.63</v>
      </c>
      <c r="AB34">
        <f ca="1"/>
        <v>-1012.37</v>
      </c>
      <c r="AP34" t="e" cm="1">
        <f t="array" ref="AP34">RANK(_xlfn.ANCHORARRAY(AS34),_xlfn.ANCHORARRAY(AR34))</f>
        <v>#REF!</v>
      </c>
    </row>
    <row r="35" spans="21:42" x14ac:dyDescent="0.25">
      <c r="U35" s="20" t="s">
        <v>185</v>
      </c>
      <c r="V35" s="26">
        <v>2463.63</v>
      </c>
      <c r="W35" s="26">
        <v>-195.37</v>
      </c>
      <c r="X35" s="18"/>
      <c r="Y35" s="18">
        <f t="shared" ca="1" si="3"/>
        <v>131</v>
      </c>
      <c r="Z35" t="str">
        <f ca="1"/>
        <v>26-Jan</v>
      </c>
      <c r="AA35">
        <f ca="1"/>
        <v>2463.63</v>
      </c>
      <c r="AB35">
        <f ca="1"/>
        <v>-195.37</v>
      </c>
      <c r="AP35" t="e" cm="1">
        <f t="array" ref="AP35">RANK(_xlfn.ANCHORARRAY(AS35),_xlfn.ANCHORARRAY(AR35))</f>
        <v>#REF!</v>
      </c>
    </row>
    <row r="36" spans="21:42" x14ac:dyDescent="0.25">
      <c r="U36" s="20" t="s">
        <v>232</v>
      </c>
      <c r="V36" s="26">
        <v>2745.23</v>
      </c>
      <c r="W36" s="26">
        <v>21.23</v>
      </c>
      <c r="X36" s="18"/>
      <c r="Y36" s="18">
        <f t="shared" ca="1" si="3"/>
        <v>104</v>
      </c>
      <c r="Z36" t="str">
        <f ca="1"/>
        <v>27-Jan</v>
      </c>
      <c r="AA36">
        <f ca="1"/>
        <v>2745.23</v>
      </c>
      <c r="AB36">
        <f ca="1"/>
        <v>21.23</v>
      </c>
      <c r="AP36" t="e" cm="1">
        <f t="array" ref="AP36">RANK(_xlfn.ANCHORARRAY(AS36),_xlfn.ANCHORARRAY(AR36))</f>
        <v>#REF!</v>
      </c>
    </row>
    <row r="37" spans="21:42" x14ac:dyDescent="0.25">
      <c r="U37" s="20" t="s">
        <v>186</v>
      </c>
      <c r="V37" s="26">
        <v>3220.21</v>
      </c>
      <c r="W37" s="26">
        <v>236.21</v>
      </c>
      <c r="X37" s="18"/>
      <c r="Y37" s="18">
        <f t="shared" ca="1" si="3"/>
        <v>78</v>
      </c>
      <c r="Z37" t="str">
        <f ca="1"/>
        <v>28-Jan</v>
      </c>
      <c r="AA37">
        <f ca="1"/>
        <v>3220.21</v>
      </c>
      <c r="AB37">
        <f ca="1"/>
        <v>236.21</v>
      </c>
    </row>
    <row r="38" spans="21:42" x14ac:dyDescent="0.25">
      <c r="U38" s="20" t="s">
        <v>233</v>
      </c>
      <c r="V38" s="26">
        <v>1001.01</v>
      </c>
      <c r="W38" s="26">
        <v>-1345.99</v>
      </c>
      <c r="X38" s="18"/>
      <c r="Y38" s="18">
        <f t="shared" ca="1" si="3"/>
        <v>209</v>
      </c>
      <c r="Z38" t="str">
        <f ca="1"/>
        <v>29-Jan</v>
      </c>
      <c r="AA38">
        <f ca="1"/>
        <v>1001.01</v>
      </c>
      <c r="AB38">
        <f ca="1"/>
        <v>-1345.99</v>
      </c>
    </row>
    <row r="39" spans="21:42" x14ac:dyDescent="0.25">
      <c r="U39" s="20" t="s">
        <v>234</v>
      </c>
      <c r="V39" s="26">
        <v>2073.44</v>
      </c>
      <c r="W39" s="26">
        <v>-533.55999999999995</v>
      </c>
      <c r="X39" s="18"/>
      <c r="Y39" s="18">
        <f t="shared" ca="1" si="3"/>
        <v>165</v>
      </c>
      <c r="Z39" t="str">
        <f ca="1"/>
        <v>30-Jan</v>
      </c>
      <c r="AA39">
        <f ca="1"/>
        <v>2073.44</v>
      </c>
      <c r="AB39">
        <f ca="1"/>
        <v>-533.55999999999995</v>
      </c>
    </row>
    <row r="40" spans="21:42" x14ac:dyDescent="0.25">
      <c r="U40" s="20" t="s">
        <v>235</v>
      </c>
      <c r="V40" s="26">
        <v>2628.19</v>
      </c>
      <c r="W40" s="26">
        <v>-134.81</v>
      </c>
      <c r="X40" s="18"/>
      <c r="Y40" s="18">
        <f t="shared" ca="1" si="3"/>
        <v>114</v>
      </c>
      <c r="Z40" t="str">
        <f ca="1"/>
        <v>31-Jan</v>
      </c>
      <c r="AA40">
        <f ca="1"/>
        <v>2628.19</v>
      </c>
      <c r="AB40">
        <f ca="1"/>
        <v>-134.81</v>
      </c>
    </row>
    <row r="41" spans="21:42" x14ac:dyDescent="0.25">
      <c r="U41" s="20" t="s">
        <v>236</v>
      </c>
      <c r="V41" s="26">
        <v>2767.29</v>
      </c>
      <c r="W41" s="26">
        <v>108.29</v>
      </c>
      <c r="X41" s="18"/>
      <c r="Y41" s="18">
        <f t="shared" ca="1" si="3"/>
        <v>100</v>
      </c>
      <c r="Z41" t="str">
        <f ca="1"/>
        <v>1-Feb</v>
      </c>
      <c r="AA41">
        <f ca="1"/>
        <v>2767.29</v>
      </c>
      <c r="AB41">
        <f ca="1"/>
        <v>108.29</v>
      </c>
    </row>
    <row r="42" spans="21:42" x14ac:dyDescent="0.25">
      <c r="U42" s="20" t="s">
        <v>148</v>
      </c>
      <c r="V42" s="26">
        <v>2477.59</v>
      </c>
      <c r="W42" s="26">
        <v>-259.41000000000003</v>
      </c>
      <c r="X42" s="18"/>
      <c r="Y42" s="18">
        <f t="shared" ca="1" si="3"/>
        <v>130</v>
      </c>
      <c r="Z42" t="str">
        <f ca="1"/>
        <v>2-Feb</v>
      </c>
      <c r="AA42">
        <f ca="1"/>
        <v>2477.59</v>
      </c>
      <c r="AB42">
        <f ca="1"/>
        <v>-259.41000000000003</v>
      </c>
    </row>
    <row r="43" spans="21:42" x14ac:dyDescent="0.25">
      <c r="U43" s="20" t="s">
        <v>237</v>
      </c>
      <c r="V43" s="26">
        <v>4771.74</v>
      </c>
      <c r="W43" s="26">
        <v>1540.74</v>
      </c>
      <c r="X43" s="18"/>
      <c r="Y43" s="18">
        <f t="shared" ca="1" si="3"/>
        <v>30</v>
      </c>
      <c r="Z43" t="str">
        <f ca="1"/>
        <v>3-Feb</v>
      </c>
      <c r="AA43">
        <f ca="1"/>
        <v>4771.74</v>
      </c>
      <c r="AB43">
        <f ca="1"/>
        <v>1540.74</v>
      </c>
    </row>
    <row r="44" spans="21:42" x14ac:dyDescent="0.25">
      <c r="U44" s="20" t="s">
        <v>149</v>
      </c>
      <c r="V44" s="26">
        <v>3806.63</v>
      </c>
      <c r="W44" s="26">
        <v>900.63</v>
      </c>
      <c r="X44" s="18"/>
      <c r="Y44" s="18">
        <f t="shared" ca="1" si="3"/>
        <v>53</v>
      </c>
      <c r="Z44" t="str">
        <f ca="1"/>
        <v>4-Feb</v>
      </c>
      <c r="AA44">
        <f ca="1"/>
        <v>3806.63</v>
      </c>
      <c r="AB44">
        <f ca="1"/>
        <v>900.63</v>
      </c>
    </row>
    <row r="45" spans="21:42" x14ac:dyDescent="0.25">
      <c r="U45" s="20" t="s">
        <v>238</v>
      </c>
      <c r="V45" s="26">
        <v>2501.6799999999998</v>
      </c>
      <c r="W45" s="26">
        <v>-183.32</v>
      </c>
      <c r="X45" s="18"/>
      <c r="Y45" s="18">
        <f t="shared" ca="1" si="3"/>
        <v>129</v>
      </c>
      <c r="Z45" t="str">
        <f ca="1"/>
        <v>5-Feb</v>
      </c>
      <c r="AA45">
        <f ca="1"/>
        <v>2501.6799999999998</v>
      </c>
      <c r="AB45">
        <f ca="1"/>
        <v>-183.32</v>
      </c>
    </row>
    <row r="46" spans="21:42" x14ac:dyDescent="0.25">
      <c r="U46" s="20" t="s">
        <v>239</v>
      </c>
      <c r="V46" s="26">
        <v>2132.6</v>
      </c>
      <c r="W46" s="26">
        <v>-500.4</v>
      </c>
      <c r="X46" s="18"/>
      <c r="Y46" s="18">
        <f t="shared" ca="1" si="3"/>
        <v>152</v>
      </c>
      <c r="Z46" t="str">
        <f ca="1"/>
        <v>6-Feb</v>
      </c>
      <c r="AA46">
        <f ca="1"/>
        <v>2132.6</v>
      </c>
      <c r="AB46">
        <f ca="1"/>
        <v>-500.4</v>
      </c>
    </row>
    <row r="47" spans="21:42" x14ac:dyDescent="0.25">
      <c r="U47" s="20" t="s">
        <v>240</v>
      </c>
      <c r="V47" s="26">
        <v>2120.79</v>
      </c>
      <c r="W47" s="26">
        <v>-512.21</v>
      </c>
      <c r="X47" s="18"/>
      <c r="Y47" s="18">
        <f t="shared" ca="1" si="3"/>
        <v>156</v>
      </c>
      <c r="Z47" t="str">
        <f ca="1"/>
        <v>7-Feb</v>
      </c>
      <c r="AA47">
        <f ca="1"/>
        <v>2120.79</v>
      </c>
      <c r="AB47">
        <f ca="1"/>
        <v>-512.21</v>
      </c>
    </row>
    <row r="48" spans="21:42" x14ac:dyDescent="0.25">
      <c r="U48" s="20" t="s">
        <v>241</v>
      </c>
      <c r="V48" s="26">
        <v>3068.75</v>
      </c>
      <c r="W48" s="26">
        <v>240.75</v>
      </c>
      <c r="X48" s="18"/>
      <c r="Y48" s="18">
        <f t="shared" ca="1" si="3"/>
        <v>85</v>
      </c>
      <c r="Z48" t="str">
        <f ca="1"/>
        <v>8-Feb</v>
      </c>
      <c r="AA48">
        <f ca="1"/>
        <v>3068.75</v>
      </c>
      <c r="AB48">
        <f ca="1"/>
        <v>240.75</v>
      </c>
    </row>
    <row r="49" spans="21:28" x14ac:dyDescent="0.25">
      <c r="U49" s="20" t="s">
        <v>150</v>
      </c>
      <c r="V49" s="26">
        <v>2564.91</v>
      </c>
      <c r="W49" s="26">
        <v>-172.09</v>
      </c>
      <c r="X49" s="18"/>
      <c r="Y49" s="18">
        <f t="shared" ca="1" si="3"/>
        <v>121</v>
      </c>
      <c r="Z49" t="str">
        <f ca="1"/>
        <v>9-Feb</v>
      </c>
      <c r="AA49">
        <f ca="1"/>
        <v>2564.91</v>
      </c>
      <c r="AB49">
        <f ca="1"/>
        <v>-172.09</v>
      </c>
    </row>
    <row r="50" spans="21:28" x14ac:dyDescent="0.25">
      <c r="U50" s="20" t="s">
        <v>242</v>
      </c>
      <c r="V50" s="26">
        <v>6065.55</v>
      </c>
      <c r="W50" s="26">
        <v>2600.5500000000002</v>
      </c>
      <c r="X50" s="18"/>
      <c r="Y50" s="18">
        <f t="shared" ca="1" si="3"/>
        <v>19</v>
      </c>
      <c r="Z50" t="str">
        <f ca="1"/>
        <v>10-Feb</v>
      </c>
      <c r="AA50">
        <f ca="1"/>
        <v>6065.55</v>
      </c>
      <c r="AB50">
        <f ca="1"/>
        <v>2600.5500000000002</v>
      </c>
    </row>
    <row r="51" spans="21:28" x14ac:dyDescent="0.25">
      <c r="U51" s="20" t="s">
        <v>151</v>
      </c>
      <c r="V51" s="26">
        <v>3605.87</v>
      </c>
      <c r="W51" s="26">
        <v>582.87</v>
      </c>
      <c r="X51" s="18"/>
      <c r="Y51" s="18">
        <f t="shared" ca="1" si="3"/>
        <v>58</v>
      </c>
      <c r="Z51" t="str">
        <f ca="1"/>
        <v>11-Feb</v>
      </c>
      <c r="AA51">
        <f ca="1"/>
        <v>3605.87</v>
      </c>
      <c r="AB51">
        <f ca="1"/>
        <v>582.87</v>
      </c>
    </row>
    <row r="52" spans="21:28" x14ac:dyDescent="0.25">
      <c r="U52" s="20" t="s">
        <v>243</v>
      </c>
      <c r="V52" s="26">
        <v>1890.17</v>
      </c>
      <c r="W52" s="26">
        <v>-690.83</v>
      </c>
      <c r="X52" s="18"/>
      <c r="Y52" s="18">
        <f t="shared" ca="1" si="3"/>
        <v>177</v>
      </c>
      <c r="Z52" t="str">
        <f ca="1"/>
        <v>12-Feb</v>
      </c>
      <c r="AA52">
        <f ca="1"/>
        <v>1890.17</v>
      </c>
      <c r="AB52">
        <f ca="1"/>
        <v>-690.83</v>
      </c>
    </row>
    <row r="53" spans="21:28" x14ac:dyDescent="0.25">
      <c r="U53" s="20" t="s">
        <v>244</v>
      </c>
      <c r="V53" s="26">
        <v>2364.06</v>
      </c>
      <c r="W53" s="26">
        <v>-281.94</v>
      </c>
      <c r="X53" s="18"/>
      <c r="Y53" s="18">
        <f t="shared" ca="1" si="3"/>
        <v>137</v>
      </c>
      <c r="Z53" t="str">
        <f ca="1"/>
        <v>13-Feb</v>
      </c>
      <c r="AA53">
        <f ca="1"/>
        <v>2364.06</v>
      </c>
      <c r="AB53">
        <f ca="1"/>
        <v>-281.94</v>
      </c>
    </row>
    <row r="54" spans="21:28" x14ac:dyDescent="0.25">
      <c r="U54" s="20" t="s">
        <v>245</v>
      </c>
      <c r="V54" s="26">
        <v>3009.99</v>
      </c>
      <c r="W54" s="26">
        <v>285.99</v>
      </c>
      <c r="X54" s="18"/>
      <c r="Y54" s="18">
        <f t="shared" ca="1" si="3"/>
        <v>91</v>
      </c>
      <c r="Z54" t="str">
        <f ca="1"/>
        <v>14-Feb</v>
      </c>
      <c r="AA54">
        <f ca="1"/>
        <v>3009.99</v>
      </c>
      <c r="AB54">
        <f ca="1"/>
        <v>285.99</v>
      </c>
    </row>
    <row r="55" spans="21:28" x14ac:dyDescent="0.25">
      <c r="U55" s="20" t="s">
        <v>246</v>
      </c>
      <c r="V55" s="26">
        <v>2096.36</v>
      </c>
      <c r="W55" s="26">
        <v>-458.64</v>
      </c>
      <c r="X55" s="18"/>
      <c r="Y55" s="18">
        <f t="shared" ca="1" si="3"/>
        <v>162</v>
      </c>
      <c r="Z55" t="str">
        <f ca="1"/>
        <v>15-Feb</v>
      </c>
      <c r="AA55">
        <f ca="1"/>
        <v>2096.36</v>
      </c>
      <c r="AB55">
        <f ca="1"/>
        <v>-458.64</v>
      </c>
    </row>
    <row r="56" spans="21:28" x14ac:dyDescent="0.25">
      <c r="U56" s="20" t="s">
        <v>152</v>
      </c>
      <c r="V56" s="26">
        <v>2508.71</v>
      </c>
      <c r="W56" s="26">
        <v>-98.29</v>
      </c>
      <c r="X56" s="18"/>
      <c r="Y56" s="18">
        <f t="shared" ca="1" si="3"/>
        <v>128</v>
      </c>
      <c r="Z56" t="str">
        <f ca="1"/>
        <v>16-Feb</v>
      </c>
      <c r="AA56">
        <f ca="1"/>
        <v>2508.71</v>
      </c>
      <c r="AB56">
        <f ca="1"/>
        <v>-98.29</v>
      </c>
    </row>
    <row r="57" spans="21:28" x14ac:dyDescent="0.25">
      <c r="U57" s="20" t="s">
        <v>247</v>
      </c>
      <c r="V57" s="26">
        <v>3357.93</v>
      </c>
      <c r="W57" s="26">
        <v>633.92999999999995</v>
      </c>
      <c r="X57" s="18"/>
      <c r="Y57" s="18">
        <f t="shared" ca="1" si="3"/>
        <v>67</v>
      </c>
      <c r="Z57" t="str">
        <f ca="1"/>
        <v>17-Feb</v>
      </c>
      <c r="AA57">
        <f ca="1"/>
        <v>3357.93</v>
      </c>
      <c r="AB57">
        <f ca="1"/>
        <v>633.92999999999995</v>
      </c>
    </row>
    <row r="58" spans="21:28" x14ac:dyDescent="0.25">
      <c r="U58" s="20" t="s">
        <v>153</v>
      </c>
      <c r="V58" s="26">
        <v>3983.9</v>
      </c>
      <c r="W58" s="26">
        <v>1142.9000000000001</v>
      </c>
      <c r="X58" s="18"/>
      <c r="Y58" s="18">
        <f t="shared" ca="1" si="3"/>
        <v>49</v>
      </c>
      <c r="Z58" t="str">
        <f ca="1"/>
        <v>18-Feb</v>
      </c>
      <c r="AA58">
        <f ca="1"/>
        <v>3983.9</v>
      </c>
      <c r="AB58">
        <f ca="1"/>
        <v>1142.9000000000001</v>
      </c>
    </row>
    <row r="59" spans="21:28" x14ac:dyDescent="0.25">
      <c r="U59" s="20" t="s">
        <v>248</v>
      </c>
      <c r="V59" s="26">
        <v>3521.65</v>
      </c>
      <c r="W59" s="26">
        <v>615.65</v>
      </c>
      <c r="X59" s="18"/>
      <c r="Y59" s="18">
        <f t="shared" ca="1" si="3"/>
        <v>61</v>
      </c>
      <c r="Z59" t="str">
        <f ca="1"/>
        <v>19-Feb</v>
      </c>
      <c r="AA59">
        <f ca="1"/>
        <v>3521.65</v>
      </c>
      <c r="AB59">
        <f ca="1"/>
        <v>615.65</v>
      </c>
    </row>
    <row r="60" spans="21:28" x14ac:dyDescent="0.25">
      <c r="U60" s="20" t="s">
        <v>249</v>
      </c>
      <c r="V60" s="26">
        <v>2175.96</v>
      </c>
      <c r="W60" s="26">
        <v>-483.04</v>
      </c>
      <c r="X60" s="18"/>
      <c r="Y60" s="18">
        <f t="shared" ca="1" si="3"/>
        <v>150</v>
      </c>
      <c r="Z60" t="str">
        <f ca="1"/>
        <v>20-Feb</v>
      </c>
      <c r="AA60">
        <f ca="1"/>
        <v>2175.96</v>
      </c>
      <c r="AB60">
        <f ca="1"/>
        <v>-483.04</v>
      </c>
    </row>
    <row r="61" spans="21:28" x14ac:dyDescent="0.25">
      <c r="U61" s="20" t="s">
        <v>250</v>
      </c>
      <c r="V61" s="26">
        <v>0</v>
      </c>
      <c r="W61" s="26">
        <v>-2100</v>
      </c>
      <c r="X61" s="18"/>
      <c r="Y61" s="18">
        <f t="shared" ca="1" si="3"/>
        <v>210</v>
      </c>
      <c r="Z61" t="str">
        <f ca="1"/>
        <v>21-Feb</v>
      </c>
      <c r="AA61">
        <f ca="1"/>
        <v>0</v>
      </c>
      <c r="AB61">
        <f ca="1"/>
        <v>-2100</v>
      </c>
    </row>
    <row r="62" spans="21:28" x14ac:dyDescent="0.25">
      <c r="U62" s="20" t="s">
        <v>251</v>
      </c>
      <c r="V62" s="26">
        <v>3948.66</v>
      </c>
      <c r="W62" s="26">
        <v>899.66</v>
      </c>
      <c r="X62" s="18"/>
      <c r="Y62" s="18">
        <f t="shared" ca="1" si="3"/>
        <v>51</v>
      </c>
      <c r="Z62" t="str">
        <f ca="1"/>
        <v>22-Feb</v>
      </c>
      <c r="AA62">
        <f ca="1"/>
        <v>3948.66</v>
      </c>
      <c r="AB62">
        <f ca="1"/>
        <v>899.66</v>
      </c>
    </row>
    <row r="63" spans="21:28" x14ac:dyDescent="0.25">
      <c r="U63" s="20" t="s">
        <v>154</v>
      </c>
      <c r="V63" s="26">
        <v>2452.61</v>
      </c>
      <c r="W63" s="26">
        <v>-115.39</v>
      </c>
      <c r="X63" s="18"/>
      <c r="Y63" s="18">
        <f t="shared" ca="1" si="3"/>
        <v>133</v>
      </c>
      <c r="Z63" t="str">
        <f ca="1"/>
        <v>23-Feb</v>
      </c>
      <c r="AA63">
        <f ca="1"/>
        <v>2452.61</v>
      </c>
      <c r="AB63">
        <f ca="1"/>
        <v>-115.39</v>
      </c>
    </row>
    <row r="64" spans="21:28" x14ac:dyDescent="0.25">
      <c r="U64" s="20" t="s">
        <v>252</v>
      </c>
      <c r="V64" s="26">
        <v>3516.54</v>
      </c>
      <c r="W64" s="26">
        <v>610.54</v>
      </c>
      <c r="X64" s="18"/>
      <c r="Y64" s="18">
        <f t="shared" ca="1" si="3"/>
        <v>63</v>
      </c>
      <c r="Z64" t="str">
        <f ca="1"/>
        <v>24-Feb</v>
      </c>
      <c r="AA64">
        <f ca="1"/>
        <v>3516.54</v>
      </c>
      <c r="AB64">
        <f ca="1"/>
        <v>610.54</v>
      </c>
    </row>
    <row r="65" spans="21:28" x14ac:dyDescent="0.25">
      <c r="U65" s="20" t="s">
        <v>155</v>
      </c>
      <c r="V65" s="26">
        <v>3573.48</v>
      </c>
      <c r="W65" s="26">
        <v>524.48</v>
      </c>
      <c r="X65" s="18"/>
      <c r="Y65" s="18">
        <f t="shared" ca="1" si="3"/>
        <v>59</v>
      </c>
      <c r="Z65" t="str">
        <f ca="1"/>
        <v>25-Feb</v>
      </c>
      <c r="AA65">
        <f ca="1"/>
        <v>3573.48</v>
      </c>
      <c r="AB65">
        <f ca="1"/>
        <v>524.48</v>
      </c>
    </row>
    <row r="66" spans="21:28" x14ac:dyDescent="0.25">
      <c r="U66" s="20" t="s">
        <v>253</v>
      </c>
      <c r="V66" s="26">
        <v>2025.21</v>
      </c>
      <c r="W66" s="26">
        <v>-516.79</v>
      </c>
      <c r="X66" s="18"/>
      <c r="Y66" s="18">
        <f t="shared" ca="1" si="3"/>
        <v>167</v>
      </c>
      <c r="Z66" t="str">
        <f ca="1"/>
        <v>26-Feb</v>
      </c>
      <c r="AA66">
        <f ca="1"/>
        <v>2025.21</v>
      </c>
      <c r="AB66">
        <f ca="1"/>
        <v>-516.79</v>
      </c>
    </row>
    <row r="67" spans="21:28" x14ac:dyDescent="0.25">
      <c r="U67" s="20" t="s">
        <v>254</v>
      </c>
      <c r="V67" s="26">
        <v>1416.23</v>
      </c>
      <c r="W67" s="26">
        <v>-1060.77</v>
      </c>
      <c r="X67" s="18"/>
      <c r="Y67" s="18">
        <f t="shared" ca="1" si="3"/>
        <v>201</v>
      </c>
      <c r="Z67" t="str">
        <f ca="1"/>
        <v>27-Feb</v>
      </c>
      <c r="AA67">
        <f ca="1"/>
        <v>1416.23</v>
      </c>
      <c r="AB67">
        <f ca="1"/>
        <v>-1060.77</v>
      </c>
    </row>
    <row r="68" spans="21:28" x14ac:dyDescent="0.25">
      <c r="U68" s="20" t="s">
        <v>255</v>
      </c>
      <c r="V68" s="26">
        <v>1511.56</v>
      </c>
      <c r="W68" s="26">
        <v>-991.44</v>
      </c>
      <c r="X68" s="18"/>
      <c r="Y68" s="18">
        <f t="shared" ca="1" si="3"/>
        <v>197</v>
      </c>
      <c r="Z68" t="str">
        <f ca="1"/>
        <v>28-Feb</v>
      </c>
      <c r="AA68">
        <f ca="1"/>
        <v>1511.56</v>
      </c>
      <c r="AB68">
        <f ca="1"/>
        <v>-991.44</v>
      </c>
    </row>
    <row r="69" spans="21:28" x14ac:dyDescent="0.25">
      <c r="U69" s="20" t="s">
        <v>256</v>
      </c>
      <c r="V69" s="26">
        <v>2102.11</v>
      </c>
      <c r="W69" s="26">
        <v>-569.89</v>
      </c>
      <c r="X69" s="18"/>
      <c r="Y69" s="18">
        <f t="shared" ca="1" si="3"/>
        <v>160</v>
      </c>
      <c r="Z69" t="str">
        <f ca="1"/>
        <v>1-Mar</v>
      </c>
      <c r="AA69">
        <f ca="1"/>
        <v>2102.11</v>
      </c>
      <c r="AB69">
        <f ca="1"/>
        <v>-569.89</v>
      </c>
    </row>
    <row r="70" spans="21:28" x14ac:dyDescent="0.25">
      <c r="U70" s="20" t="s">
        <v>187</v>
      </c>
      <c r="V70" s="26">
        <v>2689.79</v>
      </c>
      <c r="W70" s="26">
        <v>-398.21</v>
      </c>
      <c r="X70" s="18"/>
      <c r="Y70" s="18">
        <f t="shared" ca="1" si="3"/>
        <v>110</v>
      </c>
      <c r="Z70" t="str">
        <f ca="1"/>
        <v>2-Mar</v>
      </c>
      <c r="AA70">
        <f ca="1"/>
        <v>2689.79</v>
      </c>
      <c r="AB70">
        <f ca="1"/>
        <v>-398.21</v>
      </c>
    </row>
    <row r="71" spans="21:28" x14ac:dyDescent="0.25">
      <c r="U71" s="20" t="s">
        <v>257</v>
      </c>
      <c r="V71" s="26">
        <v>3088.77</v>
      </c>
      <c r="W71" s="26">
        <v>455.77</v>
      </c>
      <c r="X71" s="18"/>
      <c r="Y71" s="18">
        <f t="shared" ca="1" si="3"/>
        <v>81</v>
      </c>
      <c r="Z71" t="str">
        <f ca="1"/>
        <v>3-Mar</v>
      </c>
      <c r="AA71">
        <f ca="1"/>
        <v>3088.77</v>
      </c>
      <c r="AB71">
        <f ca="1"/>
        <v>455.77</v>
      </c>
    </row>
    <row r="72" spans="21:28" x14ac:dyDescent="0.25">
      <c r="U72" s="20" t="s">
        <v>188</v>
      </c>
      <c r="V72" s="26">
        <v>3262.88</v>
      </c>
      <c r="W72" s="26">
        <v>369.88</v>
      </c>
      <c r="X72" s="18"/>
      <c r="Y72" s="18">
        <f t="shared" ca="1" si="3"/>
        <v>72</v>
      </c>
      <c r="Z72" t="str">
        <f ca="1"/>
        <v>4-Mar</v>
      </c>
      <c r="AA72">
        <f ca="1"/>
        <v>3262.88</v>
      </c>
      <c r="AB72">
        <f ca="1"/>
        <v>369.88</v>
      </c>
    </row>
    <row r="73" spans="21:28" x14ac:dyDescent="0.25">
      <c r="U73" s="20" t="s">
        <v>258</v>
      </c>
      <c r="V73" s="26">
        <v>2601.85</v>
      </c>
      <c r="W73" s="26">
        <v>-356.15</v>
      </c>
      <c r="X73" s="18"/>
      <c r="Y73" s="18">
        <f t="shared" ca="1" si="3"/>
        <v>118</v>
      </c>
      <c r="Z73" t="str">
        <f ca="1"/>
        <v>5-Mar</v>
      </c>
      <c r="AA73">
        <f ca="1"/>
        <v>2601.85</v>
      </c>
      <c r="AB73">
        <f ca="1"/>
        <v>-356.15</v>
      </c>
    </row>
    <row r="74" spans="21:28" x14ac:dyDescent="0.25">
      <c r="U74" s="20" t="s">
        <v>259</v>
      </c>
      <c r="V74" s="26">
        <v>1833.63</v>
      </c>
      <c r="W74" s="26">
        <v>-1111.3699999999999</v>
      </c>
      <c r="X74" s="18"/>
      <c r="Y74" s="18">
        <f t="shared" ca="1" si="3"/>
        <v>183</v>
      </c>
      <c r="Z74" t="str">
        <f ca="1"/>
        <v>6-Mar</v>
      </c>
      <c r="AA74">
        <f ca="1"/>
        <v>1833.63</v>
      </c>
      <c r="AB74">
        <f ca="1"/>
        <v>-1111.3699999999999</v>
      </c>
    </row>
    <row r="75" spans="21:28" x14ac:dyDescent="0.25">
      <c r="U75" s="20" t="s">
        <v>260</v>
      </c>
      <c r="V75" s="26">
        <v>2133.1</v>
      </c>
      <c r="W75" s="26">
        <v>-577.9</v>
      </c>
      <c r="X75" s="18"/>
      <c r="Y75" s="18">
        <f t="shared" ref="Y75:Y138" ca="1" si="4">RANK(AA75,AA:AA)</f>
        <v>151</v>
      </c>
      <c r="Z75" t="str">
        <f ca="1"/>
        <v>7-Mar</v>
      </c>
      <c r="AA75">
        <f ca="1"/>
        <v>2133.1</v>
      </c>
      <c r="AB75">
        <f ca="1"/>
        <v>-577.9</v>
      </c>
    </row>
    <row r="76" spans="21:28" x14ac:dyDescent="0.25">
      <c r="U76" s="20" t="s">
        <v>261</v>
      </c>
      <c r="V76" s="26">
        <v>2618.2600000000002</v>
      </c>
      <c r="W76" s="26">
        <v>-79.739999999999995</v>
      </c>
      <c r="X76" s="18"/>
      <c r="Y76" s="18">
        <f t="shared" ca="1" si="4"/>
        <v>116</v>
      </c>
      <c r="Z76" t="str">
        <f ca="1"/>
        <v>8-Mar</v>
      </c>
      <c r="AA76">
        <f ca="1"/>
        <v>2618.2600000000002</v>
      </c>
      <c r="AB76">
        <f ca="1"/>
        <v>-79.739999999999995</v>
      </c>
    </row>
    <row r="77" spans="21:28" x14ac:dyDescent="0.25">
      <c r="U77" s="20" t="s">
        <v>189</v>
      </c>
      <c r="V77" s="26">
        <v>2549.9899999999998</v>
      </c>
      <c r="W77" s="26">
        <v>-148.01</v>
      </c>
      <c r="X77" s="18"/>
      <c r="Y77" s="18">
        <f t="shared" ca="1" si="4"/>
        <v>125</v>
      </c>
      <c r="Z77" t="str">
        <f ca="1"/>
        <v>9-Mar</v>
      </c>
      <c r="AA77">
        <f ca="1"/>
        <v>2549.9899999999998</v>
      </c>
      <c r="AB77">
        <f ca="1"/>
        <v>-148.01</v>
      </c>
    </row>
    <row r="78" spans="21:28" x14ac:dyDescent="0.25">
      <c r="U78" s="20" t="s">
        <v>262</v>
      </c>
      <c r="V78" s="26">
        <v>4578.46</v>
      </c>
      <c r="W78" s="26">
        <v>1451.46</v>
      </c>
      <c r="X78" s="18"/>
      <c r="Y78" s="18">
        <f t="shared" ca="1" si="4"/>
        <v>33</v>
      </c>
      <c r="Z78" t="str">
        <f ca="1"/>
        <v>10-Mar</v>
      </c>
      <c r="AA78">
        <f ca="1"/>
        <v>4578.46</v>
      </c>
      <c r="AB78">
        <f ca="1"/>
        <v>1451.46</v>
      </c>
    </row>
    <row r="79" spans="21:28" x14ac:dyDescent="0.25">
      <c r="U79" s="20" t="s">
        <v>190</v>
      </c>
      <c r="V79" s="26">
        <v>3299.31</v>
      </c>
      <c r="W79" s="26">
        <v>393.31</v>
      </c>
      <c r="X79" s="18"/>
      <c r="Y79" s="18">
        <f t="shared" ca="1" si="4"/>
        <v>69</v>
      </c>
      <c r="Z79" t="str">
        <f ca="1"/>
        <v>11-Mar</v>
      </c>
      <c r="AA79">
        <f ca="1"/>
        <v>3299.31</v>
      </c>
      <c r="AB79">
        <f ca="1"/>
        <v>393.31</v>
      </c>
    </row>
    <row r="80" spans="21:28" x14ac:dyDescent="0.25">
      <c r="U80" s="20" t="s">
        <v>263</v>
      </c>
      <c r="V80" s="26">
        <v>1840.45</v>
      </c>
      <c r="W80" s="26">
        <v>-675.55</v>
      </c>
      <c r="X80" s="18"/>
      <c r="Y80" s="18">
        <f t="shared" ca="1" si="4"/>
        <v>182</v>
      </c>
      <c r="Z80" t="str">
        <f ca="1"/>
        <v>12-Mar</v>
      </c>
      <c r="AA80">
        <f ca="1"/>
        <v>1840.45</v>
      </c>
      <c r="AB80">
        <f ca="1"/>
        <v>-675.55</v>
      </c>
    </row>
    <row r="81" spans="21:28" x14ac:dyDescent="0.25">
      <c r="U81" s="20" t="s">
        <v>264</v>
      </c>
      <c r="V81" s="26">
        <v>2092.2199999999998</v>
      </c>
      <c r="W81" s="26">
        <v>-501.78</v>
      </c>
      <c r="X81" s="18"/>
      <c r="Y81" s="18">
        <f t="shared" ca="1" si="4"/>
        <v>163</v>
      </c>
      <c r="Z81" t="str">
        <f ca="1"/>
        <v>13-Mar</v>
      </c>
      <c r="AA81">
        <f ca="1"/>
        <v>2092.2199999999998</v>
      </c>
      <c r="AB81">
        <f ca="1"/>
        <v>-501.78</v>
      </c>
    </row>
    <row r="82" spans="21:28" x14ac:dyDescent="0.25">
      <c r="U82" s="20" t="s">
        <v>265</v>
      </c>
      <c r="V82" s="26">
        <v>1858.84</v>
      </c>
      <c r="W82" s="26">
        <v>-605.16</v>
      </c>
      <c r="X82" s="18"/>
      <c r="Y82" s="18">
        <f t="shared" ca="1" si="4"/>
        <v>178</v>
      </c>
      <c r="Z82" t="str">
        <f ca="1"/>
        <v>14-Mar</v>
      </c>
      <c r="AA82">
        <f ca="1"/>
        <v>1858.84</v>
      </c>
      <c r="AB82">
        <f ca="1"/>
        <v>-605.16</v>
      </c>
    </row>
    <row r="83" spans="21:28" x14ac:dyDescent="0.25">
      <c r="U83" s="20" t="s">
        <v>266</v>
      </c>
      <c r="V83" s="26">
        <v>2241.67</v>
      </c>
      <c r="W83" s="26">
        <v>-261.33</v>
      </c>
      <c r="X83" s="18"/>
      <c r="Y83" s="18">
        <f t="shared" ca="1" si="4"/>
        <v>148</v>
      </c>
      <c r="Z83" t="str">
        <f ca="1"/>
        <v>15-Mar</v>
      </c>
      <c r="AA83">
        <f ca="1"/>
        <v>2241.67</v>
      </c>
      <c r="AB83">
        <f ca="1"/>
        <v>-261.33</v>
      </c>
    </row>
    <row r="84" spans="21:28" x14ac:dyDescent="0.25">
      <c r="U84" s="20" t="s">
        <v>191</v>
      </c>
      <c r="V84" s="26">
        <v>2604.6</v>
      </c>
      <c r="W84" s="26">
        <v>-80.400000000000006</v>
      </c>
      <c r="X84" s="18"/>
      <c r="Y84" s="18">
        <f t="shared" ca="1" si="4"/>
        <v>117</v>
      </c>
      <c r="Z84" t="str">
        <f ca="1"/>
        <v>16-Mar</v>
      </c>
      <c r="AA84">
        <f ca="1"/>
        <v>2604.6</v>
      </c>
      <c r="AB84">
        <f ca="1"/>
        <v>-80.400000000000006</v>
      </c>
    </row>
    <row r="85" spans="21:28" x14ac:dyDescent="0.25">
      <c r="U85" s="20" t="s">
        <v>267</v>
      </c>
      <c r="V85" s="26">
        <v>3043.42</v>
      </c>
      <c r="W85" s="26">
        <v>215.42</v>
      </c>
      <c r="X85" s="18"/>
      <c r="Y85" s="18">
        <f t="shared" ca="1" si="4"/>
        <v>87</v>
      </c>
      <c r="Z85" t="str">
        <f ca="1"/>
        <v>17-Mar</v>
      </c>
      <c r="AA85">
        <f ca="1"/>
        <v>3043.42</v>
      </c>
      <c r="AB85">
        <f ca="1"/>
        <v>215.42</v>
      </c>
    </row>
    <row r="86" spans="21:28" x14ac:dyDescent="0.25">
      <c r="U86" s="20" t="s">
        <v>192</v>
      </c>
      <c r="V86" s="26">
        <v>3248.93</v>
      </c>
      <c r="W86" s="26">
        <v>264.93</v>
      </c>
      <c r="X86" s="18"/>
      <c r="Y86" s="18">
        <f t="shared" ca="1" si="4"/>
        <v>74</v>
      </c>
      <c r="Z86" t="str">
        <f ca="1"/>
        <v>18-Mar</v>
      </c>
      <c r="AA86">
        <f ca="1"/>
        <v>3248.93</v>
      </c>
      <c r="AB86">
        <f ca="1"/>
        <v>264.93</v>
      </c>
    </row>
    <row r="87" spans="21:28" x14ac:dyDescent="0.25">
      <c r="U87" s="20" t="s">
        <v>268</v>
      </c>
      <c r="V87" s="26">
        <v>2107.11</v>
      </c>
      <c r="W87" s="26">
        <v>-421.89</v>
      </c>
      <c r="X87" s="18"/>
      <c r="Y87" s="18">
        <f t="shared" ca="1" si="4"/>
        <v>158</v>
      </c>
      <c r="Z87" t="str">
        <f ca="1"/>
        <v>19-Mar</v>
      </c>
      <c r="AA87">
        <f ca="1"/>
        <v>2107.11</v>
      </c>
      <c r="AB87">
        <f ca="1"/>
        <v>-421.89</v>
      </c>
    </row>
    <row r="88" spans="21:28" x14ac:dyDescent="0.25">
      <c r="U88" s="20" t="s">
        <v>269</v>
      </c>
      <c r="V88" s="26">
        <v>1570.92</v>
      </c>
      <c r="W88" s="26">
        <v>-893.08</v>
      </c>
      <c r="X88" s="18"/>
      <c r="Y88" s="18">
        <f t="shared" ca="1" si="4"/>
        <v>193</v>
      </c>
      <c r="Z88" t="str">
        <f ca="1"/>
        <v>20-Mar</v>
      </c>
      <c r="AA88">
        <f ca="1"/>
        <v>1570.92</v>
      </c>
      <c r="AB88">
        <f ca="1"/>
        <v>-893.08</v>
      </c>
    </row>
    <row r="89" spans="21:28" x14ac:dyDescent="0.25">
      <c r="U89" s="20" t="s">
        <v>270</v>
      </c>
      <c r="V89" s="26">
        <v>2399.0500000000002</v>
      </c>
      <c r="W89" s="26">
        <v>-181.95</v>
      </c>
      <c r="X89" s="18"/>
      <c r="Y89" s="18">
        <f t="shared" ca="1" si="4"/>
        <v>135</v>
      </c>
      <c r="Z89" t="str">
        <f ca="1"/>
        <v>21-Mar</v>
      </c>
      <c r="AA89">
        <f ca="1"/>
        <v>2399.0500000000002</v>
      </c>
      <c r="AB89">
        <f ca="1"/>
        <v>-181.95</v>
      </c>
    </row>
    <row r="90" spans="21:28" x14ac:dyDescent="0.25">
      <c r="U90" s="20" t="s">
        <v>271</v>
      </c>
      <c r="V90" s="26">
        <v>1682.22</v>
      </c>
      <c r="W90" s="26">
        <v>-781.78</v>
      </c>
      <c r="X90" s="18"/>
      <c r="Y90" s="18">
        <f t="shared" ca="1" si="4"/>
        <v>191</v>
      </c>
      <c r="Z90" t="str">
        <f ca="1"/>
        <v>22-Mar</v>
      </c>
      <c r="AA90">
        <f ca="1"/>
        <v>1682.22</v>
      </c>
      <c r="AB90">
        <f ca="1"/>
        <v>-781.78</v>
      </c>
    </row>
    <row r="91" spans="21:28" x14ac:dyDescent="0.25">
      <c r="U91" s="20" t="s">
        <v>193</v>
      </c>
      <c r="V91" s="26">
        <v>2127.37</v>
      </c>
      <c r="W91" s="26">
        <v>-440.63</v>
      </c>
      <c r="X91" s="18"/>
      <c r="Y91" s="18">
        <f t="shared" ca="1" si="4"/>
        <v>155</v>
      </c>
      <c r="Z91" t="str">
        <f ca="1"/>
        <v>23-Mar</v>
      </c>
      <c r="AA91">
        <f ca="1"/>
        <v>2127.37</v>
      </c>
      <c r="AB91">
        <f ca="1"/>
        <v>-440.63</v>
      </c>
    </row>
    <row r="92" spans="21:28" x14ac:dyDescent="0.25">
      <c r="U92" s="20" t="s">
        <v>272</v>
      </c>
      <c r="V92" s="26">
        <v>3486.71</v>
      </c>
      <c r="W92" s="26">
        <v>801.71</v>
      </c>
      <c r="X92" s="18"/>
      <c r="Y92" s="18">
        <f t="shared" ca="1" si="4"/>
        <v>64</v>
      </c>
      <c r="Z92" t="str">
        <f ca="1"/>
        <v>24-Mar</v>
      </c>
      <c r="AA92">
        <f ca="1"/>
        <v>3486.71</v>
      </c>
      <c r="AB92">
        <f ca="1"/>
        <v>801.71</v>
      </c>
    </row>
    <row r="93" spans="21:28" x14ac:dyDescent="0.25">
      <c r="U93" s="20" t="s">
        <v>194</v>
      </c>
      <c r="V93" s="26">
        <v>3270.84</v>
      </c>
      <c r="W93" s="26">
        <v>624.84</v>
      </c>
      <c r="X93" s="18"/>
      <c r="Y93" s="18">
        <f t="shared" ca="1" si="4"/>
        <v>71</v>
      </c>
      <c r="Z93" t="str">
        <f ca="1"/>
        <v>25-Mar</v>
      </c>
      <c r="AA93">
        <f ca="1"/>
        <v>3270.84</v>
      </c>
      <c r="AB93">
        <f ca="1"/>
        <v>624.84</v>
      </c>
    </row>
    <row r="94" spans="21:28" x14ac:dyDescent="0.25">
      <c r="U94" s="20" t="s">
        <v>273</v>
      </c>
      <c r="V94" s="26">
        <v>1313.81</v>
      </c>
      <c r="W94" s="26">
        <v>-1137.19</v>
      </c>
      <c r="X94" s="18"/>
      <c r="Y94" s="18">
        <f t="shared" ca="1" si="4"/>
        <v>204</v>
      </c>
      <c r="Z94" t="str">
        <f ca="1"/>
        <v>26-Mar</v>
      </c>
      <c r="AA94">
        <f ca="1"/>
        <v>1313.81</v>
      </c>
      <c r="AB94">
        <f ca="1"/>
        <v>-1137.19</v>
      </c>
    </row>
    <row r="95" spans="21:28" x14ac:dyDescent="0.25">
      <c r="U95" s="20" t="s">
        <v>274</v>
      </c>
      <c r="V95" s="26">
        <v>1796.41</v>
      </c>
      <c r="W95" s="26">
        <v>-732.59</v>
      </c>
      <c r="X95" s="18"/>
      <c r="Y95" s="18">
        <f t="shared" ca="1" si="4"/>
        <v>186</v>
      </c>
      <c r="Z95" t="str">
        <f ca="1"/>
        <v>27-Mar</v>
      </c>
      <c r="AA95">
        <f ca="1"/>
        <v>1796.41</v>
      </c>
      <c r="AB95">
        <f ca="1"/>
        <v>-732.59</v>
      </c>
    </row>
    <row r="96" spans="21:28" x14ac:dyDescent="0.25">
      <c r="U96" s="20" t="s">
        <v>275</v>
      </c>
      <c r="V96" s="26">
        <v>2258.9499999999998</v>
      </c>
      <c r="W96" s="26">
        <v>-270.05</v>
      </c>
      <c r="X96" s="18"/>
      <c r="Y96" s="18">
        <f t="shared" ca="1" si="4"/>
        <v>143</v>
      </c>
      <c r="Z96" t="str">
        <f ca="1"/>
        <v>28-Mar</v>
      </c>
      <c r="AA96">
        <f ca="1"/>
        <v>2258.9499999999998</v>
      </c>
      <c r="AB96">
        <f ca="1"/>
        <v>-270.05</v>
      </c>
    </row>
    <row r="97" spans="21:28" x14ac:dyDescent="0.25">
      <c r="U97" s="20" t="s">
        <v>276</v>
      </c>
      <c r="V97" s="26">
        <v>2825.11</v>
      </c>
      <c r="W97" s="26">
        <v>166.11</v>
      </c>
      <c r="X97" s="18"/>
      <c r="Y97" s="18">
        <f t="shared" ca="1" si="4"/>
        <v>98</v>
      </c>
      <c r="Z97" t="str">
        <f ca="1"/>
        <v>29-Mar</v>
      </c>
      <c r="AA97">
        <f ca="1"/>
        <v>2825.11</v>
      </c>
      <c r="AB97">
        <f ca="1"/>
        <v>166.11</v>
      </c>
    </row>
    <row r="98" spans="21:28" x14ac:dyDescent="0.25">
      <c r="U98" s="20" t="s">
        <v>195</v>
      </c>
      <c r="V98" s="26">
        <v>2873.69</v>
      </c>
      <c r="W98" s="26">
        <v>253.69</v>
      </c>
      <c r="X98" s="18"/>
      <c r="Y98" s="18">
        <f t="shared" ca="1" si="4"/>
        <v>93</v>
      </c>
      <c r="Z98" t="str">
        <f ca="1"/>
        <v>30-Mar</v>
      </c>
      <c r="AA98">
        <f ca="1"/>
        <v>2873.69</v>
      </c>
      <c r="AB98">
        <f ca="1"/>
        <v>253.69</v>
      </c>
    </row>
    <row r="99" spans="21:28" x14ac:dyDescent="0.25">
      <c r="U99" s="20" t="s">
        <v>277</v>
      </c>
      <c r="V99" s="26">
        <v>3013.84</v>
      </c>
      <c r="W99" s="26">
        <v>458.84</v>
      </c>
      <c r="X99" s="18"/>
      <c r="Y99" s="18">
        <f t="shared" ca="1" si="4"/>
        <v>90</v>
      </c>
      <c r="Z99" t="str">
        <f ca="1"/>
        <v>31-Mar</v>
      </c>
      <c r="AA99">
        <f ca="1"/>
        <v>3013.84</v>
      </c>
      <c r="AB99">
        <f ca="1"/>
        <v>458.84</v>
      </c>
    </row>
    <row r="100" spans="21:28" x14ac:dyDescent="0.25">
      <c r="U100" s="20" t="s">
        <v>156</v>
      </c>
      <c r="V100" s="26">
        <v>4572.8</v>
      </c>
      <c r="W100" s="26">
        <v>1783.8</v>
      </c>
      <c r="X100" s="18"/>
      <c r="Y100" s="18">
        <f t="shared" ca="1" si="4"/>
        <v>34</v>
      </c>
      <c r="Z100" t="str">
        <f ca="1"/>
        <v>1-Apr</v>
      </c>
      <c r="AA100">
        <f ca="1"/>
        <v>4572.8</v>
      </c>
      <c r="AB100">
        <f ca="1"/>
        <v>1783.8</v>
      </c>
    </row>
    <row r="101" spans="21:28" x14ac:dyDescent="0.25">
      <c r="U101" s="20" t="s">
        <v>278</v>
      </c>
      <c r="V101" s="26">
        <v>1563.15</v>
      </c>
      <c r="W101" s="26">
        <v>-874.85</v>
      </c>
      <c r="X101" s="18"/>
      <c r="Y101" s="18">
        <f t="shared" ca="1" si="4"/>
        <v>194</v>
      </c>
      <c r="Z101" t="str">
        <f ca="1"/>
        <v>2-Apr</v>
      </c>
      <c r="AA101">
        <f ca="1"/>
        <v>1563.15</v>
      </c>
      <c r="AB101">
        <f ca="1"/>
        <v>-874.85</v>
      </c>
    </row>
    <row r="102" spans="21:28" x14ac:dyDescent="0.25">
      <c r="U102" s="20" t="s">
        <v>279</v>
      </c>
      <c r="V102" s="26">
        <v>1150</v>
      </c>
      <c r="W102" s="26">
        <v>-1158</v>
      </c>
      <c r="X102" s="18"/>
      <c r="Y102" s="18">
        <f t="shared" ca="1" si="4"/>
        <v>207</v>
      </c>
      <c r="Z102" t="str">
        <f ca="1"/>
        <v>3-Apr</v>
      </c>
      <c r="AA102">
        <f ca="1"/>
        <v>1150</v>
      </c>
      <c r="AB102">
        <f ca="1"/>
        <v>-1158</v>
      </c>
    </row>
    <row r="103" spans="21:28" x14ac:dyDescent="0.25">
      <c r="U103" s="20" t="s">
        <v>280</v>
      </c>
      <c r="V103" s="26">
        <v>1842.9</v>
      </c>
      <c r="W103" s="26">
        <v>-621.1</v>
      </c>
      <c r="X103" s="18"/>
      <c r="Y103" s="18">
        <f t="shared" ca="1" si="4"/>
        <v>181</v>
      </c>
      <c r="Z103" t="str">
        <f ca="1"/>
        <v>4-Apr</v>
      </c>
      <c r="AA103">
        <f ca="1"/>
        <v>1842.9</v>
      </c>
      <c r="AB103">
        <f ca="1"/>
        <v>-621.1</v>
      </c>
    </row>
    <row r="104" spans="21:28" x14ac:dyDescent="0.25">
      <c r="U104" s="20" t="s">
        <v>281</v>
      </c>
      <c r="V104" s="26">
        <v>1696.4</v>
      </c>
      <c r="W104" s="26">
        <v>-702.6</v>
      </c>
      <c r="X104" s="18"/>
      <c r="Y104" s="18">
        <f t="shared" ca="1" si="4"/>
        <v>190</v>
      </c>
      <c r="Z104" t="str">
        <f ca="1"/>
        <v>5-Apr</v>
      </c>
      <c r="AA104">
        <f ca="1"/>
        <v>1696.4</v>
      </c>
      <c r="AB104">
        <f ca="1"/>
        <v>-702.6</v>
      </c>
    </row>
    <row r="105" spans="21:28" x14ac:dyDescent="0.25">
      <c r="U105" s="20" t="s">
        <v>157</v>
      </c>
      <c r="V105" s="26">
        <v>3222.1</v>
      </c>
      <c r="W105" s="26">
        <v>394.1</v>
      </c>
      <c r="X105" s="18"/>
      <c r="Y105" s="18">
        <f t="shared" ca="1" si="4"/>
        <v>77</v>
      </c>
      <c r="Z105" t="str">
        <f ca="1"/>
        <v>6-Apr</v>
      </c>
      <c r="AA105">
        <f ca="1"/>
        <v>3222.1</v>
      </c>
      <c r="AB105">
        <f ca="1"/>
        <v>394.1</v>
      </c>
    </row>
    <row r="106" spans="21:28" x14ac:dyDescent="0.25">
      <c r="U106" s="20" t="s">
        <v>282</v>
      </c>
      <c r="V106" s="26">
        <v>6794.89</v>
      </c>
      <c r="W106" s="26">
        <v>2523.89</v>
      </c>
      <c r="X106" s="18"/>
      <c r="Y106" s="18">
        <f t="shared" ca="1" si="4"/>
        <v>12</v>
      </c>
      <c r="Z106" t="str">
        <f ca="1"/>
        <v>7-Apr</v>
      </c>
      <c r="AA106">
        <f ca="1"/>
        <v>6794.89</v>
      </c>
      <c r="AB106">
        <f ca="1"/>
        <v>2523.89</v>
      </c>
    </row>
    <row r="107" spans="21:28" x14ac:dyDescent="0.25">
      <c r="U107" s="20" t="s">
        <v>158</v>
      </c>
      <c r="V107" s="26">
        <v>5083.58</v>
      </c>
      <c r="W107" s="26">
        <v>1072.58</v>
      </c>
      <c r="X107" s="18"/>
      <c r="Y107" s="18">
        <f t="shared" ca="1" si="4"/>
        <v>27</v>
      </c>
      <c r="Z107" t="str">
        <f ca="1"/>
        <v>8-Apr</v>
      </c>
      <c r="AA107">
        <f ca="1"/>
        <v>5083.58</v>
      </c>
      <c r="AB107">
        <f ca="1"/>
        <v>1072.58</v>
      </c>
    </row>
    <row r="108" spans="21:28" x14ac:dyDescent="0.25">
      <c r="U108" s="20" t="s">
        <v>283</v>
      </c>
      <c r="V108" s="26">
        <v>2744.4</v>
      </c>
      <c r="W108" s="26">
        <v>-850.6</v>
      </c>
      <c r="X108" s="18"/>
      <c r="Y108" s="18">
        <f t="shared" ca="1" si="4"/>
        <v>105</v>
      </c>
      <c r="Z108" t="str">
        <f ca="1"/>
        <v>9-Apr</v>
      </c>
      <c r="AA108">
        <f ca="1"/>
        <v>2744.4</v>
      </c>
      <c r="AB108">
        <f ca="1"/>
        <v>-850.6</v>
      </c>
    </row>
    <row r="109" spans="21:28" x14ac:dyDescent="0.25">
      <c r="U109" s="20" t="s">
        <v>284</v>
      </c>
      <c r="V109" s="26">
        <v>2586.5</v>
      </c>
      <c r="W109" s="26">
        <v>-410.5</v>
      </c>
      <c r="X109" s="18"/>
      <c r="Y109" s="18">
        <f t="shared" ca="1" si="4"/>
        <v>119</v>
      </c>
      <c r="Z109" t="str">
        <f ca="1"/>
        <v>10-Apr</v>
      </c>
      <c r="AA109">
        <f ca="1"/>
        <v>2586.5</v>
      </c>
      <c r="AB109">
        <f ca="1"/>
        <v>-410.5</v>
      </c>
    </row>
    <row r="110" spans="21:28" x14ac:dyDescent="0.25">
      <c r="U110" s="20" t="s">
        <v>285</v>
      </c>
      <c r="V110" s="26">
        <v>2849.6</v>
      </c>
      <c r="W110" s="26">
        <v>-43.4</v>
      </c>
      <c r="X110" s="18"/>
      <c r="Y110" s="18">
        <f t="shared" ca="1" si="4"/>
        <v>96</v>
      </c>
      <c r="Z110" t="str">
        <f ca="1"/>
        <v>11-Apr</v>
      </c>
      <c r="AA110">
        <f ca="1"/>
        <v>2849.6</v>
      </c>
      <c r="AB110">
        <f ca="1"/>
        <v>-43.4</v>
      </c>
    </row>
    <row r="111" spans="21:28" x14ac:dyDescent="0.25">
      <c r="U111" s="20" t="s">
        <v>286</v>
      </c>
      <c r="V111" s="26">
        <v>3232.5</v>
      </c>
      <c r="W111" s="26">
        <v>79.5</v>
      </c>
      <c r="X111" s="18"/>
      <c r="Y111" s="18">
        <f t="shared" ca="1" si="4"/>
        <v>76</v>
      </c>
      <c r="Z111" t="str">
        <f ca="1"/>
        <v>12-Apr</v>
      </c>
      <c r="AA111">
        <f ca="1"/>
        <v>3232.5</v>
      </c>
      <c r="AB111">
        <f ca="1"/>
        <v>79.5</v>
      </c>
    </row>
    <row r="112" spans="21:28" x14ac:dyDescent="0.25">
      <c r="U112" s="20" t="s">
        <v>159</v>
      </c>
      <c r="V112" s="26">
        <v>3972.2</v>
      </c>
      <c r="W112" s="26">
        <v>871.2</v>
      </c>
      <c r="X112" s="18"/>
      <c r="Y112" s="18">
        <f t="shared" ca="1" si="4"/>
        <v>50</v>
      </c>
      <c r="Z112" t="str">
        <f ca="1"/>
        <v>13-Apr</v>
      </c>
      <c r="AA112">
        <f ca="1"/>
        <v>3972.2</v>
      </c>
      <c r="AB112">
        <f ca="1"/>
        <v>871.2</v>
      </c>
    </row>
    <row r="113" spans="21:28" x14ac:dyDescent="0.25">
      <c r="U113" s="20" t="s">
        <v>287</v>
      </c>
      <c r="V113" s="26">
        <v>6171.45</v>
      </c>
      <c r="W113" s="26">
        <v>1913.45</v>
      </c>
      <c r="X113" s="18"/>
      <c r="Y113" s="18">
        <f t="shared" ca="1" si="4"/>
        <v>17</v>
      </c>
      <c r="Z113" t="str">
        <f ca="1"/>
        <v>14-Apr</v>
      </c>
      <c r="AA113">
        <f ca="1"/>
        <v>6171.45</v>
      </c>
      <c r="AB113">
        <f ca="1"/>
        <v>1913.45</v>
      </c>
    </row>
    <row r="114" spans="21:28" x14ac:dyDescent="0.25">
      <c r="U114" s="20" t="s">
        <v>160</v>
      </c>
      <c r="V114" s="26">
        <v>5439.7</v>
      </c>
      <c r="W114" s="26">
        <v>1545.7</v>
      </c>
      <c r="X114" s="18"/>
      <c r="Y114" s="18">
        <f t="shared" ca="1" si="4"/>
        <v>21</v>
      </c>
      <c r="Z114" t="str">
        <f ca="1"/>
        <v>15-Apr</v>
      </c>
      <c r="AA114">
        <f ca="1"/>
        <v>5439.7</v>
      </c>
      <c r="AB114">
        <f ca="1"/>
        <v>1545.7</v>
      </c>
    </row>
    <row r="115" spans="21:28" x14ac:dyDescent="0.25">
      <c r="U115" s="20" t="s">
        <v>288</v>
      </c>
      <c r="V115" s="26">
        <v>2113.33</v>
      </c>
      <c r="W115" s="26">
        <v>-701.67</v>
      </c>
      <c r="X115" s="18"/>
      <c r="Y115" s="18">
        <f t="shared" ca="1" si="4"/>
        <v>157</v>
      </c>
      <c r="Z115" t="str">
        <f ca="1"/>
        <v>16-Apr</v>
      </c>
      <c r="AA115">
        <f ca="1"/>
        <v>2113.33</v>
      </c>
      <c r="AB115">
        <f ca="1"/>
        <v>-701.67</v>
      </c>
    </row>
    <row r="116" spans="21:28" x14ac:dyDescent="0.25">
      <c r="U116" s="20" t="s">
        <v>289</v>
      </c>
      <c r="V116" s="26">
        <v>2848.67</v>
      </c>
      <c r="W116" s="26">
        <v>-213.33</v>
      </c>
      <c r="X116" s="18"/>
      <c r="Y116" s="18">
        <f t="shared" ca="1" si="4"/>
        <v>97</v>
      </c>
      <c r="Z116" t="str">
        <f ca="1"/>
        <v>17-Apr</v>
      </c>
      <c r="AA116">
        <f ca="1"/>
        <v>2848.67</v>
      </c>
      <c r="AB116">
        <f ca="1"/>
        <v>-213.33</v>
      </c>
    </row>
    <row r="117" spans="21:28" x14ac:dyDescent="0.25">
      <c r="U117" s="20" t="s">
        <v>290</v>
      </c>
      <c r="V117" s="26">
        <v>2575.17</v>
      </c>
      <c r="W117" s="26">
        <v>-421.83</v>
      </c>
      <c r="X117" s="18"/>
      <c r="Y117" s="18">
        <f t="shared" ca="1" si="4"/>
        <v>120</v>
      </c>
      <c r="Z117" t="str">
        <f ca="1"/>
        <v>18-Apr</v>
      </c>
      <c r="AA117">
        <f ca="1"/>
        <v>2575.17</v>
      </c>
      <c r="AB117">
        <f ca="1"/>
        <v>-421.83</v>
      </c>
    </row>
    <row r="118" spans="21:28" x14ac:dyDescent="0.25">
      <c r="U118" s="20" t="s">
        <v>291</v>
      </c>
      <c r="V118" s="26">
        <v>2460.69</v>
      </c>
      <c r="W118" s="26">
        <v>-549.30999999999995</v>
      </c>
      <c r="X118" s="18"/>
      <c r="Y118" s="18">
        <f t="shared" ca="1" si="4"/>
        <v>132</v>
      </c>
      <c r="Z118" t="str">
        <f ca="1"/>
        <v>19-Apr</v>
      </c>
      <c r="AA118">
        <f ca="1"/>
        <v>2460.69</v>
      </c>
      <c r="AB118">
        <f ca="1"/>
        <v>-549.30999999999995</v>
      </c>
    </row>
    <row r="119" spans="21:28" x14ac:dyDescent="0.25">
      <c r="U119" s="20" t="s">
        <v>161</v>
      </c>
      <c r="V119" s="26">
        <v>2884.6</v>
      </c>
      <c r="W119" s="26">
        <v>-255.4</v>
      </c>
      <c r="X119" s="18"/>
      <c r="Y119" s="18">
        <f t="shared" ca="1" si="4"/>
        <v>92</v>
      </c>
      <c r="Z119" t="str">
        <f ca="1"/>
        <v>20-Apr</v>
      </c>
      <c r="AA119">
        <f ca="1"/>
        <v>2884.6</v>
      </c>
      <c r="AB119">
        <f ca="1"/>
        <v>-255.4</v>
      </c>
    </row>
    <row r="120" spans="21:28" x14ac:dyDescent="0.25">
      <c r="U120" s="20" t="s">
        <v>292</v>
      </c>
      <c r="V120" s="26">
        <v>7342.02</v>
      </c>
      <c r="W120" s="26">
        <v>2642.02</v>
      </c>
      <c r="X120" s="18"/>
      <c r="Y120" s="18">
        <f t="shared" ca="1" si="4"/>
        <v>11</v>
      </c>
      <c r="Z120" t="str">
        <f ca="1"/>
        <v>21-Apr</v>
      </c>
      <c r="AA120">
        <f ca="1"/>
        <v>7342.02</v>
      </c>
      <c r="AB120">
        <f ca="1"/>
        <v>2642.02</v>
      </c>
    </row>
    <row r="121" spans="21:28" x14ac:dyDescent="0.25">
      <c r="U121" s="20" t="s">
        <v>162</v>
      </c>
      <c r="V121" s="26">
        <v>5107.63</v>
      </c>
      <c r="W121" s="26">
        <v>1200.6300000000001</v>
      </c>
      <c r="X121" s="18"/>
      <c r="Y121" s="18">
        <f t="shared" ca="1" si="4"/>
        <v>26</v>
      </c>
      <c r="Z121" t="str">
        <f ca="1"/>
        <v>22-Apr</v>
      </c>
      <c r="AA121">
        <f ca="1"/>
        <v>5107.63</v>
      </c>
      <c r="AB121">
        <f ca="1"/>
        <v>1200.6300000000001</v>
      </c>
    </row>
    <row r="122" spans="21:28" x14ac:dyDescent="0.25">
      <c r="U122" s="20" t="s">
        <v>293</v>
      </c>
      <c r="V122" s="26">
        <v>2550.8000000000002</v>
      </c>
      <c r="W122" s="26">
        <v>-407.2</v>
      </c>
      <c r="X122" s="18"/>
      <c r="Y122" s="18">
        <f t="shared" ca="1" si="4"/>
        <v>124</v>
      </c>
      <c r="Z122" t="str">
        <f ca="1"/>
        <v>23-Apr</v>
      </c>
      <c r="AA122">
        <f ca="1"/>
        <v>2550.8000000000002</v>
      </c>
      <c r="AB122">
        <f ca="1"/>
        <v>-407.2</v>
      </c>
    </row>
    <row r="123" spans="21:28" x14ac:dyDescent="0.25">
      <c r="U123" s="20" t="s">
        <v>294</v>
      </c>
      <c r="V123" s="26">
        <v>1941.2</v>
      </c>
      <c r="W123" s="26">
        <v>-821.8</v>
      </c>
      <c r="X123" s="18"/>
      <c r="Y123" s="18">
        <f t="shared" ca="1" si="4"/>
        <v>174</v>
      </c>
      <c r="Z123" t="str">
        <f ca="1"/>
        <v>24-Apr</v>
      </c>
      <c r="AA123">
        <f ca="1"/>
        <v>1941.2</v>
      </c>
      <c r="AB123">
        <f ca="1"/>
        <v>-821.8</v>
      </c>
    </row>
    <row r="124" spans="21:28" x14ac:dyDescent="0.25">
      <c r="U124" s="20" t="s">
        <v>295</v>
      </c>
      <c r="V124" s="26">
        <v>3112.1</v>
      </c>
      <c r="W124" s="26">
        <v>63.1</v>
      </c>
      <c r="X124" s="18"/>
      <c r="Y124" s="18">
        <f t="shared" ca="1" si="4"/>
        <v>80</v>
      </c>
      <c r="Z124" t="str">
        <f ca="1"/>
        <v>25-Apr</v>
      </c>
      <c r="AA124">
        <f ca="1"/>
        <v>3112.1</v>
      </c>
      <c r="AB124">
        <f ca="1"/>
        <v>63.1</v>
      </c>
    </row>
    <row r="125" spans="21:28" x14ac:dyDescent="0.25">
      <c r="U125" s="20" t="s">
        <v>296</v>
      </c>
      <c r="V125" s="26">
        <v>3024.8</v>
      </c>
      <c r="W125" s="26">
        <v>-115.2</v>
      </c>
      <c r="X125" s="18"/>
      <c r="Y125" s="18">
        <f t="shared" ca="1" si="4"/>
        <v>88</v>
      </c>
      <c r="Z125" t="str">
        <f ca="1"/>
        <v>26-Apr</v>
      </c>
      <c r="AA125">
        <f ca="1"/>
        <v>3024.8</v>
      </c>
      <c r="AB125">
        <f ca="1"/>
        <v>-115.2</v>
      </c>
    </row>
    <row r="126" spans="21:28" x14ac:dyDescent="0.25">
      <c r="U126" s="20" t="s">
        <v>163</v>
      </c>
      <c r="V126" s="26">
        <v>4779.7</v>
      </c>
      <c r="W126" s="26">
        <v>924.7</v>
      </c>
      <c r="X126" s="18"/>
      <c r="Y126" s="18">
        <f t="shared" ca="1" si="4"/>
        <v>29</v>
      </c>
      <c r="Z126" t="str">
        <f ca="1"/>
        <v>27-Apr</v>
      </c>
      <c r="AA126">
        <f ca="1"/>
        <v>4779.7</v>
      </c>
      <c r="AB126">
        <f ca="1"/>
        <v>924.7</v>
      </c>
    </row>
    <row r="127" spans="21:28" x14ac:dyDescent="0.25">
      <c r="U127" s="20" t="s">
        <v>297</v>
      </c>
      <c r="V127" s="26">
        <v>7788.59</v>
      </c>
      <c r="W127" s="26">
        <v>2412.59</v>
      </c>
      <c r="X127" s="18"/>
      <c r="Y127" s="18">
        <f t="shared" ca="1" si="4"/>
        <v>8</v>
      </c>
      <c r="Z127" t="str">
        <f ca="1"/>
        <v>28-Apr</v>
      </c>
      <c r="AA127">
        <f ca="1"/>
        <v>7788.59</v>
      </c>
      <c r="AB127">
        <f ca="1"/>
        <v>2412.59</v>
      </c>
    </row>
    <row r="128" spans="21:28" x14ac:dyDescent="0.25">
      <c r="U128" s="20" t="s">
        <v>164</v>
      </c>
      <c r="V128" s="26">
        <v>9096.11</v>
      </c>
      <c r="W128" s="26">
        <v>3460.11</v>
      </c>
      <c r="X128" s="18"/>
      <c r="Y128" s="18">
        <f t="shared" ca="1" si="4"/>
        <v>5</v>
      </c>
      <c r="Z128" t="str">
        <f ca="1"/>
        <v>29-Apr</v>
      </c>
      <c r="AA128">
        <f ca="1"/>
        <v>9096.11</v>
      </c>
      <c r="AB128">
        <f ca="1"/>
        <v>3460.11</v>
      </c>
    </row>
    <row r="129" spans="21:28" x14ac:dyDescent="0.25">
      <c r="U129" s="20" t="s">
        <v>298</v>
      </c>
      <c r="V129" s="26">
        <v>2672.9</v>
      </c>
      <c r="W129" s="26">
        <v>-324.10000000000002</v>
      </c>
      <c r="X129" s="18"/>
      <c r="Y129" s="18">
        <f t="shared" ca="1" si="4"/>
        <v>111</v>
      </c>
      <c r="Z129" t="str">
        <f ca="1"/>
        <v>30-Apr</v>
      </c>
      <c r="AA129">
        <f ca="1"/>
        <v>2672.9</v>
      </c>
      <c r="AB129">
        <f ca="1"/>
        <v>-324.10000000000002</v>
      </c>
    </row>
    <row r="130" spans="21:28" x14ac:dyDescent="0.25">
      <c r="U130" s="20" t="s">
        <v>299</v>
      </c>
      <c r="V130" s="26">
        <v>9173.81</v>
      </c>
      <c r="W130" s="26">
        <v>3316.81</v>
      </c>
      <c r="X130" s="18"/>
      <c r="Y130" s="18">
        <f t="shared" ca="1" si="4"/>
        <v>4</v>
      </c>
      <c r="Z130" t="str">
        <f ca="1"/>
        <v>1-May</v>
      </c>
      <c r="AA130">
        <f ca="1"/>
        <v>9173.81</v>
      </c>
      <c r="AB130">
        <f ca="1"/>
        <v>3316.81</v>
      </c>
    </row>
    <row r="131" spans="21:28" x14ac:dyDescent="0.25">
      <c r="U131" s="20" t="s">
        <v>300</v>
      </c>
      <c r="V131" s="26">
        <v>2853.6</v>
      </c>
      <c r="W131" s="26">
        <v>-156.4</v>
      </c>
      <c r="X131" s="18"/>
      <c r="Y131" s="18">
        <f t="shared" ca="1" si="4"/>
        <v>95</v>
      </c>
      <c r="Z131" t="str">
        <f ca="1"/>
        <v>2-May</v>
      </c>
      <c r="AA131">
        <f ca="1"/>
        <v>2853.6</v>
      </c>
      <c r="AB131">
        <f ca="1"/>
        <v>-156.4</v>
      </c>
    </row>
    <row r="132" spans="21:28" x14ac:dyDescent="0.25">
      <c r="U132" s="20" t="s">
        <v>301</v>
      </c>
      <c r="V132" s="26">
        <v>2807.7</v>
      </c>
      <c r="W132" s="26">
        <v>-59.3</v>
      </c>
      <c r="X132" s="18"/>
      <c r="Y132" s="18">
        <f t="shared" ca="1" si="4"/>
        <v>99</v>
      </c>
      <c r="Z132" t="str">
        <f ca="1"/>
        <v>3-May</v>
      </c>
      <c r="AA132">
        <f ca="1"/>
        <v>2807.7</v>
      </c>
      <c r="AB132">
        <f ca="1"/>
        <v>-59.3</v>
      </c>
    </row>
    <row r="133" spans="21:28" x14ac:dyDescent="0.25">
      <c r="U133" s="20" t="s">
        <v>196</v>
      </c>
      <c r="V133" s="26">
        <v>4587.1000000000004</v>
      </c>
      <c r="W133" s="26">
        <v>628.1</v>
      </c>
      <c r="X133" s="18"/>
      <c r="Y133" s="18">
        <f t="shared" ca="1" si="4"/>
        <v>32</v>
      </c>
      <c r="Z133" t="str">
        <f ca="1"/>
        <v>4-May</v>
      </c>
      <c r="AA133">
        <f ca="1"/>
        <v>4587.1000000000004</v>
      </c>
      <c r="AB133">
        <f ca="1"/>
        <v>628.1</v>
      </c>
    </row>
    <row r="134" spans="21:28" x14ac:dyDescent="0.25">
      <c r="U134" s="20" t="s">
        <v>302</v>
      </c>
      <c r="V134" s="26">
        <v>8202.02</v>
      </c>
      <c r="W134" s="26">
        <v>2618.02</v>
      </c>
      <c r="X134" s="18"/>
      <c r="Y134" s="18">
        <f t="shared" ca="1" si="4"/>
        <v>7</v>
      </c>
      <c r="Z134" t="str">
        <f ca="1"/>
        <v>5-May</v>
      </c>
      <c r="AA134">
        <f ca="1"/>
        <v>8202.02</v>
      </c>
      <c r="AB134">
        <f ca="1"/>
        <v>2618.02</v>
      </c>
    </row>
    <row r="135" spans="21:28" x14ac:dyDescent="0.25">
      <c r="U135" s="20" t="s">
        <v>197</v>
      </c>
      <c r="V135" s="26">
        <v>10162.02</v>
      </c>
      <c r="W135" s="26">
        <v>4162.0200000000004</v>
      </c>
      <c r="X135" s="18"/>
      <c r="Y135" s="18">
        <f t="shared" ca="1" si="4"/>
        <v>2</v>
      </c>
      <c r="Z135" t="str">
        <f ca="1"/>
        <v>6-May</v>
      </c>
      <c r="AA135">
        <f ca="1"/>
        <v>10162.02</v>
      </c>
      <c r="AB135">
        <f ca="1"/>
        <v>4162.0200000000004</v>
      </c>
    </row>
    <row r="136" spans="21:28" x14ac:dyDescent="0.25">
      <c r="U136" s="20" t="s">
        <v>303</v>
      </c>
      <c r="V136" s="26">
        <v>1852.2</v>
      </c>
      <c r="W136" s="26">
        <v>-598.79999999999995</v>
      </c>
      <c r="X136" s="18"/>
      <c r="Y136" s="18">
        <f t="shared" ca="1" si="4"/>
        <v>179</v>
      </c>
      <c r="Z136" t="str">
        <f ca="1"/>
        <v>7-May</v>
      </c>
      <c r="AA136">
        <f ca="1"/>
        <v>1852.2</v>
      </c>
      <c r="AB136">
        <f ca="1"/>
        <v>-598.79999999999995</v>
      </c>
    </row>
    <row r="137" spans="21:28" x14ac:dyDescent="0.25">
      <c r="U137" s="20" t="s">
        <v>304</v>
      </c>
      <c r="V137" s="26">
        <v>2278.6999999999998</v>
      </c>
      <c r="W137" s="26">
        <v>-172.3</v>
      </c>
      <c r="X137" s="18"/>
      <c r="Y137" s="18">
        <f t="shared" ca="1" si="4"/>
        <v>141</v>
      </c>
      <c r="Z137" t="str">
        <f ca="1"/>
        <v>8-May</v>
      </c>
      <c r="AA137">
        <f ca="1"/>
        <v>2278.6999999999998</v>
      </c>
      <c r="AB137">
        <f ca="1"/>
        <v>-172.3</v>
      </c>
    </row>
    <row r="138" spans="21:28" x14ac:dyDescent="0.25">
      <c r="U138" s="20" t="s">
        <v>305</v>
      </c>
      <c r="V138" s="26">
        <v>2129.3000000000002</v>
      </c>
      <c r="W138" s="26">
        <v>-373.7</v>
      </c>
      <c r="X138" s="18"/>
      <c r="Y138" s="18">
        <f t="shared" ca="1" si="4"/>
        <v>154</v>
      </c>
      <c r="Z138" t="str">
        <f ca="1"/>
        <v>9-May</v>
      </c>
      <c r="AA138">
        <f ca="1"/>
        <v>2129.3000000000002</v>
      </c>
      <c r="AB138">
        <f ca="1"/>
        <v>-373.7</v>
      </c>
    </row>
    <row r="139" spans="21:28" x14ac:dyDescent="0.25">
      <c r="U139" s="20" t="s">
        <v>306</v>
      </c>
      <c r="V139" s="26">
        <v>1926</v>
      </c>
      <c r="W139" s="26">
        <v>-577</v>
      </c>
      <c r="X139" s="18"/>
      <c r="Y139" s="18">
        <f t="shared" ref="Y139:Y202" ca="1" si="5">RANK(AA139,AA:AA)</f>
        <v>175</v>
      </c>
      <c r="Z139" t="str">
        <f ca="1"/>
        <v>10-May</v>
      </c>
      <c r="AA139">
        <f ca="1"/>
        <v>1926</v>
      </c>
      <c r="AB139">
        <f ca="1"/>
        <v>-577</v>
      </c>
    </row>
    <row r="140" spans="21:28" x14ac:dyDescent="0.25">
      <c r="U140" s="20" t="s">
        <v>198</v>
      </c>
      <c r="V140" s="26">
        <v>2362.4</v>
      </c>
      <c r="W140" s="26">
        <v>-348.6</v>
      </c>
      <c r="X140" s="18"/>
      <c r="Y140" s="18">
        <f t="shared" ca="1" si="5"/>
        <v>138</v>
      </c>
      <c r="Z140" t="str">
        <f ca="1"/>
        <v>11-May</v>
      </c>
      <c r="AA140">
        <f ca="1"/>
        <v>2362.4</v>
      </c>
      <c r="AB140">
        <f ca="1"/>
        <v>-348.6</v>
      </c>
    </row>
    <row r="141" spans="21:28" x14ac:dyDescent="0.25">
      <c r="U141" s="20" t="s">
        <v>307</v>
      </c>
      <c r="V141" s="26">
        <v>4156.7</v>
      </c>
      <c r="W141" s="26">
        <v>938.7</v>
      </c>
      <c r="X141" s="18"/>
      <c r="Y141" s="18">
        <f t="shared" ca="1" si="5"/>
        <v>45</v>
      </c>
      <c r="Z141" t="str">
        <f ca="1"/>
        <v>12-May</v>
      </c>
      <c r="AA141">
        <f ca="1"/>
        <v>4156.7</v>
      </c>
      <c r="AB141">
        <f ca="1"/>
        <v>938.7</v>
      </c>
    </row>
    <row r="142" spans="21:28" x14ac:dyDescent="0.25">
      <c r="U142" s="20" t="s">
        <v>199</v>
      </c>
      <c r="V142" s="26">
        <v>3239.5</v>
      </c>
      <c r="W142" s="26">
        <v>346.5</v>
      </c>
      <c r="X142" s="18"/>
      <c r="Y142" s="18">
        <f t="shared" ca="1" si="5"/>
        <v>75</v>
      </c>
      <c r="Z142" t="str">
        <f ca="1"/>
        <v>13-May</v>
      </c>
      <c r="AA142">
        <f ca="1"/>
        <v>3239.5</v>
      </c>
      <c r="AB142">
        <f ca="1"/>
        <v>346.5</v>
      </c>
    </row>
    <row r="143" spans="21:28" x14ac:dyDescent="0.25">
      <c r="U143" s="20" t="s">
        <v>308</v>
      </c>
      <c r="V143" s="26">
        <v>1243.5</v>
      </c>
      <c r="W143" s="26">
        <v>-1103.5</v>
      </c>
      <c r="X143" s="18"/>
      <c r="Y143" s="18">
        <f t="shared" ca="1" si="5"/>
        <v>206</v>
      </c>
      <c r="Z143" t="str">
        <f ca="1"/>
        <v>14-May</v>
      </c>
      <c r="AA143">
        <f ca="1"/>
        <v>1243.5</v>
      </c>
      <c r="AB143">
        <f ca="1"/>
        <v>-1103.5</v>
      </c>
    </row>
    <row r="144" spans="21:28" x14ac:dyDescent="0.25">
      <c r="U144" s="20" t="s">
        <v>309</v>
      </c>
      <c r="V144" s="26">
        <v>1925.4</v>
      </c>
      <c r="W144" s="26">
        <v>-629.6</v>
      </c>
      <c r="X144" s="18"/>
      <c r="Y144" s="18">
        <f t="shared" ca="1" si="5"/>
        <v>176</v>
      </c>
      <c r="Z144" t="str">
        <f ca="1"/>
        <v>15-May</v>
      </c>
      <c r="AA144">
        <f ca="1"/>
        <v>1925.4</v>
      </c>
      <c r="AB144">
        <f ca="1"/>
        <v>-629.6</v>
      </c>
    </row>
    <row r="145" spans="21:28" x14ac:dyDescent="0.25">
      <c r="U145" s="20" t="s">
        <v>310</v>
      </c>
      <c r="V145" s="26">
        <v>1474.6</v>
      </c>
      <c r="W145" s="26">
        <v>-976.4</v>
      </c>
      <c r="X145" s="18"/>
      <c r="Y145" s="18">
        <f t="shared" ca="1" si="5"/>
        <v>199</v>
      </c>
      <c r="Z145" t="str">
        <f ca="1"/>
        <v>16-May</v>
      </c>
      <c r="AA145">
        <f ca="1"/>
        <v>1474.6</v>
      </c>
      <c r="AB145">
        <f ca="1"/>
        <v>-976.4</v>
      </c>
    </row>
    <row r="146" spans="21:28" x14ac:dyDescent="0.25">
      <c r="U146" s="20" t="s">
        <v>311</v>
      </c>
      <c r="V146" s="26">
        <v>2549.23</v>
      </c>
      <c r="W146" s="26">
        <v>-44.77</v>
      </c>
      <c r="X146" s="18"/>
      <c r="Y146" s="18">
        <f t="shared" ca="1" si="5"/>
        <v>126</v>
      </c>
      <c r="Z146" t="str">
        <f ca="1"/>
        <v>17-May</v>
      </c>
      <c r="AA146">
        <f ca="1"/>
        <v>2549.23</v>
      </c>
      <c r="AB146">
        <f ca="1"/>
        <v>-44.77</v>
      </c>
    </row>
    <row r="147" spans="21:28" x14ac:dyDescent="0.25">
      <c r="U147" s="20" t="s">
        <v>200</v>
      </c>
      <c r="V147" s="26">
        <v>3071.55</v>
      </c>
      <c r="W147" s="26">
        <v>347.55</v>
      </c>
      <c r="X147" s="18"/>
      <c r="Y147" s="18">
        <f t="shared" ca="1" si="5"/>
        <v>84</v>
      </c>
      <c r="Z147" t="str">
        <f ca="1"/>
        <v>18-May</v>
      </c>
      <c r="AA147">
        <f ca="1"/>
        <v>3071.55</v>
      </c>
      <c r="AB147">
        <f ca="1"/>
        <v>347.55</v>
      </c>
    </row>
    <row r="148" spans="21:28" x14ac:dyDescent="0.25">
      <c r="U148" s="20" t="s">
        <v>312</v>
      </c>
      <c r="V148" s="26">
        <v>7630</v>
      </c>
      <c r="W148" s="26">
        <v>2397</v>
      </c>
      <c r="X148" s="18"/>
      <c r="Y148" s="18">
        <f t="shared" ca="1" si="5"/>
        <v>10</v>
      </c>
      <c r="Z148" t="str">
        <f ca="1"/>
        <v>19-May</v>
      </c>
      <c r="AA148">
        <f ca="1"/>
        <v>7630</v>
      </c>
      <c r="AB148">
        <f ca="1"/>
        <v>2397</v>
      </c>
    </row>
    <row r="149" spans="21:28" x14ac:dyDescent="0.25">
      <c r="U149" s="20" t="s">
        <v>201</v>
      </c>
      <c r="V149" s="26">
        <v>6436.4</v>
      </c>
      <c r="W149" s="26">
        <v>1957.4</v>
      </c>
      <c r="X149" s="18"/>
      <c r="Y149" s="18">
        <f t="shared" ca="1" si="5"/>
        <v>14</v>
      </c>
      <c r="Z149" t="str">
        <f ca="1"/>
        <v>20-May</v>
      </c>
      <c r="AA149">
        <f ca="1"/>
        <v>6436.4</v>
      </c>
      <c r="AB149">
        <f ca="1"/>
        <v>1957.4</v>
      </c>
    </row>
    <row r="150" spans="21:28" x14ac:dyDescent="0.25">
      <c r="U150" s="20" t="s">
        <v>313</v>
      </c>
      <c r="V150" s="26">
        <v>3999.8</v>
      </c>
      <c r="W150" s="26">
        <v>144.80000000000001</v>
      </c>
      <c r="X150" s="18"/>
      <c r="Y150" s="18">
        <f t="shared" ca="1" si="5"/>
        <v>48</v>
      </c>
      <c r="Z150" t="str">
        <f ca="1"/>
        <v>21-May</v>
      </c>
      <c r="AA150">
        <f ca="1"/>
        <v>3999.8</v>
      </c>
      <c r="AB150">
        <f ca="1"/>
        <v>144.80000000000001</v>
      </c>
    </row>
    <row r="151" spans="21:28" x14ac:dyDescent="0.25">
      <c r="U151" s="20" t="s">
        <v>314</v>
      </c>
      <c r="V151" s="26">
        <v>4297.7</v>
      </c>
      <c r="W151" s="26">
        <v>1040.7</v>
      </c>
      <c r="X151" s="18"/>
      <c r="Y151" s="18">
        <f t="shared" ca="1" si="5"/>
        <v>43</v>
      </c>
      <c r="Z151" t="str">
        <f ca="1"/>
        <v>22-May</v>
      </c>
      <c r="AA151">
        <f ca="1"/>
        <v>4297.7</v>
      </c>
      <c r="AB151">
        <f ca="1"/>
        <v>1040.7</v>
      </c>
    </row>
    <row r="152" spans="21:28" x14ac:dyDescent="0.25">
      <c r="U152" s="20" t="s">
        <v>315</v>
      </c>
      <c r="V152" s="26">
        <v>4572.2</v>
      </c>
      <c r="W152" s="26">
        <v>418.2</v>
      </c>
      <c r="X152" s="18"/>
      <c r="Y152" s="18">
        <f t="shared" ca="1" si="5"/>
        <v>35</v>
      </c>
      <c r="Z152" t="str">
        <f ca="1"/>
        <v>23-May</v>
      </c>
      <c r="AA152">
        <f ca="1"/>
        <v>4572.2</v>
      </c>
      <c r="AB152">
        <f ca="1"/>
        <v>418.2</v>
      </c>
    </row>
    <row r="153" spans="21:28" x14ac:dyDescent="0.25">
      <c r="U153" s="20" t="s">
        <v>316</v>
      </c>
      <c r="V153" s="26">
        <v>6338.83</v>
      </c>
      <c r="W153" s="26">
        <v>1612.83</v>
      </c>
      <c r="X153" s="18"/>
      <c r="Y153" s="18">
        <f t="shared" ca="1" si="5"/>
        <v>16</v>
      </c>
      <c r="Z153" t="str">
        <f ca="1"/>
        <v>24-May</v>
      </c>
      <c r="AA153">
        <f ca="1"/>
        <v>6338.83</v>
      </c>
      <c r="AB153">
        <f ca="1"/>
        <v>1612.83</v>
      </c>
    </row>
    <row r="154" spans="21:28" x14ac:dyDescent="0.25">
      <c r="U154" s="20" t="s">
        <v>202</v>
      </c>
      <c r="V154" s="26">
        <v>6404.4</v>
      </c>
      <c r="W154" s="26">
        <v>1301.4000000000001</v>
      </c>
      <c r="X154" s="18"/>
      <c r="Y154" s="18">
        <f t="shared" ca="1" si="5"/>
        <v>15</v>
      </c>
      <c r="Z154" t="str">
        <f ca="1"/>
        <v>25-May</v>
      </c>
      <c r="AA154">
        <f ca="1"/>
        <v>6404.4</v>
      </c>
      <c r="AB154">
        <f ca="1"/>
        <v>1301.4000000000001</v>
      </c>
    </row>
    <row r="155" spans="21:28" x14ac:dyDescent="0.25">
      <c r="U155" s="20" t="s">
        <v>317</v>
      </c>
      <c r="V155" s="26">
        <v>10432.4</v>
      </c>
      <c r="W155" s="26">
        <v>3912.4</v>
      </c>
      <c r="X155" s="18"/>
      <c r="Y155" s="18">
        <f t="shared" ca="1" si="5"/>
        <v>1</v>
      </c>
      <c r="Z155" t="str">
        <f ca="1"/>
        <v>26-May</v>
      </c>
      <c r="AA155">
        <f ca="1"/>
        <v>10432.4</v>
      </c>
      <c r="AB155">
        <f ca="1"/>
        <v>3912.4</v>
      </c>
    </row>
    <row r="156" spans="21:28" x14ac:dyDescent="0.25">
      <c r="U156" s="20" t="s">
        <v>203</v>
      </c>
      <c r="V156" s="26">
        <v>8552.4</v>
      </c>
      <c r="W156" s="26">
        <v>2825.4</v>
      </c>
      <c r="X156" s="18"/>
      <c r="Y156" s="18">
        <f t="shared" ca="1" si="5"/>
        <v>6</v>
      </c>
      <c r="Z156" t="str">
        <f ca="1"/>
        <v>27-May</v>
      </c>
      <c r="AA156">
        <f ca="1"/>
        <v>8552.4</v>
      </c>
      <c r="AB156">
        <f ca="1"/>
        <v>2825.4</v>
      </c>
    </row>
    <row r="157" spans="21:28" x14ac:dyDescent="0.25">
      <c r="U157" s="20" t="s">
        <v>318</v>
      </c>
      <c r="V157" s="26">
        <v>5224.3999999999996</v>
      </c>
      <c r="W157" s="26">
        <v>979.4</v>
      </c>
      <c r="X157" s="18"/>
      <c r="Y157" s="18">
        <f t="shared" ca="1" si="5"/>
        <v>23</v>
      </c>
      <c r="Z157" t="str">
        <f ca="1"/>
        <v>28-May</v>
      </c>
      <c r="AA157">
        <f ca="1"/>
        <v>5224.3999999999996</v>
      </c>
      <c r="AB157">
        <f ca="1"/>
        <v>979.4</v>
      </c>
    </row>
    <row r="158" spans="21:28" x14ac:dyDescent="0.25">
      <c r="U158" s="20" t="s">
        <v>319</v>
      </c>
      <c r="V158" s="26">
        <v>6075.5</v>
      </c>
      <c r="W158" s="26">
        <v>1609.5</v>
      </c>
      <c r="X158" s="18"/>
      <c r="Y158" s="18">
        <f t="shared" ca="1" si="5"/>
        <v>18</v>
      </c>
      <c r="Z158" t="str">
        <f ca="1"/>
        <v>29-May</v>
      </c>
      <c r="AA158">
        <f ca="1"/>
        <v>6075.5</v>
      </c>
      <c r="AB158">
        <f ca="1"/>
        <v>1609.5</v>
      </c>
    </row>
    <row r="159" spans="21:28" x14ac:dyDescent="0.25">
      <c r="U159" s="20" t="s">
        <v>320</v>
      </c>
      <c r="V159" s="26">
        <v>7648.1</v>
      </c>
      <c r="W159" s="26">
        <v>3494.1</v>
      </c>
      <c r="X159" s="18"/>
      <c r="Y159" s="18">
        <f t="shared" ca="1" si="5"/>
        <v>9</v>
      </c>
      <c r="Z159" t="str">
        <f ca="1"/>
        <v>30-May</v>
      </c>
      <c r="AA159">
        <f ca="1"/>
        <v>7648.1</v>
      </c>
      <c r="AB159">
        <f ca="1"/>
        <v>3494.1</v>
      </c>
    </row>
    <row r="160" spans="21:28" x14ac:dyDescent="0.25">
      <c r="U160" s="20" t="s">
        <v>321</v>
      </c>
      <c r="V160" s="26">
        <v>3023.3</v>
      </c>
      <c r="W160" s="26">
        <v>-311.7</v>
      </c>
      <c r="X160" s="18"/>
      <c r="Y160" s="18">
        <f t="shared" ca="1" si="5"/>
        <v>89</v>
      </c>
      <c r="Z160" t="str">
        <f ca="1"/>
        <v>31-May</v>
      </c>
      <c r="AA160">
        <f ca="1"/>
        <v>3023.3</v>
      </c>
      <c r="AB160">
        <f ca="1"/>
        <v>-311.7</v>
      </c>
    </row>
    <row r="161" spans="21:28" x14ac:dyDescent="0.25">
      <c r="U161" s="20" t="s">
        <v>165</v>
      </c>
      <c r="V161" s="26">
        <v>4298.1000000000004</v>
      </c>
      <c r="W161" s="26">
        <v>404.1</v>
      </c>
      <c r="X161" s="18"/>
      <c r="Y161" s="18">
        <f t="shared" ca="1" si="5"/>
        <v>42</v>
      </c>
      <c r="Z161" t="str">
        <f ca="1"/>
        <v>1-Jun</v>
      </c>
      <c r="AA161">
        <f ca="1"/>
        <v>4298.1000000000004</v>
      </c>
      <c r="AB161">
        <f ca="1"/>
        <v>404.1</v>
      </c>
    </row>
    <row r="162" spans="21:28" x14ac:dyDescent="0.25">
      <c r="U162" s="20" t="s">
        <v>322</v>
      </c>
      <c r="V162" s="26">
        <v>9620.9</v>
      </c>
      <c r="W162" s="26">
        <v>3464.9</v>
      </c>
      <c r="X162" s="18"/>
      <c r="Y162" s="18">
        <f t="shared" ca="1" si="5"/>
        <v>3</v>
      </c>
      <c r="Z162" t="str">
        <f ca="1"/>
        <v>2-Jun</v>
      </c>
      <c r="AA162">
        <f ca="1"/>
        <v>9620.9</v>
      </c>
      <c r="AB162">
        <f ca="1"/>
        <v>3464.9</v>
      </c>
    </row>
    <row r="163" spans="21:28" x14ac:dyDescent="0.25">
      <c r="U163" s="20" t="s">
        <v>166</v>
      </c>
      <c r="V163" s="26">
        <v>6758.54</v>
      </c>
      <c r="W163" s="26">
        <v>1954.54</v>
      </c>
      <c r="X163" s="18"/>
      <c r="Y163" s="18">
        <f t="shared" ca="1" si="5"/>
        <v>13</v>
      </c>
      <c r="Z163" t="str">
        <f ca="1"/>
        <v>3-Jun</v>
      </c>
      <c r="AA163">
        <f ca="1"/>
        <v>6758.54</v>
      </c>
      <c r="AB163">
        <f ca="1"/>
        <v>1954.54</v>
      </c>
    </row>
    <row r="164" spans="21:28" x14ac:dyDescent="0.25">
      <c r="U164" s="20" t="s">
        <v>323</v>
      </c>
      <c r="V164" s="26">
        <v>3054.7</v>
      </c>
      <c r="W164" s="26">
        <v>-215.3</v>
      </c>
      <c r="X164" s="18"/>
      <c r="Y164" s="18">
        <f t="shared" ca="1" si="5"/>
        <v>86</v>
      </c>
      <c r="Z164" t="str">
        <f ca="1"/>
        <v>4-Jun</v>
      </c>
      <c r="AA164">
        <f ca="1"/>
        <v>3054.7</v>
      </c>
      <c r="AB164">
        <f ca="1"/>
        <v>-215.3</v>
      </c>
    </row>
    <row r="165" spans="21:28" x14ac:dyDescent="0.25">
      <c r="U165" s="20" t="s">
        <v>324</v>
      </c>
      <c r="V165" s="26">
        <v>3483.5</v>
      </c>
      <c r="W165" s="26">
        <v>-7.5</v>
      </c>
      <c r="X165" s="18"/>
      <c r="Y165" s="18">
        <f t="shared" ca="1" si="5"/>
        <v>65</v>
      </c>
      <c r="Z165" t="str">
        <f ca="1"/>
        <v>5-Jun</v>
      </c>
      <c r="AA165">
        <f ca="1"/>
        <v>3483.5</v>
      </c>
      <c r="AB165">
        <f ca="1"/>
        <v>-7.5</v>
      </c>
    </row>
    <row r="166" spans="21:28" x14ac:dyDescent="0.25">
      <c r="U166" s="20" t="s">
        <v>325</v>
      </c>
      <c r="V166" s="26">
        <v>2752.65</v>
      </c>
      <c r="W166" s="26">
        <v>-244.35</v>
      </c>
      <c r="X166" s="18"/>
      <c r="Y166" s="18">
        <f t="shared" ca="1" si="5"/>
        <v>103</v>
      </c>
      <c r="Z166" t="str">
        <f ca="1"/>
        <v>6-Jun</v>
      </c>
      <c r="AA166">
        <f ca="1"/>
        <v>2752.65</v>
      </c>
      <c r="AB166">
        <f ca="1"/>
        <v>-244.35</v>
      </c>
    </row>
    <row r="167" spans="21:28" x14ac:dyDescent="0.25">
      <c r="U167" s="20" t="s">
        <v>326</v>
      </c>
      <c r="V167" s="26">
        <v>4182.1000000000004</v>
      </c>
      <c r="W167" s="26">
        <v>626.1</v>
      </c>
      <c r="X167" s="18"/>
      <c r="Y167" s="18">
        <f t="shared" ca="1" si="5"/>
        <v>44</v>
      </c>
      <c r="Z167" t="str">
        <f ca="1"/>
        <v>7-Jun</v>
      </c>
      <c r="AA167">
        <f ca="1"/>
        <v>4182.1000000000004</v>
      </c>
      <c r="AB167">
        <f ca="1"/>
        <v>626.1</v>
      </c>
    </row>
    <row r="168" spans="21:28" x14ac:dyDescent="0.25">
      <c r="U168" s="20" t="s">
        <v>167</v>
      </c>
      <c r="V168" s="26">
        <v>3653.6</v>
      </c>
      <c r="W168" s="26">
        <v>422.6</v>
      </c>
      <c r="X168" s="18"/>
      <c r="Y168" s="18">
        <f t="shared" ca="1" si="5"/>
        <v>55</v>
      </c>
      <c r="Z168" t="str">
        <f ca="1"/>
        <v>8-Jun</v>
      </c>
      <c r="AA168">
        <f ca="1"/>
        <v>3653.6</v>
      </c>
      <c r="AB168">
        <f ca="1"/>
        <v>422.6</v>
      </c>
    </row>
    <row r="169" spans="21:28" x14ac:dyDescent="0.25">
      <c r="U169" s="20" t="s">
        <v>327</v>
      </c>
      <c r="V169" s="26">
        <v>5172.5</v>
      </c>
      <c r="W169" s="26">
        <v>1434.5</v>
      </c>
      <c r="X169" s="18"/>
      <c r="Y169" s="18">
        <f t="shared" ca="1" si="5"/>
        <v>25</v>
      </c>
      <c r="Z169" t="str">
        <f ca="1"/>
        <v>9-Jun</v>
      </c>
      <c r="AA169">
        <f ca="1"/>
        <v>5172.5</v>
      </c>
      <c r="AB169">
        <f ca="1"/>
        <v>1434.5</v>
      </c>
    </row>
    <row r="170" spans="21:28" x14ac:dyDescent="0.25">
      <c r="U170" s="20" t="s">
        <v>168</v>
      </c>
      <c r="V170" s="26">
        <v>3519.4</v>
      </c>
      <c r="W170" s="26">
        <v>314.39999999999998</v>
      </c>
      <c r="X170" s="18"/>
      <c r="Y170" s="18">
        <f t="shared" ca="1" si="5"/>
        <v>62</v>
      </c>
      <c r="Z170" t="str">
        <f ca="1"/>
        <v>10-Jun</v>
      </c>
      <c r="AA170">
        <f ca="1"/>
        <v>3519.4</v>
      </c>
      <c r="AB170">
        <f ca="1"/>
        <v>314.39999999999998</v>
      </c>
    </row>
    <row r="171" spans="21:28" x14ac:dyDescent="0.25">
      <c r="U171" s="20" t="s">
        <v>328</v>
      </c>
      <c r="V171" s="26">
        <v>1848.6</v>
      </c>
      <c r="W171" s="26">
        <v>-836.4</v>
      </c>
      <c r="X171" s="18"/>
      <c r="Y171" s="18">
        <f t="shared" ca="1" si="5"/>
        <v>180</v>
      </c>
      <c r="Z171" t="str">
        <f ca="1"/>
        <v>11-Jun</v>
      </c>
      <c r="AA171">
        <f ca="1"/>
        <v>1848.6</v>
      </c>
      <c r="AB171">
        <f ca="1"/>
        <v>-836.4</v>
      </c>
    </row>
    <row r="172" spans="21:28" x14ac:dyDescent="0.25">
      <c r="U172" s="20" t="s">
        <v>329</v>
      </c>
      <c r="V172" s="26">
        <v>2068.5</v>
      </c>
      <c r="W172" s="26">
        <v>-824.5</v>
      </c>
      <c r="X172" s="18"/>
      <c r="Y172" s="18">
        <f t="shared" ca="1" si="5"/>
        <v>166</v>
      </c>
      <c r="Z172" t="str">
        <f ca="1"/>
        <v>12-Jun</v>
      </c>
      <c r="AA172">
        <f ca="1"/>
        <v>2068.5</v>
      </c>
      <c r="AB172">
        <f ca="1"/>
        <v>-824.5</v>
      </c>
    </row>
    <row r="173" spans="21:28" x14ac:dyDescent="0.25">
      <c r="U173" s="20" t="s">
        <v>330</v>
      </c>
      <c r="V173" s="26">
        <v>2243.6999999999998</v>
      </c>
      <c r="W173" s="26">
        <v>-519.29999999999995</v>
      </c>
      <c r="X173" s="18"/>
      <c r="Y173" s="18">
        <f t="shared" ca="1" si="5"/>
        <v>147</v>
      </c>
      <c r="Z173" t="str">
        <f ca="1"/>
        <v>13-Jun</v>
      </c>
      <c r="AA173">
        <f ca="1"/>
        <v>2243.6999999999998</v>
      </c>
      <c r="AB173">
        <f ca="1"/>
        <v>-519.29999999999995</v>
      </c>
    </row>
    <row r="174" spans="21:28" x14ac:dyDescent="0.25">
      <c r="U174" s="20" t="s">
        <v>331</v>
      </c>
      <c r="V174" s="26">
        <v>3082.4</v>
      </c>
      <c r="W174" s="26">
        <v>59.4</v>
      </c>
      <c r="X174" s="18"/>
      <c r="Y174" s="18">
        <f t="shared" ca="1" si="5"/>
        <v>82</v>
      </c>
      <c r="Z174" t="str">
        <f ca="1"/>
        <v>14-Jun</v>
      </c>
      <c r="AA174">
        <f ca="1"/>
        <v>3082.4</v>
      </c>
      <c r="AB174">
        <f ca="1"/>
        <v>59.4</v>
      </c>
    </row>
    <row r="175" spans="21:28" x14ac:dyDescent="0.25">
      <c r="U175" s="20" t="s">
        <v>169</v>
      </c>
      <c r="V175" s="26">
        <v>4345.1000000000004</v>
      </c>
      <c r="W175" s="26">
        <v>425.1</v>
      </c>
      <c r="X175" s="18"/>
      <c r="Y175" s="18">
        <f t="shared" ca="1" si="5"/>
        <v>40</v>
      </c>
      <c r="Z175" t="str">
        <f ca="1"/>
        <v>15-Jun</v>
      </c>
      <c r="AA175">
        <f ca="1"/>
        <v>4345.1000000000004</v>
      </c>
      <c r="AB175">
        <f ca="1"/>
        <v>425.1</v>
      </c>
    </row>
    <row r="176" spans="21:28" x14ac:dyDescent="0.25">
      <c r="U176" s="20" t="s">
        <v>332</v>
      </c>
      <c r="V176" s="26">
        <v>5222.8999999999996</v>
      </c>
      <c r="W176" s="26">
        <v>1224.9000000000001</v>
      </c>
      <c r="X176" s="18"/>
      <c r="Y176" s="18">
        <f t="shared" ca="1" si="5"/>
        <v>24</v>
      </c>
      <c r="Z176" t="str">
        <f ca="1"/>
        <v>16-Jun</v>
      </c>
      <c r="AA176">
        <f ca="1"/>
        <v>5222.8999999999996</v>
      </c>
      <c r="AB176">
        <f ca="1"/>
        <v>1224.9000000000001</v>
      </c>
    </row>
    <row r="177" spans="21:28" x14ac:dyDescent="0.25">
      <c r="U177" s="20" t="s">
        <v>170</v>
      </c>
      <c r="V177" s="26">
        <v>3696.8</v>
      </c>
      <c r="W177" s="26">
        <v>153.80000000000001</v>
      </c>
      <c r="X177" s="18"/>
      <c r="Y177" s="18">
        <f t="shared" ca="1" si="5"/>
        <v>54</v>
      </c>
      <c r="Z177" t="str">
        <f ca="1"/>
        <v>17-Jun</v>
      </c>
      <c r="AA177">
        <f ca="1"/>
        <v>3696.8</v>
      </c>
      <c r="AB177">
        <f ca="1"/>
        <v>153.80000000000001</v>
      </c>
    </row>
    <row r="178" spans="21:28" x14ac:dyDescent="0.25">
      <c r="U178" s="20" t="s">
        <v>333</v>
      </c>
      <c r="V178" s="26">
        <v>2376.6</v>
      </c>
      <c r="W178" s="26">
        <v>-503.4</v>
      </c>
      <c r="X178" s="18"/>
      <c r="Y178" s="18">
        <f t="shared" ca="1" si="5"/>
        <v>136</v>
      </c>
      <c r="Z178" t="str">
        <f ca="1"/>
        <v>18-Jun</v>
      </c>
      <c r="AA178">
        <f ca="1"/>
        <v>2376.6</v>
      </c>
      <c r="AB178">
        <f ca="1"/>
        <v>-503.4</v>
      </c>
    </row>
    <row r="179" spans="21:28" x14ac:dyDescent="0.25">
      <c r="U179" s="20" t="s">
        <v>334</v>
      </c>
      <c r="V179" s="26">
        <v>2701.2</v>
      </c>
      <c r="W179" s="26">
        <v>-269.8</v>
      </c>
      <c r="X179" s="18"/>
      <c r="Y179" s="18">
        <f t="shared" ca="1" si="5"/>
        <v>108</v>
      </c>
      <c r="Z179" t="str">
        <f ca="1"/>
        <v>19-Jun</v>
      </c>
      <c r="AA179">
        <f ca="1"/>
        <v>2701.2</v>
      </c>
      <c r="AB179">
        <f ca="1"/>
        <v>-269.8</v>
      </c>
    </row>
    <row r="180" spans="21:28" x14ac:dyDescent="0.25">
      <c r="U180" s="20" t="s">
        <v>335</v>
      </c>
      <c r="V180" s="26">
        <v>2004.8</v>
      </c>
      <c r="W180" s="26">
        <v>-758.2</v>
      </c>
      <c r="X180" s="18"/>
      <c r="Y180" s="18">
        <f t="shared" ca="1" si="5"/>
        <v>169</v>
      </c>
      <c r="Z180" t="str">
        <f ca="1"/>
        <v>20-Jun</v>
      </c>
      <c r="AA180">
        <f ca="1"/>
        <v>2004.8</v>
      </c>
      <c r="AB180">
        <f ca="1"/>
        <v>-758.2</v>
      </c>
    </row>
    <row r="181" spans="21:28" x14ac:dyDescent="0.25">
      <c r="U181" s="20" t="s">
        <v>336</v>
      </c>
      <c r="V181" s="26">
        <v>1995.4</v>
      </c>
      <c r="W181" s="26">
        <v>-767.6</v>
      </c>
      <c r="X181" s="18"/>
      <c r="Y181" s="18">
        <f t="shared" ca="1" si="5"/>
        <v>170</v>
      </c>
      <c r="Z181" t="str">
        <f ca="1"/>
        <v>21-Jun</v>
      </c>
      <c r="AA181">
        <f ca="1"/>
        <v>1995.4</v>
      </c>
      <c r="AB181">
        <f ca="1"/>
        <v>-767.6</v>
      </c>
    </row>
    <row r="182" spans="21:28" x14ac:dyDescent="0.25">
      <c r="U182" s="20" t="s">
        <v>171</v>
      </c>
      <c r="V182" s="26">
        <v>2319.4</v>
      </c>
      <c r="W182" s="26">
        <v>-521.6</v>
      </c>
      <c r="X182" s="18"/>
      <c r="Y182" s="18">
        <f t="shared" ca="1" si="5"/>
        <v>139</v>
      </c>
      <c r="Z182" t="str">
        <f ca="1"/>
        <v>22-Jun</v>
      </c>
      <c r="AA182">
        <f ca="1"/>
        <v>2319.4</v>
      </c>
      <c r="AB182">
        <f ca="1"/>
        <v>-521.6</v>
      </c>
    </row>
    <row r="183" spans="21:28" x14ac:dyDescent="0.25">
      <c r="U183" s="20" t="s">
        <v>337</v>
      </c>
      <c r="V183" s="26">
        <v>2735.7</v>
      </c>
      <c r="W183" s="26">
        <v>-196.3</v>
      </c>
      <c r="X183" s="18"/>
      <c r="Y183" s="18">
        <f t="shared" ca="1" si="5"/>
        <v>107</v>
      </c>
      <c r="Z183" t="str">
        <f ca="1"/>
        <v>23-Jun</v>
      </c>
      <c r="AA183">
        <f ca="1"/>
        <v>2735.7</v>
      </c>
      <c r="AB183">
        <f ca="1"/>
        <v>-196.3</v>
      </c>
    </row>
    <row r="184" spans="21:28" x14ac:dyDescent="0.25">
      <c r="U184" s="20" t="s">
        <v>172</v>
      </c>
      <c r="V184" s="26">
        <v>3859.5</v>
      </c>
      <c r="W184" s="26">
        <v>524.5</v>
      </c>
      <c r="X184" s="18"/>
      <c r="Y184" s="18">
        <f t="shared" ca="1" si="5"/>
        <v>52</v>
      </c>
      <c r="Z184" t="str">
        <f ca="1"/>
        <v>24-Jun</v>
      </c>
      <c r="AA184">
        <f ca="1"/>
        <v>3859.5</v>
      </c>
      <c r="AB184">
        <f ca="1"/>
        <v>524.5</v>
      </c>
    </row>
    <row r="185" spans="21:28" x14ac:dyDescent="0.25">
      <c r="U185" s="20" t="s">
        <v>338</v>
      </c>
      <c r="V185" s="26">
        <v>2097.6999999999998</v>
      </c>
      <c r="W185" s="26">
        <v>-639.29999999999995</v>
      </c>
      <c r="X185" s="18"/>
      <c r="Y185" s="18">
        <f t="shared" ca="1" si="5"/>
        <v>161</v>
      </c>
      <c r="Z185" t="str">
        <f ca="1"/>
        <v>25-Jun</v>
      </c>
      <c r="AA185">
        <f ca="1"/>
        <v>2097.6999999999998</v>
      </c>
      <c r="AB185">
        <f ca="1"/>
        <v>-639.29999999999995</v>
      </c>
    </row>
    <row r="186" spans="21:28" x14ac:dyDescent="0.25">
      <c r="U186" s="20" t="s">
        <v>339</v>
      </c>
      <c r="V186" s="26">
        <v>2250.1</v>
      </c>
      <c r="W186" s="26">
        <v>-629.9</v>
      </c>
      <c r="X186" s="18"/>
      <c r="Y186" s="18">
        <f t="shared" ca="1" si="5"/>
        <v>145</v>
      </c>
      <c r="Z186" t="str">
        <f ca="1"/>
        <v>26-Jun</v>
      </c>
      <c r="AA186">
        <f ca="1"/>
        <v>2250.1</v>
      </c>
      <c r="AB186">
        <f ca="1"/>
        <v>-629.9</v>
      </c>
    </row>
    <row r="187" spans="21:28" x14ac:dyDescent="0.25">
      <c r="U187" s="20" t="s">
        <v>340</v>
      </c>
      <c r="V187" s="26">
        <v>2243.9</v>
      </c>
      <c r="W187" s="26">
        <v>-558.1</v>
      </c>
      <c r="X187" s="18"/>
      <c r="Y187" s="18">
        <f t="shared" ca="1" si="5"/>
        <v>146</v>
      </c>
      <c r="Z187" t="str">
        <f ca="1"/>
        <v>27-Jun</v>
      </c>
      <c r="AA187">
        <f ca="1"/>
        <v>2243.9</v>
      </c>
      <c r="AB187">
        <f ca="1"/>
        <v>-558.1</v>
      </c>
    </row>
    <row r="188" spans="21:28" x14ac:dyDescent="0.25">
      <c r="U188" s="20" t="s">
        <v>341</v>
      </c>
      <c r="V188" s="26">
        <v>2255.5</v>
      </c>
      <c r="W188" s="26">
        <v>-624.5</v>
      </c>
      <c r="X188" s="18"/>
      <c r="Y188" s="18">
        <f t="shared" ca="1" si="5"/>
        <v>144</v>
      </c>
      <c r="Z188" t="str">
        <f ca="1"/>
        <v>28-Jun</v>
      </c>
      <c r="AA188">
        <f ca="1"/>
        <v>2255.5</v>
      </c>
      <c r="AB188">
        <f ca="1"/>
        <v>-624.5</v>
      </c>
    </row>
    <row r="189" spans="21:28" x14ac:dyDescent="0.25">
      <c r="U189" s="20" t="s">
        <v>173</v>
      </c>
      <c r="V189" s="26">
        <v>2624.6</v>
      </c>
      <c r="W189" s="26">
        <v>-645.4</v>
      </c>
      <c r="X189" s="18"/>
      <c r="Y189" s="18">
        <f t="shared" ca="1" si="5"/>
        <v>115</v>
      </c>
      <c r="Z189" t="str">
        <f ca="1"/>
        <v>29-Jun</v>
      </c>
      <c r="AA189">
        <f ca="1"/>
        <v>2624.6</v>
      </c>
      <c r="AB189">
        <f ca="1"/>
        <v>-645.4</v>
      </c>
    </row>
    <row r="190" spans="21:28" x14ac:dyDescent="0.25">
      <c r="U190" s="20" t="s">
        <v>342</v>
      </c>
      <c r="V190" s="26">
        <v>4410.7</v>
      </c>
      <c r="W190" s="26">
        <v>568.70000000000005</v>
      </c>
      <c r="X190" s="18"/>
      <c r="Y190" s="18">
        <f t="shared" ca="1" si="5"/>
        <v>38</v>
      </c>
      <c r="Z190" t="str">
        <f ca="1"/>
        <v>30-Jun</v>
      </c>
      <c r="AA190">
        <f ca="1"/>
        <v>4410.7</v>
      </c>
      <c r="AB190">
        <f ca="1"/>
        <v>568.70000000000005</v>
      </c>
    </row>
    <row r="191" spans="21:28" x14ac:dyDescent="0.25">
      <c r="U191" s="20" t="s">
        <v>204</v>
      </c>
      <c r="V191" s="26">
        <v>3611</v>
      </c>
      <c r="W191" s="26">
        <v>-23</v>
      </c>
      <c r="X191" s="18"/>
      <c r="Y191" s="18">
        <f t="shared" ca="1" si="5"/>
        <v>57</v>
      </c>
      <c r="Z191" t="str">
        <f ca="1"/>
        <v>1-Jul</v>
      </c>
      <c r="AA191">
        <f ca="1"/>
        <v>3611</v>
      </c>
      <c r="AB191">
        <f ca="1"/>
        <v>-23</v>
      </c>
    </row>
    <row r="192" spans="21:28" x14ac:dyDescent="0.25">
      <c r="U192" s="20" t="s">
        <v>343</v>
      </c>
      <c r="V192" s="26">
        <v>3310.53</v>
      </c>
      <c r="W192" s="26">
        <v>-115.47</v>
      </c>
      <c r="X192" s="18"/>
      <c r="Y192" s="18">
        <f t="shared" ca="1" si="5"/>
        <v>68</v>
      </c>
      <c r="Z192" t="str">
        <f ca="1"/>
        <v>2-Jul</v>
      </c>
      <c r="AA192">
        <f ca="1"/>
        <v>3310.53</v>
      </c>
      <c r="AB192">
        <f ca="1"/>
        <v>-115.47</v>
      </c>
    </row>
    <row r="193" spans="21:28" x14ac:dyDescent="0.25">
      <c r="U193" s="20" t="s">
        <v>344</v>
      </c>
      <c r="V193" s="26">
        <v>2741</v>
      </c>
      <c r="W193" s="26">
        <v>-373</v>
      </c>
      <c r="X193" s="18"/>
      <c r="Y193" s="18">
        <f t="shared" ca="1" si="5"/>
        <v>106</v>
      </c>
      <c r="Z193" t="str">
        <f ca="1"/>
        <v>3-Jul</v>
      </c>
      <c r="AA193">
        <f ca="1"/>
        <v>2741</v>
      </c>
      <c r="AB193">
        <f ca="1"/>
        <v>-373</v>
      </c>
    </row>
    <row r="194" spans="21:28" x14ac:dyDescent="0.25">
      <c r="U194" s="20" t="s">
        <v>345</v>
      </c>
      <c r="V194" s="26">
        <v>3179.02</v>
      </c>
      <c r="W194" s="26">
        <v>-51.98</v>
      </c>
      <c r="X194" s="18"/>
      <c r="Y194" s="18">
        <f t="shared" ca="1" si="5"/>
        <v>79</v>
      </c>
      <c r="Z194" t="str">
        <f ca="1"/>
        <v>4-Jul</v>
      </c>
      <c r="AA194">
        <f ca="1"/>
        <v>3179.02</v>
      </c>
      <c r="AB194">
        <f ca="1"/>
        <v>-51.98</v>
      </c>
    </row>
    <row r="195" spans="21:28" x14ac:dyDescent="0.25">
      <c r="U195" s="20" t="s">
        <v>346</v>
      </c>
      <c r="V195" s="26">
        <v>3534.8</v>
      </c>
      <c r="W195" s="26">
        <v>-8.1999999999999993</v>
      </c>
      <c r="X195" s="18"/>
      <c r="Y195" s="18">
        <f t="shared" ca="1" si="5"/>
        <v>60</v>
      </c>
      <c r="Z195" t="str">
        <f ca="1"/>
        <v>5-Jul</v>
      </c>
      <c r="AA195">
        <f ca="1"/>
        <v>3534.8</v>
      </c>
      <c r="AB195">
        <f ca="1"/>
        <v>-8.1999999999999993</v>
      </c>
    </row>
    <row r="196" spans="21:28" x14ac:dyDescent="0.25">
      <c r="U196" s="20" t="s">
        <v>205</v>
      </c>
      <c r="V196" s="26">
        <v>3635</v>
      </c>
      <c r="W196" s="26">
        <v>-12</v>
      </c>
      <c r="X196" s="18"/>
      <c r="Y196" s="18">
        <f t="shared" ca="1" si="5"/>
        <v>56</v>
      </c>
      <c r="Z196" t="str">
        <f ca="1"/>
        <v>6-Jul</v>
      </c>
      <c r="AA196">
        <f ca="1"/>
        <v>3635</v>
      </c>
      <c r="AB196">
        <f ca="1"/>
        <v>-12</v>
      </c>
    </row>
    <row r="197" spans="21:28" x14ac:dyDescent="0.25">
      <c r="U197" s="20" t="s">
        <v>347</v>
      </c>
      <c r="V197" s="26">
        <v>4558</v>
      </c>
      <c r="W197" s="26">
        <v>664</v>
      </c>
      <c r="X197" s="18"/>
      <c r="Y197" s="18">
        <f t="shared" ca="1" si="5"/>
        <v>36</v>
      </c>
      <c r="Z197" t="str">
        <f ca="1"/>
        <v>7-Jul</v>
      </c>
      <c r="AA197">
        <f ca="1"/>
        <v>4558</v>
      </c>
      <c r="AB197">
        <f ca="1"/>
        <v>664</v>
      </c>
    </row>
    <row r="198" spans="21:28" x14ac:dyDescent="0.25">
      <c r="U198" s="20" t="s">
        <v>206</v>
      </c>
      <c r="V198" s="26">
        <v>4343.2</v>
      </c>
      <c r="W198" s="26">
        <v>358.2</v>
      </c>
      <c r="X198" s="18"/>
      <c r="Y198" s="18">
        <f t="shared" ca="1" si="5"/>
        <v>41</v>
      </c>
      <c r="Z198" t="str">
        <f ca="1"/>
        <v>8-Jul</v>
      </c>
      <c r="AA198">
        <f ca="1"/>
        <v>4343.2</v>
      </c>
      <c r="AB198">
        <f ca="1"/>
        <v>358.2</v>
      </c>
    </row>
    <row r="199" spans="21:28" x14ac:dyDescent="0.25">
      <c r="U199" s="20" t="s">
        <v>348</v>
      </c>
      <c r="V199" s="26">
        <v>2450.5</v>
      </c>
      <c r="W199" s="26">
        <v>-728.5</v>
      </c>
      <c r="X199" s="18"/>
      <c r="Y199" s="18">
        <f t="shared" ca="1" si="5"/>
        <v>134</v>
      </c>
      <c r="Z199" t="str">
        <f ca="1"/>
        <v>9-Jul</v>
      </c>
      <c r="AA199">
        <f ca="1"/>
        <v>2450.5</v>
      </c>
      <c r="AB199">
        <f ca="1"/>
        <v>-728.5</v>
      </c>
    </row>
    <row r="200" spans="21:28" x14ac:dyDescent="0.25">
      <c r="U200" s="20" t="s">
        <v>349</v>
      </c>
      <c r="V200" s="26">
        <v>2014.9</v>
      </c>
      <c r="W200" s="26">
        <v>-917.1</v>
      </c>
      <c r="X200" s="18"/>
      <c r="Y200" s="18">
        <f t="shared" ca="1" si="5"/>
        <v>168</v>
      </c>
      <c r="Z200" t="str">
        <f ca="1"/>
        <v>10-Jul</v>
      </c>
      <c r="AA200">
        <f ca="1"/>
        <v>2014.9</v>
      </c>
      <c r="AB200">
        <f ca="1"/>
        <v>-917.1</v>
      </c>
    </row>
    <row r="201" spans="21:28" x14ac:dyDescent="0.25">
      <c r="U201" s="20" t="s">
        <v>350</v>
      </c>
      <c r="V201" s="26">
        <v>2302.6999999999998</v>
      </c>
      <c r="W201" s="26">
        <v>-590.29999999999995</v>
      </c>
      <c r="X201" s="18"/>
      <c r="Y201" s="18">
        <f t="shared" ca="1" si="5"/>
        <v>140</v>
      </c>
      <c r="Z201" t="str">
        <f ca="1"/>
        <v>11-Jul</v>
      </c>
      <c r="AA201">
        <f ca="1"/>
        <v>2302.6999999999998</v>
      </c>
      <c r="AB201">
        <f ca="1"/>
        <v>-590.29999999999995</v>
      </c>
    </row>
    <row r="202" spans="21:28" x14ac:dyDescent="0.25">
      <c r="U202" s="20" t="s">
        <v>351</v>
      </c>
      <c r="V202" s="26">
        <v>2860.72</v>
      </c>
      <c r="W202" s="26">
        <v>-435.28</v>
      </c>
      <c r="X202" s="18"/>
      <c r="Y202" s="18">
        <f t="shared" ca="1" si="5"/>
        <v>94</v>
      </c>
      <c r="Z202" t="str">
        <f ca="1"/>
        <v>12-Jul</v>
      </c>
      <c r="AA202">
        <f ca="1"/>
        <v>2860.72</v>
      </c>
      <c r="AB202">
        <f ca="1"/>
        <v>-435.28</v>
      </c>
    </row>
    <row r="203" spans="21:28" x14ac:dyDescent="0.25">
      <c r="U203" s="20" t="s">
        <v>207</v>
      </c>
      <c r="V203" s="26">
        <v>3251.9</v>
      </c>
      <c r="W203" s="26">
        <v>-96.1</v>
      </c>
      <c r="X203" s="18"/>
      <c r="Y203" s="18">
        <f t="shared" ref="Y203:Y220" ca="1" si="6">RANK(AA203,AA:AA)</f>
        <v>73</v>
      </c>
      <c r="Z203" t="str">
        <f ca="1"/>
        <v>13-Jul</v>
      </c>
      <c r="AA203">
        <f ca="1"/>
        <v>3251.9</v>
      </c>
      <c r="AB203">
        <f ca="1"/>
        <v>-96.1</v>
      </c>
    </row>
    <row r="204" spans="21:28" x14ac:dyDescent="0.25">
      <c r="U204" s="20" t="s">
        <v>352</v>
      </c>
      <c r="V204" s="26">
        <v>4625.8999999999996</v>
      </c>
      <c r="W204" s="26">
        <v>809.9</v>
      </c>
      <c r="X204" s="18"/>
      <c r="Y204" s="18">
        <f t="shared" ca="1" si="6"/>
        <v>31</v>
      </c>
      <c r="Z204" t="str">
        <f ca="1"/>
        <v>14-Jul</v>
      </c>
      <c r="AA204">
        <f ca="1"/>
        <v>4625.8999999999996</v>
      </c>
      <c r="AB204">
        <f ca="1"/>
        <v>809.9</v>
      </c>
    </row>
    <row r="205" spans="21:28" x14ac:dyDescent="0.25">
      <c r="U205" s="20" t="s">
        <v>208</v>
      </c>
      <c r="V205" s="26">
        <v>4479.6000000000004</v>
      </c>
      <c r="W205" s="26">
        <v>351.6</v>
      </c>
      <c r="X205" s="18"/>
      <c r="Y205" s="18">
        <f t="shared" ca="1" si="6"/>
        <v>37</v>
      </c>
      <c r="Z205" t="str">
        <f ca="1"/>
        <v>15-Jul</v>
      </c>
      <c r="AA205">
        <f ca="1"/>
        <v>4479.6000000000004</v>
      </c>
      <c r="AB205">
        <f ca="1"/>
        <v>351.6</v>
      </c>
    </row>
    <row r="206" spans="21:28" x14ac:dyDescent="0.25">
      <c r="U206" s="20" t="s">
        <v>353</v>
      </c>
      <c r="V206" s="26">
        <v>2267.6999999999998</v>
      </c>
      <c r="W206" s="26">
        <v>-690.3</v>
      </c>
      <c r="X206" s="18"/>
      <c r="Y206" s="18">
        <f t="shared" ca="1" si="6"/>
        <v>142</v>
      </c>
      <c r="Z206" t="str">
        <f ca="1"/>
        <v>16-Jul</v>
      </c>
      <c r="AA206">
        <f ca="1"/>
        <v>2267.6999999999998</v>
      </c>
      <c r="AB206">
        <f ca="1"/>
        <v>-690.3</v>
      </c>
    </row>
    <row r="207" spans="21:28" x14ac:dyDescent="0.25">
      <c r="U207" s="20" t="s">
        <v>354</v>
      </c>
      <c r="V207" s="26">
        <v>2074.04</v>
      </c>
      <c r="W207" s="26">
        <v>-831.96</v>
      </c>
      <c r="X207" s="18"/>
      <c r="Y207" s="18">
        <f t="shared" ca="1" si="6"/>
        <v>164</v>
      </c>
      <c r="Z207" t="str">
        <f ca="1"/>
        <v>17-Jul</v>
      </c>
      <c r="AA207">
        <f ca="1"/>
        <v>2074.04</v>
      </c>
      <c r="AB207">
        <f ca="1"/>
        <v>-831.96</v>
      </c>
    </row>
    <row r="208" spans="21:28" x14ac:dyDescent="0.25">
      <c r="U208" s="20" t="s">
        <v>355</v>
      </c>
      <c r="V208" s="26">
        <v>2700.4</v>
      </c>
      <c r="W208" s="26">
        <v>-439.6</v>
      </c>
      <c r="X208" s="18"/>
      <c r="Y208" s="18">
        <f t="shared" ca="1" si="6"/>
        <v>109</v>
      </c>
      <c r="Z208" t="str">
        <f ca="1"/>
        <v>18-Jul</v>
      </c>
      <c r="AA208">
        <f ca="1"/>
        <v>2700.4</v>
      </c>
      <c r="AB208">
        <f ca="1"/>
        <v>-439.6</v>
      </c>
    </row>
    <row r="209" spans="21:28" x14ac:dyDescent="0.25">
      <c r="U209" s="20" t="s">
        <v>356</v>
      </c>
      <c r="V209" s="26">
        <v>1965.4</v>
      </c>
      <c r="W209" s="26">
        <v>-1083.5999999999999</v>
      </c>
      <c r="X209" s="18"/>
      <c r="Y209" s="18">
        <f t="shared" ca="1" si="6"/>
        <v>171</v>
      </c>
      <c r="Z209" t="str">
        <f ca="1"/>
        <v>19-Jul</v>
      </c>
      <c r="AA209">
        <f ca="1"/>
        <v>1965.4</v>
      </c>
      <c r="AB209">
        <f ca="1"/>
        <v>-1083.5999999999999</v>
      </c>
    </row>
    <row r="210" spans="21:28" x14ac:dyDescent="0.25">
      <c r="U210" s="20" t="s">
        <v>209</v>
      </c>
      <c r="V210" s="26">
        <v>2644.2</v>
      </c>
      <c r="W210" s="26">
        <v>-547.79999999999995</v>
      </c>
      <c r="X210" s="18"/>
      <c r="Y210" s="18">
        <f t="shared" ca="1" si="6"/>
        <v>113</v>
      </c>
      <c r="Z210" t="str">
        <f ca="1"/>
        <v>20-Jul</v>
      </c>
      <c r="AA210">
        <f ca="1"/>
        <v>2644.2</v>
      </c>
      <c r="AB210">
        <f ca="1"/>
        <v>-547.79999999999995</v>
      </c>
    </row>
    <row r="211" spans="21:28" x14ac:dyDescent="0.25">
      <c r="U211" s="20" t="s">
        <v>357</v>
      </c>
      <c r="V211" s="26">
        <v>4877.3999999999996</v>
      </c>
      <c r="W211" s="26">
        <v>372.4</v>
      </c>
      <c r="X211" s="18"/>
      <c r="Y211" s="18">
        <f t="shared" ca="1" si="6"/>
        <v>28</v>
      </c>
      <c r="Z211" t="str">
        <f ca="1"/>
        <v>21-Jul</v>
      </c>
      <c r="AA211">
        <f ca="1"/>
        <v>4877.3999999999996</v>
      </c>
      <c r="AB211">
        <f ca="1"/>
        <v>372.4</v>
      </c>
    </row>
    <row r="212" spans="21:28" x14ac:dyDescent="0.25">
      <c r="U212" s="20" t="s">
        <v>210</v>
      </c>
      <c r="V212" s="26">
        <v>4391.8</v>
      </c>
      <c r="W212" s="26">
        <v>367.8</v>
      </c>
      <c r="X212" s="18"/>
      <c r="Y212" s="18">
        <f t="shared" ca="1" si="6"/>
        <v>39</v>
      </c>
      <c r="Z212" t="str">
        <f ca="1"/>
        <v>22-Jul</v>
      </c>
      <c r="AA212">
        <f ca="1"/>
        <v>4391.8</v>
      </c>
      <c r="AB212">
        <f ca="1"/>
        <v>367.8</v>
      </c>
    </row>
    <row r="213" spans="21:28" x14ac:dyDescent="0.25">
      <c r="U213" s="20" t="s">
        <v>358</v>
      </c>
      <c r="V213" s="26">
        <v>1958.5</v>
      </c>
      <c r="W213" s="26">
        <v>-1116.5</v>
      </c>
      <c r="X213" s="18"/>
      <c r="Y213" s="18">
        <f ca="1">RANK(AA213,AA:AA)</f>
        <v>173</v>
      </c>
      <c r="Z213" t="str">
        <f ca="1"/>
        <v>23-Jul</v>
      </c>
      <c r="AA213">
        <f ca="1"/>
        <v>1958.5</v>
      </c>
      <c r="AB213">
        <f ca="1"/>
        <v>-1116.5</v>
      </c>
    </row>
    <row r="214" spans="21:28" x14ac:dyDescent="0.25">
      <c r="U214" s="20" t="s">
        <v>359</v>
      </c>
      <c r="V214" s="26">
        <v>2515.1999999999998</v>
      </c>
      <c r="W214" s="26">
        <v>-910.8</v>
      </c>
      <c r="X214" s="18"/>
      <c r="Y214" s="18">
        <f t="shared" ca="1" si="6"/>
        <v>127</v>
      </c>
      <c r="Z214" t="str">
        <f ca="1"/>
        <v>24-Jul</v>
      </c>
      <c r="AA214">
        <f ca="1"/>
        <v>2515.1999999999998</v>
      </c>
      <c r="AB214">
        <f ca="1"/>
        <v>-910.8</v>
      </c>
    </row>
    <row r="215" spans="21:28" x14ac:dyDescent="0.25">
      <c r="U215" s="20" t="s">
        <v>360</v>
      </c>
      <c r="V215" s="26">
        <v>2213.6999999999998</v>
      </c>
      <c r="W215" s="26">
        <v>-1004.3</v>
      </c>
      <c r="X215" s="18"/>
      <c r="Y215" s="18">
        <f ca="1">RANK(AA215,AA:AA)</f>
        <v>149</v>
      </c>
      <c r="Z215" t="str">
        <f ca="1"/>
        <v>25-Jul</v>
      </c>
      <c r="AA215">
        <f ca="1"/>
        <v>2213.6999999999998</v>
      </c>
      <c r="AB215">
        <f ca="1"/>
        <v>-1004.3</v>
      </c>
    </row>
    <row r="216" spans="21:28" x14ac:dyDescent="0.25">
      <c r="U216" s="20" t="s">
        <v>361</v>
      </c>
      <c r="V216" s="26">
        <v>2105.4</v>
      </c>
      <c r="W216" s="26">
        <v>-1086.5999999999999</v>
      </c>
      <c r="X216" s="18"/>
      <c r="Y216" s="18">
        <f t="shared" ca="1" si="6"/>
        <v>159</v>
      </c>
      <c r="Z216" t="str">
        <f ca="1"/>
        <v>26-Jul</v>
      </c>
      <c r="AA216">
        <f ca="1"/>
        <v>2105.4</v>
      </c>
      <c r="AB216">
        <f ca="1"/>
        <v>-1086.5999999999999</v>
      </c>
    </row>
    <row r="217" spans="21:28" x14ac:dyDescent="0.25">
      <c r="U217" s="20" t="s">
        <v>211</v>
      </c>
      <c r="V217" s="26">
        <v>1962.4</v>
      </c>
      <c r="W217" s="26">
        <v>-930.6</v>
      </c>
      <c r="X217" s="18"/>
      <c r="Y217" s="18">
        <f t="shared" ca="1" si="6"/>
        <v>172</v>
      </c>
      <c r="Z217" t="str">
        <f ca="1"/>
        <v>27-Jul</v>
      </c>
      <c r="AA217">
        <f ca="1"/>
        <v>1962.4</v>
      </c>
      <c r="AB217">
        <f ca="1"/>
        <v>-930.6</v>
      </c>
    </row>
    <row r="218" spans="21:28" x14ac:dyDescent="0.25">
      <c r="U218" s="20" t="s">
        <v>362</v>
      </c>
      <c r="V218" s="26">
        <v>3286.6</v>
      </c>
      <c r="W218" s="26">
        <v>-243.4</v>
      </c>
      <c r="X218" s="18"/>
      <c r="Y218" s="18">
        <f ca="1">RANK(AA218,AA:AA)</f>
        <v>70</v>
      </c>
      <c r="Z218" t="str">
        <f ca="1"/>
        <v>28-Jul</v>
      </c>
      <c r="AA218">
        <f ca="1"/>
        <v>3286.6</v>
      </c>
      <c r="AB218">
        <f ca="1"/>
        <v>-243.4</v>
      </c>
    </row>
    <row r="219" spans="21:28" x14ac:dyDescent="0.25">
      <c r="U219" s="20" t="s">
        <v>212</v>
      </c>
      <c r="V219" s="26">
        <v>4099.7</v>
      </c>
      <c r="W219" s="26">
        <v>387.7</v>
      </c>
      <c r="X219" s="18"/>
      <c r="Y219" s="18">
        <f t="shared" ca="1" si="6"/>
        <v>47</v>
      </c>
      <c r="Z219" t="str">
        <f ca="1"/>
        <v>29-Jul</v>
      </c>
      <c r="AA219">
        <f ca="1"/>
        <v>4099.7</v>
      </c>
      <c r="AB219">
        <f ca="1"/>
        <v>387.7</v>
      </c>
    </row>
    <row r="220" spans="21:28" x14ac:dyDescent="0.25">
      <c r="U220" s="20" t="s">
        <v>363</v>
      </c>
      <c r="V220" s="26"/>
      <c r="W220" s="26">
        <v>-2100</v>
      </c>
      <c r="X220" s="18"/>
      <c r="Y220" s="18">
        <f t="shared" ca="1" si="6"/>
        <v>210</v>
      </c>
    </row>
    <row r="221" spans="21:28" x14ac:dyDescent="0.25">
      <c r="U221" s="20" t="s">
        <v>364</v>
      </c>
      <c r="V221" s="26"/>
      <c r="W221" s="26">
        <v>-2100</v>
      </c>
      <c r="X221" s="18"/>
      <c r="Y221" s="18">
        <f ca="1">RANK(AA221,AA:AA)</f>
        <v>210</v>
      </c>
    </row>
    <row r="222" spans="21:28" x14ac:dyDescent="0.25">
      <c r="X222" s="18"/>
      <c r="Y222" s="18">
        <f ca="1">RANK(AA222,AA:AA)</f>
        <v>210</v>
      </c>
    </row>
    <row r="223" spans="21:28" x14ac:dyDescent="0.25">
      <c r="Y223" s="18"/>
    </row>
  </sheetData>
  <phoneticPr fontId="10" type="noConversion"/>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01397-E620-4E4B-9A7B-ED740693E4D9}">
  <dimension ref="Q7:U8"/>
  <sheetViews>
    <sheetView tabSelected="1" topLeftCell="G19" workbookViewId="0">
      <selection activeCell="X11" sqref="X11"/>
    </sheetView>
  </sheetViews>
  <sheetFormatPr defaultRowHeight="12.5" x14ac:dyDescent="0.25"/>
  <sheetData>
    <row r="7" spans="17:21" x14ac:dyDescent="0.25">
      <c r="U7" s="23"/>
    </row>
    <row r="8" spans="17:21" x14ac:dyDescent="0.25">
      <c r="Q8" t="b">
        <v>0</v>
      </c>
      <c r="R8" t="b">
        <v>0</v>
      </c>
      <c r="S8" t="b">
        <v>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20" r:id="rId4" name="Check Box 4">
              <controlPr defaultSize="0" autoFill="0" autoLine="0" autoPict="0">
                <anchor moveWithCells="1">
                  <from>
                    <xdr:col>4</xdr:col>
                    <xdr:colOff>38100</xdr:colOff>
                    <xdr:row>24</xdr:row>
                    <xdr:rowOff>88900</xdr:rowOff>
                  </from>
                  <to>
                    <xdr:col>5</xdr:col>
                    <xdr:colOff>190500</xdr:colOff>
                    <xdr:row>25</xdr:row>
                    <xdr:rowOff>76200</xdr:rowOff>
                  </to>
                </anchor>
              </controlPr>
            </control>
          </mc:Choice>
        </mc:AlternateContent>
        <mc:AlternateContent xmlns:mc="http://schemas.openxmlformats.org/markup-compatibility/2006">
          <mc:Choice Requires="x14">
            <control shapeId="9221" r:id="rId5" name="Check Box 5">
              <controlPr defaultSize="0" autoFill="0" autoLine="0" autoPict="0">
                <anchor moveWithCells="1">
                  <from>
                    <xdr:col>5</xdr:col>
                    <xdr:colOff>171450</xdr:colOff>
                    <xdr:row>24</xdr:row>
                    <xdr:rowOff>95250</xdr:rowOff>
                  </from>
                  <to>
                    <xdr:col>6</xdr:col>
                    <xdr:colOff>323850</xdr:colOff>
                    <xdr:row>25</xdr:row>
                    <xdr:rowOff>82550</xdr:rowOff>
                  </to>
                </anchor>
              </controlPr>
            </control>
          </mc:Choice>
        </mc:AlternateContent>
        <mc:AlternateContent xmlns:mc="http://schemas.openxmlformats.org/markup-compatibility/2006">
          <mc:Choice Requires="x14">
            <control shapeId="9222" r:id="rId6" name="Check Box 6">
              <controlPr defaultSize="0" autoFill="0" autoLine="0" autoPict="0">
                <anchor moveWithCells="1">
                  <from>
                    <xdr:col>6</xdr:col>
                    <xdr:colOff>133350</xdr:colOff>
                    <xdr:row>24</xdr:row>
                    <xdr:rowOff>107950</xdr:rowOff>
                  </from>
                  <to>
                    <xdr:col>7</xdr:col>
                    <xdr:colOff>304800</xdr:colOff>
                    <xdr:row>25</xdr:row>
                    <xdr:rowOff>95250</xdr:rowOff>
                  </to>
                </anchor>
              </controlPr>
            </control>
          </mc:Choice>
        </mc:AlternateContent>
        <mc:AlternateContent xmlns:mc="http://schemas.openxmlformats.org/markup-compatibility/2006">
          <mc:Choice Requires="x14">
            <control shapeId="9223" r:id="rId7" name="Scroll Bar 7">
              <controlPr defaultSize="0" autoPict="0">
                <anchor moveWithCells="1">
                  <from>
                    <xdr:col>10</xdr:col>
                    <xdr:colOff>19050</xdr:colOff>
                    <xdr:row>8</xdr:row>
                    <xdr:rowOff>133350</xdr:rowOff>
                  </from>
                  <to>
                    <xdr:col>10</xdr:col>
                    <xdr:colOff>171450</xdr:colOff>
                    <xdr:row>23</xdr:row>
                    <xdr:rowOff>152400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B7528-21F2-4889-B28C-97B212520906}">
  <dimension ref="A1"/>
  <sheetViews>
    <sheetView workbookViewId="0">
      <selection activeCell="H31" sqref="H31"/>
    </sheetView>
  </sheetViews>
  <sheetFormatPr defaultRowHeight="12.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599AD8-91B8-483D-AB96-85FA0B4C95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 Data</vt:lpstr>
      <vt:lpstr>Sheet5</vt:lpstr>
      <vt:lpstr>Working Data</vt:lpstr>
      <vt:lpstr>Dashboard data</vt:lpstr>
      <vt:lpstr>Dashboard</vt:lpstr>
      <vt:lpstr>Analyse</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Chan</dc:creator>
  <cp:lastModifiedBy>Timothy Chan</cp:lastModifiedBy>
  <dcterms:created xsi:type="dcterms:W3CDTF">2022-11-14T04:11:36Z</dcterms:created>
  <dcterms:modified xsi:type="dcterms:W3CDTF">2023-03-21T16:01:47Z</dcterms:modified>
</cp:coreProperties>
</file>