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2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0c7df0ac5fdc06e/Documents/random/a form of PR/a-form-of-PR/"/>
    </mc:Choice>
  </mc:AlternateContent>
  <xr:revisionPtr revIDLastSave="0" documentId="8_{9DEFCBAB-7705-43E1-AA21-78AF05141DF6}" xr6:coauthVersionLast="47" xr6:coauthVersionMax="47" xr10:uidLastSave="{00000000-0000-0000-0000-000000000000}"/>
  <bookViews>
    <workbookView xWindow="-108" yWindow="-108" windowWidth="23256" windowHeight="12456" xr2:uid="{FD544E15-2CFA-40AC-A494-E1BC20FB1A2B}"/>
  </bookViews>
  <sheets>
    <sheet name="party_votes" sheetId="1" r:id="rId1"/>
  </sheets>
  <calcPr calcId="0"/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H16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O16" i="1"/>
  <c r="P13" i="1"/>
  <c r="O15" i="1"/>
  <c r="D16" i="1"/>
  <c r="B16" i="1"/>
  <c r="C2" i="1" l="1"/>
  <c r="C4" i="1"/>
  <c r="C6" i="1"/>
  <c r="C8" i="1"/>
  <c r="C11" i="1"/>
  <c r="C13" i="1"/>
  <c r="C12" i="1"/>
  <c r="C3" i="1"/>
  <c r="C5" i="1"/>
  <c r="C7" i="1"/>
  <c r="C9" i="1"/>
  <c r="C10" i="1"/>
  <c r="C14" i="1"/>
  <c r="C15" i="1"/>
  <c r="C16" i="1" l="1"/>
  <c r="E16" i="1" l="1"/>
  <c r="G16" i="1" l="1"/>
  <c r="J16" i="1" l="1"/>
</calcChain>
</file>

<file path=xl/sharedStrings.xml><?xml version="1.0" encoding="utf-8"?>
<sst xmlns="http://schemas.openxmlformats.org/spreadsheetml/2006/main" count="25" uniqueCount="25">
  <si>
    <t>party</t>
  </si>
  <si>
    <t>votes</t>
  </si>
  <si>
    <t>proportion</t>
  </si>
  <si>
    <t>Con</t>
  </si>
  <si>
    <t>Lab</t>
  </si>
  <si>
    <t>LD</t>
  </si>
  <si>
    <t>SNP</t>
  </si>
  <si>
    <t>Green</t>
  </si>
  <si>
    <t>BRX</t>
  </si>
  <si>
    <t>other</t>
  </si>
  <si>
    <t>DUP</t>
  </si>
  <si>
    <t>SF</t>
  </si>
  <si>
    <t>PC</t>
  </si>
  <si>
    <t>APNI</t>
  </si>
  <si>
    <t>SDLP</t>
  </si>
  <si>
    <t>UUP</t>
  </si>
  <si>
    <t>Of which other winner</t>
  </si>
  <si>
    <t>seat proportion</t>
  </si>
  <si>
    <t>Column1</t>
  </si>
  <si>
    <t>Column2</t>
  </si>
  <si>
    <t>Column3</t>
  </si>
  <si>
    <t>seats won</t>
  </si>
  <si>
    <t>seats proportion without seats won included</t>
  </si>
  <si>
    <t>won pluss allocated</t>
  </si>
  <si>
    <t>round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</si>
</sst>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A4FFE09-6243-4CEB-B81B-6B97BA4EA18B}" name="Table1" displayName="Table1" ref="A1:K16" totalsRowCount="1" headerRowDxfId="4">
  <autoFilter ref="A1:K15" xr:uid="{7A4FFE09-6243-4CEB-B81B-6B97BA4EA18B}"/>
  <sortState xmlns:xlrd2="http://schemas.microsoft.com/office/spreadsheetml/2017/richdata2" ref="A2:K15">
    <sortCondition descending="1" ref="I1:I15"/>
  </sortState>
  <tableColumns count="11">
    <tableColumn id="1" xr3:uid="{631D1B68-4105-4DCF-8942-56F5EB14980F}" name="party"/>
    <tableColumn id="2" xr3:uid="{65CDE9B5-28A5-43C3-98F2-493BA41E6F0B}" name="votes" totalsRowFunction="sum"/>
    <tableColumn id="3" xr3:uid="{C62549E5-8B16-40F4-86C8-3AD866E3ADC8}" name="proportion" totalsRowFunction="sum">
      <calculatedColumnFormula>Table1[[#This Row],[votes]]/Table1[[#Totals],[votes]]</calculatedColumnFormula>
    </tableColumn>
    <tableColumn id="4" xr3:uid="{25B6748D-D8E5-425E-AE36-062602C3E048}" name="seats won" totalsRowFunction="sum"/>
    <tableColumn id="5" xr3:uid="{E0A5A55D-BEBA-4588-8E04-B88488BB7790}" name="seats proportion without seats won included" totalsRowFunction="sum" dataDxfId="2">
      <calculatedColumnFormula>(650-Table1[[#Totals],[seats won]])*Table1[[#This Row],[proportion]]</calculatedColumnFormula>
    </tableColumn>
    <tableColumn id="6" xr3:uid="{3F66BA0F-6EC6-4D91-9641-111D1536DC16}" name="Column3" dataDxfId="6"/>
    <tableColumn id="10" xr3:uid="{DC5179E3-268D-4BD0-8F2B-AD984CA2E1D5}" name="won pluss allocated" totalsRowFunction="sum" dataDxfId="5">
      <calculatedColumnFormula>Table1[[#This Row],[seats won]]+Table1[[#This Row],[seats proportion without seats won included]]</calculatedColumnFormula>
    </tableColumn>
    <tableColumn id="11" xr3:uid="{8493C1B2-337F-47D2-8AB0-0FFC7EB8AB1E}" name="round" totalsRowFunction="sum" dataDxfId="1">
      <calculatedColumnFormula>ROUND(Table1[[#This Row],[won pluss allocated]],0)</calculatedColumnFormula>
    </tableColumn>
    <tableColumn id="7" xr3:uid="{1DCB1DF7-1B71-4E96-984D-68A6B899D1EE}" name="Column2" dataDxfId="3"/>
    <tableColumn id="8" xr3:uid="{A3BB0216-8B84-4CBF-BFFB-5BAFB4924559}" name="seat proportion" totalsRowFunction="custom" dataDxfId="0">
      <calculatedColumnFormula>Table1[[#This Row],[won pluss allocated]]/650</calculatedColumnFormula>
      <totalsRowFormula>SUM(Table1[seat proportion])</totalsRowFormula>
    </tableColumn>
    <tableColumn id="9" xr3:uid="{56CCE990-0692-40EB-A080-A7158654F6CF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13F13-4102-4444-A0F3-89768D2E1E6E}">
  <dimension ref="A1:P16"/>
  <sheetViews>
    <sheetView tabSelected="1" workbookViewId="0">
      <pane ySplit="1" topLeftCell="A2" activePane="bottomLeft" state="frozen"/>
      <selection pane="bottomLeft" activeCell="I21" sqref="I21"/>
    </sheetView>
  </sheetViews>
  <sheetFormatPr defaultRowHeight="14.4" x14ac:dyDescent="0.3"/>
  <cols>
    <col min="1" max="11" width="15.6640625" customWidth="1"/>
  </cols>
  <sheetData>
    <row r="1" spans="1:16" s="1" customFormat="1" ht="44.4" customHeight="1" x14ac:dyDescent="0.3">
      <c r="A1" s="1" t="s">
        <v>0</v>
      </c>
      <c r="B1" s="1" t="s">
        <v>1</v>
      </c>
      <c r="C1" s="1" t="s">
        <v>2</v>
      </c>
      <c r="D1" s="1" t="s">
        <v>21</v>
      </c>
      <c r="E1" s="1" t="s">
        <v>22</v>
      </c>
      <c r="F1" s="1" t="s">
        <v>20</v>
      </c>
      <c r="G1" s="1" t="s">
        <v>23</v>
      </c>
      <c r="H1" s="1" t="s">
        <v>24</v>
      </c>
      <c r="I1" s="1" t="s">
        <v>19</v>
      </c>
      <c r="J1" s="1" t="s">
        <v>17</v>
      </c>
      <c r="K1" s="1" t="s">
        <v>18</v>
      </c>
    </row>
    <row r="2" spans="1:16" x14ac:dyDescent="0.3">
      <c r="A2" t="s">
        <v>3</v>
      </c>
      <c r="B2">
        <v>13966454</v>
      </c>
      <c r="C2">
        <f>Table1[[#This Row],[votes]]/Table1[[#Totals],[votes]]</f>
        <v>0.43589400198951711</v>
      </c>
      <c r="D2">
        <v>280</v>
      </c>
      <c r="E2">
        <f>(650-Table1[[#Totals],[seats won]])*Table1[[#This Row],[proportion]]</f>
        <v>99.819726455599422</v>
      </c>
      <c r="G2">
        <f>Table1[[#This Row],[seats won]]+Table1[[#This Row],[seats proportion without seats won included]]</f>
        <v>379.81972645559944</v>
      </c>
      <c r="H2">
        <f>ROUND(Table1[[#This Row],[won pluss allocated]],0)</f>
        <v>380</v>
      </c>
      <c r="J2">
        <f>Table1[[#This Row],[won pluss allocated]]/650</f>
        <v>0.58433804070092221</v>
      </c>
    </row>
    <row r="3" spans="1:16" x14ac:dyDescent="0.3">
      <c r="A3" t="s">
        <v>4</v>
      </c>
      <c r="B3">
        <v>10269051</v>
      </c>
      <c r="C3">
        <f>Table1[[#This Row],[votes]]/Table1[[#Totals],[votes]]</f>
        <v>0.32049779686557894</v>
      </c>
      <c r="D3">
        <v>120</v>
      </c>
      <c r="E3">
        <f>(650-Table1[[#Totals],[seats won]])*Table1[[#This Row],[proportion]]</f>
        <v>73.393995482217576</v>
      </c>
      <c r="G3">
        <f>Table1[[#This Row],[seats won]]+Table1[[#This Row],[seats proportion without seats won included]]</f>
        <v>193.39399548221758</v>
      </c>
      <c r="H3">
        <f>ROUND(Table1[[#This Row],[won pluss allocated]],0)</f>
        <v>193</v>
      </c>
      <c r="J3">
        <f>Table1[[#This Row],[won pluss allocated]]/650</f>
        <v>0.29752922381879626</v>
      </c>
    </row>
    <row r="4" spans="1:16" x14ac:dyDescent="0.3">
      <c r="A4" t="s">
        <v>5</v>
      </c>
      <c r="B4">
        <v>3696419</v>
      </c>
      <c r="C4">
        <f>Table1[[#This Row],[votes]]/Table1[[#Totals],[votes]]</f>
        <v>0.11536549441541058</v>
      </c>
      <c r="D4">
        <v>6</v>
      </c>
      <c r="E4">
        <f>(650-Table1[[#Totals],[seats won]])*Table1[[#This Row],[proportion]]</f>
        <v>26.418698221129024</v>
      </c>
      <c r="G4">
        <f>Table1[[#This Row],[seats won]]+Table1[[#This Row],[seats proportion without seats won included]]</f>
        <v>32.41869822112902</v>
      </c>
      <c r="H4">
        <f>ROUND(Table1[[#This Row],[won pluss allocated]],0)</f>
        <v>32</v>
      </c>
      <c r="J4">
        <f>Table1[[#This Row],[won pluss allocated]]/650</f>
        <v>4.9874920340198491E-2</v>
      </c>
    </row>
    <row r="5" spans="1:16" x14ac:dyDescent="0.3">
      <c r="A5" t="s">
        <v>6</v>
      </c>
      <c r="B5">
        <v>1242380</v>
      </c>
      <c r="C5">
        <f>Table1[[#This Row],[votes]]/Table1[[#Totals],[votes]]</f>
        <v>3.8774766321625825E-2</v>
      </c>
      <c r="D5">
        <v>10</v>
      </c>
      <c r="E5">
        <f>(650-Table1[[#Totals],[seats won]])*Table1[[#This Row],[proportion]]</f>
        <v>8.8794214876523139</v>
      </c>
      <c r="G5">
        <f>Table1[[#This Row],[seats won]]+Table1[[#This Row],[seats proportion without seats won included]]</f>
        <v>18.879421487652316</v>
      </c>
      <c r="H5">
        <f>ROUND(Table1[[#This Row],[won pluss allocated]],0)</f>
        <v>19</v>
      </c>
      <c r="J5">
        <f>Table1[[#This Row],[won pluss allocated]]/650</f>
        <v>2.904526382715741E-2</v>
      </c>
    </row>
    <row r="6" spans="1:16" x14ac:dyDescent="0.3">
      <c r="A6" t="s">
        <v>7</v>
      </c>
      <c r="B6">
        <v>865715</v>
      </c>
      <c r="C6">
        <f>Table1[[#This Row],[votes]]/Table1[[#Totals],[votes]]</f>
        <v>2.7019025439983177E-2</v>
      </c>
      <c r="D6">
        <v>1</v>
      </c>
      <c r="E6">
        <f>(650-Table1[[#Totals],[seats won]])*Table1[[#This Row],[proportion]]</f>
        <v>6.1873568257561473</v>
      </c>
      <c r="G6">
        <f>Table1[[#This Row],[seats won]]+Table1[[#This Row],[seats proportion without seats won included]]</f>
        <v>7.1873568257561473</v>
      </c>
      <c r="H6">
        <f>ROUND(Table1[[#This Row],[won pluss allocated]],0)</f>
        <v>7</v>
      </c>
      <c r="J6">
        <f>Table1[[#This Row],[won pluss allocated]]/650</f>
        <v>1.1057472039624842E-2</v>
      </c>
    </row>
    <row r="7" spans="1:16" x14ac:dyDescent="0.3">
      <c r="A7" t="s">
        <v>8</v>
      </c>
      <c r="B7">
        <v>644257</v>
      </c>
      <c r="C7">
        <f>Table1[[#This Row],[votes]]/Table1[[#Totals],[votes]]</f>
        <v>2.0107305837241171E-2</v>
      </c>
      <c r="D7">
        <v>0</v>
      </c>
      <c r="E7">
        <f>(650-Table1[[#Totals],[seats won]])*Table1[[#This Row],[proportion]]</f>
        <v>4.6045730367282278</v>
      </c>
      <c r="G7">
        <f>Table1[[#This Row],[seats won]]+Table1[[#This Row],[seats proportion without seats won included]]</f>
        <v>4.6045730367282278</v>
      </c>
      <c r="H7">
        <f>ROUND(Table1[[#This Row],[won pluss allocated]],0)</f>
        <v>5</v>
      </c>
      <c r="J7">
        <f>Table1[[#This Row],[won pluss allocated]]/650</f>
        <v>7.0839585180434272E-3</v>
      </c>
    </row>
    <row r="8" spans="1:16" x14ac:dyDescent="0.3">
      <c r="A8" t="s">
        <v>9</v>
      </c>
      <c r="B8">
        <v>404613</v>
      </c>
      <c r="C8">
        <f>Table1[[#This Row],[votes]]/Table1[[#Totals],[votes]]</f>
        <v>1.2627999907992715E-2</v>
      </c>
      <c r="D8">
        <v>1</v>
      </c>
      <c r="E8">
        <f>(650-Table1[[#Totals],[seats won]])*Table1[[#This Row],[proportion]]</f>
        <v>2.8918119789303316</v>
      </c>
      <c r="G8">
        <f>Table1[[#This Row],[seats won]]+Table1[[#This Row],[seats proportion without seats won included]]</f>
        <v>3.8918119789303316</v>
      </c>
      <c r="H8">
        <f>ROUND(Table1[[#This Row],[won pluss allocated]],0)</f>
        <v>4</v>
      </c>
      <c r="J8">
        <f>Table1[[#This Row],[won pluss allocated]]/650</f>
        <v>5.9874030445082023E-3</v>
      </c>
    </row>
    <row r="9" spans="1:16" x14ac:dyDescent="0.3">
      <c r="A9" t="s">
        <v>10</v>
      </c>
      <c r="B9">
        <v>244128</v>
      </c>
      <c r="C9">
        <f>Table1[[#This Row],[votes]]/Table1[[#Totals],[votes]]</f>
        <v>7.6192518815224562E-3</v>
      </c>
      <c r="D9">
        <v>0</v>
      </c>
      <c r="E9">
        <f>(650-Table1[[#Totals],[seats won]])*Table1[[#This Row],[proportion]]</f>
        <v>1.7448086808686425</v>
      </c>
      <c r="G9">
        <f>Table1[[#This Row],[seats won]]+Table1[[#This Row],[seats proportion without seats won included]]</f>
        <v>1.7448086808686425</v>
      </c>
      <c r="H9">
        <f>ROUND(Table1[[#This Row],[won pluss allocated]],0)</f>
        <v>2</v>
      </c>
      <c r="J9">
        <f>Table1[[#This Row],[won pluss allocated]]/650</f>
        <v>2.6843210474902192E-3</v>
      </c>
    </row>
    <row r="10" spans="1:16" x14ac:dyDescent="0.3">
      <c r="A10" t="s">
        <v>12</v>
      </c>
      <c r="B10">
        <v>153265</v>
      </c>
      <c r="C10">
        <f>Table1[[#This Row],[votes]]/Table1[[#Totals],[votes]]</f>
        <v>4.7834113236561934E-3</v>
      </c>
      <c r="D10">
        <v>0</v>
      </c>
      <c r="E10">
        <f>(650-Table1[[#Totals],[seats won]])*Table1[[#This Row],[proportion]]</f>
        <v>1.0954011931172682</v>
      </c>
      <c r="G10">
        <f>Table1[[#This Row],[seats won]]+Table1[[#This Row],[seats proportion without seats won included]]</f>
        <v>1.0954011931172682</v>
      </c>
      <c r="H10">
        <f>ROUND(Table1[[#This Row],[won pluss allocated]],0)</f>
        <v>1</v>
      </c>
      <c r="J10">
        <f>Table1[[#This Row],[won pluss allocated]]/650</f>
        <v>1.6852326047957973E-3</v>
      </c>
    </row>
    <row r="11" spans="1:16" x14ac:dyDescent="0.3">
      <c r="A11" t="s">
        <v>11</v>
      </c>
      <c r="B11">
        <v>181853</v>
      </c>
      <c r="C11">
        <f>Table1[[#This Row],[votes]]/Table1[[#Totals],[votes]]</f>
        <v>5.6756447945770384E-3</v>
      </c>
      <c r="D11">
        <v>1</v>
      </c>
      <c r="E11">
        <f>(650-Table1[[#Totals],[seats won]])*Table1[[#This Row],[proportion]]</f>
        <v>1.2997226579581418</v>
      </c>
      <c r="G11">
        <f>Table1[[#This Row],[seats won]]+Table1[[#This Row],[seats proportion without seats won included]]</f>
        <v>2.2997226579581418</v>
      </c>
      <c r="H11">
        <f>ROUND(Table1[[#This Row],[won pluss allocated]],0)</f>
        <v>2</v>
      </c>
      <c r="J11">
        <f>Table1[[#This Row],[won pluss allocated]]/650</f>
        <v>3.5380348583971414E-3</v>
      </c>
    </row>
    <row r="12" spans="1:16" x14ac:dyDescent="0.3">
      <c r="A12" t="s">
        <v>15</v>
      </c>
      <c r="B12">
        <v>93123</v>
      </c>
      <c r="C12">
        <f>Table1[[#This Row],[votes]]/Table1[[#Totals],[votes]]</f>
        <v>2.9063753152568147E-3</v>
      </c>
      <c r="D12">
        <v>0</v>
      </c>
      <c r="E12">
        <f>(650-Table1[[#Totals],[seats won]])*Table1[[#This Row],[proportion]]</f>
        <v>0.66555994719381051</v>
      </c>
      <c r="G12">
        <f>Table1[[#This Row],[seats won]]+Table1[[#This Row],[seats proportion without seats won included]]</f>
        <v>0.66555994719381051</v>
      </c>
      <c r="H12">
        <f>ROUND(Table1[[#This Row],[won pluss allocated]],0)</f>
        <v>1</v>
      </c>
      <c r="J12">
        <f>Table1[[#This Row],[won pluss allocated]]/650</f>
        <v>1.02393838029817E-3</v>
      </c>
    </row>
    <row r="13" spans="1:16" x14ac:dyDescent="0.3">
      <c r="A13" t="s">
        <v>13</v>
      </c>
      <c r="B13">
        <v>134115</v>
      </c>
      <c r="C13">
        <f>Table1[[#This Row],[votes]]/Table1[[#Totals],[votes]]</f>
        <v>4.1857384900150091E-3</v>
      </c>
      <c r="D13">
        <v>0</v>
      </c>
      <c r="E13">
        <f>(650-Table1[[#Totals],[seats won]])*Table1[[#This Row],[proportion]]</f>
        <v>0.95853411421343704</v>
      </c>
      <c r="G13">
        <f>Table1[[#This Row],[seats won]]+Table1[[#This Row],[seats proportion without seats won included]]</f>
        <v>0.95853411421343704</v>
      </c>
      <c r="H13">
        <f>ROUND(Table1[[#This Row],[won pluss allocated]],0)</f>
        <v>1</v>
      </c>
      <c r="J13">
        <f>Table1[[#This Row],[won pluss allocated]]/650</f>
        <v>1.4746678680206723E-3</v>
      </c>
      <c r="O13">
        <v>650</v>
      </c>
      <c r="P13">
        <f>326-283</f>
        <v>43</v>
      </c>
    </row>
    <row r="14" spans="1:16" x14ac:dyDescent="0.3">
      <c r="A14" t="s">
        <v>14</v>
      </c>
      <c r="B14">
        <v>118737</v>
      </c>
      <c r="C14">
        <f>Table1[[#This Row],[votes]]/Table1[[#Totals],[votes]]</f>
        <v>3.7057900390628355E-3</v>
      </c>
      <c r="D14">
        <v>2</v>
      </c>
      <c r="E14">
        <f>(650-Table1[[#Totals],[seats won]])*Table1[[#This Row],[proportion]]</f>
        <v>0.8486259189453893</v>
      </c>
      <c r="G14">
        <f>Table1[[#This Row],[seats won]]+Table1[[#This Row],[seats proportion without seats won included]]</f>
        <v>2.8486259189453893</v>
      </c>
      <c r="H14">
        <f>ROUND(Table1[[#This Row],[won pluss allocated]],0)</f>
        <v>3</v>
      </c>
      <c r="J14">
        <f>Table1[[#This Row],[won pluss allocated]]/650</f>
        <v>4.382501413762137E-3</v>
      </c>
      <c r="O14">
        <v>326</v>
      </c>
    </row>
    <row r="15" spans="1:16" x14ac:dyDescent="0.3">
      <c r="A15" t="s">
        <v>16</v>
      </c>
      <c r="B15">
        <v>26831</v>
      </c>
      <c r="C15">
        <f>Table1[[#This Row],[votes]]/Table1[[#Totals],[votes]]</f>
        <v>8.373973785601365E-4</v>
      </c>
      <c r="D15">
        <v>0</v>
      </c>
      <c r="E15">
        <f>(650-Table1[[#Totals],[seats won]])*Table1[[#This Row],[proportion]]</f>
        <v>0.19176399969027125</v>
      </c>
      <c r="G15">
        <f>Table1[[#This Row],[seats won]]+Table1[[#This Row],[seats proportion without seats won included]]</f>
        <v>0.19176399969027125</v>
      </c>
      <c r="H15">
        <f>ROUND(Table1[[#This Row],[won pluss allocated]],0)</f>
        <v>0</v>
      </c>
      <c r="J15">
        <f>Table1[[#This Row],[won pluss allocated]]/650</f>
        <v>2.9502153798503268E-4</v>
      </c>
      <c r="O15">
        <f>650-326</f>
        <v>324</v>
      </c>
    </row>
    <row r="16" spans="1:16" x14ac:dyDescent="0.3">
      <c r="B16">
        <f>SUBTOTAL(109,Table1[votes])</f>
        <v>32040941</v>
      </c>
      <c r="C16">
        <f>SUBTOTAL(109,Table1[proportion])</f>
        <v>1</v>
      </c>
      <c r="D16">
        <f>SUBTOTAL(109,Table1[seats won])</f>
        <v>421</v>
      </c>
      <c r="E16">
        <f>SUBTOTAL(109,Table1[seats proportion without seats won included])</f>
        <v>229</v>
      </c>
      <c r="G16">
        <f>SUBTOTAL(109,Table1[won pluss allocated])</f>
        <v>650</v>
      </c>
      <c r="H16">
        <f>SUBTOTAL(109,Table1[round])</f>
        <v>650</v>
      </c>
      <c r="J16">
        <f>SUM(Table1[seat proportion])</f>
        <v>0.99999999999999989</v>
      </c>
      <c r="O16">
        <f>650-421</f>
        <v>229</v>
      </c>
    </row>
  </sheetData>
  <sortState xmlns:xlrd2="http://schemas.microsoft.com/office/spreadsheetml/2017/richdata2" ref="A2:K21">
    <sortCondition ref="F1:F21"/>
  </sortState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party_votes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Holly Everett</cp:lastModifiedBy>
  <dcterms:created xsi:type="dcterms:W3CDTF">2024-07-05T12:42:47Z</dcterms:created>
  <dcterms:modified xsi:type="dcterms:W3CDTF">2024-07-05T12:42:47Z</dcterms:modified>
</cp:coreProperties>
</file>