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18\研究生\数模\2022华为杯\Demo4\"/>
    </mc:Choice>
  </mc:AlternateContent>
  <xr:revisionPtr revIDLastSave="0" documentId="13_ncr:1_{D3D97432-49FA-4638-809B-70274240073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1" sheetId="1" r:id="rId2"/>
    <sheet name="Sheet2" sheetId="3" r:id="rId3"/>
    <sheet name="Sheet3" sheetId="4" r:id="rId4"/>
    <sheet name="Sheet4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6" i="4" l="1"/>
  <c r="R23" i="4"/>
  <c r="R20" i="4"/>
  <c r="R17" i="4"/>
  <c r="M17" i="4"/>
  <c r="M18" i="4"/>
  <c r="M19" i="4"/>
  <c r="M20" i="4"/>
  <c r="M21" i="4"/>
  <c r="M22" i="4"/>
  <c r="M23" i="4"/>
  <c r="M24" i="4"/>
  <c r="M25" i="4"/>
  <c r="M26" i="4"/>
  <c r="M27" i="4"/>
  <c r="M16" i="4"/>
  <c r="F6" i="3" l="1"/>
  <c r="G6" i="3"/>
  <c r="H6" i="3"/>
  <c r="A6" i="3"/>
  <c r="J2" i="3"/>
  <c r="B6" i="3" s="1"/>
  <c r="E6" i="3" l="1"/>
  <c r="D6" i="3"/>
  <c r="C6" i="3"/>
  <c r="J25" i="4" l="1"/>
  <c r="O29" i="4"/>
  <c r="N29" i="4"/>
  <c r="M29" i="4"/>
  <c r="L29" i="4"/>
  <c r="G27" i="4"/>
  <c r="F27" i="4"/>
  <c r="D27" i="4"/>
  <c r="G26" i="4"/>
  <c r="F26" i="4"/>
  <c r="D26" i="4"/>
  <c r="G25" i="4"/>
  <c r="F25" i="4"/>
  <c r="G24" i="4"/>
  <c r="F24" i="4"/>
  <c r="O24" i="4" s="1"/>
  <c r="D24" i="4"/>
  <c r="G23" i="4"/>
  <c r="F23" i="4"/>
  <c r="D23" i="4"/>
  <c r="G22" i="4"/>
  <c r="F22" i="4"/>
  <c r="G21" i="4"/>
  <c r="F21" i="4"/>
  <c r="D21" i="4"/>
  <c r="G20" i="4"/>
  <c r="F20" i="4"/>
  <c r="D20" i="4"/>
  <c r="G19" i="4"/>
  <c r="F19" i="4"/>
  <c r="G18" i="4"/>
  <c r="F18" i="4"/>
  <c r="D18" i="4"/>
  <c r="G17" i="4"/>
  <c r="F17" i="4"/>
  <c r="D17" i="4"/>
  <c r="G16" i="4"/>
  <c r="F16" i="4"/>
  <c r="Q19" i="4" l="1"/>
  <c r="P23" i="4"/>
  <c r="N26" i="4"/>
  <c r="P18" i="4"/>
  <c r="P21" i="4"/>
  <c r="P25" i="4"/>
  <c r="N22" i="4"/>
  <c r="O17" i="4"/>
  <c r="N20" i="4"/>
  <c r="Q27" i="4"/>
  <c r="P27" i="4"/>
  <c r="O27" i="4"/>
  <c r="N27" i="4"/>
  <c r="O16" i="4"/>
  <c r="Q16" i="4"/>
  <c r="P16" i="4"/>
  <c r="N16" i="4"/>
  <c r="P24" i="4"/>
  <c r="Q24" i="4"/>
  <c r="N24" i="4"/>
  <c r="P26" i="4" l="1"/>
  <c r="Q26" i="4"/>
  <c r="O26" i="4"/>
  <c r="Q21" i="4"/>
  <c r="O21" i="4"/>
  <c r="Q22" i="4"/>
  <c r="N21" i="4"/>
  <c r="Q25" i="4"/>
  <c r="N25" i="4"/>
  <c r="O25" i="4"/>
  <c r="Q18" i="4"/>
  <c r="O18" i="4"/>
  <c r="P17" i="4"/>
  <c r="N17" i="4"/>
  <c r="O23" i="4"/>
  <c r="Q23" i="4"/>
  <c r="O19" i="4"/>
  <c r="P19" i="4"/>
  <c r="N23" i="4"/>
  <c r="O20" i="4"/>
  <c r="N19" i="4"/>
  <c r="Q17" i="4"/>
  <c r="O22" i="4"/>
  <c r="N18" i="4"/>
  <c r="P22" i="4"/>
  <c r="P20" i="4"/>
  <c r="Q20" i="4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M16" i="2"/>
  <c r="M17" i="2"/>
  <c r="M18" i="2"/>
  <c r="M19" i="2"/>
  <c r="M20" i="2"/>
  <c r="M21" i="2"/>
  <c r="M22" i="2"/>
  <c r="M23" i="2"/>
  <c r="M24" i="2"/>
  <c r="M25" i="2"/>
  <c r="M26" i="2"/>
  <c r="M15" i="2"/>
  <c r="P28" i="2"/>
  <c r="O28" i="2"/>
  <c r="N28" i="2"/>
  <c r="M28" i="2"/>
  <c r="L16" i="2" l="1"/>
  <c r="L17" i="2"/>
  <c r="L18" i="2"/>
  <c r="L19" i="2"/>
  <c r="L20" i="2"/>
  <c r="L21" i="2"/>
  <c r="L22" i="2"/>
  <c r="L23" i="2"/>
  <c r="L24" i="2"/>
  <c r="L25" i="2"/>
  <c r="L26" i="2"/>
  <c r="L15" i="2"/>
  <c r="H16" i="2"/>
  <c r="H17" i="2"/>
  <c r="H18" i="2"/>
  <c r="H19" i="2"/>
  <c r="H20" i="2"/>
  <c r="H21" i="2"/>
  <c r="H22" i="2"/>
  <c r="H23" i="2"/>
  <c r="H24" i="2"/>
  <c r="H25" i="2"/>
  <c r="H26" i="2"/>
  <c r="H15" i="2"/>
  <c r="G16" i="2"/>
  <c r="G17" i="2"/>
  <c r="G18" i="2"/>
  <c r="G19" i="2"/>
  <c r="G20" i="2"/>
  <c r="G21" i="2"/>
  <c r="G22" i="2"/>
  <c r="G23" i="2"/>
  <c r="G24" i="2"/>
  <c r="G25" i="2"/>
  <c r="G26" i="2"/>
  <c r="G15" i="2"/>
  <c r="F16" i="2"/>
  <c r="F17" i="2"/>
  <c r="F18" i="2"/>
  <c r="F19" i="2"/>
  <c r="F20" i="2"/>
  <c r="F21" i="2"/>
  <c r="F22" i="2"/>
  <c r="F23" i="2"/>
  <c r="F24" i="2"/>
  <c r="F25" i="2"/>
  <c r="F26" i="2"/>
  <c r="F15" i="2"/>
  <c r="D26" i="2"/>
  <c r="D25" i="2"/>
  <c r="D23" i="2"/>
  <c r="D22" i="2"/>
  <c r="D20" i="2"/>
  <c r="D19" i="2"/>
  <c r="D17" i="2"/>
  <c r="D16" i="2"/>
</calcChain>
</file>

<file path=xl/sharedStrings.xml><?xml version="1.0" encoding="utf-8"?>
<sst xmlns="http://schemas.openxmlformats.org/spreadsheetml/2006/main" count="182" uniqueCount="27">
  <si>
    <t>牧户1</t>
    <phoneticPr fontId="2" type="noConversion"/>
  </si>
  <si>
    <t>牧户2</t>
  </si>
  <si>
    <t>牧户3</t>
  </si>
  <si>
    <t>牧户4</t>
  </si>
  <si>
    <t>牧户1</t>
    <phoneticPr fontId="3" type="noConversion"/>
  </si>
  <si>
    <t>人口密度</t>
    <phoneticPr fontId="2" type="noConversion"/>
  </si>
  <si>
    <t>牲畜密度</t>
    <phoneticPr fontId="2" type="noConversion"/>
  </si>
  <si>
    <t>纯收入</t>
    <phoneticPr fontId="2" type="noConversion"/>
  </si>
  <si>
    <t>风速</t>
    <phoneticPr fontId="2" type="noConversion"/>
  </si>
  <si>
    <t>降水</t>
    <phoneticPr fontId="2" type="noConversion"/>
  </si>
  <si>
    <t>气温</t>
    <phoneticPr fontId="2" type="noConversion"/>
  </si>
  <si>
    <t>植被盖度</t>
    <phoneticPr fontId="2" type="noConversion"/>
  </si>
  <si>
    <t>地表水资源</t>
    <phoneticPr fontId="2" type="noConversion"/>
  </si>
  <si>
    <t>地下水</t>
    <phoneticPr fontId="2" type="noConversion"/>
  </si>
  <si>
    <t>牧户2</t>
    <phoneticPr fontId="2" type="noConversion"/>
  </si>
  <si>
    <t>牧户3</t>
    <phoneticPr fontId="2" type="noConversion"/>
  </si>
  <si>
    <t>牧户4</t>
    <phoneticPr fontId="2" type="noConversion"/>
  </si>
  <si>
    <t>牧户</t>
    <phoneticPr fontId="2" type="noConversion"/>
  </si>
  <si>
    <t>年份</t>
    <phoneticPr fontId="2" type="noConversion"/>
  </si>
  <si>
    <t>人口数量</t>
    <phoneticPr fontId="2" type="noConversion"/>
  </si>
  <si>
    <t>牲畜数量</t>
    <phoneticPr fontId="2" type="noConversion"/>
  </si>
  <si>
    <t>社会经济水平</t>
    <phoneticPr fontId="2" type="noConversion"/>
  </si>
  <si>
    <t>放牧强度</t>
    <phoneticPr fontId="2" type="noConversion"/>
  </si>
  <si>
    <t>MGI</t>
    <phoneticPr fontId="2" type="noConversion"/>
  </si>
  <si>
    <t>NG</t>
    <phoneticPr fontId="2" type="noConversion"/>
  </si>
  <si>
    <t>LGI</t>
    <phoneticPr fontId="2" type="noConversion"/>
  </si>
  <si>
    <t>生物量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</si>
</sst>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_ "/>
  </numFmts>
  <fonts count="5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8803-FDA7-4C64-B6CF-6E8FBED6A2E6}">
  <dimension ref="A1:P28"/>
  <sheetViews>
    <sheetView topLeftCell="B1" workbookViewId="0">
      <selection activeCell="H2" sqref="A1:XFD1048576"/>
    </sheetView>
  </sheetViews>
  <sheetFormatPr defaultRowHeight="13.8" x14ac:dyDescent="0.25"/>
  <cols>
    <col min="7" max="7" width="11.6640625" bestFit="1" customWidth="1"/>
  </cols>
  <sheetData>
    <row r="1" spans="1:16" x14ac:dyDescent="0.25">
      <c r="A1" s="6" t="s">
        <v>17</v>
      </c>
      <c r="B1" s="6" t="s">
        <v>18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5</v>
      </c>
      <c r="J1" s="6" t="s">
        <v>6</v>
      </c>
      <c r="K1" s="6" t="s">
        <v>7</v>
      </c>
    </row>
    <row r="2" spans="1:16" x14ac:dyDescent="0.25">
      <c r="A2" s="6" t="s">
        <v>0</v>
      </c>
      <c r="B2" s="6">
        <v>2018</v>
      </c>
      <c r="C2" s="7">
        <v>6.5083333333333337</v>
      </c>
      <c r="D2" s="7">
        <v>105.9825</v>
      </c>
      <c r="E2" s="7">
        <v>4.3083333333333336</v>
      </c>
      <c r="F2" s="7">
        <v>0.27599999999999997</v>
      </c>
      <c r="G2" s="7">
        <v>5.09</v>
      </c>
      <c r="H2" s="7">
        <v>5.96</v>
      </c>
      <c r="I2" s="7">
        <v>0.83333333333333326</v>
      </c>
      <c r="J2" s="7">
        <v>275.83</v>
      </c>
      <c r="K2" s="7">
        <v>3330</v>
      </c>
    </row>
    <row r="3" spans="1:16" x14ac:dyDescent="0.25">
      <c r="A3" s="6" t="s">
        <v>0</v>
      </c>
      <c r="B3" s="6">
        <v>2019</v>
      </c>
      <c r="C3" s="7">
        <v>6.2474999999999987</v>
      </c>
      <c r="D3" s="7">
        <v>44.343333333333334</v>
      </c>
      <c r="E3" s="7">
        <v>4.5066666666666659</v>
      </c>
      <c r="F3" s="7">
        <v>0.23291666666666666</v>
      </c>
      <c r="G3" s="7">
        <v>4.05</v>
      </c>
      <c r="H3" s="7">
        <v>5.99</v>
      </c>
      <c r="I3" s="7">
        <v>0.83333333333333326</v>
      </c>
      <c r="J3" s="7">
        <v>272.22000000000003</v>
      </c>
      <c r="K3" s="7">
        <v>3330</v>
      </c>
    </row>
    <row r="4" spans="1:16" x14ac:dyDescent="0.25">
      <c r="A4" s="6" t="s">
        <v>0</v>
      </c>
      <c r="B4" s="6">
        <v>2020</v>
      </c>
      <c r="C4" s="7">
        <v>6.2374999999999998</v>
      </c>
      <c r="D4" s="7">
        <v>33.0625</v>
      </c>
      <c r="E4" s="7">
        <v>3.3275000000000006</v>
      </c>
      <c r="F4" s="7">
        <v>0.26516666666666661</v>
      </c>
      <c r="G4" s="7">
        <v>4.5</v>
      </c>
      <c r="H4" s="7">
        <v>6</v>
      </c>
      <c r="I4" s="7">
        <v>0.83333333333333326</v>
      </c>
      <c r="J4" s="7">
        <v>256.39</v>
      </c>
      <c r="K4" s="7">
        <v>3000</v>
      </c>
    </row>
    <row r="5" spans="1:16" x14ac:dyDescent="0.25">
      <c r="A5" s="6" t="s">
        <v>14</v>
      </c>
      <c r="B5" s="6">
        <v>2018</v>
      </c>
      <c r="C5" s="7">
        <v>6.5083333333333337</v>
      </c>
      <c r="D5" s="7">
        <v>105.9825</v>
      </c>
      <c r="E5" s="7">
        <v>4.3083333333333336</v>
      </c>
      <c r="F5" s="7">
        <v>0.27599999999999997</v>
      </c>
      <c r="G5" s="7">
        <v>5.09</v>
      </c>
      <c r="H5" s="7">
        <v>5.96</v>
      </c>
      <c r="I5" s="8">
        <v>0.66666666666666663</v>
      </c>
      <c r="J5" s="7">
        <v>230</v>
      </c>
      <c r="K5" s="7">
        <v>38925</v>
      </c>
    </row>
    <row r="6" spans="1:16" x14ac:dyDescent="0.25">
      <c r="A6" s="6" t="s">
        <v>14</v>
      </c>
      <c r="B6" s="6">
        <v>2019</v>
      </c>
      <c r="C6" s="7">
        <v>6.2474999999999987</v>
      </c>
      <c r="D6" s="7">
        <v>44.343333333333334</v>
      </c>
      <c r="E6" s="7">
        <v>4.5066666666666659</v>
      </c>
      <c r="F6" s="7">
        <v>0.23291666666666666</v>
      </c>
      <c r="G6" s="7">
        <v>4.05</v>
      </c>
      <c r="H6" s="7">
        <v>5.99</v>
      </c>
      <c r="I6" s="8">
        <v>0.66666666666666663</v>
      </c>
      <c r="J6" s="7">
        <v>210</v>
      </c>
      <c r="K6" s="7">
        <v>42337.5</v>
      </c>
    </row>
    <row r="7" spans="1:16" x14ac:dyDescent="0.25">
      <c r="A7" s="6" t="s">
        <v>14</v>
      </c>
      <c r="B7" s="6">
        <v>2020</v>
      </c>
      <c r="C7" s="7">
        <v>6.2374999999999998</v>
      </c>
      <c r="D7" s="7">
        <v>33.0625</v>
      </c>
      <c r="E7" s="7">
        <v>3.3275000000000006</v>
      </c>
      <c r="F7" s="7">
        <v>0.26516666666666661</v>
      </c>
      <c r="G7" s="7">
        <v>4.5</v>
      </c>
      <c r="H7" s="7">
        <v>6</v>
      </c>
      <c r="I7" s="8">
        <v>0.66666666666666663</v>
      </c>
      <c r="J7" s="7">
        <v>200</v>
      </c>
      <c r="K7" s="7">
        <v>44837.5</v>
      </c>
    </row>
    <row r="8" spans="1:16" x14ac:dyDescent="0.25">
      <c r="A8" s="6" t="s">
        <v>15</v>
      </c>
      <c r="B8" s="6">
        <v>2018</v>
      </c>
      <c r="C8" s="7">
        <v>6.5083333333333337</v>
      </c>
      <c r="D8" s="7">
        <v>105.9825</v>
      </c>
      <c r="E8" s="7">
        <v>4.3083333333333336</v>
      </c>
      <c r="F8" s="7">
        <v>0.27599999999999997</v>
      </c>
      <c r="G8" s="7">
        <v>5.09</v>
      </c>
      <c r="H8" s="7">
        <v>5.96</v>
      </c>
      <c r="I8" s="8">
        <v>0.5</v>
      </c>
      <c r="J8" s="7">
        <v>601.75</v>
      </c>
      <c r="K8" s="7">
        <v>21950</v>
      </c>
    </row>
    <row r="9" spans="1:16" x14ac:dyDescent="0.25">
      <c r="A9" s="6" t="s">
        <v>15</v>
      </c>
      <c r="B9" s="6">
        <v>2019</v>
      </c>
      <c r="C9" s="7">
        <v>6.2474999999999987</v>
      </c>
      <c r="D9" s="7">
        <v>44.343333333333334</v>
      </c>
      <c r="E9" s="7">
        <v>4.5066666666666659</v>
      </c>
      <c r="F9" s="7">
        <v>0.23291666666666666</v>
      </c>
      <c r="G9" s="7">
        <v>4.05</v>
      </c>
      <c r="H9" s="7">
        <v>5.99</v>
      </c>
      <c r="I9" s="8">
        <v>0.5</v>
      </c>
      <c r="J9" s="7">
        <v>492</v>
      </c>
      <c r="K9" s="7">
        <v>24195</v>
      </c>
    </row>
    <row r="10" spans="1:16" x14ac:dyDescent="0.25">
      <c r="A10" s="6" t="s">
        <v>15</v>
      </c>
      <c r="B10" s="6">
        <v>2020</v>
      </c>
      <c r="C10" s="7">
        <v>6.2374999999999998</v>
      </c>
      <c r="D10" s="7">
        <v>33.0625</v>
      </c>
      <c r="E10" s="7">
        <v>3.3275000000000006</v>
      </c>
      <c r="F10" s="7">
        <v>0.26516666666666661</v>
      </c>
      <c r="G10" s="7">
        <v>4.5</v>
      </c>
      <c r="H10" s="7">
        <v>6</v>
      </c>
      <c r="I10" s="8">
        <v>0.5</v>
      </c>
      <c r="J10" s="7">
        <v>520.75</v>
      </c>
      <c r="K10" s="7">
        <v>31175</v>
      </c>
    </row>
    <row r="11" spans="1:16" x14ac:dyDescent="0.25">
      <c r="A11" s="6" t="s">
        <v>16</v>
      </c>
      <c r="B11" s="6">
        <v>2018</v>
      </c>
      <c r="C11" s="7">
        <v>6.5083333333333337</v>
      </c>
      <c r="D11" s="7">
        <v>105.9825</v>
      </c>
      <c r="E11" s="7">
        <v>4.3083333333333336</v>
      </c>
      <c r="F11" s="7">
        <v>0.27599999999999997</v>
      </c>
      <c r="G11" s="7">
        <v>5.09</v>
      </c>
      <c r="H11" s="7">
        <v>5.96</v>
      </c>
      <c r="I11" s="7">
        <v>2.1428571428571428</v>
      </c>
      <c r="J11" s="7">
        <v>245.9</v>
      </c>
      <c r="K11" s="7">
        <v>10560</v>
      </c>
    </row>
    <row r="12" spans="1:16" x14ac:dyDescent="0.25">
      <c r="A12" s="6" t="s">
        <v>16</v>
      </c>
      <c r="B12" s="6">
        <v>2019</v>
      </c>
      <c r="C12" s="7">
        <v>6.2474999999999987</v>
      </c>
      <c r="D12" s="7">
        <v>44.343333333333334</v>
      </c>
      <c r="E12" s="7">
        <v>4.5066666666666659</v>
      </c>
      <c r="F12" s="7">
        <v>0.23291666666666666</v>
      </c>
      <c r="G12" s="7">
        <v>4.05</v>
      </c>
      <c r="H12" s="7">
        <v>5.99</v>
      </c>
      <c r="I12" s="7">
        <v>2.1428571428571428</v>
      </c>
      <c r="J12" s="7">
        <v>245.9</v>
      </c>
      <c r="K12" s="7">
        <v>15540</v>
      </c>
    </row>
    <row r="13" spans="1:16" x14ac:dyDescent="0.25">
      <c r="A13" s="6" t="s">
        <v>16</v>
      </c>
      <c r="B13" s="6">
        <v>2020</v>
      </c>
      <c r="C13" s="7">
        <v>6.2374999999999998</v>
      </c>
      <c r="D13" s="7">
        <v>33.0625</v>
      </c>
      <c r="E13" s="7">
        <v>3.3275000000000006</v>
      </c>
      <c r="F13" s="7">
        <v>0.26516666666666661</v>
      </c>
      <c r="G13" s="7">
        <v>4.5</v>
      </c>
      <c r="H13" s="7">
        <v>6</v>
      </c>
      <c r="I13" s="7">
        <v>2.1428571428571428</v>
      </c>
      <c r="J13" s="7">
        <v>255.7</v>
      </c>
      <c r="K13" s="7">
        <v>12860</v>
      </c>
    </row>
    <row r="14" spans="1:16" x14ac:dyDescent="0.25">
      <c r="A14" s="6" t="s">
        <v>17</v>
      </c>
      <c r="B14" s="6" t="s">
        <v>18</v>
      </c>
      <c r="C14" s="6" t="s">
        <v>8</v>
      </c>
      <c r="D14" s="6" t="s">
        <v>9</v>
      </c>
      <c r="E14" s="6" t="s">
        <v>10</v>
      </c>
      <c r="F14" s="6" t="s">
        <v>11</v>
      </c>
      <c r="G14" s="6" t="s">
        <v>12</v>
      </c>
      <c r="H14" s="6" t="s">
        <v>13</v>
      </c>
      <c r="I14" s="6" t="s">
        <v>5</v>
      </c>
      <c r="J14" s="6" t="s">
        <v>6</v>
      </c>
      <c r="K14" s="6" t="s">
        <v>7</v>
      </c>
    </row>
    <row r="15" spans="1:16" x14ac:dyDescent="0.25">
      <c r="A15" s="6" t="s">
        <v>0</v>
      </c>
      <c r="B15" s="6">
        <v>2018</v>
      </c>
      <c r="C15" s="7">
        <v>1</v>
      </c>
      <c r="D15" s="7">
        <v>1</v>
      </c>
      <c r="E15" s="7">
        <v>1</v>
      </c>
      <c r="F15" s="7">
        <f>(0.5-F2)/0.4</f>
        <v>0.56000000000000005</v>
      </c>
      <c r="G15" s="7">
        <f>(21.46-G2)/(21.45-1.22)</f>
        <v>0.80919426594167077</v>
      </c>
      <c r="H15" s="7">
        <f>(H2-4.85)/(7.7-4.85)</f>
        <v>0.38947368421052636</v>
      </c>
      <c r="I15" s="7">
        <v>0</v>
      </c>
      <c r="J15" s="7">
        <v>1</v>
      </c>
      <c r="K15" s="7">
        <v>1</v>
      </c>
      <c r="L15">
        <f>C15*$C$28+D15*$D$28+E15*$E$28+F15*$F$28+G15*$G$28+H15*$H$28+I15*$I$28+J15*$J$28+K15*$K$28</f>
        <v>0.76572942300387636</v>
      </c>
      <c r="M15">
        <f>$L15*M$28</f>
        <v>0.1409401575980935</v>
      </c>
      <c r="N15" s="11">
        <f t="shared" ref="N15:P15" si="0">$L15*N$28</f>
        <v>0.29704175777166381</v>
      </c>
      <c r="O15">
        <f t="shared" si="0"/>
        <v>0.45314335794523392</v>
      </c>
      <c r="P15">
        <f t="shared" si="0"/>
        <v>0.6092449581188043</v>
      </c>
    </row>
    <row r="16" spans="1:16" x14ac:dyDescent="0.25">
      <c r="A16" s="6" t="s">
        <v>0</v>
      </c>
      <c r="B16" s="6">
        <v>2019</v>
      </c>
      <c r="C16" s="7">
        <v>1</v>
      </c>
      <c r="D16" s="7">
        <f>(100-D3)/90</f>
        <v>0.61840740740740741</v>
      </c>
      <c r="E16" s="7">
        <v>1</v>
      </c>
      <c r="F16" s="7">
        <f t="shared" ref="F16:F26" si="1">(0.5-F3)/0.4</f>
        <v>0.66770833333333335</v>
      </c>
      <c r="G16" s="7">
        <f t="shared" ref="G16:G26" si="2">(21.46-G3)/(21.45-1.22)</f>
        <v>0.8606030647553139</v>
      </c>
      <c r="H16" s="7">
        <f t="shared" ref="H16:H26" si="3">(H3-4.85)/(7.7-4.85)</f>
        <v>0.40000000000000013</v>
      </c>
      <c r="I16" s="7">
        <v>0</v>
      </c>
      <c r="J16" s="7">
        <v>1</v>
      </c>
      <c r="K16" s="7">
        <v>1</v>
      </c>
      <c r="L16">
        <f t="shared" ref="L16:L26" si="4">C16*$C$28+D16*$D$28+E16*$E$28+F16*$F$28+G16*$G$28+H16*$H$28+I16*$I$28+J16*$J$28+K16*$K$28</f>
        <v>0.763130807261859</v>
      </c>
      <c r="M16">
        <f t="shared" ref="M16:P26" si="5">$L16*M$28</f>
        <v>0.14046185638461778</v>
      </c>
      <c r="N16" s="11">
        <f t="shared" si="5"/>
        <v>0.29603370275302043</v>
      </c>
      <c r="O16">
        <f t="shared" si="5"/>
        <v>0.45160554912142292</v>
      </c>
      <c r="P16">
        <f t="shared" si="5"/>
        <v>0.60717739548982563</v>
      </c>
    </row>
    <row r="17" spans="1:16" x14ac:dyDescent="0.25">
      <c r="A17" s="6" t="s">
        <v>0</v>
      </c>
      <c r="B17" s="6">
        <v>2020</v>
      </c>
      <c r="C17" s="7">
        <v>1</v>
      </c>
      <c r="D17" s="7">
        <f>(100-D4)/90</f>
        <v>0.74375000000000002</v>
      </c>
      <c r="E17" s="7">
        <v>1</v>
      </c>
      <c r="F17" s="7">
        <f t="shared" si="1"/>
        <v>0.5870833333333334</v>
      </c>
      <c r="G17" s="7">
        <f t="shared" si="2"/>
        <v>0.83835887296094913</v>
      </c>
      <c r="H17" s="7">
        <f t="shared" si="3"/>
        <v>0.40350877192982459</v>
      </c>
      <c r="I17" s="7">
        <v>0</v>
      </c>
      <c r="J17" s="7">
        <v>1</v>
      </c>
      <c r="K17" s="7">
        <v>1</v>
      </c>
      <c r="L17">
        <f t="shared" si="4"/>
        <v>0.75523251316331486</v>
      </c>
      <c r="M17">
        <f t="shared" si="5"/>
        <v>0.13900809637283976</v>
      </c>
      <c r="N17" s="11">
        <f t="shared" si="5"/>
        <v>0.29296979650631316</v>
      </c>
      <c r="O17">
        <f t="shared" si="5"/>
        <v>0.44693149663978643</v>
      </c>
      <c r="P17">
        <f t="shared" si="5"/>
        <v>0.60089319677325992</v>
      </c>
    </row>
    <row r="18" spans="1:16" x14ac:dyDescent="0.25">
      <c r="A18" s="6" t="s">
        <v>14</v>
      </c>
      <c r="B18" s="6">
        <v>2018</v>
      </c>
      <c r="C18" s="7">
        <v>1</v>
      </c>
      <c r="D18" s="7">
        <v>1</v>
      </c>
      <c r="E18" s="7">
        <v>1</v>
      </c>
      <c r="F18" s="7">
        <f t="shared" si="1"/>
        <v>0.56000000000000005</v>
      </c>
      <c r="G18" s="7">
        <f t="shared" si="2"/>
        <v>0.80919426594167077</v>
      </c>
      <c r="H18" s="7">
        <f t="shared" si="3"/>
        <v>0.38947368421052636</v>
      </c>
      <c r="I18" s="7">
        <v>0</v>
      </c>
      <c r="J18" s="7">
        <v>1</v>
      </c>
      <c r="K18" s="7">
        <v>1</v>
      </c>
      <c r="L18">
        <f t="shared" si="4"/>
        <v>0.76572942300387636</v>
      </c>
      <c r="M18">
        <f t="shared" si="5"/>
        <v>0.1409401575980935</v>
      </c>
      <c r="N18" s="11">
        <f t="shared" si="5"/>
        <v>0.29704175777166381</v>
      </c>
      <c r="O18">
        <f t="shared" si="5"/>
        <v>0.45314335794523392</v>
      </c>
      <c r="P18">
        <f t="shared" si="5"/>
        <v>0.6092449581188043</v>
      </c>
    </row>
    <row r="19" spans="1:16" x14ac:dyDescent="0.25">
      <c r="A19" s="6" t="s">
        <v>14</v>
      </c>
      <c r="B19" s="6">
        <v>2019</v>
      </c>
      <c r="C19" s="7">
        <v>1</v>
      </c>
      <c r="D19" s="7">
        <f>(100-D6)/90</f>
        <v>0.61840740740740741</v>
      </c>
      <c r="E19" s="7">
        <v>1</v>
      </c>
      <c r="F19" s="7">
        <f t="shared" si="1"/>
        <v>0.66770833333333335</v>
      </c>
      <c r="G19" s="7">
        <f t="shared" si="2"/>
        <v>0.8606030647553139</v>
      </c>
      <c r="H19" s="7">
        <f t="shared" si="3"/>
        <v>0.40000000000000013</v>
      </c>
      <c r="I19" s="7">
        <v>0</v>
      </c>
      <c r="J19" s="7">
        <v>1</v>
      </c>
      <c r="K19" s="7">
        <v>1</v>
      </c>
      <c r="L19">
        <f t="shared" si="4"/>
        <v>0.763130807261859</v>
      </c>
      <c r="M19">
        <f t="shared" si="5"/>
        <v>0.14046185638461778</v>
      </c>
      <c r="N19" s="11">
        <f t="shared" si="5"/>
        <v>0.29603370275302043</v>
      </c>
      <c r="O19">
        <f t="shared" si="5"/>
        <v>0.45160554912142292</v>
      </c>
      <c r="P19">
        <f t="shared" si="5"/>
        <v>0.60717739548982563</v>
      </c>
    </row>
    <row r="20" spans="1:16" x14ac:dyDescent="0.25">
      <c r="A20" s="6" t="s">
        <v>14</v>
      </c>
      <c r="B20" s="6">
        <v>2020</v>
      </c>
      <c r="C20" s="7">
        <v>1</v>
      </c>
      <c r="D20" s="7">
        <f>(100-D7)/90</f>
        <v>0.74375000000000002</v>
      </c>
      <c r="E20" s="7">
        <v>1</v>
      </c>
      <c r="F20" s="7">
        <f t="shared" si="1"/>
        <v>0.5870833333333334</v>
      </c>
      <c r="G20" s="7">
        <f t="shared" si="2"/>
        <v>0.83835887296094913</v>
      </c>
      <c r="H20" s="7">
        <f t="shared" si="3"/>
        <v>0.40350877192982459</v>
      </c>
      <c r="I20" s="7">
        <v>0</v>
      </c>
      <c r="J20" s="7">
        <v>1</v>
      </c>
      <c r="K20" s="7">
        <v>1</v>
      </c>
      <c r="L20">
        <f t="shared" si="4"/>
        <v>0.75523251316331486</v>
      </c>
      <c r="M20">
        <f t="shared" si="5"/>
        <v>0.13900809637283976</v>
      </c>
      <c r="N20" s="11">
        <f t="shared" si="5"/>
        <v>0.29296979650631316</v>
      </c>
      <c r="O20">
        <f t="shared" si="5"/>
        <v>0.44693149663978643</v>
      </c>
      <c r="P20">
        <f t="shared" si="5"/>
        <v>0.60089319677325992</v>
      </c>
    </row>
    <row r="21" spans="1:16" x14ac:dyDescent="0.25">
      <c r="A21" s="6" t="s">
        <v>15</v>
      </c>
      <c r="B21" s="6">
        <v>2018</v>
      </c>
      <c r="C21" s="7">
        <v>1</v>
      </c>
      <c r="D21" s="7">
        <v>1</v>
      </c>
      <c r="E21" s="7">
        <v>1</v>
      </c>
      <c r="F21" s="7">
        <f t="shared" si="1"/>
        <v>0.56000000000000005</v>
      </c>
      <c r="G21" s="7">
        <f t="shared" si="2"/>
        <v>0.80919426594167077</v>
      </c>
      <c r="H21" s="7">
        <f t="shared" si="3"/>
        <v>0.38947368421052636</v>
      </c>
      <c r="I21" s="7">
        <v>0</v>
      </c>
      <c r="J21" s="7">
        <v>1</v>
      </c>
      <c r="K21" s="7">
        <v>1</v>
      </c>
      <c r="L21">
        <f t="shared" si="4"/>
        <v>0.76572942300387636</v>
      </c>
      <c r="M21">
        <f t="shared" si="5"/>
        <v>0.1409401575980935</v>
      </c>
      <c r="N21" s="11">
        <f t="shared" si="5"/>
        <v>0.29704175777166381</v>
      </c>
      <c r="O21">
        <f t="shared" si="5"/>
        <v>0.45314335794523392</v>
      </c>
      <c r="P21">
        <f t="shared" si="5"/>
        <v>0.6092449581188043</v>
      </c>
    </row>
    <row r="22" spans="1:16" x14ac:dyDescent="0.25">
      <c r="A22" s="6" t="s">
        <v>15</v>
      </c>
      <c r="B22" s="6">
        <v>2019</v>
      </c>
      <c r="C22" s="7">
        <v>1</v>
      </c>
      <c r="D22" s="7">
        <f>(100-D9)/90</f>
        <v>0.61840740740740741</v>
      </c>
      <c r="E22" s="7">
        <v>1</v>
      </c>
      <c r="F22" s="7">
        <f t="shared" si="1"/>
        <v>0.66770833333333335</v>
      </c>
      <c r="G22" s="7">
        <f t="shared" si="2"/>
        <v>0.8606030647553139</v>
      </c>
      <c r="H22" s="7">
        <f t="shared" si="3"/>
        <v>0.40000000000000013</v>
      </c>
      <c r="I22" s="7">
        <v>0</v>
      </c>
      <c r="J22" s="7">
        <v>1</v>
      </c>
      <c r="K22" s="7">
        <v>1</v>
      </c>
      <c r="L22">
        <f t="shared" si="4"/>
        <v>0.763130807261859</v>
      </c>
      <c r="M22">
        <f t="shared" si="5"/>
        <v>0.14046185638461778</v>
      </c>
      <c r="N22" s="11">
        <f t="shared" si="5"/>
        <v>0.29603370275302043</v>
      </c>
      <c r="O22">
        <f t="shared" si="5"/>
        <v>0.45160554912142292</v>
      </c>
      <c r="P22">
        <f t="shared" si="5"/>
        <v>0.60717739548982563</v>
      </c>
    </row>
    <row r="23" spans="1:16" x14ac:dyDescent="0.25">
      <c r="A23" s="6" t="s">
        <v>15</v>
      </c>
      <c r="B23" s="6">
        <v>2020</v>
      </c>
      <c r="C23" s="7">
        <v>1</v>
      </c>
      <c r="D23" s="7">
        <f>(100-D10)/90</f>
        <v>0.74375000000000002</v>
      </c>
      <c r="E23" s="7">
        <v>1</v>
      </c>
      <c r="F23" s="7">
        <f t="shared" si="1"/>
        <v>0.5870833333333334</v>
      </c>
      <c r="G23" s="7">
        <f t="shared" si="2"/>
        <v>0.83835887296094913</v>
      </c>
      <c r="H23" s="7">
        <f t="shared" si="3"/>
        <v>0.40350877192982459</v>
      </c>
      <c r="I23" s="7">
        <v>0</v>
      </c>
      <c r="J23" s="7">
        <v>1</v>
      </c>
      <c r="K23" s="7">
        <v>1</v>
      </c>
      <c r="L23">
        <f t="shared" si="4"/>
        <v>0.75523251316331486</v>
      </c>
      <c r="M23">
        <f t="shared" si="5"/>
        <v>0.13900809637283976</v>
      </c>
      <c r="N23" s="11">
        <f t="shared" si="5"/>
        <v>0.29296979650631316</v>
      </c>
      <c r="O23">
        <f t="shared" si="5"/>
        <v>0.44693149663978643</v>
      </c>
      <c r="P23">
        <f t="shared" si="5"/>
        <v>0.60089319677325992</v>
      </c>
    </row>
    <row r="24" spans="1:16" x14ac:dyDescent="0.25">
      <c r="A24" s="6" t="s">
        <v>16</v>
      </c>
      <c r="B24" s="6">
        <v>2018</v>
      </c>
      <c r="C24" s="7">
        <v>1</v>
      </c>
      <c r="D24" s="7">
        <v>1</v>
      </c>
      <c r="E24" s="7">
        <v>1</v>
      </c>
      <c r="F24" s="7">
        <f t="shared" si="1"/>
        <v>0.56000000000000005</v>
      </c>
      <c r="G24" s="7">
        <f t="shared" si="2"/>
        <v>0.80919426594167077</v>
      </c>
      <c r="H24" s="7">
        <f t="shared" si="3"/>
        <v>0.38947368421052636</v>
      </c>
      <c r="I24" s="7">
        <v>0</v>
      </c>
      <c r="J24" s="7">
        <v>1</v>
      </c>
      <c r="K24" s="7">
        <v>1</v>
      </c>
      <c r="L24">
        <f t="shared" si="4"/>
        <v>0.76572942300387636</v>
      </c>
      <c r="M24">
        <f t="shared" si="5"/>
        <v>0.1409401575980935</v>
      </c>
      <c r="N24" s="11">
        <f t="shared" si="5"/>
        <v>0.29704175777166381</v>
      </c>
      <c r="O24">
        <f t="shared" si="5"/>
        <v>0.45314335794523392</v>
      </c>
      <c r="P24">
        <f t="shared" si="5"/>
        <v>0.6092449581188043</v>
      </c>
    </row>
    <row r="25" spans="1:16" x14ac:dyDescent="0.25">
      <c r="A25" s="6" t="s">
        <v>16</v>
      </c>
      <c r="B25" s="6">
        <v>2019</v>
      </c>
      <c r="C25" s="7">
        <v>1</v>
      </c>
      <c r="D25" s="7">
        <f>(100-D12)/90</f>
        <v>0.61840740740740741</v>
      </c>
      <c r="E25" s="7">
        <v>1</v>
      </c>
      <c r="F25" s="7">
        <f t="shared" si="1"/>
        <v>0.66770833333333335</v>
      </c>
      <c r="G25" s="7">
        <f t="shared" si="2"/>
        <v>0.8606030647553139</v>
      </c>
      <c r="H25" s="7">
        <f t="shared" si="3"/>
        <v>0.40000000000000013</v>
      </c>
      <c r="I25" s="7">
        <v>0</v>
      </c>
      <c r="J25" s="7">
        <v>1</v>
      </c>
      <c r="K25" s="7">
        <v>1</v>
      </c>
      <c r="L25">
        <f t="shared" si="4"/>
        <v>0.763130807261859</v>
      </c>
      <c r="M25">
        <f t="shared" si="5"/>
        <v>0.14046185638461778</v>
      </c>
      <c r="N25" s="11">
        <f t="shared" si="5"/>
        <v>0.29603370275302043</v>
      </c>
      <c r="O25">
        <f t="shared" si="5"/>
        <v>0.45160554912142292</v>
      </c>
      <c r="P25">
        <f t="shared" si="5"/>
        <v>0.60717739548982563</v>
      </c>
    </row>
    <row r="26" spans="1:16" x14ac:dyDescent="0.25">
      <c r="A26" s="6" t="s">
        <v>16</v>
      </c>
      <c r="B26" s="6">
        <v>2020</v>
      </c>
      <c r="C26" s="7">
        <v>1</v>
      </c>
      <c r="D26" s="7">
        <f>(100-D13)/90</f>
        <v>0.74375000000000002</v>
      </c>
      <c r="E26" s="7">
        <v>1</v>
      </c>
      <c r="F26" s="7">
        <f t="shared" si="1"/>
        <v>0.5870833333333334</v>
      </c>
      <c r="G26" s="7">
        <f t="shared" si="2"/>
        <v>0.83835887296094913</v>
      </c>
      <c r="H26" s="7">
        <f t="shared" si="3"/>
        <v>0.40350877192982459</v>
      </c>
      <c r="I26" s="7">
        <v>0</v>
      </c>
      <c r="J26" s="7">
        <v>1</v>
      </c>
      <c r="K26" s="7">
        <v>1</v>
      </c>
      <c r="L26">
        <f t="shared" si="4"/>
        <v>0.75523251316331486</v>
      </c>
      <c r="M26">
        <f t="shared" si="5"/>
        <v>0.13900809637283976</v>
      </c>
      <c r="N26" s="11">
        <f t="shared" si="5"/>
        <v>0.29296979650631316</v>
      </c>
      <c r="O26">
        <f t="shared" si="5"/>
        <v>0.44693149663978643</v>
      </c>
      <c r="P26">
        <f t="shared" si="5"/>
        <v>0.60089319677325992</v>
      </c>
    </row>
    <row r="27" spans="1:16" x14ac:dyDescent="0.25">
      <c r="D27" s="7"/>
    </row>
    <row r="28" spans="1:16" x14ac:dyDescent="0.25">
      <c r="C28" s="7">
        <v>0.1802</v>
      </c>
      <c r="D28">
        <v>7.8700000000000006E-2</v>
      </c>
      <c r="E28" s="7">
        <v>6.8500000000000005E-2</v>
      </c>
      <c r="F28">
        <v>0.2036</v>
      </c>
      <c r="G28" s="7">
        <v>8.0799999999999997E-2</v>
      </c>
      <c r="H28">
        <v>0.12820000000000001</v>
      </c>
      <c r="I28" s="7">
        <v>5.0900000000000001E-2</v>
      </c>
      <c r="J28" s="7">
        <v>0.12820000000000001</v>
      </c>
      <c r="K28" s="7">
        <v>8.0799999999999997E-2</v>
      </c>
      <c r="M28">
        <f>1.0193*0.2-0.0198</f>
        <v>0.18406000000000003</v>
      </c>
      <c r="N28">
        <f>1.0193*0.4-0.0198</f>
        <v>0.3879200000000001</v>
      </c>
      <c r="O28">
        <f>1.0193*0.6-0.0198</f>
        <v>0.59177999999999997</v>
      </c>
      <c r="P28">
        <f>1.0193*0.8-0.0198</f>
        <v>0.79564000000000012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workbookViewId="0">
      <selection activeCell="C26" sqref="C26"/>
    </sheetView>
  </sheetViews>
  <sheetFormatPr defaultRowHeight="13.8" x14ac:dyDescent="0.25"/>
  <cols>
    <col min="6" max="6" width="9.5546875" bestFit="1" customWidth="1"/>
    <col min="7" max="7" width="11.6640625" bestFit="1" customWidth="1"/>
    <col min="13" max="15" width="9.5546875" bestFit="1" customWidth="1"/>
  </cols>
  <sheetData>
    <row r="1" spans="1:15" x14ac:dyDescent="0.25">
      <c r="A1" s="1"/>
      <c r="B1" s="1"/>
      <c r="C1" s="1"/>
      <c r="D1" s="1"/>
    </row>
    <row r="2" spans="1:15" x14ac:dyDescent="0.25">
      <c r="A2" s="13" t="s">
        <v>8</v>
      </c>
      <c r="B2" s="13"/>
      <c r="C2" s="6">
        <v>2018</v>
      </c>
      <c r="D2" s="6">
        <v>2019</v>
      </c>
      <c r="E2" s="6">
        <v>2020</v>
      </c>
      <c r="F2" s="13" t="s">
        <v>9</v>
      </c>
      <c r="G2" s="13"/>
      <c r="H2" s="6">
        <v>2018</v>
      </c>
      <c r="I2" s="6">
        <v>2019</v>
      </c>
      <c r="J2" s="6">
        <v>2020</v>
      </c>
      <c r="K2" s="13" t="s">
        <v>10</v>
      </c>
      <c r="L2" s="13"/>
      <c r="M2" s="6">
        <v>2018</v>
      </c>
      <c r="N2" s="6">
        <v>2019</v>
      </c>
      <c r="O2" s="6">
        <v>2020</v>
      </c>
    </row>
    <row r="3" spans="1:15" x14ac:dyDescent="0.25">
      <c r="A3" s="13" t="s">
        <v>4</v>
      </c>
      <c r="B3" s="13"/>
      <c r="C3" s="7">
        <v>6.5083333333333337</v>
      </c>
      <c r="D3" s="7">
        <v>6.2474999999999987</v>
      </c>
      <c r="E3" s="7">
        <v>6.2374999999999998</v>
      </c>
      <c r="F3" s="13" t="s">
        <v>4</v>
      </c>
      <c r="G3" s="13"/>
      <c r="H3" s="7">
        <v>105.9825</v>
      </c>
      <c r="I3" s="7">
        <v>44.343333333333334</v>
      </c>
      <c r="J3" s="7">
        <v>33.0625</v>
      </c>
      <c r="K3" s="13" t="s">
        <v>4</v>
      </c>
      <c r="L3" s="13"/>
      <c r="M3" s="7">
        <v>4.3083333333333336</v>
      </c>
      <c r="N3" s="7">
        <v>4.5066666666666659</v>
      </c>
      <c r="O3" s="7">
        <v>3.3275000000000006</v>
      </c>
    </row>
    <row r="4" spans="1:15" x14ac:dyDescent="0.25">
      <c r="A4" s="13" t="s">
        <v>1</v>
      </c>
      <c r="B4" s="13"/>
      <c r="C4" s="7">
        <v>6.5083333333333337</v>
      </c>
      <c r="D4" s="7">
        <v>6.2474999999999987</v>
      </c>
      <c r="E4" s="7">
        <v>6.2374999999999998</v>
      </c>
      <c r="F4" s="13" t="s">
        <v>1</v>
      </c>
      <c r="G4" s="13"/>
      <c r="H4" s="7">
        <v>105.9825</v>
      </c>
      <c r="I4" s="7">
        <v>44.343333333333334</v>
      </c>
      <c r="J4" s="7">
        <v>33.0625</v>
      </c>
      <c r="K4" s="13" t="s">
        <v>1</v>
      </c>
      <c r="L4" s="13"/>
      <c r="M4" s="7">
        <v>4.3083333333333336</v>
      </c>
      <c r="N4" s="7">
        <v>4.5066666666666659</v>
      </c>
      <c r="O4" s="7">
        <v>3.3275000000000006</v>
      </c>
    </row>
    <row r="5" spans="1:15" x14ac:dyDescent="0.25">
      <c r="A5" s="13" t="s">
        <v>2</v>
      </c>
      <c r="B5" s="13"/>
      <c r="C5" s="7">
        <v>6.5083333333333337</v>
      </c>
      <c r="D5" s="7">
        <v>6.2474999999999987</v>
      </c>
      <c r="E5" s="7">
        <v>6.2374999999999998</v>
      </c>
      <c r="F5" s="13" t="s">
        <v>2</v>
      </c>
      <c r="G5" s="13"/>
      <c r="H5" s="7">
        <v>105.9825</v>
      </c>
      <c r="I5" s="7">
        <v>44.343333333333334</v>
      </c>
      <c r="J5" s="7">
        <v>33.0625</v>
      </c>
      <c r="K5" s="13" t="s">
        <v>2</v>
      </c>
      <c r="L5" s="13"/>
      <c r="M5" s="7">
        <v>4.3083333333333336</v>
      </c>
      <c r="N5" s="7">
        <v>4.5066666666666659</v>
      </c>
      <c r="O5" s="7">
        <v>3.3275000000000006</v>
      </c>
    </row>
    <row r="6" spans="1:15" x14ac:dyDescent="0.25">
      <c r="A6" s="13" t="s">
        <v>3</v>
      </c>
      <c r="B6" s="13"/>
      <c r="C6" s="7">
        <v>6.5083333333333337</v>
      </c>
      <c r="D6" s="7">
        <v>6.2474999999999987</v>
      </c>
      <c r="E6" s="7">
        <v>6.2374999999999998</v>
      </c>
      <c r="F6" s="13" t="s">
        <v>3</v>
      </c>
      <c r="G6" s="13"/>
      <c r="H6" s="7">
        <v>105.9825</v>
      </c>
      <c r="I6" s="7">
        <v>44.343333333333334</v>
      </c>
      <c r="J6" s="7">
        <v>33.0625</v>
      </c>
      <c r="K6" s="13" t="s">
        <v>3</v>
      </c>
      <c r="L6" s="13"/>
      <c r="M6" s="7">
        <v>4.3083333333333336</v>
      </c>
      <c r="N6" s="7">
        <v>4.5066666666666659</v>
      </c>
      <c r="O6" s="7">
        <v>3.3275000000000006</v>
      </c>
    </row>
    <row r="7" spans="1:15" x14ac:dyDescent="0.25">
      <c r="A7" s="13" t="s">
        <v>11</v>
      </c>
      <c r="B7" s="13"/>
      <c r="C7" s="6">
        <v>2018</v>
      </c>
      <c r="D7" s="6">
        <v>2019</v>
      </c>
      <c r="E7" s="6">
        <v>2020</v>
      </c>
      <c r="F7" s="13" t="s">
        <v>12</v>
      </c>
      <c r="G7" s="13"/>
      <c r="H7" s="6">
        <v>2018</v>
      </c>
      <c r="I7" s="6">
        <v>2019</v>
      </c>
      <c r="J7" s="6">
        <v>2020</v>
      </c>
      <c r="K7" s="13" t="s">
        <v>13</v>
      </c>
      <c r="L7" s="13"/>
      <c r="M7" s="6">
        <v>2018</v>
      </c>
      <c r="N7" s="6">
        <v>2019</v>
      </c>
      <c r="O7" s="6">
        <v>2020</v>
      </c>
    </row>
    <row r="8" spans="1:15" x14ac:dyDescent="0.25">
      <c r="A8" s="13" t="s">
        <v>4</v>
      </c>
      <c r="B8" s="13"/>
      <c r="C8" s="7">
        <v>0.27599999999999997</v>
      </c>
      <c r="D8" s="7">
        <v>0.23291666666666666</v>
      </c>
      <c r="E8" s="7">
        <v>0.26516666666666661</v>
      </c>
      <c r="F8" s="13" t="s">
        <v>4</v>
      </c>
      <c r="G8" s="13"/>
      <c r="H8" s="7">
        <v>5.09</v>
      </c>
      <c r="I8" s="7">
        <v>4.05</v>
      </c>
      <c r="J8" s="7">
        <v>4.5</v>
      </c>
      <c r="K8" s="13" t="s">
        <v>4</v>
      </c>
      <c r="L8" s="13"/>
      <c r="M8" s="7">
        <v>5.96</v>
      </c>
      <c r="N8" s="7">
        <v>5.99</v>
      </c>
      <c r="O8" s="7">
        <v>6</v>
      </c>
    </row>
    <row r="9" spans="1:15" x14ac:dyDescent="0.25">
      <c r="A9" s="13" t="s">
        <v>1</v>
      </c>
      <c r="B9" s="13"/>
      <c r="C9" s="7">
        <v>0.27599999999999997</v>
      </c>
      <c r="D9" s="7">
        <v>0.23291666666666666</v>
      </c>
      <c r="E9" s="7">
        <v>0.26516666666666661</v>
      </c>
      <c r="F9" s="13" t="s">
        <v>1</v>
      </c>
      <c r="G9" s="13"/>
      <c r="H9" s="7">
        <v>5.09</v>
      </c>
      <c r="I9" s="7">
        <v>4.05</v>
      </c>
      <c r="J9" s="7">
        <v>4.5</v>
      </c>
      <c r="K9" s="13" t="s">
        <v>1</v>
      </c>
      <c r="L9" s="13"/>
      <c r="M9" s="7">
        <v>5.96</v>
      </c>
      <c r="N9" s="7">
        <v>5.99</v>
      </c>
      <c r="O9" s="7">
        <v>6</v>
      </c>
    </row>
    <row r="10" spans="1:15" x14ac:dyDescent="0.25">
      <c r="A10" s="13" t="s">
        <v>2</v>
      </c>
      <c r="B10" s="13"/>
      <c r="C10" s="7">
        <v>0.27599999999999997</v>
      </c>
      <c r="D10" s="7">
        <v>0.23291666666666666</v>
      </c>
      <c r="E10" s="7">
        <v>0.26516666666666661</v>
      </c>
      <c r="F10" s="13" t="s">
        <v>2</v>
      </c>
      <c r="G10" s="13"/>
      <c r="H10" s="7">
        <v>5.09</v>
      </c>
      <c r="I10" s="7">
        <v>4.05</v>
      </c>
      <c r="J10" s="7">
        <v>4.5</v>
      </c>
      <c r="K10" s="13" t="s">
        <v>2</v>
      </c>
      <c r="L10" s="13"/>
      <c r="M10" s="7">
        <v>5.96</v>
      </c>
      <c r="N10" s="7">
        <v>5.99</v>
      </c>
      <c r="O10" s="7">
        <v>6</v>
      </c>
    </row>
    <row r="11" spans="1:15" x14ac:dyDescent="0.25">
      <c r="A11" s="13" t="s">
        <v>3</v>
      </c>
      <c r="B11" s="13"/>
      <c r="C11" s="7">
        <v>0.27599999999999997</v>
      </c>
      <c r="D11" s="7">
        <v>0.23291666666666666</v>
      </c>
      <c r="E11" s="7">
        <v>0.26516666666666661</v>
      </c>
      <c r="F11" s="13" t="s">
        <v>3</v>
      </c>
      <c r="G11" s="13"/>
      <c r="H11" s="7">
        <v>5.09</v>
      </c>
      <c r="I11" s="7">
        <v>4.05</v>
      </c>
      <c r="J11" s="7">
        <v>4.5</v>
      </c>
      <c r="K11" s="13" t="s">
        <v>3</v>
      </c>
      <c r="L11" s="13"/>
      <c r="M11" s="7">
        <v>5.96</v>
      </c>
      <c r="N11" s="7">
        <v>5.99</v>
      </c>
      <c r="O11" s="7">
        <v>6</v>
      </c>
    </row>
    <row r="12" spans="1:15" x14ac:dyDescent="0.25">
      <c r="A12" s="12" t="s">
        <v>5</v>
      </c>
      <c r="B12" s="12"/>
      <c r="C12" s="3">
        <v>2018</v>
      </c>
      <c r="D12" s="3">
        <v>2019</v>
      </c>
      <c r="E12" s="3">
        <v>2020</v>
      </c>
      <c r="F12" s="12" t="s">
        <v>6</v>
      </c>
      <c r="G12" s="12"/>
      <c r="H12" s="3">
        <v>2018</v>
      </c>
      <c r="I12" s="3">
        <v>2019</v>
      </c>
      <c r="J12" s="3">
        <v>2020</v>
      </c>
      <c r="K12" s="12" t="s">
        <v>7</v>
      </c>
      <c r="L12" s="12"/>
      <c r="M12" s="3">
        <v>2018</v>
      </c>
      <c r="N12" s="3">
        <v>2019</v>
      </c>
      <c r="O12" s="3">
        <v>2020</v>
      </c>
    </row>
    <row r="13" spans="1:15" x14ac:dyDescent="0.25">
      <c r="A13" s="12" t="s">
        <v>4</v>
      </c>
      <c r="B13" s="12"/>
      <c r="C13" s="7">
        <v>0.83333333333333326</v>
      </c>
      <c r="D13" s="7">
        <v>0.83333333333333326</v>
      </c>
      <c r="E13" s="7">
        <v>0.83333333333333326</v>
      </c>
      <c r="F13" s="12" t="s">
        <v>4</v>
      </c>
      <c r="G13" s="12"/>
      <c r="H13" s="7">
        <v>275.83</v>
      </c>
      <c r="I13" s="7">
        <v>272.22000000000003</v>
      </c>
      <c r="J13" s="7">
        <v>256.39</v>
      </c>
      <c r="K13" s="12" t="s">
        <v>4</v>
      </c>
      <c r="L13" s="12"/>
      <c r="M13" s="7">
        <v>3330</v>
      </c>
      <c r="N13" s="7">
        <v>3330</v>
      </c>
      <c r="O13" s="7">
        <v>3000</v>
      </c>
    </row>
    <row r="14" spans="1:15" x14ac:dyDescent="0.25">
      <c r="A14" s="12" t="s">
        <v>1</v>
      </c>
      <c r="B14" s="12"/>
      <c r="C14" s="8">
        <v>0.66666666666666663</v>
      </c>
      <c r="D14" s="8">
        <v>0.66666666666666663</v>
      </c>
      <c r="E14" s="8">
        <v>0.66666666666666663</v>
      </c>
      <c r="F14" s="12" t="s">
        <v>1</v>
      </c>
      <c r="G14" s="12"/>
      <c r="H14" s="7">
        <v>230</v>
      </c>
      <c r="I14" s="7">
        <v>210</v>
      </c>
      <c r="J14" s="7">
        <v>200</v>
      </c>
      <c r="K14" s="12" t="s">
        <v>1</v>
      </c>
      <c r="L14" s="12"/>
      <c r="M14" s="7">
        <v>38925</v>
      </c>
      <c r="N14" s="7">
        <v>42337.5</v>
      </c>
      <c r="O14" s="7">
        <v>44837.5</v>
      </c>
    </row>
    <row r="15" spans="1:15" x14ac:dyDescent="0.25">
      <c r="A15" s="12" t="s">
        <v>2</v>
      </c>
      <c r="B15" s="12"/>
      <c r="C15" s="8">
        <v>0.5</v>
      </c>
      <c r="D15" s="8">
        <v>0.5</v>
      </c>
      <c r="E15" s="8">
        <v>0.5</v>
      </c>
      <c r="F15" s="12" t="s">
        <v>2</v>
      </c>
      <c r="G15" s="12"/>
      <c r="H15" s="7">
        <v>601.75</v>
      </c>
      <c r="I15" s="7">
        <v>492</v>
      </c>
      <c r="J15" s="7">
        <v>520.75</v>
      </c>
      <c r="K15" s="12" t="s">
        <v>2</v>
      </c>
      <c r="L15" s="12"/>
      <c r="M15" s="7">
        <v>21950</v>
      </c>
      <c r="N15" s="7">
        <v>24195</v>
      </c>
      <c r="O15" s="7">
        <v>31175</v>
      </c>
    </row>
    <row r="16" spans="1:15" x14ac:dyDescent="0.25">
      <c r="A16" s="12" t="s">
        <v>3</v>
      </c>
      <c r="B16" s="12"/>
      <c r="C16" s="7">
        <v>2.1428571428571428</v>
      </c>
      <c r="D16" s="7">
        <v>2.1428571428571428</v>
      </c>
      <c r="E16" s="7">
        <v>2.1428571428571428</v>
      </c>
      <c r="F16" s="12" t="s">
        <v>3</v>
      </c>
      <c r="G16" s="12"/>
      <c r="H16" s="7">
        <v>245.9</v>
      </c>
      <c r="I16" s="7">
        <v>245.9</v>
      </c>
      <c r="J16" s="7">
        <v>255.7</v>
      </c>
      <c r="K16" s="12" t="s">
        <v>3</v>
      </c>
      <c r="L16" s="12"/>
      <c r="M16" s="7">
        <v>10560</v>
      </c>
      <c r="N16" s="7">
        <v>15540</v>
      </c>
      <c r="O16" s="7">
        <v>12860</v>
      </c>
    </row>
    <row r="18" spans="1:19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M19" s="5"/>
      <c r="O19" s="4"/>
      <c r="Q19" s="4"/>
      <c r="S19" s="4"/>
    </row>
    <row r="20" spans="1:19" x14ac:dyDescent="0.2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</row>
    <row r="21" spans="1:19" x14ac:dyDescent="0.2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</row>
    <row r="22" spans="1:19" x14ac:dyDescent="0.2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</row>
    <row r="23" spans="1:19" x14ac:dyDescent="0.25">
      <c r="A23" s="6"/>
      <c r="B23" s="6"/>
      <c r="C23" s="7"/>
      <c r="D23" s="7"/>
      <c r="E23" s="7"/>
      <c r="F23" s="7"/>
      <c r="G23" s="7"/>
      <c r="H23" s="7"/>
      <c r="I23" s="8"/>
      <c r="J23" s="7"/>
      <c r="K23" s="7"/>
    </row>
    <row r="24" spans="1:19" x14ac:dyDescent="0.25">
      <c r="A24" s="6"/>
      <c r="B24" s="6"/>
      <c r="C24" s="7"/>
      <c r="D24" s="7"/>
      <c r="E24" s="7"/>
      <c r="F24" s="7"/>
      <c r="G24" s="7"/>
      <c r="H24" s="7"/>
      <c r="I24" s="8"/>
      <c r="J24" s="7"/>
      <c r="K24" s="7"/>
    </row>
    <row r="25" spans="1:19" x14ac:dyDescent="0.25">
      <c r="A25" s="6"/>
      <c r="B25" s="6"/>
      <c r="C25" s="7"/>
      <c r="D25" s="7"/>
      <c r="E25" s="7"/>
      <c r="F25" s="7"/>
      <c r="G25" s="7"/>
      <c r="H25" s="7"/>
      <c r="I25" s="8"/>
      <c r="J25" s="7"/>
      <c r="K25" s="7"/>
    </row>
    <row r="26" spans="1:19" x14ac:dyDescent="0.25">
      <c r="A26" s="6"/>
      <c r="B26" s="6"/>
      <c r="C26" s="7"/>
      <c r="D26" s="7"/>
      <c r="E26" s="7"/>
      <c r="F26" s="7"/>
      <c r="G26" s="7"/>
      <c r="H26" s="7"/>
      <c r="I26" s="8"/>
      <c r="J26" s="7"/>
      <c r="K26" s="7"/>
    </row>
    <row r="27" spans="1:19" x14ac:dyDescent="0.25">
      <c r="A27" s="6"/>
      <c r="B27" s="6"/>
      <c r="C27" s="7"/>
      <c r="D27" s="7"/>
      <c r="E27" s="7"/>
      <c r="F27" s="7"/>
      <c r="G27" s="7"/>
      <c r="H27" s="7"/>
      <c r="I27" s="8"/>
      <c r="J27" s="7"/>
      <c r="K27" s="7"/>
    </row>
    <row r="28" spans="1:19" x14ac:dyDescent="0.25">
      <c r="A28" s="6"/>
      <c r="B28" s="6"/>
      <c r="C28" s="7"/>
      <c r="D28" s="7"/>
      <c r="E28" s="7"/>
      <c r="F28" s="7"/>
      <c r="G28" s="7"/>
      <c r="H28" s="7"/>
      <c r="I28" s="8"/>
      <c r="J28" s="7"/>
      <c r="K28" s="7"/>
    </row>
    <row r="29" spans="1:19" x14ac:dyDescent="0.2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</row>
    <row r="30" spans="1:19" x14ac:dyDescent="0.2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</row>
    <row r="31" spans="1:19" x14ac:dyDescent="0.2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</row>
    <row r="32" spans="1:19" x14ac:dyDescent="0.25">
      <c r="A32" s="6"/>
    </row>
    <row r="43" spans="2:2" x14ac:dyDescent="0.25">
      <c r="B43" s="2"/>
    </row>
  </sheetData>
  <mergeCells count="45">
    <mergeCell ref="K7:L7"/>
    <mergeCell ref="K8:L8"/>
    <mergeCell ref="K9:L9"/>
    <mergeCell ref="K10:L10"/>
    <mergeCell ref="K11:L11"/>
    <mergeCell ref="A7:B7"/>
    <mergeCell ref="A8:B8"/>
    <mergeCell ref="A10:B10"/>
    <mergeCell ref="A11:B11"/>
    <mergeCell ref="F7:G7"/>
    <mergeCell ref="F8:G8"/>
    <mergeCell ref="F9:G9"/>
    <mergeCell ref="F10:G10"/>
    <mergeCell ref="A9:B9"/>
    <mergeCell ref="F11:G11"/>
    <mergeCell ref="F3:G3"/>
    <mergeCell ref="F4:G4"/>
    <mergeCell ref="F5:G5"/>
    <mergeCell ref="F6:G6"/>
    <mergeCell ref="K2:L2"/>
    <mergeCell ref="K3:L3"/>
    <mergeCell ref="K4:L4"/>
    <mergeCell ref="K5:L5"/>
    <mergeCell ref="K6:L6"/>
    <mergeCell ref="K13:L13"/>
    <mergeCell ref="K14:L14"/>
    <mergeCell ref="K15:L15"/>
    <mergeCell ref="K16:L16"/>
    <mergeCell ref="A2:B2"/>
    <mergeCell ref="A3:B3"/>
    <mergeCell ref="A4:B4"/>
    <mergeCell ref="A5:B5"/>
    <mergeCell ref="A6:B6"/>
    <mergeCell ref="F2:G2"/>
    <mergeCell ref="F12:G12"/>
    <mergeCell ref="F13:G13"/>
    <mergeCell ref="F14:G14"/>
    <mergeCell ref="F15:G15"/>
    <mergeCell ref="F16:G16"/>
    <mergeCell ref="K12:L12"/>
    <mergeCell ref="A13:B13"/>
    <mergeCell ref="A14:B14"/>
    <mergeCell ref="A15:B15"/>
    <mergeCell ref="A16:B16"/>
    <mergeCell ref="A12:B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D1C4-F76A-4C1B-8DC3-4C37FEB45C51}">
  <dimension ref="A1:J6"/>
  <sheetViews>
    <sheetView workbookViewId="0">
      <selection activeCell="I24" sqref="I24"/>
    </sheetView>
  </sheetViews>
  <sheetFormatPr defaultRowHeight="13.8" x14ac:dyDescent="0.25"/>
  <cols>
    <col min="4" max="4" width="9.5546875" bestFit="1" customWidth="1"/>
    <col min="5" max="5" width="11.6640625" bestFit="1" customWidth="1"/>
    <col min="6" max="8" width="9.5546875" bestFit="1" customWidth="1"/>
    <col min="9" max="9" width="13.88671875" bestFit="1" customWidth="1"/>
  </cols>
  <sheetData>
    <row r="1" spans="1:10" x14ac:dyDescent="0.2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26</v>
      </c>
      <c r="G1" s="9" t="s">
        <v>19</v>
      </c>
      <c r="H1" s="9" t="s">
        <v>20</v>
      </c>
      <c r="I1" s="9" t="s">
        <v>21</v>
      </c>
      <c r="J1" s="6"/>
    </row>
    <row r="2" spans="1:10" x14ac:dyDescent="0.25">
      <c r="A2" s="3">
        <v>0.1802</v>
      </c>
      <c r="B2" s="3">
        <v>7.8700000000000006E-2</v>
      </c>
      <c r="C2" s="3">
        <v>6.8500000000000005E-2</v>
      </c>
      <c r="D2" s="3">
        <v>0.2036</v>
      </c>
      <c r="E2" s="3">
        <v>8.0799999999999997E-2</v>
      </c>
      <c r="F2" s="3">
        <v>0.12820000000000001</v>
      </c>
      <c r="G2" s="3">
        <v>5.0900000000000001E-2</v>
      </c>
      <c r="H2" s="3">
        <v>0.12820000000000001</v>
      </c>
      <c r="I2" s="3">
        <v>8.0799999999999997E-2</v>
      </c>
      <c r="J2">
        <f>1-F2</f>
        <v>0.87180000000000002</v>
      </c>
    </row>
    <row r="5" spans="1:10" x14ac:dyDescent="0.25">
      <c r="A5" s="6" t="s">
        <v>8</v>
      </c>
      <c r="B5" s="6" t="s">
        <v>9</v>
      </c>
      <c r="C5" s="6" t="s">
        <v>10</v>
      </c>
      <c r="D5" s="6" t="s">
        <v>11</v>
      </c>
      <c r="E5" s="6" t="s">
        <v>12</v>
      </c>
      <c r="F5" s="6" t="s">
        <v>19</v>
      </c>
      <c r="G5" s="6" t="s">
        <v>20</v>
      </c>
      <c r="H5" s="6" t="s">
        <v>21</v>
      </c>
    </row>
    <row r="6" spans="1:10" x14ac:dyDescent="0.25">
      <c r="A6" s="14">
        <f>A2/$J$2</f>
        <v>0.20669878412479925</v>
      </c>
      <c r="B6" s="14">
        <f>B2/$J$2</f>
        <v>9.0272998394127099E-2</v>
      </c>
      <c r="C6" s="14">
        <f>C2/$J$2</f>
        <v>7.8573067217251671E-2</v>
      </c>
      <c r="D6" s="14">
        <f>D2/$J$2</f>
        <v>0.23353980270704289</v>
      </c>
      <c r="E6" s="14">
        <f>E2/$J$2</f>
        <v>9.2681807754072032E-2</v>
      </c>
      <c r="F6" s="14">
        <f>G2/$J$2</f>
        <v>5.8384950676760722E-2</v>
      </c>
      <c r="G6" s="14">
        <f>H2/$J$2</f>
        <v>0.14705207616425786</v>
      </c>
      <c r="H6" s="14">
        <f>I2/$J$2</f>
        <v>9.2681807754072032E-2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C8E1-0DCC-4004-8DA2-CDC0E66DD000}">
  <dimension ref="A1:R29"/>
  <sheetViews>
    <sheetView tabSelected="1" zoomScale="85" zoomScaleNormal="85" workbookViewId="0">
      <selection activeCell="M16" sqref="M16"/>
    </sheetView>
  </sheetViews>
  <sheetFormatPr defaultRowHeight="13.8" x14ac:dyDescent="0.25"/>
  <cols>
    <col min="7" max="7" width="11.6640625" bestFit="1" customWidth="1"/>
    <col min="18" max="18" width="9.5546875" bestFit="1" customWidth="1"/>
  </cols>
  <sheetData>
    <row r="1" spans="1:17" x14ac:dyDescent="0.25">
      <c r="A1" s="6" t="s">
        <v>17</v>
      </c>
      <c r="B1" s="6" t="s">
        <v>18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5</v>
      </c>
      <c r="I1" s="6" t="s">
        <v>6</v>
      </c>
      <c r="J1" s="6" t="s">
        <v>7</v>
      </c>
      <c r="K1" s="9" t="s">
        <v>22</v>
      </c>
    </row>
    <row r="2" spans="1:17" x14ac:dyDescent="0.25">
      <c r="A2" s="6" t="s">
        <v>0</v>
      </c>
      <c r="B2" s="6">
        <v>2018</v>
      </c>
      <c r="C2" s="7">
        <v>6.5083333333333337</v>
      </c>
      <c r="D2" s="7">
        <v>105.9825</v>
      </c>
      <c r="E2" s="7">
        <v>4.3083333333333336</v>
      </c>
      <c r="F2" s="7">
        <v>0.27599999999999997</v>
      </c>
      <c r="G2" s="7">
        <v>5.09</v>
      </c>
      <c r="H2" s="7">
        <v>0.83333333333333326</v>
      </c>
      <c r="I2" s="7">
        <v>275.83</v>
      </c>
      <c r="J2">
        <v>333</v>
      </c>
      <c r="K2" s="10" t="s">
        <v>23</v>
      </c>
    </row>
    <row r="3" spans="1:17" x14ac:dyDescent="0.25">
      <c r="A3" s="6" t="s">
        <v>0</v>
      </c>
      <c r="B3" s="6">
        <v>2019</v>
      </c>
      <c r="C3" s="7">
        <v>6.2474999999999987</v>
      </c>
      <c r="D3" s="7">
        <v>44.343333333333334</v>
      </c>
      <c r="E3" s="7">
        <v>4.5066666666666659</v>
      </c>
      <c r="F3" s="7">
        <v>0.23291666666666666</v>
      </c>
      <c r="G3" s="7">
        <v>4.05</v>
      </c>
      <c r="H3" s="7">
        <v>0.83333333333333326</v>
      </c>
      <c r="I3" s="7">
        <v>272.22000000000003</v>
      </c>
      <c r="J3">
        <v>333</v>
      </c>
      <c r="K3" s="10" t="s">
        <v>23</v>
      </c>
    </row>
    <row r="4" spans="1:17" x14ac:dyDescent="0.25">
      <c r="A4" s="6" t="s">
        <v>0</v>
      </c>
      <c r="B4" s="6">
        <v>2020</v>
      </c>
      <c r="C4" s="7">
        <v>6.2374999999999998</v>
      </c>
      <c r="D4" s="7">
        <v>33.0625</v>
      </c>
      <c r="E4" s="7">
        <v>3.3275000000000006</v>
      </c>
      <c r="F4" s="7">
        <v>0.26516666666666661</v>
      </c>
      <c r="G4" s="7">
        <v>4.5</v>
      </c>
      <c r="H4" s="7">
        <v>0.83333333333333326</v>
      </c>
      <c r="I4" s="7">
        <v>256.39</v>
      </c>
      <c r="J4">
        <v>300</v>
      </c>
      <c r="K4" s="10" t="s">
        <v>23</v>
      </c>
    </row>
    <row r="5" spans="1:17" x14ac:dyDescent="0.25">
      <c r="A5" s="6" t="s">
        <v>14</v>
      </c>
      <c r="B5" s="6">
        <v>2018</v>
      </c>
      <c r="C5" s="7">
        <v>6.5083333333333337</v>
      </c>
      <c r="D5" s="7">
        <v>105.9825</v>
      </c>
      <c r="E5" s="7">
        <v>4.3083333333333336</v>
      </c>
      <c r="F5" s="7">
        <v>0.27599999999999997</v>
      </c>
      <c r="G5" s="7">
        <v>5.09</v>
      </c>
      <c r="H5" s="8">
        <v>0.66666666666666663</v>
      </c>
      <c r="I5" s="7">
        <v>230</v>
      </c>
      <c r="J5">
        <v>3892.5</v>
      </c>
      <c r="K5" s="10" t="s">
        <v>24</v>
      </c>
    </row>
    <row r="6" spans="1:17" x14ac:dyDescent="0.25">
      <c r="A6" s="6" t="s">
        <v>14</v>
      </c>
      <c r="B6" s="6">
        <v>2019</v>
      </c>
      <c r="C6" s="7">
        <v>6.2474999999999987</v>
      </c>
      <c r="D6" s="7">
        <v>44.343333333333334</v>
      </c>
      <c r="E6" s="7">
        <v>4.5066666666666659</v>
      </c>
      <c r="F6" s="7">
        <v>0.23291666666666666</v>
      </c>
      <c r="G6" s="7">
        <v>4.05</v>
      </c>
      <c r="H6" s="8">
        <v>0.66666666666666663</v>
      </c>
      <c r="I6" s="7">
        <v>210</v>
      </c>
      <c r="J6">
        <v>4233.75</v>
      </c>
      <c r="K6" s="10" t="s">
        <v>24</v>
      </c>
    </row>
    <row r="7" spans="1:17" x14ac:dyDescent="0.25">
      <c r="A7" s="6" t="s">
        <v>14</v>
      </c>
      <c r="B7" s="6">
        <v>2020</v>
      </c>
      <c r="C7" s="7">
        <v>6.2374999999999998</v>
      </c>
      <c r="D7" s="7">
        <v>33.0625</v>
      </c>
      <c r="E7" s="7">
        <v>3.3275000000000006</v>
      </c>
      <c r="F7" s="7">
        <v>0.26516666666666661</v>
      </c>
      <c r="G7" s="7">
        <v>4.5</v>
      </c>
      <c r="H7" s="8">
        <v>0.66666666666666663</v>
      </c>
      <c r="I7" s="7">
        <v>200</v>
      </c>
      <c r="J7">
        <v>4483.75</v>
      </c>
      <c r="K7" s="10" t="s">
        <v>24</v>
      </c>
    </row>
    <row r="8" spans="1:17" x14ac:dyDescent="0.25">
      <c r="A8" s="6" t="s">
        <v>15</v>
      </c>
      <c r="B8" s="6">
        <v>2018</v>
      </c>
      <c r="C8" s="7">
        <v>6.5083333333333337</v>
      </c>
      <c r="D8" s="7">
        <v>105.9825</v>
      </c>
      <c r="E8" s="7">
        <v>4.3083333333333336</v>
      </c>
      <c r="F8" s="7">
        <v>0.27599999999999997</v>
      </c>
      <c r="G8" s="7">
        <v>5.09</v>
      </c>
      <c r="H8" s="8">
        <v>0.5</v>
      </c>
      <c r="I8" s="7">
        <v>601.75</v>
      </c>
      <c r="J8">
        <v>2195</v>
      </c>
      <c r="K8" s="10" t="s">
        <v>25</v>
      </c>
    </row>
    <row r="9" spans="1:17" x14ac:dyDescent="0.25">
      <c r="A9" s="6" t="s">
        <v>15</v>
      </c>
      <c r="B9" s="6">
        <v>2019</v>
      </c>
      <c r="C9" s="7">
        <v>6.2474999999999987</v>
      </c>
      <c r="D9" s="7">
        <v>44.343333333333334</v>
      </c>
      <c r="E9" s="7">
        <v>4.5066666666666659</v>
      </c>
      <c r="F9" s="7">
        <v>0.23291666666666666</v>
      </c>
      <c r="G9" s="7">
        <v>4.05</v>
      </c>
      <c r="H9" s="8">
        <v>0.5</v>
      </c>
      <c r="I9" s="7">
        <v>492</v>
      </c>
      <c r="J9">
        <v>2419.5</v>
      </c>
      <c r="K9" s="10" t="s">
        <v>25</v>
      </c>
    </row>
    <row r="10" spans="1:17" x14ac:dyDescent="0.25">
      <c r="A10" s="6" t="s">
        <v>15</v>
      </c>
      <c r="B10" s="6">
        <v>2020</v>
      </c>
      <c r="C10" s="7">
        <v>6.2374999999999998</v>
      </c>
      <c r="D10" s="7">
        <v>33.0625</v>
      </c>
      <c r="E10" s="7">
        <v>3.3275000000000006</v>
      </c>
      <c r="F10" s="7">
        <v>0.26516666666666661</v>
      </c>
      <c r="G10" s="7">
        <v>4.5</v>
      </c>
      <c r="H10" s="8">
        <v>0.5</v>
      </c>
      <c r="I10" s="7">
        <v>520.75</v>
      </c>
      <c r="J10">
        <v>3117.5</v>
      </c>
      <c r="K10" s="10" t="s">
        <v>25</v>
      </c>
    </row>
    <row r="11" spans="1:17" x14ac:dyDescent="0.25">
      <c r="A11" s="6" t="s">
        <v>16</v>
      </c>
      <c r="B11" s="6">
        <v>2018</v>
      </c>
      <c r="C11" s="7">
        <v>6.5083333333333337</v>
      </c>
      <c r="D11" s="7">
        <v>105.9825</v>
      </c>
      <c r="E11" s="7">
        <v>4.3083333333333336</v>
      </c>
      <c r="F11" s="7">
        <v>0.27599999999999997</v>
      </c>
      <c r="G11" s="7">
        <v>5.09</v>
      </c>
      <c r="H11" s="7">
        <v>2.1428571428571428</v>
      </c>
      <c r="I11" s="7">
        <v>245.9</v>
      </c>
      <c r="J11">
        <v>1056</v>
      </c>
      <c r="K11" s="10" t="s">
        <v>24</v>
      </c>
    </row>
    <row r="12" spans="1:17" x14ac:dyDescent="0.25">
      <c r="A12" s="6" t="s">
        <v>16</v>
      </c>
      <c r="B12" s="6">
        <v>2019</v>
      </c>
      <c r="C12" s="7">
        <v>6.2474999999999987</v>
      </c>
      <c r="D12" s="7">
        <v>44.343333333333334</v>
      </c>
      <c r="E12" s="7">
        <v>4.5066666666666659</v>
      </c>
      <c r="F12" s="7">
        <v>0.23291666666666666</v>
      </c>
      <c r="G12" s="7">
        <v>4.05</v>
      </c>
      <c r="H12" s="7">
        <v>2.1428571428571428</v>
      </c>
      <c r="I12" s="7">
        <v>245.9</v>
      </c>
      <c r="J12">
        <v>1554</v>
      </c>
      <c r="K12" s="10" t="s">
        <v>24</v>
      </c>
    </row>
    <row r="13" spans="1:17" x14ac:dyDescent="0.25">
      <c r="A13" s="6" t="s">
        <v>16</v>
      </c>
      <c r="B13" s="6">
        <v>2020</v>
      </c>
      <c r="C13" s="7">
        <v>6.2374999999999998</v>
      </c>
      <c r="D13" s="7">
        <v>33.0625</v>
      </c>
      <c r="E13" s="7">
        <v>3.3275000000000006</v>
      </c>
      <c r="F13" s="7">
        <v>0.26516666666666661</v>
      </c>
      <c r="G13" s="7">
        <v>4.5</v>
      </c>
      <c r="H13" s="7">
        <v>2.1428571428571428</v>
      </c>
      <c r="I13" s="7">
        <v>255.7</v>
      </c>
      <c r="J13">
        <v>1286</v>
      </c>
      <c r="K13" s="10" t="s">
        <v>24</v>
      </c>
    </row>
    <row r="15" spans="1:17" x14ac:dyDescent="0.25">
      <c r="A15" s="6" t="s">
        <v>17</v>
      </c>
      <c r="B15" s="6" t="s">
        <v>18</v>
      </c>
      <c r="C15" s="6" t="s">
        <v>8</v>
      </c>
      <c r="D15" s="6" t="s">
        <v>9</v>
      </c>
      <c r="E15" s="6" t="s">
        <v>10</v>
      </c>
      <c r="F15" s="6" t="s">
        <v>11</v>
      </c>
      <c r="G15" s="6" t="s">
        <v>12</v>
      </c>
      <c r="H15" s="6" t="s">
        <v>5</v>
      </c>
      <c r="I15" s="6" t="s">
        <v>6</v>
      </c>
      <c r="J15" s="6" t="s">
        <v>7</v>
      </c>
      <c r="K15" s="9" t="s">
        <v>22</v>
      </c>
    </row>
    <row r="16" spans="1:17" x14ac:dyDescent="0.25">
      <c r="A16" s="6" t="s">
        <v>0</v>
      </c>
      <c r="B16" s="6">
        <v>2018</v>
      </c>
      <c r="C16" s="7">
        <v>1</v>
      </c>
      <c r="D16" s="7">
        <v>1</v>
      </c>
      <c r="E16" s="7">
        <v>1</v>
      </c>
      <c r="F16" s="7">
        <f t="shared" ref="F16:F27" si="0">(0.5-F2)/0.4</f>
        <v>0.56000000000000005</v>
      </c>
      <c r="G16" s="7">
        <f t="shared" ref="G16:G27" si="1">(21.46-G2)/(21.45-1.22)</f>
        <v>0.80919426594167077</v>
      </c>
      <c r="H16" s="7">
        <v>0</v>
      </c>
      <c r="I16" s="7">
        <v>1</v>
      </c>
      <c r="J16" s="7">
        <v>0</v>
      </c>
      <c r="K16" s="10" t="s">
        <v>23</v>
      </c>
      <c r="M16">
        <f>C16*$C$29+D16*$D$29+E16*$E$29+F16*$F$29+G16*$G$29++H16*$H$29+I16*$I$29+J16*$J$29</f>
        <v>0.72837680280808326</v>
      </c>
      <c r="N16">
        <f>$M16*L$29</f>
        <v>0.13406503432485584</v>
      </c>
      <c r="O16" s="11">
        <f>$M16*M$29</f>
        <v>0.2825519293453117</v>
      </c>
      <c r="P16">
        <f>$M16*N$29</f>
        <v>0.43103882436576751</v>
      </c>
      <c r="Q16">
        <f>$M16*O$29</f>
        <v>0.57952571938622344</v>
      </c>
    </row>
    <row r="17" spans="1:18" x14ac:dyDescent="0.25">
      <c r="A17" s="6" t="s">
        <v>0</v>
      </c>
      <c r="B17" s="6">
        <v>2019</v>
      </c>
      <c r="C17" s="7">
        <v>1</v>
      </c>
      <c r="D17" s="7">
        <f>(100-D3)/90</f>
        <v>0.61840740740740741</v>
      </c>
      <c r="E17" s="7">
        <v>1</v>
      </c>
      <c r="F17" s="7">
        <f t="shared" si="0"/>
        <v>0.66770833333333335</v>
      </c>
      <c r="G17" s="7">
        <f t="shared" si="1"/>
        <v>0.8606030647553139</v>
      </c>
      <c r="H17" s="7">
        <v>0</v>
      </c>
      <c r="I17" s="7">
        <v>1</v>
      </c>
      <c r="J17" s="7">
        <v>0</v>
      </c>
      <c r="K17" s="10" t="s">
        <v>23</v>
      </c>
      <c r="M17">
        <f t="shared" ref="M17:M27" si="2">C17*$C$29+D17*$D$29+E17*$E$29+F17*$F$29+G17*$G$29++H17*$H$29+I17*$I$29+J17*$J$29</f>
        <v>0.72384813863484632</v>
      </c>
      <c r="N17">
        <f>$M17*L$29</f>
        <v>0.13323148839712984</v>
      </c>
      <c r="O17" s="11">
        <f>$M17*M$29</f>
        <v>0.28079516993922965</v>
      </c>
      <c r="P17">
        <f>$M17*N$29</f>
        <v>0.42835885148132935</v>
      </c>
      <c r="Q17">
        <f>$M17*O$29</f>
        <v>0.57592253302342922</v>
      </c>
      <c r="R17">
        <f>AVERAGE(O16:O18)</f>
        <v>0.28014255108920877</v>
      </c>
    </row>
    <row r="18" spans="1:18" x14ac:dyDescent="0.25">
      <c r="A18" s="6" t="s">
        <v>0</v>
      </c>
      <c r="B18" s="6">
        <v>2020</v>
      </c>
      <c r="C18" s="7">
        <v>1</v>
      </c>
      <c r="D18" s="7">
        <f>(100-D4)/90</f>
        <v>0.74375000000000002</v>
      </c>
      <c r="E18" s="7">
        <v>1</v>
      </c>
      <c r="F18" s="7">
        <f t="shared" si="0"/>
        <v>0.5870833333333334</v>
      </c>
      <c r="G18" s="7">
        <f t="shared" si="1"/>
        <v>0.83835887296094913</v>
      </c>
      <c r="H18" s="7">
        <v>0</v>
      </c>
      <c r="I18" s="7">
        <v>1</v>
      </c>
      <c r="J18" s="7">
        <v>0</v>
      </c>
      <c r="K18" s="10" t="s">
        <v>23</v>
      </c>
      <c r="M18">
        <f t="shared" si="2"/>
        <v>0.71427241179388778</v>
      </c>
      <c r="N18">
        <f>$M18*L$29</f>
        <v>0.131468980114783</v>
      </c>
      <c r="O18" s="11">
        <f>$M18*M$29</f>
        <v>0.27708055398308501</v>
      </c>
      <c r="P18">
        <f>$M18*N$29</f>
        <v>0.42269212785138688</v>
      </c>
      <c r="Q18">
        <f>$M18*O$29</f>
        <v>0.56830370171968891</v>
      </c>
    </row>
    <row r="19" spans="1:18" x14ac:dyDescent="0.25">
      <c r="A19" s="6" t="s">
        <v>14</v>
      </c>
      <c r="B19" s="6">
        <v>2018</v>
      </c>
      <c r="C19" s="7">
        <v>1</v>
      </c>
      <c r="D19" s="7">
        <v>1</v>
      </c>
      <c r="E19" s="7">
        <v>1</v>
      </c>
      <c r="F19" s="7">
        <f t="shared" si="0"/>
        <v>0.56000000000000005</v>
      </c>
      <c r="G19" s="7">
        <f t="shared" si="1"/>
        <v>0.80919426594167077</v>
      </c>
      <c r="H19" s="7">
        <v>0</v>
      </c>
      <c r="I19" s="7">
        <v>1</v>
      </c>
      <c r="J19" s="7">
        <v>1</v>
      </c>
      <c r="K19" s="10" t="s">
        <v>24</v>
      </c>
      <c r="M19">
        <f t="shared" si="2"/>
        <v>0.82105861056215534</v>
      </c>
      <c r="N19">
        <f>$M19*L$29</f>
        <v>0.15112404786007033</v>
      </c>
      <c r="O19" s="11">
        <f>$M19*M$29</f>
        <v>0.31850505620927139</v>
      </c>
      <c r="P19">
        <f>$M19*N$29</f>
        <v>0.48588606455847227</v>
      </c>
      <c r="Q19">
        <f>$M19*O$29</f>
        <v>0.65326707290767339</v>
      </c>
    </row>
    <row r="20" spans="1:18" x14ac:dyDescent="0.25">
      <c r="A20" s="6" t="s">
        <v>14</v>
      </c>
      <c r="B20" s="6">
        <v>2019</v>
      </c>
      <c r="C20" s="7">
        <v>1</v>
      </c>
      <c r="D20" s="7">
        <f>(100-D6)/90</f>
        <v>0.61840740740740741</v>
      </c>
      <c r="E20" s="7">
        <v>1</v>
      </c>
      <c r="F20" s="7">
        <f t="shared" si="0"/>
        <v>0.66770833333333335</v>
      </c>
      <c r="G20" s="7">
        <f t="shared" si="1"/>
        <v>0.8606030647553139</v>
      </c>
      <c r="H20" s="7">
        <v>0</v>
      </c>
      <c r="I20" s="7">
        <v>1</v>
      </c>
      <c r="J20" s="7">
        <v>1</v>
      </c>
      <c r="K20" s="10" t="s">
        <v>24</v>
      </c>
      <c r="M20">
        <f t="shared" si="2"/>
        <v>0.8165299463889184</v>
      </c>
      <c r="N20">
        <f>$M20*L$29</f>
        <v>0.15029050193234433</v>
      </c>
      <c r="O20" s="11">
        <f>$M20*M$29</f>
        <v>0.31674829680318933</v>
      </c>
      <c r="P20">
        <f>$M20*N$29</f>
        <v>0.48320609167403411</v>
      </c>
      <c r="Q20">
        <f>$M20*O$29</f>
        <v>0.64966388654487917</v>
      </c>
      <c r="R20">
        <f>AVERAGE(O19:O21)</f>
        <v>0.31609567795316845</v>
      </c>
    </row>
    <row r="21" spans="1:18" x14ac:dyDescent="0.25">
      <c r="A21" s="6" t="s">
        <v>14</v>
      </c>
      <c r="B21" s="6">
        <v>2020</v>
      </c>
      <c r="C21" s="7">
        <v>1</v>
      </c>
      <c r="D21" s="7">
        <f>(100-D7)/90</f>
        <v>0.74375000000000002</v>
      </c>
      <c r="E21" s="7">
        <v>1</v>
      </c>
      <c r="F21" s="7">
        <f t="shared" si="0"/>
        <v>0.5870833333333334</v>
      </c>
      <c r="G21" s="7">
        <f t="shared" si="1"/>
        <v>0.83835887296094913</v>
      </c>
      <c r="H21" s="7">
        <v>0</v>
      </c>
      <c r="I21" s="7">
        <v>1</v>
      </c>
      <c r="J21" s="7">
        <v>1</v>
      </c>
      <c r="K21" s="10" t="s">
        <v>24</v>
      </c>
      <c r="M21">
        <f t="shared" si="2"/>
        <v>0.80695421954795976</v>
      </c>
      <c r="N21">
        <f>$M21*L$29</f>
        <v>0.1485279936499975</v>
      </c>
      <c r="O21" s="11">
        <f>$M21*M$29</f>
        <v>0.31303368084704464</v>
      </c>
      <c r="P21">
        <f>$M21*N$29</f>
        <v>0.47753936804409158</v>
      </c>
      <c r="Q21">
        <f>$M21*O$29</f>
        <v>0.64204505524113875</v>
      </c>
    </row>
    <row r="22" spans="1:18" x14ac:dyDescent="0.25">
      <c r="A22" s="6" t="s">
        <v>15</v>
      </c>
      <c r="B22" s="6">
        <v>2018</v>
      </c>
      <c r="C22" s="7">
        <v>1</v>
      </c>
      <c r="D22" s="7">
        <v>1</v>
      </c>
      <c r="E22" s="7">
        <v>1</v>
      </c>
      <c r="F22" s="7">
        <f t="shared" si="0"/>
        <v>0.56000000000000005</v>
      </c>
      <c r="G22" s="7">
        <f t="shared" si="1"/>
        <v>0.80919426594167077</v>
      </c>
      <c r="H22" s="7">
        <v>0</v>
      </c>
      <c r="I22" s="7">
        <v>1</v>
      </c>
      <c r="J22" s="7">
        <v>1</v>
      </c>
      <c r="K22" s="10" t="s">
        <v>25</v>
      </c>
      <c r="M22">
        <f t="shared" si="2"/>
        <v>0.82105861056215534</v>
      </c>
      <c r="N22">
        <f>$M22*L$29</f>
        <v>0.15112404786007033</v>
      </c>
      <c r="O22" s="11">
        <f>$M22*M$29</f>
        <v>0.31850505620927139</v>
      </c>
      <c r="P22">
        <f>$M22*N$29</f>
        <v>0.48588606455847227</v>
      </c>
      <c r="Q22">
        <f>$M22*O$29</f>
        <v>0.65326707290767339</v>
      </c>
    </row>
    <row r="23" spans="1:18" x14ac:dyDescent="0.25">
      <c r="A23" s="6" t="s">
        <v>15</v>
      </c>
      <c r="B23" s="6">
        <v>2019</v>
      </c>
      <c r="C23" s="7">
        <v>1</v>
      </c>
      <c r="D23" s="7">
        <f>(100-D9)/90</f>
        <v>0.61840740740740741</v>
      </c>
      <c r="E23" s="7">
        <v>1</v>
      </c>
      <c r="F23" s="7">
        <f t="shared" si="0"/>
        <v>0.66770833333333335</v>
      </c>
      <c r="G23" s="7">
        <f t="shared" si="1"/>
        <v>0.8606030647553139</v>
      </c>
      <c r="H23" s="7">
        <v>0</v>
      </c>
      <c r="I23" s="7">
        <v>1</v>
      </c>
      <c r="J23" s="7">
        <v>1</v>
      </c>
      <c r="K23" s="10" t="s">
        <v>25</v>
      </c>
      <c r="M23">
        <f t="shared" si="2"/>
        <v>0.8165299463889184</v>
      </c>
      <c r="N23">
        <f>$M23*L$29</f>
        <v>0.15029050193234433</v>
      </c>
      <c r="O23" s="11">
        <f>$M23*M$29</f>
        <v>0.31674829680318933</v>
      </c>
      <c r="P23">
        <f>$M23*N$29</f>
        <v>0.48320609167403411</v>
      </c>
      <c r="Q23">
        <f>$M23*O$29</f>
        <v>0.64966388654487917</v>
      </c>
      <c r="R23">
        <f>AVERAGE(O22:O24)</f>
        <v>0.31609567795316845</v>
      </c>
    </row>
    <row r="24" spans="1:18" x14ac:dyDescent="0.25">
      <c r="A24" s="6" t="s">
        <v>15</v>
      </c>
      <c r="B24" s="6">
        <v>2020</v>
      </c>
      <c r="C24" s="7">
        <v>1</v>
      </c>
      <c r="D24" s="7">
        <f>(100-D10)/90</f>
        <v>0.74375000000000002</v>
      </c>
      <c r="E24" s="7">
        <v>1</v>
      </c>
      <c r="F24" s="7">
        <f t="shared" si="0"/>
        <v>0.5870833333333334</v>
      </c>
      <c r="G24" s="7">
        <f t="shared" si="1"/>
        <v>0.83835887296094913</v>
      </c>
      <c r="H24" s="7">
        <v>0</v>
      </c>
      <c r="I24" s="7">
        <v>1</v>
      </c>
      <c r="J24" s="7">
        <v>1</v>
      </c>
      <c r="K24" s="10" t="s">
        <v>25</v>
      </c>
      <c r="M24">
        <f t="shared" si="2"/>
        <v>0.80695421954795976</v>
      </c>
      <c r="N24">
        <f>$M24*L$29</f>
        <v>0.1485279936499975</v>
      </c>
      <c r="O24" s="11">
        <f>$M24*M$29</f>
        <v>0.31303368084704464</v>
      </c>
      <c r="P24">
        <f>$M24*N$29</f>
        <v>0.47753936804409158</v>
      </c>
      <c r="Q24">
        <f>$M24*O$29</f>
        <v>0.64204505524113875</v>
      </c>
    </row>
    <row r="25" spans="1:18" x14ac:dyDescent="0.25">
      <c r="A25" s="6" t="s">
        <v>16</v>
      </c>
      <c r="B25" s="6">
        <v>2018</v>
      </c>
      <c r="C25" s="7">
        <v>1</v>
      </c>
      <c r="D25" s="7">
        <v>1</v>
      </c>
      <c r="E25" s="7">
        <v>1</v>
      </c>
      <c r="F25" s="7">
        <f t="shared" si="0"/>
        <v>0.56000000000000005</v>
      </c>
      <c r="G25" s="7">
        <f t="shared" si="1"/>
        <v>0.80919426594167077</v>
      </c>
      <c r="H25" s="7">
        <v>0</v>
      </c>
      <c r="I25" s="7">
        <v>1</v>
      </c>
      <c r="J25" s="7">
        <f>(J11-450)/(1100-450)</f>
        <v>0.93230769230769228</v>
      </c>
      <c r="K25" s="10" t="s">
        <v>24</v>
      </c>
      <c r="M25">
        <f t="shared" si="2"/>
        <v>0.81478476511418729</v>
      </c>
      <c r="N25">
        <f>$M25*L$29</f>
        <v>0.14996928386691732</v>
      </c>
      <c r="O25" s="11">
        <f>$M25*M$29</f>
        <v>0.31607130608309564</v>
      </c>
      <c r="P25">
        <f>$M25*N$29</f>
        <v>0.48217332829927373</v>
      </c>
      <c r="Q25">
        <f>$M25*O$29</f>
        <v>0.64827535051545204</v>
      </c>
    </row>
    <row r="26" spans="1:18" x14ac:dyDescent="0.25">
      <c r="A26" s="6" t="s">
        <v>16</v>
      </c>
      <c r="B26" s="6">
        <v>2019</v>
      </c>
      <c r="C26" s="7">
        <v>1</v>
      </c>
      <c r="D26" s="7">
        <f>(100-D12)/90</f>
        <v>0.61840740740740741</v>
      </c>
      <c r="E26" s="7">
        <v>1</v>
      </c>
      <c r="F26" s="7">
        <f t="shared" si="0"/>
        <v>0.66770833333333335</v>
      </c>
      <c r="G26" s="7">
        <f t="shared" si="1"/>
        <v>0.8606030647553139</v>
      </c>
      <c r="H26" s="7">
        <v>0</v>
      </c>
      <c r="I26" s="7">
        <v>1</v>
      </c>
      <c r="J26" s="7">
        <v>1</v>
      </c>
      <c r="K26" s="10" t="s">
        <v>24</v>
      </c>
      <c r="M26">
        <f t="shared" si="2"/>
        <v>0.8165299463889184</v>
      </c>
      <c r="N26">
        <f>$M26*L$29</f>
        <v>0.15029050193234433</v>
      </c>
      <c r="O26" s="11">
        <f>$M26*M$29</f>
        <v>0.31674829680318933</v>
      </c>
      <c r="P26">
        <f>$M26*N$29</f>
        <v>0.48320609167403411</v>
      </c>
      <c r="Q26">
        <f>$M26*O$29</f>
        <v>0.64966388654487917</v>
      </c>
      <c r="R26">
        <f>AVERAGE(O25:O27)</f>
        <v>0.31528442791110983</v>
      </c>
    </row>
    <row r="27" spans="1:18" x14ac:dyDescent="0.25">
      <c r="A27" s="6" t="s">
        <v>16</v>
      </c>
      <c r="B27" s="6">
        <v>2020</v>
      </c>
      <c r="C27" s="7">
        <v>1</v>
      </c>
      <c r="D27" s="7">
        <f>(100-D13)/90</f>
        <v>0.74375000000000002</v>
      </c>
      <c r="E27" s="7">
        <v>1</v>
      </c>
      <c r="F27" s="7">
        <f t="shared" si="0"/>
        <v>0.5870833333333334</v>
      </c>
      <c r="G27" s="7">
        <f t="shared" si="1"/>
        <v>0.83835887296094913</v>
      </c>
      <c r="H27" s="7">
        <v>0</v>
      </c>
      <c r="I27" s="7">
        <v>1</v>
      </c>
      <c r="J27" s="7">
        <v>1</v>
      </c>
      <c r="K27" s="10" t="s">
        <v>24</v>
      </c>
      <c r="M27">
        <f t="shared" si="2"/>
        <v>0.80695421954795976</v>
      </c>
      <c r="N27">
        <f>$M27*L$29</f>
        <v>0.1485279936499975</v>
      </c>
      <c r="O27" s="11">
        <f>$M27*M$29</f>
        <v>0.31303368084704464</v>
      </c>
      <c r="P27">
        <f>$M27*N$29</f>
        <v>0.47753936804409158</v>
      </c>
      <c r="Q27">
        <f>$M27*O$29</f>
        <v>0.64204505524113875</v>
      </c>
    </row>
    <row r="28" spans="1:18" x14ac:dyDescent="0.25">
      <c r="D28" s="7"/>
    </row>
    <row r="29" spans="1:18" x14ac:dyDescent="0.25">
      <c r="C29" s="7">
        <v>0.20669878412479925</v>
      </c>
      <c r="D29">
        <v>9.0272998394127099E-2</v>
      </c>
      <c r="E29" s="7">
        <v>7.8573067217251671E-2</v>
      </c>
      <c r="F29">
        <v>0.23353980270704289</v>
      </c>
      <c r="G29" s="7">
        <v>9.2681807754072032E-2</v>
      </c>
      <c r="H29" s="7">
        <v>5.8384950676760722E-2</v>
      </c>
      <c r="I29" s="7">
        <v>0.14705207616425786</v>
      </c>
      <c r="J29" s="7">
        <v>9.2681807754072032E-2</v>
      </c>
      <c r="L29">
        <f>1.0193*0.2-0.0198</f>
        <v>0.18406000000000003</v>
      </c>
      <c r="M29">
        <f>1.0193*0.4-0.0198</f>
        <v>0.3879200000000001</v>
      </c>
      <c r="N29">
        <f>1.0193*0.6-0.0198</f>
        <v>0.59177999999999997</v>
      </c>
      <c r="O29">
        <f>1.0193*0.8-0.0198</f>
        <v>0.79564000000000012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82F0-923C-4786-AD1E-427A1E9B37BB}">
  <dimension ref="A1:D2"/>
  <sheetViews>
    <sheetView workbookViewId="0">
      <selection sqref="A1:D2"/>
    </sheetView>
  </sheetViews>
  <sheetFormatPr defaultRowHeight="13.8" x14ac:dyDescent="0.25"/>
  <sheetData>
    <row r="1" spans="1:4" x14ac:dyDescent="0.25">
      <c r="A1" s="9" t="s">
        <v>0</v>
      </c>
      <c r="B1" s="9" t="s">
        <v>14</v>
      </c>
      <c r="C1" s="9" t="s">
        <v>15</v>
      </c>
      <c r="D1" s="9" t="s">
        <v>16</v>
      </c>
    </row>
    <row r="2" spans="1:4" x14ac:dyDescent="0.25">
      <c r="A2" s="15">
        <v>0.28014255108920877</v>
      </c>
      <c r="B2" s="15">
        <v>0.31609567795316845</v>
      </c>
      <c r="C2" s="15">
        <v>0.31609567795316845</v>
      </c>
      <c r="D2" s="15">
        <v>0.31528442791110983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zyaaa</dc:creator>
  <cp:lastModifiedBy>zyaaa</cp:lastModifiedBy>
  <dcterms:created xsi:type="dcterms:W3CDTF">2015-06-05T18:19:34Z</dcterms:created>
  <dcterms:modified xsi:type="dcterms:W3CDTF">2022-10-09T02:08:01Z</dcterms:modified>
</cp:coreProperties>
</file>