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DCF"/>
    <sheet r:id="rId2" sheetId="2" name="WACC&amp;amp;Debt Table"/>
    <sheet r:id="rId3" sheetId="3" name="Beta"/>
    <sheet r:id="rId4" sheetId="4" name="Net Working Capital"/>
    <sheet r:id="rId5" sheetId="5" name="COMP"/>
    <sheet r:id="rId6" sheetId="6" name="COMP BENCHMARK"/>
    <sheet r:id="rId7" sheetId="7" name="Sheet1"/>
  </sheets>
  <definedNames>
    <definedName name="\C">[2]Inputs!#REF!</definedName>
    <definedName name="\P">[2]Inputs!#REF!</definedName>
    <definedName name="\Q">[2]Inputs!#REF!</definedName>
    <definedName name="\S">[2]Inputs!#REF!</definedName>
    <definedName name="\X">[2]Inputs!#REF!</definedName>
    <definedName name="__FDS_HYPERLINK_TOGGLE_STATE__">"ON"</definedName>
    <definedName name="_1__123Graph_AChart_1A">#REF!</definedName>
    <definedName name="_10__123Graph_AChart_1AJ">#REF!</definedName>
    <definedName name="_100__123Graph_EGRAFICO_20">[3]TASSI2!$AP$7:$AP$19</definedName>
    <definedName name="_101__123Graph_FChart_1B">#REF!</definedName>
    <definedName name="_102__123Graph_FGRAFICO_20">[3]TASSI2!$AQ$7:$AQ$19</definedName>
    <definedName name="_103__123Graph_LBL_AGRAFICO_20">[3]TASSI2!$AG$6:$AG$6</definedName>
    <definedName name="_104__123Graph_LBL_BGRAFICO_20">[3]TASSI2!$AH$6:$AH$6</definedName>
    <definedName name="_105__123Graph_LBL_CGRAFICO_20">[3]TASSI2!$AI$6:$AI$6</definedName>
    <definedName name="_106__123Graph_LBL_DGRAFICO_20">[3]TASSI2!$AJ$6:$AJ$6</definedName>
    <definedName name="_107__123Graph_LBL_EGRAFICO_20">[3]TASSI2!$AP$5:$AP$5</definedName>
    <definedName name="_108__123Graph_LBL_FGRAFICO_20">[3]TASSI2!$AQ$5:$AQ$5</definedName>
    <definedName name="_109__123Graph_XGRAFICO_8">'[3]Tav.22 Rischio di Credito'!$AI$30:$AI$41</definedName>
    <definedName name="_11__123Graph_AChart_1AK">#REF!</definedName>
    <definedName name="_12__123Graph_AChart_1AL">#REF!</definedName>
    <definedName name="_13__123Graph_AChart_1AM">#REF!</definedName>
    <definedName name="_14__123Graph_AChart_1AN">#REF!</definedName>
    <definedName name="_15__123Graph_AChart_1B">#REF!</definedName>
    <definedName name="_16__123Graph_AChart_1C">#REF!</definedName>
    <definedName name="_17__123Graph_AChart_1E">#REF!</definedName>
    <definedName name="_18__123Graph_AChart_1F">#REF!</definedName>
    <definedName name="_19__123Graph_AChart_1G">#REF!</definedName>
    <definedName name="_2__123Graph_AChart_1AA">#REF!</definedName>
    <definedName name="_20__123Graph_AChart_1H">#REF!</definedName>
    <definedName name="_21__123Graph_AChart_1I">#REF!</definedName>
    <definedName name="_22__123Graph_AChart_1J">#REF!</definedName>
    <definedName name="_23__123Graph_AChart_1K">#REF!</definedName>
    <definedName name="_24__123Graph_AChart_1L">#REF!</definedName>
    <definedName name="_25__123Graph_AChart_1M">#REF!</definedName>
    <definedName name="_26__123Graph_AChart_1N">#REF!</definedName>
    <definedName name="_27__123Graph_AChart_1O">#REF!</definedName>
    <definedName name="_28__123Graph_AChart_1P">#REF!</definedName>
    <definedName name="_29__123Graph_AChart_1Q">#REF!</definedName>
    <definedName name="_3__123Graph_AChart_1AB">#REF!</definedName>
    <definedName name="_30__123Graph_AChart_1R">#REF!</definedName>
    <definedName name="_31__123Graph_AChart_1S">#REF!</definedName>
    <definedName name="_32__123Graph_AChart_1T">#REF!</definedName>
    <definedName name="_33__123Graph_AChart_1U">#REF!</definedName>
    <definedName name="_34__123Graph_AChart_1V">#REF!</definedName>
    <definedName name="_35__123Graph_AChart_1W">#REF!</definedName>
    <definedName name="_36__123Graph_AChart_1X">#REF!</definedName>
    <definedName name="_37__123Graph_AChart_1Y">#REF!</definedName>
    <definedName name="_38__123Graph_AChart_1Z">#REF!</definedName>
    <definedName name="_39__123Graph_AChart_2D">#REF!</definedName>
    <definedName name="_4__123Graph_AChart_1AC">#REF!</definedName>
    <definedName name="_40__123Graph_AChart_3D">#REF!</definedName>
    <definedName name="_41__123Graph_AChart_3X">#REF!</definedName>
    <definedName name="_42__123Graph_AChart_9C">#REF!</definedName>
    <definedName name="_43__123Graph_AGRAFICO_20">[3]TASSI2!$AG$7:$AG$19</definedName>
    <definedName name="_44__123Graph_AGRAFICO_7">'[3]Tav.22 Rischio di Credito'!$AJ$7:$AJ$29</definedName>
    <definedName name="_45__123Graph_AGRAFICO_8">'[3]Tav.22 Rischio di Credito'!$AJ$30:$AJ$41</definedName>
    <definedName name="_46__123Graph_BChart_1AA">#REF!</definedName>
    <definedName name="_47__123Graph_BChart_1AB">#REF!</definedName>
    <definedName name="_48__123Graph_BChart_1AC">#REF!</definedName>
    <definedName name="_49__123Graph_BChart_1AD">#REF!</definedName>
    <definedName name="_5__123Graph_AChart_1AD">#REF!</definedName>
    <definedName name="_50__123Graph_BChart_1AE">#REF!</definedName>
    <definedName name="_51__123Graph_BChart_1AF">#REF!</definedName>
    <definedName name="_52__123Graph_BChart_1AG">#REF!</definedName>
    <definedName name="_53__123Graph_BChart_1B">#REF!</definedName>
    <definedName name="_54__123Graph_BChart_1C">#REF!</definedName>
    <definedName name="_55__123Graph_BChart_1E">#REF!</definedName>
    <definedName name="_56__123Graph_BChart_1F">#REF!</definedName>
    <definedName name="_57__123Graph_BChart_1G">#REF!</definedName>
    <definedName name="_58__123Graph_BChart_1H">#REF!</definedName>
    <definedName name="_59__123Graph_BChart_1I">#REF!</definedName>
    <definedName name="_6__123Graph_AChart_1AE">#REF!</definedName>
    <definedName name="_60__123Graph_BChart_1J">#REF!</definedName>
    <definedName name="_61__123Graph_BChart_1K">#REF!</definedName>
    <definedName name="_62__123Graph_BChart_1L">#REF!</definedName>
    <definedName name="_63__123Graph_BChart_1N">#REF!</definedName>
    <definedName name="_64__123Graph_BChart_1Q">#REF!</definedName>
    <definedName name="_65__123Graph_BChart_1Y">#REF!</definedName>
    <definedName name="_66__123Graph_BChart_1Z">#REF!</definedName>
    <definedName name="_67__123Graph_BChart_2D">#REF!</definedName>
    <definedName name="_68__123Graph_BChart_9C">#REF!</definedName>
    <definedName name="_69__123Graph_BGRAFICO_20">[3]TASSI2!$AH$7:$AH$19</definedName>
    <definedName name="_7__123Graph_AChart_1AF">#REF!</definedName>
    <definedName name="_70__123Graph_BGRAFICO_7">'[3]Tav.22 Rischio di Credito'!$AK$7:$AK$29</definedName>
    <definedName name="_71__123Graph_BGRAFICO_8">'[3]Tav.22 Rischio di Credito'!$AK$30:$AK$41</definedName>
    <definedName name="_72__123Graph_CChart_1AA">#REF!</definedName>
    <definedName name="_73__123Graph_CChart_1AB">#REF!</definedName>
    <definedName name="_74__123Graph_CChart_1AE">#REF!</definedName>
    <definedName name="_75__123Graph_CChart_1AF">#REF!</definedName>
    <definedName name="_76__123Graph_CChart_1B">#REF!</definedName>
    <definedName name="_77__123Graph_CChart_1C">#REF!</definedName>
    <definedName name="_78__123Graph_CChart_1E">#REF!</definedName>
    <definedName name="_79__123Graph_CChart_1F">#REF!</definedName>
    <definedName name="_8__123Graph_AChart_1AG">#REF!</definedName>
    <definedName name="_80__123Graph_CChart_1G">#REF!</definedName>
    <definedName name="_81__123Graph_CChart_1H">#REF!</definedName>
    <definedName name="_82__123Graph_CChart_1I">#REF!</definedName>
    <definedName name="_83__123Graph_CChart_1J">#REF!</definedName>
    <definedName name="_84__123Graph_CChart_1K">#REF!</definedName>
    <definedName name="_85__123Graph_CChart_1L">#REF!</definedName>
    <definedName name="_86__123Graph_CChart_1N">#REF!</definedName>
    <definedName name="_87__123Graph_CChart_1Y">#REF!</definedName>
    <definedName name="_88__123Graph_CChart_9C">#REF!</definedName>
    <definedName name="_89__123Graph_CGRAFICO_20">[3]TASSI2!$AI$7:$AI$19</definedName>
    <definedName name="_9__123Graph_AChart_1AI">#REF!</definedName>
    <definedName name="_90__123Graph_DChart_1AB">#REF!</definedName>
    <definedName name="_91__123Graph_DChart_1B">#REF!</definedName>
    <definedName name="_92__123Graph_DChart_1C">#REF!</definedName>
    <definedName name="_93__123Graph_DChart_1I">#REF!</definedName>
    <definedName name="_94__123Graph_DChart_1J">#REF!</definedName>
    <definedName name="_95__123Graph_DChart_1K">#REF!</definedName>
    <definedName name="_96__123Graph_DChart_1L">#REF!</definedName>
    <definedName name="_97__123Graph_DGRAFICO_20">[3]TASSI2!$AJ$7:$AJ$19</definedName>
    <definedName name="_98__123Graph_EChart_1AB">#REF!</definedName>
    <definedName name="_99__123Graph_EChart_1B">#REF!</definedName>
    <definedName name="_a2" localSheetId="5">{"Page1",#N/A,FALSE,"CompCo";"Page2",#N/A,FALSE,"CompCo"}</definedName>
    <definedName name="_a2">{"Page1",#N/A,FALSE,"CompCo";"Page2",#N/A,FALSE,"CompCo"}</definedName>
    <definedName name="_a3" localSheetId="5">{"Page1",#N/A,FALSE,"CompCo";"Page2",#N/A,FALSE,"CompCo"}</definedName>
    <definedName name="_a3">{"Page1",#N/A,FALSE,"CompCo";"Page2",#N/A,FALSE,"CompCo"}</definedName>
    <definedName name="_aa2" localSheetId="5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2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localSheetId="5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ud2">[4]Sensetivities!#REF!</definedName>
    <definedName name="_bb2" localSheetId="5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2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localSheetId="5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16E3EF166D88478E9A191CDEB447369C.edm">#REF!</definedName>
    <definedName name="_bdm.18968945170C4F5CA639288DAE17CCF9.edm">#REF!</definedName>
    <definedName name="_bdm.1A097974184247BD8B7D3A4B1B7798A3.edm">'[5]Analyst sentiment'!$A:$IV</definedName>
    <definedName name="_bdm.1F893283B8CC497CB31EF233BE48FD54.edm">'[6]EBITDA Graph'!$A:$IV</definedName>
    <definedName name="_bdm.24053EC26E0E42C59D343B60F5359362.edm">#REF!</definedName>
    <definedName name="_bdm.2802879BE2FE4928A5B216B854501D54.edm">'[7]21'!$A:$IV</definedName>
    <definedName name="_bdm.39459D8BBDD04332A9D942280B1EA3FD.edm">'[8]BP equity performance'!$A:$IV</definedName>
    <definedName name="_bdm.3D44F97329974CCA898E17BDECB9A46D.edm">#REF!</definedName>
    <definedName name="_bdm.4DAEA7B24F144A779BA9CFF4656F67C6.edm">#REF!</definedName>
    <definedName name="_bdm.4DE485F962164F04A9BC7EAB1559C7EC.edm">'[5]Cement and aggregates'!$A:$IV</definedName>
    <definedName name="_bdm.5C951DE7CEF3413CB284D2AB8DBE5472.edm">'[7]27'!$A:$IV</definedName>
    <definedName name="_bdm.6E2CF51EE3FA489D95CB0284362218AF.edm">'[6]CC Graph 3'!$A:$IV</definedName>
    <definedName name="_bdm.722924384BFC4E37BE27AB71CFB3D337.edm">[5]Lumber!$A:$IV</definedName>
    <definedName name="_bdm.86713E1E955644FF92F2EB7F3113F0DD.edm">'[9]SUMMARY OUTPUT'!$A:$IV</definedName>
    <definedName name="_bdm.88E59F6CD70547099CD8BA46974E0949.edm">#REF!</definedName>
    <definedName name="_bdm.900DD6E084D64DA782F698FA014CD096.edm">#REF!</definedName>
    <definedName name="_bdm.924C87CBA3FE4EA7B53C77B4D991A6A0.edm">[5]HVAC!$A:$IV</definedName>
    <definedName name="_bdm.A79F588BF2614D939269CCDA52812C6D.edm">'[6]PE Graph'!$A:$IV</definedName>
    <definedName name="_bdm.A7D37ADB3A3040E4BDCC1755C1C6088C.edm">'[7]34'!$A:$IV</definedName>
    <definedName name="_bdm.AC853950B3F545D4926B894230397BB2.edm">'[6]CC Graph'!$A:$IV</definedName>
    <definedName name="_bdm.AD56EF9D0B094ED5B4D6BC0D9440D4F6.edm">[5]Electrical!$A:$IV</definedName>
    <definedName name="_bdm.BC81ABCFAA2749A0A9E2240434B14792.edm">'[5]Metal Prices'!$A:$IV</definedName>
    <definedName name="_bdm.BD317FAA4371447B977173A73F5531D4.edm">'[5]Housing forecasts'!$A:$IV</definedName>
    <definedName name="_bdm.BD59F6D19C1A475E825F46042D768AB0.edm">#REF!</definedName>
    <definedName name="_bdm.BEB2F95F24B24EAB90138193071F1E29.edm">'[7]13'!$A:$IV</definedName>
    <definedName name="_bdm.C07CD3D680EF4A06BECF1E32F7B7610E.edm">#REF!</definedName>
    <definedName name="_bdm.D412CDD30DA5427EBBC7528CBF85F081.edm">'[7]33'!$A:$IV</definedName>
    <definedName name="_bdm.E041C6A9B8954528AADD8F7068C48F07.edm">#REF!</definedName>
    <definedName name="_bdm.E56B62D59AD54ABEB1916BA48C55254E.edm">#REF!</definedName>
    <definedName name="_bdm.E56F4A9B83C94D2596CC33A5474EB4E8.edm">'[7]18'!$A:$IV</definedName>
    <definedName name="_bdm.E8142B1BF13243DCA4F041CB21944A34.edm">'[8]Family Housing Starts Breakdown'!$A:$IV</definedName>
    <definedName name="_bdm.F06A0D734DB8408D8C173F683FFE59AD.edm">#REF!</definedName>
    <definedName name="_bdm.F9A76E8F2FDC484DB105176A94D78344.edm">[8]Charts!$A:$IV</definedName>
    <definedName name="_bdm.FB51049EF56344D38D3633CD14F7B1FF.edm">'[5]Distributor equity performance'!$A:$IV</definedName>
    <definedName name="_bdm.FEA33AD468264489846F7312C498EB2F.edm">'[10]8'!$A:$IV</definedName>
    <definedName name="_bdm.FEC99CB30DCC42E98F5EC88F47038578.edm">'[8]Housing forecasts'!$A:$IV</definedName>
    <definedName name="_cc2" localSheetId="5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2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localSheetId="5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4" localSheetId="5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4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ov1">#REF!</definedName>
    <definedName name="_cov2">#REF!</definedName>
    <definedName name="_cov3">#REF!</definedName>
    <definedName name="_cov4">#REF!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CF2">#REF!</definedName>
    <definedName name="_iia2">#REF!</definedName>
    <definedName name="_Key1">#REF!</definedName>
    <definedName name="_op2">[4]Sensetivities!#REF!</definedName>
    <definedName name="_Order1">0</definedName>
    <definedName name="_rev2">#REF!</definedName>
    <definedName name="_Sort">#REF!</definedName>
    <definedName name="_SYN1">#REF!</definedName>
    <definedName name="_SYN2">#REF!</definedName>
    <definedName name="_Table2_In1">#REF!</definedName>
    <definedName name="_Table2_In2">#REF!</definedName>
    <definedName name="_Table2_Out">#REF!</definedName>
    <definedName name="_UST10">#REF!</definedName>
    <definedName name="a">[11]Consol!$B$1</definedName>
    <definedName name="A.IndexPos">#N/A</definedName>
    <definedName name="A.NewPricePaste">#N/A</definedName>
    <definedName name="A.NewPriceRow">#N/A</definedName>
    <definedName name="A.VolPos">#N/A</definedName>
    <definedName name="accrued">#REF!</definedName>
    <definedName name="ACQ">#REF!</definedName>
    <definedName name="acqnumber">#REF!</definedName>
    <definedName name="acqrevgrowth">#REF!</definedName>
    <definedName name="actual_start_year">1993</definedName>
    <definedName name="Adj">#REF!</definedName>
    <definedName name="afas">[0]!afas</definedName>
    <definedName name="amort">#REF!</definedName>
    <definedName name="Annualization_Factor">69.03/54.876539</definedName>
    <definedName name="anscount">1</definedName>
    <definedName name="anumber">#REF!</definedName>
    <definedName name="ardays">#REF!</definedName>
    <definedName name="arevgrowth">#REF!</definedName>
    <definedName name="as">"c2895"</definedName>
    <definedName name="asasa">[0]!asasa</definedName>
    <definedName name="asd">[0]!asd</definedName>
    <definedName name="asf" localSheetId="5">{"bs",#N/A,FALSE,"SCF"}</definedName>
    <definedName name="asf">{"bs",#N/A,FALSE,"SCF"}</definedName>
    <definedName name="asfa">[0]!asfa</definedName>
    <definedName name="asfasfas">[0]!asfasfas</definedName>
    <definedName name="asfasfsa">[0]!asfasfsa</definedName>
    <definedName name="asfdasfs">[0]!asfdasfs</definedName>
    <definedName name="asfsaf">[0]!asfsaf</definedName>
    <definedName name="asfsafa">[0]!asfsafa</definedName>
    <definedName name="asfsafs">[0]!asfsafs</definedName>
    <definedName name="asfsasa">[0]!asfsasa</definedName>
    <definedName name="asset">#REF!</definedName>
    <definedName name="ASSUMP_PL">#REF!</definedName>
    <definedName name="B.Close">OFFSET([0]!P.Close,[0]!P.LastRow,0,1,1)</definedName>
    <definedName name="B.Comp">OFFSET([0]!P.Comp,[0]!P.LastRow,0,1,1)</definedName>
    <definedName name="B.High">#N/A</definedName>
    <definedName name="B.Low">#N/A</definedName>
    <definedName name="B.OldPriceData">#N/A</definedName>
    <definedName name="B.OldPriceRow">#N/A</definedName>
    <definedName name="B.Vol">#N/A</definedName>
    <definedName name="BACK_A">#REF!</definedName>
    <definedName name="BackFromItemSelect">[0]!BackFromItemSelect</definedName>
    <definedName name="BAL_SHT">#REF!</definedName>
    <definedName name="balance">#REF!</definedName>
    <definedName name="bass">#REF!</definedName>
    <definedName name="BLPH15">#REF!</definedName>
    <definedName name="BLPH19">#REF!</definedName>
    <definedName name="BLPH23">#REF!</definedName>
    <definedName name="BLPH27">#REF!</definedName>
    <definedName name="BLPH5">#REF!</definedName>
    <definedName name="BLPH65">#REF!</definedName>
    <definedName name="BLPH69">#REF!</definedName>
    <definedName name="bnumber">#REF!</definedName>
    <definedName name="brevgrowth">#REF!</definedName>
    <definedName name="bridge">[12]Model!#REF!</definedName>
    <definedName name="bRight">[0]!bRight</definedName>
    <definedName name="bs">#REF!</definedName>
    <definedName name="BS_A">#REF!</definedName>
    <definedName name="BS_CF">#REF!</definedName>
    <definedName name="BSDate">#REF!</definedName>
    <definedName name="BSHEET">#REF!</definedName>
    <definedName name="Buyer_Equity_Value">'[13]MSFT-Financials'!$L$149</definedName>
    <definedName name="Buyer_EV">'[13]MSFT-Financials'!$L$155</definedName>
    <definedName name="Buyer_Interest_Rate">'[13]MSFT-Financials'!$H$145</definedName>
    <definedName name="Buyer_Name">#REF!</definedName>
    <definedName name="Buyer_Tax_Rate">#REF!</definedName>
    <definedName name="Buyer_Ticker">#REF!</definedName>
    <definedName name="C.Close">#N/A</definedName>
    <definedName name="C.Comp">#N/A</definedName>
    <definedName name="C.Date">#N/A</definedName>
    <definedName name="C.High">#N/A</definedName>
    <definedName name="C.Low">#N/A</definedName>
    <definedName name="C.Vol">#N/A</definedName>
    <definedName name="Capex">#REF!</definedName>
    <definedName name="caps">#REF!</definedName>
    <definedName name="Case">#REF!</definedName>
    <definedName name="Case_Cell">[13]Inputs!$F$10</definedName>
    <definedName name="Case_Number">[13]Inputs!$E$10</definedName>
    <definedName name="casenumber">#REF!</definedName>
    <definedName name="cash">#REF!</definedName>
    <definedName name="CASH_FLOW_STMT">#REF!</definedName>
    <definedName name="cflow">#REF!</definedName>
    <definedName name="ChangeRange">[0]!ChangeRange</definedName>
    <definedName name="ChangeSize">[0]!ChangeSize</definedName>
    <definedName name="ChartOptions">[0]!ChartOptions</definedName>
    <definedName name="ChartTypeChange">[0]!ChartTypeChange</definedName>
    <definedName name="CIQWBGuid">"DCF Pics_10.1.12.xls"</definedName>
    <definedName name="Close_Date">[13]Inputs!$E$8</definedName>
    <definedName name="ClosePrint">[0]!ClosePrint</definedName>
    <definedName name="cnumber">#REF!</definedName>
    <definedName name="COCO">#REF!</definedName>
    <definedName name="cogs">#REF!</definedName>
    <definedName name="cogs2">#REF!</definedName>
    <definedName name="COMB">#REF!</definedName>
    <definedName name="COMBBS">#REF!</definedName>
    <definedName name="CommonShares">#REF!</definedName>
    <definedName name="Company_Name">[13]Inputs!$E$4</definedName>
    <definedName name="CompanyChangeSize">[0]!CompanyChangeSize</definedName>
    <definedName name="CompanyLookup">[0]!CompanyLookup</definedName>
    <definedName name="CompanyName">#REF!</definedName>
    <definedName name="CompgraphHelp">[0]!CompgraphHelp</definedName>
    <definedName name="complookup">[0]!complookup</definedName>
    <definedName name="compname">#REF!</definedName>
    <definedName name="CompositeBuilder">[0]!CompositeBuilder</definedName>
    <definedName name="Comps_Range">'[13]Public-Comps-Data'!$D$2:$AA$106</definedName>
    <definedName name="ContentsHelp">[0]!ContentsHelp</definedName>
    <definedName name="CONTRIB">#REF!</definedName>
    <definedName name="ConversionPremium">#REF!</definedName>
    <definedName name="ConversionPrice">#REF!</definedName>
    <definedName name="coppsdgp">#REF!</definedName>
    <definedName name="coppsdrev">#REF!</definedName>
    <definedName name="coppsdsga">#REF!</definedName>
    <definedName name="coppsgp">#REF!</definedName>
    <definedName name="coppsrev">#REF!</definedName>
    <definedName name="coppssga">#REF!</definedName>
    <definedName name="corpexp">#REF!</definedName>
    <definedName name="Corporate_Expense_Growth">5%</definedName>
    <definedName name="COS">#REF!</definedName>
    <definedName name="CoSelectorOutputs">[0]!CoSelectorOutputs</definedName>
    <definedName name="Costofsales">#REF!</definedName>
    <definedName name="cov2a">#REF!</definedName>
    <definedName name="cov4a">#REF!</definedName>
    <definedName name="Cpxsavings">#REF!</definedName>
    <definedName name="CreateTable">[0]!CreateTable</definedName>
    <definedName name="crevgrowh">#REF!</definedName>
    <definedName name="crevgrowth">#REF!</definedName>
    <definedName name="crystal">#REF!</definedName>
    <definedName name="cstorenumber">#REF!</definedName>
    <definedName name="Currency">#REF!</definedName>
    <definedName name="CustomChart">[0]!CustomChart</definedName>
    <definedName name="cxv" localSheetId="5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cxv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CypressInvest">#REF!</definedName>
    <definedName name="CypressOwn">#REF!</definedName>
    <definedName name="d">[0]!d</definedName>
    <definedName name="d.BTick">#REF!</definedName>
    <definedName name="D.CompTickarray" localSheetId="5">{"SPAL","00000117","Price","S&amp;P 500","I0003"}</definedName>
    <definedName name="D.CompTickarray">{"SPAL","00000117","Price","S&amp;P 500","I0003"}</definedName>
    <definedName name="D.Tickarray" localSheetId="5">{"wac","93439010","Price"}</definedName>
    <definedName name="D.Tickarray">{"wac","93439010","Price"}</definedName>
    <definedName name="DAC">"acquiror"</definedName>
    <definedName name="das">[0]!das</definedName>
    <definedName name="data">#REF!</definedName>
    <definedName name="Data2">#REF!</definedName>
    <definedName name="data3">#REF!</definedName>
    <definedName name="_xlnm.Database">#REF!</definedName>
    <definedName name="Dataset1">#REF!</definedName>
    <definedName name="Dataset2">#REF!</definedName>
    <definedName name="date">[2]Inputs!#REF!</definedName>
    <definedName name="Days">[14]Inputs!$E$9</definedName>
    <definedName name="Days_in_Year">[13]Inputs!$E$15</definedName>
    <definedName name="DB.AllColumns">#N/A</definedName>
    <definedName name="DB.AllPriceColumns">#N/A</definedName>
    <definedName name="DB.NumColumns">COLUMN([0]!Q.DateEOM)-COLUMN([0]!P.Date)+1</definedName>
    <definedName name="DB.NumColumnsPriceOnly">COLUMN([0]!P.CompIndex)-COLUMN([0]!P.Date)+1</definedName>
    <definedName name="DB.Range1">#N/A</definedName>
    <definedName name="DCF">#REF!</definedName>
    <definedName name="DCF_A">#REF!</definedName>
    <definedName name="DCF_A2">#REF!</definedName>
    <definedName name="dcomp">#REF!</definedName>
    <definedName name="dcomp2">#REF!</definedName>
    <definedName name="debt">#REF!</definedName>
    <definedName name="DebtEBITDA">#REF!</definedName>
    <definedName name="deftax">#REF!</definedName>
    <definedName name="DeleteRange">[0]!DeleteRange</definedName>
    <definedName name="DeleteTable">[0]!DeleteTable</definedName>
    <definedName name="Denomination">#REF!</definedName>
    <definedName name="Dep">#REF!</definedName>
    <definedName name="depr_RATE">#REF!</definedName>
    <definedName name="dfdf" localSheetId="5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f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g" localSheetId="5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dfg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dfgd">[0]!dfgd</definedName>
    <definedName name="dfgfd" localSheetId="5">{"Clothing PL",#N/A,FALSE,"H1H2";"Food PL",#N/A,FALSE,"H1H2";"Group PL",#N/A,FALSE,"H1H2";"Home Furnishings PL",#N/A,FALSE,"H1H2";"LFL assumptions",#N/A,FALSE,"H1H2";"Sales by division",#N/A,FALSE,"H1H2";"UK Retail PL",#N/A,FALSE,"H1H2"}</definedName>
    <definedName name="dfgfd">{"Clothing PL",#N/A,FALSE,"H1H2";"Food PL",#N/A,FALSE,"H1H2";"Group PL",#N/A,FALSE,"H1H2";"Home Furnishings PL",#N/A,FALSE,"H1H2";"LFL assumptions",#N/A,FALSE,"H1H2";"Sales by division",#N/A,FALSE,"H1H2";"UK Retail PL",#N/A,FALSE,"H1H2"}</definedName>
    <definedName name="dfgfdg">[0]!dfgfdg</definedName>
    <definedName name="dfsalk">[0]!dfsalk</definedName>
    <definedName name="dfsgdfg" localSheetId="5">{"Clothing PL",#N/A,FALSE,"H1H2";"Food PL",#N/A,FALSE,"H1H2";"Group PL",#N/A,FALSE,"H1H2";"Home Furnishings PL",#N/A,FALSE,"H1H2"}</definedName>
    <definedName name="dfsgdfg">{"Clothing PL",#N/A,FALSE,"H1H2";"Food PL",#N/A,FALSE,"H1H2";"Group PL",#N/A,FALSE,"H1H2";"Home Furnishings PL",#N/A,FALSE,"H1H2"}</definedName>
    <definedName name="dfsgfd" localSheetId="5">{"cap_structure",#N/A,FALSE,"Graph-Mkt Cap";"price",#N/A,FALSE,"Graph-Price";"ebit",#N/A,FALSE,"Graph-EBITDA";"ebitda",#N/A,FALSE,"Graph-EBITDA"}</definedName>
    <definedName name="dfsgfd">{"cap_structure",#N/A,FALSE,"Graph-Mkt Cap";"price",#N/A,FALSE,"Graph-Price";"ebit",#N/A,FALSE,"Graph-EBITDA";"ebitda",#N/A,FALSE,"Graph-EBITDA"}</definedName>
    <definedName name="dfsgg" localSheetId="5">{"inputs raw data",#N/A,TRUE,"INPUT"}</definedName>
    <definedName name="dfsgg">{"inputs raw data",#N/A,TRUE,"INPUT"}</definedName>
    <definedName name="dfwefew" localSheetId="5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fwefew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gdfgf" localSheetId="5">{"Page1",#N/A,FALSE,"CompCo";"Page2",#N/A,FALSE,"CompCo"}</definedName>
    <definedName name="dgdfgf">{"Page1",#N/A,FALSE,"CompCo";"Page2",#N/A,FALSE,"CompCo"}</definedName>
    <definedName name="directfin">#REF!</definedName>
    <definedName name="DismissItemDlog">[0]!DismissItemDlog</definedName>
    <definedName name="dist">[4]Model!#REF!</definedName>
    <definedName name="distgp">#REF!</definedName>
    <definedName name="Distributionexp">[4]Model!#REF!</definedName>
    <definedName name="distsga">#REF!</definedName>
    <definedName name="Division">#REF!</definedName>
    <definedName name="ds" localSheetId="5">{"Page1",#N/A,FALSE,"CompCo";"Page2",#N/A,FALSE,"CompCo"}</definedName>
    <definedName name="ds">{"Page1",#N/A,FALSE,"CompCo";"Page2",#N/A,FALSE,"CompCo"}</definedName>
    <definedName name="dsfdsfsd">[0]!dsfdsfsd</definedName>
    <definedName name="dsfgdsgf" localSheetId="5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dsfgdsgf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dsfgfdg" localSheetId="5">{"bs",#N/A,FALSE,"SCF"}</definedName>
    <definedName name="dsfgfdg">{"bs",#N/A,FALSE,"SCF"}</definedName>
    <definedName name="dsfsd">[0]!dsfsd</definedName>
    <definedName name="dsfsdfd">[0]!dsfsdfd</definedName>
    <definedName name="dsg" localSheetId="5">{"Clothing PL",#N/A,FALSE,"H1H2";"Food PL",#N/A,FALSE,"H1H2";"Group PL",#N/A,FALSE,"H1H2";"Home Furnishings PL",#N/A,FALSE,"H1H2";"LFL assumptions",#N/A,FALSE,"H1H2";"Sales by division",#N/A,FALSE,"H1H2";"UK Retail PL",#N/A,FALSE,"H1H2"}</definedName>
    <definedName name="dsg">{"Clothing PL",#N/A,FALSE,"H1H2";"Food PL",#N/A,FALSE,"H1H2";"Group PL",#N/A,FALSE,"H1H2";"Home Furnishings PL",#N/A,FALSE,"H1H2";"LFL assumptions",#N/A,FALSE,"H1H2";"Sales by division",#N/A,FALSE,"H1H2";"UK Retail PL",#N/A,FALSE,"H1H2"}</definedName>
    <definedName name="dsgdf" localSheetId="5">{"Page1",#N/A,FALSE,"CompCo";"Page2",#N/A,FALSE,"CompCo"}</definedName>
    <definedName name="dsgdf">{"Page1",#N/A,FALSE,"CompCo";"Page2",#N/A,FALSE,"CompCo"}</definedName>
    <definedName name="dsgfds" localSheetId="5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sgfds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tax">#REF!</definedName>
    <definedName name="dtax2">#REF!</definedName>
    <definedName name="e">[0]!e</definedName>
    <definedName name="EARNINGSSTMNT">#REF!</definedName>
    <definedName name="ebit3">[4]Sensetivities!#REF!</definedName>
    <definedName name="EBIT95">#REF!</definedName>
    <definedName name="EBITDA">#REF!</definedName>
    <definedName name="EBITDA_Fluid">#REF!</definedName>
    <definedName name="EBITDA_NVH">#REF!</definedName>
    <definedName name="EBITDA_Sealing">#REF!</definedName>
    <definedName name="EBITSENS">#REF!</definedName>
    <definedName name="editgraph">[0]!editgraph</definedName>
    <definedName name="efds" localSheetId="5">{#N/A,#N/A,FALSE,"H1H2";"Sales by division",#N/A,FALSE,"H1H2";"LFL assumptions",#N/A,FALSE,"H1H2"}</definedName>
    <definedName name="efds">{#N/A,#N/A,FALSE,"H1H2";"Sales by division",#N/A,FALSE,"H1H2";"LFL assumptions",#N/A,FALSE,"H1H2"}</definedName>
    <definedName name="efsd">[0]!efsd</definedName>
    <definedName name="eldgp">#REF!</definedName>
    <definedName name="eldrev">#REF!</definedName>
    <definedName name="eldsga">#REF!</definedName>
    <definedName name="Elim">#REF!</definedName>
    <definedName name="enable">[0]!enable</definedName>
    <definedName name="ENTVAL">#REF!</definedName>
    <definedName name="EPS">#REF!</definedName>
    <definedName name="EQ_RETS">#REF!</definedName>
    <definedName name="Equity_Interest_Value">'[13]YHOO-Equity-Interests'!$E$24</definedName>
    <definedName name="EQVAL">#REF!</definedName>
    <definedName name="er">[0]!er</definedName>
    <definedName name="ere" localSheetId="5">{"Clothing PL",#N/A,FALSE,"H1H2";"Food PL",#N/A,FALSE,"H1H2";"Group PL",#N/A,FALSE,"H1H2";"Home Furnishings PL",#N/A,FALSE,"H1H2";"LFL assumptions",#N/A,FALSE,"H1H2";"Sales by division",#N/A,FALSE,"H1H2";"UK Retail PL",#N/A,FALSE,"H1H2"}</definedName>
    <definedName name="ere">{"Clothing PL",#N/A,FALSE,"H1H2";"Food PL",#N/A,FALSE,"H1H2";"Group PL",#N/A,FALSE,"H1H2";"Home Furnishings PL",#N/A,FALSE,"H1H2";"LFL assumptions",#N/A,FALSE,"H1H2";"Sales by division",#N/A,FALSE,"H1H2";"UK Retail PL",#N/A,FALSE,"H1H2"}</definedName>
    <definedName name="erg" localSheetId="5">{"summary1",#N/A,TRUE,"Comps";"summary2",#N/A,TRUE,"Comps";"summary3",#N/A,TRUE,"Comps"}</definedName>
    <definedName name="erg">{"summary1",#N/A,TRUE,"Comps";"summary2",#N/A,TRUE,"Comps";"summary3",#N/A,TRUE,"Comps"}</definedName>
    <definedName name="err">[0]!err</definedName>
    <definedName name="ErrChk">#REF!</definedName>
    <definedName name="erre" localSheetId="5">{"inputs raw data",#N/A,TRUE,"INPUT"}</definedName>
    <definedName name="erre">{"inputs raw data",#N/A,TRUE,"INPUT"}</definedName>
    <definedName name="ErrMsg">"NA"</definedName>
    <definedName name="evansga">#REF!</definedName>
    <definedName name="evansgp">#REF!</definedName>
    <definedName name="evansrev">#REF!</definedName>
    <definedName name="eweqwf" localSheetId="5">{"bs",#N/A,FALSE,"SCF"}</definedName>
    <definedName name="eweqwf">{"bs",#N/A,FALSE,"SCF"}</definedName>
    <definedName name="ewf">[0]!ewf</definedName>
    <definedName name="ewggwe">[0]!ewggwe</definedName>
    <definedName name="ewgweg">[0]!ewgweg</definedName>
    <definedName name="ewr" localSheetId="5">{"cap_structure",#N/A,FALSE,"Graph-Mkt Cap";"price",#N/A,FALSE,"Graph-Price";"ebit",#N/A,FALSE,"Graph-EBITDA";"ebitda",#N/A,FALSE,"Graph-EBITDA"}</definedName>
    <definedName name="ewr">{"cap_structure",#N/A,FALSE,"Graph-Mkt Cap";"price",#N/A,FALSE,"Graph-Price";"ebit",#N/A,FALSE,"Graph-EBITDA";"ebitda",#N/A,FALSE,"Graph-EBITDA"}</definedName>
    <definedName name="exchange.rate">[15]Van_Melle!$J$3</definedName>
    <definedName name="ExitCompanySelector">[0]!ExitCompanySelector</definedName>
    <definedName name="ExitFormat">[0]!ExitFormat</definedName>
    <definedName name="ExitItemBuilder">[0]!ExitItemBuilder</definedName>
    <definedName name="exitMainMenu">[0]!exitMainMenu</definedName>
    <definedName name="exitmsg">[0]!exitmsg</definedName>
    <definedName name="ExitNetDebt">#REF!</definedName>
    <definedName name="ExitValue">#REF!</definedName>
    <definedName name="ExitYear">#REF!</definedName>
    <definedName name="Expenses">#REF!</definedName>
    <definedName name="f">[0]!f</definedName>
    <definedName name="F.CompIndex">#N/A</definedName>
    <definedName name="F.Date">IF(N(#REF!)=#REF!,#REF!,DATEVALUE(#REF!))</definedName>
    <definedName name="F.Date2">#N/A</definedName>
    <definedName name="F.Date4">#N/A</definedName>
    <definedName name="F.DateEOM">DATE(YEAR(#REF!),MONTH(#REF!)+1,DAY(#REF!)-1)</definedName>
    <definedName name="F.PE">#N/A</definedName>
    <definedName name="F.Yield">#N/A</definedName>
    <definedName name="fadskj">[0]!fadskj</definedName>
    <definedName name="fdfg">[0]!fdfg</definedName>
    <definedName name="fdg">[0]!fdg</definedName>
    <definedName name="fdgdfgdf" localSheetId="5">{"Page1",#N/A,FALSE,"CompCo";"Page2",#N/A,FALSE,"CompCo"}</definedName>
    <definedName name="fdgdfgdf">{"Page1",#N/A,FALSE,"CompCo";"Page2",#N/A,FALSE,"CompCo"}</definedName>
    <definedName name="fdgsdg">[0]!fdgsdg</definedName>
    <definedName name="fds">[0]!fds</definedName>
    <definedName name="fdsdsf">[0]!fdsdsf</definedName>
    <definedName name="fewfwefew">[0]!fewfwefew</definedName>
    <definedName name="fg">[0]!fg</definedName>
    <definedName name="fgdsfgdf" localSheetId="5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gdsfgdf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ghj">[0]!fghj</definedName>
    <definedName name="FiscalYearEnd">#REF!</definedName>
    <definedName name="Fluid">#REF!</definedName>
    <definedName name="FormatMod.FormatMaster">[0]!FormatMod.FormatMaster</definedName>
    <definedName name="Forward_Year_1">[13]Inputs!$L$14</definedName>
    <definedName name="Forward_Year_2">[13]Inputs!$L$15</definedName>
    <definedName name="Forward_Year_3">[13]Inputs!$L$16</definedName>
    <definedName name="fsdds" localSheetId="5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sdds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ssdf">[0]!fssdf</definedName>
    <definedName name="FT.FormatsOther">#N/A</definedName>
    <definedName name="FT.FormatsTop">#N/A</definedName>
    <definedName name="fwe">[0]!fwe</definedName>
    <definedName name="fwfwe">[0]!fwfwe</definedName>
    <definedName name="FYE">[2]Inputs!$D$8</definedName>
    <definedName name="FYear_1_Name">[13]Inputs!$I$14</definedName>
    <definedName name="FYear_2_Name">[13]Inputs!$I$15</definedName>
    <definedName name="FYEHeader">#REF!</definedName>
    <definedName name="gdf" localSheetId="5">{"Clothing PL",#N/A,FALSE,"H1H2";"Food PL",#N/A,FALSE,"H1H2";"Group PL",#N/A,FALSE,"H1H2";"Home Furnishings PL",#N/A,FALSE,"H1H2";"LFL assumptions",#N/A,FALSE,"H1H2";"Sales by division",#N/A,FALSE,"H1H2";"UK Retail PL",#N/A,FALSE,"H1H2"}</definedName>
    <definedName name="gdf">{"Clothing PL",#N/A,FALSE,"H1H2";"Food PL",#N/A,FALSE,"H1H2";"Group PL",#N/A,FALSE,"H1H2";"Home Furnishings PL",#N/A,FALSE,"H1H2";"LFL assumptions",#N/A,FALSE,"H1H2";"Sales by division",#N/A,FALSE,"H1H2";"UK Retail PL",#N/A,FALSE,"H1H2"}</definedName>
    <definedName name="ge" localSheetId="5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e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er">[0]!ger</definedName>
    <definedName name="gerergr">[0]!gerergr</definedName>
    <definedName name="gerg">[0]!gerg</definedName>
    <definedName name="gergr">[0]!gergr</definedName>
    <definedName name="gergre">[0]!gergre</definedName>
    <definedName name="gew" localSheetId="5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ew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ewg" localSheetId="5">{"Clothing PL",#N/A,FALSE,"H1H2";"Food PL",#N/A,FALSE,"H1H2";"Group PL",#N/A,FALSE,"H1H2";"Home Furnishings PL",#N/A,FALSE,"H1H2"}</definedName>
    <definedName name="gewg">{"Clothing PL",#N/A,FALSE,"H1H2";"Food PL",#N/A,FALSE,"H1H2";"Group PL",#N/A,FALSE,"H1H2";"Home Furnishings PL",#N/A,FALSE,"H1H2"}</definedName>
    <definedName name="gewge">[0]!gewge</definedName>
    <definedName name="gewgwe">[0]!gewgwe</definedName>
    <definedName name="gfd">[0]!gfd</definedName>
    <definedName name="ghjh" localSheetId="5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hjh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lenrev">[4]Sensetivities!#REF!</definedName>
    <definedName name="gmarg">#REF!</definedName>
    <definedName name="golf">[16]Model!$X$81</definedName>
    <definedName name="Goodwill_Amortization">20</definedName>
    <definedName name="GoodwillAmort">#REF!</definedName>
    <definedName name="GoodwillDeduct">#REF!</definedName>
    <definedName name="gr">[0]!gr</definedName>
    <definedName name="GraphbuildingMod.ChangeTicker">[0]!GraphbuildingMod.ChangeTicker</definedName>
    <definedName name="GraphbuildingMod.editgraph">[0]!GraphbuildingMod.editgraph</definedName>
    <definedName name="GraphbuildingMod.ExportData">[0]!GraphbuildingMod.ExportData</definedName>
    <definedName name="GraphbuildingMod.LayoutSet">[0]!GraphbuildingMod.LayoutSet</definedName>
    <definedName name="GraphbuildingMod.PasteGraph">[0]!GraphbuildingMod.PasteGraph</definedName>
    <definedName name="GraphbuildingMod.PrintPreview">[0]!GraphbuildingMod.PrintPreview</definedName>
    <definedName name="GraphbuildingMod.ShowData">[0]!GraphbuildingMod.ShowData</definedName>
    <definedName name="GraphbuildingMod.ShowGraph">[0]!GraphbuildingMod.ShowGraph</definedName>
    <definedName name="GraphCompBuild">[0]!GraphCompBuild</definedName>
    <definedName name="Graphexitmsg">[0]!Graphexitmsg</definedName>
    <definedName name="GraphIntroMod.exitmsg">[0]!GraphIntroMod.exitmsg</definedName>
    <definedName name="GraphIntroMod.Graphexitmsg">[0]!GraphIntroMod.Graphexitmsg</definedName>
    <definedName name="gre">[0]!gre</definedName>
    <definedName name="greger">[0]!greger</definedName>
    <definedName name="GROUP">[17]MAIN!$I$13</definedName>
    <definedName name="gwamort">#REF!</definedName>
    <definedName name="gwegwe">[0]!gwegwe</definedName>
    <definedName name="gwegweg">[0]!gwegweg</definedName>
    <definedName name="gwg">[0]!gwg</definedName>
    <definedName name="gwgew">[0]!gwgew</definedName>
    <definedName name="gwgwe">[0]!gwgwe</definedName>
    <definedName name="H.HiddenCols">#REF!,#REF!,#REF!,#REF!,#REF!</definedName>
    <definedName name="H.HiddenRows">#REF!,#REF!,#REF!</definedName>
    <definedName name="Half_Year_Adj_Factor">2</definedName>
    <definedName name="halfyear">#REF!</definedName>
    <definedName name="halfyear2">#REF!</definedName>
    <definedName name="HeaderFormat">[0]!HeaderFormat</definedName>
    <definedName name="HelpTest">[0]!HelpTest</definedName>
    <definedName name="Hershey">[0]!Hershey</definedName>
    <definedName name="hf">[0]!hf</definedName>
    <definedName name="Hist_Year">[13]Inputs!$E$6</definedName>
    <definedName name="IC.Queries">#REF!,#REF!,#REF!,#REF!,#REF!</definedName>
    <definedName name="iia">#REF!</definedName>
    <definedName name="income">#REF!</definedName>
    <definedName name="indgp">#REF!</definedName>
    <definedName name="indrev">#REF!</definedName>
    <definedName name="indsga">#REF!</definedName>
    <definedName name="inject">[18]Sensitivities!#REF!</definedName>
    <definedName name="InputAnn">'[2]Transaction Overview'!$C$344:$I$345,'[2]Transaction Overview'!$C$348:$I$352,'[2]Transaction Overview'!$C$355:$I$356,'[2]Transaction Overview'!$C$359:$I$363,'[2]Transaction Overview'!$C$366:$I$374,'[2]Transaction Overview'!$C$377:$I$379,'[2]Transaction Overview'!$C$382:$I$385,'[2]Transaction Overview'!$C$388:$I$391,'[2]Transaction Overview'!$C$394:$I$398,'[2]Transaction Overview'!$C$401:$I$404</definedName>
    <definedName name="InputQtr">'[2]Transaction Overview'!$C$436:$G$438,'[2]Transaction Overview'!$C$441:$G$447,'[2]Transaction Overview'!$C$450:$G$452,'[2]Transaction Overview'!$C$455:$G$458,'[2]Transaction Overview'!$C$461:$G$464,'[2]Transaction Overview'!$C$467:$G$471,'[2]Transaction Overview'!$C$474:$G$476</definedName>
    <definedName name="Int_exp">7%</definedName>
    <definedName name="Interest_Expense_Rate">7%</definedName>
    <definedName name="Interest_Income_Rate">6.5%</definedName>
    <definedName name="invdays">#REF!</definedName>
    <definedName name="inventory98">#REF!</definedName>
    <definedName name="IPOSize">#REF!</definedName>
    <definedName name="IQ_ACCOUNT_CHANGE">"c413"</definedName>
    <definedName name="IQ_ACCOUNTS_PAY">"c32"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"c8"</definedName>
    <definedName name="IQ_ACCT_RECV_10YR_ANN_GROWTH">"c1924"</definedName>
    <definedName name="IQ_ACCT_RECV_1YR_ANN_GROWTH">"c1919"</definedName>
    <definedName name="IQ_ACCT_RECV_2YR_ANN_GROWTH">"c1920"</definedName>
    <definedName name="IQ_ACCT_RECV_3YR_ANN_GROWTH">"c1921"</definedName>
    <definedName name="IQ_ACCT_RECV_5YR_ANN_GROWTH">"c1922"</definedName>
    <definedName name="IQ_ACCT_RECV_7YR_ANN_GROWTH">"c1923"</definedName>
    <definedName name="IQ_ACCUM_DEP">"c7"</definedName>
    <definedName name="IQ_ACQ_COST_SUB">"c2125"</definedName>
    <definedName name="IQ_ACQ_COSTS_CAPITALIZED">"c5"</definedName>
    <definedName name="IQ_ACQUIRE_REAL_ESTATE_CF">"c6"</definedName>
    <definedName name="IQ_ACQUISITION_RE_ASSETS">"c1628"</definedName>
    <definedName name="IQ_AD">"c7"</definedName>
    <definedName name="IQ_ADD_PAID_IN">"c39"</definedName>
    <definedName name="IQ_ADDIN">"AUTO"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IT">"c13"</definedName>
    <definedName name="IQ_AE_UTI">"c14"</definedName>
    <definedName name="IQ_ALLOW_BORROW_CONST">"c15"</definedName>
    <definedName name="IQ_ALLOW_CONST">"c16"</definedName>
    <definedName name="IQ_ALLOW_DOUBT_ACCT">"c2092"</definedName>
    <definedName name="IQ_ALLOW_EQUITY_CONST">"c16"</definedName>
    <definedName name="IQ_ALLOW_LL">"c17"</definedName>
    <definedName name="IQ_ALLOWANCE_10YR_ANN_GROWTH">"c18"</definedName>
    <definedName name="IQ_ALLOWANCE_1YR_ANN_GROWTH">"c19"</definedName>
    <definedName name="IQ_ALLOWANCE_2YR_ANN_GROWTH">"c20"</definedName>
    <definedName name="IQ_ALLOWANCE_3YR_ANN_GROWTH">"c21"</definedName>
    <definedName name="IQ_ALLOWANCE_5YR_ANN_GROWTH">"c22"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ORTIZATION">"c1471"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IT">"c43"</definedName>
    <definedName name="IQ_AR_TURNS">"c44"</definedName>
    <definedName name="IQ_AR_UTI">"c45"</definedName>
    <definedName name="IQ_ARPU">"c2126"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OPER_LEASE_DEPR">"c2070"</definedName>
    <definedName name="IQ_ASSETS_OPER_LEASE_GROSS">"c2071"</definedName>
    <definedName name="IQ_AUDITOR_NAME">"c1539"</definedName>
    <definedName name="IQ_AUDITOR_OPINION">"c1540"</definedName>
    <definedName name="IQ_AUTO_WRITTEN">"c62"</definedName>
    <definedName name="IQ_AVG_BANK_ASSETS">"c2072"</definedName>
    <definedName name="IQ_AVG_BANK_LOANS">"c2073"</definedName>
    <definedName name="IQ_AVG_BROKER_REC">"c63"</definedName>
    <definedName name="IQ_AVG_BROKER_REC_NO">"c64"</definedName>
    <definedName name="IQ_AVG_DAILY_VOL">"c65"</definedName>
    <definedName name="IQ_AVG_INT_BEAR_LIAB">"c66"</definedName>
    <definedName name="IQ_AVG_INT_BEAR_LIAB_10YR_ANN_GROWTH">"c67"</definedName>
    <definedName name="IQ_AVG_INT_BEAR_LIAB_1YR_ANN_GROWTH">"c68"</definedName>
    <definedName name="IQ_AVG_INT_BEAR_LIAB_2YR_ANN_GROWTH">"c69"</definedName>
    <definedName name="IQ_AVG_INT_BEAR_LIAB_3YR_ANN_GROWTH">"c70"</definedName>
    <definedName name="IQ_AVG_INT_BEAR_LIAB_5YR_ANN_GROWTH">"c71"</definedName>
    <definedName name="IQ_AVG_INT_BEAR_LIAB_7YR_ANN_GROWTH">"c72"</definedName>
    <definedName name="IQ_AVG_INT_EARN_ASSETS">"c73"</definedName>
    <definedName name="IQ_AVG_INT_EARN_ASSETS_10YR_ANN_GROWTH">"c74"</definedName>
    <definedName name="IQ_AVG_INT_EARN_ASSETS_1YR_ANN_GROWTH">"c75"</definedName>
    <definedName name="IQ_AVG_INT_EARN_ASSETS_2YR_ANN_GROWTH">"c76"</definedName>
    <definedName name="IQ_AVG_INT_EARN_ASSETS_3YR_ANN_GROWTH">"c77"</definedName>
    <definedName name="IQ_AVG_INT_EARN_ASSETS_5YR_ANN_GROWTH">"c78"</definedName>
    <definedName name="IQ_AVG_INT_EARN_ASSETS_7YR_ANN_GROWTH">"c79"</definedName>
    <definedName name="IQ_AVG_MKTCAP">"c80"</definedName>
    <definedName name="IQ_AVG_PRICE">"c81"</definedName>
    <definedName name="IQ_AVG_PRICE_TARGET">"c82"</definedName>
    <definedName name="IQ_AVG_SHAREOUTSTANDING">"c83"</definedName>
    <definedName name="IQ_AVG_TEV">"c84"</definedName>
    <definedName name="IQ_AVG_VOLUME">"c65"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TA">"c88"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ROK_COMISSION">"c98"</definedName>
    <definedName name="IQ_BUILDINGS">"c99"</definedName>
    <definedName name="IQ_BUSINESS_DESCRIPTION">"c322"</definedName>
    <definedName name="IQ_BV_OVER_SHARES">"c100"</definedName>
    <definedName name="IQ_BV_SHARE">"c100"</definedName>
    <definedName name="IQ_CAL_Q">"c101"</definedName>
    <definedName name="IQ_CAL_Y">"c102"</definedName>
    <definedName name="IQ_CAPEX">"c103"</definedName>
    <definedName name="IQ_CAPEX_10YR_ANN_GROWTH">"c104"</definedName>
    <definedName name="IQ_CAPEX_1YR_ANN_GROWTH">"c105"</definedName>
    <definedName name="IQ_CAPEX_2YR_ANN_GROWTH">"c106"</definedName>
    <definedName name="IQ_CAPEX_3YR_ANN_GROWTH">"c107"</definedName>
    <definedName name="IQ_CAPEX_5YR_ANN_GROWTH">"c108"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"c115"</definedName>
    <definedName name="IQ_CAPITAL_LEASES">"c115"</definedName>
    <definedName name="IQ_CAPITALIZED_INTEREST">"c2076"</definedName>
    <definedName name="IQ_CASH">"c118"</definedName>
    <definedName name="IQ_CASH_ACQUIRE_CF">"c1630"</definedName>
    <definedName name="IQ_CASH_CONVERSION">"c117"</definedName>
    <definedName name="IQ_CASH_DUE_BANKS">"c118"</definedName>
    <definedName name="IQ_CASH_EQUIV">"c118"</definedName>
    <definedName name="IQ_CASH_FINAN">"c119"</definedName>
    <definedName name="IQ_CASH_INTEREST">"c120"</definedName>
    <definedName name="IQ_CASH_INVEST">"c121"</definedName>
    <definedName name="IQ_CASH_OPER">"c122"</definedName>
    <definedName name="IQ_CASH_SEGREG">"c123"</definedName>
    <definedName name="IQ_CASH_SHARE">"c1911"</definedName>
    <definedName name="IQ_CASH_ST">"c124"</definedName>
    <definedName name="IQ_CASH_ST_INVEST">"c124"</definedName>
    <definedName name="IQ_CASH_TAXES">"c125"</definedName>
    <definedName name="IQ_CFO_10YR_ANN_GROWTH">"c126"</definedName>
    <definedName name="IQ_CFO_1YR_ANN_GROWTH">"c127"</definedName>
    <definedName name="IQ_CFO_2YR_ANN_GROWTH">"c128"</definedName>
    <definedName name="IQ_CFO_3YR_ANN_GROWTH">"c129"</definedName>
    <definedName name="IQ_CFO_5YR_ANN_GROWTH">"c130"</definedName>
    <definedName name="IQ_CFO_7YR_ANN_GROWTH">"c131"</definedName>
    <definedName name="IQ_CFO_CURRENT_LIAB">"c132"</definedName>
    <definedName name="IQ_CFPS_EST">"c1667"</definedName>
    <definedName name="IQ_CFPS_HIGH_EST">"c1669"</definedName>
    <definedName name="IQ_CFPS_LOW_EST">"c1670"</definedName>
    <definedName name="IQ_CFPS_MEDIAN_EST">"c1668"</definedName>
    <definedName name="IQ_CFPS_NUM_EST">"c1671"</definedName>
    <definedName name="IQ_CFPS_STDDEV_EST">"c1672"</definedName>
    <definedName name="IQ_CH">110000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WORKING_CAPITAL">"c1909"</definedName>
    <definedName name="IQ_CHANGE_OTHER_NET_OPER_ASSETS_BR">"c3595"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"c161"</definedName>
    <definedName name="IQ_CHARGE_OFFS_GROSS">"c162"</definedName>
    <definedName name="IQ_CHARGE_OFFS_NET">"c163"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ASSA_OUTSTANDING_BS_DATE">"c1971"</definedName>
    <definedName name="IQ_CLASSA_OUTSTANDING_FILING_DATE">"c1973"</definedName>
    <definedName name="IQ_CLOSEPRICE">"c174"</definedName>
    <definedName name="IQ_CLOSEPRICE_ADJ">"c2115"</definedName>
    <definedName name="IQ_COGS">"c175"</definedName>
    <definedName name="IQ_COMBINED_RATIO">"c176"</definedName>
    <definedName name="IQ_COMMERCIAL_DOM">"c177"</definedName>
    <definedName name="IQ_COMMERCIAL_FIRE_WRITTEN">"c178"</definedName>
    <definedName name="IQ_COMMERCIAL_MORT">"c179"</definedName>
    <definedName name="IQ_COMMISS_FEES">"c180"</definedName>
    <definedName name="IQ_COMMISSION_DEF">"c181"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IT">"c188"</definedName>
    <definedName name="IQ_COMMON_APIC_UTI">"c189"</definedName>
    <definedName name="IQ_COMMON_DIV_CF">"c190"</definedName>
    <definedName name="IQ_COMMON_EQUITY_10YR_ANN_GROWTH">"c191"</definedName>
    <definedName name="IQ_COMMON_EQUITY_1YR_ANN_GROWTH">"c192"</definedName>
    <definedName name="IQ_COMMON_EQUITY_2YR_ANN_GROWTH">"c193"</definedName>
    <definedName name="IQ_COMMON_EQUITY_3YR_ANN_GROWTH">"c194"</definedName>
    <definedName name="IQ_COMMON_EQUITY_5YR_ANN_GROWTH">"c195"</definedName>
    <definedName name="IQ_COMMON_EQUITY_7YR_ANN_GROWTH">"c196"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IT">"c211"</definedName>
    <definedName name="IQ_COMMON_REP_UTI">"c212"</definedName>
    <definedName name="IQ_COMMON_STOCK">"c182"</definedName>
    <definedName name="IQ_COMP_BENEFITS">"c213"</definedName>
    <definedName name="IQ_COMPANY_ADDRESS">"c214"</definedName>
    <definedName name="IQ_COMPANY_NAME">"c215"</definedName>
    <definedName name="IQ_COMPANY_NAME_LONG">"c1585"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LOANS">"c222"</definedName>
    <definedName name="IQ_CONSUMER_LOANS">"c223"</definedName>
    <definedName name="IQ_CONV_RATE">"c2192"</definedName>
    <definedName name="IQ_COST_BORROWINGS">"c225"</definedName>
    <definedName name="IQ_COST_REV">"c226"</definedName>
    <definedName name="IQ_COST_REVENUE">"c226"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Q">5000</definedName>
    <definedName name="IQ_CREDIT_CARD_FEE_BNK">"c231"</definedName>
    <definedName name="IQ_CREDIT_CARD_FEE_FIN">"c1583"</definedName>
    <definedName name="IQ_CREDIT_LOSS_CF">"c232"</definedName>
    <definedName name="IQ_CUMULATIVE_SPLIT_FACTOR">"c2094"</definedName>
    <definedName name="IQ_CURR_DOMESTIC_TAXES">"c2074"</definedName>
    <definedName name="IQ_CURR_FOREIGN_TAXES">"c2075"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IT">"c1570"</definedName>
    <definedName name="IQ_CURRENT_PORT_DEBT_UTI">"c1571"</definedName>
    <definedName name="IQ_CURRENT_PORT_LEASES">"c245"</definedName>
    <definedName name="IQ_CURRENT_RATIO">"c246"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IT">"c254"</definedName>
    <definedName name="IQ_DA_CF_UTI">"c255"</definedName>
    <definedName name="IQ_DA_FIN">"c256"</definedName>
    <definedName name="IQ_DA_INS">"c257"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IT">"c270"</definedName>
    <definedName name="IQ_DA_SUPPL_UTI">"c271"</definedName>
    <definedName name="IQ_DA_UTI">"c272"</definedName>
    <definedName name="IQ_DAILY">500000</definedName>
    <definedName name="IQ_DAYS_COVER_SHORT">"c1578"</definedName>
    <definedName name="IQ_DAYS_INVENTORY_OUT">"c273"</definedName>
    <definedName name="IQ_DAYS_PAY_OUTST">"c274"</definedName>
    <definedName name="IQ_DAYS_PAYABLE_OUT">"c274"</definedName>
    <definedName name="IQ_DAYS_SALES_OUT">"c275"</definedName>
    <definedName name="IQ_DAYS_SALES_OUTST">"c275"</definedName>
    <definedName name="IQ_DEF_ACQ_CST">"c301"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OTHER_COST">"c284"</definedName>
    <definedName name="IQ_DEF_BENEFIT_ROA">"c285"</definedName>
    <definedName name="IQ_DEF_BENEFIT_SERVICE_COST">"c286"</definedName>
    <definedName name="IQ_DEF_BENEFIT_TOTAL_COST">"c287"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IT">"c297"</definedName>
    <definedName name="IQ_DEF_CHARGES_LT_UTI">"c298"</definedName>
    <definedName name="IQ_DEF_CHARGES_REIT">"c299"</definedName>
    <definedName name="IQ_DEF_CONTRIBUTION_TOTAL_COST">"c300"</definedName>
    <definedName name="IQ_DEF_INC_TAX">"c313"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"c315"</definedName>
    <definedName name="IQ_DEFERRED_TAXES">"c147"</definedName>
    <definedName name="IQ_DEMAND_DEP">"c320"</definedName>
    <definedName name="IQ_DEPOSITS_FIN">"c321"</definedName>
    <definedName name="IQ_DEPRE_AMORT">"c247"</definedName>
    <definedName name="IQ_DEPRE_AMORT_SUPPL">"c1593"</definedName>
    <definedName name="IQ_DEPRE_DEPLE">"c261"</definedName>
    <definedName name="IQ_DEPRE_SUPP">"c1443"</definedName>
    <definedName name="IQ_DESCRIPTION_LONG">"c322"</definedName>
    <definedName name="IQ_DEVELOP_LAND">"c323"</definedName>
    <definedName name="IQ_DIFF_LASTCLOSE_TARGET_PRICE">"c1854"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SCONT_OPER">"c333"</definedName>
    <definedName name="IQ_DISCOUNT_RATE_PENSION_DOMESTIC">"c327"</definedName>
    <definedName name="IQ_DISCOUNT_RATE_PENSION_FOREIGN">"c328"</definedName>
    <definedName name="IQ_DISTR_EXCESS_EARN">"c329"</definedName>
    <definedName name="IQ_DIV_PAYMENT_DATE">"c2106"</definedName>
    <definedName name="IQ_DIV_RECORD_DATE">"c2105"</definedName>
    <definedName name="IQ_DIV_SHARE">"c330"</definedName>
    <definedName name="IQ_DIVEST_CF">"c331"</definedName>
    <definedName name="IQ_DIVID_SHARE">"c330"</definedName>
    <definedName name="IQ_DIVIDEND_YIELD">"c332"</definedName>
    <definedName name="IQ_DNTM">700000</definedName>
    <definedName name="IQ_DO">"c333"</definedName>
    <definedName name="IQ_DO_ASSETS_CURRENT">"c334"</definedName>
    <definedName name="IQ_DO_ASSETS_LT">"c335"</definedName>
    <definedName name="IQ_DO_CF">"c336"</definedName>
    <definedName name="IQ_DPS_10YR_ANN_GROWTH">"c337"</definedName>
    <definedName name="IQ_DPS_1YR_ANN_GROWTH">"c338"</definedName>
    <definedName name="IQ_DPS_2YR_ANN_GROWTH">"c339"</definedName>
    <definedName name="IQ_DPS_3YR_ANN_GROWTH">"c340"</definedName>
    <definedName name="IQ_DPS_5YR_ANN_GROWTH">"c341"</definedName>
    <definedName name="IQ_DPS_7YR_ANN_GROWTH">"c342"</definedName>
    <definedName name="IQ_DPS_EST">"c1674"</definedName>
    <definedName name="IQ_DPS_HIGH_EST">"c1676"</definedName>
    <definedName name="IQ_DPS_LOW_EST">"c1677"</definedName>
    <definedName name="IQ_DPS_MEDIAN_EST">"c1675"</definedName>
    <definedName name="IQ_DPS_NUM_EST">"c1678"</definedName>
    <definedName name="IQ_DPS_STDDEV_EST">"c1679"</definedName>
    <definedName name="IQ_EARNING_ASSET_YIELD">"c343"</definedName>
    <definedName name="IQ_EARNING_CO">"c344"</definedName>
    <definedName name="IQ_EARNING_CO_10YR_ANN_GROWTH">"c345"</definedName>
    <definedName name="IQ_EARNING_CO_1YR_ANN_GROWTH">"c346"</definedName>
    <definedName name="IQ_EARNING_CO_2YR_ANN_GROWTH">"c347"</definedName>
    <definedName name="IQ_EARNING_CO_3YR_ANN_GROWTH">"c348"</definedName>
    <definedName name="IQ_EARNING_CO_5YR_ANN_GROWTH">"c349"</definedName>
    <definedName name="IQ_EARNING_CO_7YR_ANN_GROWTH">"c350"</definedName>
    <definedName name="IQ_EARNING_CO_MARGIN">"c351"</definedName>
    <definedName name="IQ_EARNINGS_ANNOUNCE_DATE">"c1649"</definedName>
    <definedName name="IQ_EBIT">"c352"</definedName>
    <definedName name="IQ_EBIT_10YR_ANN_GROWTH">"c353"</definedName>
    <definedName name="IQ_EBIT_1YR_ANN_GROWTH">"c354"</definedName>
    <definedName name="IQ_EBIT_2YR_ANN_GROWTH">"c355"</definedName>
    <definedName name="IQ_EBIT_3YR_ANN_GROWTH">"c356"</definedName>
    <definedName name="IQ_EBIT_5YR_ANN_GROWTH">"c357"</definedName>
    <definedName name="IQ_EBIT_7YR_ANN_GROWTH">"c358"</definedName>
    <definedName name="IQ_EBIT_EST">"c1681"</definedName>
    <definedName name="IQ_EBIT_HIGH_EST">"c1683"</definedName>
    <definedName name="IQ_EBIT_INT">"c360"</definedName>
    <definedName name="IQ_EBIT_LOW_EST">"c1684"</definedName>
    <definedName name="IQ_EBIT_MARGIN">"c359"</definedName>
    <definedName name="IQ_EBIT_MEDIAN_EST">"c1682"</definedName>
    <definedName name="IQ_EBIT_NUM_EST">"c1685"</definedName>
    <definedName name="IQ_EBIT_OVER_IE">"c360"</definedName>
    <definedName name="IQ_EBIT_STDDEV_EST">"c1686"</definedName>
    <definedName name="IQ_EBITA">"c1910"</definedName>
    <definedName name="IQ_EBITA_10YR_ANN_GROWTH">"c1954"</definedName>
    <definedName name="IQ_EBITA_1YR_ANN_GROWTH">"c1949"</definedName>
    <definedName name="IQ_EBITA_2YR_ANN_GROWTH">"c1950"</definedName>
    <definedName name="IQ_EBITA_3YR_ANN_GROWTH">"c1951"</definedName>
    <definedName name="IQ_EBITA_5YR_ANN_GROWTH">"c1952"</definedName>
    <definedName name="IQ_EBITA_7YR_ANN_GROWTH">"c1953"</definedName>
    <definedName name="IQ_EBITA_MARGIN">"c1963"</definedName>
    <definedName name="IQ_EBITDA">"c361"</definedName>
    <definedName name="IQ_EBITDA_10YR_ANN_GROWTH">"c362"</definedName>
    <definedName name="IQ_EBITDA_1YR_ANN_GROWTH">"c363"</definedName>
    <definedName name="IQ_EBITDA_2YR_ANN_GROWTH">"c364"</definedName>
    <definedName name="IQ_EBITDA_3YR_ANN_GROWTH">"c365"</definedName>
    <definedName name="IQ_EBITDA_5YR_ANN_GROWTH">"c366"</definedName>
    <definedName name="IQ_EBITDA_7YR_ANN_GROWTH">"c367"</definedName>
    <definedName name="IQ_EBITDA_CAPEX_INT">"c368"</definedName>
    <definedName name="IQ_EBITDA_CAPEX_OVER_TOTAL_IE">"c368"</definedName>
    <definedName name="IQ_EBITDA_EST">"c369"</definedName>
    <definedName name="IQ_EBITDA_HIGH_EST">"c370"</definedName>
    <definedName name="IQ_EBITDA_INT">"c373"</definedName>
    <definedName name="IQ_EBITDA_LOW_EST">"c371"</definedName>
    <definedName name="IQ_EBITDA_MARGIN">"c372"</definedName>
    <definedName name="IQ_EBITDA_MEDIAN_EST">"c1663"</definedName>
    <definedName name="IQ_EBITDA_NUM_EST">"c374"</definedName>
    <definedName name="IQ_EBITDA_OVER_TOTAL_IE">"c373"</definedName>
    <definedName name="IQ_EBITDA_STDDEV_EST">"c375"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IT">"c389"</definedName>
    <definedName name="IQ_EBT_UTI">"c390"</definedName>
    <definedName name="IQ_EFFECT_SPECIAL_CHARGE">"c1595"</definedName>
    <definedName name="IQ_EFFECT_TAX_RATE">"c1899"</definedName>
    <definedName name="IQ_EFFICIENCY_RATIO">"c391"</definedName>
    <definedName name="IQ_EMPLOYEES">"c392"</definedName>
    <definedName name="IQ_ENTERPRISE_VALUE">"c84"</definedName>
    <definedName name="IQ_EPS_10YR_ANN_GROWTH">"c393"</definedName>
    <definedName name="IQ_EPS_1YR_ANN_GROWTH">"c394"</definedName>
    <definedName name="IQ_EPS_2YR_ANN_GROWTH">"c395"</definedName>
    <definedName name="IQ_EPS_3YR_ANN_GROWTH">"c396"</definedName>
    <definedName name="IQ_EPS_5YR_ANN_GROWTH">"c397"</definedName>
    <definedName name="IQ_EPS_7YR_ANN_GROWTH">"c398"</definedName>
    <definedName name="IQ_EPS_EST">"c399"</definedName>
    <definedName name="IQ_EPS_GW_EST">"c1737"</definedName>
    <definedName name="IQ_EPS_GW_HIGH_EST">"c1739"</definedName>
    <definedName name="IQ_EPS_GW_LOW_EST">"c1740"</definedName>
    <definedName name="IQ_EPS_GW_MEDIAN_EST">"c1738"</definedName>
    <definedName name="IQ_EPS_GW_NUM_EST">"c1741"</definedName>
    <definedName name="IQ_EPS_GW_STDDEV_EST">"c1742"</definedName>
    <definedName name="IQ_EPS_HIGH_EST">"c400"</definedName>
    <definedName name="IQ_EPS_LOW_EST">"c401"</definedName>
    <definedName name="IQ_EPS_MEDIAN_EST">"c1661"</definedName>
    <definedName name="IQ_EPS_NORM">"c1902"</definedName>
    <definedName name="IQ_EPS_NUM_EST">"c402"</definedName>
    <definedName name="IQ_EPS_REPORTED_EST">"c1744"</definedName>
    <definedName name="IQ_EPS_REPORTED_HIGH_EST">"c1746"</definedName>
    <definedName name="IQ_EPS_REPORTED_LOW_EST">"c1747"</definedName>
    <definedName name="IQ_EPS_REPORTED_MEDIAN_EST">"c1745"</definedName>
    <definedName name="IQ_EPS_REPORTED_NUM_EST">"c1748"</definedName>
    <definedName name="IQ_EPS_REPORTED_STDDEV_EST">"c1749"</definedName>
    <definedName name="IQ_EPS_STDDEV_EST">"c403"</definedName>
    <definedName name="IQ_EQUITY_AFFIL">"c552"</definedName>
    <definedName name="IQ_EQUITY_METHOD">"c404"</definedName>
    <definedName name="IQ_EQV_OVER_BV">"c1596"</definedName>
    <definedName name="IQ_EQV_OVER_LTM_PRETAX_INC">"c739"</definedName>
    <definedName name="IQ_ESOP_DEBT">"c1597"</definedName>
    <definedName name="IQ_EST_ACT_CFPS">"c1673"</definedName>
    <definedName name="IQ_EST_ACT_DPS">"c1680"</definedName>
    <definedName name="IQ_EST_ACT_EBIT">"c1687"</definedName>
    <definedName name="IQ_EST_ACT_EBITDA">"c1664"</definedName>
    <definedName name="IQ_EST_ACT_EPS">"c1648"</definedName>
    <definedName name="IQ_EST_ACT_EPS_GW">"c1743"</definedName>
    <definedName name="IQ_EST_ACT_EPS_REPORTED">"c1750"</definedName>
    <definedName name="IQ_EST_ACT_FFO">"c1666"</definedName>
    <definedName name="IQ_EST_ACT_NAV">"c1757"</definedName>
    <definedName name="IQ_EST_ACT_NI">"c1722"</definedName>
    <definedName name="IQ_EST_ACT_NI_GW">"c1729"</definedName>
    <definedName name="IQ_EST_ACT_NI_REPORTED">"c1736"</definedName>
    <definedName name="IQ_EST_ACT_OPER_INC">"c1694"</definedName>
    <definedName name="IQ_EST_ACT_PRETAX_GW_INC">"c1708"</definedName>
    <definedName name="IQ_EST_ACT_PRETAX_INC">"c1701"</definedName>
    <definedName name="IQ_EST_ACT_PRETAX_REPORT_INC">"c1715"</definedName>
    <definedName name="IQ_EST_ACT_REV">"c2113"</definedName>
    <definedName name="IQ_EST_CFPS_DIFF">"c1871"</definedName>
    <definedName name="IQ_EST_CFPS_GROWTH_1YR">"c1774"</definedName>
    <definedName name="IQ_EST_CFPS_GROWTH_2YR">"c1775"</definedName>
    <definedName name="IQ_EST_CFPS_GROWTH_Q_1YR">"c1776"</definedName>
    <definedName name="IQ_EST_CFPS_SEQ_GROWTH_Q">"c1777"</definedName>
    <definedName name="IQ_EST_CFPS_SURPRISE_PERCENT">"c1872"</definedName>
    <definedName name="IQ_EST_CURRENCY">"c2140"</definedName>
    <definedName name="IQ_EST_DATE">"c1634"</definedName>
    <definedName name="IQ_EST_DPS_DIFF">"c1873"</definedName>
    <definedName name="IQ_EST_DPS_GROWTH_1YR">"c1778"</definedName>
    <definedName name="IQ_EST_DPS_GROWTH_2YR">"c1779"</definedName>
    <definedName name="IQ_EST_DPS_GROWTH_Q_1YR">"c1780"</definedName>
    <definedName name="IQ_EST_DPS_SEQ_GROWTH_Q">"c1781"</definedName>
    <definedName name="IQ_EST_DPS_SURPRISE_PERCENT">"c1874"</definedName>
    <definedName name="IQ_EST_EBIT_DIFF">"c1875"</definedName>
    <definedName name="IQ_EST_EBIT_SURPRISE_PERCENT">"c1876"</definedName>
    <definedName name="IQ_EST_EBITDA_DIFF">"c1867"</definedName>
    <definedName name="IQ_EST_EBITDA_GROWTH_1YR">"c1766"</definedName>
    <definedName name="IQ_EST_EBITDA_GROWTH_2YR">"c1767"</definedName>
    <definedName name="IQ_EST_EBITDA_GROWTH_Q_1YR">"c1768"</definedName>
    <definedName name="IQ_EST_EBITDA_SEQ_GROWTH_Q">"c1769"</definedName>
    <definedName name="IQ_EST_EBITDA_SURPRISE_PERCENT">"c1868"</definedName>
    <definedName name="IQ_EST_EPS_DIFF">"c1864"</definedName>
    <definedName name="IQ_EST_EPS_GROWTH_1YR">"c1636"</definedName>
    <definedName name="IQ_EST_EPS_GROWTH_2YR">"c1637"</definedName>
    <definedName name="IQ_EST_EPS_GROWTH_5YR">"c1655"</definedName>
    <definedName name="IQ_EST_EPS_GROWTH_5YR_HIGH">"c1657"</definedName>
    <definedName name="IQ_EST_EPS_GROWTH_5YR_LOW">"c1658"</definedName>
    <definedName name="IQ_EST_EPS_GROWTH_5YR_MEDIAN">"c1656"</definedName>
    <definedName name="IQ_EST_EPS_GROWTH_5YR_NUM">"c1659"</definedName>
    <definedName name="IQ_EST_EPS_GROWTH_5YR_STDDEV">"c1660"</definedName>
    <definedName name="IQ_EST_EPS_GROWTH_Q_1YR">"c1641"</definedName>
    <definedName name="IQ_EST_EPS_GW_DIFF">"c1891"</definedName>
    <definedName name="IQ_EST_EPS_GW_SURPRISE_PERCENT">"c1892"</definedName>
    <definedName name="IQ_EST_EPS_REPORT_DIFF">"c1893"</definedName>
    <definedName name="IQ_EST_EPS_REPORT_SURPRISE_PERCENT">"c1894"</definedName>
    <definedName name="IQ_EST_EPS_SEQ_GROWTH_Q">"c1764"</definedName>
    <definedName name="IQ_EST_EPS_SURPRISE">"c1635"</definedName>
    <definedName name="IQ_EST_EPS_SURPRISE_PERCENT">"c1635"</definedName>
    <definedName name="IQ_EST_FFO_DIFF">"c1869"</definedName>
    <definedName name="IQ_EST_FFO_GROWTH_1YR">"c1770"</definedName>
    <definedName name="IQ_EST_FFO_GROWTH_2YR">"c1771"</definedName>
    <definedName name="IQ_EST_FFO_GROWTH_Q_1YR">"c1772"</definedName>
    <definedName name="IQ_EST_FFO_SEQ_GROWTH_Q">"c1773"</definedName>
    <definedName name="IQ_EST_FFO_SURPRISE_PERCENT">"c1870"</definedName>
    <definedName name="IQ_EST_NAV_DIFF">"c1895"</definedName>
    <definedName name="IQ_EST_NAV_SURPRISE_PERCENT">"c1896"</definedName>
    <definedName name="IQ_EST_NI_DIFF">"c1885"</definedName>
    <definedName name="IQ_EST_NI_GW_DIFF">"c1887"</definedName>
    <definedName name="IQ_EST_NI_GW_SURPRISE_PERCENT">"c1888"</definedName>
    <definedName name="IQ_EST_NI_REPORT_DIFF">"c1889"</definedName>
    <definedName name="IQ_EST_NI_REPORT_SURPRISE_PERCENT">"c1890"</definedName>
    <definedName name="IQ_EST_NI_SURPRISE_PERCENT">"c1886"</definedName>
    <definedName name="IQ_EST_NUM_BUY">"c1759"</definedName>
    <definedName name="IQ_EST_NUM_HOLD">"c1761"</definedName>
    <definedName name="IQ_EST_NUM_NO_OPINION">"c1758"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SURPRISE_PERCENT">"c1878"</definedName>
    <definedName name="IQ_EST_PRE_TAX_DIFF">"c1879"</definedName>
    <definedName name="IQ_EST_PRE_TAX_GW_DIFF">"c1881"</definedName>
    <definedName name="IQ_EST_PRE_TAX_GW_SURPRISE_PERCENT">"c1882"</definedName>
    <definedName name="IQ_EST_PRE_TAX_REPORT_DIFF">"c1883"</definedName>
    <definedName name="IQ_EST_PRE_TAX_REPORT_SURPRISE_PERCENT">"c1884"</definedName>
    <definedName name="IQ_EST_PRE_TAX_SURPRISE_PERCENT">"c1880"</definedName>
    <definedName name="IQ_EST_REV_DIFF">"c1865"</definedName>
    <definedName name="IQ_EST_REV_GROWTH_1YR">"c1638"</definedName>
    <definedName name="IQ_EST_REV_GROWTH_2YR">"c1639"</definedName>
    <definedName name="IQ_EST_REV_GROWTH_Q_1YR">"c1640"</definedName>
    <definedName name="IQ_EST_REV_SEQ_GROWTH_Q">"c1765"</definedName>
    <definedName name="IQ_EST_REV_SURPRISE_PERCENT">"c1866"</definedName>
    <definedName name="IQ_EV_OVER_EMPLOYEE">"c1225"</definedName>
    <definedName name="IQ_EV_OVER_LTM_EBIT">"c1221"</definedName>
    <definedName name="IQ_EV_OVER_LTM_EBITDA">"c1223"</definedName>
    <definedName name="IQ_EV_OVER_LTM_REVENUE">"c1227"</definedName>
    <definedName name="IQ_EXCHANGE">"c405"</definedName>
    <definedName name="IQ_EXERCISE_PRICE">"c406"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IT">"c415"</definedName>
    <definedName name="IQ_EXTRA_ACC_ITEMS_UTI">"c416"</definedName>
    <definedName name="IQ_EXTRA_ITEMS">"c413"</definedName>
    <definedName name="IQ_FDIC">"c417"</definedName>
    <definedName name="IQ_FFO">"c1574"</definedName>
    <definedName name="IQ_FFO_EST">"c418"</definedName>
    <definedName name="IQ_FFO_HIGH_EST">"c419"</definedName>
    <definedName name="IQ_FFO_LOW_EST">"c420"</definedName>
    <definedName name="IQ_FFO_MEDIAN_EST">"c1665"</definedName>
    <definedName name="IQ_FFO_NUM_EST">"c421"</definedName>
    <definedName name="IQ_FFO_STDDEV_EST">"c422"</definedName>
    <definedName name="IQ_FH">100000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N_DIV_ASSETS_CURRENT">"c427"</definedName>
    <definedName name="IQ_FIN_DIV_ASSETS_LT">"c428"</definedName>
    <definedName name="IQ_FIN_DIV_DEBT_CURRENT">"c429"</definedName>
    <definedName name="IQ_FIN_DIV_DEBT_LT">"c430"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REV">"c437"</definedName>
    <definedName name="IQ_FINANCING_CASH">"c893"</definedName>
    <definedName name="IQ_FINANCING_CASH_SUPPL">"c899"</definedName>
    <definedName name="IQ_FINISHED_INV">"c438"</definedName>
    <definedName name="IQ_FIRST_YEAR_LIFE">"c439"</definedName>
    <definedName name="IQ_FISCAL_Q">"c440"</definedName>
    <definedName name="IQ_FISCAL_Y">"c441"</definedName>
    <definedName name="IQ_FIVE_PERCENT_OWNER">"c442"</definedName>
    <definedName name="IQ_FIVEPERCENT_PERCENT">"c443"</definedName>
    <definedName name="IQ_FIVEPERCENT_SHARES">"c444"</definedName>
    <definedName name="IQ_FIXED_ASSET_TURNS">"c445"</definedName>
    <definedName name="IQ_FLOAT_PERCENT">"c1575"</definedName>
    <definedName name="IQ_FOREIGN_DEP_IB">"c446"</definedName>
    <definedName name="IQ_FOREIGN_DEP_NON_IB">"c447"</definedName>
    <definedName name="IQ_FOREIGN_EXCHANGE">"c451"</definedName>
    <definedName name="IQ_FOREIGN_LOANS">"c448"</definedName>
    <definedName name="IQ_FQ">500</definedName>
    <definedName name="IQ_FUEL">"c449"</definedName>
    <definedName name="IQ_FULL_TIME">"c450"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Y">1000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"c452"</definedName>
    <definedName name="IQ_GOODWILL_NET">"c530"</definedName>
    <definedName name="IQ_GP">"c511"</definedName>
    <definedName name="IQ_GP_10YR_ANN_GROWTH">"c512"</definedName>
    <definedName name="IQ_GP_1YR_ANN_GROWTH">"c513"</definedName>
    <definedName name="IQ_GP_2YR_ANN_GROWTH">"c514"</definedName>
    <definedName name="IQ_GP_3YR_ANN_GROWTH">"c515"</definedName>
    <definedName name="IQ_GP_5YR_ANN_GROWTH">"c516"</definedName>
    <definedName name="IQ_GP_7YR_ANN_GROWTH">"c517"</definedName>
    <definedName name="IQ_GPPE">"c518"</definedName>
    <definedName name="IQ_GROSS_DIVID">"c192"</definedName>
    <definedName name="IQ_GROSS_LOANS">"c521"</definedName>
    <definedName name="IQ_GROSS_LOANS_10YR_ANN_GROWTH">"c522"</definedName>
    <definedName name="IQ_GROSS_LOANS_1YR_ANN_GROWTH">"c523"</definedName>
    <definedName name="IQ_GROSS_LOANS_2YR_ANN_GROWTH">"c524"</definedName>
    <definedName name="IQ_GROSS_LOANS_3YR_ANN_GROWTH">"c525"</definedName>
    <definedName name="IQ_GROSS_LOANS_5YR_ANN_GROWTH">"c526"</definedName>
    <definedName name="IQ_GROSS_LOANS_7YR_ANN_GROWTH">"c527"</definedName>
    <definedName name="IQ_GROSS_LOANS_TOTAL_DEPOSITS">"c528"</definedName>
    <definedName name="IQ_GROSS_MARGIN">"c529"</definedName>
    <definedName name="IQ_GROSS_PROFIT">"c511"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IT">"c1480"</definedName>
    <definedName name="IQ_GW_INTAN_AMORT_UTI">"c1481"</definedName>
    <definedName name="IQ_HIGH_TARGET_PRICE">"c1651"</definedName>
    <definedName name="IQ_HIGHPRICE">"c545"</definedName>
    <definedName name="IQ_HOMEOWNERS_WRITTEN">"c546"</definedName>
    <definedName name="IQ_IMPAIR_OIL">"c547"</definedName>
    <definedName name="IQ_IMPAIRMENT_GW">"c548"</definedName>
    <definedName name="IQ_INC_AFTER_TAX">"c1598"</definedName>
    <definedName name="IQ_INC_AVAIL_EXCL">"c789"</definedName>
    <definedName name="IQ_INC_AVAIL_INCL">"c791"</definedName>
    <definedName name="IQ_INC_BEFORE_TAX">"c386"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S_ANNUITY_LIAB">"c563"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UR_RECEIV">"c1600"</definedName>
    <definedName name="IQ_INT_BORROW">"c583"</definedName>
    <definedName name="IQ_INT_DEPOSITS">"c584"</definedName>
    <definedName name="IQ_INT_DIV_INC">"c585"</definedName>
    <definedName name="IQ_INT_EXP_BR">"c586"</definedName>
    <definedName name="IQ_INT_EXP_COVERAGE">"c587"</definedName>
    <definedName name="IQ_INT_EXP_FIN">"c588"</definedName>
    <definedName name="IQ_INT_EXP_INS">"c589"</definedName>
    <definedName name="IQ_INT_EXP_LTD">"c2086"</definedName>
    <definedName name="IQ_INT_EXP_REIT">"c590"</definedName>
    <definedName name="IQ_INT_EXP_TOTAL">"c591"</definedName>
    <definedName name="IQ_INT_EXP_UTI">"c592"</definedName>
    <definedName name="IQ_INT_INC_BR">"c593"</definedName>
    <definedName name="IQ_INT_INC_FIN">"c594"</definedName>
    <definedName name="IQ_INT_INC_INVEST">"c595"</definedName>
    <definedName name="IQ_INT_INC_LOANS">"c596"</definedName>
    <definedName name="IQ_INT_INC_REIT">"c597"</definedName>
    <definedName name="IQ_INT_INC_TOTAL">"c598"</definedName>
    <definedName name="IQ_INT_INC_UTI">"c599"</definedName>
    <definedName name="IQ_INT_INV_INC">"c600"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ANGIBLES_NET">"c907"</definedName>
    <definedName name="IQ_INTEREST_EXP">"c618"</definedName>
    <definedName name="IQ_INTEREST_EXP_NET">"c1450"</definedName>
    <definedName name="IQ_INTEREST_EXP_NON">"c618"</definedName>
    <definedName name="IQ_INTEREST_EXP_SUPPL">"c1460"</definedName>
    <definedName name="IQ_INTEREST_INC">"c769"</definedName>
    <definedName name="IQ_INTEREST_INC_NON">"c619"</definedName>
    <definedName name="IQ_INTEREST_INVEST_INC">"c619"</definedName>
    <definedName name="IQ_INV_10YR_ANN_GROWTH">"c1930"</definedName>
    <definedName name="IQ_INV_1YR_ANN_GROWTH">"c1925"</definedName>
    <definedName name="IQ_INV_2YR_ANN_GROWTH">"c1926"</definedName>
    <definedName name="IQ_INV_3YR_ANN_GROWTH">"c1927"</definedName>
    <definedName name="IQ_INV_5YR_ANN_GROWTH">"c1928"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IT">"c633"</definedName>
    <definedName name="IQ_INVEST_LOANS_CF_UTI">"c634"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IT">"c642"</definedName>
    <definedName name="IQ_INVEST_SECURITY_CF_UTI">"c643"</definedName>
    <definedName name="IQ_IPRD">"c644"</definedName>
    <definedName name="IQ_ISS_DEBT_NET">"c751"</definedName>
    <definedName name="IQ_ISS_STOCK_NET">"c1601"</definedName>
    <definedName name="IQ_LAND">"c645"</definedName>
    <definedName name="IQ_LAST_SPLIT_DATE">"c2095"</definedName>
    <definedName name="IQ_LAST_SPLIT_FACTOR">"c2093"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GROWTH">"c1942"</definedName>
    <definedName name="IQ_LFCF_1YR_ANN_GROWTH">"c1937"</definedName>
    <definedName name="IQ_LFCF_2YR_ANN_GROWTH">"c1938"</definedName>
    <definedName name="IQ_LFCF_3YR_ANN_GROWTH">"c1939"</definedName>
    <definedName name="IQ_LFCF_5YR_ANN_GROWTH">"c1940"</definedName>
    <definedName name="IQ_LFCF_7YR_ANN_GROWTH">"c1941"</definedName>
    <definedName name="IQ_LFCF_MARGIN">"c1961"</definedName>
    <definedName name="IQ_LICENSED_POPS">"c2123"</definedName>
    <definedName name="IQ_LIFOR">"c655"</definedName>
    <definedName name="IQ_LL">"c656"</definedName>
    <definedName name="IQ_LOAN_LEASE_RECEIV">"c657"</definedName>
    <definedName name="IQ_LOAN_LOSS">"c656"</definedName>
    <definedName name="IQ_LOAN_SERVICE_REV">"c658"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IT">"c664"</definedName>
    <definedName name="IQ_LOANS_CF_UTI">"c665"</definedName>
    <definedName name="IQ_LOANS_FOR_SALE">"c666"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NG_TERM_DEBT">"c674"</definedName>
    <definedName name="IQ_LONG_TERM_DEBT_OVER_TOTAL_CAP">"c677"</definedName>
    <definedName name="IQ_LONG_TERM_GROWTH">"c671"</definedName>
    <definedName name="IQ_LONG_TERM_INV">"c697"</definedName>
    <definedName name="IQ_LOSS_LOSS_EXP">"c672"</definedName>
    <definedName name="IQ_LOW_TARGET_PRICE">"c1652"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IT">"c686"</definedName>
    <definedName name="IQ_LT_DEBT_ISSUED_UTI">"c687"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"c1304"</definedName>
    <definedName name="IQ_LTMMONTH">120000</definedName>
    <definedName name="IQ_MACHINERY">"c711"</definedName>
    <definedName name="IQ_MAINT_REPAIR">"c2087"</definedName>
    <definedName name="IQ_MARKETCAP">"c712"</definedName>
    <definedName name="IQ_MEDIAN_TARGET_PRICE">"c1650"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M_ACCOUNT">"c743"</definedName>
    <definedName name="IQ_MONTH">15000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TD">800000</definedName>
    <definedName name="IQ_NAMES_REVISION_DATE_">44845.9428472222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TDDEV_EST">"c1756"</definedName>
    <definedName name="IQ_NET_CHANGE">"c749"</definedName>
    <definedName name="IQ_NET_DEBT">"c1584"</definedName>
    <definedName name="IQ_NET_DEBT_EBITDA">"c750"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IT">"c756"</definedName>
    <definedName name="IQ_NET_DEBT_ISSUED_UTI">"c757"</definedName>
    <definedName name="IQ_NET_INC">"c781"</definedName>
    <definedName name="IQ_NET_INC_BEFORE">"c344"</definedName>
    <definedName name="IQ_NET_INC_CF">"c793"</definedName>
    <definedName name="IQ_NET_INC_MARGIN">"c794"</definedName>
    <definedName name="IQ_NET_INT_INC_10YR_ANN_GROWTH">"c758"</definedName>
    <definedName name="IQ_NET_INT_INC_1YR_ANN_GROWTH">"c759"</definedName>
    <definedName name="IQ_NET_INT_INC_2YR_ANN_GROWTH">"c760"</definedName>
    <definedName name="IQ_NET_INT_INC_3YR_ANN_GROWTH">"c761"</definedName>
    <definedName name="IQ_NET_INT_INC_5YR_ANN_GROWTH">"c762"</definedName>
    <definedName name="IQ_NET_INT_INC_7YR_ANN_GROWTH">"c763"</definedName>
    <definedName name="IQ_NET_INT_INC_BNK">"c764"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IT">"c770"</definedName>
    <definedName name="IQ_NET_INTEREST_EXP_UTI">"c771"</definedName>
    <definedName name="IQ_NET_INTEREST_INC">"c764"</definedName>
    <definedName name="IQ_NET_INTEREST_INC_AFTER_LL">"c1604"</definedName>
    <definedName name="IQ_NET_LOANS">"c772"</definedName>
    <definedName name="IQ_NET_LOANS_10YR_ANN_GROWTH">"c773"</definedName>
    <definedName name="IQ_NET_LOANS_1YR_ANN_GROWTH">"c774"</definedName>
    <definedName name="IQ_NET_LOANS_2YR_ANN_GROWTH">"c775"</definedName>
    <definedName name="IQ_NET_LOANS_3YR_ANN_GROWTH">"c776"</definedName>
    <definedName name="IQ_NET_LOANS_5YR_ANN_GROWTH">"c777"</definedName>
    <definedName name="IQ_NET_LOANS_7YR_ANN_GROWTH">"c778"</definedName>
    <definedName name="IQ_NET_LOANS_TOTAL_DEPOSITS">"c779"</definedName>
    <definedName name="IQ_NET_RENTAL_EXP_FN">"c780"</definedName>
    <definedName name="IQ_NI">"c781"</definedName>
    <definedName name="IQ_NI_10YR_ANN_GROWTH">"c782"</definedName>
    <definedName name="IQ_NI_1YR_ANN_GROWTH">"c783"</definedName>
    <definedName name="IQ_NI_2YR_ANN_GROWTH">"c784"</definedName>
    <definedName name="IQ_NI_3YR_ANN_GROWTH">"c785"</definedName>
    <definedName name="IQ_NI_5YR_ANN_GROWTH">"c786"</definedName>
    <definedName name="IQ_NI_7YR_ANN_GROWTH">"c787"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EST">"c1716"</definedName>
    <definedName name="IQ_NI_GW_EST">"c1723"</definedName>
    <definedName name="IQ_NI_GW_HIGH_EST">"c1725"</definedName>
    <definedName name="IQ_NI_GW_LOW_EST">"c1726"</definedName>
    <definedName name="IQ_NI_GW_MEDIAN_EST">"c1724"</definedName>
    <definedName name="IQ_NI_GW_NUM_EST">"c1727"</definedName>
    <definedName name="IQ_NI_GW_STDDEV_EST">"c1728"</definedName>
    <definedName name="IQ_NI_HIGH_EST">"c1718"</definedName>
    <definedName name="IQ_NI_LOW_EST">"c1719"</definedName>
    <definedName name="IQ_NI_MARGIN">"c794"</definedName>
    <definedName name="IQ_NI_MEDIAN_EST">"c1717"</definedName>
    <definedName name="IQ_NI_NORM">"c1901"</definedName>
    <definedName name="IQ_NI_NORM_10YR_ANN_GROWTH">"c1960"</definedName>
    <definedName name="IQ_NI_NORM_1YR_ANN_GROWTH">"c1955"</definedName>
    <definedName name="IQ_NI_NORM_2YR_ANN_GROWTH">"c1956"</definedName>
    <definedName name="IQ_NI_NORM_3YR_ANN_GROWTH">"c1957"</definedName>
    <definedName name="IQ_NI_NORM_5YR_ANN_GROWTH">"c1958"</definedName>
    <definedName name="IQ_NI_NORM_7YR_ANN_GROWTH">"c1959"</definedName>
    <definedName name="IQ_NI_NORM_MARGIN">"c1964"</definedName>
    <definedName name="IQ_NI_NUM_EST">"c1720"</definedName>
    <definedName name="IQ_NI_REPORTED_EST">"c1730"</definedName>
    <definedName name="IQ_NI_REPORTED_HIGH_EST">"c1732"</definedName>
    <definedName name="IQ_NI_REPORTED_LOW_EST">"c1733"</definedName>
    <definedName name="IQ_NI_REPORTED_MEDIAN_EST">"c1731"</definedName>
    <definedName name="IQ_NI_REPORTED_NUM_EST">"c1734"</definedName>
    <definedName name="IQ_NI_REPORTED_STDDEV_EST">"c1735"</definedName>
    <definedName name="IQ_NI_SFAS">"c795"</definedName>
    <definedName name="IQ_NI_STDDEV_EST">"c1721"</definedName>
    <definedName name="IQ_NON_ACCRUAL_LOANS">"c796"</definedName>
    <definedName name="IQ_NON_CASH">"c797"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INC">"c802"</definedName>
    <definedName name="IQ_NON_INT_INC_10YR_ANN_GROWTH">"c803"</definedName>
    <definedName name="IQ_NON_INT_INC_1YR_ANN_GROWTH">"c804"</definedName>
    <definedName name="IQ_NON_INT_INC_2YR_ANN_GROWTH">"c805"</definedName>
    <definedName name="IQ_NON_INT_INC_3YR_ANN_GROWTH">"c806"</definedName>
    <definedName name="IQ_NON_INT_INC_5YR_ANN_GROWTH">"c807"</definedName>
    <definedName name="IQ_NON_INT_INC_7YR_ANN_GROWTH">"c808"</definedName>
    <definedName name="IQ_NON_INTEREST_EXP">"c801"</definedName>
    <definedName name="IQ_NON_INTEREST_INC">"c802"</definedName>
    <definedName name="IQ_NON_OPER_EXP">"c809"</definedName>
    <definedName name="IQ_NON_OPER_INC">"c810"</definedName>
    <definedName name="IQ_NON_PERF_ASSETS_10YR_ANN_GROWTH">"c811"</definedName>
    <definedName name="IQ_NON_PERF_ASSETS_1YR_ANN_GROWTH">"c812"</definedName>
    <definedName name="IQ_NON_PERF_ASSETS_2YR_ANN_GROWTH">"c813"</definedName>
    <definedName name="IQ_NON_PERF_ASSETS_3YR_ANN_GROWTH">"c814"</definedName>
    <definedName name="IQ_NON_PERF_ASSETS_5YR_ANN_GROWTH">"c815"</definedName>
    <definedName name="IQ_NON_PERF_ASSETS_7YR_ANN_GROWTH">"c816"</definedName>
    <definedName name="IQ_NON_PERF_ASSETS_TOTAL_ASSETS">"c817"</definedName>
    <definedName name="IQ_NON_PERF_LOANS_10YR_ANN_GROWTH">"c818"</definedName>
    <definedName name="IQ_NON_PERF_LOANS_1YR_ANN_GROWTH">"c819"</definedName>
    <definedName name="IQ_NON_PERF_LOANS_2YR_ANN_GROWTH">"c820"</definedName>
    <definedName name="IQ_NON_PERF_LOANS_3YR_ANN_GROWTH">"c821"</definedName>
    <definedName name="IQ_NON_PERF_LOANS_5YR_ANN_GROWTH">"c822"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UTIL_REV">"c2089"</definedName>
    <definedName name="IQ_NORMAL_INC_AFTER">"c1605"</definedName>
    <definedName name="IQ_NORMAL_INC_AVAIL">"c1606"</definedName>
    <definedName name="IQ_NORMAL_INC_BEFORE">"c1607"</definedName>
    <definedName name="IQ_NOTES_PAY">"c1176"</definedName>
    <definedName name="IQ_NOW_ACCOUNT">"c828"</definedName>
    <definedName name="IQ_NPPE">"c829"</definedName>
    <definedName name="IQ_NPPE_10YR_ANN_GROWTH">"c830"</definedName>
    <definedName name="IQ_NPPE_1YR_ANN_GROWTH">"c831"</definedName>
    <definedName name="IQ_NPPE_2YR_ANN_GROWTH">"c832"</definedName>
    <definedName name="IQ_NPPE_3YR_ANN_GROWTH">"c833"</definedName>
    <definedName name="IQ_NPPE_5YR_ANN_GROWTH">"c834"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SHAREHOLDERS">"c1967"</definedName>
    <definedName name="IQ_NUMBER_SHAREHOLDERS_CLASSA">"c1968"</definedName>
    <definedName name="IQ_NUMBER_SHAREHOLDERS_OTHER">"c1969"</definedName>
    <definedName name="IQ_OCCUPY_EXP">"c839"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CLOSE_BALANCE_GAS">"c2049"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RESERVES_GAS">"c2053"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OIL">"c2032"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OIL">"c2035"</definedName>
    <definedName name="IQ_OG_PURCHASES_GAS">"c2045"</definedName>
    <definedName name="IQ_OG_PURCHASES_OIL">"c2033"</definedName>
    <definedName name="IQ_OG_REVISIONS_GAS">"c2042"</definedName>
    <definedName name="IQ_OG_REVISIONS_OIL">"c2030"</definedName>
    <definedName name="IQ_OG_SALES_IN_PLACE_GAS">"c2046"</definedName>
    <definedName name="IQ_OG_SALES_IN_PLACE_OIL">"c2034"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OIL_PRODUCTON">"c2059"</definedName>
    <definedName name="IQ_OG_UNDEVELOPED_RESERVES_GAS">"c2051"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NPRICE">"c848"</definedName>
    <definedName name="IQ_OPER_INC">"c849"</definedName>
    <definedName name="IQ_OPER_INC_BR">"c850"</definedName>
    <definedName name="IQ_OPER_INC_EST">"c1688"</definedName>
    <definedName name="IQ_OPER_INC_FIN">"c851"</definedName>
    <definedName name="IQ_OPER_INC_HIGH_EST">"c1690"</definedName>
    <definedName name="IQ_OPER_INC_INS">"c852"</definedName>
    <definedName name="IQ_OPER_INC_LOW_EST">"c1691"</definedName>
    <definedName name="IQ_OPER_INC_MARGIN">"c362"</definedName>
    <definedName name="IQ_OPER_INC_MEDIAN_EST">"c1689"</definedName>
    <definedName name="IQ_OPER_INC_NUM_EST">"c1692"</definedName>
    <definedName name="IQ_OPER_INC_REIT">"c853"</definedName>
    <definedName name="IQ_OPER_INC_STDDEV_EST">"c1693"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ED">"c2116"</definedName>
    <definedName name="IQ_OPTIONS_ISSUED">"c857"</definedName>
    <definedName name="IQ_ORDER_BACKLOG">"c2090"</definedName>
    <definedName name="IQ_OTHER_ADJUST_GROSS_LOANS">"c859"</definedName>
    <definedName name="IQ_OTHER_ASSETS">"c860"</definedName>
    <definedName name="IQ_OTHER_ASSETS_BNK">"c861"</definedName>
    <definedName name="IQ_OTHER_ASSETS_BR">"c862"</definedName>
    <definedName name="IQ_OTHER_ASSETS_FIN">"c863"</definedName>
    <definedName name="IQ_OTHER_ASSETS_INS">"c864"</definedName>
    <definedName name="IQ_OTHER_ASSETS_REIT">"c865"</definedName>
    <definedName name="IQ_OTHER_ASSETS_UTI">"c866"</definedName>
    <definedName name="IQ_OTHER_BEARING_LIAB">"c1608"</definedName>
    <definedName name="IQ_OTHER_BENEFITS_OBLIGATION">"c867"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REIT">"c882"</definedName>
    <definedName name="IQ_OTHER_CL_SUPPL_UTI">"c883"</definedName>
    <definedName name="IQ_OTHER_CL_UTI">"c884"</definedName>
    <definedName name="IQ_OTHER_CURRENT_ASSETS">"c868"</definedName>
    <definedName name="IQ_OTHER_CURRENT_LIAB">"c877"</definedName>
    <definedName name="IQ_OTHER_DEP">"c885"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IT">"c904"</definedName>
    <definedName name="IQ_OTHER_FINANCE_ACT_SUPPL_UTI">"c905"</definedName>
    <definedName name="IQ_OTHER_FINANCE_ACT_UTI">"c906"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IT">"c912"</definedName>
    <definedName name="IQ_OTHER_INTAN_UTI">"c913"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"c916"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IT">"c940"</definedName>
    <definedName name="IQ_OTHER_LIAB_LT_UTI">"c941"</definedName>
    <definedName name="IQ_OTHER_LIAB_REIT">"c942"</definedName>
    <definedName name="IQ_OTHER_LIAB_UTI">"c943"</definedName>
    <definedName name="IQ_OTHER_LIAB_WRITTEN">"c944"</definedName>
    <definedName name="IQ_OTHER_LOANS">"c945"</definedName>
    <definedName name="IQ_OTHER_LONG_TERM">"c946"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IT">"c951"</definedName>
    <definedName name="IQ_OTHER_LT_ASSETS_UTI">"c952"</definedName>
    <definedName name="IQ_OTHER_NET">"c959"</definedName>
    <definedName name="IQ_OTHER_NON_INT_EXP">"c953"</definedName>
    <definedName name="IQ_OTHER_NON_INT_EXP_TOTAL">"c954"</definedName>
    <definedName name="IQ_OTHER_NON_INT_INC">"c955"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IT">"c965"</definedName>
    <definedName name="IQ_OTHER_NON_OPER_EXP_SUPPL_UTI">"c966"</definedName>
    <definedName name="IQ_OTHER_NON_OPER_EXP_UTI">"c967"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IT">"c1003"</definedName>
    <definedName name="IQ_OTHER_OPER_TOT_UTI">"c1004"</definedName>
    <definedName name="IQ_OTHER_OPER_UTI">"c1005"</definedName>
    <definedName name="IQ_OTHER_OUTSTANDING_BS_DATE">"c1972"</definedName>
    <definedName name="IQ_OTHER_OUTSTANDING_FILING_DATE">"c1974"</definedName>
    <definedName name="IQ_OTHER_PC_WRITTEN">"c1006"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IT">"c1019"</definedName>
    <definedName name="IQ_OTHER_REV_SUPPL_UTI">"c1020"</definedName>
    <definedName name="IQ_OTHER_REV_UTI">"c1021"</definedName>
    <definedName name="IQ_OTHER_REVENUE">"c1010"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IT">"c1499"</definedName>
    <definedName name="IQ_OTHER_UNUSUAL_SUPPL_UTI">"c1500"</definedName>
    <definedName name="IQ_OTHER_UNUSUAL_UTI">"c1565"</definedName>
    <definedName name="IQ_OUTSTANDING_BS_DATE">"c1022"</definedName>
    <definedName name="IQ_OUTSTANDING_FILING_DATE">"c1023"</definedName>
    <definedName name="IQ_PART_TIME">"c1024"</definedName>
    <definedName name="IQ_PAY_ACCRUED">"c8"</definedName>
    <definedName name="IQ_PAYOUT_RATIO">"c1900"</definedName>
    <definedName name="IQ_PBV">"c1025"</definedName>
    <definedName name="IQ_PBV_AVG">"c1026"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RATIO">"c1610"</definedName>
    <definedName name="IQ_PEG_FWD">"c1863"</definedName>
    <definedName name="IQ_PENSION">"c1031"</definedName>
    <definedName name="IQ_PERCENT_CHANGE_EST_5YR_GROWTH_RATE_12MONTHS">"c1852"</definedName>
    <definedName name="IQ_PERCENT_CHANGE_EST_5YR_GROWTH_RATE_18MONTHS">"c1853"</definedName>
    <definedName name="IQ_PERCENT_CHANGE_EST_5YR_GROWTH_RATE_3MONTHS">"c1849"</definedName>
    <definedName name="IQ_PERCENT_CHANGE_EST_5YR_GROWTH_RATE_6MONTHS">"c1850"</definedName>
    <definedName name="IQ_PERCENT_CHANGE_EST_5YR_GROWTH_RATE_9MONTHS">"c1851"</definedName>
    <definedName name="IQ_PERCENT_CHANGE_EST_5YR_GROWTH_RATE_DAY">"c1846"</definedName>
    <definedName name="IQ_PERCENT_CHANGE_EST_5YR_GROWTH_RATE_MONTH">"c1848"</definedName>
    <definedName name="IQ_PERCENT_CHANGE_EST_5YR_GROWTH_RATE_WEEK">"c1847"</definedName>
    <definedName name="IQ_PERCENT_CHANGE_EST_CFPS_12MONTHS">"c1812"</definedName>
    <definedName name="IQ_PERCENT_CHANGE_EST_CFPS_18MONTHS">"c1813"</definedName>
    <definedName name="IQ_PERCENT_CHANGE_EST_CFPS_3MONTHS">"c1809"</definedName>
    <definedName name="IQ_PERCENT_CHANGE_EST_CFPS_6MONTHS">"c1810"</definedName>
    <definedName name="IQ_PERCENT_CHANGE_EST_CFPS_9MONTHS">"c1811"</definedName>
    <definedName name="IQ_PERCENT_CHANGE_EST_CFPS_DAY">"c1806"</definedName>
    <definedName name="IQ_PERCENT_CHANGE_EST_CFPS_MONTH">"c1808"</definedName>
    <definedName name="IQ_PERCENT_CHANGE_EST_CFPS_WEEK">"c1807"</definedName>
    <definedName name="IQ_PERCENT_CHANGE_EST_DPS_12MONTHS">"c1820"</definedName>
    <definedName name="IQ_PERCENT_CHANGE_EST_DPS_18MONTHS">"c1821"</definedName>
    <definedName name="IQ_PERCENT_CHANGE_EST_DPS_3MONTHS">"c1817"</definedName>
    <definedName name="IQ_PERCENT_CHANGE_EST_DPS_6MONTHS">"c1818"</definedName>
    <definedName name="IQ_PERCENT_CHANGE_EST_DPS_9MONTHS">"c1819"</definedName>
    <definedName name="IQ_PERCENT_CHANGE_EST_DPS_DAY">"c1814"</definedName>
    <definedName name="IQ_PERCENT_CHANGE_EST_DPS_MONTH">"c1816"</definedName>
    <definedName name="IQ_PERCENT_CHANGE_EST_DPS_WEEK">"c1815"</definedName>
    <definedName name="IQ_PERCENT_CHANGE_EST_EBITDA_12MONTHS">"c1804"</definedName>
    <definedName name="IQ_PERCENT_CHANGE_EST_EBITDA_18MONTHS">"c1805"</definedName>
    <definedName name="IQ_PERCENT_CHANGE_EST_EBITDA_3MONTHS">"c1801"</definedName>
    <definedName name="IQ_PERCENT_CHANGE_EST_EBITDA_6MONTHS">"c1802"</definedName>
    <definedName name="IQ_PERCENT_CHANGE_EST_EBITDA_9MONTHS">"c1803"</definedName>
    <definedName name="IQ_PERCENT_CHANGE_EST_EBITDA_DAY">"c1798"</definedName>
    <definedName name="IQ_PERCENT_CHANGE_EST_EBITDA_MONTH">"c1800"</definedName>
    <definedName name="IQ_PERCENT_CHANGE_EST_EBITDA_WEEK">"c1799"</definedName>
    <definedName name="IQ_PERCENT_CHANGE_EST_EPS_12MONTHS">"c1788"</definedName>
    <definedName name="IQ_PERCENT_CHANGE_EST_EPS_18MONTHS">"c1789"</definedName>
    <definedName name="IQ_PERCENT_CHANGE_EST_EPS_3MONTHS">"c1785"</definedName>
    <definedName name="IQ_PERCENT_CHANGE_EST_EPS_6MONTHS">"c1786"</definedName>
    <definedName name="IQ_PERCENT_CHANGE_EST_EPS_9MONTHS">"c1787"</definedName>
    <definedName name="IQ_PERCENT_CHANGE_EST_EPS_DAY">"c1782"</definedName>
    <definedName name="IQ_PERCENT_CHANGE_EST_EPS_MONTH">"c1784"</definedName>
    <definedName name="IQ_PERCENT_CHANGE_EST_EPS_WEEK">"c1783"</definedName>
    <definedName name="IQ_PERCENT_CHANGE_EST_FFO_12MONTHS">"c1828"</definedName>
    <definedName name="IQ_PERCENT_CHANGE_EST_FFO_18MONTHS">"c1829"</definedName>
    <definedName name="IQ_PERCENT_CHANGE_EST_FFO_3MONTHS">"c1825"</definedName>
    <definedName name="IQ_PERCENT_CHANGE_EST_FFO_6MONTHS">"c1826"</definedName>
    <definedName name="IQ_PERCENT_CHANGE_EST_FFO_9MONTHS">"c1827"</definedName>
    <definedName name="IQ_PERCENT_CHANGE_EST_FFO_DAY">"c1822"</definedName>
    <definedName name="IQ_PERCENT_CHANGE_EST_FFO_MONTH">"c1824"</definedName>
    <definedName name="IQ_PERCENT_CHANGE_EST_FFO_WEEK">"c1823"</definedName>
    <definedName name="IQ_PERCENT_CHANGE_EST_PRICE_TARGET_12MONTHS">"c1844"</definedName>
    <definedName name="IQ_PERCENT_CHANGE_EST_PRICE_TARGET_18MONTHS">"c1845"</definedName>
    <definedName name="IQ_PERCENT_CHANGE_EST_PRICE_TARGET_3MONTHS">"c1841"</definedName>
    <definedName name="IQ_PERCENT_CHANGE_EST_PRICE_TARGET_6MONTHS">"c1842"</definedName>
    <definedName name="IQ_PERCENT_CHANGE_EST_PRICE_TARGET_9MONTHS">"c1843"</definedName>
    <definedName name="IQ_PERCENT_CHANGE_EST_PRICE_TARGET_DAY">"c1838"</definedName>
    <definedName name="IQ_PERCENT_CHANGE_EST_PRICE_TARGET_MONTH">"c1840"</definedName>
    <definedName name="IQ_PERCENT_CHANGE_EST_PRICE_TARGET_WEEK">"c1839"</definedName>
    <definedName name="IQ_PERCENT_CHANGE_EST_RECO_12MONTHS">"c1836"</definedName>
    <definedName name="IQ_PERCENT_CHANGE_EST_RECO_18MONTHS">"c1837"</definedName>
    <definedName name="IQ_PERCENT_CHANGE_EST_RECO_3MONTHS">"c1833"</definedName>
    <definedName name="IQ_PERCENT_CHANGE_EST_RECO_6MONTHS">"c1834"</definedName>
    <definedName name="IQ_PERCENT_CHANGE_EST_RECO_9MONTHS">"c1835"</definedName>
    <definedName name="IQ_PERCENT_CHANGE_EST_RECO_DAY">"c1830"</definedName>
    <definedName name="IQ_PERCENT_CHANGE_EST_RECO_MONTH">"c1832"</definedName>
    <definedName name="IQ_PERCENT_CHANGE_EST_RECO_WEEK">"c1831"</definedName>
    <definedName name="IQ_PERCENT_CHANGE_EST_REV_12MONTHS">"c1796"</definedName>
    <definedName name="IQ_PERCENT_CHANGE_EST_REV_18MONTHS">"c1797"</definedName>
    <definedName name="IQ_PERCENT_CHANGE_EST_REV_3MONTHS">"c1793"</definedName>
    <definedName name="IQ_PERCENT_CHANGE_EST_REV_6MONTHS">"c1794"</definedName>
    <definedName name="IQ_PERCENT_CHANGE_EST_REV_9MONTHS">"c1795"</definedName>
    <definedName name="IQ_PERCENT_CHANGE_EST_REV_DAY">"c1790"</definedName>
    <definedName name="IQ_PERCENT_CHANGE_EST_REV_MONTH">"c1792"</definedName>
    <definedName name="IQ_PERCENT_CHANGE_EST_REV_WEEK">"c1791"</definedName>
    <definedName name="IQ_PERIODDATE">"c1034"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L">"c2114"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OTENTIAL_UPSIDE">"c1855"</definedName>
    <definedName name="IQ_PRE_OPEN_COST">"c1040"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IT">"c1058"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IT">"c1065"</definedName>
    <definedName name="IQ_PREF_REP_UTI">"c1066"</definedName>
    <definedName name="IQ_PREF_STOCK">"c1052"</definedName>
    <definedName name="IQ_PREF_TOT">"c1044"</definedName>
    <definedName name="IQ_PREMIUMS_ANNUITY_REV">"c1067"</definedName>
    <definedName name="IQ_PREPAID_CHURN">"c2120"</definedName>
    <definedName name="IQ_PREPAID_EXP">"c1068"</definedName>
    <definedName name="IQ_PREPAID_EXPEN">"c1068"</definedName>
    <definedName name="IQ_PREPAID_SUBS">"c2117"</definedName>
    <definedName name="IQ_PRETAX_GW_INC_EST">"c1702"</definedName>
    <definedName name="IQ_PRETAX_GW_INC_HIGH_EST">"c1704"</definedName>
    <definedName name="IQ_PRETAX_GW_INC_LOW_EST">"c1705"</definedName>
    <definedName name="IQ_PRETAX_GW_INC_MEDIAN_EST">"c1703"</definedName>
    <definedName name="IQ_PRETAX_GW_INC_NUM_EST">"c1706"</definedName>
    <definedName name="IQ_PRETAX_GW_INC_STDDEV_EST">"c1707"</definedName>
    <definedName name="IQ_PRETAX_INC_EST">"c1695"</definedName>
    <definedName name="IQ_PRETAX_INC_HIGH_EST">"c1697"</definedName>
    <definedName name="IQ_PRETAX_INC_LOW_EST">"c1698"</definedName>
    <definedName name="IQ_PRETAX_INC_MEDIAN_EST">"c1696"</definedName>
    <definedName name="IQ_PRETAX_INC_NUM_EST">"c1699"</definedName>
    <definedName name="IQ_PRETAX_INC_STDDEV_EST">"c1700"</definedName>
    <definedName name="IQ_PRETAX_REPORT_INC_EST">"c1709"</definedName>
    <definedName name="IQ_PRETAX_REPORT_INC_HIGH_EST">"c1711"</definedName>
    <definedName name="IQ_PRETAX_REPORT_INC_LOW_EST">"c1712"</definedName>
    <definedName name="IQ_PRETAX_REPORT_INC_MEDIAN_EST">"c1710"</definedName>
    <definedName name="IQ_PRETAX_REPORT_INC_NUM_EST">"c1713"</definedName>
    <definedName name="IQ_PRETAX_REPORT_INC_STDDEV_EST">"c1714"</definedName>
    <definedName name="IQ_PRICE_OVER_BVPS">"c1026"</definedName>
    <definedName name="IQ_PRICE_OVER_LTM_EPS">"c1029"</definedName>
    <definedName name="IQ_PRICE_TARGET">"c82"</definedName>
    <definedName name="IQ_PRICEDATE">"c1069"</definedName>
    <definedName name="IQ_PRICING_DATE">"c1613"</definedName>
    <definedName name="IQ_PRIMARY_INDUSTRY">"c1070"</definedName>
    <definedName name="IQ_PRO_FORMA_BASIC_EPS">"c1614"</definedName>
    <definedName name="IQ_PRO_FORMA_DILUT_EPS">"c1615"</definedName>
    <definedName name="IQ_PRO_FORMA_NET_INC">"c795"</definedName>
    <definedName name="IQ_PROFESSIONAL">"c1071"</definedName>
    <definedName name="IQ_PROFESSIONAL_TITLE">"c1072"</definedName>
    <definedName name="IQ_PROPERTY_EXP">"c1073"</definedName>
    <definedName name="IQ_PROPERTY_GROSS">"c518"</definedName>
    <definedName name="IQ_PROPERTY_MGMT_FEE">"c1074"</definedName>
    <definedName name="IQ_PROPERTY_NET">"c829"</definedName>
    <definedName name="IQ_PROV_BAD_DEBTS">"c1075"</definedName>
    <definedName name="IQ_PROV_BAD_DEBTS_CF">"c1076"</definedName>
    <definedName name="IQ_PROVISION_10YR_ANN_GROWTH">"c1077"</definedName>
    <definedName name="IQ_PROVISION_1YR_ANN_GROWTH">"c1078"</definedName>
    <definedName name="IQ_PROVISION_2YR_ANN_GROWTH">"c1079"</definedName>
    <definedName name="IQ_PROVISION_3YR_ANN_GROWTH">"c1080"</definedName>
    <definedName name="IQ_PROVISION_5YR_ANN_GROWTH">"c1081"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QTD">750000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D_EXP">"c1090"</definedName>
    <definedName name="IQ_RD_EXP_FN">"c1091"</definedName>
    <definedName name="IQ_RE">"c1092"</definedName>
    <definedName name="IQ_REAL_ESTATE">"c1093"</definedName>
    <definedName name="IQ_REAL_ESTATE_ASSETS">"c1094"</definedName>
    <definedName name="IQ_REDEEM_PREF_STOCK">"c1059"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NTAL_REV">"c1101"</definedName>
    <definedName name="IQ_RESEARCH_DEV">"c1090"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RICTED_CASH">"c1103"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IT">"c1110"</definedName>
    <definedName name="IQ_RESTRUCTURE_UTI">"c1111"</definedName>
    <definedName name="IQ_RESTRUCTURED_LOANS">"c1112"</definedName>
    <definedName name="IQ_RETAIL_AVG_STORE_SIZE_GROSS">"c2066"</definedName>
    <definedName name="IQ_RETAIL_AVG_STORE_SIZE_NET">"c2067"</definedName>
    <definedName name="IQ_RETAIL_CLOSED_STORES">"c2063"</definedName>
    <definedName name="IQ_RETAIL_OPENED_STORES">"c2062"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Q_FOOTAGE">"c2064"</definedName>
    <definedName name="IQ_RETAIL_STORE_SELLING_AREA">"c2065"</definedName>
    <definedName name="IQ_RETAIL_TOTAL_STORES">"c2061"</definedName>
    <definedName name="IQ_RETAINED_EARN">"c1092"</definedName>
    <definedName name="IQ_RETURN_ASSETS">"c1113"</definedName>
    <definedName name="IQ_RETURN_ASSETS_BANK">"c1114"</definedName>
    <definedName name="IQ_RETURN_ASSETS_BROK">"c1115"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S">"c1121"</definedName>
    <definedName name="IQ_RETURN_INVESTMENT">"c1117"</definedName>
    <definedName name="IQ_REV">"c1122"</definedName>
    <definedName name="IQ_REV_BEFORE_LL">"c1123"</definedName>
    <definedName name="IQ_REV_STDDEV_EST">"c1124"</definedName>
    <definedName name="IQ_REV_UTI">"c1125"</definedName>
    <definedName name="IQ_REVENUE">"c1122"</definedName>
    <definedName name="IQ_REVENUE_EST">"c1126"</definedName>
    <definedName name="IQ_REVENUE_HIGH_EST">"c1127"</definedName>
    <definedName name="IQ_REVENUE_LOW_EST">"c1128"</definedName>
    <definedName name="IQ_REVENUE_MEDIAN_EST">"c1662"</definedName>
    <definedName name="IQ_REVENUE_NUM_EST">"c1129"</definedName>
    <definedName name="IQ_SALARY">"c1130"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ME_STORE">"c1149"</definedName>
    <definedName name="IQ_SAVING_DEP">"c1150"</definedName>
    <definedName name="IQ_SECUR_RECEIV">"c1151"</definedName>
    <definedName name="IQ_SECURITY_BORROW">"c1152"</definedName>
    <definedName name="IQ_SECURITY_OWN">"c1153"</definedName>
    <definedName name="IQ_SECURITY_RESELL">"c1154"</definedName>
    <definedName name="IQ_SEPARATE_ACCT_ASSETS">"c1155"</definedName>
    <definedName name="IQ_SEPARATE_ACCT_LIAB">"c1156"</definedName>
    <definedName name="IQ_SERV_CHARGE_DEPOSITS">"c1157"</definedName>
    <definedName name="IQ_SGA">"c1158"</definedName>
    <definedName name="IQ_SGA_BNK">"c1159"</definedName>
    <definedName name="IQ_SGA_INS">"c1160"</definedName>
    <definedName name="IQ_SGA_MARGIN">"c1898"</definedName>
    <definedName name="IQ_SGA_REIT">"c1161"</definedName>
    <definedName name="IQ_SGA_SUPPL">"c1162"</definedName>
    <definedName name="IQ_SGA_UTI">"c1163"</definedName>
    <definedName name="IQ_SHAREOUTSTANDING">"c83"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"c1197"</definedName>
    <definedName name="IQ_SMALL_INT_BEAR_CD">"c1166"</definedName>
    <definedName name="IQ_SOFTWARE">"c1167"</definedName>
    <definedName name="IQ_SOURCE">"c1168"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IT">"c1174"</definedName>
    <definedName name="IQ_SPECIAL_DIV_CF_UTI">"c1175"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IT">"c1186"</definedName>
    <definedName name="IQ_ST_DEBT_ISSUED_UTI">"c1187"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IT">"c1194"</definedName>
    <definedName name="IQ_ST_DEBT_REPAID_UTI">"c1195"</definedName>
    <definedName name="IQ_ST_DEBT_UTI">"c1196"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UTORY_SURPLUS">"c1201"</definedName>
    <definedName name="IQ_STOCK_BASED">"c1202"</definedName>
    <definedName name="IQ_STOCK_BASED_CF">"c1203"</definedName>
    <definedName name="IQ_STRIKE_PRICE_ISSUED">"c1645"</definedName>
    <definedName name="IQ_STRIKE_PRICE_OS">"c1646"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VA">"c1214"</definedName>
    <definedName name="IQ_TARGET_PRICE_NUM">"c1653"</definedName>
    <definedName name="IQ_TARGET_PRICE_STDDEV">"c1654"</definedName>
    <definedName name="IQ_TAX_BENEFIT_OPTIONS">"c1215"</definedName>
    <definedName name="IQ_TAX_EQUIV_NET_INT_INC">"c1216"</definedName>
    <definedName name="IQ_TBV">"c1906"</definedName>
    <definedName name="IQ_TBV_10YR_ANN_GROWTH">"c1936"</definedName>
    <definedName name="IQ_TBV_1YR_ANN_GROWTH">"c1931"</definedName>
    <definedName name="IQ_TBV_2YR_ANN_GROWTH">"c1932"</definedName>
    <definedName name="IQ_TBV_3YR_ANN_GROWTH">"c1933"</definedName>
    <definedName name="IQ_TBV_5YR_ANN_GROWTH">"c1934"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V">"c1219"</definedName>
    <definedName name="IQ_TEV_EBIT">"c1220"</definedName>
    <definedName name="IQ_TEV_EBIT_AVG">"c1221"</definedName>
    <definedName name="IQ_TEV_EBITDA">"c1222"</definedName>
    <definedName name="IQ_TEV_EBITDA_AVG">"c1223"</definedName>
    <definedName name="IQ_TEV_EBITDA_FWD">"c1224"</definedName>
    <definedName name="IQ_TEV_EMPLOYEE_AVG">"c1225"</definedName>
    <definedName name="IQ_TEV_TOTAL_REV">"c1226"</definedName>
    <definedName name="IQ_TEV_TOTAL_REV_AVG">"c1227"</definedName>
    <definedName name="IQ_TEV_TOTAL_REV_FWD">"c1228"</definedName>
    <definedName name="IQ_TIER_ONE_RATIO">"c1229"</definedName>
    <definedName name="IQ_TIME_DEP">"c1230"</definedName>
    <definedName name="IQ_TODAY">0</definedName>
    <definedName name="IQ_TOT_ADJ_INC">"c1616"</definedName>
    <definedName name="IQ_TOTAL_AR_BR">"c1231"</definedName>
    <definedName name="IQ_TOTAL_AR_REIT">"c1232"</definedName>
    <definedName name="IQ_TOTAL_AR_UTI">"c1233"</definedName>
    <definedName name="IQ_TOTAL_ASSETS">"c1234"</definedName>
    <definedName name="IQ_TOTAL_ASSETS_10YR_ANN_GROWTH">"c1235"</definedName>
    <definedName name="IQ_TOTAL_ASSETS_1YR_ANN_GROWTH">"c1236"</definedName>
    <definedName name="IQ_TOTAL_ASSETS_2YR_ANN_GROWTH">"c1237"</definedName>
    <definedName name="IQ_TOTAL_ASSETS_3YR_ANN_GROWTH">"c1238"</definedName>
    <definedName name="IQ_TOTAL_ASSETS_5YR_ANN_GROWTH">"c1239"</definedName>
    <definedName name="IQ_TOTAL_ASSETS_7YR_ANN_GROWTH">"c1240"</definedName>
    <definedName name="IQ_TOTAL_AVG_CE_TOTAL_AVG_ASSETS">"c1241"</definedName>
    <definedName name="IQ_TOTAL_AVG_EQUITY_TOTAL_AVG_ASSETS">"c1242"</definedName>
    <definedName name="IQ_TOTAL_CA">"c1243"</definedName>
    <definedName name="IQ_TOTAL_CAP">"c1507"</definedName>
    <definedName name="IQ_TOTAL_CAPITAL_RATIO">"c1244"</definedName>
    <definedName name="IQ_TOTAL_CASH_DIVID">"c1266"</definedName>
    <definedName name="IQ_TOTAL_CASH_FINAN">"c119"</definedName>
    <definedName name="IQ_TOTAL_CASH_INVEST">"c121"</definedName>
    <definedName name="IQ_TOTAL_CASH_OPER">"c122"</definedName>
    <definedName name="IQ_TOTAL_CHURN">"c2122"</definedName>
    <definedName name="IQ_TOTAL_CL">"c1245"</definedName>
    <definedName name="IQ_TOTAL_COMMON">"c1022"</definedName>
    <definedName name="IQ_TOTAL_COMMON_EQUITY">"c1246"</definedName>
    <definedName name="IQ_TOTAL_CURRENT_ASSETS">"c1243"</definedName>
    <definedName name="IQ_TOTAL_CURRENT_LIAB">"c1245"</definedName>
    <definedName name="IQ_TOTAL_DEBT">"c1247"</definedName>
    <definedName name="IQ_TOTAL_DEBT_CAPITAL">"c1248"</definedName>
    <definedName name="IQ_TOTAL_DEBT_EBITDA">"c1249"</definedName>
    <definedName name="IQ_TOTAL_DEBT_EQUITY">"c1250"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"c1249"</definedName>
    <definedName name="IQ_TOTAL_DEBT_OVER_TOTAL_BV">"c1250"</definedName>
    <definedName name="IQ_TOTAL_DEBT_OVER_TOTAL_CAP">"c1248"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IT">"c1263"</definedName>
    <definedName name="IQ_TOTAL_DEBT_REPAID_UTI">"c1264"</definedName>
    <definedName name="IQ_TOTAL_DEPOSITS">"c1265"</definedName>
    <definedName name="IQ_TOTAL_DIV_PAID_CF">"c1266"</definedName>
    <definedName name="IQ_TOTAL_EMPLOYEE">"c1522"</definedName>
    <definedName name="IQ_TOTAL_EMPLOYEES">"c1522"</definedName>
    <definedName name="IQ_TOTAL_EQUITY">"c1267"</definedName>
    <definedName name="IQ_TOTAL_EQUITY_10YR_ANN_GROWTH">"c1268"</definedName>
    <definedName name="IQ_TOTAL_EQUITY_1YR_ANN_GROWTH">"c1269"</definedName>
    <definedName name="IQ_TOTAL_EQUITY_2YR_ANN_GROWTH">"c1270"</definedName>
    <definedName name="IQ_TOTAL_EQUITY_3YR_ANN_GROWTH">"c1271"</definedName>
    <definedName name="IQ_TOTAL_EQUITY_5YR_ANN_GROWTH">"c1272"</definedName>
    <definedName name="IQ_TOTAL_EQUITY_7YR_ANN_GROWTH">"c1273"</definedName>
    <definedName name="IQ_TOTAL_EQUITY_ALLOWANCE_TOTAL_LOANS">"c1274"</definedName>
    <definedName name="IQ_TOTAL_INTEREST_EXP">"c591"</definedName>
    <definedName name="IQ_TOTAL_INVENTORY">"c622"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FIN">"c1280"</definedName>
    <definedName name="IQ_TOTAL_LIAB_INS">"c1281"</definedName>
    <definedName name="IQ_TOTAL_LIAB_REIT">"c1282"</definedName>
    <definedName name="IQ_TOTAL_LIAB_SHAREHOLD">"c1279"</definedName>
    <definedName name="IQ_TOTAL_LIAB_TOTAL_ASSETS">"c1283"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IT">"c1287"</definedName>
    <definedName name="IQ_TOTAL_OPER_EXP_UTI">"c1288"</definedName>
    <definedName name="IQ_TOTAL_OPER_EXPEN">"c1445"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EXP">"c1291"</definedName>
    <definedName name="IQ_TOTAL_PENSION_OBLIGATION">"c1292"</definedName>
    <definedName name="IQ_TOTAL_PROVED_RESERVES_OIL">"c2040"</definedName>
    <definedName name="IQ_TOTAL_RECEIV">"c1293"</definedName>
    <definedName name="IQ_TOTAL_REV">"c1294"</definedName>
    <definedName name="IQ_TOTAL_REV_10YR_ANN_GROWTH">"c1295"</definedName>
    <definedName name="IQ_TOTAL_REV_1YR_ANN_GROWTH">"c1296"</definedName>
    <definedName name="IQ_TOTAL_REV_2YR_ANN_GROWTH">"c1297"</definedName>
    <definedName name="IQ_TOTAL_REV_3YR_ANN_GROWTH">"c1298"</definedName>
    <definedName name="IQ_TOTAL_REV_5YR_ANN_GROWTH">"c1299"</definedName>
    <definedName name="IQ_TOTAL_REV_7YR_ANN_GROWTH">"c1300"</definedName>
    <definedName name="IQ_TOTAL_REV_AS_REPORTED">"c1301"</definedName>
    <definedName name="IQ_TOTAL_REV_BNK">"c1302"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IT">"c1307"</definedName>
    <definedName name="IQ_TOTAL_REV_SHARE">"c1912"</definedName>
    <definedName name="IQ_TOTAL_REV_UTI">"c1308"</definedName>
    <definedName name="IQ_TOTAL_REVENUE">"c1294"</definedName>
    <definedName name="IQ_TOTAL_SPECIAL">"c1618"</definedName>
    <definedName name="IQ_TOTAL_ST_BORROW">"c1177"</definedName>
    <definedName name="IQ_TOTAL_SUBS">"c2119"</definedName>
    <definedName name="IQ_TOTAL_UNUSUAL">"c1508"</definedName>
    <definedName name="IQ_TRADE_AR">"c40"</definedName>
    <definedName name="IQ_TRADE_PRINCIPAL">"c1309"</definedName>
    <definedName name="IQ_TRADING_ASSETS">"c1310"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IT">"c1317"</definedName>
    <definedName name="IQ_TREASURY_OTHER_EQUITY_UTI">"c1318"</definedName>
    <definedName name="IQ_TREASURY_STOCK">"c1311"</definedName>
    <definedName name="IQ_TRUST_INC">"c1319"</definedName>
    <definedName name="IQ_TRUST_PREF">"c1320"</definedName>
    <definedName name="IQ_UFCF_10YR_ANN_GROWTH">"c1948"</definedName>
    <definedName name="IQ_UFCF_1YR_ANN_GROWTH">"c1943"</definedName>
    <definedName name="IQ_UFCF_2YR_ANN_GROWTH">"c1944"</definedName>
    <definedName name="IQ_UFCF_3YR_ANN_GROWTH">"c1945"</definedName>
    <definedName name="IQ_UFCF_5YR_ANN_GROWTH">"c1946"</definedName>
    <definedName name="IQ_UFCF_7YR_ANN_GROWTH">"c1947"</definedName>
    <definedName name="IQ_UFCF_MARGIN">"c1962"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IT">"c1327"</definedName>
    <definedName name="IQ_UNEARN_REV_CURRENT_UTI">"c1328"</definedName>
    <definedName name="IQ_UNEARN_REV_LT">"c1329"</definedName>
    <definedName name="IQ_UNLEVERED_FCF">"c1908"</definedName>
    <definedName name="IQ_UNPAID_CLAIMS">"c1330"</definedName>
    <definedName name="IQ_UNREALIZED_GAIN">"c1619"</definedName>
    <definedName name="IQ_UNUSUAL_EXP">"c1456"</definedName>
    <definedName name="IQ_US_GAAP">"c1331"</definedName>
    <definedName name="IQ_UTIL_PPE_NET">"c1620"</definedName>
    <definedName name="IQ_UTIL_REV">"c2091"</definedName>
    <definedName name="IQ_UV_PENSION_LIAB">"c1332"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UME">"c1333"</definedName>
    <definedName name="IQ_WEEK">50000</definedName>
    <definedName name="IQ_WEIGHTED_AVG_PRICE">"c1334"</definedName>
    <definedName name="IQ_WIP_INV">"c1335"</definedName>
    <definedName name="IQ_WORKMEN_WRITTEN">"c1336"</definedName>
    <definedName name="IQ_XDIV_DATE">"c2104"</definedName>
    <definedName name="IQ_YEARHIGH">"c1337"</definedName>
    <definedName name="IQ_YEARLOW">"c1338"</definedName>
    <definedName name="IQ_YTD">3000</definedName>
    <definedName name="IQ_YTDMONTH">130000</definedName>
    <definedName name="IQ_Z_SCORE">"c1339"</definedName>
    <definedName name="jytjytyj">[0]!jytjytyj</definedName>
    <definedName name="kiuj" localSheetId="5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kiuj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kiukiu" localSheetId="5">{#N/A,#N/A,FALSE,"H1H2";"Sales by division",#N/A,FALSE,"H1H2";"LFL assumptions",#N/A,FALSE,"H1H2"}</definedName>
    <definedName name="kiukiu">{#N/A,#N/A,FALSE,"H1H2";"Sales by division",#N/A,FALSE,"H1H2";"LFL assumptions",#N/A,FALSE,"H1H2"}</definedName>
    <definedName name="kuikui" localSheetId="5">{"Clothing PL",#N/A,FALSE,"H1H2";"Food PL",#N/A,FALSE,"H1H2";"Group PL",#N/A,FALSE,"H1H2";"Home Furnishings PL",#N/A,FALSE,"H1H2"}</definedName>
    <definedName name="kuikui">{"Clothing PL",#N/A,FALSE,"H1H2";"Food PL",#N/A,FALSE,"H1H2";"Group PL",#N/A,FALSE,"H1H2";"Home Furnishings PL",#N/A,FALSE,"H1H2"}</definedName>
    <definedName name="LaunchFormulaLookup">[0]!LaunchFormulaLookup</definedName>
    <definedName name="LBO">[2]Inputs!#REF!</definedName>
    <definedName name="LBO_DEBT">#REF!</definedName>
    <definedName name="Lean">#REF!</definedName>
    <definedName name="Lean1">#REF!</definedName>
    <definedName name="LIBOR">#REF!</definedName>
    <definedName name="LIBOR3">#REF!</definedName>
    <definedName name="limagp">#REF!</definedName>
    <definedName name="limarev">#REF!</definedName>
    <definedName name="limasga">#REF!</definedName>
    <definedName name="LookUp2">#REF!</definedName>
    <definedName name="LTC">[19]IS!$C$7</definedName>
    <definedName name="LTMDate">#REF!</definedName>
    <definedName name="LTMEBITDA">#REF!</definedName>
    <definedName name="LTMEPS">#REF!</definedName>
    <definedName name="LTMMonths">#REF!</definedName>
    <definedName name="MA_Comps_Range">'[13]M&amp;A-Comps-Data'!$D$2:$AK$84</definedName>
    <definedName name="make">[18]Sensitivities!#REF!</definedName>
    <definedName name="marg1">#REF!</definedName>
    <definedName name="marg2">#REF!</definedName>
    <definedName name="marg3">#REF!</definedName>
    <definedName name="marg4">#REF!</definedName>
    <definedName name="margin">#REF!</definedName>
    <definedName name="margin2">[4]Model!#REF!</definedName>
    <definedName name="margin3">[4]Model!#REF!</definedName>
    <definedName name="margin4">[4]Model!#REF!</definedName>
    <definedName name="margin5">[4]Model!#REF!</definedName>
    <definedName name="MATRIX">#REF!</definedName>
    <definedName name="maturegrowth">#REF!</definedName>
    <definedName name="mazgp">#REF!</definedName>
    <definedName name="mazrev">#REF!</definedName>
    <definedName name="mazsga">#REF!</definedName>
    <definedName name="mcs03g.ReqArray" localSheetId="5">{"Compustat","93439010","LC992/Q27/q20","Q","2/1/1992","8/27/95","V"}</definedName>
    <definedName name="mcs03g.ReqArray">{"Compustat","93439010","LC992/Q27/q20","Q","2/1/1992","8/27/95","V"}</definedName>
    <definedName name="MedianMultiple">#REF!</definedName>
    <definedName name="megagp">#REF!</definedName>
    <definedName name="megarev">#REF!</definedName>
    <definedName name="megsga">#REF!</definedName>
    <definedName name="MerrillPrintIt">[0]!MerrillPrintIt</definedName>
    <definedName name="mgmt">#REF!</definedName>
    <definedName name="MgmtOwn">#REF!</definedName>
    <definedName name="mgp">#REF!</definedName>
    <definedName name="michgp">#REF!</definedName>
    <definedName name="michrev">#REF!</definedName>
    <definedName name="michsga">#REF!</definedName>
    <definedName name="milgp">#REF!</definedName>
    <definedName name="milrev">#REF!</definedName>
    <definedName name="milsga">#REF!</definedName>
    <definedName name="MinCash">#REF!</definedName>
    <definedName name="MKT_PRICE">#REF!</definedName>
    <definedName name="MktPrice">#REF!</definedName>
    <definedName name="mrev">#REF!</definedName>
    <definedName name="msga">#REF!</definedName>
    <definedName name="MultipleFactor">#REF!</definedName>
    <definedName name="muskgp">#REF!</definedName>
    <definedName name="muskrev">#REF!</definedName>
    <definedName name="musksga">#REF!</definedName>
    <definedName name="Name">[20]inputs!$F$3</definedName>
    <definedName name="NameProj">[2]Inputs!#REF!</definedName>
    <definedName name="names">#REF!</definedName>
    <definedName name="NameTar">[2]Inputs!#REF!</definedName>
    <definedName name="NetOptions">#REF!</definedName>
    <definedName name="NetPPE98">#REF!</definedName>
    <definedName name="NEW" localSheetId="5">{"Compustat","93439010","LC992/Q27/q20","Q","2/1/1992","8/27/95","V"}</definedName>
    <definedName name="NEW">{"Compustat","93439010","LC992/Q27/q20","Q","2/1/1992","8/27/95","V"}</definedName>
    <definedName name="NewRange">[0]!NewRange</definedName>
    <definedName name="nfdcase">#REF!</definedName>
    <definedName name="nfnewgrowth">#REF!</definedName>
    <definedName name="nfrcase">#REF!</definedName>
    <definedName name="ngpmargin">#REF!</definedName>
    <definedName name="nlgrowth">#REF!</definedName>
    <definedName name="notes" localSheetId="4">#REF!</definedName>
    <definedName name="notes" localSheetId="5">#REF!</definedName>
    <definedName name="Notes">[1]Segment_SG!$C$43,[1]Segment_SG!$C$44:$C$46</definedName>
    <definedName name="notes2">#REF!</definedName>
    <definedName name="npv_comparables">#REF!</definedName>
    <definedName name="nsgamargin">#REF!</definedName>
    <definedName name="NVH">#REF!</definedName>
    <definedName name="OFFER">'[2]Transaction Overview'!#REF!</definedName>
    <definedName name="OfferPrice">#REF!</definedName>
    <definedName name="offpr">#REF!</definedName>
    <definedName name="ohiogp">#REF!</definedName>
    <definedName name="ohiorev">#REF!</definedName>
    <definedName name="ohiosga">#REF!</definedName>
    <definedName name="OnShow">[0]!OnShow</definedName>
    <definedName name="OpeningBkDebt">SUM(#REF!)</definedName>
    <definedName name="openingcash">#REF!</definedName>
    <definedName name="OpeningDebt">#REF!</definedName>
    <definedName name="OpeningEquity">#REF!</definedName>
    <definedName name="OpeningSrDebt">SUM(#REF!)</definedName>
    <definedName name="operexp">#REF!</definedName>
    <definedName name="opex">#REF!</definedName>
    <definedName name="opex2">#REF!</definedName>
    <definedName name="OPT_PRICE">#REF!</definedName>
    <definedName name="OPTIONS">#REF!</definedName>
    <definedName name="othass">#REF!</definedName>
    <definedName name="othass2">#REF!</definedName>
    <definedName name="other">#REF!</definedName>
    <definedName name="other2">#REF!</definedName>
    <definedName name="Overhead">#REF!</definedName>
    <definedName name="OWN">#REF!</definedName>
    <definedName name="P.Close">#N/A</definedName>
    <definedName name="P.Comp">#N/A</definedName>
    <definedName name="P.CompIndex">#N/A</definedName>
    <definedName name="P.Date">#N/A</definedName>
    <definedName name="P.Date2">#N/A</definedName>
    <definedName name="P.Date3">#N/A</definedName>
    <definedName name="P.Date4">#N/A</definedName>
    <definedName name="P.FirstRow">#N/A</definedName>
    <definedName name="P.High">#N/A</definedName>
    <definedName name="P.Holidays">#N/A</definedName>
    <definedName name="P.LastRow">#N/A</definedName>
    <definedName name="P.Low">#N/A</definedName>
    <definedName name="P.PE">#N/A</definedName>
    <definedName name="P.Vol">#N/A</definedName>
    <definedName name="P.Yield">#N/A</definedName>
    <definedName name="P_L">#REF!</definedName>
    <definedName name="P_NTM">'[21]Data Input'!#REF!</definedName>
    <definedName name="Page_1">#REF!</definedName>
    <definedName name="Page_2">#REF!</definedName>
    <definedName name="Page_3">#REF!</definedName>
    <definedName name="Page_4">#REF!</definedName>
    <definedName name="PAGE_5">#REF!</definedName>
    <definedName name="PAGE_6">#REF!</definedName>
    <definedName name="page1">#REF!</definedName>
    <definedName name="Page13">#REF!</definedName>
    <definedName name="Page14">#REF!</definedName>
    <definedName name="PAGE1A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steGraph">[0]!PasteGraph</definedName>
    <definedName name="paydays">#REF!</definedName>
    <definedName name="PD_adj">#REF!</definedName>
    <definedName name="Performance_Discount">0.2</definedName>
    <definedName name="PFPRICE">#REF!</definedName>
    <definedName name="PFPRICE2">#REF!</definedName>
    <definedName name="pik">#REF!</definedName>
    <definedName name="PIKPref">#REF!</definedName>
    <definedName name="PIKTERM">#REF!</definedName>
    <definedName name="PIKTERM1">#REF!</definedName>
    <definedName name="POOL">[2]Inputs!#REF!</definedName>
    <definedName name="PORTION">#REF!</definedName>
    <definedName name="PrefInvest">#REF!</definedName>
    <definedName name="premium">'[2]Transaction Overview'!#REF!</definedName>
    <definedName name="prepoth">#REF!</definedName>
    <definedName name="price">'[2]Transaction Overview'!$F$6</definedName>
    <definedName name="price4">[4]Sensetivities!#REF!</definedName>
    <definedName name="priceacq">'[2]Income Statement'!#REF!</definedName>
    <definedName name="PriceO">[22]pf!$E$38</definedName>
    <definedName name="pricetar">'[2]Income Statement'!#REF!</definedName>
    <definedName name="PRIDES">[0]!PRIDES</definedName>
    <definedName name="Prime">#REF!</definedName>
    <definedName name="Print_Area_MI">#REF!</definedName>
    <definedName name="PRINT10">#REF!</definedName>
    <definedName name="PRINT12">#REF!</definedName>
    <definedName name="PRINT13">#REF!</definedName>
    <definedName name="PRINT14">#REF!</definedName>
    <definedName name="PRINT4">#REF!</definedName>
    <definedName name="PRINT6">#REF!</definedName>
    <definedName name="PRINT8">#REF!</definedName>
    <definedName name="PrintPreview">[0]!PrintPreview</definedName>
    <definedName name="PRINTREPORT">#REF!</definedName>
    <definedName name="prive4">[4]Sensetivities!#REF!</definedName>
    <definedName name="project">[2]Inputs!$D$5</definedName>
    <definedName name="ProjectName">#REF!</definedName>
    <definedName name="Prt.Stock.Prices">#N/A</definedName>
    <definedName name="Q.Date">#N/A</definedName>
    <definedName name="Q.DateEOM">#N/A</definedName>
    <definedName name="Q.DPS">#N/A</definedName>
    <definedName name="Q.EPS">#N/A</definedName>
    <definedName name="Q.FirstRow">#N/A</definedName>
    <definedName name="Q.LastRow">#N/A</definedName>
    <definedName name="qgq">[0]!qgq</definedName>
    <definedName name="RAT_A">#REF!</definedName>
    <definedName name="RAT_T">#REF!</definedName>
    <definedName name="ratio1pfma">'[2]Balance Sheet &amp; Cash Flow'!#REF!</definedName>
    <definedName name="RATIOS">#REF!</definedName>
    <definedName name="rdcase">#REF!</definedName>
    <definedName name="RecapOwn">#REF!</definedName>
    <definedName name="RecapPur">#REF!</definedName>
    <definedName name="RedefinePrintTableRange">[0]!RedefinePrintTableRange</definedName>
    <definedName name="reg" localSheetId="5">{"Page1",#N/A,FALSE,"CompCo";"Page2",#N/A,FALSE,"CompCo"}</definedName>
    <definedName name="reg">{"Page1",#N/A,FALSE,"CompCo";"Page2",#N/A,FALSE,"CompCo"}</definedName>
    <definedName name="regerger">[0]!regerger</definedName>
    <definedName name="REPURCHASE">#REF!</definedName>
    <definedName name="ResetItemView">[0]!ResetItemView</definedName>
    <definedName name="RETURN">#REF!</definedName>
    <definedName name="ReturnOnCash">#REF!</definedName>
    <definedName name="rev">#REF!</definedName>
    <definedName name="revenues2">[4]Sensetivities!#REF!</definedName>
    <definedName name="reveunes2">[4]Sensetivities!#REF!</definedName>
    <definedName name="rg" localSheetId="5">{"inputs raw data",#N/A,TRUE,"INPUT"}</definedName>
    <definedName name="rg">{"inputs raw data",#N/A,TRUE,"INPUT"}</definedName>
    <definedName name="rgw">[0]!rgw</definedName>
    <definedName name="rnumber">#REF!</definedName>
    <definedName name="rocogs">#REF!</definedName>
    <definedName name="roopex">#REF!</definedName>
    <definedName name="rorev">#REF!</definedName>
    <definedName name="royalties">#REF!</definedName>
    <definedName name="Rpt.Table">#N/A</definedName>
    <definedName name="Rpt.Text">#N/A</definedName>
    <definedName name="rrcase">#REF!</definedName>
    <definedName name="rrevgrowth">#REF!</definedName>
    <definedName name="rt">[0]!rt</definedName>
    <definedName name="rth">[0]!rth</definedName>
    <definedName name="rthtrh">[0]!rthtrh</definedName>
    <definedName name="s" localSheetId="5">{"Page1",#N/A,FALSE,"CompCo";"Page2",#N/A,FALSE,"CompCo"}</definedName>
    <definedName name="s">{"Page1",#N/A,FALSE,"CompCo";"Page2",#N/A,FALSE,"CompCo"}</definedName>
    <definedName name="S.AllColumns">#N/A</definedName>
    <definedName name="S.AllPriceColumns">#N/A</definedName>
    <definedName name="S.SortColumn">[0]!T.Date</definedName>
    <definedName name="sa">"c3460"</definedName>
    <definedName name="sadas">[0]!sadas</definedName>
    <definedName name="safas">[0]!safas</definedName>
    <definedName name="sales">#REF!</definedName>
    <definedName name="sales1">[4]Sensetivities!#REF!</definedName>
    <definedName name="sales3">[4]Sensetivities!#REF!</definedName>
    <definedName name="sales4">[4]Sensetivities!#REF!</definedName>
    <definedName name="salesebitda">[4]Model!#REF!</definedName>
    <definedName name="SCEN">[2]Inputs!#REF!</definedName>
    <definedName name="scenario">#REF!</definedName>
    <definedName name="ScenarioName">#REF!</definedName>
    <definedName name="ScenarioName1">#REF!</definedName>
    <definedName name="ScenarioName2">#REF!</definedName>
    <definedName name="sd">"c2903"</definedName>
    <definedName name="sdfdfg" localSheetId="5">{"Clothing PL",#N/A,FALSE,"H1H2";"Food PL",#N/A,FALSE,"H1H2";"Group PL",#N/A,FALSE,"H1H2";"Home Furnishings PL",#N/A,FALSE,"H1H2";"LFL assumptions",#N/A,FALSE,"H1H2";"Sales by division",#N/A,FALSE,"H1H2";"UK Retail PL",#N/A,FALSE,"H1H2"}</definedName>
    <definedName name="sdfdfg">{"Clothing PL",#N/A,FALSE,"H1H2";"Food PL",#N/A,FALSE,"H1H2";"Group PL",#N/A,FALSE,"H1H2";"Home Furnishings PL",#N/A,FALSE,"H1H2";"LFL assumptions",#N/A,FALSE,"H1H2";"Sales by division",#N/A,FALSE,"H1H2";"UK Retail PL",#N/A,FALSE,"H1H2"}</definedName>
    <definedName name="sdfdfsg">[0]!sdfdfsg</definedName>
    <definedName name="sdfds">[0]!sdfds</definedName>
    <definedName name="sdfdsfds">[0]!sdfdsfds</definedName>
    <definedName name="sdfgdgf" localSheetId="5">{"Page1",#N/A,FALSE,"CompCo";"Page2",#N/A,FALSE,"CompCo"}</definedName>
    <definedName name="sdfgdgf">{"Page1",#N/A,FALSE,"CompCo";"Page2",#N/A,FALSE,"CompCo"}</definedName>
    <definedName name="sdfgdsg" localSheetId="5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dfgdsg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dfgfdsg" localSheetId="5">{"summary1",#N/A,TRUE,"Comps";"summary2",#N/A,TRUE,"Comps";"summary3",#N/A,TRUE,"Comps"}</definedName>
    <definedName name="sdfgfdsg">{"summary1",#N/A,TRUE,"Comps";"summary2",#N/A,TRUE,"Comps";"summary3",#N/A,TRUE,"Comps"}</definedName>
    <definedName name="sdfgfsd" localSheetId="5">{#N/A,#N/A,FALSE,"H1H2";"Sales by division",#N/A,FALSE,"H1H2";"LFL assumptions",#N/A,FALSE,"H1H2"}</definedName>
    <definedName name="sdfgfsd">{#N/A,#N/A,FALSE,"H1H2";"Sales by division",#N/A,FALSE,"H1H2";"LFL assumptions",#N/A,FALSE,"H1H2"}</definedName>
    <definedName name="sdfsd">[0]!sdfsd</definedName>
    <definedName name="sdfsdf">[0]!sdfsdf</definedName>
    <definedName name="sdgfds">[0]!sdgfds</definedName>
    <definedName name="sdgsdfg">[0]!sdgsdfg</definedName>
    <definedName name="SdSfg" localSheetId="5">{"Clothing PL",#N/A,FALSE,"H1H2";"Food PL",#N/A,FALSE,"H1H2";"Group PL",#N/A,FALSE,"H1H2";"Home Furnishings PL",#N/A,FALSE,"H1H2";"LFL assumptions",#N/A,FALSE,"H1H2";"Sales by division",#N/A,FALSE,"H1H2";"UK Retail PL",#N/A,FALSE,"H1H2"}</definedName>
    <definedName name="SdSfg">{"Clothing PL",#N/A,FALSE,"H1H2";"Food PL",#N/A,FALSE,"H1H2";"Group PL",#N/A,FALSE,"H1H2";"Home Furnishings PL",#N/A,FALSE,"H1H2";"LFL assumptions",#N/A,FALSE,"H1H2";"Sales by division",#N/A,FALSE,"H1H2";"UK Retail PL",#N/A,FALSE,"H1H2"}</definedName>
    <definedName name="Seal">#REF!</definedName>
    <definedName name="sens">#REF!</definedName>
    <definedName name="Sensitivities2">#REF!</definedName>
    <definedName name="SeriesFormat">[0]!SeriesFormat</definedName>
    <definedName name="sf">39420.9212731481</definedName>
    <definedName name="sfaas">[0]!sfaas</definedName>
    <definedName name="sfgf">[0]!sfgf</definedName>
    <definedName name="sfgsdg">[0]!sfgsdg</definedName>
    <definedName name="sfsdc" localSheetId="5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fsdc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sfsfds">[0]!sfsfds</definedName>
    <definedName name="SGA">#REF!</definedName>
    <definedName name="shares">'[2]Income Statement'!#REF!</definedName>
    <definedName name="ShowData">[0]!ShowData</definedName>
    <definedName name="ShowDottedLine">[0]!ShowDottedLine</definedName>
    <definedName name="ShowGraph">[0]!ShowGraph</definedName>
    <definedName name="shshryhasyhj">[0]!shshryhasyhj</definedName>
    <definedName name="shss">[0]!shss</definedName>
    <definedName name="slc99mod.xls">#REF!</definedName>
    <definedName name="sName">[0]!sName</definedName>
    <definedName name="sName2">[0]!sName2</definedName>
    <definedName name="sop">[12]Schick!$C$2</definedName>
    <definedName name="spsales">[4]Sensetivities!#REF!</definedName>
    <definedName name="ss">[2]Inputs!$D$3</definedName>
    <definedName name="ssadsa" localSheetId="5">{"Page1",#N/A,FALSE,"CompCo";"Page2",#N/A,FALSE,"CompCo"}</definedName>
    <definedName name="ssadsa">{"Page1",#N/A,FALSE,"CompCo";"Page2",#N/A,FALSE,"CompCo"}</definedName>
    <definedName name="ssdfds" localSheetId="5">{"Page1",#N/A,FALSE,"CompCo";"Page2",#N/A,FALSE,"CompCo"}</definedName>
    <definedName name="ssdfds">{"Page1",#N/A,FALSE,"CompCo";"Page2",#N/A,FALSE,"CompCo"}</definedName>
    <definedName name="ssy">[0]!ssy</definedName>
    <definedName name="street">#REF!</definedName>
    <definedName name="Structure">[2]Inputs!#REF!</definedName>
    <definedName name="Stub">[13]DCF!$P$4</definedName>
    <definedName name="Subheader">[20]inputs!$F$5</definedName>
    <definedName name="SUMM">#REF!</definedName>
    <definedName name="sweep">#REF!</definedName>
    <definedName name="swingcogs">[4]Model!#REF!</definedName>
    <definedName name="swinggross">[4]Model!#REF!</definedName>
    <definedName name="swingop">[4]Model!#REF!</definedName>
    <definedName name="Synergies">'[23]Pro forma'!$Q$31</definedName>
    <definedName name="t">[0]!t</definedName>
    <definedName name="T.Date">#N/A</definedName>
    <definedName name="T.Date2">#N/A</definedName>
    <definedName name="T.Date3">#N/A</definedName>
    <definedName name="T.DateEOM">#N/A</definedName>
    <definedName name="T.DPS">#N/A</definedName>
    <definedName name="T.EPS">#N/A</definedName>
    <definedName name="T.High">#N/A</definedName>
    <definedName name="T.Low">#N/A</definedName>
    <definedName name="T.PE">#N/A</definedName>
    <definedName name="T.Vol">#N/A</definedName>
    <definedName name="T.Yield">#N/A</definedName>
    <definedName name="tar">#REF!</definedName>
    <definedName name="TARG">#REF!</definedName>
    <definedName name="Target_adj">#REF!</definedName>
    <definedName name="tax">[24]DCF!$J$10</definedName>
    <definedName name="tax_rate">0.38</definedName>
    <definedName name="TaxRate">#REF!</definedName>
    <definedName name="TenderFee">#REF!</definedName>
    <definedName name="TenderPremium">#REF!</definedName>
    <definedName name="TextFormat">[0]!TextFormat</definedName>
    <definedName name="tg" localSheetId="5">{"bs",#N/A,FALSE,"SCF"}</definedName>
    <definedName name="tg">{"bs",#N/A,FALSE,"SCF"}</definedName>
    <definedName name="tgr">DCF!$H$14</definedName>
    <definedName name="Tgt_adj">#REF!</definedName>
    <definedName name="TICKER">#REF!</definedName>
    <definedName name="TickerToNameOnEnter">[0]!TickerToNameOnEnter</definedName>
    <definedName name="TOC">#REF!</definedName>
    <definedName name="TotalConsideration">#REF!</definedName>
    <definedName name="TotalEquity">#REF!</definedName>
    <definedName name="totalgross">[4]Model!#REF!</definedName>
    <definedName name="trh">[0]!trh</definedName>
    <definedName name="TTM">[13]Inputs!$L$13</definedName>
    <definedName name="TxGoodwillAmort">#REF!</definedName>
    <definedName name="Type">#REF!</definedName>
    <definedName name="ultragp">#REF!</definedName>
    <definedName name="ultrarev">#REF!</definedName>
    <definedName name="ultrasga">#REF!</definedName>
    <definedName name="Units">[13]Inputs!$E$16</definedName>
    <definedName name="UNPRIDES">[0]!UNPRIDES</definedName>
    <definedName name="v">[0]!v</definedName>
    <definedName name="vaaaaaavavv">[0]!vaaaaaavavv</definedName>
    <definedName name="vangp">#REF!</definedName>
    <definedName name="vanrev">#REF!</definedName>
    <definedName name="vansga">#REF!</definedName>
    <definedName name="w" localSheetId="5">{#N/A,#N/A,FALSE,"H1H2";"Sales by division",#N/A,FALSE,"H1H2";"LFL assumptions",#N/A,FALSE,"H1H2"}</definedName>
    <definedName name="w">{#N/A,#N/A,FALSE,"H1H2";"Sales by division",#N/A,FALSE,"H1H2";"LFL assumptions",#N/A,FALSE,"H1H2"}</definedName>
    <definedName name="WACC" localSheetId="4">#REF!</definedName>
    <definedName name="WACC" localSheetId="5">#REF!</definedName>
    <definedName name="WACC">DCF!$H$13</definedName>
    <definedName name="wcass1">#REF!</definedName>
    <definedName name="wcass12">#REF!</definedName>
    <definedName name="wcass2">#REF!</definedName>
    <definedName name="wcass22">#REF!</definedName>
    <definedName name="wcass3">#REF!</definedName>
    <definedName name="wcass32">#REF!</definedName>
    <definedName name="wcass4">#REF!</definedName>
    <definedName name="wcass42">#REF!</definedName>
    <definedName name="wcliab1">#REF!</definedName>
    <definedName name="wcliab12">#REF!</definedName>
    <definedName name="wcliab2">#REF!</definedName>
    <definedName name="wcliab22">#REF!</definedName>
    <definedName name="wcliab3">#REF!</definedName>
    <definedName name="wcliab32">#REF!</definedName>
    <definedName name="wefwe">[0]!wefwe</definedName>
    <definedName name="wegweg">[0]!wegweg</definedName>
    <definedName name="wergqerrgqwergr">[0]!wergqerrgqwergr</definedName>
    <definedName name="westgp">#REF!</definedName>
    <definedName name="westrev">#REF!</definedName>
    <definedName name="westsga">#REF!</definedName>
    <definedName name="wewe" localSheetId="5">{"cap_structure",#N/A,FALSE,"Graph-Mkt Cap";"price",#N/A,FALSE,"Graph-Price";"ebit",#N/A,FALSE,"Graph-EBITDA";"ebitda",#N/A,FALSE,"Graph-EBITDA"}</definedName>
    <definedName name="wewe">{"cap_structure",#N/A,FALSE,"Graph-Mkt Cap";"price",#N/A,FALSE,"Graph-Price";"ebit",#N/A,FALSE,"Graph-EBITDA";"ebitda",#N/A,FALSE,"Graph-EBITDA"}</definedName>
    <definedName name="wg">[0]!wg</definedName>
    <definedName name="wgp">#REF!</definedName>
    <definedName name="working_cap">#REF!</definedName>
    <definedName name="wrev">#REF!</definedName>
    <definedName name="wrn.balance._.sheet." localSheetId="5">{"bs",#N/A,FALSE,"SCF"}</definedName>
    <definedName name="wrn.balance._.sheet.">{"bs",#N/A,FALSE,"SCF"}</definedName>
    <definedName name="wrn.COMPCO." localSheetId="5">{"Page1",#N/A,FALSE,"CompCo";"Page2",#N/A,FALSE,"CompCo"}</definedName>
    <definedName name="wrn.COMPCO.">{"Page1",#N/A,FALSE,"CompCo";"Page2",#N/A,FALSE,"CompCo"}</definedName>
    <definedName name="wrn.Entire._.Model." localSheetId="5">{"Clothing PL",#N/A,FALSE,"H1H2";"Food PL",#N/A,FALSE,"H1H2";"Group PL",#N/A,FALSE,"H1H2";"Home Furnishings PL",#N/A,FALSE,"H1H2";"LFL assumptions",#N/A,FALSE,"H1H2";"Sales by division",#N/A,FALSE,"H1H2";"UK Retail PL",#N/A,FALSE,"H1H2"}</definedName>
    <definedName name="wrn.Entire._.Model.">{"Clothing PL",#N/A,FALSE,"H1H2";"Food PL",#N/A,FALSE,"H1H2";"Group PL",#N/A,FALSE,"H1H2";"Home Furnishings PL",#N/A,FALSE,"H1H2";"LFL assumptions",#N/A,FALSE,"H1H2";"Sales by division",#N/A,FALSE,"H1H2";"UK Retail PL",#N/A,FALSE,"H1H2"}</definedName>
    <definedName name="wrn.print._.graphs." localSheetId="5">{"cap_structure",#N/A,FALSE,"Graph-Mkt Cap";"price",#N/A,FALSE,"Graph-Price";"ebit",#N/A,FALSE,"Graph-EBITDA";"ebitda",#N/A,FALSE,"Graph-EBITDA"}</definedName>
    <definedName name="wrn.print._.graphs.">{"cap_structure",#N/A,FALSE,"Graph-Mkt Cap";"price",#N/A,FALSE,"Graph-Price";"ebit",#N/A,FALSE,"Graph-EBITDA";"ebitda",#N/A,FALSE,"Graph-EBITDA"}</definedName>
    <definedName name="wrn.print._.raw._.data._.entry." localSheetId="5">{"inputs raw data",#N/A,TRUE,"INPUT"}</definedName>
    <definedName name="wrn.print._.raw._.data._.entry.">{"inputs raw data",#N/A,TRUE,"INPUT"}</definedName>
    <definedName name="wrn.print._.summary._.sheets." localSheetId="5">{"summary1",#N/A,TRUE,"Comps";"summary2",#N/A,TRUE,"Comps";"summary3",#N/A,TRUE,"Comps"}</definedName>
    <definedName name="wrn.print._.summary._.sheets.">{"summary1",#N/A,TRUE,"Comps";"summary2",#N/A,TRUE,"Comps";"summary3",#N/A,TRUE,"Comps"}</definedName>
    <definedName name="wrn.Sales._.and._.LFL._.assumptions." localSheetId="5">{#N/A,#N/A,FALSE,"H1H2";"Sales by division",#N/A,FALSE,"H1H2";"LFL assumptions",#N/A,FALSE,"H1H2"}</definedName>
    <definedName name="wrn.Sales._.and._.LFL._.assumptions.">{#N/A,#N/A,FALSE,"H1H2";"Sales by division",#N/A,FALSE,"H1H2";"LFL assumptions",#N/A,FALSE,"H1H2"}</definedName>
    <definedName name="wrn.UK._.Retail._.PLs." localSheetId="5">{"Clothing PL",#N/A,FALSE,"H1H2";"Food PL",#N/A,FALSE,"H1H2";"Group PL",#N/A,FALSE,"H1H2";"Home Furnishings PL",#N/A,FALSE,"H1H2"}</definedName>
    <definedName name="wrn.UK._.Retail._.PLs.">{"Clothing PL",#N/A,FALSE,"H1H2";"Food PL",#N/A,FALSE,"H1H2";"Group PL",#N/A,FALSE,"H1H2";"Home Furnishings PL",#N/A,FALSE,"H1H2"}</definedName>
    <definedName name="wsga">#REF!</definedName>
    <definedName name="wvu.inputs._.raw._.data." localSheetId="5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5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5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5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" localSheetId="5">{"Clothing PL",#N/A,FALSE,"H1H2";"Food PL",#N/A,FALSE,"H1H2";"Group PL",#N/A,FALSE,"H1H2";"Home Furnishings PL",#N/A,FALSE,"H1H2";"LFL assumptions",#N/A,FALSE,"H1H2";"Sales by division",#N/A,FALSE,"H1H2";"UK Retail PL",#N/A,FALSE,"H1H2"}</definedName>
    <definedName name="x">{"Clothing PL",#N/A,FALSE,"H1H2";"Food PL",#N/A,FALSE,"H1H2";"Group PL",#N/A,FALSE,"H1H2";"Home Furnishings PL",#N/A,FALSE,"H1H2";"LFL assumptions",#N/A,FALSE,"H1H2";"Sales by division",#N/A,FALSE,"H1H2";"UK Retail PL",#N/A,FALSE,"H1H2"}</definedName>
    <definedName name="xfhs">[0]!xfhs</definedName>
    <definedName name="year">[4]Model!#REF!</definedName>
    <definedName name="Year1CashInterest">SUMPRODUCT(#REF!,#REF!)</definedName>
    <definedName name="yearconvention">[2]Inputs!#REF!</definedName>
    <definedName name="YHOO_20_Day_Price">'[13]Public-Comps-Data'!$AB$43</definedName>
    <definedName name="YHOO_Basic_Shares">'[13]Public-Comps-Data'!$AA$44</definedName>
    <definedName name="YHOO_Diluted_Shares">'[13]Public-Comps-Data'!$AA$56</definedName>
    <definedName name="YHOO_Share_Price">'[13]Public-Comps-Data'!$AA$43</definedName>
    <definedName name="yikiukui" localSheetId="5">{"summary1",#N/A,TRUE,"Comps";"summary2",#N/A,TRUE,"Comps";"summary3",#N/A,TRUE,"Comps"}</definedName>
    <definedName name="yikiukui">{"summary1",#N/A,TRUE,"Comps";"summary2",#N/A,TRUE,"Comps";"summary3",#N/A,TRUE,"Comps"}</definedName>
    <definedName name="YR1EPS">#REF!</definedName>
    <definedName name="YR2EPS">#REF!</definedName>
    <definedName name="ytjy">[0]!ytjy</definedName>
  </definedNames>
  <calcPr fullCalcOnLoad="1"/>
</workbook>
</file>

<file path=xl/sharedStrings.xml><?xml version="1.0" encoding="utf-8"?>
<sst xmlns="http://schemas.openxmlformats.org/spreadsheetml/2006/main" count="365" uniqueCount="201">
  <si>
    <t>LTM Profit Margins % of Revenue</t>
  </si>
  <si>
    <t>NTM Profit Margin % of Revenue</t>
  </si>
  <si>
    <t>Historical 1 Yr. (FY) Growth Rates</t>
  </si>
  <si>
    <t>Est. 1 Yr. Forward (FY) Growth Rates</t>
  </si>
  <si>
    <t>Capex</t>
  </si>
  <si>
    <t>LTM ROI</t>
  </si>
  <si>
    <t>LTM Leverage Ratios</t>
  </si>
  <si>
    <t>5 Yr Beta</t>
  </si>
  <si>
    <t>Revenue</t>
  </si>
  <si>
    <t>Gross Profit</t>
  </si>
  <si>
    <t>EBITDA</t>
  </si>
  <si>
    <t>EBIT</t>
  </si>
  <si>
    <t>Net Income</t>
  </si>
  <si>
    <t>NTM Revenue</t>
  </si>
  <si>
    <t>EPS-Diluted</t>
  </si>
  <si>
    <t>EPS</t>
  </si>
  <si>
    <t>LTM % of Rev</t>
  </si>
  <si>
    <t>ROE%</t>
  </si>
  <si>
    <t>ROA %</t>
  </si>
  <si>
    <t>LT Debt / Tot. Cap %</t>
  </si>
  <si>
    <t xml:space="preserve">Debt / EBITDA </t>
  </si>
  <si>
    <t>FCF/Debt</t>
  </si>
  <si>
    <t>Workday Inc</t>
  </si>
  <si>
    <t>Mean</t>
  </si>
  <si>
    <t>Median</t>
  </si>
  <si>
    <t xml:space="preserve">High </t>
  </si>
  <si>
    <t>Low</t>
  </si>
  <si>
    <t>Historical 1 Yr. (LTM) Growth Rates</t>
  </si>
  <si>
    <t>Est. 1 Yr. Forward (NTM) Growth Rates</t>
  </si>
  <si>
    <t xml:space="preserve">Percentile Analysis </t>
  </si>
  <si>
    <t>ROIC %</t>
  </si>
  <si>
    <t xml:space="preserve"> </t>
  </si>
  <si>
    <t>Normalized vs LTM EPS</t>
  </si>
  <si>
    <t>Enterprise Value</t>
  </si>
  <si>
    <t>Price/Earning GAAP</t>
  </si>
  <si>
    <t>Multiple Type</t>
  </si>
  <si>
    <t>Range</t>
  </si>
  <si>
    <t>High</t>
  </si>
  <si>
    <t>Company</t>
  </si>
  <si>
    <t>Current Stock price</t>
  </si>
  <si>
    <t>Equity Value</t>
  </si>
  <si>
    <t>LTM Revenue</t>
  </si>
  <si>
    <t>LTM EBITDA</t>
  </si>
  <si>
    <t>NTM EBITDA</t>
  </si>
  <si>
    <t>LTM EBIT</t>
  </si>
  <si>
    <t>NTM EBIT</t>
  </si>
  <si>
    <t>LTM EPS</t>
  </si>
  <si>
    <t>NTM EPS</t>
  </si>
  <si>
    <t>NTM EV / Revenue</t>
  </si>
  <si>
    <t>NTM EV / EBITDA</t>
  </si>
  <si>
    <t>Autodesk</t>
  </si>
  <si>
    <t>NTM EV / EBIT</t>
  </si>
  <si>
    <t>NTM Price / EPS</t>
  </si>
  <si>
    <t>Adobe Inc</t>
  </si>
  <si>
    <t>PTC Inc</t>
  </si>
  <si>
    <t>ANSYS Inc</t>
  </si>
  <si>
    <t>Oracle Coporation</t>
  </si>
  <si>
    <t>Valution Data</t>
  </si>
  <si>
    <t>Key Assumptions</t>
  </si>
  <si>
    <t>Shares Outstanding (mm)</t>
  </si>
  <si>
    <t>Net Debt</t>
  </si>
  <si>
    <t>Pref. Stock</t>
  </si>
  <si>
    <t>Minority Interest</t>
  </si>
  <si>
    <t>Low Variance</t>
  </si>
  <si>
    <t>Mid Muliple Percentile</t>
  </si>
  <si>
    <t>High Variance</t>
  </si>
  <si>
    <t>Selected Multiple</t>
  </si>
  <si>
    <t>Implied Multiple</t>
  </si>
  <si>
    <t>Implied Equity Value</t>
  </si>
  <si>
    <t>Implied Share Price</t>
  </si>
  <si>
    <t>Metric</t>
  </si>
  <si>
    <t>Mid</t>
  </si>
  <si>
    <t>Shares Out.</t>
  </si>
  <si>
    <t xml:space="preserve">Low </t>
  </si>
  <si>
    <t>Net Working Capital</t>
  </si>
  <si>
    <t>Accounts Receivable</t>
  </si>
  <si>
    <t>Total Cash and Short Term Investment</t>
  </si>
  <si>
    <t>Prepaid Expense</t>
  </si>
  <si>
    <t>Other Current Assets</t>
  </si>
  <si>
    <t>Total Current Assets</t>
  </si>
  <si>
    <t>Accounts Payable</t>
  </si>
  <si>
    <t>Accrued Liabilities</t>
  </si>
  <si>
    <t>Other Current Liabilities</t>
  </si>
  <si>
    <t>Total Current Liabilities</t>
  </si>
  <si>
    <t>NWC</t>
  </si>
  <si>
    <t>Change in NWC</t>
  </si>
  <si>
    <t>ADSK's Operating Segements FYE2023</t>
  </si>
  <si>
    <t>Opearting Income</t>
  </si>
  <si>
    <t>E/V SALES</t>
  </si>
  <si>
    <t>Value of Business</t>
  </si>
  <si>
    <t>Porpotion of business</t>
  </si>
  <si>
    <t>Unlevered Beta</t>
  </si>
  <si>
    <t>Subscription</t>
  </si>
  <si>
    <t>License</t>
  </si>
  <si>
    <t>(derived from result of 1.5)</t>
  </si>
  <si>
    <t>ADSK Opertaion</t>
  </si>
  <si>
    <t>*</t>
  </si>
  <si>
    <t>Estimate the unlevered beta for software(system&amp;application)</t>
  </si>
  <si>
    <t>levered Beta</t>
  </si>
  <si>
    <t>D/E Ratio</t>
  </si>
  <si>
    <t>Effective Tax rate</t>
  </si>
  <si>
    <t>Unlevered beta</t>
  </si>
  <si>
    <t>Adjust for cash</t>
  </si>
  <si>
    <t>Cash/value</t>
  </si>
  <si>
    <t>Beta of Software (System &amp; Application)</t>
  </si>
  <si>
    <t>ADSK weighted average ERP</t>
  </si>
  <si>
    <t>ADSK Revenue by Region</t>
  </si>
  <si>
    <t xml:space="preserve">Porpotion </t>
  </si>
  <si>
    <t>ERP</t>
  </si>
  <si>
    <t>Total revenue - Americas</t>
  </si>
  <si>
    <t>Total revenue - Europe, Middle East and Africa</t>
  </si>
  <si>
    <t>Total revenue - Asia Pacific</t>
  </si>
  <si>
    <t>Total revenue</t>
  </si>
  <si>
    <t>Cost of Equity</t>
  </si>
  <si>
    <t>Cost of Debt</t>
  </si>
  <si>
    <t>Risk Free Rate</t>
  </si>
  <si>
    <t>1-Effective Tax Rate</t>
  </si>
  <si>
    <t>Weight</t>
  </si>
  <si>
    <t>Cost</t>
  </si>
  <si>
    <t>W x C</t>
  </si>
  <si>
    <t>+</t>
  </si>
  <si>
    <t>Equity Risk Premium</t>
  </si>
  <si>
    <t xml:space="preserve">          Effective Tax Rate</t>
  </si>
  <si>
    <t>Equity</t>
  </si>
  <si>
    <t xml:space="preserve">        Beta</t>
  </si>
  <si>
    <t>X</t>
  </si>
  <si>
    <t>Total Pre-Tax Cost of Debt</t>
  </si>
  <si>
    <t>Debt Cost</t>
  </si>
  <si>
    <t xml:space="preserve">        Country/ Region Premium</t>
  </si>
  <si>
    <t>Note Rate X ST debt to Total Debt</t>
  </si>
  <si>
    <t>Preferred Equity</t>
  </si>
  <si>
    <t xml:space="preserve">                Expected Market Return</t>
  </si>
  <si>
    <t xml:space="preserve">         ST Debt to Total Debt</t>
  </si>
  <si>
    <t>Wacc</t>
  </si>
  <si>
    <t xml:space="preserve">                  (Risk Free Rate)</t>
  </si>
  <si>
    <t xml:space="preserve">          Note Rate</t>
  </si>
  <si>
    <t>Market Capitalization</t>
  </si>
  <si>
    <t>Bond Rate X LT Debt to Total Debt</t>
  </si>
  <si>
    <t xml:space="preserve">           LT Debt to Total Debt</t>
  </si>
  <si>
    <t xml:space="preserve">            Bond Rate</t>
  </si>
  <si>
    <t>Cost of Preferred Equity</t>
  </si>
  <si>
    <t>Debt Adjustment Factor</t>
  </si>
  <si>
    <t>Preferred Dividend</t>
  </si>
  <si>
    <t>/</t>
  </si>
  <si>
    <t>Total Debt</t>
  </si>
  <si>
    <t>Short Term Debt</t>
  </si>
  <si>
    <t>Long Term Debt</t>
  </si>
  <si>
    <t>Company Name</t>
  </si>
  <si>
    <t>x</t>
  </si>
  <si>
    <t>Ticker</t>
  </si>
  <si>
    <t>Share Price</t>
  </si>
  <si>
    <t>Date</t>
  </si>
  <si>
    <t>Price Today</t>
  </si>
  <si>
    <t>Switches</t>
  </si>
  <si>
    <t>Valuation Assumption</t>
  </si>
  <si>
    <t>Conservative Case</t>
  </si>
  <si>
    <t>Base  Case</t>
  </si>
  <si>
    <t>Optimisitc  Case</t>
  </si>
  <si>
    <t>Revenue growth rate</t>
  </si>
  <si>
    <t>Revenue Growth</t>
  </si>
  <si>
    <t>Revenue 2022</t>
  </si>
  <si>
    <t>EBIT Margin</t>
  </si>
  <si>
    <t>TGR</t>
  </si>
  <si>
    <t>Revenue 2031</t>
  </si>
  <si>
    <t>Taxes</t>
  </si>
  <si>
    <t>EBIT2022</t>
  </si>
  <si>
    <t>D&amp;A</t>
  </si>
  <si>
    <t>D&amp;A 2024</t>
  </si>
  <si>
    <t>Capex2033</t>
  </si>
  <si>
    <t>WACC</t>
  </si>
  <si>
    <t xml:space="preserve"> NWC  2033</t>
  </si>
  <si>
    <t>NWC 2033</t>
  </si>
  <si>
    <t xml:space="preserve"> NWC 2033</t>
  </si>
  <si>
    <t>wacc</t>
  </si>
  <si>
    <t xml:space="preserve">X </t>
  </si>
  <si>
    <t>Income Statement</t>
  </si>
  <si>
    <t>% of growth</t>
  </si>
  <si>
    <t>x`</t>
  </si>
  <si>
    <t>COGS</t>
  </si>
  <si>
    <t>% of sales</t>
  </si>
  <si>
    <t>% sales</t>
  </si>
  <si>
    <t>Interst and Expense</t>
  </si>
  <si>
    <t>% of EBIT</t>
  </si>
  <si>
    <t>% of Sales</t>
  </si>
  <si>
    <t>% of CapEx</t>
  </si>
  <si>
    <t>% of change in revenue</t>
  </si>
  <si>
    <t>DCF</t>
  </si>
  <si>
    <t>% growth</t>
  </si>
  <si>
    <t>Base Case- Street</t>
  </si>
  <si>
    <t>Optimistic case</t>
  </si>
  <si>
    <t>EBITA</t>
  </si>
  <si>
    <t>Unlevered Free Cash Flow</t>
  </si>
  <si>
    <t>Present Value</t>
  </si>
  <si>
    <t>Terminal Value</t>
  </si>
  <si>
    <t>Present Value of Terminal Value</t>
  </si>
  <si>
    <t>(+)Cash</t>
  </si>
  <si>
    <t>(-)Debt</t>
  </si>
  <si>
    <t># of share</t>
  </si>
  <si>
    <t>Sensitivity Analysis</t>
  </si>
  <si>
    <t>Terminal Growth Rate</t>
  </si>
  <si>
    <t>#DIV/0!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</si>
</sst>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7">
    <numFmt numFmtId="164" formatCode="#,##0.0%"/>
    <numFmt numFmtId="165" formatCode="#,##0.00%"/>
    <numFmt numFmtId="166" formatCode="#,##0%"/>
    <numFmt numFmtId="167" formatCode="#,##0.000"/>
    <numFmt numFmtId="168" formatCode="#,##0.00000%"/>
    <numFmt numFmtId="169" formatCode="#,##0.0000"/>
    <numFmt numFmtId="170" formatCode="0.00_);[red]\(0.00\)"/>
  </numFmts>
  <fonts count="3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ffffff"/>
      <name val="Times New Roman"/>
      <family val="2"/>
    </font>
    <font>
      <b/>
      <sz val="14"/>
      <color theme="1"/>
      <name val="Times New Roman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b/>
      <sz val="11"/>
      <color rgb="FF3f3f76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b/>
      <sz val="11"/>
      <color rgb="FF9c65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70ad47"/>
      <name val="Calibri"/>
      <family val="2"/>
    </font>
    <font>
      <sz val="11"/>
      <color rgb="FF404040"/>
      <name val="Calibri"/>
      <family val="2"/>
    </font>
    <font>
      <b/>
      <sz val="11"/>
      <color rgb="FF404040"/>
      <name val="Calibri"/>
      <family val="2"/>
    </font>
    <font>
      <b/>
      <sz val="10"/>
      <color rgb="FF404040"/>
      <name val="Arial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70ad47"/>
      <name val="Calibri"/>
      <family val="2"/>
    </font>
    <font>
      <b/>
      <sz val="11"/>
      <color rgb="FF2e75b6"/>
      <name val="Calibri"/>
      <family val="2"/>
    </font>
    <font>
      <sz val="11"/>
      <color rgb="FF3f3f76"/>
      <name val="Calibri"/>
      <family val="2"/>
    </font>
    <font>
      <b/>
      <sz val="11"/>
      <color rgb="FF2f5597"/>
      <name val="Calibri"/>
      <family val="2"/>
    </font>
    <font>
      <sz val="11"/>
      <color rgb="FF7030a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Calibri Light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4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262626"/>
      </patternFill>
    </fill>
    <fill>
      <patternFill patternType="solid">
        <fgColor rgb="FFebebeb"/>
      </patternFill>
    </fill>
    <fill>
      <patternFill patternType="solid">
        <fgColor rgb="FFffcc99"/>
      </patternFill>
    </fill>
    <fill>
      <patternFill patternType="solid">
        <fgColor rgb="FF70ad47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acbcc"/>
      </patternFill>
    </fill>
    <fill>
      <patternFill patternType="solid">
        <fgColor rgb="FF3b3838"/>
      </patternFill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333f50"/>
      </patternFill>
    </fill>
    <fill>
      <patternFill patternType="solid">
        <fgColor rgb="FFffffff"/>
      </patternFill>
    </fill>
    <fill>
      <patternFill patternType="solid">
        <fgColor rgb="FF9dc3e6"/>
      </patternFill>
    </fill>
    <fill>
      <patternFill patternType="solid">
        <fgColor rgb="FF222a35"/>
      </patternFill>
    </fill>
    <fill>
      <patternFill patternType="solid">
        <fgColor rgb="FFb4c7e7"/>
      </patternFill>
    </fill>
    <fill>
      <patternFill patternType="solid">
        <fgColor rgb="FFe7e6e6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5">
    <xf xfId="0" numFmtId="0" borderId="0" fontId="0" fillId="0"/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4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164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left"/>
    </xf>
    <xf xfId="0" numFmtId="4" applyNumberFormat="1" borderId="2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164" applyNumberFormat="1" borderId="2" applyBorder="1" fontId="4" applyFont="1" fillId="3" applyFill="1" applyAlignment="1">
      <alignment horizontal="left"/>
    </xf>
    <xf xfId="0" numFmtId="4" applyNumberFormat="1" borderId="2" applyBorder="1" fontId="1" applyFont="1" fillId="3" applyFill="1" applyAlignment="1">
      <alignment horizontal="right"/>
    </xf>
    <xf xfId="0" numFmtId="165" applyNumberFormat="1" borderId="2" applyBorder="1" fontId="4" applyFont="1" fillId="3" applyFill="1" applyAlignment="1">
      <alignment horizontal="right"/>
    </xf>
    <xf xfId="0" numFmtId="4" applyNumberFormat="1" borderId="2" applyBorder="1" fontId="4" applyFont="1" fillId="3" applyFill="1" applyAlignment="1">
      <alignment horizontal="right"/>
    </xf>
    <xf xfId="0" numFmtId="165" applyNumberFormat="1" borderId="1" applyBorder="1" fontId="4" applyFont="1" fillId="0" applyAlignment="1">
      <alignment horizontal="right"/>
    </xf>
    <xf xfId="0" numFmtId="165" applyNumberFormat="1" borderId="2" applyBorder="1" fontId="1" applyFont="1" fillId="3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4" applyNumberFormat="1" borderId="2" applyBorder="1" fontId="1" applyFont="1" fillId="3" applyFill="1" applyAlignment="1">
      <alignment horizontal="left"/>
    </xf>
    <xf xfId="0" numFmtId="164" applyNumberFormat="1" borderId="2" applyBorder="1" fontId="4" applyFont="1" fillId="3" applyFill="1" applyAlignment="1">
      <alignment horizontal="right"/>
    </xf>
    <xf xfId="0" numFmtId="0" borderId="2" applyBorder="1" fontId="1" applyFont="1" fillId="3" applyFill="1" applyAlignment="1">
      <alignment horizontal="left"/>
    </xf>
    <xf xfId="0" numFmtId="166" applyNumberFormat="1" borderId="2" applyBorder="1" fontId="4" applyFont="1" fillId="3" applyFill="1" applyAlignment="1">
      <alignment horizontal="right"/>
    </xf>
    <xf xfId="0" numFmtId="166" applyNumberFormat="1" borderId="2" applyBorder="1" fontId="5" applyFont="1" fillId="3" applyFill="1" applyAlignment="1">
      <alignment horizontal="right"/>
    </xf>
    <xf xfId="0" numFmtId="164" applyNumberFormat="1" borderId="3" applyBorder="1" fontId="6" applyFont="1" fillId="4" applyFill="1" applyAlignment="1">
      <alignment horizontal="left"/>
    </xf>
    <xf xfId="0" numFmtId="4" applyNumberFormat="1" borderId="3" applyBorder="1" fontId="6" applyFont="1" fillId="4" applyFill="1" applyAlignment="1">
      <alignment horizontal="right"/>
    </xf>
    <xf xfId="0" numFmtId="164" applyNumberFormat="1" borderId="3" applyBorder="1" fontId="6" applyFont="1" fillId="4" applyFill="1" applyAlignment="1">
      <alignment horizontal="right"/>
    </xf>
    <xf xfId="0" numFmtId="165" applyNumberFormat="1" borderId="3" applyBorder="1" fontId="6" applyFont="1" fillId="4" applyFill="1" applyAlignment="1">
      <alignment horizontal="right"/>
    </xf>
    <xf xfId="0" numFmtId="0" borderId="3" applyBorder="1" fontId="6" applyFont="1" fillId="4" applyFill="1" applyAlignment="1">
      <alignment horizontal="left"/>
    </xf>
    <xf xfId="0" numFmtId="164" applyNumberFormat="1" borderId="2" applyBorder="1" fontId="1" applyFont="1" fillId="3" applyFill="1" applyAlignment="1">
      <alignment horizontal="left"/>
    </xf>
    <xf xfId="0" numFmtId="167" applyNumberFormat="1" borderId="2" applyBorder="1" fontId="1" applyFont="1" fillId="3" applyFill="1" applyAlignment="1">
      <alignment horizontal="right"/>
    </xf>
    <xf xfId="0" numFmtId="164" applyNumberFormat="1" borderId="2" applyBorder="1" fontId="7" applyFont="1" fillId="2" applyFill="1" applyAlignment="1">
      <alignment horizontal="left"/>
    </xf>
    <xf xfId="0" numFmtId="4" applyNumberFormat="1" borderId="2" applyBorder="1" fontId="8" applyFont="1" fillId="2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4" applyNumberFormat="1" borderId="2" applyBorder="1" fontId="7" applyFont="1" fillId="2" applyFill="1" applyAlignment="1">
      <alignment horizontal="left"/>
    </xf>
    <xf xfId="0" numFmtId="0" borderId="2" applyBorder="1" fontId="7" applyFont="1" fillId="2" applyFill="1" applyAlignment="1">
      <alignment horizontal="left"/>
    </xf>
    <xf xfId="0" numFmtId="164" applyNumberFormat="1" borderId="2" applyBorder="1" fontId="8" applyFont="1" fillId="2" applyFill="1" applyAlignment="1">
      <alignment horizontal="left"/>
    </xf>
    <xf xfId="0" numFmtId="4" applyNumberFormat="1" borderId="2" applyBorder="1" fontId="8" applyFont="1" fillId="2" applyFill="1" applyAlignment="1">
      <alignment horizontal="left"/>
    </xf>
    <xf xfId="0" numFmtId="0" borderId="2" applyBorder="1" fontId="8" applyFont="1" fillId="2" applyFill="1" applyAlignment="1">
      <alignment horizontal="left"/>
    </xf>
    <xf xfId="0" numFmtId="0" borderId="1" applyBorder="1" fontId="9" applyFont="1" fillId="0" applyAlignment="1">
      <alignment horizontal="left"/>
    </xf>
    <xf xfId="0" numFmtId="164" applyNumberFormat="1" borderId="2" applyBorder="1" fontId="7" applyFont="1" fillId="3" applyFill="1" applyAlignment="1">
      <alignment horizontal="right"/>
    </xf>
    <xf xfId="0" numFmtId="4" applyNumberFormat="1" borderId="2" applyBorder="1" fontId="1" applyFont="1" fillId="5" applyFill="1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164" applyNumberFormat="1" borderId="2" applyBorder="1" fontId="10" applyFont="1" fillId="5" applyFill="1" applyAlignment="1">
      <alignment horizontal="right"/>
    </xf>
    <xf xfId="0" numFmtId="164" applyNumberFormat="1" borderId="2" applyBorder="1" fontId="4" applyFont="1" fillId="5" applyFill="1" applyAlignment="1">
      <alignment horizontal="right"/>
    </xf>
    <xf xfId="0" numFmtId="164" applyNumberFormat="1" borderId="2" applyBorder="1" fontId="10" applyFont="1" fillId="6" applyFill="1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2" applyBorder="1" fontId="10" applyFont="1" fillId="6" applyFill="1" applyAlignment="1">
      <alignment horizontal="right"/>
    </xf>
    <xf xfId="0" numFmtId="164" applyNumberFormat="1" borderId="1" applyBorder="1" fontId="10" applyFont="1" fillId="0" applyAlignment="1">
      <alignment horizontal="right"/>
    </xf>
    <xf xfId="0" numFmtId="164" applyNumberFormat="1" borderId="2" applyBorder="1" fontId="11" applyFont="1" fillId="7" applyFill="1" applyAlignment="1">
      <alignment horizontal="right"/>
    </xf>
    <xf xfId="0" numFmtId="4" applyNumberFormat="1" borderId="2" applyBorder="1" fontId="11" applyFont="1" fillId="7" applyFill="1" applyAlignment="1">
      <alignment horizontal="right"/>
    </xf>
    <xf xfId="0" numFmtId="164" applyNumberFormat="1" borderId="2" applyBorder="1" fontId="5" applyFont="1" fillId="8" applyFill="1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2" applyBorder="1" fontId="9" applyFont="1" fillId="3" applyFill="1" applyAlignment="1">
      <alignment horizontal="center"/>
    </xf>
    <xf xfId="0" numFmtId="4" applyNumberFormat="1" borderId="2" applyBorder="1" fontId="1" applyFont="1" fillId="2" applyFill="1" applyAlignment="1">
      <alignment horizontal="left"/>
    </xf>
    <xf xfId="0" numFmtId="7" applyNumberFormat="1" borderId="2" applyBorder="1" fontId="9" applyFont="1" fillId="2" applyFill="1" applyAlignment="1">
      <alignment horizontal="center"/>
    </xf>
    <xf xfId="0" numFmtId="7" applyNumberFormat="1" borderId="2" applyBorder="1" fontId="1" applyFont="1" fillId="2" applyFill="1" applyAlignment="1">
      <alignment horizontal="left"/>
    </xf>
    <xf xfId="0" numFmtId="7" applyNumberFormat="1" borderId="2" applyBorder="1" fontId="8" applyFont="1" fillId="2" applyFill="1" applyAlignment="1">
      <alignment horizontal="left"/>
    </xf>
    <xf xfId="0" numFmtId="7" applyNumberFormat="1" borderId="2" applyBorder="1" fontId="9" applyFont="1" fillId="2" applyFill="1" applyAlignment="1">
      <alignment horizontal="left"/>
    </xf>
    <xf xfId="0" numFmtId="14" applyNumberFormat="1" borderId="2" applyBorder="1" fontId="1" applyFont="1" fillId="3" applyFill="1" applyAlignment="1">
      <alignment horizontal="left"/>
    </xf>
    <xf xfId="0" numFmtId="7" applyNumberFormat="1" borderId="2" applyBorder="1" fontId="7" applyFont="1" fillId="3" applyFill="1" applyAlignment="1">
      <alignment horizontal="left"/>
    </xf>
    <xf xfId="0" numFmtId="4" applyNumberFormat="1" borderId="2" applyBorder="1" fontId="9" applyFont="1" fillId="2" applyFill="1" applyAlignment="1">
      <alignment horizontal="center"/>
    </xf>
    <xf xfId="0" numFmtId="3" applyNumberFormat="1" borderId="4" applyBorder="1" fontId="1" applyFont="1" fillId="3" applyFill="1" applyAlignment="1">
      <alignment horizontal="left"/>
    </xf>
    <xf xfId="0" numFmtId="7" applyNumberFormat="1" borderId="5" applyBorder="1" fontId="1" applyFont="1" fillId="3" applyFill="1" applyAlignment="1">
      <alignment horizontal="center"/>
    </xf>
    <xf xfId="0" numFmtId="7" applyNumberFormat="1" borderId="6" applyBorder="1" fontId="1" applyFont="1" fillId="3" applyFill="1" applyAlignment="1">
      <alignment horizontal="center"/>
    </xf>
    <xf xfId="0" numFmtId="14" applyNumberFormat="1" borderId="2" applyBorder="1" fontId="1" applyFont="1" fillId="9" applyFill="1" applyAlignment="1">
      <alignment horizontal="left"/>
    </xf>
    <xf xfId="0" numFmtId="0" borderId="2" applyBorder="1" fontId="1" applyFont="1" fillId="9" applyFill="1" applyAlignment="1">
      <alignment horizontal="left"/>
    </xf>
    <xf xfId="0" numFmtId="4" applyNumberFormat="1" borderId="2" applyBorder="1" fontId="1" applyFont="1" fillId="9" applyFill="1" applyAlignment="1">
      <alignment horizontal="left"/>
    </xf>
    <xf xfId="0" numFmtId="7" applyNumberFormat="1" borderId="2" applyBorder="1" fontId="1" applyFont="1" fillId="9" applyFill="1" applyAlignment="1">
      <alignment horizontal="left"/>
    </xf>
    <xf xfId="0" numFmtId="3" applyNumberFormat="1" borderId="7" applyBorder="1" fontId="1" applyFont="1" fillId="3" applyFill="1" applyAlignment="1">
      <alignment horizontal="left"/>
    </xf>
    <xf xfId="0" numFmtId="7" applyNumberFormat="1" borderId="2" applyBorder="1" fontId="1" applyFont="1" fillId="3" applyFill="1" applyAlignment="1">
      <alignment horizontal="left"/>
    </xf>
    <xf xfId="0" numFmtId="7" applyNumberFormat="1" borderId="8" applyBorder="1" fontId="1" applyFont="1" fillId="3" applyFill="1" applyAlignment="1">
      <alignment horizontal="left"/>
    </xf>
    <xf xfId="0" numFmtId="7" applyNumberFormat="1" borderId="2" applyBorder="1" fontId="1" applyFont="1" fillId="3" applyFill="1" applyAlignment="1">
      <alignment horizontal="right"/>
    </xf>
    <xf xfId="0" numFmtId="14" applyNumberFormat="1" borderId="2" applyBorder="1" fontId="12" applyFont="1" fillId="7" applyFill="1" applyAlignment="1">
      <alignment horizontal="left"/>
    </xf>
    <xf xfId="0" numFmtId="0" borderId="2" applyBorder="1" fontId="12" applyFont="1" fillId="7" applyFill="1" applyAlignment="1">
      <alignment horizontal="left"/>
    </xf>
    <xf xfId="0" numFmtId="7" applyNumberFormat="1" borderId="2" applyBorder="1" fontId="12" applyFont="1" fillId="7" applyFill="1" applyAlignment="1">
      <alignment horizontal="right"/>
    </xf>
    <xf xfId="0" numFmtId="4" applyNumberFormat="1" borderId="2" applyBorder="1" fontId="12" applyFont="1" fillId="7" applyFill="1" applyAlignment="1">
      <alignment horizontal="right"/>
    </xf>
    <xf xfId="0" numFmtId="4" applyNumberFormat="1" borderId="2" applyBorder="1" fontId="1" applyFont="1" fillId="9" applyFill="1" applyAlignment="1">
      <alignment horizontal="right"/>
    </xf>
    <xf xfId="0" numFmtId="3" applyNumberFormat="1" borderId="9" applyBorder="1" fontId="1" applyFont="1" fillId="3" applyFill="1" applyAlignment="1">
      <alignment horizontal="left"/>
    </xf>
    <xf xfId="0" numFmtId="7" applyNumberFormat="1" borderId="10" applyBorder="1" fontId="1" applyFont="1" fillId="3" applyFill="1" applyAlignment="1">
      <alignment horizontal="right"/>
    </xf>
    <xf xfId="0" numFmtId="7" applyNumberFormat="1" borderId="11" applyBorder="1" fontId="1" applyFont="1" fillId="3" applyFill="1" applyAlignment="1">
      <alignment horizontal="right"/>
    </xf>
    <xf xfId="0" numFmtId="14" applyNumberFormat="1" borderId="2" applyBorder="1" fontId="4" applyFont="1" fillId="3" applyFill="1" applyAlignment="1">
      <alignment horizontal="left"/>
    </xf>
    <xf xfId="0" numFmtId="7" applyNumberFormat="1" borderId="2" applyBorder="1" fontId="4" applyFont="1" fillId="3" applyFill="1" applyAlignment="1">
      <alignment horizontal="right"/>
    </xf>
    <xf xfId="0" numFmtId="4" applyNumberFormat="1" borderId="4" applyBorder="1" fontId="1" applyFont="1" fillId="3" applyFill="1" applyAlignment="1">
      <alignment horizontal="right"/>
    </xf>
    <xf xfId="0" numFmtId="4" applyNumberFormat="1" borderId="5" applyBorder="1" fontId="1" applyFont="1" fillId="3" applyFill="1" applyAlignment="1">
      <alignment horizontal="right"/>
    </xf>
    <xf xfId="0" numFmtId="4" applyNumberFormat="1" borderId="6" applyBorder="1" fontId="1" applyFont="1" fillId="3" applyFill="1" applyAlignment="1">
      <alignment horizontal="right"/>
    </xf>
    <xf xfId="0" numFmtId="4" applyNumberFormat="1" borderId="7" applyBorder="1" fontId="1" applyFont="1" fillId="3" applyFill="1" applyAlignment="1">
      <alignment horizontal="right"/>
    </xf>
    <xf xfId="0" numFmtId="4" applyNumberFormat="1" borderId="8" applyBorder="1" fontId="1" applyFont="1" fillId="3" applyFill="1" applyAlignment="1">
      <alignment horizontal="right"/>
    </xf>
    <xf xfId="0" numFmtId="4" applyNumberFormat="1" borderId="7" applyBorder="1" fontId="1" applyFont="1" fillId="3" applyFill="1" applyAlignment="1">
      <alignment horizontal="left"/>
    </xf>
    <xf xfId="0" numFmtId="7" applyNumberFormat="1" borderId="7" applyBorder="1" fontId="1" applyFont="1" fillId="3" applyFill="1" applyAlignment="1">
      <alignment horizontal="left"/>
    </xf>
    <xf xfId="0" numFmtId="4" applyNumberFormat="1" borderId="9" applyBorder="1" fontId="1" applyFont="1" fillId="3" applyFill="1" applyAlignment="1">
      <alignment horizontal="right"/>
    </xf>
    <xf xfId="0" numFmtId="4" applyNumberFormat="1" borderId="11" applyBorder="1" fontId="1" applyFont="1" fillId="3" applyFill="1" applyAlignment="1">
      <alignment horizontal="right"/>
    </xf>
    <xf xfId="0" numFmtId="4" applyNumberFormat="1" borderId="10" applyBorder="1" fontId="1" applyFont="1" fillId="3" applyFill="1" applyAlignment="1">
      <alignment horizontal="right"/>
    </xf>
    <xf xfId="0" numFmtId="4" applyNumberFormat="1" borderId="2" applyBorder="1" fontId="9" applyFont="1" fillId="10" applyFill="1" applyAlignment="1">
      <alignment horizontal="center"/>
    </xf>
    <xf xfId="0" numFmtId="4" applyNumberFormat="1" borderId="12" applyBorder="1" fontId="13" applyFont="1" fillId="3" applyFill="1" applyAlignment="1">
      <alignment horizontal="left"/>
    </xf>
    <xf xfId="0" numFmtId="7" applyNumberFormat="1" borderId="12" applyBorder="1" fontId="13" applyFont="1" fillId="3" applyFill="1" applyAlignment="1">
      <alignment horizontal="center"/>
    </xf>
    <xf xfId="0" numFmtId="7" applyNumberFormat="1" borderId="12" applyBorder="1" fontId="13" applyFont="1" fillId="3" applyFill="1" applyAlignment="1">
      <alignment horizontal="left"/>
    </xf>
    <xf xfId="0" numFmtId="166" applyNumberFormat="1" borderId="2" applyBorder="1" fontId="1" applyFont="1" fillId="3" applyFill="1" applyAlignment="1">
      <alignment horizontal="right"/>
    </xf>
    <xf xfId="0" numFmtId="14" applyNumberFormat="1" borderId="12" applyBorder="1" fontId="13" applyFont="1" fillId="9" applyFill="1" applyAlignment="1">
      <alignment horizontal="left"/>
    </xf>
    <xf xfId="0" numFmtId="4" applyNumberFormat="1" borderId="2" applyBorder="1" fontId="1" applyFont="1" fillId="9" applyFill="1" applyAlignment="1">
      <alignment horizontal="center"/>
    </xf>
    <xf xfId="0" numFmtId="7" applyNumberFormat="1" borderId="2" applyBorder="1" fontId="1" applyFont="1" fillId="9" applyFill="1" applyAlignment="1">
      <alignment horizontal="center"/>
    </xf>
    <xf xfId="0" numFmtId="3" applyNumberFormat="1" borderId="2" applyBorder="1" fontId="1" applyFont="1" fillId="9" applyFill="1" applyAlignment="1">
      <alignment horizontal="center"/>
    </xf>
    <xf xfId="0" numFmtId="3" applyNumberFormat="1" borderId="2" applyBorder="1" fontId="4" applyFont="1" fillId="3" applyFill="1" applyAlignment="1">
      <alignment horizontal="right"/>
    </xf>
    <xf xfId="0" numFmtId="0" borderId="2" applyBorder="1" fontId="1" applyFont="1" fillId="3" applyFill="1" applyAlignment="1">
      <alignment horizontal="left"/>
    </xf>
    <xf xfId="0" numFmtId="3" applyNumberFormat="1" borderId="2" applyBorder="1" fontId="4" applyFont="1" fillId="3" applyFill="1" applyAlignment="1">
      <alignment horizontal="left"/>
    </xf>
    <xf xfId="0" numFmtId="1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13" applyBorder="1" fontId="14" applyFont="1" fillId="0" applyAlignment="1">
      <alignment horizontal="left" wrapText="1"/>
    </xf>
    <xf xfId="0" numFmtId="14" applyNumberFormat="1" borderId="13" applyBorder="1" fontId="14" applyFont="1" fillId="0" applyAlignment="1">
      <alignment horizontal="left" wrapText="1"/>
    </xf>
    <xf xfId="0" numFmtId="14" applyNumberFormat="1" borderId="13" applyBorder="1" fontId="14" applyFont="1" fillId="0" applyAlignment="1">
      <alignment horizontal="right" wrapText="1"/>
    </xf>
    <xf xfId="0" numFmtId="0" borderId="13" applyBorder="1" fontId="1" applyFont="1" fillId="3" applyFill="1" applyAlignment="1">
      <alignment horizontal="left" wrapText="1"/>
    </xf>
    <xf xfId="0" numFmtId="4" applyNumberFormat="1" borderId="14" applyBorder="1" fontId="15" applyFont="1" fillId="3" applyFill="1" applyAlignment="1">
      <alignment horizontal="right" wrapText="1"/>
    </xf>
    <xf xfId="0" numFmtId="3" applyNumberFormat="1" borderId="14" applyBorder="1" fontId="15" applyFont="1" fillId="3" applyFill="1" applyAlignment="1">
      <alignment horizontal="right" wrapText="1"/>
    </xf>
    <xf xfId="0" numFmtId="4" applyNumberFormat="1" borderId="13" applyBorder="1" fontId="15" applyFont="1" fillId="3" applyFill="1" applyAlignment="1">
      <alignment horizontal="right" wrapText="1"/>
    </xf>
    <xf xfId="0" numFmtId="3" applyNumberFormat="1" borderId="13" applyBorder="1" fontId="15" applyFont="1" fillId="3" applyFill="1" applyAlignment="1">
      <alignment horizontal="right" wrapText="1"/>
    </xf>
    <xf xfId="0" numFmtId="0" borderId="13" applyBorder="1" fontId="7" applyFont="1" fillId="3" applyFill="1" applyAlignment="1">
      <alignment horizontal="left" wrapText="1"/>
    </xf>
    <xf xfId="0" numFmtId="4" applyNumberFormat="1" borderId="13" applyBorder="1" fontId="7" applyFont="1" fillId="3" applyFill="1" applyAlignment="1">
      <alignment horizontal="right" wrapText="1"/>
    </xf>
    <xf xfId="0" numFmtId="3" applyNumberFormat="1" borderId="13" applyBorder="1" fontId="7" applyFont="1" fillId="3" applyFill="1" applyAlignment="1">
      <alignment horizontal="right" wrapText="1"/>
    </xf>
    <xf xfId="0" numFmtId="0" borderId="13" applyBorder="1" fontId="14" applyFont="1" fillId="3" applyFill="1" applyAlignment="1">
      <alignment horizontal="left" wrapText="1"/>
    </xf>
    <xf xfId="0" numFmtId="4" applyNumberFormat="1" borderId="13" applyBorder="1" fontId="14" applyFont="1" fillId="3" applyFill="1" applyAlignment="1">
      <alignment horizontal="left" wrapText="1"/>
    </xf>
    <xf xfId="0" numFmtId="4" applyNumberFormat="1" borderId="13" applyBorder="1" fontId="14" applyFont="1" fillId="0" applyAlignment="1">
      <alignment horizontal="left" wrapText="1"/>
    </xf>
    <xf xfId="0" numFmtId="3" applyNumberFormat="1" borderId="13" applyBorder="1" fontId="14" applyFont="1" fillId="0" applyAlignment="1">
      <alignment horizontal="left" wrapText="1"/>
    </xf>
    <xf xfId="0" numFmtId="4" applyNumberFormat="1" borderId="13" applyBorder="1" fontId="16" applyFont="1" fillId="3" applyFill="1" applyAlignment="1">
      <alignment horizontal="right" wrapText="1"/>
    </xf>
    <xf xfId="0" numFmtId="3" applyNumberFormat="1" borderId="13" applyBorder="1" fontId="16" applyFont="1" fillId="3" applyFill="1" applyAlignment="1">
      <alignment horizontal="right" wrapText="1"/>
    </xf>
    <xf xfId="0" numFmtId="4" applyNumberFormat="1" borderId="13" applyBorder="1" fontId="17" applyFont="1" fillId="3" applyFill="1" applyAlignment="1">
      <alignment horizontal="right" wrapText="1"/>
    </xf>
    <xf xfId="0" numFmtId="3" applyNumberFormat="1" borderId="13" applyBorder="1" fontId="17" applyFont="1" fillId="3" applyFill="1" applyAlignment="1">
      <alignment horizontal="right" wrapText="1"/>
    </xf>
    <xf xfId="0" numFmtId="4" applyNumberFormat="1" borderId="13" applyBorder="1" fontId="17" applyFont="1" fillId="3" applyFill="1" applyAlignment="1">
      <alignment horizontal="left" wrapText="1"/>
    </xf>
    <xf xfId="0" numFmtId="4" applyNumberFormat="1" borderId="13" applyBorder="1" fontId="18" applyFont="1" fillId="0" applyAlignment="1">
      <alignment horizontal="right" wrapText="1"/>
    </xf>
    <xf xfId="0" numFmtId="3" applyNumberFormat="1" borderId="13" applyBorder="1" fontId="18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4" applyNumberFormat="1" borderId="0" fontId="0" fillId="0" applyAlignment="1">
      <alignment horizontal="righ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165" applyNumberFormat="1" borderId="0" fontId="0" fillId="0" applyAlignment="1">
      <alignment horizontal="general"/>
    </xf>
    <xf xfId="0" numFmtId="0" borderId="1" applyBorder="1" fontId="4" applyFont="1" fillId="0" applyAlignment="1">
      <alignment horizontal="center" vertical="top"/>
    </xf>
    <xf xfId="0" numFmtId="0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4" applyNumberFormat="1" borderId="1" applyBorder="1" fontId="7" applyFont="1" fillId="0" applyAlignment="1">
      <alignment horizontal="left"/>
    </xf>
    <xf xfId="0" numFmtId="164" applyNumberFormat="1" borderId="1" applyBorder="1" fontId="7" applyFont="1" fillId="0" applyAlignment="1">
      <alignment horizontal="left"/>
    </xf>
    <xf xfId="0" numFmtId="165" applyNumberFormat="1" borderId="1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19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165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4" applyNumberFormat="1" borderId="2" applyBorder="1" fontId="7" applyFont="1" fillId="11" applyFill="1" applyAlignment="1">
      <alignment horizontal="right"/>
    </xf>
    <xf xfId="0" numFmtId="0" borderId="1" applyBorder="1" fontId="20" applyFont="1" fillId="0" applyAlignment="1">
      <alignment horizontal="left"/>
    </xf>
    <xf xfId="0" numFmtId="4" applyNumberFormat="1" borderId="1" applyBorder="1" fontId="20" applyFont="1" fillId="0" applyAlignment="1">
      <alignment horizontal="left"/>
    </xf>
    <xf xfId="0" numFmtId="167" applyNumberFormat="1" borderId="1" applyBorder="1" fontId="7" applyFont="1" fillId="0" applyAlignment="1">
      <alignment horizontal="right"/>
    </xf>
    <xf xfId="0" numFmtId="164" applyNumberFormat="1" borderId="1" applyBorder="1" fontId="21" applyFont="1" fillId="0" applyAlignment="1">
      <alignment horizontal="center"/>
    </xf>
    <xf xfId="0" numFmtId="4" applyNumberFormat="1" borderId="1" applyBorder="1" fontId="21" applyFont="1" fillId="0" applyAlignment="1">
      <alignment horizontal="right"/>
    </xf>
    <xf xfId="0" numFmtId="0" borderId="1" applyBorder="1" fontId="21" applyFont="1" fillId="0" applyAlignment="1">
      <alignment horizontal="left"/>
    </xf>
    <xf xfId="0" numFmtId="0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165" applyNumberFormat="1" borderId="0" fontId="0" fillId="0" applyAlignment="1">
      <alignment horizontal="general"/>
    </xf>
    <xf xfId="0" numFmtId="0" borderId="4" applyBorder="1" fontId="4" applyFont="1" fillId="12" applyFill="1" applyAlignment="1">
      <alignment horizontal="left"/>
    </xf>
    <xf xfId="0" numFmtId="0" borderId="5" applyBorder="1" fontId="8" applyFont="1" fillId="13" applyFill="1" applyAlignment="1">
      <alignment horizontal="left"/>
    </xf>
    <xf xfId="0" numFmtId="168" applyNumberFormat="1" borderId="6" applyBorder="1" fontId="8" applyFont="1" fillId="13" applyFill="1" applyAlignment="1">
      <alignment horizontal="right"/>
    </xf>
    <xf xfId="0" numFmtId="0" borderId="15" applyBorder="1" fontId="4" applyFont="1" fillId="0" applyAlignment="1">
      <alignment horizontal="left"/>
    </xf>
    <xf xfId="0" numFmtId="4" applyNumberFormat="1" borderId="5" applyBorder="1" fontId="8" applyFont="1" fillId="13" applyFill="1" applyAlignment="1">
      <alignment horizontal="right"/>
    </xf>
    <xf xfId="0" numFmtId="0" borderId="7" applyBorder="1" fontId="22" applyFont="1" fillId="12" applyFill="1" applyAlignment="1">
      <alignment horizontal="left"/>
    </xf>
    <xf xfId="0" numFmtId="0" borderId="2" applyBorder="1" fontId="23" applyFont="1" fillId="14" applyFill="1" applyAlignment="1">
      <alignment horizontal="left"/>
    </xf>
    <xf xfId="0" numFmtId="165" applyNumberFormat="1" borderId="16" applyBorder="1" fontId="24" applyFont="1" fillId="0" applyAlignment="1">
      <alignment horizontal="right"/>
    </xf>
    <xf xfId="0" numFmtId="0" borderId="17" applyBorder="1" fontId="4" applyFont="1" fillId="0" applyAlignment="1">
      <alignment horizontal="left"/>
    </xf>
    <xf xfId="0" numFmtId="165" applyNumberFormat="1" borderId="16" applyBorder="1" fontId="25" applyFont="1" fillId="0" applyAlignment="1">
      <alignment horizontal="right"/>
    </xf>
    <xf xfId="0" numFmtId="165" applyNumberFormat="1" borderId="4" applyBorder="1" fontId="8" applyFont="1" fillId="13" applyFill="1" applyAlignment="1">
      <alignment horizontal="right"/>
    </xf>
    <xf xfId="0" numFmtId="165" applyNumberFormat="1" borderId="5" applyBorder="1" fontId="8" applyFont="1" fillId="13" applyFill="1" applyAlignment="1">
      <alignment horizontal="left"/>
    </xf>
    <xf xfId="0" numFmtId="4" applyNumberFormat="1" borderId="6" applyBorder="1" fontId="8" applyFont="1" fillId="13" applyFill="1" applyAlignment="1">
      <alignment horizontal="left"/>
    </xf>
    <xf xfId="0" numFmtId="0" borderId="7" applyBorder="1" fontId="7" applyFont="1" fillId="12" applyFill="1" applyAlignment="1">
      <alignment horizontal="left"/>
    </xf>
    <xf xfId="0" numFmtId="165" applyNumberFormat="1" borderId="16" applyBorder="1" fontId="7" applyFont="1" fillId="0" applyAlignment="1">
      <alignment horizontal="right"/>
    </xf>
    <xf xfId="0" numFmtId="165" applyNumberFormat="1" borderId="18" applyBorder="1" fontId="26" applyFont="1" fillId="4" applyFill="1" applyAlignment="1">
      <alignment horizontal="right"/>
    </xf>
    <xf xfId="0" numFmtId="0" borderId="7" applyBorder="1" fontId="8" applyFont="1" fillId="13" applyFill="1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165" applyNumberFormat="1" borderId="16" applyBorder="1" fontId="1" applyFont="1" fillId="0" applyAlignment="1">
      <alignment horizontal="right"/>
    </xf>
    <xf xfId="0" numFmtId="0" borderId="7" applyBorder="1" fontId="4" applyFont="1" fillId="12" applyFill="1" applyAlignment="1">
      <alignment horizontal="left"/>
    </xf>
    <xf xfId="0" numFmtId="0" borderId="2" applyBorder="1" fontId="4" applyFont="1" fillId="14" applyFill="1" applyAlignment="1">
      <alignment horizontal="left"/>
    </xf>
    <xf xfId="0" numFmtId="4" applyNumberFormat="1" borderId="8" applyBorder="1" fontId="24" applyFont="1" fillId="14" applyFill="1" applyAlignment="1">
      <alignment horizontal="right"/>
    </xf>
    <xf xfId="0" numFmtId="0" borderId="2" applyBorder="1" fontId="9" applyFont="1" fillId="14" applyFill="1" applyAlignment="1">
      <alignment horizontal="left"/>
    </xf>
    <xf xfId="0" numFmtId="165" applyNumberFormat="1" borderId="8" applyBorder="1" fontId="27" applyFont="1" fillId="14" applyFill="1" applyAlignment="1">
      <alignment horizontal="right"/>
    </xf>
    <xf xfId="0" numFmtId="165" applyNumberFormat="1" borderId="16" applyBorder="1" fontId="4" applyFont="1" fillId="0" applyAlignment="1">
      <alignment horizontal="right"/>
    </xf>
    <xf xfId="0" numFmtId="165" applyNumberFormat="1" borderId="8" applyBorder="1" fontId="23" applyFont="1" fillId="14" applyFill="1" applyAlignment="1">
      <alignment horizontal="right"/>
    </xf>
    <xf xfId="0" numFmtId="165" applyNumberFormat="1" borderId="2" applyBorder="1" fontId="4" applyFont="1" fillId="14" applyFill="1" applyAlignment="1">
      <alignment horizontal="right"/>
    </xf>
    <xf xfId="0" numFmtId="4" applyNumberFormat="1" borderId="16" applyBorder="1" fontId="4" applyFont="1" fillId="0" applyAlignment="1">
      <alignment horizontal="right"/>
    </xf>
    <xf xfId="0" numFmtId="165" applyNumberFormat="1" borderId="8" applyBorder="1" fontId="28" applyFont="1" fillId="14" applyFill="1" applyAlignment="1">
      <alignment horizontal="right"/>
    </xf>
    <xf xfId="0" numFmtId="0" borderId="9" applyBorder="1" fontId="4" applyFont="1" fillId="12" applyFill="1" applyAlignment="1">
      <alignment horizontal="left"/>
    </xf>
    <xf xfId="0" numFmtId="0" borderId="10" applyBorder="1" fontId="23" applyFont="1" fillId="14" applyFill="1" applyAlignment="1">
      <alignment horizontal="left"/>
    </xf>
    <xf xfId="0" numFmtId="0" borderId="10" applyBorder="1" fontId="4" applyFont="1" fillId="14" applyFill="1" applyAlignment="1">
      <alignment horizontal="left"/>
    </xf>
    <xf xfId="0" numFmtId="4" applyNumberFormat="1" borderId="11" applyBorder="1" fontId="24" applyFont="1" fillId="14" applyFill="1" applyAlignment="1">
      <alignment horizontal="right"/>
    </xf>
    <xf xfId="0" numFmtId="3" applyNumberFormat="1" borderId="2" applyBorder="1" fontId="23" applyFont="1" fillId="14" applyFill="1" applyAlignment="1">
      <alignment horizontal="left"/>
    </xf>
    <xf xfId="0" numFmtId="3" applyNumberFormat="1" borderId="2" applyBorder="1" fontId="4" applyFont="1" fillId="14" applyFill="1" applyAlignment="1">
      <alignment horizontal="left"/>
    </xf>
    <xf xfId="0" numFmtId="0" borderId="4" applyBorder="1" fontId="4" applyFont="1" fillId="14" applyFill="1" applyAlignment="1">
      <alignment horizontal="left"/>
    </xf>
    <xf xfId="0" numFmtId="0" borderId="5" applyBorder="1" fontId="7" applyFont="1" fillId="15" applyFill="1" applyAlignment="1">
      <alignment horizontal="left"/>
    </xf>
    <xf xfId="0" numFmtId="166" applyNumberFormat="1" borderId="6" applyBorder="1" fontId="7" applyFont="1" fillId="15" applyFill="1" applyAlignment="1">
      <alignment horizontal="right"/>
    </xf>
    <xf xfId="0" numFmtId="0" borderId="19" applyBorder="1" fontId="4" applyFont="1" fillId="0" applyAlignment="1">
      <alignment horizontal="left"/>
    </xf>
    <xf xfId="0" numFmtId="0" borderId="20" applyBorder="1" fontId="4" applyFont="1" fillId="0" applyAlignment="1">
      <alignment horizontal="left"/>
    </xf>
    <xf xfId="0" numFmtId="4" applyNumberFormat="1" borderId="21" applyBorder="1" fontId="25" applyFont="1" fillId="0" applyAlignment="1">
      <alignment horizontal="right"/>
    </xf>
    <xf xfId="0" numFmtId="165" applyNumberFormat="1" borderId="2" applyBorder="1" fontId="9" applyFont="1" fillId="14" applyFill="1" applyAlignment="1">
      <alignment horizontal="left"/>
    </xf>
    <xf xfId="0" numFmtId="0" borderId="7" applyBorder="1" fontId="4" applyFont="1" fillId="14" applyFill="1" applyAlignment="1">
      <alignment horizontal="left"/>
    </xf>
    <xf xfId="0" numFmtId="3" applyNumberFormat="1" borderId="8" applyBorder="1" fontId="4" applyFont="1" fillId="14" applyFill="1" applyAlignment="1">
      <alignment horizontal="right"/>
    </xf>
    <xf xfId="0" numFmtId="3" applyNumberFormat="1" borderId="21" applyBorder="1" fontId="4" applyFont="1" fillId="0" applyAlignment="1">
      <alignment horizontal="right"/>
    </xf>
    <xf xfId="0" numFmtId="0" borderId="5" applyBorder="1" fontId="4" applyFont="1" fillId="15" applyFill="1" applyAlignment="1">
      <alignment horizontal="left"/>
    </xf>
    <xf xfId="0" numFmtId="3" applyNumberFormat="1" borderId="6" applyBorder="1" fontId="7" applyFont="1" fillId="15" applyFill="1" applyAlignment="1">
      <alignment horizontal="right"/>
    </xf>
    <xf xfId="0" numFmtId="3" applyNumberFormat="1" borderId="16" applyBorder="1" fontId="24" applyFont="1" fillId="0" applyAlignment="1">
      <alignment horizontal="right"/>
    </xf>
    <xf xfId="0" numFmtId="165" applyNumberFormat="1" borderId="17" applyBorder="1" fontId="4" applyFont="1" fillId="0" applyAlignment="1">
      <alignment horizontal="right"/>
    </xf>
    <xf xfId="0" numFmtId="3" applyNumberFormat="1" borderId="21" applyBorder="1" fontId="4" applyFont="1" fillId="0" applyAlignment="1">
      <alignment horizontal="left"/>
    </xf>
    <xf xfId="0" numFmtId="0" borderId="1" applyBorder="1" fontId="29" applyFont="1" fillId="0" applyAlignment="1">
      <alignment horizontal="center" vertical="top"/>
    </xf>
    <xf xfId="0" numFmtId="0" borderId="1" applyBorder="1" fontId="29" applyFont="1" fillId="0" applyAlignment="1">
      <alignment horizontal="center"/>
    </xf>
    <xf xfId="0" numFmtId="164" applyNumberFormat="1" borderId="1" applyBorder="1" fontId="29" applyFont="1" fillId="0" applyAlignment="1">
      <alignment horizontal="center"/>
    </xf>
    <xf xfId="0" numFmtId="165" applyNumberFormat="1" borderId="1" applyBorder="1" fontId="29" applyFont="1" fillId="0" applyAlignment="1">
      <alignment horizontal="center"/>
    </xf>
    <xf xfId="0" numFmtId="4" applyNumberFormat="1" borderId="1" applyBorder="1" fontId="29" applyFont="1" fillId="0" applyAlignment="1">
      <alignment horizontal="center"/>
    </xf>
    <xf xfId="0" numFmtId="166" applyNumberFormat="1" borderId="1" applyBorder="1" fontId="4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22" applyBorder="1" fontId="29" applyFont="1" fillId="0" applyAlignment="1">
      <alignment horizontal="center"/>
    </xf>
    <xf xfId="0" numFmtId="164" applyNumberFormat="1" borderId="22" applyBorder="1" fontId="29" applyFont="1" fillId="0" applyAlignment="1">
      <alignment horizontal="center"/>
    </xf>
    <xf xfId="0" numFmtId="165" applyNumberFormat="1" borderId="22" applyBorder="1" fontId="29" applyFont="1" fillId="0" applyAlignment="1">
      <alignment horizontal="center"/>
    </xf>
    <xf xfId="0" numFmtId="4" applyNumberFormat="1" borderId="22" applyBorder="1" fontId="29" applyFont="1" fillId="0" applyAlignment="1">
      <alignment horizontal="center"/>
    </xf>
    <xf xfId="0" numFmtId="0" borderId="23" applyBorder="1" fontId="11" applyFont="1" fillId="7" applyFill="1" applyAlignment="1">
      <alignment horizontal="left"/>
    </xf>
    <xf xfId="0" numFmtId="164" applyNumberFormat="1" borderId="23" applyBorder="1" fontId="11" applyFont="1" fillId="7" applyFill="1" applyAlignment="1">
      <alignment horizontal="left"/>
    </xf>
    <xf xfId="0" numFmtId="165" applyNumberFormat="1" borderId="1" applyBorder="1" fontId="20" applyFont="1" fillId="0" applyAlignment="1">
      <alignment horizontal="left"/>
    </xf>
    <xf xfId="0" numFmtId="14" applyNumberFormat="1" borderId="23" applyBorder="1" fontId="11" applyFont="1" fillId="7" applyFill="1" applyAlignment="1">
      <alignment horizontal="left"/>
    </xf>
    <xf xfId="0" numFmtId="7" applyNumberFormat="1" borderId="1" applyBorder="1" fontId="4" applyFont="1" fillId="0" applyAlignment="1">
      <alignment horizontal="right"/>
    </xf>
    <xf xfId="0" numFmtId="0" borderId="1" applyBorder="1" fontId="30" applyFont="1" fillId="0" applyAlignment="1">
      <alignment horizontal="left"/>
    </xf>
    <xf xfId="0" numFmtId="3" applyNumberFormat="1" borderId="3" applyBorder="1" fontId="26" applyFont="1" fillId="4" applyFill="1" applyAlignment="1">
      <alignment horizontal="right"/>
    </xf>
    <xf xfId="0" numFmtId="166" applyNumberFormat="1" borderId="3" applyBorder="1" fontId="26" applyFont="1" fillId="4" applyFill="1" applyAlignment="1">
      <alignment horizontal="right"/>
    </xf>
    <xf xfId="0" numFmtId="164" applyNumberFormat="1" borderId="3" applyBorder="1" fontId="26" applyFont="1" fillId="4" applyFill="1" applyAlignment="1">
      <alignment horizontal="left"/>
    </xf>
    <xf xfId="0" numFmtId="0" borderId="1" applyBorder="1" fontId="4" applyFont="1" fillId="0" applyAlignment="1">
      <alignment horizontal="left"/>
    </xf>
    <xf xfId="0" numFmtId="165" applyNumberFormat="1" borderId="3" applyBorder="1" fontId="26" applyFont="1" fillId="4" applyFill="1" applyAlignment="1">
      <alignment horizontal="right"/>
    </xf>
    <xf xfId="0" numFmtId="164" applyNumberFormat="1" borderId="3" applyBorder="1" fontId="26" applyFont="1" fillId="4" applyFill="1" applyAlignment="1">
      <alignment horizontal="right"/>
    </xf>
    <xf xfId="0" numFmtId="165" applyNumberFormat="1" borderId="24" applyBorder="1" fontId="26" applyFont="1" fillId="4" applyFill="1" applyAlignment="1">
      <alignment horizontal="left"/>
    </xf>
    <xf xfId="0" numFmtId="0" borderId="2" applyBorder="1" fontId="9" applyFont="1" fillId="13" applyFill="1" applyAlignment="1">
      <alignment horizontal="left"/>
    </xf>
    <xf xfId="0" numFmtId="164" applyNumberFormat="1" borderId="2" applyBorder="1" fontId="9" applyFont="1" fillId="13" applyFill="1" applyAlignment="1">
      <alignment horizontal="left"/>
    </xf>
    <xf xfId="0" numFmtId="165" applyNumberFormat="1" borderId="2" applyBorder="1" fontId="9" applyFont="1" fillId="13" applyFill="1" applyAlignment="1">
      <alignment horizontal="left"/>
    </xf>
    <xf xfId="0" numFmtId="3" applyNumberFormat="1" borderId="2" applyBorder="1" fontId="9" applyFont="1" fillId="13" applyFill="1" applyAlignment="1">
      <alignment horizontal="right"/>
    </xf>
    <xf xfId="0" numFmtId="4" applyNumberFormat="1" borderId="1" applyBorder="1" fontId="15" applyFont="1" fillId="0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9" applyNumberFormat="1" borderId="1" applyBorder="1" fontId="4" applyFont="1" fillId="0" applyAlignment="1">
      <alignment horizontal="left"/>
    </xf>
    <xf xfId="0" numFmtId="166" applyNumberFormat="1" borderId="1" applyBorder="1" fontId="7" applyFont="1" fillId="0" applyAlignment="1">
      <alignment horizontal="right"/>
    </xf>
    <xf xfId="0" numFmtId="165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2" applyBorder="1" fontId="9" applyFont="1" fillId="16" applyFill="1" applyAlignment="1">
      <alignment horizontal="left"/>
    </xf>
    <xf xfId="0" numFmtId="164" applyNumberFormat="1" borderId="2" applyBorder="1" fontId="9" applyFont="1" fillId="16" applyFill="1" applyAlignment="1">
      <alignment horizontal="left"/>
    </xf>
    <xf xfId="0" numFmtId="165" applyNumberFormat="1" borderId="2" applyBorder="1" fontId="9" applyFont="1" fillId="16" applyFill="1" applyAlignment="1">
      <alignment horizontal="left"/>
    </xf>
    <xf xfId="0" numFmtId="4" applyNumberFormat="1" borderId="2" applyBorder="1" fontId="9" applyFont="1" fillId="16" applyFill="1" applyAlignment="1">
      <alignment horizontal="right"/>
    </xf>
    <xf xfId="0" numFmtId="164" applyNumberFormat="1" borderId="2" applyBorder="1" fontId="4" applyFont="1" fillId="16" applyFill="1" applyAlignment="1">
      <alignment horizontal="left"/>
    </xf>
    <xf xfId="0" numFmtId="4" applyNumberFormat="1" borderId="2" applyBorder="1" fontId="9" applyFont="1" fillId="13" applyFill="1" applyAlignment="1">
      <alignment horizontal="right"/>
    </xf>
    <xf xfId="0" numFmtId="4" applyNumberFormat="1" borderId="1" applyBorder="1" fontId="28" applyFont="1" fillId="0" applyAlignment="1">
      <alignment horizontal="right"/>
    </xf>
    <xf xfId="0" numFmtId="164" applyNumberFormat="1" borderId="1" applyBorder="1" fontId="23" applyFont="1" fillId="0" applyAlignment="1">
      <alignment horizontal="left"/>
    </xf>
    <xf xfId="0" numFmtId="164" applyNumberFormat="1" borderId="23" applyBorder="1" fontId="28" applyFont="1" fillId="7" applyFill="1" applyAlignment="1">
      <alignment horizontal="right"/>
    </xf>
    <xf xfId="0" numFmtId="164" applyNumberFormat="1" borderId="23" applyBorder="1" fontId="23" applyFont="1" fillId="7" applyFill="1" applyAlignment="1">
      <alignment horizontal="left"/>
    </xf>
    <xf xfId="0" numFmtId="164" applyNumberFormat="1" borderId="23" applyBorder="1" fontId="1" applyFont="1" fillId="7" applyFill="1" applyAlignment="1">
      <alignment horizontal="left"/>
    </xf>
    <xf xfId="0" numFmtId="164" applyNumberFormat="1" borderId="23" applyBorder="1" fontId="1" applyFont="1" fillId="7" applyFill="1" applyAlignment="1">
      <alignment horizontal="right"/>
    </xf>
    <xf xfId="0" numFmtId="169" applyNumberFormat="1" borderId="1" applyBorder="1" fontId="4" applyFont="1" fillId="0" applyAlignment="1">
      <alignment horizontal="right"/>
    </xf>
    <xf xfId="0" numFmtId="164" applyNumberFormat="1" borderId="23" applyBorder="1" fontId="31" applyFont="1" fillId="7" applyFill="1" applyAlignment="1">
      <alignment horizontal="left"/>
    </xf>
    <xf xfId="0" numFmtId="170" applyNumberFormat="1" borderId="1" applyBorder="1" fontId="4" applyFont="1" fillId="0" applyAlignment="1">
      <alignment horizontal="left"/>
    </xf>
    <xf xfId="0" numFmtId="164" applyNumberFormat="1" borderId="23" applyBorder="1" fontId="28" applyFont="1" fillId="7" applyFill="1" applyAlignment="1">
      <alignment horizontal="left"/>
    </xf>
    <xf xfId="0" numFmtId="164" applyNumberFormat="1" borderId="23" applyBorder="1" fontId="31" applyFont="1" fillId="7" applyFill="1" applyAlignment="1">
      <alignment horizontal="right"/>
    </xf>
    <xf xfId="0" numFmtId="0" borderId="2" applyBorder="1" fontId="32" applyFont="1" fillId="17" applyFill="1" applyAlignment="1">
      <alignment horizontal="left"/>
    </xf>
    <xf xfId="0" numFmtId="164" applyNumberFormat="1" borderId="2" applyBorder="1" fontId="32" applyFont="1" fillId="17" applyFill="1" applyAlignment="1">
      <alignment horizontal="left"/>
    </xf>
    <xf xfId="0" numFmtId="165" applyNumberFormat="1" borderId="2" applyBorder="1" fontId="32" applyFont="1" fillId="17" applyFill="1" applyAlignment="1">
      <alignment horizontal="left"/>
    </xf>
    <xf xfId="0" numFmtId="4" applyNumberFormat="1" borderId="2" applyBorder="1" fontId="32" applyFont="1" fillId="17" applyFill="1" applyAlignment="1">
      <alignment horizontal="left"/>
    </xf>
    <xf xfId="0" numFmtId="165" applyNumberFormat="1" borderId="1" applyBorder="1" fontId="28" applyFont="1" fillId="0" applyAlignment="1">
      <alignment horizontal="left"/>
    </xf>
    <xf xfId="0" numFmtId="4" applyNumberFormat="1" borderId="1" applyBorder="1" fontId="28" applyFont="1" fillId="0" applyAlignment="1">
      <alignment horizontal="left"/>
    </xf>
    <xf xfId="0" numFmtId="164" applyNumberFormat="1" borderId="23" applyBorder="1" fontId="4" applyFont="1" fillId="7" applyFill="1" applyAlignment="1">
      <alignment horizontal="right"/>
    </xf>
    <xf xfId="0" numFmtId="0" borderId="2" applyBorder="1" fontId="20" applyFont="1" fillId="17" applyFill="1" applyAlignment="1">
      <alignment horizontal="left"/>
    </xf>
    <xf xfId="0" numFmtId="164" applyNumberFormat="1" borderId="2" applyBorder="1" fontId="20" applyFont="1" fillId="17" applyFill="1" applyAlignment="1">
      <alignment horizontal="left"/>
    </xf>
    <xf xfId="0" numFmtId="165" applyNumberFormat="1" borderId="2" applyBorder="1" fontId="20" applyFont="1" fillId="17" applyFill="1" applyAlignment="1">
      <alignment horizontal="left"/>
    </xf>
    <xf xfId="0" numFmtId="4" applyNumberFormat="1" borderId="2" applyBorder="1" fontId="20" applyFont="1" fillId="17" applyFill="1" applyAlignment="1">
      <alignment horizontal="left"/>
    </xf>
    <xf xfId="0" numFmtId="0" borderId="2" applyBorder="1" fontId="33" applyFont="1" fillId="13" applyFill="1" applyAlignment="1">
      <alignment horizontal="left"/>
    </xf>
    <xf xfId="0" numFmtId="164" applyNumberFormat="1" borderId="2" applyBorder="1" fontId="33" applyFont="1" fillId="13" applyFill="1" applyAlignment="1">
      <alignment horizontal="left"/>
    </xf>
    <xf xfId="0" numFmtId="165" applyNumberFormat="1" borderId="2" applyBorder="1" fontId="33" applyFont="1" fillId="13" applyFill="1" applyAlignment="1">
      <alignment horizontal="left"/>
    </xf>
    <xf xfId="0" numFmtId="4" applyNumberFormat="1" borderId="2" applyBorder="1" fontId="33" applyFont="1" fillId="13" applyFill="1" applyAlignment="1">
      <alignment horizontal="left"/>
    </xf>
    <xf xfId="0" numFmtId="0" borderId="2" applyBorder="1" fontId="4" applyFont="1" fillId="18" applyFill="1" applyAlignment="1">
      <alignment horizontal="left"/>
    </xf>
    <xf xfId="0" numFmtId="164" applyNumberFormat="1" borderId="2" applyBorder="1" fontId="4" applyFont="1" fillId="18" applyFill="1" applyAlignment="1">
      <alignment horizontal="left"/>
    </xf>
    <xf xfId="0" numFmtId="165" applyNumberFormat="1" borderId="2" applyBorder="1" fontId="4" applyFont="1" fillId="18" applyFill="1" applyAlignment="1">
      <alignment horizontal="left"/>
    </xf>
    <xf xfId="0" numFmtId="165" applyNumberFormat="1" borderId="2" applyBorder="1" fontId="4" applyFont="1" fillId="18" applyFill="1" applyAlignment="1">
      <alignment horizontal="right"/>
    </xf>
    <xf xfId="0" numFmtId="166" applyNumberFormat="1" borderId="2" applyBorder="1" fontId="4" applyFont="1" fillId="18" applyFill="1" applyAlignment="1">
      <alignment horizontal="right"/>
    </xf>
    <xf xfId="0" numFmtId="164" applyNumberFormat="1" borderId="2" applyBorder="1" fontId="4" applyFont="1" fillId="18" applyFill="1" applyAlignment="1">
      <alignment horizontal="righ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10"/>
  <sheetViews>
    <sheetView workbookViewId="0"/>
  </sheetViews>
  <sheetFormatPr defaultRowHeight="15" x14ac:dyDescent="0.25"/>
  <cols>
    <col min="1" max="1" style="61" width="14.147857142857141" customWidth="1" bestFit="1"/>
    <col min="2" max="2" style="61" width="14.147857142857141" customWidth="1" bestFit="1"/>
    <col min="3" max="3" style="58" width="9.576428571428572" customWidth="1" bestFit="1"/>
    <col min="4" max="4" style="171" width="14.147857142857141" customWidth="1" bestFit="1"/>
    <col min="5" max="5" style="171" width="12.576428571428572" customWidth="1" bestFit="1"/>
    <col min="6" max="6" style="171" width="10.719285714285713" customWidth="1" bestFit="1"/>
    <col min="7" max="7" style="171" width="10.005" customWidth="1" bestFit="1"/>
    <col min="8" max="8" style="171" width="14.147857142857141" customWidth="1" bestFit="1"/>
    <col min="9" max="9" style="60" width="9.719285714285713" customWidth="1" bestFit="1"/>
    <col min="10" max="10" style="60" width="12.290714285714287" customWidth="1" bestFit="1"/>
    <col min="11" max="11" style="294" width="13.147857142857141" customWidth="1" bestFit="1"/>
    <col min="12" max="12" style="294" width="11.290714285714287" customWidth="1" bestFit="1"/>
    <col min="13" max="13" style="294" width="15.719285714285713" customWidth="1" bestFit="1"/>
    <col min="14" max="14" style="294" width="10.719285714285713" customWidth="1" bestFit="1"/>
    <col min="15" max="15" style="294" width="11.290714285714287" customWidth="1" bestFit="1"/>
    <col min="16" max="16" style="294" width="10.43357142857143" customWidth="1" bestFit="1"/>
    <col min="17" max="17" style="294" width="14.719285714285713" customWidth="1" bestFit="1"/>
    <col min="18" max="18" style="294" width="10.290714285714287" customWidth="1" bestFit="1"/>
    <col min="19" max="19" style="294" width="13.290714285714287" customWidth="1" bestFit="1"/>
    <col min="20" max="20" style="294" width="11.290714285714287" customWidth="1" bestFit="1"/>
    <col min="21" max="21" style="61" width="14.147857142857141" customWidth="1" bestFit="1"/>
  </cols>
  <sheetData>
    <row x14ac:dyDescent="0.25" r="1" customHeight="1" ht="19.5">
      <c r="A1" s="222" t="s">
        <v>147</v>
      </c>
      <c r="B1" s="223"/>
      <c r="C1" s="224"/>
      <c r="D1" s="225"/>
      <c r="E1" s="225"/>
      <c r="F1" s="225"/>
      <c r="G1" s="225"/>
      <c r="H1" s="225"/>
      <c r="I1" s="226"/>
      <c r="J1" s="226"/>
      <c r="K1" s="227"/>
      <c r="L1" s="227"/>
      <c r="M1" s="228"/>
      <c r="N1" s="228"/>
      <c r="O1" s="228"/>
      <c r="P1" s="228"/>
      <c r="Q1" s="228"/>
      <c r="R1" s="228"/>
      <c r="S1" s="228"/>
      <c r="T1" s="228"/>
      <c r="U1" s="4"/>
    </row>
    <row x14ac:dyDescent="0.25" r="2" customHeight="1" ht="19.5">
      <c r="A2" s="229"/>
      <c r="B2" s="229"/>
      <c r="C2" s="230"/>
      <c r="D2" s="231"/>
      <c r="E2" s="231"/>
      <c r="F2" s="231"/>
      <c r="G2" s="231"/>
      <c r="H2" s="231"/>
      <c r="I2" s="232"/>
      <c r="J2" s="232"/>
      <c r="K2" s="227"/>
      <c r="L2" s="227"/>
      <c r="M2" s="228"/>
      <c r="N2" s="228"/>
      <c r="O2" s="228"/>
      <c r="P2" s="228"/>
      <c r="Q2" s="228"/>
      <c r="R2" s="228"/>
      <c r="S2" s="228"/>
      <c r="T2" s="228"/>
      <c r="U2" s="4"/>
    </row>
    <row x14ac:dyDescent="0.25" r="3" customHeight="1" ht="19.5">
      <c r="A3" s="4" t="s">
        <v>148</v>
      </c>
      <c r="B3" s="233" t="s">
        <v>149</v>
      </c>
      <c r="C3" s="234"/>
      <c r="D3" s="149"/>
      <c r="E3" s="235" t="s">
        <v>150</v>
      </c>
      <c r="F3" s="235">
        <f>T99</f>
      </c>
      <c r="G3" s="149"/>
      <c r="H3" s="149"/>
      <c r="I3" s="3"/>
      <c r="J3" s="3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4"/>
    </row>
    <row x14ac:dyDescent="0.25" r="4" customHeight="1" ht="19.5">
      <c r="A4" s="4"/>
      <c r="B4" s="233" t="s">
        <v>151</v>
      </c>
      <c r="C4" s="236"/>
      <c r="D4" s="149"/>
      <c r="E4" s="149" t="s">
        <v>152</v>
      </c>
      <c r="F4" s="237"/>
      <c r="G4" s="160">
        <f>(F3-F4)/F4</f>
      </c>
      <c r="H4" s="149"/>
      <c r="I4" s="3"/>
      <c r="J4" s="3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4"/>
    </row>
    <row x14ac:dyDescent="0.25" r="5" customHeight="1" ht="19.5">
      <c r="A5" s="4"/>
      <c r="B5" s="4"/>
      <c r="C5" s="1"/>
      <c r="D5" s="149"/>
      <c r="E5" s="149"/>
      <c r="F5" s="149"/>
      <c r="G5" s="149"/>
      <c r="H5" s="149"/>
      <c r="I5" s="3"/>
      <c r="J5" s="3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4"/>
    </row>
    <row x14ac:dyDescent="0.25" r="6" customHeight="1" ht="19.5">
      <c r="A6" s="4" t="s">
        <v>148</v>
      </c>
      <c r="B6" s="238" t="s">
        <v>153</v>
      </c>
      <c r="C6" s="1"/>
      <c r="D6" s="239">
        <v>1</v>
      </c>
      <c r="E6" s="149"/>
      <c r="F6" s="149" t="s">
        <v>154</v>
      </c>
      <c r="G6" s="149"/>
      <c r="H6" s="149"/>
      <c r="I6" s="3"/>
      <c r="J6" s="3" t="s">
        <v>155</v>
      </c>
      <c r="K6" s="228"/>
      <c r="L6" s="228"/>
      <c r="M6" s="228" t="s">
        <v>156</v>
      </c>
      <c r="N6" s="228"/>
      <c r="O6" s="228"/>
      <c r="P6" s="228"/>
      <c r="Q6" s="228" t="s">
        <v>157</v>
      </c>
      <c r="R6" s="228"/>
      <c r="S6" s="228"/>
      <c r="T6" s="228"/>
      <c r="U6" s="4" t="s">
        <v>158</v>
      </c>
    </row>
    <row x14ac:dyDescent="0.25" r="7" customHeight="1" ht="19.5">
      <c r="A7" s="4"/>
      <c r="B7" s="4" t="s">
        <v>159</v>
      </c>
      <c r="C7" s="1"/>
      <c r="D7" s="239">
        <v>2</v>
      </c>
      <c r="E7" s="149"/>
      <c r="F7" s="149" t="s">
        <v>133</v>
      </c>
      <c r="G7" s="149"/>
      <c r="H7" s="149"/>
      <c r="I7" s="3"/>
      <c r="J7" s="3" t="s">
        <v>160</v>
      </c>
      <c r="K7" s="240"/>
      <c r="L7" s="228"/>
      <c r="M7" s="228" t="s">
        <v>160</v>
      </c>
      <c r="N7" s="241">
        <f>K18</f>
      </c>
      <c r="O7" s="228"/>
      <c r="P7" s="228"/>
      <c r="Q7" s="228" t="s">
        <v>160</v>
      </c>
      <c r="R7" s="240"/>
      <c r="S7" s="228"/>
      <c r="T7" s="228"/>
      <c r="U7" s="242">
        <f>AVERAGE(G18:J18)</f>
      </c>
    </row>
    <row x14ac:dyDescent="0.25" r="8" customHeight="1" ht="19.5">
      <c r="A8" s="4"/>
      <c r="B8" s="4" t="s">
        <v>161</v>
      </c>
      <c r="C8" s="1"/>
      <c r="D8" s="239">
        <v>2</v>
      </c>
      <c r="E8" s="149"/>
      <c r="F8" s="149" t="s">
        <v>162</v>
      </c>
      <c r="G8" s="149"/>
      <c r="H8" s="149"/>
      <c r="I8" s="3"/>
      <c r="J8" s="3" t="s">
        <v>163</v>
      </c>
      <c r="K8" s="240"/>
      <c r="L8" s="228"/>
      <c r="M8" s="228" t="s">
        <v>8</v>
      </c>
      <c r="N8" s="240">
        <f>5%</f>
      </c>
      <c r="O8" s="228"/>
      <c r="P8" s="228"/>
      <c r="Q8" s="228" t="s">
        <v>163</v>
      </c>
      <c r="R8" s="240"/>
      <c r="S8" s="228"/>
      <c r="T8" s="228"/>
      <c r="U8" s="4"/>
    </row>
    <row x14ac:dyDescent="0.25" r="9" customHeight="1" ht="19.5">
      <c r="A9" s="4"/>
      <c r="B9" s="4" t="s">
        <v>164</v>
      </c>
      <c r="C9" s="1"/>
      <c r="D9" s="239">
        <v>2</v>
      </c>
      <c r="E9" s="149"/>
      <c r="F9" s="149"/>
      <c r="G9" s="149"/>
      <c r="H9" s="149"/>
      <c r="I9" s="3"/>
      <c r="J9" s="3" t="s">
        <v>165</v>
      </c>
      <c r="K9" s="243"/>
      <c r="L9" s="228"/>
      <c r="M9" s="228" t="s">
        <v>11</v>
      </c>
      <c r="N9" s="241">
        <f>K24</f>
      </c>
      <c r="O9" s="228"/>
      <c r="P9" s="228"/>
      <c r="Q9" s="228" t="s">
        <v>165</v>
      </c>
      <c r="R9" s="240"/>
      <c r="S9" s="228"/>
      <c r="T9" s="228"/>
      <c r="U9" s="4"/>
    </row>
    <row x14ac:dyDescent="0.25" r="10" customHeight="1" ht="19.5">
      <c r="A10" s="4"/>
      <c r="B10" s="4" t="s">
        <v>166</v>
      </c>
      <c r="C10" s="1"/>
      <c r="D10" s="239">
        <v>2</v>
      </c>
      <c r="E10" s="149"/>
      <c r="F10" s="149"/>
      <c r="G10" s="149"/>
      <c r="H10" s="149"/>
      <c r="I10" s="3"/>
      <c r="J10" s="3" t="s">
        <v>164</v>
      </c>
      <c r="K10" s="240"/>
      <c r="L10" s="228"/>
      <c r="M10" s="228" t="s">
        <v>164</v>
      </c>
      <c r="N10" s="241">
        <f>K30</f>
      </c>
      <c r="O10" s="228"/>
      <c r="P10" s="228"/>
      <c r="Q10" s="228" t="s">
        <v>164</v>
      </c>
      <c r="R10" s="240"/>
      <c r="S10" s="228"/>
      <c r="T10" s="228"/>
      <c r="U10" s="4"/>
    </row>
    <row x14ac:dyDescent="0.25" r="11" customHeight="1" ht="19.5">
      <c r="A11" s="4"/>
      <c r="B11" s="4" t="s">
        <v>4</v>
      </c>
      <c r="C11" s="1"/>
      <c r="D11" s="239">
        <v>2</v>
      </c>
      <c r="E11" s="149"/>
      <c r="F11" s="149"/>
      <c r="G11" s="149"/>
      <c r="H11" s="149"/>
      <c r="I11" s="3"/>
      <c r="J11" s="3" t="s">
        <v>167</v>
      </c>
      <c r="K11" s="244"/>
      <c r="L11" s="228"/>
      <c r="M11" s="228" t="s">
        <v>166</v>
      </c>
      <c r="N11" s="241">
        <f>K72</f>
      </c>
      <c r="O11" s="228"/>
      <c r="P11" s="228"/>
      <c r="Q11" s="228" t="s">
        <v>167</v>
      </c>
      <c r="R11" s="244"/>
      <c r="S11" s="228"/>
      <c r="T11" s="228"/>
      <c r="U11" s="4"/>
    </row>
    <row x14ac:dyDescent="0.25" r="12" customHeight="1" ht="19.5">
      <c r="A12" s="4"/>
      <c r="B12" s="4" t="s">
        <v>85</v>
      </c>
      <c r="C12" s="1"/>
      <c r="D12" s="239">
        <v>2</v>
      </c>
      <c r="E12" s="149"/>
      <c r="F12" s="149" t="s">
        <v>154</v>
      </c>
      <c r="G12" s="149"/>
      <c r="H12" s="149"/>
      <c r="I12" s="3"/>
      <c r="J12" s="3" t="s">
        <v>168</v>
      </c>
      <c r="K12" s="244"/>
      <c r="L12" s="228"/>
      <c r="M12" s="228" t="s">
        <v>168</v>
      </c>
      <c r="N12" s="241">
        <f>T79</f>
      </c>
      <c r="O12" s="228"/>
      <c r="P12" s="228"/>
      <c r="Q12" s="228" t="s">
        <v>168</v>
      </c>
      <c r="R12" s="244"/>
      <c r="S12" s="228"/>
      <c r="T12" s="228"/>
      <c r="U12" s="4"/>
    </row>
    <row x14ac:dyDescent="0.25" r="13" customHeight="1" ht="19.5">
      <c r="A13" s="4"/>
      <c r="B13" s="4"/>
      <c r="C13" s="1"/>
      <c r="D13" s="245"/>
      <c r="E13" s="149"/>
      <c r="F13" s="149" t="s">
        <v>169</v>
      </c>
      <c r="G13" s="149"/>
      <c r="H13" s="244"/>
      <c r="I13" s="3"/>
      <c r="J13" s="3" t="s">
        <v>170</v>
      </c>
      <c r="K13" s="240"/>
      <c r="L13" s="228"/>
      <c r="M13" s="228" t="s">
        <v>171</v>
      </c>
      <c r="N13" s="244">
        <f>T86</f>
      </c>
      <c r="O13" s="228"/>
      <c r="P13" s="228"/>
      <c r="Q13" s="228" t="s">
        <v>172</v>
      </c>
      <c r="R13" s="244"/>
      <c r="S13" s="228"/>
      <c r="T13" s="228"/>
      <c r="U13" s="4"/>
    </row>
    <row x14ac:dyDescent="0.25" r="14" customHeight="1" ht="19.5">
      <c r="A14" s="4"/>
      <c r="B14" s="4" t="s">
        <v>173</v>
      </c>
      <c r="C14" s="1"/>
      <c r="D14" s="239">
        <v>2</v>
      </c>
      <c r="E14" s="149"/>
      <c r="F14" s="149" t="s">
        <v>162</v>
      </c>
      <c r="G14" s="149"/>
      <c r="H14" s="244"/>
      <c r="I14" s="3"/>
      <c r="J14" s="3" t="s">
        <v>169</v>
      </c>
      <c r="K14" s="243"/>
      <c r="L14" s="228"/>
      <c r="M14" s="228" t="s">
        <v>169</v>
      </c>
      <c r="N14" s="244">
        <f>'WACC&amp;Debt Table'!P8</f>
      </c>
      <c r="O14" s="228"/>
      <c r="P14" s="228"/>
      <c r="Q14" s="228" t="s">
        <v>169</v>
      </c>
      <c r="R14" s="243"/>
      <c r="S14" s="228"/>
      <c r="T14" s="228"/>
      <c r="U14" s="4"/>
    </row>
    <row x14ac:dyDescent="0.25" r="15" customHeight="1" ht="19.5">
      <c r="A15" s="4"/>
      <c r="B15" s="4" t="s">
        <v>162</v>
      </c>
      <c r="C15" s="1"/>
      <c r="D15" s="239">
        <v>2</v>
      </c>
      <c r="E15" s="149"/>
      <c r="F15" s="149"/>
      <c r="G15" s="149"/>
      <c r="H15" s="149"/>
      <c r="I15" s="3"/>
      <c r="J15" s="3" t="s">
        <v>162</v>
      </c>
      <c r="K15" s="244"/>
      <c r="L15" s="48"/>
      <c r="M15" s="159" t="s">
        <v>162</v>
      </c>
      <c r="N15" s="244">
        <f>3%</f>
      </c>
      <c r="O15" s="48"/>
      <c r="P15" s="48"/>
      <c r="Q15" s="159" t="s">
        <v>162</v>
      </c>
      <c r="R15" s="244"/>
      <c r="S15" s="228"/>
      <c r="T15" s="228"/>
      <c r="U15" s="4"/>
    </row>
    <row x14ac:dyDescent="0.25" r="16" customHeight="1" ht="19.5">
      <c r="A16" s="4" t="s">
        <v>174</v>
      </c>
      <c r="B16" s="246" t="s">
        <v>175</v>
      </c>
      <c r="C16" s="247"/>
      <c r="D16" s="248"/>
      <c r="E16" s="248"/>
      <c r="F16" s="249">
        <v>2019</v>
      </c>
      <c r="G16" s="249">
        <f>F16+1</f>
      </c>
      <c r="H16" s="249">
        <f>G16+1</f>
      </c>
      <c r="I16" s="249">
        <f>H16+1</f>
      </c>
      <c r="J16" s="249">
        <f>I16+1</f>
      </c>
      <c r="K16" s="249">
        <f>J16+1</f>
      </c>
      <c r="L16" s="249">
        <f>K16+1</f>
      </c>
      <c r="M16" s="249">
        <f>L16+1</f>
      </c>
      <c r="N16" s="249">
        <f>M16+1</f>
      </c>
      <c r="O16" s="249">
        <f>N16+1</f>
      </c>
      <c r="P16" s="247"/>
      <c r="Q16" s="247"/>
      <c r="R16" s="247"/>
      <c r="S16" s="247"/>
      <c r="T16" s="247"/>
      <c r="U16" s="4"/>
    </row>
    <row x14ac:dyDescent="0.25" r="17" customHeight="1" ht="19.5">
      <c r="A17" s="4"/>
      <c r="B17" s="4" t="s">
        <v>8</v>
      </c>
      <c r="C17" s="1"/>
      <c r="D17" s="149"/>
      <c r="E17" s="149"/>
      <c r="F17" s="250"/>
      <c r="G17" s="250"/>
      <c r="H17" s="250"/>
      <c r="I17" s="250"/>
      <c r="J17" s="250"/>
      <c r="K17" s="161"/>
      <c r="L17" s="161"/>
      <c r="M17" s="161"/>
      <c r="N17" s="161"/>
      <c r="O17" s="161"/>
      <c r="P17" s="228"/>
      <c r="Q17" s="228"/>
      <c r="R17" s="228"/>
      <c r="S17" s="228"/>
      <c r="T17" s="228"/>
      <c r="U17" s="4"/>
    </row>
    <row x14ac:dyDescent="0.25" r="18" customHeight="1" ht="19.5">
      <c r="A18" s="4"/>
      <c r="B18" s="4" t="s">
        <v>176</v>
      </c>
      <c r="C18" s="1"/>
      <c r="D18" s="149"/>
      <c r="E18" s="149"/>
      <c r="F18" s="227"/>
      <c r="G18" s="160">
        <f>(G17-F17)/F17</f>
      </c>
      <c r="H18" s="160">
        <f>(H17-G17)/G17</f>
      </c>
      <c r="I18" s="251">
        <f>(I17-H17)/H17</f>
      </c>
      <c r="J18" s="251">
        <f>(J17-I17)/I17</f>
      </c>
      <c r="K18" s="159">
        <f>(K17-J17)/J17</f>
      </c>
      <c r="L18" s="159">
        <f>(L17-K17)/K17</f>
      </c>
      <c r="M18" s="159">
        <f>(M17-L17)/L17</f>
      </c>
      <c r="N18" s="159">
        <f>(N17-M17)/M17</f>
      </c>
      <c r="O18" s="159">
        <f>(O17-N17)/N17</f>
      </c>
      <c r="P18" s="228"/>
      <c r="Q18" s="228"/>
      <c r="R18" s="228"/>
      <c r="S18" s="228"/>
      <c r="T18" s="228"/>
      <c r="U18" s="4"/>
    </row>
    <row x14ac:dyDescent="0.25" r="19" customHeight="1" ht="19.5">
      <c r="A19" s="4" t="s">
        <v>177</v>
      </c>
      <c r="B19" s="4"/>
      <c r="C19" s="1"/>
      <c r="D19" s="149"/>
      <c r="E19" s="149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8"/>
      <c r="Q19" s="228"/>
      <c r="R19" s="228"/>
      <c r="S19" s="228"/>
      <c r="T19" s="228"/>
      <c r="U19" s="4"/>
    </row>
    <row x14ac:dyDescent="0.25" r="20" customHeight="1" ht="19.5">
      <c r="A20" s="4"/>
      <c r="B20" s="4" t="s">
        <v>178</v>
      </c>
      <c r="C20" s="1"/>
      <c r="D20" s="149"/>
      <c r="E20" s="149"/>
      <c r="F20" s="250"/>
      <c r="G20" s="250"/>
      <c r="H20" s="250"/>
      <c r="I20" s="250"/>
      <c r="J20" s="250"/>
      <c r="K20" s="161"/>
      <c r="L20" s="161"/>
      <c r="M20" s="161"/>
      <c r="N20" s="161"/>
      <c r="O20" s="161"/>
      <c r="P20" s="228"/>
      <c r="Q20" s="228"/>
      <c r="R20" s="228"/>
      <c r="S20" s="228"/>
      <c r="T20" s="228"/>
      <c r="U20" s="4"/>
    </row>
    <row x14ac:dyDescent="0.25" r="21" customHeight="1" ht="19.5">
      <c r="A21" s="4"/>
      <c r="B21" s="4" t="s">
        <v>179</v>
      </c>
      <c r="C21" s="1"/>
      <c r="D21" s="149"/>
      <c r="E21" s="149"/>
      <c r="F21" s="160">
        <f>F20/F17</f>
      </c>
      <c r="G21" s="160">
        <f>G20/G17</f>
      </c>
      <c r="H21" s="160">
        <f>H20/H17</f>
      </c>
      <c r="I21" s="251">
        <f>I20/I17</f>
      </c>
      <c r="J21" s="251">
        <f>J20/J17</f>
      </c>
      <c r="K21" s="159">
        <f>K20/K17</f>
      </c>
      <c r="L21" s="159">
        <f>L20/L17</f>
      </c>
      <c r="M21" s="159">
        <f>M20/M17</f>
      </c>
      <c r="N21" s="159">
        <f>N20/N17</f>
      </c>
      <c r="O21" s="159">
        <f>O20/O17</f>
      </c>
      <c r="P21" s="228"/>
      <c r="Q21" s="228"/>
      <c r="R21" s="228"/>
      <c r="S21" s="228"/>
      <c r="T21" s="228"/>
      <c r="U21" s="4"/>
    </row>
    <row x14ac:dyDescent="0.25" r="22" customHeight="1" ht="19.5">
      <c r="A22" s="4"/>
      <c r="B22" s="4"/>
      <c r="C22" s="1"/>
      <c r="D22" s="149"/>
      <c r="E22" s="149"/>
      <c r="F22" s="227"/>
      <c r="G22" s="227"/>
      <c r="H22" s="227"/>
      <c r="I22" s="227"/>
      <c r="J22" s="227"/>
      <c r="K22" s="227"/>
      <c r="L22" s="227"/>
      <c r="M22" s="252" t="s">
        <v>31</v>
      </c>
      <c r="N22" s="227"/>
      <c r="O22" s="227"/>
      <c r="P22" s="228"/>
      <c r="Q22" s="228"/>
      <c r="R22" s="228"/>
      <c r="S22" s="228"/>
      <c r="T22" s="228"/>
      <c r="U22" s="4"/>
    </row>
    <row x14ac:dyDescent="0.25" r="23" customHeight="1" ht="19.5">
      <c r="A23" s="4"/>
      <c r="B23" s="4" t="s">
        <v>11</v>
      </c>
      <c r="C23" s="1"/>
      <c r="D23" s="149"/>
      <c r="E23" s="149"/>
      <c r="F23" s="250"/>
      <c r="G23" s="250"/>
      <c r="H23" s="250"/>
      <c r="I23" s="250"/>
      <c r="J23" s="250"/>
      <c r="K23" s="161"/>
      <c r="L23" s="161"/>
      <c r="M23" s="161"/>
      <c r="N23" s="161"/>
      <c r="O23" s="161"/>
      <c r="P23" s="228"/>
      <c r="Q23" s="228"/>
      <c r="R23" s="228"/>
      <c r="S23" s="228"/>
      <c r="T23" s="228"/>
      <c r="U23" s="4"/>
    </row>
    <row x14ac:dyDescent="0.25" r="24" customHeight="1" ht="19.5">
      <c r="A24" s="4"/>
      <c r="B24" s="4" t="s">
        <v>180</v>
      </c>
      <c r="C24" s="1"/>
      <c r="D24" s="149"/>
      <c r="E24" s="149"/>
      <c r="F24" s="160">
        <f>F23/F17</f>
      </c>
      <c r="G24" s="160">
        <f>G23/G17</f>
      </c>
      <c r="H24" s="160">
        <f>H23/H17</f>
      </c>
      <c r="I24" s="251">
        <f>I23/I17</f>
      </c>
      <c r="J24" s="251">
        <f>J23/J17</f>
      </c>
      <c r="K24" s="159">
        <f>K23/K17</f>
      </c>
      <c r="L24" s="159">
        <f>L23/L17</f>
      </c>
      <c r="M24" s="159">
        <f>M23/M17</f>
      </c>
      <c r="N24" s="159">
        <f>N23/N17</f>
      </c>
      <c r="O24" s="159">
        <f>O23/O17</f>
      </c>
      <c r="P24" s="228"/>
      <c r="Q24" s="228"/>
      <c r="R24" s="228"/>
      <c r="S24" s="228"/>
      <c r="T24" s="228"/>
      <c r="U24" s="4"/>
    </row>
    <row x14ac:dyDescent="0.25" r="25" customHeight="1" ht="19.5">
      <c r="A25" s="4"/>
      <c r="B25" s="4"/>
      <c r="C25" s="1"/>
      <c r="D25" s="149"/>
      <c r="E25" s="149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8"/>
      <c r="Q25" s="228"/>
      <c r="R25" s="228"/>
      <c r="S25" s="228"/>
      <c r="T25" s="228"/>
      <c r="U25" s="4"/>
    </row>
    <row x14ac:dyDescent="0.25" r="26" customHeight="1" ht="19.5">
      <c r="A26" s="4"/>
      <c r="B26" s="4" t="s">
        <v>181</v>
      </c>
      <c r="C26" s="1"/>
      <c r="D26" s="149"/>
      <c r="E26" s="149"/>
      <c r="F26" s="250"/>
      <c r="G26" s="250"/>
      <c r="H26" s="250"/>
      <c r="I26" s="250"/>
      <c r="J26" s="250"/>
      <c r="K26" s="161"/>
      <c r="L26" s="161"/>
      <c r="M26" s="161"/>
      <c r="N26" s="161"/>
      <c r="O26" s="161"/>
      <c r="P26" s="228"/>
      <c r="Q26" s="228"/>
      <c r="R26" s="228"/>
      <c r="S26" s="228"/>
      <c r="T26" s="228"/>
      <c r="U26" s="4"/>
    </row>
    <row x14ac:dyDescent="0.25" r="27" customHeight="1" ht="19.5">
      <c r="A27" s="4"/>
      <c r="B27" s="4" t="s">
        <v>182</v>
      </c>
      <c r="C27" s="1"/>
      <c r="D27" s="149"/>
      <c r="E27" s="149"/>
      <c r="F27" s="160">
        <f>F26/F23</f>
      </c>
      <c r="G27" s="160">
        <f>G26/G23</f>
      </c>
      <c r="H27" s="160">
        <f>H26/H23</f>
      </c>
      <c r="I27" s="251">
        <f>I26/I23</f>
      </c>
      <c r="J27" s="251">
        <f>J26/J23</f>
      </c>
      <c r="K27" s="159">
        <f>K26/K23</f>
      </c>
      <c r="L27" s="159">
        <f>L26/L23</f>
      </c>
      <c r="M27" s="159">
        <f>M26/M23</f>
      </c>
      <c r="N27" s="159">
        <f>N26/N23</f>
      </c>
      <c r="O27" s="159">
        <f>O26/O23</f>
      </c>
      <c r="P27" s="228"/>
      <c r="Q27" s="228"/>
      <c r="R27" s="228"/>
      <c r="S27" s="228"/>
      <c r="T27" s="228"/>
      <c r="U27" s="4"/>
    </row>
    <row x14ac:dyDescent="0.25" r="28" customHeight="1" ht="19.5">
      <c r="A28" s="4"/>
      <c r="B28" s="4"/>
      <c r="C28" s="1"/>
      <c r="D28" s="149"/>
      <c r="E28" s="149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8"/>
      <c r="Q28" s="228"/>
      <c r="R28" s="228"/>
      <c r="S28" s="228"/>
      <c r="T28" s="228"/>
      <c r="U28" s="4"/>
    </row>
    <row x14ac:dyDescent="0.25" r="29" customHeight="1" ht="19.5">
      <c r="A29" s="4"/>
      <c r="B29" s="4" t="s">
        <v>164</v>
      </c>
      <c r="C29" s="1"/>
      <c r="D29" s="149"/>
      <c r="E29" s="149"/>
      <c r="F29" s="250"/>
      <c r="G29" s="250"/>
      <c r="H29" s="250"/>
      <c r="I29" s="250"/>
      <c r="J29" s="250"/>
      <c r="K29" s="161"/>
      <c r="L29" s="161"/>
      <c r="M29" s="161"/>
      <c r="N29" s="161"/>
      <c r="O29" s="161"/>
      <c r="P29" s="228"/>
      <c r="Q29" s="228"/>
      <c r="R29" s="228"/>
      <c r="S29" s="228"/>
      <c r="T29" s="228"/>
      <c r="U29" s="4"/>
    </row>
    <row x14ac:dyDescent="0.25" r="30" customHeight="1" ht="19.5">
      <c r="A30" s="4"/>
      <c r="B30" s="4" t="s">
        <v>182</v>
      </c>
      <c r="C30" s="1"/>
      <c r="D30" s="149"/>
      <c r="E30" s="149"/>
      <c r="F30" s="155">
        <f>F29/F23</f>
      </c>
      <c r="G30" s="160">
        <f>G29/G23</f>
      </c>
      <c r="H30" s="160">
        <f>H29/H23</f>
      </c>
      <c r="I30" s="251">
        <f>I29/I23</f>
      </c>
      <c r="J30" s="251">
        <f>J29/J23</f>
      </c>
      <c r="K30" s="159">
        <f>K29/K23</f>
      </c>
      <c r="L30" s="159">
        <f>L29/L23</f>
      </c>
      <c r="M30" s="159">
        <f>M29/M23</f>
      </c>
      <c r="N30" s="159">
        <f>N29/N23</f>
      </c>
      <c r="O30" s="159">
        <f>O29/O23</f>
      </c>
      <c r="P30" s="228"/>
      <c r="Q30" s="228"/>
      <c r="R30" s="228"/>
      <c r="S30" s="228"/>
      <c r="T30" s="228"/>
      <c r="U30" s="4"/>
    </row>
    <row x14ac:dyDescent="0.25" r="31" customHeight="1" ht="19.5">
      <c r="A31" s="4"/>
      <c r="B31" s="4"/>
      <c r="C31" s="1"/>
      <c r="D31" s="149"/>
      <c r="E31" s="149"/>
      <c r="F31" s="253"/>
      <c r="G31" s="227"/>
      <c r="H31" s="227"/>
      <c r="I31" s="227"/>
      <c r="J31" s="227"/>
      <c r="K31" s="227"/>
      <c r="L31" s="227"/>
      <c r="M31" s="227"/>
      <c r="N31" s="227"/>
      <c r="O31" s="227"/>
      <c r="P31" s="228"/>
      <c r="Q31" s="228"/>
      <c r="R31" s="228"/>
      <c r="S31" s="228"/>
      <c r="T31" s="228"/>
      <c r="U31" s="4"/>
    </row>
    <row x14ac:dyDescent="0.25" r="32" customHeight="1" ht="19.5">
      <c r="A32" s="4"/>
      <c r="B32" s="4" t="s">
        <v>12</v>
      </c>
      <c r="C32" s="1"/>
      <c r="D32" s="149"/>
      <c r="E32" s="149"/>
      <c r="F32" s="250"/>
      <c r="G32" s="250"/>
      <c r="H32" s="250"/>
      <c r="I32" s="250"/>
      <c r="J32" s="250"/>
      <c r="K32" s="52"/>
      <c r="L32" s="52"/>
      <c r="M32" s="52"/>
      <c r="N32" s="52"/>
      <c r="O32" s="52"/>
      <c r="P32" s="228"/>
      <c r="Q32" s="228"/>
      <c r="R32" s="228"/>
      <c r="S32" s="228"/>
      <c r="T32" s="228"/>
      <c r="U32" s="4"/>
    </row>
    <row x14ac:dyDescent="0.25" r="33" customHeight="1" ht="19.5">
      <c r="A33" s="4"/>
      <c r="B33" s="4" t="s">
        <v>183</v>
      </c>
      <c r="C33" s="1"/>
      <c r="D33" s="149"/>
      <c r="E33" s="149"/>
      <c r="F33" s="254">
        <f>F32/F17</f>
      </c>
      <c r="G33" s="254">
        <f>G32/G17</f>
      </c>
      <c r="H33" s="254">
        <f>H32/H17</f>
      </c>
      <c r="I33" s="5">
        <f>I32/I17</f>
      </c>
      <c r="J33" s="5">
        <f>J32/J17</f>
      </c>
      <c r="K33" s="255">
        <f>K32/K17</f>
      </c>
      <c r="L33" s="255">
        <f>L32/L17</f>
      </c>
      <c r="M33" s="255">
        <f>M32/M17</f>
      </c>
      <c r="N33" s="255">
        <f>N32/N17</f>
      </c>
      <c r="O33" s="255">
        <f>O32/O17</f>
      </c>
      <c r="P33" s="228"/>
      <c r="Q33" s="228"/>
      <c r="R33" s="228"/>
      <c r="S33" s="228"/>
      <c r="T33" s="228"/>
      <c r="U33" s="4"/>
    </row>
    <row x14ac:dyDescent="0.25" r="34" customHeight="1" ht="19.5">
      <c r="A34" s="4"/>
      <c r="B34" s="4"/>
      <c r="C34" s="1"/>
      <c r="D34" s="149"/>
      <c r="E34" s="149"/>
      <c r="F34" s="253"/>
      <c r="G34" s="227"/>
      <c r="H34" s="227"/>
      <c r="I34" s="227"/>
      <c r="J34" s="227"/>
      <c r="K34" s="227"/>
      <c r="L34" s="227"/>
      <c r="M34" s="227"/>
      <c r="N34" s="227"/>
      <c r="O34" s="227"/>
      <c r="P34" s="228"/>
      <c r="Q34" s="228"/>
      <c r="R34" s="228"/>
      <c r="S34" s="228"/>
      <c r="T34" s="228"/>
      <c r="U34" s="4"/>
    </row>
    <row x14ac:dyDescent="0.25" r="35" customHeight="1" ht="19.5">
      <c r="A35" s="4"/>
      <c r="B35" s="256" t="s">
        <v>175</v>
      </c>
      <c r="C35" s="257"/>
      <c r="D35" s="258"/>
      <c r="E35" s="258"/>
      <c r="F35" s="259">
        <v>2019</v>
      </c>
      <c r="G35" s="259">
        <f>F35+1</f>
      </c>
      <c r="H35" s="259">
        <f>G35+1</f>
      </c>
      <c r="I35" s="259">
        <f>H35+1</f>
      </c>
      <c r="J35" s="259">
        <f>I35+1</f>
      </c>
      <c r="K35" s="259">
        <f>J35+1</f>
      </c>
      <c r="L35" s="259">
        <f>K35+1</f>
      </c>
      <c r="M35" s="259">
        <f>L35+1</f>
      </c>
      <c r="N35" s="259">
        <f>M35+1</f>
      </c>
      <c r="O35" s="259">
        <f>N35+1</f>
      </c>
      <c r="P35" s="260"/>
      <c r="Q35" s="260"/>
      <c r="R35" s="260"/>
      <c r="S35" s="260"/>
      <c r="T35" s="260"/>
      <c r="U35" s="4"/>
    </row>
    <row x14ac:dyDescent="0.25" r="36" customHeight="1" ht="19.5">
      <c r="A36" s="4"/>
      <c r="B36" s="4" t="s">
        <v>166</v>
      </c>
      <c r="C36" s="1"/>
      <c r="D36" s="149"/>
      <c r="E36" s="149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28"/>
      <c r="Q36" s="228"/>
      <c r="R36" s="228"/>
      <c r="S36" s="228"/>
      <c r="T36" s="228"/>
      <c r="U36" s="4"/>
    </row>
    <row x14ac:dyDescent="0.25" r="37" customHeight="1" ht="19.5">
      <c r="A37" s="4"/>
      <c r="B37" s="4" t="s">
        <v>179</v>
      </c>
      <c r="C37" s="1"/>
      <c r="D37" s="149"/>
      <c r="E37" s="149"/>
      <c r="F37" s="160">
        <f>F36/F17</f>
      </c>
      <c r="G37" s="160">
        <f>G36/G17</f>
      </c>
      <c r="H37" s="160">
        <f>H36/H17</f>
      </c>
      <c r="I37" s="251">
        <f>I36/I17</f>
      </c>
      <c r="J37" s="251">
        <f>J36/J17</f>
      </c>
      <c r="K37" s="159">
        <f>K36/K17</f>
      </c>
      <c r="L37" s="159">
        <f>L36/L17</f>
      </c>
      <c r="M37" s="159">
        <f>M36/M17</f>
      </c>
      <c r="N37" s="159">
        <f>N36/N17</f>
      </c>
      <c r="O37" s="159">
        <f>O36/O17</f>
      </c>
      <c r="P37" s="228"/>
      <c r="Q37" s="228"/>
      <c r="R37" s="228"/>
      <c r="S37" s="228"/>
      <c r="T37" s="228"/>
      <c r="U37" s="4"/>
    </row>
    <row x14ac:dyDescent="0.25" r="38" customHeight="1" ht="19.5">
      <c r="A38" s="4"/>
      <c r="B38" s="4" t="s">
        <v>184</v>
      </c>
      <c r="C38" s="1"/>
      <c r="D38" s="149"/>
      <c r="E38" s="149"/>
      <c r="F38" s="160">
        <f>F36/F40</f>
      </c>
      <c r="G38" s="160">
        <f>G36/G40</f>
      </c>
      <c r="H38" s="160">
        <f>H36/H40</f>
      </c>
      <c r="I38" s="251">
        <f>I36/I40</f>
      </c>
      <c r="J38" s="251">
        <f>J36/J40</f>
      </c>
      <c r="K38" s="159">
        <f>K36/K40</f>
      </c>
      <c r="L38" s="159">
        <f>L36/L40</f>
      </c>
      <c r="M38" s="159">
        <f>M36/M40</f>
      </c>
      <c r="N38" s="159">
        <f>N36/N40</f>
      </c>
      <c r="O38" s="159">
        <f>O36/O40</f>
      </c>
      <c r="P38" s="228"/>
      <c r="Q38" s="228"/>
      <c r="R38" s="228"/>
      <c r="S38" s="228"/>
      <c r="T38" s="228"/>
      <c r="U38" s="4"/>
    </row>
    <row x14ac:dyDescent="0.25" r="39" customHeight="1" ht="19.5">
      <c r="A39" s="4"/>
      <c r="B39" s="4"/>
      <c r="C39" s="1"/>
      <c r="D39" s="149"/>
      <c r="E39" s="149"/>
      <c r="F39" s="227"/>
      <c r="G39" s="227"/>
      <c r="H39" s="227"/>
      <c r="I39" s="227"/>
      <c r="J39" s="227"/>
      <c r="K39" s="227"/>
      <c r="L39" s="227"/>
      <c r="M39" s="252" t="s">
        <v>31</v>
      </c>
      <c r="N39" s="227"/>
      <c r="O39" s="227"/>
      <c r="P39" s="228"/>
      <c r="Q39" s="228"/>
      <c r="R39" s="228"/>
      <c r="S39" s="228"/>
      <c r="T39" s="228"/>
      <c r="U39" s="4"/>
    </row>
    <row x14ac:dyDescent="0.25" r="40" customHeight="1" ht="19.5">
      <c r="A40" s="4"/>
      <c r="B40" s="4" t="s">
        <v>4</v>
      </c>
      <c r="C40" s="1"/>
      <c r="D40" s="149"/>
      <c r="E40" s="149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28"/>
      <c r="Q40" s="228"/>
      <c r="R40" s="228"/>
      <c r="S40" s="228"/>
      <c r="T40" s="228"/>
      <c r="U40" s="4"/>
    </row>
    <row x14ac:dyDescent="0.25" r="41" customHeight="1" ht="19.5">
      <c r="A41" s="4"/>
      <c r="B41" s="4" t="s">
        <v>179</v>
      </c>
      <c r="C41" s="1"/>
      <c r="D41" s="149"/>
      <c r="E41" s="149"/>
      <c r="F41" s="160">
        <f>F40/F17</f>
      </c>
      <c r="G41" s="160">
        <f>G40/G17</f>
      </c>
      <c r="H41" s="160">
        <f>H40/H17</f>
      </c>
      <c r="I41" s="251">
        <f>I40/I17</f>
      </c>
      <c r="J41" s="251">
        <f>J40/J17</f>
      </c>
      <c r="K41" s="159">
        <f>K40/K17</f>
      </c>
      <c r="L41" s="159">
        <f>L40/L17</f>
      </c>
      <c r="M41" s="159">
        <f>M40/M17</f>
      </c>
      <c r="N41" s="159">
        <f>N40/N17</f>
      </c>
      <c r="O41" s="159">
        <f>O40/O17</f>
      </c>
      <c r="P41" s="228"/>
      <c r="Q41" s="228"/>
      <c r="R41" s="228"/>
      <c r="S41" s="228"/>
      <c r="T41" s="228"/>
      <c r="U41" s="4"/>
    </row>
    <row x14ac:dyDescent="0.25" r="42" customHeight="1" ht="19.5">
      <c r="A42" s="4"/>
      <c r="B42" s="4"/>
      <c r="C42" s="1"/>
      <c r="D42" s="149"/>
      <c r="E42" s="149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228"/>
      <c r="Q42" s="228"/>
      <c r="R42" s="228"/>
      <c r="S42" s="228"/>
      <c r="T42" s="228"/>
      <c r="U42" s="4"/>
    </row>
    <row x14ac:dyDescent="0.25" r="43" customHeight="1" ht="19.5">
      <c r="A43" s="4"/>
      <c r="B43" s="4" t="s">
        <v>85</v>
      </c>
      <c r="C43" s="1"/>
      <c r="D43" s="149"/>
      <c r="E43" s="149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28"/>
      <c r="Q43" s="228"/>
      <c r="R43" s="228"/>
      <c r="S43" s="228"/>
      <c r="T43" s="228"/>
      <c r="U43" s="4"/>
    </row>
    <row x14ac:dyDescent="0.25" r="44" customHeight="1" ht="19.5">
      <c r="A44" s="4"/>
      <c r="B44" s="4" t="s">
        <v>179</v>
      </c>
      <c r="C44" s="1"/>
      <c r="D44" s="149"/>
      <c r="E44" s="149"/>
      <c r="F44" s="160">
        <f>F43/F17</f>
      </c>
      <c r="G44" s="160">
        <f>G43/G17</f>
      </c>
      <c r="H44" s="160">
        <f>H43/H17</f>
      </c>
      <c r="I44" s="251">
        <f>I43/I17</f>
      </c>
      <c r="J44" s="251">
        <f>J43/J17</f>
      </c>
      <c r="K44" s="227"/>
      <c r="L44" s="227"/>
      <c r="M44" s="227"/>
      <c r="N44" s="227"/>
      <c r="O44" s="227"/>
      <c r="P44" s="228"/>
      <c r="Q44" s="228"/>
      <c r="R44" s="228"/>
      <c r="S44" s="228"/>
      <c r="T44" s="228"/>
      <c r="U44" s="4"/>
    </row>
    <row x14ac:dyDescent="0.25" r="45" customHeight="1" ht="19.5">
      <c r="A45" s="4"/>
      <c r="B45" s="4" t="s">
        <v>185</v>
      </c>
      <c r="C45" s="1"/>
      <c r="D45" s="149"/>
      <c r="E45" s="149"/>
      <c r="F45" s="160">
        <f>F43/F17</f>
      </c>
      <c r="G45" s="160">
        <f>G43/(G17-F17)</f>
      </c>
      <c r="H45" s="160">
        <f>H43/(H17-G17)</f>
      </c>
      <c r="I45" s="251">
        <f>I43/(I17-H17)</f>
      </c>
      <c r="J45" s="251">
        <f>J43/(J17-I17)</f>
      </c>
      <c r="K45" s="227"/>
      <c r="L45" s="227"/>
      <c r="M45" s="227"/>
      <c r="N45" s="227"/>
      <c r="O45" s="227"/>
      <c r="P45" s="228"/>
      <c r="Q45" s="48"/>
      <c r="R45" s="48"/>
      <c r="S45" s="48"/>
      <c r="T45" s="48"/>
      <c r="U45" s="4"/>
    </row>
    <row x14ac:dyDescent="0.25" r="46" customHeight="1" ht="19.5">
      <c r="A46" s="4"/>
      <c r="B46" s="4"/>
      <c r="C46" s="1"/>
      <c r="D46" s="149"/>
      <c r="E46" s="149"/>
      <c r="F46" s="161"/>
      <c r="G46" s="161"/>
      <c r="H46" s="161"/>
      <c r="I46" s="161"/>
      <c r="J46" s="161"/>
      <c r="K46" s="161">
        <f>1</f>
      </c>
      <c r="L46" s="161">
        <f>K46+1</f>
      </c>
      <c r="M46" s="161">
        <f>L46+1</f>
      </c>
      <c r="N46" s="161">
        <f>M46+1</f>
      </c>
      <c r="O46" s="161">
        <f>N46+1</f>
      </c>
      <c r="P46" s="161">
        <f>O46+1</f>
      </c>
      <c r="Q46" s="161">
        <f>P46+1</f>
      </c>
      <c r="R46" s="161">
        <f>Q46+1</f>
      </c>
      <c r="S46" s="161">
        <f>R46+1</f>
      </c>
      <c r="T46" s="161">
        <f>S46+1</f>
      </c>
      <c r="U46" s="4"/>
    </row>
    <row x14ac:dyDescent="0.25" r="47" customHeight="1" ht="19.5">
      <c r="A47" s="4"/>
      <c r="B47" s="246" t="s">
        <v>186</v>
      </c>
      <c r="C47" s="247"/>
      <c r="D47" s="248"/>
      <c r="E47" s="248"/>
      <c r="F47" s="261">
        <v>2019</v>
      </c>
      <c r="G47" s="261">
        <f>F47+1</f>
      </c>
      <c r="H47" s="261">
        <f>G47+1</f>
      </c>
      <c r="I47" s="261">
        <f>H47+1</f>
      </c>
      <c r="J47" s="261">
        <f>I47+1</f>
      </c>
      <c r="K47" s="261">
        <f>J47+1</f>
      </c>
      <c r="L47" s="261">
        <f>K47+1</f>
      </c>
      <c r="M47" s="261">
        <f>L47+1</f>
      </c>
      <c r="N47" s="261">
        <f>M47+1</f>
      </c>
      <c r="O47" s="261">
        <f>N47+1</f>
      </c>
      <c r="P47" s="261">
        <f>O47+1</f>
      </c>
      <c r="Q47" s="261">
        <f>P47+1</f>
      </c>
      <c r="R47" s="261">
        <f>Q47+1</f>
      </c>
      <c r="S47" s="261">
        <f>R47+1</f>
      </c>
      <c r="T47" s="261">
        <f>S47+1</f>
      </c>
      <c r="U47" s="4"/>
    </row>
    <row x14ac:dyDescent="0.25" r="48" customHeight="1" ht="19.5">
      <c r="A48" s="4"/>
      <c r="B48" s="4" t="s">
        <v>8</v>
      </c>
      <c r="C48" s="1"/>
      <c r="D48" s="149"/>
      <c r="E48" s="149"/>
      <c r="F48" s="262">
        <f>F17</f>
      </c>
      <c r="G48" s="262">
        <f>G17</f>
      </c>
      <c r="H48" s="262">
        <f>H17</f>
      </c>
      <c r="I48" s="262">
        <f>I17</f>
      </c>
      <c r="J48" s="262">
        <f>J17</f>
      </c>
      <c r="K48" s="263">
        <f>J48*(1+K49)</f>
      </c>
      <c r="L48" s="263">
        <f>K48*(1+L49)</f>
      </c>
      <c r="M48" s="263">
        <f>L48*(1+M49)</f>
      </c>
      <c r="N48" s="263">
        <f>M48*(1+N49)</f>
      </c>
      <c r="O48" s="263">
        <f>N48*(1+O49)</f>
      </c>
      <c r="P48" s="263">
        <f>O48*(1+P49)</f>
      </c>
      <c r="Q48" s="263">
        <f>P48*(1+Q49)</f>
      </c>
      <c r="R48" s="263">
        <f>Q48*(1+R49)</f>
      </c>
      <c r="S48" s="263">
        <f>R48*(1+S49)</f>
      </c>
      <c r="T48" s="263">
        <f>S48*(1+T49)</f>
      </c>
      <c r="U48" s="4"/>
    </row>
    <row x14ac:dyDescent="0.25" r="49" customHeight="1" ht="19.5">
      <c r="A49" s="4"/>
      <c r="B49" s="4" t="s">
        <v>187</v>
      </c>
      <c r="C49" s="1"/>
      <c r="D49" s="149"/>
      <c r="E49" s="149"/>
      <c r="F49" s="161"/>
      <c r="G49" s="160">
        <f>G48/F48-1</f>
      </c>
      <c r="H49" s="160">
        <f>H48/G48-1</f>
      </c>
      <c r="I49" s="251">
        <f>I48/H48-1</f>
      </c>
      <c r="J49" s="251">
        <f>J48/I48-1</f>
      </c>
      <c r="K49" s="159">
        <f>OFFSET(K$49,$D$7,0)</f>
      </c>
      <c r="L49" s="159">
        <f>OFFSET(L$49,$D$7,0)</f>
      </c>
      <c r="M49" s="159">
        <f>OFFSET(M$49,$D$7,0)</f>
      </c>
      <c r="N49" s="159">
        <f>OFFSET(N$49,$D$7,0)</f>
      </c>
      <c r="O49" s="159">
        <f>OFFSET(O$49,$D$7,0)</f>
      </c>
      <c r="P49" s="159">
        <f>OFFSET(P$49,$D$7,0)</f>
      </c>
      <c r="Q49" s="159">
        <f>OFFSET(Q$49,$D$7,0)</f>
      </c>
      <c r="R49" s="159">
        <f>OFFSET(R$49,$D$7,0)</f>
      </c>
      <c r="S49" s="159">
        <f>OFFSET(S$49,$D$7,0)</f>
      </c>
      <c r="T49" s="48">
        <f>OFFSET(T$49,$D$7,0)</f>
      </c>
      <c r="U49" s="4"/>
    </row>
    <row x14ac:dyDescent="0.25" r="50" customHeight="1" ht="19.5">
      <c r="A50" s="4"/>
      <c r="B50" s="4" t="s">
        <v>155</v>
      </c>
      <c r="C50" s="1"/>
      <c r="D50" s="149"/>
      <c r="E50" s="149"/>
      <c r="F50" s="161"/>
      <c r="G50" s="161"/>
      <c r="H50" s="161"/>
      <c r="I50" s="161"/>
      <c r="J50" s="161"/>
      <c r="K50" s="264">
        <f>K7</f>
      </c>
      <c r="L50" s="265">
        <f>K50-($K$51-L51)</f>
      </c>
      <c r="M50" s="265">
        <f>L50-($K$51-M51)</f>
      </c>
      <c r="N50" s="265">
        <f>M50-((M50-$T$50)/($T$47-N47))</f>
      </c>
      <c r="O50" s="265">
        <f>N50-((N50-$T$50)/($T$47-O47))</f>
      </c>
      <c r="P50" s="265">
        <f>O50-((O50-$T$50)/($T$47-P47))</f>
      </c>
      <c r="Q50" s="265">
        <f>P50-((P50-$T$50)/($T$47-Q47))</f>
      </c>
      <c r="R50" s="265">
        <f>Q50-((Q50-$T$50)/($T$47-R47))</f>
      </c>
      <c r="S50" s="265">
        <f>R50-((R50-$T$50)/($T$47-S47))</f>
      </c>
      <c r="T50" s="264">
        <f>K8</f>
      </c>
      <c r="U50" s="4"/>
    </row>
    <row x14ac:dyDescent="0.25" r="51" customHeight="1" ht="19.5">
      <c r="A51" s="4"/>
      <c r="B51" s="4" t="s">
        <v>188</v>
      </c>
      <c r="C51" s="1"/>
      <c r="D51" s="149"/>
      <c r="E51" s="149"/>
      <c r="F51" s="161"/>
      <c r="G51" s="161"/>
      <c r="H51" s="161"/>
      <c r="I51" s="161"/>
      <c r="J51" s="161"/>
      <c r="K51" s="266">
        <f>K18</f>
      </c>
      <c r="L51" s="265">
        <f>L18</f>
      </c>
      <c r="M51" s="265">
        <f>M18</f>
      </c>
      <c r="N51" s="265">
        <f>M51-((M51-$T$51)/($T$47-N47))</f>
      </c>
      <c r="O51" s="265">
        <f>N51-((N51-$T$51)/($T$47-O47))</f>
      </c>
      <c r="P51" s="265">
        <f>O51-((O51-$T$51)/($T$47-P47))</f>
      </c>
      <c r="Q51" s="265">
        <f>P51-((P51-$T$51)/($T$47-Q47))</f>
      </c>
      <c r="R51" s="265">
        <f>Q51-((Q51-$T$51)/($T$47-R47))</f>
      </c>
      <c r="S51" s="265">
        <f>R51-((R51-$T$51)/($T$47-S47))</f>
      </c>
      <c r="T51" s="267">
        <f>N8</f>
      </c>
      <c r="U51" s="48"/>
    </row>
    <row x14ac:dyDescent="0.25" r="52" customHeight="1" ht="19.5">
      <c r="A52" s="4"/>
      <c r="B52" s="4" t="s">
        <v>189</v>
      </c>
      <c r="C52" s="1"/>
      <c r="D52" s="149"/>
      <c r="E52" s="149"/>
      <c r="F52" s="161"/>
      <c r="G52" s="161"/>
      <c r="H52" s="161"/>
      <c r="I52" s="161"/>
      <c r="J52" s="161"/>
      <c r="K52" s="264">
        <f>R7</f>
      </c>
      <c r="L52" s="265">
        <f>K52-($K$51-L51)</f>
      </c>
      <c r="M52" s="265">
        <f>L52-($K$51-M51)</f>
      </c>
      <c r="N52" s="265">
        <f>M52-((M52-$T$52)/($T$47-N47))</f>
      </c>
      <c r="O52" s="265">
        <f>N52-((N52-$T$52)/($T$47-O47))</f>
      </c>
      <c r="P52" s="265">
        <f>O52-((O52-$T$52)/($T$47-P47))</f>
      </c>
      <c r="Q52" s="265">
        <f>P52-((P52-$T$52)/($T$47-Q47))</f>
      </c>
      <c r="R52" s="265">
        <f>Q52-((Q52-$T$52)/($T$47-R47))</f>
      </c>
      <c r="S52" s="265">
        <f>R52-((R52-$T$52)/($T$47-S47))</f>
      </c>
      <c r="T52" s="264">
        <f>R8</f>
      </c>
      <c r="U52" s="4"/>
    </row>
    <row x14ac:dyDescent="0.25" r="53" customHeight="1" ht="19.5">
      <c r="A53" s="4"/>
      <c r="B53" s="4"/>
      <c r="C53" s="1"/>
      <c r="D53" s="149"/>
      <c r="E53" s="149"/>
      <c r="F53" s="161"/>
      <c r="G53" s="161"/>
      <c r="H53" s="161"/>
      <c r="I53" s="161"/>
      <c r="J53" s="161"/>
      <c r="K53" s="161"/>
      <c r="L53" s="161"/>
      <c r="M53" s="161"/>
      <c r="N53" s="161"/>
      <c r="O53" s="268"/>
      <c r="P53" s="228"/>
      <c r="Q53" s="228"/>
      <c r="R53" s="228"/>
      <c r="S53" s="228"/>
      <c r="T53" s="228"/>
      <c r="U53" s="4"/>
    </row>
    <row x14ac:dyDescent="0.25" r="54" customHeight="1" ht="19.5">
      <c r="A54" s="4"/>
      <c r="B54" s="4" t="s">
        <v>11</v>
      </c>
      <c r="C54" s="1"/>
      <c r="D54" s="149"/>
      <c r="E54" s="149"/>
      <c r="F54" s="262">
        <f>F23</f>
      </c>
      <c r="G54" s="262">
        <f>G23</f>
      </c>
      <c r="H54" s="262">
        <f>H23</f>
      </c>
      <c r="I54" s="262">
        <f>I23</f>
      </c>
      <c r="J54" s="262">
        <f>J23</f>
      </c>
      <c r="K54" s="263">
        <f>J54*(1+K55)</f>
      </c>
      <c r="L54" s="263">
        <f>K54*(1+L55)</f>
      </c>
      <c r="M54" s="263">
        <f>L54*(1+M55)</f>
      </c>
      <c r="N54" s="263">
        <f>M54*(1+N55)</f>
      </c>
      <c r="O54" s="263">
        <f>N54*(1+O55)</f>
      </c>
      <c r="P54" s="263">
        <f>O54*(1+P55)</f>
      </c>
      <c r="Q54" s="263">
        <f>P54*(1+Q55)</f>
      </c>
      <c r="R54" s="263">
        <f>Q54*(1+R55)</f>
      </c>
      <c r="S54" s="263">
        <f>R54*(1+S55)</f>
      </c>
      <c r="T54" s="263">
        <f>S54*(1+T55)</f>
      </c>
      <c r="U54" s="4"/>
    </row>
    <row x14ac:dyDescent="0.25" r="55" customHeight="1" ht="19.5">
      <c r="A55" s="4"/>
      <c r="B55" s="4" t="s">
        <v>179</v>
      </c>
      <c r="C55" s="1"/>
      <c r="D55" s="149"/>
      <c r="E55" s="149"/>
      <c r="F55" s="160">
        <f>F54/F48</f>
      </c>
      <c r="G55" s="160">
        <f>G54/G48</f>
      </c>
      <c r="H55" s="160">
        <f>H54/H48</f>
      </c>
      <c r="I55" s="251">
        <f>I54/I48</f>
      </c>
      <c r="J55" s="251">
        <f>J54/J48</f>
      </c>
      <c r="K55" s="159">
        <f>OFFSET(K55,$D$8,0)</f>
      </c>
      <c r="L55" s="159">
        <f>OFFSET(L55,$D$8,0)</f>
      </c>
      <c r="M55" s="159">
        <f>OFFSET(M55,$D$8,0)</f>
      </c>
      <c r="N55" s="159">
        <f>OFFSET(N55,$D$8,0)</f>
      </c>
      <c r="O55" s="159">
        <f>OFFSET(O55,$D$8,0)</f>
      </c>
      <c r="P55" s="159">
        <f>OFFSET(P55,$D$8,0)</f>
      </c>
      <c r="Q55" s="159">
        <f>OFFSET(Q55,$D$8,0)</f>
      </c>
      <c r="R55" s="159">
        <f>OFFSET(R55,$D$8,0)</f>
      </c>
      <c r="S55" s="159">
        <f>OFFSET(S55,$D$8,0)</f>
      </c>
      <c r="T55" s="159">
        <f>OFFSET(T55,$D$8,0)</f>
      </c>
      <c r="U55" s="4"/>
    </row>
    <row x14ac:dyDescent="0.25" r="56" customHeight="1" ht="19.5">
      <c r="A56" s="4"/>
      <c r="B56" s="4" t="s">
        <v>155</v>
      </c>
      <c r="C56" s="1"/>
      <c r="D56" s="149"/>
      <c r="E56" s="149"/>
      <c r="F56" s="161"/>
      <c r="G56" s="161"/>
      <c r="H56" s="161"/>
      <c r="I56" s="161"/>
      <c r="J56" s="161"/>
      <c r="K56" s="264">
        <f>K9</f>
      </c>
      <c r="L56" s="265">
        <f>K56+(L57-K57)</f>
      </c>
      <c r="M56" s="265">
        <f>L56+(M57-L57)</f>
      </c>
      <c r="N56" s="269">
        <f>M56+(N57-M57)</f>
      </c>
      <c r="O56" s="269">
        <f>N56+(O57-N57)</f>
      </c>
      <c r="P56" s="269">
        <f>O56+(P57-O57)</f>
      </c>
      <c r="Q56" s="269">
        <f>P56+(Q57-P57)</f>
      </c>
      <c r="R56" s="269">
        <f>Q56+(R57-Q57)</f>
      </c>
      <c r="S56" s="269">
        <f>R56+(S57-R57)</f>
      </c>
      <c r="T56" s="269">
        <f>S56+(T57-S57)</f>
      </c>
      <c r="U56" s="4"/>
    </row>
    <row x14ac:dyDescent="0.25" r="57" customHeight="1" ht="19.5">
      <c r="A57" s="4"/>
      <c r="B57" s="4" t="s">
        <v>188</v>
      </c>
      <c r="C57" s="1"/>
      <c r="D57" s="149"/>
      <c r="E57" s="149"/>
      <c r="F57" s="161"/>
      <c r="G57" s="161"/>
      <c r="H57" s="161"/>
      <c r="I57" s="161"/>
      <c r="J57" s="161"/>
      <c r="K57" s="266">
        <f>K24</f>
      </c>
      <c r="L57" s="266">
        <f>L24</f>
      </c>
      <c r="M57" s="266">
        <f>M24</f>
      </c>
      <c r="N57" s="269">
        <f>M57</f>
      </c>
      <c r="O57" s="269">
        <f>N57</f>
      </c>
      <c r="P57" s="269">
        <f>O57</f>
      </c>
      <c r="Q57" s="269">
        <f>P57</f>
      </c>
      <c r="R57" s="269">
        <f>Q57</f>
      </c>
      <c r="S57" s="269">
        <f>R57</f>
      </c>
      <c r="T57" s="269">
        <f>S57</f>
      </c>
      <c r="U57" s="4"/>
    </row>
    <row x14ac:dyDescent="0.25" r="58" customHeight="1" ht="19.5">
      <c r="A58" s="4"/>
      <c r="B58" s="4" t="s">
        <v>189</v>
      </c>
      <c r="C58" s="1"/>
      <c r="D58" s="149"/>
      <c r="E58" s="149"/>
      <c r="F58" s="161"/>
      <c r="G58" s="161"/>
      <c r="H58" s="161"/>
      <c r="I58" s="161"/>
      <c r="J58" s="161"/>
      <c r="K58" s="264">
        <f>R9</f>
      </c>
      <c r="L58" s="265">
        <f>K58+(L57-K57)</f>
      </c>
      <c r="M58" s="265">
        <f>L58+(M57-L57)</f>
      </c>
      <c r="N58" s="269">
        <f>M58+(N57-M57)</f>
      </c>
      <c r="O58" s="269">
        <f>N58+(O57-N57)</f>
      </c>
      <c r="P58" s="269">
        <f>O58+(P57-O57)</f>
      </c>
      <c r="Q58" s="269">
        <f>P58+(Q57-P57)</f>
      </c>
      <c r="R58" s="269">
        <f>Q58+(R57-Q57)</f>
      </c>
      <c r="S58" s="269">
        <f>R58+(S57-R57)</f>
      </c>
      <c r="T58" s="269">
        <f>S58+(T57-S57)</f>
      </c>
      <c r="U58" s="4"/>
    </row>
    <row x14ac:dyDescent="0.25" r="59" customHeight="1" ht="19.5">
      <c r="A59" s="4"/>
      <c r="B59" s="4"/>
      <c r="C59" s="1"/>
      <c r="D59" s="149"/>
      <c r="E59" s="149"/>
      <c r="F59" s="161"/>
      <c r="G59" s="161"/>
      <c r="H59" s="161"/>
      <c r="I59" s="161"/>
      <c r="J59" s="161"/>
      <c r="K59" s="161"/>
      <c r="L59" s="270" t="s">
        <v>31</v>
      </c>
      <c r="M59" s="161"/>
      <c r="N59" s="161"/>
      <c r="O59" s="161"/>
      <c r="P59" s="228"/>
      <c r="Q59" s="228"/>
      <c r="R59" s="228"/>
      <c r="S59" s="228"/>
      <c r="T59" s="228"/>
      <c r="U59" s="4"/>
    </row>
    <row x14ac:dyDescent="0.25" r="60" customHeight="1" ht="19.5">
      <c r="A60" s="4"/>
      <c r="B60" s="4"/>
      <c r="C60" s="1"/>
      <c r="D60" s="149"/>
      <c r="E60" s="149"/>
      <c r="F60" s="149"/>
      <c r="G60" s="149"/>
      <c r="H60" s="149"/>
      <c r="I60" s="3"/>
      <c r="J60" s="3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4"/>
    </row>
    <row x14ac:dyDescent="0.25" r="61" customHeight="1" ht="19.5">
      <c r="A61" s="4"/>
      <c r="B61" s="4" t="s">
        <v>164</v>
      </c>
      <c r="C61" s="1"/>
      <c r="D61" s="149"/>
      <c r="E61" s="149"/>
      <c r="F61" s="262">
        <f>F29</f>
      </c>
      <c r="G61" s="262">
        <f>G29</f>
      </c>
      <c r="H61" s="262">
        <f>H29</f>
      </c>
      <c r="I61" s="262">
        <f>I29</f>
      </c>
      <c r="J61" s="262">
        <f>J29</f>
      </c>
      <c r="K61" s="263">
        <f>K54*K62</f>
      </c>
      <c r="L61" s="263">
        <f>L54*L62</f>
      </c>
      <c r="M61" s="263">
        <f>M54*M62</f>
      </c>
      <c r="N61" s="263">
        <f>N54*N62</f>
      </c>
      <c r="O61" s="263">
        <f>O54*O62</f>
      </c>
      <c r="P61" s="263">
        <f>P54*P62</f>
      </c>
      <c r="Q61" s="263">
        <f>Q54*Q62</f>
      </c>
      <c r="R61" s="263">
        <f>R54*R62</f>
      </c>
      <c r="S61" s="263">
        <f>S54*S62</f>
      </c>
      <c r="T61" s="263">
        <f>T54*T62</f>
      </c>
      <c r="U61" s="4"/>
    </row>
    <row x14ac:dyDescent="0.25" r="62" customHeight="1" ht="19.5">
      <c r="A62" s="4"/>
      <c r="B62" s="4" t="s">
        <v>182</v>
      </c>
      <c r="C62" s="1"/>
      <c r="D62" s="149"/>
      <c r="E62" s="149"/>
      <c r="F62" s="160">
        <f>F30</f>
      </c>
      <c r="G62" s="160">
        <f>G30</f>
      </c>
      <c r="H62" s="160">
        <f>H30</f>
      </c>
      <c r="I62" s="251">
        <f>I30</f>
      </c>
      <c r="J62" s="251">
        <f>J30</f>
      </c>
      <c r="K62" s="159">
        <f>OFFSET(K62,$D$9,0)</f>
      </c>
      <c r="L62" s="159">
        <f>OFFSET(L62,$D$9,0)</f>
      </c>
      <c r="M62" s="159">
        <f>OFFSET(M62,$D$9,0)</f>
      </c>
      <c r="N62" s="159">
        <f>OFFSET(N62,$D$9,0)</f>
      </c>
      <c r="O62" s="159">
        <f>OFFSET(O62,$D$9,0)</f>
      </c>
      <c r="P62" s="159">
        <f>OFFSET(P62,$D$9,0)</f>
      </c>
      <c r="Q62" s="159">
        <f>OFFSET(Q62,$D$9,0)</f>
      </c>
      <c r="R62" s="159">
        <f>OFFSET(R62,$D$9,0)</f>
      </c>
      <c r="S62" s="159">
        <f>OFFSET(S62,$D$9,0)</f>
      </c>
      <c r="T62" s="159">
        <f>OFFSET(T62,$D$9,0)</f>
      </c>
      <c r="U62" s="4"/>
    </row>
    <row x14ac:dyDescent="0.25" r="63" customHeight="1" ht="19.5">
      <c r="A63" s="4"/>
      <c r="B63" s="4" t="s">
        <v>155</v>
      </c>
      <c r="C63" s="1"/>
      <c r="D63" s="149"/>
      <c r="E63" s="149"/>
      <c r="F63" s="161"/>
      <c r="G63" s="161"/>
      <c r="H63" s="161"/>
      <c r="I63" s="161"/>
      <c r="J63" s="161"/>
      <c r="K63" s="271">
        <f>K64</f>
      </c>
      <c r="L63" s="271">
        <f>L64</f>
      </c>
      <c r="M63" s="272">
        <f>$K$10</f>
      </c>
      <c r="N63" s="272">
        <f>$K$10</f>
      </c>
      <c r="O63" s="272">
        <f>$K$10</f>
      </c>
      <c r="P63" s="272">
        <f>$K$10</f>
      </c>
      <c r="Q63" s="272">
        <f>$K$10</f>
      </c>
      <c r="R63" s="272">
        <f>$K$10</f>
      </c>
      <c r="S63" s="272">
        <f>$K$10</f>
      </c>
      <c r="T63" s="272">
        <f>$K$10</f>
      </c>
      <c r="U63" s="4"/>
    </row>
    <row x14ac:dyDescent="0.25" r="64" customHeight="1" ht="19.5">
      <c r="A64" s="4"/>
      <c r="B64" s="4" t="s">
        <v>188</v>
      </c>
      <c r="C64" s="1"/>
      <c r="D64" s="149"/>
      <c r="E64" s="149"/>
      <c r="F64" s="161"/>
      <c r="G64" s="161"/>
      <c r="H64" s="161"/>
      <c r="I64" s="161"/>
      <c r="J64" s="161"/>
      <c r="K64" s="271">
        <f>K30</f>
      </c>
      <c r="L64" s="266">
        <f>$K$64</f>
      </c>
      <c r="M64" s="269">
        <f>$K$64</f>
      </c>
      <c r="N64" s="269">
        <f>$K$64</f>
      </c>
      <c r="O64" s="269">
        <f>$K$64</f>
      </c>
      <c r="P64" s="269">
        <f>$K$64</f>
      </c>
      <c r="Q64" s="269">
        <f>$K$64</f>
      </c>
      <c r="R64" s="269">
        <f>$K$64</f>
      </c>
      <c r="S64" s="269">
        <f>$K$64</f>
      </c>
      <c r="T64" s="269">
        <f>$K$64</f>
      </c>
      <c r="U64" s="4"/>
    </row>
    <row x14ac:dyDescent="0.25" r="65" customHeight="1" ht="19.5">
      <c r="A65" s="4"/>
      <c r="B65" s="4" t="s">
        <v>189</v>
      </c>
      <c r="C65" s="1"/>
      <c r="D65" s="149"/>
      <c r="E65" s="149"/>
      <c r="F65" s="161"/>
      <c r="G65" s="161"/>
      <c r="H65" s="161"/>
      <c r="I65" s="161"/>
      <c r="J65" s="161"/>
      <c r="K65" s="271">
        <f>K64</f>
      </c>
      <c r="L65" s="266">
        <f>$K$65</f>
      </c>
      <c r="M65" s="272">
        <f>$R$10</f>
      </c>
      <c r="N65" s="272">
        <f>$R$10</f>
      </c>
      <c r="O65" s="272">
        <f>$R$10</f>
      </c>
      <c r="P65" s="272">
        <f>$R$10</f>
      </c>
      <c r="Q65" s="272">
        <f>$R$10</f>
      </c>
      <c r="R65" s="272">
        <f>$R$10</f>
      </c>
      <c r="S65" s="272">
        <f>$R$10</f>
      </c>
      <c r="T65" s="272">
        <f>$R$10</f>
      </c>
      <c r="U65" s="4"/>
    </row>
    <row x14ac:dyDescent="0.25" r="66" customHeight="1" ht="19.5">
      <c r="A66" s="4"/>
      <c r="B66" s="4"/>
      <c r="C66" s="1"/>
      <c r="D66" s="149"/>
      <c r="E66" s="149"/>
      <c r="F66" s="149"/>
      <c r="G66" s="149"/>
      <c r="H66" s="149"/>
      <c r="I66" s="3"/>
      <c r="J66" s="3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4"/>
    </row>
    <row x14ac:dyDescent="0.25" r="67" customHeight="1" ht="19.5">
      <c r="A67" s="4"/>
      <c r="B67" s="273" t="s">
        <v>190</v>
      </c>
      <c r="C67" s="274"/>
      <c r="D67" s="275"/>
      <c r="E67" s="275"/>
      <c r="F67" s="275"/>
      <c r="G67" s="275"/>
      <c r="H67" s="275"/>
      <c r="I67" s="276"/>
      <c r="J67" s="276"/>
      <c r="K67" s="274">
        <f>K54-K61</f>
      </c>
      <c r="L67" s="274">
        <f>L54-L61</f>
      </c>
      <c r="M67" s="274">
        <f>M54-M61</f>
      </c>
      <c r="N67" s="274">
        <f>N54-N61</f>
      </c>
      <c r="O67" s="274">
        <f>O54-O61</f>
      </c>
      <c r="P67" s="274">
        <f>P54-P61</f>
      </c>
      <c r="Q67" s="274">
        <f>Q54-Q61</f>
      </c>
      <c r="R67" s="274">
        <f>R54-R61</f>
      </c>
      <c r="S67" s="274">
        <f>S54-S61</f>
      </c>
      <c r="T67" s="274">
        <f>T54-T61</f>
      </c>
      <c r="U67" s="4"/>
    </row>
    <row x14ac:dyDescent="0.25" r="68" customHeight="1" ht="19.5">
      <c r="A68" s="4"/>
      <c r="B68" s="4"/>
      <c r="C68" s="1"/>
      <c r="D68" s="149"/>
      <c r="E68" s="149"/>
      <c r="F68" s="149"/>
      <c r="G68" s="149"/>
      <c r="H68" s="149"/>
      <c r="I68" s="3"/>
      <c r="J68" s="3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4"/>
    </row>
    <row x14ac:dyDescent="0.25" r="69" customHeight="1" ht="19.5">
      <c r="A69" s="4"/>
      <c r="B69" s="4" t="s">
        <v>166</v>
      </c>
      <c r="C69" s="1"/>
      <c r="D69" s="149"/>
      <c r="E69" s="149"/>
      <c r="F69" s="262">
        <f>F36</f>
      </c>
      <c r="G69" s="262">
        <f>G36</f>
      </c>
      <c r="H69" s="262">
        <f>H36</f>
      </c>
      <c r="I69" s="262">
        <f>I36</f>
      </c>
      <c r="J69" s="262">
        <f>J36</f>
      </c>
      <c r="K69" s="263">
        <f>K70*K48</f>
      </c>
      <c r="L69" s="263">
        <f>L48*L70</f>
      </c>
      <c r="M69" s="263">
        <f>M48*M70</f>
      </c>
      <c r="N69" s="263">
        <f>N48*N70</f>
      </c>
      <c r="O69" s="263">
        <f>O48*O70</f>
      </c>
      <c r="P69" s="263">
        <f>P48*P70</f>
      </c>
      <c r="Q69" s="263">
        <f>Q48*Q70</f>
      </c>
      <c r="R69" s="263">
        <f>R48*R70</f>
      </c>
      <c r="S69" s="263">
        <f>S48*S70</f>
      </c>
      <c r="T69" s="263">
        <f>T48*T70</f>
      </c>
      <c r="U69" s="4"/>
    </row>
    <row x14ac:dyDescent="0.25" r="70" customHeight="1" ht="19.5">
      <c r="A70" s="4"/>
      <c r="B70" s="4" t="s">
        <v>179</v>
      </c>
      <c r="C70" s="1"/>
      <c r="D70" s="149"/>
      <c r="E70" s="149"/>
      <c r="F70" s="277">
        <f>F37</f>
      </c>
      <c r="G70" s="277">
        <f>G37</f>
      </c>
      <c r="H70" s="277">
        <f>H37</f>
      </c>
      <c r="I70" s="278">
        <f>I37</f>
      </c>
      <c r="J70" s="278">
        <f>J37</f>
      </c>
      <c r="K70" s="159">
        <f>OFFSET(K70,$D$10,0)</f>
      </c>
      <c r="L70" s="159">
        <f>OFFSET(L70,$D$10,0)</f>
      </c>
      <c r="M70" s="159">
        <f>OFFSET(M70,$D$10,0)</f>
      </c>
      <c r="N70" s="159">
        <f>OFFSET(N70,$D$10,0)</f>
      </c>
      <c r="O70" s="159">
        <f>OFFSET(O70,$D$10,0)</f>
      </c>
      <c r="P70" s="159">
        <f>OFFSET(P70,$D$10,0)</f>
      </c>
      <c r="Q70" s="159">
        <f>OFFSET(Q70,$D$10,0)</f>
      </c>
      <c r="R70" s="159">
        <f>OFFSET(R70,$D$10,0)</f>
      </c>
      <c r="S70" s="159">
        <f>OFFSET(S70,$D$10,0)</f>
      </c>
      <c r="T70" s="159">
        <f>OFFSET(T70,$D$10,0)</f>
      </c>
      <c r="U70" s="4"/>
    </row>
    <row x14ac:dyDescent="0.25" r="71" customHeight="1" ht="19.5">
      <c r="A71" s="4"/>
      <c r="B71" s="4" t="s">
        <v>155</v>
      </c>
      <c r="C71" s="1"/>
      <c r="D71" s="149"/>
      <c r="E71" s="149"/>
      <c r="F71" s="161"/>
      <c r="G71" s="161"/>
      <c r="H71" s="161"/>
      <c r="I71" s="161"/>
      <c r="J71" s="161"/>
      <c r="K71" s="264">
        <f>K11</f>
      </c>
      <c r="L71" s="264">
        <f>$K$71</f>
      </c>
      <c r="M71" s="264">
        <f>$K$71</f>
      </c>
      <c r="N71" s="264">
        <f>$K$71</f>
      </c>
      <c r="O71" s="264">
        <f>$K$71</f>
      </c>
      <c r="P71" s="264">
        <f>$K$71</f>
      </c>
      <c r="Q71" s="264">
        <f>$K$71</f>
      </c>
      <c r="R71" s="264">
        <f>$K$71</f>
      </c>
      <c r="S71" s="264">
        <f>$K$71</f>
      </c>
      <c r="T71" s="264">
        <f>$K$71</f>
      </c>
      <c r="U71" s="4"/>
    </row>
    <row x14ac:dyDescent="0.25" r="72" customHeight="1" ht="19.5">
      <c r="A72" s="4"/>
      <c r="B72" s="4" t="s">
        <v>188</v>
      </c>
      <c r="C72" s="1"/>
      <c r="D72" s="149"/>
      <c r="E72" s="149"/>
      <c r="F72" s="161"/>
      <c r="G72" s="161"/>
      <c r="H72" s="161"/>
      <c r="I72" s="161"/>
      <c r="J72" s="161"/>
      <c r="K72" s="271">
        <f>AVERAGE(F70:J70)</f>
      </c>
      <c r="L72" s="269">
        <f>$K$72</f>
      </c>
      <c r="M72" s="269">
        <f>$K$72</f>
      </c>
      <c r="N72" s="269">
        <f>$K$72</f>
      </c>
      <c r="O72" s="269">
        <f>$K$72</f>
      </c>
      <c r="P72" s="269">
        <f>$K$72</f>
      </c>
      <c r="Q72" s="269">
        <f>$K$72</f>
      </c>
      <c r="R72" s="269">
        <f>$K$72</f>
      </c>
      <c r="S72" s="269">
        <f>$K$72</f>
      </c>
      <c r="T72" s="269">
        <f>$K$72</f>
      </c>
      <c r="U72" s="4"/>
    </row>
    <row x14ac:dyDescent="0.25" r="73" customHeight="1" ht="19.5">
      <c r="A73" s="4"/>
      <c r="B73" s="4" t="s">
        <v>189</v>
      </c>
      <c r="C73" s="1"/>
      <c r="D73" s="149"/>
      <c r="E73" s="149"/>
      <c r="F73" s="161"/>
      <c r="G73" s="161"/>
      <c r="H73" s="161"/>
      <c r="I73" s="161"/>
      <c r="J73" s="161"/>
      <c r="K73" s="264">
        <f>R11</f>
      </c>
      <c r="L73" s="267">
        <f>$K$73</f>
      </c>
      <c r="M73" s="267">
        <f>$K$73</f>
      </c>
      <c r="N73" s="267">
        <f>$K$73</f>
      </c>
      <c r="O73" s="267">
        <f>$K$73</f>
      </c>
      <c r="P73" s="267">
        <f>$K$73</f>
      </c>
      <c r="Q73" s="267">
        <f>$K$73</f>
      </c>
      <c r="R73" s="267">
        <f>$K$73</f>
      </c>
      <c r="S73" s="267">
        <f>$K$73</f>
      </c>
      <c r="T73" s="267">
        <f>$K$73</f>
      </c>
      <c r="U73" s="4"/>
    </row>
    <row x14ac:dyDescent="0.25" r="74" customHeight="1" ht="19.5">
      <c r="A74" s="4"/>
      <c r="B74" s="4"/>
      <c r="C74" s="1"/>
      <c r="D74" s="149"/>
      <c r="E74" s="149"/>
      <c r="F74" s="149"/>
      <c r="G74" s="149"/>
      <c r="H74" s="149"/>
      <c r="I74" s="3"/>
      <c r="J74" s="3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4"/>
    </row>
    <row x14ac:dyDescent="0.25" r="75" customHeight="1" ht="19.5">
      <c r="A75" s="4"/>
      <c r="B75" s="4"/>
      <c r="C75" s="1"/>
      <c r="D75" s="149"/>
      <c r="E75" s="149"/>
      <c r="F75" s="149"/>
      <c r="G75" s="149"/>
      <c r="H75" s="149"/>
      <c r="I75" s="3"/>
      <c r="J75" s="3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4"/>
    </row>
    <row x14ac:dyDescent="0.25" r="76" customHeight="1" ht="19.5">
      <c r="A76" s="4"/>
      <c r="B76" s="4" t="s">
        <v>4</v>
      </c>
      <c r="C76" s="1"/>
      <c r="D76" s="149"/>
      <c r="E76" s="149"/>
      <c r="F76" s="262">
        <f>F40</f>
      </c>
      <c r="G76" s="262">
        <f>G40</f>
      </c>
      <c r="H76" s="262">
        <f>H40</f>
      </c>
      <c r="I76" s="262">
        <f>I40</f>
      </c>
      <c r="J76" s="262">
        <f>J40</f>
      </c>
      <c r="K76" s="263">
        <f>K77*K48</f>
      </c>
      <c r="L76" s="263">
        <f>L77*L48</f>
      </c>
      <c r="M76" s="263">
        <f>M77*M48</f>
      </c>
      <c r="N76" s="263">
        <f>N77*N48</f>
      </c>
      <c r="O76" s="263">
        <f>O77*O48</f>
      </c>
      <c r="P76" s="263">
        <f>P77*P48</f>
      </c>
      <c r="Q76" s="263">
        <f>Q77*Q48</f>
      </c>
      <c r="R76" s="263">
        <f>R77*R48</f>
      </c>
      <c r="S76" s="263">
        <f>S77*S48</f>
      </c>
      <c r="T76" s="263">
        <f>T77*T48</f>
      </c>
      <c r="U76" s="4"/>
    </row>
    <row x14ac:dyDescent="0.25" r="77" customHeight="1" ht="19.5">
      <c r="A77" s="4"/>
      <c r="B77" s="4" t="s">
        <v>179</v>
      </c>
      <c r="C77" s="1"/>
      <c r="D77" s="149"/>
      <c r="E77" s="149"/>
      <c r="F77" s="277">
        <f>F41</f>
      </c>
      <c r="G77" s="277">
        <f>G41</f>
      </c>
      <c r="H77" s="277">
        <f>H41</f>
      </c>
      <c r="I77" s="278">
        <f>I41</f>
      </c>
      <c r="J77" s="278">
        <f>J41</f>
      </c>
      <c r="K77" s="159">
        <f>OFFSET(K77,$D$11,0)</f>
      </c>
      <c r="L77" s="159">
        <f>OFFSET(L77,$D$11,0)</f>
      </c>
      <c r="M77" s="159">
        <f>OFFSET(M77,$D$11,0)</f>
      </c>
      <c r="N77" s="159">
        <f>OFFSET(N77,$D$11,0)</f>
      </c>
      <c r="O77" s="159">
        <f>OFFSET(O77,$D$11,0)</f>
      </c>
      <c r="P77" s="159">
        <f>OFFSET(P77,$D$11,0)</f>
      </c>
      <c r="Q77" s="159">
        <f>OFFSET(Q77,$D$11,0)</f>
      </c>
      <c r="R77" s="159">
        <f>OFFSET(R77,$D$11,0)</f>
      </c>
      <c r="S77" s="159">
        <f>OFFSET(S77,$D$11,0)</f>
      </c>
      <c r="T77" s="159">
        <f>OFFSET(T77,$D$11,0)</f>
      </c>
      <c r="U77" s="4"/>
    </row>
    <row x14ac:dyDescent="0.25" r="78" customHeight="1" ht="19.5">
      <c r="A78" s="4"/>
      <c r="B78" s="4" t="s">
        <v>155</v>
      </c>
      <c r="C78" s="1"/>
      <c r="D78" s="149"/>
      <c r="E78" s="149"/>
      <c r="F78" s="161"/>
      <c r="G78" s="161"/>
      <c r="H78" s="161"/>
      <c r="I78" s="161"/>
      <c r="J78" s="161"/>
      <c r="K78" s="271">
        <f>K79</f>
      </c>
      <c r="L78" s="271">
        <f>L79</f>
      </c>
      <c r="M78" s="271">
        <f>M79</f>
      </c>
      <c r="N78" s="271">
        <f>N79</f>
      </c>
      <c r="O78" s="265">
        <f>N78-((N78-$T$78)/($T$47-N47))</f>
      </c>
      <c r="P78" s="265">
        <f>O78-((O78-$T$78)/($T$47-O47))</f>
      </c>
      <c r="Q78" s="265">
        <f>P78-((P78-$T$78)/($T$47-P47))</f>
      </c>
      <c r="R78" s="265">
        <f>Q78-((Q78-$T$78)/($T$47-Q47))</f>
      </c>
      <c r="S78" s="265">
        <f>R78-((R78-$T$78)/($T$47-R47))</f>
      </c>
      <c r="T78" s="264">
        <v>0.022</v>
      </c>
      <c r="U78" s="4"/>
    </row>
    <row x14ac:dyDescent="0.25" r="79" customHeight="1" ht="19.5">
      <c r="A79" s="4"/>
      <c r="B79" s="4" t="s">
        <v>188</v>
      </c>
      <c r="C79" s="1"/>
      <c r="D79" s="149"/>
      <c r="E79" s="149"/>
      <c r="F79" s="161"/>
      <c r="G79" s="161"/>
      <c r="H79" s="161"/>
      <c r="I79" s="161"/>
      <c r="J79" s="161"/>
      <c r="K79" s="266">
        <f>J41</f>
      </c>
      <c r="L79" s="266">
        <f>K41</f>
      </c>
      <c r="M79" s="266">
        <f>L41</f>
      </c>
      <c r="N79" s="266">
        <f>M41</f>
      </c>
      <c r="O79" s="266">
        <f>N79-((N79-$T$79)/($T$47-N47))</f>
      </c>
      <c r="P79" s="266">
        <f>O79-((O79-$T$79)/($T$47-O47))</f>
      </c>
      <c r="Q79" s="266">
        <f>P79-((P79-$T$79)/($T$47-P47))</f>
      </c>
      <c r="R79" s="266">
        <f>Q79-((Q79-$T$79)/($T$47-Q47))</f>
      </c>
      <c r="S79" s="266">
        <f>R79-((R79-$T$79)/($T$47-R47))</f>
      </c>
      <c r="T79" s="265">
        <f>AVERAGE(F77:J77)</f>
      </c>
      <c r="U79" s="242">
        <f>AVERAGE(F77:J77)</f>
      </c>
    </row>
    <row x14ac:dyDescent="0.25" r="80" customHeight="1" ht="19.5">
      <c r="A80" s="4"/>
      <c r="B80" s="4" t="s">
        <v>189</v>
      </c>
      <c r="C80" s="1"/>
      <c r="D80" s="149"/>
      <c r="E80" s="149"/>
      <c r="F80" s="161"/>
      <c r="G80" s="161"/>
      <c r="H80" s="161"/>
      <c r="I80" s="161"/>
      <c r="J80" s="161"/>
      <c r="K80" s="271">
        <f>K79</f>
      </c>
      <c r="L80" s="271">
        <f>L79</f>
      </c>
      <c r="M80" s="271">
        <f>M79</f>
      </c>
      <c r="N80" s="271">
        <f>N79</f>
      </c>
      <c r="O80" s="265">
        <f>N80-((N80-$T$80)/($T$47-N47))</f>
      </c>
      <c r="P80" s="265">
        <f>O80-((O80-$T$80)/($T$47-O47))</f>
      </c>
      <c r="Q80" s="265">
        <f>P80-((P80-$T$80)/($T$47-P47))</f>
      </c>
      <c r="R80" s="265">
        <f>Q80-((Q80-$T$80)/($T$47-Q47))</f>
      </c>
      <c r="S80" s="265">
        <f>R80-((R80-$T$80)/($T$47-R47))</f>
      </c>
      <c r="T80" s="264">
        <v>0.012</v>
      </c>
      <c r="U80" s="4"/>
    </row>
    <row x14ac:dyDescent="0.25" r="81" customHeight="1" ht="19.5">
      <c r="A81" s="4"/>
      <c r="B81" s="4"/>
      <c r="C81" s="1"/>
      <c r="D81" s="149"/>
      <c r="E81" s="149"/>
      <c r="F81" s="149"/>
      <c r="G81" s="149"/>
      <c r="H81" s="149"/>
      <c r="I81" s="3"/>
      <c r="J81" s="3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4"/>
    </row>
    <row x14ac:dyDescent="0.25" r="82" customHeight="1" ht="19.5">
      <c r="A82" s="4"/>
      <c r="B82" s="4"/>
      <c r="C82" s="1"/>
      <c r="D82" s="149"/>
      <c r="E82" s="149"/>
      <c r="F82" s="149"/>
      <c r="G82" s="149"/>
      <c r="H82" s="149"/>
      <c r="I82" s="3"/>
      <c r="J82" s="3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4"/>
    </row>
    <row x14ac:dyDescent="0.25" r="83" customHeight="1" ht="19.5">
      <c r="A83" s="4"/>
      <c r="B83" s="4" t="s">
        <v>85</v>
      </c>
      <c r="C83" s="1"/>
      <c r="D83" s="149"/>
      <c r="E83" s="149"/>
      <c r="F83" s="262">
        <f>F43</f>
      </c>
      <c r="G83" s="262">
        <f>G43</f>
      </c>
      <c r="H83" s="262">
        <f>H43</f>
      </c>
      <c r="I83" s="262">
        <f>I43</f>
      </c>
      <c r="J83" s="262">
        <f>J43</f>
      </c>
      <c r="K83" s="263">
        <f>K84*K48</f>
      </c>
      <c r="L83" s="263">
        <f>L84*L48</f>
      </c>
      <c r="M83" s="263">
        <f>M84*M48</f>
      </c>
      <c r="N83" s="263">
        <f>N84*N48</f>
      </c>
      <c r="O83" s="263">
        <f>O84*O48</f>
      </c>
      <c r="P83" s="263">
        <f>P84*P48</f>
      </c>
      <c r="Q83" s="263">
        <f>Q84*Q48</f>
      </c>
      <c r="R83" s="263">
        <f>R84*R48</f>
      </c>
      <c r="S83" s="263">
        <f>S84*S48</f>
      </c>
      <c r="T83" s="263">
        <f>T84*T48</f>
      </c>
      <c r="U83" s="4"/>
    </row>
    <row x14ac:dyDescent="0.25" r="84" customHeight="1" ht="19.5">
      <c r="A84" s="4"/>
      <c r="B84" s="4" t="s">
        <v>179</v>
      </c>
      <c r="C84" s="1"/>
      <c r="D84" s="149"/>
      <c r="E84" s="149"/>
      <c r="F84" s="277">
        <f>F44</f>
      </c>
      <c r="G84" s="277">
        <f>G44</f>
      </c>
      <c r="H84" s="277">
        <f>H44</f>
      </c>
      <c r="I84" s="278">
        <f>I44</f>
      </c>
      <c r="J84" s="278">
        <f>J44</f>
      </c>
      <c r="K84" s="159">
        <f>OFFSET(K84,$D$12,0)</f>
      </c>
      <c r="L84" s="159">
        <f>OFFSET(L84,$D$12,0)</f>
      </c>
      <c r="M84" s="159">
        <f>OFFSET(M84,$D$12,0)</f>
      </c>
      <c r="N84" s="159">
        <f>OFFSET(N84,$D$12,0)</f>
      </c>
      <c r="O84" s="159">
        <f>OFFSET(O84,$D$12,0)</f>
      </c>
      <c r="P84" s="159">
        <f>OFFSET(P84,$D$12,0)</f>
      </c>
      <c r="Q84" s="159">
        <f>OFFSET(Q84,$D$12,0)</f>
      </c>
      <c r="R84" s="159">
        <f>OFFSET(R84,$D$12,0)</f>
      </c>
      <c r="S84" s="159">
        <f>OFFSET(S84,$D$12,0)</f>
      </c>
      <c r="T84" s="48">
        <f>OFFSET(T84,$D$12,0)</f>
      </c>
      <c r="U84" s="4"/>
    </row>
    <row x14ac:dyDescent="0.25" r="85" customHeight="1" ht="19.5">
      <c r="A85" s="4"/>
      <c r="B85" s="4" t="s">
        <v>155</v>
      </c>
      <c r="C85" s="1"/>
      <c r="D85" s="149"/>
      <c r="E85" s="149"/>
      <c r="F85" s="161"/>
      <c r="G85" s="161"/>
      <c r="H85" s="161"/>
      <c r="I85" s="161"/>
      <c r="J85" s="161"/>
      <c r="K85" s="271">
        <f>K86*1.25</f>
      </c>
      <c r="L85" s="265">
        <f>K85-((K85-$T$85)/($T$47-K47))</f>
      </c>
      <c r="M85" s="265">
        <f>L85-((L85-$T$85)/($T$47-L47))</f>
      </c>
      <c r="N85" s="265">
        <f>M85-((M85-$T$85)/($T$47-M47))</f>
      </c>
      <c r="O85" s="265">
        <f>N85-((N85-$T$85)/($T$47-N47))</f>
      </c>
      <c r="P85" s="265">
        <f>O85-((O85-$T$85)/($T$47-O47))</f>
      </c>
      <c r="Q85" s="265">
        <f>P85-((P85-$T$85)/($T$47-P47))</f>
      </c>
      <c r="R85" s="265">
        <f>Q85-((Q85-$T$85)/($T$47-Q47))</f>
      </c>
      <c r="S85" s="265">
        <f>R85-((R85-$T$85)/($T$47-R47))</f>
      </c>
      <c r="T85" s="264">
        <v>0</v>
      </c>
      <c r="U85" s="4"/>
    </row>
    <row x14ac:dyDescent="0.25" r="86" customHeight="1" ht="19.5">
      <c r="A86" s="4"/>
      <c r="B86" s="4" t="s">
        <v>188</v>
      </c>
      <c r="C86" s="1"/>
      <c r="D86" s="149"/>
      <c r="E86" s="149"/>
      <c r="F86" s="161"/>
      <c r="G86" s="161"/>
      <c r="H86" s="161"/>
      <c r="I86" s="161"/>
      <c r="J86" s="161"/>
      <c r="K86" s="266">
        <f>AVERAGE(F84:J84)</f>
      </c>
      <c r="L86" s="265">
        <f>K86-((K86-$T$86)/($T$47-K47))</f>
      </c>
      <c r="M86" s="265">
        <f>L86-((L86-$T$86)/($T$47-L47))</f>
      </c>
      <c r="N86" s="265">
        <f>M86-((M86-$T$86)/($T$47-M47))</f>
      </c>
      <c r="O86" s="265">
        <f>N86-((N86-$T$86)/($T$47-N47))</f>
      </c>
      <c r="P86" s="265">
        <f>O86-((O86-$T$86)/($T$47-O47))</f>
      </c>
      <c r="Q86" s="265">
        <f>P86-((P86-$T$86)/($T$47-P47))</f>
      </c>
      <c r="R86" s="265">
        <f>Q86-((Q86-$T$86)/($T$47-Q47))</f>
      </c>
      <c r="S86" s="265">
        <f>R86-((R86-$T$86)/($T$47-R47))</f>
      </c>
      <c r="T86" s="279">
        <v>0.0125</v>
      </c>
      <c r="U86" s="4"/>
    </row>
    <row x14ac:dyDescent="0.25" r="87" customHeight="1" ht="19.5">
      <c r="A87" s="4"/>
      <c r="B87" s="4" t="s">
        <v>189</v>
      </c>
      <c r="C87" s="1"/>
      <c r="D87" s="149"/>
      <c r="E87" s="149"/>
      <c r="F87" s="161"/>
      <c r="G87" s="161"/>
      <c r="H87" s="161"/>
      <c r="I87" s="161"/>
      <c r="J87" s="161"/>
      <c r="K87" s="271">
        <f>K86*0.75</f>
      </c>
      <c r="L87" s="265">
        <f>K87-((K87-$T$87)/($T$47-K47))</f>
      </c>
      <c r="M87" s="265">
        <f>L87-((L87-$T$87)/($T$47-L47))</f>
      </c>
      <c r="N87" s="265">
        <f>M87-((M87-$T$87)/($T$47-M47))</f>
      </c>
      <c r="O87" s="265">
        <f>N87-((N87-$T$87)/($T$47-N47))</f>
      </c>
      <c r="P87" s="265">
        <f>O87-((O87-$T$87)/($T$47-O47))</f>
      </c>
      <c r="Q87" s="265">
        <f>P87-((P87-$T$87)/($T$47-P47))</f>
      </c>
      <c r="R87" s="265">
        <f>Q87-((Q87-$T$87)/($T$47-Q47))</f>
      </c>
      <c r="S87" s="265">
        <f>R87-((R87-$T$87)/($T$47-R47))</f>
      </c>
      <c r="T87" s="264">
        <v>0.03</v>
      </c>
      <c r="U87" s="4"/>
    </row>
    <row x14ac:dyDescent="0.25" r="88" customHeight="1" ht="19.5">
      <c r="A88" s="4"/>
      <c r="B88" s="4"/>
      <c r="C88" s="1"/>
      <c r="D88" s="149"/>
      <c r="E88" s="149"/>
      <c r="F88" s="149"/>
      <c r="G88" s="149"/>
      <c r="H88" s="149"/>
      <c r="I88" s="3"/>
      <c r="J88" s="3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4"/>
    </row>
    <row x14ac:dyDescent="0.25" r="89" customHeight="1" ht="19.5">
      <c r="A89" s="4"/>
      <c r="B89" s="4"/>
      <c r="C89" s="1"/>
      <c r="D89" s="149"/>
      <c r="E89" s="149"/>
      <c r="F89" s="149"/>
      <c r="G89" s="149"/>
      <c r="H89" s="149"/>
      <c r="I89" s="3"/>
      <c r="J89" s="3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4"/>
    </row>
    <row x14ac:dyDescent="0.25" r="90" customHeight="1" ht="19.5">
      <c r="A90" s="4"/>
      <c r="B90" s="280" t="s">
        <v>191</v>
      </c>
      <c r="C90" s="281"/>
      <c r="D90" s="282"/>
      <c r="E90" s="282"/>
      <c r="F90" s="282"/>
      <c r="G90" s="282"/>
      <c r="H90" s="282"/>
      <c r="I90" s="283"/>
      <c r="J90" s="283"/>
      <c r="K90" s="281">
        <f>K67+K69-K76-K83</f>
      </c>
      <c r="L90" s="281">
        <f>L67+L69-L76-L83</f>
      </c>
      <c r="M90" s="281">
        <f>M67+M69-M76-M83</f>
      </c>
      <c r="N90" s="281">
        <f>N67+N69-N76-N83</f>
      </c>
      <c r="O90" s="281">
        <f>O67+O69-O76-O83</f>
      </c>
      <c r="P90" s="281">
        <f>P67+P69-P76-P83</f>
      </c>
      <c r="Q90" s="281">
        <f>Q67+Q69-Q76-Q83</f>
      </c>
      <c r="R90" s="281">
        <f>R67+R69-R76-R83</f>
      </c>
      <c r="S90" s="281">
        <f>S67+S69-S76-S83</f>
      </c>
      <c r="T90" s="281">
        <f>T67+T69-T76-T83</f>
      </c>
      <c r="U90" s="4"/>
    </row>
    <row x14ac:dyDescent="0.25" r="91" customHeight="1" ht="19.5">
      <c r="A91" s="4"/>
      <c r="B91" s="4" t="s">
        <v>192</v>
      </c>
      <c r="C91" s="1"/>
      <c r="D91" s="149"/>
      <c r="E91" s="149"/>
      <c r="F91" s="149"/>
      <c r="G91" s="149"/>
      <c r="H91" s="149"/>
      <c r="I91" s="3"/>
      <c r="J91" s="3"/>
      <c r="K91" s="159">
        <f>K90/(1+WACC)^K46</f>
      </c>
      <c r="L91" s="159">
        <f>L90/(1+WACC)^L46</f>
      </c>
      <c r="M91" s="159">
        <f>M90/(1+WACC)^M46</f>
      </c>
      <c r="N91" s="159">
        <f>N90/(1+WACC)^N46</f>
      </c>
      <c r="O91" s="159">
        <f>O90/(1+WACC)^O46</f>
      </c>
      <c r="P91" s="159">
        <f>P90/(1+WACC)^P46</f>
      </c>
      <c r="Q91" s="159">
        <f>Q90/(1+WACC)^Q46</f>
      </c>
      <c r="R91" s="159">
        <f>R90/(1+WACC)^R46</f>
      </c>
      <c r="S91" s="159">
        <f>S90/(1+WACC)^S46</f>
      </c>
      <c r="T91" s="159">
        <f>T90/(1+WACC)^T46</f>
      </c>
      <c r="U91" s="242">
        <f>SUM(L91:T91)</f>
      </c>
    </row>
    <row x14ac:dyDescent="0.25" r="92" customHeight="1" ht="19.5">
      <c r="A92" s="4"/>
      <c r="B92" s="4" t="s">
        <v>193</v>
      </c>
      <c r="C92" s="1"/>
      <c r="D92" s="149"/>
      <c r="E92" s="149"/>
      <c r="F92" s="149"/>
      <c r="G92" s="149"/>
      <c r="H92" s="149"/>
      <c r="I92" s="3"/>
      <c r="J92" s="3"/>
      <c r="K92" s="159">
        <f>(T91-K91)^(1/10)-1</f>
      </c>
      <c r="L92" s="161"/>
      <c r="M92" s="161"/>
      <c r="N92" s="161"/>
      <c r="O92" s="161"/>
      <c r="P92" s="161"/>
      <c r="Q92" s="161"/>
      <c r="R92" s="161"/>
      <c r="S92" s="161"/>
      <c r="T92" s="159">
        <f>T90*(1+tgr)/(WACC-tgr)</f>
      </c>
      <c r="U92" s="4"/>
    </row>
    <row x14ac:dyDescent="0.25" r="93" customHeight="1" ht="19.5">
      <c r="A93" s="4"/>
      <c r="B93" s="4" t="s">
        <v>194</v>
      </c>
      <c r="C93" s="1"/>
      <c r="D93" s="149"/>
      <c r="E93" s="149"/>
      <c r="F93" s="149"/>
      <c r="G93" s="149"/>
      <c r="H93" s="149"/>
      <c r="I93" s="3"/>
      <c r="J93" s="3"/>
      <c r="K93" s="228"/>
      <c r="L93" s="228"/>
      <c r="M93" s="228"/>
      <c r="N93" s="228"/>
      <c r="O93" s="228"/>
      <c r="P93" s="228"/>
      <c r="Q93" s="228"/>
      <c r="R93" s="228"/>
      <c r="S93" s="228"/>
      <c r="T93" s="228">
        <f>T92/(1+WACC)^T46</f>
      </c>
      <c r="U93" s="4"/>
    </row>
    <row x14ac:dyDescent="0.25" r="94" customHeight="1" ht="19.5">
      <c r="A94" s="4"/>
      <c r="B94" s="4" t="s">
        <v>33</v>
      </c>
      <c r="C94" s="1"/>
      <c r="D94" s="149"/>
      <c r="E94" s="149"/>
      <c r="F94" s="149"/>
      <c r="G94" s="149"/>
      <c r="H94" s="149"/>
      <c r="I94" s="3"/>
      <c r="J94" s="3"/>
      <c r="K94" s="228"/>
      <c r="L94" s="228"/>
      <c r="M94" s="228"/>
      <c r="N94" s="228"/>
      <c r="O94" s="228"/>
      <c r="P94" s="228"/>
      <c r="Q94" s="228"/>
      <c r="R94" s="228"/>
      <c r="S94" s="228"/>
      <c r="T94" s="159">
        <f>SUM(K91:T91)+T93</f>
      </c>
      <c r="U94" s="242">
        <f>U91+T93</f>
      </c>
    </row>
    <row x14ac:dyDescent="0.25" r="95" customHeight="1" ht="19.5">
      <c r="A95" s="4"/>
      <c r="B95" s="4" t="s">
        <v>195</v>
      </c>
      <c r="C95" s="1"/>
      <c r="D95" s="149"/>
      <c r="E95" s="149"/>
      <c r="F95" s="149"/>
      <c r="G95" s="149"/>
      <c r="H95" s="149"/>
      <c r="I95" s="3"/>
      <c r="J95" s="3"/>
      <c r="K95" s="228"/>
      <c r="L95" s="228"/>
      <c r="M95" s="228"/>
      <c r="N95" s="228"/>
      <c r="O95" s="228"/>
      <c r="P95" s="228"/>
      <c r="Q95" s="228"/>
      <c r="R95" s="228"/>
      <c r="S95" s="228"/>
      <c r="T95" s="228"/>
      <c r="U95" s="4"/>
    </row>
    <row x14ac:dyDescent="0.25" r="96" customHeight="1" ht="19.5">
      <c r="A96" s="4"/>
      <c r="B96" s="4" t="s">
        <v>196</v>
      </c>
      <c r="C96" s="1"/>
      <c r="D96" s="149"/>
      <c r="E96" s="149"/>
      <c r="F96" s="149"/>
      <c r="G96" s="149"/>
      <c r="H96" s="149"/>
      <c r="I96" s="3"/>
      <c r="J96" s="3"/>
      <c r="K96" s="228"/>
      <c r="L96" s="228"/>
      <c r="M96" s="228"/>
      <c r="N96" s="228"/>
      <c r="O96" s="228"/>
      <c r="P96" s="228"/>
      <c r="Q96" s="228" t="s">
        <v>31</v>
      </c>
      <c r="R96" s="228"/>
      <c r="S96" s="228"/>
      <c r="T96" s="228"/>
      <c r="U96" s="4"/>
    </row>
    <row x14ac:dyDescent="0.25" r="97" customHeight="1" ht="19.5">
      <c r="A97" s="4"/>
      <c r="B97" s="4" t="s">
        <v>40</v>
      </c>
      <c r="C97" s="1"/>
      <c r="D97" s="149"/>
      <c r="E97" s="149"/>
      <c r="F97" s="149"/>
      <c r="G97" s="149"/>
      <c r="H97" s="149"/>
      <c r="I97" s="3"/>
      <c r="J97" s="3"/>
      <c r="K97" s="228"/>
      <c r="L97" s="228"/>
      <c r="M97" s="228"/>
      <c r="N97" s="228"/>
      <c r="O97" s="228"/>
      <c r="P97" s="228"/>
      <c r="Q97" s="228"/>
      <c r="R97" s="228"/>
      <c r="S97" s="228"/>
      <c r="T97" s="159">
        <f>T94+T95-T96</f>
      </c>
      <c r="U97" s="4"/>
    </row>
    <row x14ac:dyDescent="0.25" r="98" customHeight="1" ht="19.5">
      <c r="A98" s="4"/>
      <c r="B98" s="4" t="s">
        <v>197</v>
      </c>
      <c r="C98" s="1"/>
      <c r="D98" s="149"/>
      <c r="E98" s="149"/>
      <c r="F98" s="149"/>
      <c r="G98" s="149"/>
      <c r="H98" s="149"/>
      <c r="I98" s="3"/>
      <c r="J98" s="3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4"/>
    </row>
    <row x14ac:dyDescent="0.25" r="99" customHeight="1" ht="19.5">
      <c r="A99" s="4"/>
      <c r="B99" s="4" t="s">
        <v>150</v>
      </c>
      <c r="C99" s="1"/>
      <c r="D99" s="149"/>
      <c r="E99" s="149"/>
      <c r="F99" s="149"/>
      <c r="G99" s="149"/>
      <c r="H99" s="149"/>
      <c r="I99" s="3"/>
      <c r="J99" s="3"/>
      <c r="K99" s="228"/>
      <c r="L99" s="228"/>
      <c r="M99" s="228"/>
      <c r="N99" s="228"/>
      <c r="O99" s="228"/>
      <c r="P99" s="228"/>
      <c r="Q99" s="228"/>
      <c r="R99" s="228"/>
      <c r="S99" s="228"/>
      <c r="T99" s="228">
        <f>T97/T98</f>
      </c>
      <c r="U99" s="4"/>
    </row>
    <row x14ac:dyDescent="0.25" r="100" customHeight="1" ht="19.5">
      <c r="A100" s="4"/>
      <c r="B100" s="4"/>
      <c r="C100" s="1"/>
      <c r="D100" s="149"/>
      <c r="E100" s="149"/>
      <c r="F100" s="149"/>
      <c r="G100" s="149"/>
      <c r="H100" s="149"/>
      <c r="I100" s="3"/>
      <c r="J100" s="3"/>
      <c r="K100" s="228"/>
      <c r="L100" s="228"/>
      <c r="M100" s="228"/>
      <c r="N100" s="228"/>
      <c r="O100" s="228"/>
      <c r="P100" s="228"/>
      <c r="Q100" s="228"/>
      <c r="R100" s="228"/>
      <c r="S100" s="228"/>
      <c r="T100" s="228"/>
      <c r="U100" s="4"/>
    </row>
    <row x14ac:dyDescent="0.25" r="101" customHeight="1" ht="19.5">
      <c r="A101" s="4"/>
      <c r="B101" s="284" t="s">
        <v>198</v>
      </c>
      <c r="C101" s="285"/>
      <c r="D101" s="286"/>
      <c r="E101" s="286"/>
      <c r="F101" s="286"/>
      <c r="G101" s="286"/>
      <c r="H101" s="286"/>
      <c r="I101" s="287"/>
      <c r="J101" s="287"/>
      <c r="K101" s="285"/>
      <c r="L101" s="285"/>
      <c r="M101" s="285"/>
      <c r="N101" s="285"/>
      <c r="O101" s="285"/>
      <c r="P101" s="285"/>
      <c r="Q101" s="285"/>
      <c r="R101" s="285"/>
      <c r="S101" s="285"/>
      <c r="T101" s="285"/>
      <c r="U101" s="4"/>
    </row>
    <row x14ac:dyDescent="0.25" r="102" customHeight="1" ht="19.5">
      <c r="A102" s="4"/>
      <c r="B102" s="4"/>
      <c r="C102" s="1"/>
      <c r="D102" s="149"/>
      <c r="E102" s="149"/>
      <c r="F102" s="149"/>
      <c r="G102" s="149"/>
      <c r="H102" s="149"/>
      <c r="I102" s="3"/>
      <c r="J102" s="3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  <c r="U102" s="4"/>
    </row>
    <row x14ac:dyDescent="0.25" r="103" customHeight="1" ht="19.5">
      <c r="A103" s="4"/>
      <c r="B103" s="288"/>
      <c r="C103" s="289"/>
      <c r="D103" s="290"/>
      <c r="E103" s="290" t="s">
        <v>199</v>
      </c>
      <c r="F103" s="290"/>
      <c r="G103" s="290"/>
      <c r="H103" s="290"/>
      <c r="I103" s="3"/>
      <c r="J103" s="3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4"/>
    </row>
    <row x14ac:dyDescent="0.25" r="104" customHeight="1" ht="19.5">
      <c r="A104" s="4"/>
      <c r="B104" s="288"/>
      <c r="C104" s="289"/>
      <c r="D104" s="290"/>
      <c r="E104" s="290"/>
      <c r="F104" s="290"/>
      <c r="G104" s="290"/>
      <c r="H104" s="290"/>
      <c r="I104" s="3"/>
      <c r="J104" s="3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4"/>
    </row>
    <row x14ac:dyDescent="0.25" r="105" customHeight="1" ht="19.5">
      <c r="A105" s="4"/>
      <c r="B105" s="288"/>
      <c r="C105" s="289">
        <f>T99</f>
      </c>
      <c r="D105" s="291">
        <f>E105-0.005</f>
      </c>
      <c r="E105" s="291">
        <f>F105-0.005</f>
      </c>
      <c r="F105" s="291">
        <f>tgr</f>
      </c>
      <c r="G105" s="291">
        <f>F105+0.005</f>
      </c>
      <c r="H105" s="291">
        <f>G105+0.005</f>
      </c>
      <c r="I105" s="3"/>
      <c r="J105" s="3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4"/>
    </row>
    <row x14ac:dyDescent="0.25" r="106" customHeight="1" ht="19.5">
      <c r="A106" s="4"/>
      <c r="B106" s="288"/>
      <c r="C106" s="292">
        <f>C107-0.005</f>
      </c>
      <c r="D106" s="160" t="s">
        <v>200</v>
      </c>
      <c r="E106" s="160" t="s">
        <v>200</v>
      </c>
      <c r="F106" s="160" t="s">
        <v>200</v>
      </c>
      <c r="G106" s="160" t="s">
        <v>200</v>
      </c>
      <c r="H106" s="160" t="s">
        <v>200</v>
      </c>
      <c r="I106" s="3"/>
      <c r="J106" s="3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4"/>
    </row>
    <row x14ac:dyDescent="0.25" r="107" customHeight="1" ht="19.5">
      <c r="A107" s="4"/>
      <c r="B107" s="288" t="s">
        <v>169</v>
      </c>
      <c r="C107" s="293">
        <f>C108-0.005</f>
      </c>
      <c r="D107" s="160" t="s">
        <v>200</v>
      </c>
      <c r="E107" s="160" t="s">
        <v>200</v>
      </c>
      <c r="F107" s="160" t="s">
        <v>200</v>
      </c>
      <c r="G107" s="160" t="s">
        <v>200</v>
      </c>
      <c r="H107" s="160" t="s">
        <v>200</v>
      </c>
      <c r="I107" s="3"/>
      <c r="J107" s="3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4"/>
    </row>
    <row x14ac:dyDescent="0.25" r="108" customHeight="1" ht="19.5">
      <c r="A108" s="4"/>
      <c r="B108" s="288"/>
      <c r="C108" s="293">
        <f>WACC</f>
      </c>
      <c r="D108" s="160" t="s">
        <v>200</v>
      </c>
      <c r="E108" s="160" t="s">
        <v>200</v>
      </c>
      <c r="F108" s="160" t="s">
        <v>200</v>
      </c>
      <c r="G108" s="160" t="s">
        <v>200</v>
      </c>
      <c r="H108" s="160" t="s">
        <v>200</v>
      </c>
      <c r="I108" s="3"/>
      <c r="J108" s="3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U108" s="4"/>
    </row>
    <row x14ac:dyDescent="0.25" r="109" customHeight="1" ht="19.5">
      <c r="A109" s="4"/>
      <c r="B109" s="288"/>
      <c r="C109" s="293">
        <f>C108+0.005</f>
      </c>
      <c r="D109" s="160" t="s">
        <v>200</v>
      </c>
      <c r="E109" s="160" t="s">
        <v>200</v>
      </c>
      <c r="F109" s="160" t="s">
        <v>200</v>
      </c>
      <c r="G109" s="160" t="s">
        <v>200</v>
      </c>
      <c r="H109" s="160" t="s">
        <v>200</v>
      </c>
      <c r="I109" s="3"/>
      <c r="J109" s="3"/>
      <c r="K109" s="228"/>
      <c r="L109" s="228"/>
      <c r="M109" s="228"/>
      <c r="N109" s="228"/>
      <c r="O109" s="228"/>
      <c r="P109" s="228"/>
      <c r="Q109" s="228"/>
      <c r="R109" s="228"/>
      <c r="S109" s="228"/>
      <c r="T109" s="228"/>
      <c r="U109" s="4"/>
    </row>
    <row x14ac:dyDescent="0.25" r="110" customHeight="1" ht="19.5">
      <c r="A110" s="4"/>
      <c r="B110" s="288"/>
      <c r="C110" s="293">
        <f>C109+0.005</f>
      </c>
      <c r="D110" s="160" t="s">
        <v>200</v>
      </c>
      <c r="E110" s="160" t="s">
        <v>200</v>
      </c>
      <c r="F110" s="160" t="s">
        <v>200</v>
      </c>
      <c r="G110" s="160" t="s">
        <v>200</v>
      </c>
      <c r="H110" s="160" t="s">
        <v>200</v>
      </c>
      <c r="I110" s="3"/>
      <c r="J110" s="3"/>
      <c r="K110" s="228"/>
      <c r="L110" s="228"/>
      <c r="M110" s="228"/>
      <c r="N110" s="228"/>
      <c r="O110" s="228"/>
      <c r="P110" s="228"/>
      <c r="Q110" s="228"/>
      <c r="R110" s="228"/>
      <c r="S110" s="228"/>
      <c r="T110" s="228"/>
      <c r="U110" s="4"/>
    </row>
  </sheetData>
  <mergeCells count="1">
    <mergeCell ref="A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7"/>
  <sheetViews>
    <sheetView workbookViewId="0"/>
  </sheetViews>
  <sheetFormatPr defaultRowHeight="15" x14ac:dyDescent="0.25"/>
  <cols>
    <col min="1" max="1" style="61" width="14.147857142857141" customWidth="1" bestFit="1"/>
    <col min="2" max="2" style="61" width="25.290714285714284" customWidth="1" bestFit="1"/>
    <col min="3" max="3" style="61" width="14.147857142857141" customWidth="1" bestFit="1"/>
    <col min="4" max="4" style="119" width="20.719285714285714" customWidth="1" bestFit="1"/>
    <col min="5" max="5" style="61" width="14.147857142857141" customWidth="1" bestFit="1"/>
    <col min="6" max="6" style="61" width="14.147857142857141" customWidth="1" bestFit="1"/>
    <col min="7" max="7" style="61" width="13.576428571428572" customWidth="1" bestFit="1"/>
    <col min="8" max="8" style="61" width="15.43357142857143" customWidth="1" bestFit="1"/>
    <col min="9" max="9" style="61" width="14.147857142857141" customWidth="1" bestFit="1"/>
    <col min="10" max="10" style="61" width="14.147857142857141" customWidth="1" bestFit="1"/>
    <col min="11" max="11" style="119" width="13.43357142857143" customWidth="1" bestFit="1"/>
    <col min="12" max="12" style="61" width="14.147857142857141" customWidth="1" bestFit="1"/>
    <col min="13" max="13" style="61" width="13.005" customWidth="1" bestFit="1"/>
    <col min="14" max="14" style="171" width="15.290714285714287" customWidth="1" bestFit="1"/>
    <col min="15" max="15" style="171" width="11.290714285714287" customWidth="1" bestFit="1"/>
    <col min="16" max="16" style="60" width="14.147857142857141" customWidth="1" bestFit="1"/>
    <col min="17" max="17" style="61" width="14.147857142857141" customWidth="1" bestFit="1"/>
    <col min="18" max="18" style="61" width="14.147857142857141" customWidth="1" bestFit="1"/>
  </cols>
  <sheetData>
    <row x14ac:dyDescent="0.25" r="1" customHeight="1" ht="19.5">
      <c r="A1" s="4"/>
      <c r="B1" s="4"/>
      <c r="C1" s="4"/>
      <c r="D1" s="64"/>
      <c r="E1" s="4"/>
      <c r="F1" s="4"/>
      <c r="G1" s="4"/>
      <c r="H1" s="4"/>
      <c r="I1" s="4"/>
      <c r="J1" s="4"/>
      <c r="K1" s="64"/>
      <c r="L1" s="4"/>
      <c r="M1" s="4"/>
      <c r="N1" s="149"/>
      <c r="O1" s="149"/>
      <c r="P1" s="3"/>
      <c r="Q1" s="4"/>
      <c r="R1" s="4"/>
    </row>
    <row x14ac:dyDescent="0.25" r="2" customHeight="1" ht="19.5">
      <c r="A2" s="4"/>
      <c r="B2" s="4"/>
      <c r="C2" s="4"/>
      <c r="D2" s="64"/>
      <c r="E2" s="4"/>
      <c r="F2" s="4"/>
      <c r="G2" s="4"/>
      <c r="H2" s="4"/>
      <c r="I2" s="4"/>
      <c r="J2" s="4"/>
      <c r="K2" s="64"/>
      <c r="L2" s="4"/>
      <c r="M2" s="4"/>
      <c r="N2" s="149"/>
      <c r="O2" s="149"/>
      <c r="P2" s="3"/>
      <c r="Q2" s="4"/>
      <c r="R2" s="4"/>
    </row>
    <row x14ac:dyDescent="0.25" r="3" customHeight="1" ht="20.4">
      <c r="A3" s="172"/>
      <c r="B3" s="173" t="s">
        <v>113</v>
      </c>
      <c r="C3" s="173"/>
      <c r="D3" s="174">
        <f>D4+D5</f>
      </c>
      <c r="E3" s="4"/>
      <c r="F3" s="4"/>
      <c r="G3" s="175"/>
      <c r="H3" s="173" t="s">
        <v>114</v>
      </c>
      <c r="I3" s="173"/>
      <c r="J3" s="174"/>
      <c r="K3" s="176">
        <f>K4*K6*K13</f>
      </c>
      <c r="L3" s="4"/>
      <c r="M3" s="21"/>
      <c r="N3" s="21"/>
      <c r="O3" s="21"/>
      <c r="P3" s="21"/>
      <c r="Q3" s="4"/>
      <c r="R3" s="4"/>
    </row>
    <row x14ac:dyDescent="0.25" r="4" customHeight="1" ht="25.8">
      <c r="A4" s="177"/>
      <c r="B4" s="178" t="s">
        <v>115</v>
      </c>
      <c r="C4" s="4"/>
      <c r="D4" s="179">
        <v>0.0336</v>
      </c>
      <c r="E4" s="4"/>
      <c r="F4" s="4"/>
      <c r="G4" s="180"/>
      <c r="H4" s="4" t="s">
        <v>116</v>
      </c>
      <c r="I4" s="4"/>
      <c r="J4" s="4"/>
      <c r="K4" s="181">
        <f>1-K5</f>
      </c>
      <c r="L4" s="4"/>
      <c r="M4" s="182"/>
      <c r="N4" s="183" t="s">
        <v>117</v>
      </c>
      <c r="O4" s="183" t="s">
        <v>118</v>
      </c>
      <c r="P4" s="184" t="s">
        <v>119</v>
      </c>
      <c r="Q4" s="4"/>
      <c r="R4" s="4"/>
    </row>
    <row x14ac:dyDescent="0.25" r="5" customHeight="1" ht="23.399999999999995">
      <c r="A5" s="185" t="s">
        <v>120</v>
      </c>
      <c r="B5" s="178" t="s">
        <v>121</v>
      </c>
      <c r="C5" s="4"/>
      <c r="D5" s="186">
        <v>0.0872</v>
      </c>
      <c r="E5" s="4"/>
      <c r="F5" s="4"/>
      <c r="G5" s="180"/>
      <c r="H5" s="4" t="s">
        <v>122</v>
      </c>
      <c r="I5" s="4"/>
      <c r="J5" s="4"/>
      <c r="K5" s="187">
        <v>0.13</v>
      </c>
      <c r="L5" s="4"/>
      <c r="M5" s="188" t="s">
        <v>123</v>
      </c>
      <c r="N5" s="189">
        <f>D10/(D10+D13+K15)</f>
      </c>
      <c r="O5" s="189">
        <f>D3</f>
      </c>
      <c r="P5" s="190">
        <f>N5*O5</f>
      </c>
      <c r="Q5" s="4"/>
      <c r="R5" s="4"/>
    </row>
    <row x14ac:dyDescent="0.25" r="6" customHeight="1" ht="28.2">
      <c r="A6" s="191"/>
      <c r="B6" s="178" t="s">
        <v>124</v>
      </c>
      <c r="C6" s="192"/>
      <c r="D6" s="193">
        <v>1.5</v>
      </c>
      <c r="E6" s="192"/>
      <c r="F6" s="192"/>
      <c r="G6" s="180" t="s">
        <v>125</v>
      </c>
      <c r="H6" s="4" t="s">
        <v>126</v>
      </c>
      <c r="I6" s="4"/>
      <c r="J6" s="4"/>
      <c r="K6" s="181">
        <f>K10+K7</f>
      </c>
      <c r="L6" s="4"/>
      <c r="M6" s="188" t="s">
        <v>127</v>
      </c>
      <c r="N6" s="189">
        <f>K15/(D10+K15+D13)</f>
      </c>
      <c r="O6" s="189">
        <f>K3</f>
      </c>
      <c r="P6" s="190">
        <f>N6*O6</f>
      </c>
      <c r="Q6" s="4"/>
      <c r="R6" s="4"/>
    </row>
    <row x14ac:dyDescent="0.25" r="7" customHeight="1" ht="33.6">
      <c r="A7" s="185" t="s">
        <v>125</v>
      </c>
      <c r="B7" s="178" t="s">
        <v>128</v>
      </c>
      <c r="C7" s="194"/>
      <c r="D7" s="195">
        <v>0.0581</v>
      </c>
      <c r="E7" s="194"/>
      <c r="F7" s="192"/>
      <c r="G7" s="180"/>
      <c r="H7" s="4" t="s">
        <v>129</v>
      </c>
      <c r="I7" s="4"/>
      <c r="J7" s="4"/>
      <c r="K7" s="196">
        <f>K8*K9</f>
      </c>
      <c r="L7" s="4"/>
      <c r="M7" s="188" t="s">
        <v>130</v>
      </c>
      <c r="N7" s="189">
        <f>0</f>
      </c>
      <c r="O7" s="189">
        <v>0</v>
      </c>
      <c r="P7" s="190">
        <v>0</v>
      </c>
      <c r="Q7" s="4"/>
      <c r="R7" s="4"/>
    </row>
    <row x14ac:dyDescent="0.25" r="8" customHeight="1" ht="27">
      <c r="A8" s="191"/>
      <c r="B8" s="178" t="s">
        <v>131</v>
      </c>
      <c r="C8" s="192"/>
      <c r="D8" s="197">
        <v>0.0917</v>
      </c>
      <c r="E8" s="198"/>
      <c r="F8" s="192"/>
      <c r="G8" s="180"/>
      <c r="H8" s="4" t="s">
        <v>132</v>
      </c>
      <c r="I8" s="4"/>
      <c r="J8" s="4"/>
      <c r="K8" s="199">
        <f>K16/K15</f>
      </c>
      <c r="L8" s="4"/>
      <c r="M8" s="173" t="s">
        <v>133</v>
      </c>
      <c r="N8" s="183"/>
      <c r="O8" s="174"/>
      <c r="P8" s="176">
        <f>SUM(P5:P7)</f>
      </c>
      <c r="Q8" s="4"/>
      <c r="R8" s="4"/>
    </row>
    <row x14ac:dyDescent="0.25" r="9" customHeight="1" ht="34.2">
      <c r="A9" s="191"/>
      <c r="B9" s="178" t="s">
        <v>134</v>
      </c>
      <c r="C9" s="192"/>
      <c r="D9" s="200">
        <v>0.0336</v>
      </c>
      <c r="E9" s="192"/>
      <c r="F9" s="192"/>
      <c r="G9" s="180"/>
      <c r="H9" s="4" t="s">
        <v>135</v>
      </c>
      <c r="I9" s="4"/>
      <c r="J9" s="4"/>
      <c r="K9" s="187">
        <v>0.0386</v>
      </c>
      <c r="L9" s="4"/>
      <c r="M9" s="4"/>
      <c r="N9" s="149"/>
      <c r="O9" s="149"/>
      <c r="P9" s="3"/>
      <c r="Q9" s="4"/>
      <c r="R9" s="4"/>
    </row>
    <row x14ac:dyDescent="0.25" r="10" customHeight="1" ht="27.600000000000005">
      <c r="A10" s="201"/>
      <c r="B10" s="202" t="s">
        <v>136</v>
      </c>
      <c r="C10" s="203"/>
      <c r="D10" s="204">
        <v>46259.4</v>
      </c>
      <c r="E10" s="192"/>
      <c r="F10" s="192"/>
      <c r="G10" s="180"/>
      <c r="H10" s="4" t="s">
        <v>137</v>
      </c>
      <c r="I10" s="4"/>
      <c r="J10" s="4"/>
      <c r="K10" s="196">
        <f>K11*K12</f>
      </c>
      <c r="L10" s="4"/>
      <c r="M10" s="4"/>
      <c r="N10" s="149"/>
      <c r="O10" s="149"/>
      <c r="P10" s="3"/>
      <c r="Q10" s="4"/>
      <c r="R10" s="4"/>
    </row>
    <row x14ac:dyDescent="0.25" r="11" customHeight="1" ht="25.8">
      <c r="A11" s="192"/>
      <c r="B11" s="4"/>
      <c r="C11" s="192"/>
      <c r="D11" s="205"/>
      <c r="E11" s="192"/>
      <c r="F11" s="192"/>
      <c r="G11" s="180"/>
      <c r="H11" s="4" t="s">
        <v>138</v>
      </c>
      <c r="I11" s="4"/>
      <c r="J11" s="4"/>
      <c r="K11" s="199">
        <f>K17/K15</f>
      </c>
      <c r="L11" s="4"/>
      <c r="M11" s="4"/>
      <c r="N11" s="149"/>
      <c r="O11" s="149"/>
      <c r="P11" s="3"/>
      <c r="Q11" s="4"/>
      <c r="R11" s="4"/>
    </row>
    <row x14ac:dyDescent="0.25" r="12" customHeight="1" ht="35.4">
      <c r="A12" s="192"/>
      <c r="B12" s="178"/>
      <c r="C12" s="192"/>
      <c r="D12" s="206"/>
      <c r="E12" s="192"/>
      <c r="F12" s="192"/>
      <c r="G12" s="180"/>
      <c r="H12" s="4" t="s">
        <v>139</v>
      </c>
      <c r="I12" s="4"/>
      <c r="J12" s="4"/>
      <c r="K12" s="187">
        <v>0.0336</v>
      </c>
      <c r="L12" s="4"/>
      <c r="M12" s="4"/>
      <c r="N12" s="149"/>
      <c r="O12" s="149"/>
      <c r="P12" s="3"/>
      <c r="Q12" s="4"/>
      <c r="R12" s="4"/>
    </row>
    <row x14ac:dyDescent="0.25" r="13" customHeight="1" ht="30.600000000000005">
      <c r="A13" s="207"/>
      <c r="B13" s="208" t="s">
        <v>140</v>
      </c>
      <c r="C13" s="208"/>
      <c r="D13" s="209">
        <v>0</v>
      </c>
      <c r="E13" s="192"/>
      <c r="F13" s="192"/>
      <c r="G13" s="210" t="s">
        <v>125</v>
      </c>
      <c r="H13" s="211" t="s">
        <v>141</v>
      </c>
      <c r="I13" s="211"/>
      <c r="J13" s="211"/>
      <c r="K13" s="212">
        <v>1.38</v>
      </c>
      <c r="L13" s="4"/>
      <c r="M13" s="4"/>
      <c r="N13" s="149"/>
      <c r="O13" s="213"/>
      <c r="P13" s="3"/>
      <c r="Q13" s="4"/>
      <c r="R13" s="4"/>
    </row>
    <row x14ac:dyDescent="0.25" r="14" customHeight="1" ht="37.8">
      <c r="A14" s="214"/>
      <c r="B14" s="192" t="s">
        <v>142</v>
      </c>
      <c r="C14" s="192"/>
      <c r="D14" s="215">
        <v>0</v>
      </c>
      <c r="E14" s="192"/>
      <c r="F14" s="192"/>
      <c r="G14" s="4" t="s">
        <v>31</v>
      </c>
      <c r="H14" s="4"/>
      <c r="I14" s="4"/>
      <c r="J14" s="4"/>
      <c r="K14" s="64"/>
      <c r="L14" s="4"/>
      <c r="M14" s="4"/>
      <c r="N14" s="149"/>
      <c r="O14" s="149"/>
      <c r="P14" s="3"/>
      <c r="Q14" s="4"/>
      <c r="R14" s="4"/>
    </row>
    <row x14ac:dyDescent="0.25" r="15" customHeight="1" ht="25.2">
      <c r="A15" s="210" t="s">
        <v>143</v>
      </c>
      <c r="B15" s="202" t="s">
        <v>130</v>
      </c>
      <c r="C15" s="211"/>
      <c r="D15" s="216">
        <v>0</v>
      </c>
      <c r="E15" s="4"/>
      <c r="F15" s="4"/>
      <c r="G15" s="175"/>
      <c r="H15" s="208" t="s">
        <v>144</v>
      </c>
      <c r="I15" s="217"/>
      <c r="J15" s="217"/>
      <c r="K15" s="218">
        <f>K16+K17</f>
      </c>
      <c r="L15" s="4"/>
      <c r="M15" s="4"/>
      <c r="N15" s="149"/>
      <c r="O15" s="149"/>
      <c r="P15" s="3"/>
      <c r="Q15" s="4"/>
      <c r="R15" s="4"/>
    </row>
    <row x14ac:dyDescent="0.25" r="16" customHeight="1" ht="19.5">
      <c r="A16" s="4"/>
      <c r="B16" s="4"/>
      <c r="C16" s="4"/>
      <c r="D16" s="64"/>
      <c r="E16" s="4"/>
      <c r="F16" s="4"/>
      <c r="G16" s="180" t="s">
        <v>120</v>
      </c>
      <c r="H16" s="4" t="s">
        <v>145</v>
      </c>
      <c r="I16" s="4"/>
      <c r="J16" s="4"/>
      <c r="K16" s="219">
        <v>85</v>
      </c>
      <c r="L16" s="4"/>
      <c r="M16" s="4"/>
      <c r="N16" s="149"/>
      <c r="O16" s="149"/>
      <c r="P16" s="3"/>
      <c r="Q16" s="4"/>
      <c r="R16" s="4"/>
    </row>
    <row x14ac:dyDescent="0.25" r="17" customHeight="1" ht="19.5">
      <c r="A17" s="4"/>
      <c r="B17" s="4"/>
      <c r="C17" s="4"/>
      <c r="D17" s="21"/>
      <c r="E17" s="4"/>
      <c r="F17" s="21"/>
      <c r="G17" s="220"/>
      <c r="H17" s="4" t="s">
        <v>146</v>
      </c>
      <c r="I17" s="4"/>
      <c r="J17" s="4"/>
      <c r="K17" s="219">
        <v>2581</v>
      </c>
      <c r="L17" s="4"/>
      <c r="M17" s="4"/>
      <c r="N17" s="149"/>
      <c r="O17" s="149"/>
      <c r="P17" s="3"/>
      <c r="Q17" s="4"/>
      <c r="R17" s="4"/>
    </row>
    <row x14ac:dyDescent="0.25" r="18" customHeight="1" ht="19.5">
      <c r="A18" s="4"/>
      <c r="B18" s="4"/>
      <c r="C18" s="4"/>
      <c r="D18" s="21"/>
      <c r="E18" s="4"/>
      <c r="F18" s="21"/>
      <c r="G18" s="210"/>
      <c r="H18" s="211"/>
      <c r="I18" s="211"/>
      <c r="J18" s="211"/>
      <c r="K18" s="221"/>
      <c r="L18" s="4"/>
      <c r="M18" s="4"/>
      <c r="N18" s="149"/>
      <c r="O18" s="149"/>
      <c r="P18" s="3"/>
      <c r="Q18" s="4"/>
      <c r="R18" s="4"/>
    </row>
    <row x14ac:dyDescent="0.25" r="19" customHeight="1" ht="19.5">
      <c r="A19" s="4"/>
      <c r="B19" s="4"/>
      <c r="C19" s="4"/>
      <c r="D19" s="64"/>
      <c r="E19" s="4"/>
      <c r="F19" s="4"/>
      <c r="G19" s="4"/>
      <c r="H19" s="4"/>
      <c r="I19" s="4"/>
      <c r="J19" s="4"/>
      <c r="K19" s="64"/>
      <c r="L19" s="4"/>
      <c r="M19" s="4"/>
      <c r="N19" s="149"/>
      <c r="O19" s="149"/>
      <c r="P19" s="3"/>
      <c r="Q19" s="4"/>
      <c r="R19" s="4"/>
    </row>
    <row x14ac:dyDescent="0.25" r="20" customHeight="1" ht="19.5">
      <c r="A20" s="4"/>
      <c r="B20" s="4"/>
      <c r="C20" s="4"/>
      <c r="D20" s="64"/>
      <c r="E20" s="4"/>
      <c r="F20" s="4"/>
      <c r="G20" s="4"/>
      <c r="H20" s="4"/>
      <c r="I20" s="4"/>
      <c r="J20" s="4"/>
      <c r="K20" s="64"/>
      <c r="L20" s="4"/>
      <c r="M20" s="4"/>
      <c r="N20" s="149"/>
      <c r="O20" s="149"/>
      <c r="P20" s="3"/>
      <c r="Q20" s="4"/>
      <c r="R20" s="4"/>
    </row>
    <row x14ac:dyDescent="0.25" r="21" customHeight="1" ht="19.5">
      <c r="A21" s="4"/>
      <c r="B21" s="4"/>
      <c r="C21" s="4"/>
      <c r="D21" s="64"/>
      <c r="E21" s="4"/>
      <c r="F21" s="4"/>
      <c r="G21" s="4"/>
      <c r="H21" s="4"/>
      <c r="I21" s="4"/>
      <c r="J21" s="4"/>
      <c r="K21" s="64"/>
      <c r="L21" s="4"/>
      <c r="M21" s="4"/>
      <c r="N21" s="149"/>
      <c r="O21" s="149"/>
      <c r="P21" s="3"/>
      <c r="Q21" s="4"/>
      <c r="R21" s="4"/>
    </row>
    <row x14ac:dyDescent="0.25" r="22" customHeight="1" ht="19.5">
      <c r="A22" s="4"/>
      <c r="B22" s="4"/>
      <c r="C22" s="21"/>
      <c r="D22" s="64"/>
      <c r="E22" s="4"/>
      <c r="F22" s="4"/>
      <c r="G22" s="4"/>
      <c r="H22" s="4"/>
      <c r="I22" s="4"/>
      <c r="J22" s="4"/>
      <c r="K22" s="64"/>
      <c r="L22" s="4"/>
      <c r="M22" s="4"/>
      <c r="N22" s="149"/>
      <c r="O22" s="149"/>
      <c r="P22" s="3"/>
      <c r="Q22" s="4"/>
      <c r="R22" s="4"/>
    </row>
    <row x14ac:dyDescent="0.25" r="23" customHeight="1" ht="19.5">
      <c r="A23" s="4"/>
      <c r="B23" s="4"/>
      <c r="C23" s="4"/>
      <c r="D23" s="64"/>
      <c r="E23" s="4"/>
      <c r="F23" s="4"/>
      <c r="G23" s="4"/>
      <c r="H23" s="4"/>
      <c r="I23" s="4"/>
      <c r="J23" s="4"/>
      <c r="K23" s="64"/>
      <c r="L23" s="4"/>
      <c r="M23" s="4"/>
      <c r="N23" s="149"/>
      <c r="O23" s="149"/>
      <c r="P23" s="3"/>
      <c r="Q23" s="4"/>
      <c r="R23" s="4"/>
    </row>
    <row x14ac:dyDescent="0.25" r="24" customHeight="1" ht="19.5">
      <c r="A24" s="4"/>
      <c r="B24" s="4"/>
      <c r="C24" s="4"/>
      <c r="D24" s="64"/>
      <c r="E24" s="4"/>
      <c r="F24" s="4"/>
      <c r="G24" s="4"/>
      <c r="H24" s="4"/>
      <c r="I24" s="4"/>
      <c r="J24" s="4"/>
      <c r="K24" s="64"/>
      <c r="L24" s="4"/>
      <c r="M24" s="4"/>
      <c r="N24" s="149"/>
      <c r="O24" s="149"/>
      <c r="P24" s="3"/>
      <c r="Q24" s="4"/>
      <c r="R24" s="4"/>
    </row>
    <row x14ac:dyDescent="0.25" r="25" customHeight="1" ht="19.5">
      <c r="A25" s="4"/>
      <c r="B25" s="4"/>
      <c r="C25" s="4"/>
      <c r="D25" s="64"/>
      <c r="E25" s="4"/>
      <c r="F25" s="4"/>
      <c r="G25" s="4"/>
      <c r="H25" s="4"/>
      <c r="I25" s="4"/>
      <c r="J25" s="4"/>
      <c r="K25" s="64"/>
      <c r="L25" s="4"/>
      <c r="M25" s="4"/>
      <c r="N25" s="149"/>
      <c r="O25" s="149"/>
      <c r="P25" s="3"/>
      <c r="Q25" s="4"/>
      <c r="R25" s="4"/>
    </row>
    <row x14ac:dyDescent="0.25" r="26" customHeight="1" ht="19.5">
      <c r="A26" s="4"/>
      <c r="B26" s="4"/>
      <c r="C26" s="4"/>
      <c r="D26" s="64"/>
      <c r="E26" s="4"/>
      <c r="F26" s="4"/>
      <c r="G26" s="4"/>
      <c r="H26" s="4"/>
      <c r="I26" s="4"/>
      <c r="J26" s="4"/>
      <c r="K26" s="64"/>
      <c r="L26" s="4"/>
      <c r="M26" s="4"/>
      <c r="N26" s="149"/>
      <c r="O26" s="149"/>
      <c r="P26" s="3"/>
      <c r="Q26" s="4"/>
      <c r="R26" s="4"/>
    </row>
    <row x14ac:dyDescent="0.25" r="27" customHeight="1" ht="19.5">
      <c r="A27" s="4"/>
      <c r="B27" s="4"/>
      <c r="C27" s="4"/>
      <c r="D27" s="64"/>
      <c r="E27" s="4"/>
      <c r="F27" s="4"/>
      <c r="G27" s="161"/>
      <c r="H27" s="4"/>
      <c r="I27" s="4"/>
      <c r="J27" s="4"/>
      <c r="K27" s="64"/>
      <c r="L27" s="4"/>
      <c r="M27" s="4"/>
      <c r="N27" s="149"/>
      <c r="O27" s="149"/>
      <c r="P27" s="3"/>
      <c r="Q27" s="4"/>
      <c r="R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7"/>
  <sheetViews>
    <sheetView workbookViewId="0"/>
  </sheetViews>
  <sheetFormatPr defaultRowHeight="15" x14ac:dyDescent="0.25"/>
  <cols>
    <col min="1" max="1" style="61" width="14.147857142857141" customWidth="1" bestFit="1"/>
    <col min="2" max="2" style="61" width="14.147857142857141" customWidth="1" bestFit="1"/>
    <col min="3" max="3" style="61" width="14.147857142857141" customWidth="1" bestFit="1"/>
    <col min="4" max="4" style="61" width="14.147857142857141" customWidth="1" bestFit="1"/>
    <col min="5" max="5" style="61" width="14.147857142857141" customWidth="1" bestFit="1"/>
    <col min="6" max="6" style="169" width="25.576428571428572" customWidth="1" bestFit="1"/>
    <col min="7" max="7" style="61" width="14.147857142857141" customWidth="1" bestFit="1"/>
    <col min="8" max="8" style="60" width="12.005" customWidth="1" bestFit="1"/>
    <col min="9" max="9" style="59" width="17.14785714285714" customWidth="1" bestFit="1"/>
    <col min="10" max="10" style="58" width="14.576428571428572" customWidth="1" bestFit="1"/>
    <col min="11" max="11" style="170" width="20.290714285714284" customWidth="1" bestFit="1"/>
    <col min="12" max="12" style="171" width="14.147857142857141" customWidth="1" bestFit="1"/>
    <col min="13" max="13" style="61" width="11.290714285714287" customWidth="1" bestFit="1"/>
    <col min="14" max="14" style="60" width="11.576428571428572" customWidth="1" bestFit="1"/>
    <col min="15" max="15" style="61" width="14.147857142857141" customWidth="1" bestFit="1"/>
  </cols>
  <sheetData>
    <row x14ac:dyDescent="0.25" r="1" customHeight="1" ht="19.5">
      <c r="A1" s="4"/>
      <c r="B1" s="4"/>
      <c r="C1" s="4"/>
      <c r="D1" s="4"/>
      <c r="E1" s="4"/>
      <c r="F1" s="147"/>
      <c r="G1" s="4"/>
      <c r="H1" s="3"/>
      <c r="I1" s="2"/>
      <c r="J1" s="1"/>
      <c r="K1" s="148"/>
      <c r="L1" s="149"/>
      <c r="M1" s="4"/>
      <c r="N1" s="3"/>
      <c r="O1" s="4"/>
    </row>
    <row x14ac:dyDescent="0.25" r="2" customHeight="1" ht="19.5">
      <c r="A2" s="4"/>
      <c r="B2" s="4"/>
      <c r="C2" s="4"/>
      <c r="D2" s="4"/>
      <c r="E2" s="150" t="s">
        <v>86</v>
      </c>
      <c r="F2" s="151"/>
      <c r="G2" s="151"/>
      <c r="H2" s="152"/>
      <c r="I2" s="2"/>
      <c r="J2" s="1"/>
      <c r="K2" s="148"/>
      <c r="L2" s="149"/>
      <c r="M2" s="4"/>
      <c r="N2" s="3"/>
      <c r="O2" s="4"/>
    </row>
    <row x14ac:dyDescent="0.25" r="3" customHeight="1" ht="19.5">
      <c r="A3" s="4"/>
      <c r="B3" s="4"/>
      <c r="C3" s="4"/>
      <c r="D3" s="4"/>
      <c r="E3" s="151"/>
      <c r="F3" s="151"/>
      <c r="G3" s="151"/>
      <c r="H3" s="152"/>
      <c r="I3" s="2"/>
      <c r="J3" s="1"/>
      <c r="K3" s="148"/>
      <c r="L3" s="149"/>
      <c r="M3" s="4"/>
      <c r="N3" s="3"/>
      <c r="O3" s="4"/>
    </row>
    <row x14ac:dyDescent="0.25" r="4" customHeight="1" ht="19.5">
      <c r="A4" s="4"/>
      <c r="B4" s="4"/>
      <c r="C4" s="4"/>
      <c r="D4" s="4"/>
      <c r="E4" s="4"/>
      <c r="F4" s="147"/>
      <c r="G4" s="4"/>
      <c r="H4" s="3"/>
      <c r="I4" s="2"/>
      <c r="J4" s="1"/>
      <c r="K4" s="148"/>
      <c r="L4" s="149"/>
      <c r="M4" s="4"/>
      <c r="N4" s="3"/>
      <c r="O4" s="4"/>
    </row>
    <row x14ac:dyDescent="0.25" r="5" customHeight="1" ht="19.5">
      <c r="A5" s="4"/>
      <c r="B5" s="4"/>
      <c r="C5" s="4"/>
      <c r="D5" s="4"/>
      <c r="E5" s="4"/>
      <c r="F5" s="147"/>
      <c r="G5" s="4"/>
      <c r="H5" s="153" t="s">
        <v>8</v>
      </c>
      <c r="I5" s="153" t="s">
        <v>87</v>
      </c>
      <c r="J5" s="154" t="s">
        <v>88</v>
      </c>
      <c r="K5" s="155" t="s">
        <v>89</v>
      </c>
      <c r="L5" s="155" t="s">
        <v>90</v>
      </c>
      <c r="M5" s="156"/>
      <c r="N5" s="153" t="s">
        <v>91</v>
      </c>
      <c r="O5" s="4"/>
    </row>
    <row x14ac:dyDescent="0.25" r="6" customHeight="1" ht="19.5">
      <c r="A6" s="4"/>
      <c r="B6" s="4"/>
      <c r="C6" s="4"/>
      <c r="D6" s="4"/>
      <c r="E6" s="4"/>
      <c r="F6" s="157" t="s">
        <v>92</v>
      </c>
      <c r="G6" s="4"/>
      <c r="H6" s="158">
        <f>[1]Segment_SG!J15+[1]Segment_SG!J17</f>
      </c>
      <c r="I6" s="158">
        <f>[1]Segment_SG!J38</f>
      </c>
      <c r="J6" s="159">
        <f>K6/H6</f>
      </c>
      <c r="K6" s="160">
        <f>K8*L6</f>
      </c>
      <c r="L6" s="160">
        <f>I6/I8</f>
      </c>
      <c r="M6" s="4"/>
      <c r="N6" s="161">
        <v>1.39</v>
      </c>
      <c r="O6" s="4"/>
    </row>
    <row x14ac:dyDescent="0.25" r="7" customHeight="1" ht="19.5">
      <c r="A7" s="4"/>
      <c r="B7" s="4"/>
      <c r="C7" s="4"/>
      <c r="D7" s="4"/>
      <c r="E7" s="4"/>
      <c r="F7" s="156" t="s">
        <v>93</v>
      </c>
      <c r="G7" s="4"/>
      <c r="H7" s="158">
        <f>[1]Segment_SG!J20</f>
      </c>
      <c r="I7" s="158">
        <f>[1]Segment_SG!J39</f>
      </c>
      <c r="J7" s="159">
        <f>K7/H7</f>
      </c>
      <c r="K7" s="160">
        <f>K8*L7</f>
      </c>
      <c r="L7" s="160">
        <f>I7/I8</f>
      </c>
      <c r="M7" s="4"/>
      <c r="N7" s="161">
        <f>(N8-(L6*N6))/L7</f>
      </c>
      <c r="O7" s="4" t="s">
        <v>94</v>
      </c>
    </row>
    <row x14ac:dyDescent="0.25" r="8" customHeight="1" ht="19.5">
      <c r="A8" s="4"/>
      <c r="B8" s="4"/>
      <c r="C8" s="4"/>
      <c r="D8" s="4"/>
      <c r="E8" s="4"/>
      <c r="F8" s="156" t="s">
        <v>95</v>
      </c>
      <c r="G8" s="4"/>
      <c r="H8" s="158">
        <f>SUM(H6:H7)</f>
      </c>
      <c r="I8" s="158">
        <f>SUM(I6:I7)</f>
      </c>
      <c r="J8" s="159"/>
      <c r="K8" s="160">
        <f>DCF!T94</f>
      </c>
      <c r="L8" s="160">
        <f>SUM(L6:L7)</f>
      </c>
      <c r="M8" s="4"/>
      <c r="N8" s="162">
        <v>1.5</v>
      </c>
      <c r="O8" s="4"/>
    </row>
    <row x14ac:dyDescent="0.25" r="9" customHeight="1" ht="19.5">
      <c r="A9" s="4"/>
      <c r="B9" s="4"/>
      <c r="C9" s="4"/>
      <c r="D9" s="4"/>
      <c r="E9" s="4"/>
      <c r="F9" s="147"/>
      <c r="G9" s="4"/>
      <c r="H9" s="3"/>
      <c r="I9" s="2"/>
      <c r="J9" s="1"/>
      <c r="K9" s="148"/>
      <c r="L9" s="149"/>
      <c r="M9" s="4"/>
      <c r="N9" s="3"/>
      <c r="O9" s="4"/>
    </row>
    <row x14ac:dyDescent="0.25" r="10" customHeight="1" ht="19.5">
      <c r="A10" s="4"/>
      <c r="B10" s="4"/>
      <c r="C10" s="4"/>
      <c r="D10" s="4"/>
      <c r="E10" s="4" t="s">
        <v>96</v>
      </c>
      <c r="F10" s="147"/>
      <c r="G10" s="4"/>
      <c r="H10" s="3"/>
      <c r="I10" s="2"/>
      <c r="J10" s="1"/>
      <c r="K10" s="148"/>
      <c r="L10" s="149"/>
      <c r="M10" s="4"/>
      <c r="N10" s="3"/>
      <c r="O10" s="4"/>
    </row>
    <row x14ac:dyDescent="0.25" r="11" customHeight="1" ht="27.600000000000005">
      <c r="A11" s="4"/>
      <c r="B11" s="4"/>
      <c r="C11" s="4"/>
      <c r="D11" s="4"/>
      <c r="E11" s="4"/>
      <c r="F11" s="163" t="s">
        <v>97</v>
      </c>
      <c r="G11" s="163"/>
      <c r="H11" s="164"/>
      <c r="I11" s="2"/>
      <c r="J11" s="1"/>
      <c r="K11" s="148"/>
      <c r="L11" s="149"/>
      <c r="M11" s="4"/>
      <c r="N11" s="3"/>
      <c r="O11" s="4"/>
    </row>
    <row x14ac:dyDescent="0.25" r="12" customHeight="1" ht="19.5">
      <c r="A12" s="4"/>
      <c r="B12" s="4"/>
      <c r="C12" s="4"/>
      <c r="D12" s="4"/>
      <c r="E12" s="4"/>
      <c r="F12" s="147" t="s">
        <v>98</v>
      </c>
      <c r="G12" s="4"/>
      <c r="H12" s="161">
        <v>1.47</v>
      </c>
      <c r="I12" s="2"/>
      <c r="J12" s="1"/>
      <c r="K12" s="148"/>
      <c r="L12" s="149"/>
      <c r="M12" s="4"/>
      <c r="N12" s="3"/>
      <c r="O12" s="4"/>
    </row>
    <row x14ac:dyDescent="0.25" r="13" customHeight="1" ht="19.5">
      <c r="A13" s="4"/>
      <c r="B13" s="4"/>
      <c r="C13" s="4"/>
      <c r="D13" s="4"/>
      <c r="E13" s="4"/>
      <c r="F13" s="151" t="s">
        <v>99</v>
      </c>
      <c r="G13" s="4"/>
      <c r="H13" s="21">
        <v>0.0936</v>
      </c>
      <c r="I13" s="2"/>
      <c r="J13" s="1"/>
      <c r="K13" s="148"/>
      <c r="L13" s="149"/>
      <c r="M13" s="4"/>
      <c r="N13" s="3"/>
      <c r="O13" s="4"/>
    </row>
    <row x14ac:dyDescent="0.25" r="14" customHeight="1" ht="19.5">
      <c r="A14" s="4"/>
      <c r="B14" s="4"/>
      <c r="C14" s="4"/>
      <c r="D14" s="4"/>
      <c r="E14" s="4"/>
      <c r="F14" s="151" t="s">
        <v>100</v>
      </c>
      <c r="G14" s="4"/>
      <c r="H14" s="21">
        <v>0.034</v>
      </c>
      <c r="I14" s="2"/>
      <c r="J14" s="1"/>
      <c r="K14" s="148"/>
      <c r="L14" s="149"/>
      <c r="M14" s="4"/>
      <c r="N14" s="3"/>
      <c r="O14" s="4"/>
    </row>
    <row x14ac:dyDescent="0.25" r="15" customHeight="1" ht="19.5">
      <c r="A15" s="4"/>
      <c r="B15" s="4"/>
      <c r="C15" s="4"/>
      <c r="D15" s="4"/>
      <c r="E15" s="4"/>
      <c r="F15" s="147" t="s">
        <v>101</v>
      </c>
      <c r="G15" s="4"/>
      <c r="H15" s="165">
        <f>H12/(1+(1-H14)*H13)</f>
      </c>
      <c r="I15" s="2"/>
      <c r="J15" s="1"/>
      <c r="K15" s="148"/>
      <c r="L15" s="149"/>
      <c r="M15" s="4"/>
      <c r="N15" s="3"/>
      <c r="O15" s="4"/>
    </row>
    <row x14ac:dyDescent="0.25" r="16" customHeight="1" ht="19.5">
      <c r="A16" s="4"/>
      <c r="B16" s="4"/>
      <c r="C16" s="4"/>
      <c r="D16" s="4"/>
      <c r="E16" s="4"/>
      <c r="F16" s="147"/>
      <c r="G16" s="4"/>
      <c r="H16" s="3"/>
      <c r="I16" s="2"/>
      <c r="J16" s="1"/>
      <c r="K16" s="148"/>
      <c r="L16" s="149"/>
      <c r="M16" s="4"/>
      <c r="N16" s="3"/>
      <c r="O16" s="4"/>
    </row>
    <row x14ac:dyDescent="0.25" r="17" customHeight="1" ht="19.5">
      <c r="A17" s="4"/>
      <c r="B17" s="4"/>
      <c r="C17" s="4"/>
      <c r="D17" s="4"/>
      <c r="E17" s="4"/>
      <c r="F17" s="147" t="s">
        <v>102</v>
      </c>
      <c r="G17" s="4"/>
      <c r="H17" s="3"/>
      <c r="I17" s="2"/>
      <c r="J17" s="1"/>
      <c r="K17" s="148"/>
      <c r="L17" s="149"/>
      <c r="M17" s="4"/>
      <c r="N17" s="3"/>
      <c r="O17" s="4"/>
    </row>
    <row x14ac:dyDescent="0.25" r="18" customHeight="1" ht="19.5">
      <c r="A18" s="4"/>
      <c r="B18" s="4"/>
      <c r="C18" s="4"/>
      <c r="D18" s="4"/>
      <c r="E18" s="4"/>
      <c r="F18" s="147" t="s">
        <v>103</v>
      </c>
      <c r="G18" s="4"/>
      <c r="H18" s="21">
        <v>0.0281</v>
      </c>
      <c r="I18" s="2"/>
      <c r="J18" s="1"/>
      <c r="K18" s="148"/>
      <c r="L18" s="149"/>
      <c r="M18" s="4"/>
      <c r="N18" s="3"/>
      <c r="O18" s="4"/>
    </row>
    <row x14ac:dyDescent="0.25" r="19" customHeight="1" ht="19.5">
      <c r="A19" s="4"/>
      <c r="B19" s="4"/>
      <c r="C19" s="4"/>
      <c r="D19" s="4"/>
      <c r="E19" s="4"/>
      <c r="F19" s="147" t="s">
        <v>104</v>
      </c>
      <c r="G19" s="4"/>
      <c r="H19" s="161">
        <f>H15/(1-H18)</f>
      </c>
      <c r="I19" s="2"/>
      <c r="J19" s="1"/>
      <c r="K19" s="148"/>
      <c r="L19" s="149"/>
      <c r="M19" s="4"/>
      <c r="N19" s="3"/>
      <c r="O19" s="4"/>
    </row>
    <row x14ac:dyDescent="0.25" r="20" customHeight="1" ht="19.5">
      <c r="A20" s="4"/>
      <c r="B20" s="4"/>
      <c r="C20" s="4"/>
      <c r="D20" s="4"/>
      <c r="E20" s="4"/>
      <c r="F20" s="147"/>
      <c r="G20" s="4"/>
      <c r="H20" s="3"/>
      <c r="I20" s="2"/>
      <c r="J20" s="1"/>
      <c r="K20" s="148"/>
      <c r="L20" s="149"/>
      <c r="M20" s="4"/>
      <c r="N20" s="3"/>
      <c r="O20" s="4"/>
    </row>
    <row x14ac:dyDescent="0.25" r="21" customHeight="1" ht="19.5">
      <c r="A21" s="4"/>
      <c r="B21" s="4"/>
      <c r="C21" s="4"/>
      <c r="D21" s="4"/>
      <c r="E21" s="4"/>
      <c r="F21" s="147"/>
      <c r="G21" s="4"/>
      <c r="H21" s="3"/>
      <c r="I21" s="2"/>
      <c r="J21" s="1"/>
      <c r="K21" s="148"/>
      <c r="L21" s="149"/>
      <c r="M21" s="4"/>
      <c r="N21" s="3"/>
      <c r="O21" s="4"/>
    </row>
    <row x14ac:dyDescent="0.25" r="22" customHeight="1" ht="19.5">
      <c r="A22" s="4"/>
      <c r="B22" s="4"/>
      <c r="C22" s="4"/>
      <c r="D22" s="4"/>
      <c r="E22" s="4"/>
      <c r="F22" s="156" t="s">
        <v>105</v>
      </c>
      <c r="G22" s="4"/>
      <c r="H22" s="3"/>
      <c r="I22" s="2"/>
      <c r="J22" s="1"/>
      <c r="K22" s="148"/>
      <c r="L22" s="149"/>
      <c r="M22" s="4"/>
      <c r="N22" s="3"/>
      <c r="O22" s="4"/>
    </row>
    <row x14ac:dyDescent="0.25" r="23" customHeight="1" ht="19.5">
      <c r="A23" s="4"/>
      <c r="B23" s="4"/>
      <c r="C23" s="4"/>
      <c r="D23" s="4"/>
      <c r="E23" s="4"/>
      <c r="F23" s="147" t="s">
        <v>106</v>
      </c>
      <c r="G23" s="4"/>
      <c r="H23" s="3"/>
      <c r="I23" s="2"/>
      <c r="J23" s="166" t="s">
        <v>107</v>
      </c>
      <c r="K23" s="148" t="s">
        <v>108</v>
      </c>
      <c r="L23" s="149"/>
      <c r="M23" s="4"/>
      <c r="N23" s="3"/>
      <c r="O23" s="4"/>
    </row>
    <row x14ac:dyDescent="0.25" r="24" customHeight="1" ht="19.5">
      <c r="A24" s="4"/>
      <c r="B24" s="4"/>
      <c r="C24" s="4"/>
      <c r="D24" s="4"/>
      <c r="E24" s="4"/>
      <c r="F24" s="157" t="s">
        <v>109</v>
      </c>
      <c r="G24" s="4"/>
      <c r="H24" s="3"/>
      <c r="I24" s="167">
        <v>2092</v>
      </c>
      <c r="J24" s="48">
        <f>I24/$I$27</f>
      </c>
      <c r="K24" s="21">
        <f>(5.5%+9.44%)/2</f>
      </c>
      <c r="L24" s="149"/>
      <c r="M24" s="4"/>
      <c r="N24" s="3"/>
      <c r="O24" s="4"/>
    </row>
    <row x14ac:dyDescent="0.25" r="25" customHeight="1" ht="19.5">
      <c r="A25" s="4"/>
      <c r="B25" s="4"/>
      <c r="C25" s="4"/>
      <c r="D25" s="4"/>
      <c r="E25" s="4"/>
      <c r="F25" s="168" t="s">
        <v>110</v>
      </c>
      <c r="G25" s="4"/>
      <c r="H25" s="3"/>
      <c r="I25" s="167">
        <v>1906</v>
      </c>
      <c r="J25" s="48">
        <f>I25/$I$27</f>
      </c>
      <c r="K25" s="21">
        <v>0.0672</v>
      </c>
      <c r="L25" s="149"/>
      <c r="M25" s="4"/>
      <c r="N25" s="3"/>
      <c r="O25" s="4"/>
    </row>
    <row x14ac:dyDescent="0.25" r="26" customHeight="1" ht="19.5">
      <c r="A26" s="4"/>
      <c r="B26" s="4"/>
      <c r="C26" s="4"/>
      <c r="D26" s="4"/>
      <c r="E26" s="4"/>
      <c r="F26" s="168" t="s">
        <v>111</v>
      </c>
      <c r="G26" s="4"/>
      <c r="H26" s="3"/>
      <c r="I26" s="167">
        <v>1007</v>
      </c>
      <c r="J26" s="48">
        <f>I26/$I$27</f>
      </c>
      <c r="K26" s="21">
        <v>0.0727</v>
      </c>
      <c r="L26" s="149"/>
      <c r="M26" s="4"/>
      <c r="N26" s="3"/>
      <c r="O26" s="4"/>
    </row>
    <row x14ac:dyDescent="0.25" r="27" customHeight="1" ht="19.5">
      <c r="A27" s="4"/>
      <c r="B27" s="4"/>
      <c r="C27" s="4"/>
      <c r="D27" s="4"/>
      <c r="E27" s="4"/>
      <c r="F27" s="157" t="s">
        <v>112</v>
      </c>
      <c r="G27" s="4"/>
      <c r="H27" s="3"/>
      <c r="I27" s="167">
        <v>5005</v>
      </c>
      <c r="J27" s="48">
        <f>SUM(J24:J26)</f>
      </c>
      <c r="K27" s="21">
        <f>J24*K24+J25*K25+J26*K26</f>
      </c>
      <c r="L27" s="149"/>
      <c r="M27" s="4"/>
      <c r="N27" s="3"/>
      <c r="O27" s="4"/>
    </row>
  </sheetData>
  <mergeCells count="1">
    <mergeCell ref="E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5" x14ac:dyDescent="0.25"/>
  <cols>
    <col min="1" max="1" style="143" width="32.29071428571429" customWidth="1" bestFit="1"/>
    <col min="2" max="2" style="144" width="32.29071428571429" customWidth="1" bestFit="1"/>
    <col min="3" max="3" style="145" width="24.862142857142857" customWidth="1" bestFit="1"/>
    <col min="4" max="4" style="145" width="28.005" customWidth="1" bestFit="1"/>
    <col min="5" max="5" style="145" width="18.290714285714284" customWidth="1" bestFit="1"/>
    <col min="6" max="6" style="145" width="24.862142857142857" customWidth="1" bestFit="1"/>
    <col min="7" max="7" style="146" width="22.290714285714284" customWidth="1" bestFit="1"/>
  </cols>
  <sheetData>
    <row x14ac:dyDescent="0.25" r="1" customHeight="1" ht="19.5" customFormat="1" s="120">
      <c r="A1" s="121" t="s">
        <v>74</v>
      </c>
      <c r="B1" s="122">
        <v>43131</v>
      </c>
      <c r="C1" s="123">
        <v>43496</v>
      </c>
      <c r="D1" s="123">
        <v>43861</v>
      </c>
      <c r="E1" s="123">
        <v>44227</v>
      </c>
      <c r="F1" s="123">
        <v>44592</v>
      </c>
      <c r="G1" s="123">
        <v>44957</v>
      </c>
    </row>
    <row x14ac:dyDescent="0.25" r="2" customHeight="1" ht="19.5" customFormat="1" s="120">
      <c r="A2" s="124" t="s">
        <v>75</v>
      </c>
      <c r="B2" s="125">
        <f>[1]Balancesheet_BS!E14</f>
      </c>
      <c r="C2" s="125">
        <f>[1]Balancesheet_BS!F14</f>
      </c>
      <c r="D2" s="125">
        <f>[1]Balancesheet_BS!G14</f>
      </c>
      <c r="E2" s="125">
        <f>[1]Balancesheet_BS!H14</f>
      </c>
      <c r="F2" s="125">
        <f>[1]Balancesheet_BS!I14</f>
      </c>
      <c r="G2" s="126">
        <f>[1]Balancesheet_BS!J14</f>
      </c>
    </row>
    <row x14ac:dyDescent="0.25" r="3" customHeight="1" ht="30.600000000000005" customFormat="1" s="120">
      <c r="A3" s="124" t="s">
        <v>76</v>
      </c>
      <c r="B3" s="127">
        <f>'[1]Balance Sheet'!B20</f>
      </c>
      <c r="C3" s="127">
        <f>'[1]Balance Sheet'!C20</f>
      </c>
      <c r="D3" s="127">
        <f>'[1]Balance Sheet'!D20</f>
      </c>
      <c r="E3" s="127">
        <f>'[1]Balance Sheet'!E20</f>
      </c>
      <c r="F3" s="128">
        <f>'[1]Balance Sheet'!F20</f>
      </c>
      <c r="G3" s="128">
        <f>'[1]Balance Sheet'!G20</f>
      </c>
    </row>
    <row x14ac:dyDescent="0.25" r="4" customHeight="1" ht="19.5" customFormat="1" s="120">
      <c r="A4" s="124" t="s">
        <v>77</v>
      </c>
      <c r="B4" s="127">
        <f>'[1]Balance Sheet'!B25</f>
      </c>
      <c r="C4" s="127">
        <f>'[1]Balance Sheet'!C25</f>
      </c>
      <c r="D4" s="127">
        <f>'[1]Balance Sheet'!D25</f>
      </c>
      <c r="E4" s="127">
        <f>'[1]Balance Sheet'!E25</f>
      </c>
      <c r="F4" s="128">
        <f>'[1]Balance Sheet'!F25</f>
      </c>
      <c r="G4" s="128">
        <f>'[1]Balance Sheet'!G25</f>
      </c>
    </row>
    <row x14ac:dyDescent="0.25" r="5" customHeight="1" ht="19.5" customFormat="1" s="120">
      <c r="A5" s="124" t="s">
        <v>78</v>
      </c>
      <c r="B5" s="127">
        <f>'[1]Balance Sheet'!B26</f>
      </c>
      <c r="C5" s="127">
        <f>'[1]Balance Sheet'!C26</f>
      </c>
      <c r="D5" s="128">
        <f>'[1]Balance Sheet'!D26</f>
      </c>
      <c r="E5" s="127">
        <f>'[1]Balance Sheet'!E26</f>
      </c>
      <c r="F5" s="128">
        <f>'[1]Balance Sheet'!F26</f>
      </c>
      <c r="G5" s="128">
        <f>'[1]Balance Sheet'!G26</f>
      </c>
    </row>
    <row x14ac:dyDescent="0.25" r="6" customHeight="1" ht="19.5" customFormat="1" s="120">
      <c r="A6" s="129" t="s">
        <v>79</v>
      </c>
      <c r="B6" s="130">
        <f>SUM('[1]Balance Sheet'!B27)</f>
      </c>
      <c r="C6" s="131">
        <f>SUM('[1]Balance Sheet'!C27)</f>
      </c>
      <c r="D6" s="130">
        <f>SUM('[1]Balance Sheet'!D27)</f>
      </c>
      <c r="E6" s="130">
        <f>SUM('[1]Balance Sheet'!E27)</f>
      </c>
      <c r="F6" s="131">
        <f>SUM('[1]Balance Sheet'!F27)</f>
      </c>
      <c r="G6" s="131">
        <f>SUM('[1]Balance Sheet'!G27)</f>
      </c>
    </row>
    <row x14ac:dyDescent="0.25" r="7" customHeight="1" ht="19.5" customFormat="1" s="120">
      <c r="A7" s="132"/>
      <c r="B7" s="133"/>
      <c r="C7" s="134"/>
      <c r="D7" s="134"/>
      <c r="E7" s="134"/>
      <c r="F7" s="134"/>
      <c r="G7" s="135"/>
    </row>
    <row x14ac:dyDescent="0.25" r="8" customHeight="1" ht="19.5" customFormat="1" s="120">
      <c r="A8" s="124" t="s">
        <v>80</v>
      </c>
      <c r="B8" s="127">
        <f>'[1]Balance Sheet'!B41</f>
      </c>
      <c r="C8" s="127">
        <f>'[1]Balance Sheet'!C41</f>
      </c>
      <c r="D8" s="127">
        <f>'[1]Balance Sheet'!D41</f>
      </c>
      <c r="E8" s="127">
        <f>'[1]Balance Sheet'!E41</f>
      </c>
      <c r="F8" s="128">
        <f>'[1]Balance Sheet'!F41</f>
      </c>
      <c r="G8" s="128">
        <f>'[1]Balance Sheet'!G41</f>
      </c>
    </row>
    <row x14ac:dyDescent="0.25" r="9" customHeight="1" ht="19.5" customFormat="1" s="120">
      <c r="A9" s="124" t="s">
        <v>81</v>
      </c>
      <c r="B9" s="127">
        <f>'[1]Balance Sheet'!B42</f>
      </c>
      <c r="C9" s="127">
        <f>'[1]Balance Sheet'!C42</f>
      </c>
      <c r="D9" s="127">
        <f>'[1]Balance Sheet'!D42</f>
      </c>
      <c r="E9" s="127">
        <f>'[1]Balance Sheet'!E42</f>
      </c>
      <c r="F9" s="128">
        <f>'[1]Balance Sheet'!F42</f>
      </c>
      <c r="G9" s="128">
        <f>'[1]Balance Sheet'!G42</f>
      </c>
    </row>
    <row x14ac:dyDescent="0.25" r="10" customHeight="1" ht="19.5" customFormat="1" s="120">
      <c r="A10" s="124" t="s">
        <v>82</v>
      </c>
      <c r="B10" s="136">
        <f>'[1]Balance Sheet'!B46+'[1]Balance Sheet'!B47+'[1]Balance Sheet'!B45</f>
      </c>
      <c r="C10" s="136">
        <f>'[1]Balance Sheet'!C46+'[1]Balance Sheet'!C47+'[1]Balance Sheet'!C45</f>
      </c>
      <c r="D10" s="136">
        <f>'[1]Balance Sheet'!D46+'[1]Balance Sheet'!D47+'[1]Balance Sheet'!D45</f>
      </c>
      <c r="E10" s="137">
        <f>'[1]Balance Sheet'!E46+'[1]Balance Sheet'!E47+'[1]Balance Sheet'!E45</f>
      </c>
      <c r="F10" s="137">
        <f>'[1]Balance Sheet'!F46+'[1]Balance Sheet'!F47+'[1]Balance Sheet'!F45</f>
      </c>
      <c r="G10" s="137">
        <f>'[1]Balance Sheet'!G46+'[1]Balance Sheet'!G47+'[1]Balance Sheet'!G45</f>
      </c>
    </row>
    <row x14ac:dyDescent="0.25" r="11" customHeight="1" ht="19.5" customFormat="1" s="120">
      <c r="A11" s="129" t="s">
        <v>83</v>
      </c>
      <c r="B11" s="130">
        <f>SUM(B8:B10)</f>
      </c>
      <c r="C11" s="130">
        <f>SUM(C8:C10)</f>
      </c>
      <c r="D11" s="130">
        <f>SUM(D8:D10)</f>
      </c>
      <c r="E11" s="130">
        <f>SUM(E8:E10)</f>
      </c>
      <c r="F11" s="131">
        <f>SUM(F8:F10)</f>
      </c>
      <c r="G11" s="131">
        <f>SUM(G8:G10)</f>
      </c>
    </row>
    <row x14ac:dyDescent="0.25" r="12" customHeight="1" ht="19.5" customFormat="1" s="120">
      <c r="A12" s="132"/>
      <c r="B12" s="133"/>
      <c r="C12" s="134"/>
      <c r="D12" s="134"/>
      <c r="E12" s="134"/>
      <c r="F12" s="134"/>
      <c r="G12" s="135"/>
    </row>
    <row x14ac:dyDescent="0.25" r="13" customHeight="1" ht="19.5" customFormat="1" s="120">
      <c r="A13" s="124" t="s">
        <v>84</v>
      </c>
      <c r="B13" s="138">
        <f>B6-B11</f>
      </c>
      <c r="C13" s="138">
        <f>C6-C11</f>
      </c>
      <c r="D13" s="138">
        <f>D6-D11</f>
      </c>
      <c r="E13" s="138">
        <f>E6-E11</f>
      </c>
      <c r="F13" s="139">
        <f>F6-F11</f>
      </c>
      <c r="G13" s="139">
        <f>G6-G11</f>
      </c>
    </row>
    <row x14ac:dyDescent="0.25" r="14" customHeight="1" ht="19.5" customFormat="1" s="120">
      <c r="A14" s="124" t="s">
        <v>85</v>
      </c>
      <c r="B14" s="140"/>
      <c r="C14" s="141">
        <f>C13-B13</f>
      </c>
      <c r="D14" s="141">
        <f>D13-C13</f>
      </c>
      <c r="E14" s="141">
        <f>E13-D13</f>
      </c>
      <c r="F14" s="141">
        <f>F13-E13</f>
      </c>
      <c r="G14" s="142">
        <f>G13-F13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75"/>
  <sheetViews>
    <sheetView workbookViewId="0" tabSelected="1"/>
  </sheetViews>
  <sheetFormatPr defaultRowHeight="15" x14ac:dyDescent="0.25"/>
  <cols>
    <col min="1" max="1" style="117" width="31.14785714285714" customWidth="1" bestFit="1"/>
    <col min="2" max="2" style="61" width="8.719285714285713" customWidth="1" bestFit="1"/>
    <col min="3" max="3" style="60" width="22.719285714285714" customWidth="1" bestFit="1"/>
    <col min="4" max="4" style="60" width="14.43357142857143" customWidth="1" bestFit="1"/>
    <col min="5" max="5" style="60" width="16.719285714285714" customWidth="1" bestFit="1"/>
    <col min="6" max="6" style="60" width="15.290714285714287" customWidth="1" bestFit="1"/>
    <col min="7" max="7" style="118" width="12.719285714285713" customWidth="1" bestFit="1"/>
    <col min="8" max="8" style="118" width="20.14785714285714" customWidth="1" bestFit="1"/>
    <col min="9" max="9" style="118" width="19.719285714285714" customWidth="1" bestFit="1"/>
    <col min="10" max="10" style="118" width="16.290714285714284" customWidth="1" bestFit="1"/>
    <col min="11" max="11" style="118" width="10.005" customWidth="1" bestFit="1"/>
    <col min="12" max="12" style="118" width="15.290714285714287" customWidth="1" bestFit="1"/>
    <col min="13" max="13" style="118" width="12.719285714285713" customWidth="1" bestFit="1"/>
    <col min="14" max="14" style="118" width="12.719285714285713" customWidth="1" bestFit="1"/>
    <col min="15" max="15" style="118" width="12.719285714285713" customWidth="1" bestFit="1"/>
    <col min="16" max="16" style="119" width="16.290714285714284" customWidth="1" bestFit="1"/>
    <col min="17" max="17" style="118" width="12.290714285714287" customWidth="1" bestFit="1"/>
    <col min="18" max="18" style="118" width="9.43357142857143" customWidth="1" bestFit="1"/>
    <col min="19" max="19" style="118" width="11.43357142857143" customWidth="1" bestFit="1"/>
    <col min="20" max="20" style="61" width="14.147857142857141" customWidth="1" bestFit="1"/>
    <col min="21" max="21" style="61" width="14.147857142857141" customWidth="1" bestFit="1"/>
    <col min="22" max="22" style="61" width="14.147857142857141" customWidth="1" bestFit="1"/>
  </cols>
  <sheetData>
    <row x14ac:dyDescent="0.25" r="1" customHeight="1" ht="19.5">
      <c r="A1" s="62"/>
      <c r="B1" s="4"/>
      <c r="C1" s="3"/>
      <c r="D1" s="3"/>
      <c r="E1" s="3"/>
      <c r="F1" s="3"/>
      <c r="G1" s="63"/>
      <c r="H1" s="63"/>
      <c r="I1" s="63"/>
      <c r="J1" s="63"/>
      <c r="K1" s="63"/>
      <c r="L1" s="63"/>
      <c r="M1" s="63"/>
      <c r="N1" s="63"/>
      <c r="O1" s="63"/>
      <c r="P1" s="64"/>
      <c r="Q1" s="63"/>
      <c r="R1" s="63"/>
      <c r="S1" s="63"/>
      <c r="T1" s="4"/>
      <c r="U1" s="4"/>
      <c r="V1" s="4"/>
    </row>
    <row x14ac:dyDescent="0.25" r="2" customHeight="1" ht="19.5">
      <c r="A2" s="62"/>
      <c r="B2" s="4"/>
      <c r="C2" s="3"/>
      <c r="D2" s="3"/>
      <c r="E2" s="3"/>
      <c r="F2" s="3"/>
      <c r="G2" s="63"/>
      <c r="H2" s="63"/>
      <c r="I2" s="63"/>
      <c r="J2" s="63"/>
      <c r="K2" s="63"/>
      <c r="L2" s="63"/>
      <c r="M2" s="63"/>
      <c r="N2" s="63"/>
      <c r="O2" s="63"/>
      <c r="P2" s="64"/>
      <c r="Q2" s="63"/>
      <c r="R2" s="63"/>
      <c r="S2" s="63"/>
      <c r="T2" s="4"/>
      <c r="U2" s="4"/>
      <c r="V2" s="4"/>
    </row>
    <row x14ac:dyDescent="0.25" r="3" customHeight="1" ht="19.5">
      <c r="A3" s="62"/>
      <c r="B3" s="4"/>
      <c r="C3" s="3"/>
      <c r="D3" s="3"/>
      <c r="E3" s="3"/>
      <c r="F3" s="3"/>
      <c r="G3" s="63"/>
      <c r="H3" s="63"/>
      <c r="I3" s="63"/>
      <c r="J3" s="63"/>
      <c r="K3" s="63"/>
      <c r="L3" s="63"/>
      <c r="M3" s="63"/>
      <c r="N3" s="63"/>
      <c r="O3" s="63"/>
      <c r="P3" s="64"/>
      <c r="Q3" s="63"/>
      <c r="R3" s="63"/>
      <c r="S3" s="63"/>
      <c r="T3" s="4"/>
      <c r="U3" s="4"/>
      <c r="V3" s="4"/>
    </row>
    <row x14ac:dyDescent="0.25" r="4" customHeight="1" ht="19.5">
      <c r="A4" s="62"/>
      <c r="B4" s="4"/>
      <c r="C4" s="3"/>
      <c r="D4" s="3"/>
      <c r="E4" s="3"/>
      <c r="F4" s="3"/>
      <c r="G4" s="63"/>
      <c r="H4" s="63"/>
      <c r="I4" s="63"/>
      <c r="J4" s="63"/>
      <c r="K4" s="63"/>
      <c r="L4" s="63"/>
      <c r="M4" s="63"/>
      <c r="N4" s="63"/>
      <c r="O4" s="63"/>
      <c r="P4" s="64"/>
      <c r="Q4" s="63"/>
      <c r="R4" s="63"/>
      <c r="S4" s="63"/>
      <c r="T4" s="4"/>
      <c r="U4" s="4"/>
      <c r="V4" s="4"/>
    </row>
    <row x14ac:dyDescent="0.25" r="5" customHeight="1" ht="19.5">
      <c r="A5" s="62"/>
      <c r="B5" s="4"/>
      <c r="C5" s="3"/>
      <c r="D5" s="3"/>
      <c r="E5" s="65"/>
      <c r="F5" s="65"/>
      <c r="G5" s="63"/>
      <c r="H5" s="63"/>
      <c r="I5" s="63"/>
      <c r="J5" s="63"/>
      <c r="K5" s="63"/>
      <c r="L5" s="63"/>
      <c r="M5" s="63"/>
      <c r="N5" s="63"/>
      <c r="O5" s="63"/>
      <c r="P5" s="64"/>
      <c r="Q5" s="63"/>
      <c r="R5" s="63"/>
      <c r="S5" s="63"/>
      <c r="T5" s="4"/>
      <c r="U5" s="4"/>
      <c r="V5" s="4"/>
    </row>
    <row x14ac:dyDescent="0.25" r="6" customHeight="1" ht="19.5">
      <c r="A6" s="62"/>
      <c r="B6" s="4"/>
      <c r="C6" s="3"/>
      <c r="D6" s="3"/>
      <c r="E6" s="65"/>
      <c r="F6" s="65"/>
      <c r="G6" s="63"/>
      <c r="H6" s="63"/>
      <c r="I6" s="63"/>
      <c r="J6" s="63"/>
      <c r="K6" s="63"/>
      <c r="L6" s="63"/>
      <c r="M6" s="63"/>
      <c r="N6" s="63"/>
      <c r="O6" s="63"/>
      <c r="P6" s="64"/>
      <c r="Q6" s="63"/>
      <c r="R6" s="63"/>
      <c r="S6" s="63"/>
      <c r="T6" s="4"/>
      <c r="U6" s="4"/>
      <c r="V6" s="4"/>
    </row>
    <row x14ac:dyDescent="0.25" r="7" customHeight="1" ht="19.5">
      <c r="A7" s="62"/>
      <c r="B7" s="4"/>
      <c r="C7" s="3"/>
      <c r="D7" s="3"/>
      <c r="E7" s="3"/>
      <c r="F7" s="3"/>
      <c r="G7" s="63"/>
      <c r="H7" s="63"/>
      <c r="I7" s="63"/>
      <c r="J7" s="63"/>
      <c r="K7" s="63"/>
      <c r="L7" s="63"/>
      <c r="M7" s="63"/>
      <c r="N7" s="63"/>
      <c r="O7" s="63"/>
      <c r="P7" s="64"/>
      <c r="Q7" s="63"/>
      <c r="R7" s="63"/>
      <c r="S7" s="63"/>
      <c r="T7" s="4"/>
      <c r="U7" s="4"/>
      <c r="V7" s="4"/>
    </row>
    <row x14ac:dyDescent="0.25" r="8" customHeight="1" ht="19.5">
      <c r="A8" s="62"/>
      <c r="B8" s="4"/>
      <c r="C8" s="3"/>
      <c r="D8" s="3"/>
      <c r="E8" s="3"/>
      <c r="F8" s="66"/>
      <c r="G8" s="67"/>
      <c r="H8" s="67"/>
      <c r="I8" s="67"/>
      <c r="J8" s="67"/>
      <c r="K8" s="68"/>
      <c r="L8" s="63"/>
      <c r="M8" s="69" t="s">
        <v>32</v>
      </c>
      <c r="N8" s="70"/>
      <c r="O8" s="70"/>
      <c r="P8" s="64"/>
      <c r="Q8" s="63"/>
      <c r="R8" s="63"/>
      <c r="S8" s="63"/>
      <c r="T8" s="4"/>
      <c r="U8" s="4"/>
      <c r="V8" s="4"/>
    </row>
    <row x14ac:dyDescent="0.25" r="9" customHeight="1" ht="19.5">
      <c r="A9" s="71">
        <v>45024</v>
      </c>
      <c r="B9" s="4"/>
      <c r="C9" s="3"/>
      <c r="D9" s="3"/>
      <c r="E9" s="3"/>
      <c r="F9" s="3"/>
      <c r="G9" s="63"/>
      <c r="H9" s="63"/>
      <c r="I9" s="63"/>
      <c r="J9" s="63"/>
      <c r="K9" s="63"/>
      <c r="L9" s="63"/>
      <c r="M9" s="72"/>
      <c r="N9" s="63"/>
      <c r="O9" s="63"/>
      <c r="P9" s="64"/>
      <c r="Q9" s="63"/>
      <c r="R9" s="63"/>
      <c r="S9" s="63"/>
      <c r="T9" s="4"/>
      <c r="U9" s="4"/>
      <c r="V9" s="4"/>
    </row>
    <row x14ac:dyDescent="0.25" r="10" customHeight="1" ht="20.25">
      <c r="A10" s="62"/>
      <c r="B10" s="4"/>
      <c r="C10" s="3"/>
      <c r="D10" s="3"/>
      <c r="E10" s="3"/>
      <c r="F10" s="73" t="s">
        <v>33</v>
      </c>
      <c r="G10" s="67"/>
      <c r="H10" s="67"/>
      <c r="I10" s="67"/>
      <c r="J10" s="67"/>
      <c r="K10" s="67"/>
      <c r="L10" s="63"/>
      <c r="M10" s="67" t="s">
        <v>34</v>
      </c>
      <c r="N10" s="67"/>
      <c r="O10" s="63"/>
      <c r="P10" s="74" t="s">
        <v>35</v>
      </c>
      <c r="Q10" s="75" t="s">
        <v>26</v>
      </c>
      <c r="R10" s="75" t="s">
        <v>36</v>
      </c>
      <c r="S10" s="76" t="s">
        <v>37</v>
      </c>
      <c r="T10" s="4"/>
      <c r="U10" s="4"/>
      <c r="V10" s="4"/>
    </row>
    <row x14ac:dyDescent="0.25" r="11" customHeight="1" ht="19.5">
      <c r="A11" s="77" t="s">
        <v>38</v>
      </c>
      <c r="B11" s="78"/>
      <c r="C11" s="79" t="s">
        <v>39</v>
      </c>
      <c r="D11" s="79" t="s">
        <v>40</v>
      </c>
      <c r="E11" s="79" t="s">
        <v>33</v>
      </c>
      <c r="F11" s="79" t="s">
        <v>41</v>
      </c>
      <c r="G11" s="80" t="s">
        <v>13</v>
      </c>
      <c r="H11" s="80" t="s">
        <v>42</v>
      </c>
      <c r="I11" s="80" t="s">
        <v>43</v>
      </c>
      <c r="J11" s="80" t="s">
        <v>44</v>
      </c>
      <c r="K11" s="80" t="s">
        <v>45</v>
      </c>
      <c r="L11" s="63"/>
      <c r="M11" s="80" t="s">
        <v>46</v>
      </c>
      <c r="N11" s="80" t="s">
        <v>47</v>
      </c>
      <c r="O11" s="63"/>
      <c r="P11" s="81" t="s">
        <v>48</v>
      </c>
      <c r="Q11" s="82">
        <f>Q35</f>
      </c>
      <c r="R11" s="82">
        <f>S11-Q11</f>
      </c>
      <c r="S11" s="83">
        <f>S35</f>
      </c>
      <c r="T11" s="4"/>
      <c r="U11" s="4"/>
      <c r="V11" s="84"/>
    </row>
    <row x14ac:dyDescent="0.25" r="12" customHeight="1" ht="19.5">
      <c r="A12" s="62"/>
      <c r="B12" s="4"/>
      <c r="C12" s="3"/>
      <c r="D12" s="3"/>
      <c r="E12" s="3"/>
      <c r="F12" s="3"/>
      <c r="G12" s="63"/>
      <c r="H12" s="63"/>
      <c r="I12" s="63"/>
      <c r="J12" s="63"/>
      <c r="K12" s="63"/>
      <c r="L12" s="63"/>
      <c r="M12" s="63"/>
      <c r="N12" s="63"/>
      <c r="O12" s="63"/>
      <c r="P12" s="81" t="s">
        <v>49</v>
      </c>
      <c r="Q12" s="82">
        <f>Q36</f>
      </c>
      <c r="R12" s="82">
        <f>S12-Q12</f>
      </c>
      <c r="S12" s="83">
        <f>S36</f>
      </c>
      <c r="T12" s="4"/>
      <c r="U12" s="4"/>
      <c r="V12" s="4"/>
    </row>
    <row x14ac:dyDescent="0.25" r="13" customHeight="1" ht="19.5">
      <c r="A13" s="85" t="s">
        <v>50</v>
      </c>
      <c r="B13" s="86"/>
      <c r="C13" s="87">
        <f>'[1]Valuation Vs Peers - Grid'!F11</f>
      </c>
      <c r="D13" s="87">
        <f>'[1]Valuation Vs Peers - Grid'!G11</f>
      </c>
      <c r="E13" s="87">
        <f>'[1]Valuation Vs Peers - Grid'!H11</f>
      </c>
      <c r="F13" s="88">
        <f>'[1]Revenue,EBITDA,EPS'!H46</f>
      </c>
      <c r="G13" s="88">
        <f>'[1]Revenue,EBITDA,EPS'!I46</f>
      </c>
      <c r="H13" s="88">
        <f>'[1]Revenue,EBITDA,EPS'!H58</f>
      </c>
      <c r="I13" s="88">
        <f>'[1]Revenue,EBITDA,EPS'!I58</f>
      </c>
      <c r="J13" s="88">
        <f>'[1]Revenue,EBITDA,EPS'!H70</f>
      </c>
      <c r="K13" s="88">
        <f>'[1]Revenue,EBITDA,EPS'!I70</f>
      </c>
      <c r="L13" s="18"/>
      <c r="M13" s="89">
        <v>51.58</v>
      </c>
      <c r="N13" s="89">
        <v>47.1</v>
      </c>
      <c r="O13" s="63"/>
      <c r="P13" s="81" t="s">
        <v>51</v>
      </c>
      <c r="Q13" s="82">
        <f>Q37</f>
      </c>
      <c r="R13" s="82">
        <f>S13-Q13</f>
      </c>
      <c r="S13" s="83">
        <f>S37</f>
      </c>
      <c r="T13" s="4"/>
      <c r="U13" s="4"/>
      <c r="V13" s="4"/>
    </row>
    <row x14ac:dyDescent="0.25" r="14" customHeight="1" ht="19.5">
      <c r="A14" s="62"/>
      <c r="B14" s="4"/>
      <c r="C14" s="3"/>
      <c r="D14" s="3"/>
      <c r="E14" s="3"/>
      <c r="F14" s="18"/>
      <c r="G14" s="18"/>
      <c r="H14" s="18"/>
      <c r="I14" s="18"/>
      <c r="J14" s="18"/>
      <c r="K14" s="18"/>
      <c r="L14" s="18"/>
      <c r="M14" s="18"/>
      <c r="N14" s="18"/>
      <c r="O14" s="63"/>
      <c r="P14" s="90" t="s">
        <v>52</v>
      </c>
      <c r="Q14" s="91">
        <f>Q38</f>
      </c>
      <c r="R14" s="91">
        <f>S14-Q14</f>
      </c>
      <c r="S14" s="92">
        <f>S38</f>
      </c>
      <c r="T14" s="4"/>
      <c r="U14" s="4"/>
      <c r="V14" s="4"/>
    </row>
    <row x14ac:dyDescent="0.25" r="15" customHeight="1" ht="19.5">
      <c r="A15" s="93" t="s">
        <v>53</v>
      </c>
      <c r="B15" s="4"/>
      <c r="C15" s="94">
        <f>'[1]Valuation Vs Peers - Grid'!F16</f>
      </c>
      <c r="D15" s="94">
        <f>'[1]Valuation Vs Peers - Grid'!G16</f>
      </c>
      <c r="E15" s="94">
        <f>'[1]Valuation Vs Peers - Grid'!H16</f>
      </c>
      <c r="F15" s="95">
        <f>'[1]Revenue,EBITDA,EPS'!H47</f>
      </c>
      <c r="G15" s="96">
        <f>'[1]Revenue,EBITDA,EPS'!I47</f>
      </c>
      <c r="H15" s="96">
        <f>'[1]Revenue,EBITDA,EPS'!H59</f>
      </c>
      <c r="I15" s="96">
        <f>'[1]Revenue,EBITDA,EPS'!I59</f>
      </c>
      <c r="J15" s="96">
        <f>'[1]Revenue,EBITDA,EPS'!H71</f>
      </c>
      <c r="K15" s="97">
        <f>'[1]Revenue,EBITDA,EPS'!I71</f>
      </c>
      <c r="L15" s="18"/>
      <c r="M15" s="95">
        <v>36.31</v>
      </c>
      <c r="N15" s="97">
        <v>32.25</v>
      </c>
      <c r="O15" s="63"/>
      <c r="P15" s="64"/>
      <c r="Q15" s="63"/>
      <c r="R15" s="63"/>
      <c r="S15" s="63"/>
      <c r="T15" s="4"/>
      <c r="U15" s="4"/>
      <c r="V15" s="4"/>
    </row>
    <row x14ac:dyDescent="0.25" r="16" customHeight="1" ht="19.5">
      <c r="A16" s="93" t="s">
        <v>22</v>
      </c>
      <c r="B16" s="4"/>
      <c r="C16" s="94">
        <f>'[1]Valuation Vs Peers - Grid'!F17</f>
      </c>
      <c r="D16" s="94">
        <f>'[1]Valuation Vs Peers - Grid'!G17</f>
      </c>
      <c r="E16" s="94">
        <f>'[1]Valuation Vs Peers - Grid'!H17</f>
      </c>
      <c r="F16" s="98">
        <f>'[1]Revenue,EBITDA,EPS'!H48</f>
      </c>
      <c r="G16" s="18">
        <f>'[1]Revenue,EBITDA,EPS'!I48</f>
      </c>
      <c r="H16" s="18">
        <f>'[1]Revenue,EBITDA,EPS'!H60</f>
      </c>
      <c r="I16" s="18">
        <f>'[1]Revenue,EBITDA,EPS'!I60</f>
      </c>
      <c r="J16" s="18">
        <f>'[1]Revenue,EBITDA,EPS'!H72</f>
      </c>
      <c r="K16" s="99">
        <f>'[1]Revenue,EBITDA,EPS'!I72</f>
      </c>
      <c r="L16" s="18"/>
      <c r="M16" s="98"/>
      <c r="N16" s="99"/>
      <c r="O16" s="63"/>
      <c r="P16" s="64"/>
      <c r="Q16" s="63"/>
      <c r="R16" s="63"/>
      <c r="S16" s="63"/>
      <c r="T16" s="4"/>
      <c r="U16" s="4"/>
      <c r="V16" s="4"/>
    </row>
    <row x14ac:dyDescent="0.25" r="17" customHeight="1" ht="19.5">
      <c r="A17" s="93" t="s">
        <v>54</v>
      </c>
      <c r="B17" s="4"/>
      <c r="C17" s="94">
        <f>'[1]Valuation Vs Peers - Grid'!F12</f>
      </c>
      <c r="D17" s="94">
        <f>'[1]Valuation Vs Peers - Grid'!G12</f>
      </c>
      <c r="E17" s="94">
        <f>'[1]Valuation Vs Peers - Grid'!H12</f>
      </c>
      <c r="F17" s="98">
        <f>'[1]Revenue,EBITDA,EPS'!H49</f>
      </c>
      <c r="G17" s="18">
        <f>'[1]Revenue,EBITDA,EPS'!I49</f>
      </c>
      <c r="H17" s="18">
        <f>'[1]Revenue,EBITDA,EPS'!H61</f>
      </c>
      <c r="I17" s="18">
        <f>'[1]Revenue,EBITDA,EPS'!I61</f>
      </c>
      <c r="J17" s="18">
        <f>'[1]Revenue,EBITDA,EPS'!H73</f>
      </c>
      <c r="K17" s="99">
        <f>'[1]Revenue,EBITDA,EPS'!I73</f>
      </c>
      <c r="L17" s="18"/>
      <c r="M17" s="98">
        <v>47.03</v>
      </c>
      <c r="N17" s="99">
        <v>43.69</v>
      </c>
      <c r="O17" s="63"/>
      <c r="P17" s="64"/>
      <c r="Q17" s="63"/>
      <c r="R17" s="63"/>
      <c r="S17" s="63"/>
      <c r="T17" s="4"/>
      <c r="U17" s="4"/>
      <c r="V17" s="4"/>
    </row>
    <row x14ac:dyDescent="0.25" r="18" customHeight="1" ht="19.5">
      <c r="A18" s="93" t="s">
        <v>55</v>
      </c>
      <c r="B18" s="4"/>
      <c r="C18" s="94">
        <f>'[1]Valuation Vs Peers - Grid'!F13</f>
      </c>
      <c r="D18" s="94">
        <f>'[1]Valuation Vs Peers - Grid'!G13</f>
      </c>
      <c r="E18" s="94">
        <f>'[1]Valuation Vs Peers - Grid'!H13</f>
      </c>
      <c r="F18" s="98">
        <f>'[1]Revenue,EBITDA,EPS'!H50</f>
      </c>
      <c r="G18" s="18">
        <f>'[1]Revenue,EBITDA,EPS'!I50</f>
      </c>
      <c r="H18" s="18">
        <f>'[1]Revenue,EBITDA,EPS'!H62</f>
      </c>
      <c r="I18" s="18">
        <f>'[1]Revenue,EBITDA,EPS'!I62</f>
      </c>
      <c r="J18" s="18">
        <f>'[1]Revenue,EBITDA,EPS'!H74</f>
      </c>
      <c r="K18" s="99">
        <f>'[1]Revenue,EBITDA,EPS'!I74</f>
      </c>
      <c r="L18" s="18"/>
      <c r="M18" s="98">
        <v>53.89</v>
      </c>
      <c r="N18" s="99">
        <v>52.05</v>
      </c>
      <c r="O18" s="63"/>
      <c r="P18" s="64"/>
      <c r="Q18" s="63"/>
      <c r="R18" s="63"/>
      <c r="S18" s="63"/>
      <c r="T18" s="4"/>
      <c r="U18" s="4"/>
      <c r="V18" s="4"/>
    </row>
    <row x14ac:dyDescent="0.25" r="19" customHeight="1" ht="19.5">
      <c r="A19" s="93" t="s">
        <v>56</v>
      </c>
      <c r="B19" s="4"/>
      <c r="C19" s="94">
        <f>'[1]Valuation Vs Peers - Grid'!F15</f>
      </c>
      <c r="D19" s="94">
        <f>'[1]Valuation Vs Peers - Grid'!G15</f>
      </c>
      <c r="E19" s="94">
        <f>'[1]Valuation Vs Peers - Grid'!H15</f>
      </c>
      <c r="F19" s="98">
        <f>'[1]Revenue,EBITDA,EPS'!H51</f>
      </c>
      <c r="G19" s="18">
        <f>'[1]Revenue,EBITDA,EPS'!I51</f>
      </c>
      <c r="H19" s="18">
        <f>'[1]Revenue,EBITDA,EPS'!H63</f>
      </c>
      <c r="I19" s="18">
        <f>'[1]Revenue,EBITDA,EPS'!I63</f>
      </c>
      <c r="J19" s="18">
        <f>'[1]Revenue,EBITDA,EPS'!H75</f>
      </c>
      <c r="K19" s="99">
        <f>'[1]Revenue,EBITDA,EPS'!I75</f>
      </c>
      <c r="L19" s="18"/>
      <c r="M19" s="98">
        <v>32.4</v>
      </c>
      <c r="N19" s="99">
        <v>25.72</v>
      </c>
      <c r="O19" s="63"/>
      <c r="P19" s="64"/>
      <c r="Q19" s="63"/>
      <c r="R19" s="63"/>
      <c r="S19" s="63"/>
      <c r="T19" s="4"/>
      <c r="U19" s="4"/>
      <c r="V19" s="4"/>
    </row>
    <row x14ac:dyDescent="0.25" r="20" customHeight="1" ht="19.5">
      <c r="A20" s="62"/>
      <c r="B20" s="4"/>
      <c r="C20" s="3"/>
      <c r="D20" s="3"/>
      <c r="E20" s="3"/>
      <c r="F20" s="100"/>
      <c r="G20" s="82"/>
      <c r="H20" s="82"/>
      <c r="I20" s="82"/>
      <c r="J20" s="82"/>
      <c r="K20" s="83"/>
      <c r="L20" s="18"/>
      <c r="M20" s="98">
        <f>AVERAGE(M15:M19)</f>
      </c>
      <c r="N20" s="99">
        <f>AVERAGE(N15:N19)</f>
      </c>
      <c r="O20" s="63"/>
      <c r="P20" s="64"/>
      <c r="Q20" s="63"/>
      <c r="R20" s="63"/>
      <c r="S20" s="63"/>
      <c r="T20" s="4"/>
      <c r="U20" s="4"/>
      <c r="V20" s="4"/>
    </row>
    <row x14ac:dyDescent="0.25" r="21" customHeight="1" ht="19.5">
      <c r="A21" s="71" t="s">
        <v>23</v>
      </c>
      <c r="B21" s="4"/>
      <c r="C21" s="3"/>
      <c r="D21" s="3"/>
      <c r="E21" s="3"/>
      <c r="F21" s="98">
        <f>AVERAGE(F15:F19)</f>
      </c>
      <c r="G21" s="18">
        <f>AVERAGE(G15:G19)</f>
      </c>
      <c r="H21" s="18">
        <f>AVERAGE(H15:H19)</f>
      </c>
      <c r="I21" s="18">
        <f>AVERAGE(I15:I19)</f>
      </c>
      <c r="J21" s="18">
        <f>AVERAGE(J15:J19)</f>
      </c>
      <c r="K21" s="99">
        <f>AVERAGE(K15:K19)</f>
      </c>
      <c r="L21" s="18"/>
      <c r="M21" s="98">
        <f>MEDIAN(M15:M18)</f>
      </c>
      <c r="N21" s="99">
        <f>MEDIAN(N15:N18)</f>
      </c>
      <c r="O21" s="63"/>
      <c r="P21" s="64"/>
      <c r="Q21" s="63"/>
      <c r="R21" s="63"/>
      <c r="S21" s="63"/>
      <c r="T21" s="4"/>
      <c r="U21" s="4"/>
      <c r="V21" s="4"/>
    </row>
    <row x14ac:dyDescent="0.25" r="22" customHeight="1" ht="19.5">
      <c r="A22" s="71" t="s">
        <v>24</v>
      </c>
      <c r="B22" s="4"/>
      <c r="C22" s="3"/>
      <c r="D22" s="3"/>
      <c r="E22" s="3"/>
      <c r="F22" s="98">
        <f>MEDIAN(F15:F19)</f>
      </c>
      <c r="G22" s="18">
        <f>MEDIAN(G15:G19)</f>
      </c>
      <c r="H22" s="18">
        <f>MEDIAN(H15:H19)</f>
      </c>
      <c r="I22" s="18">
        <f>MEDIAN(I15:I19)</f>
      </c>
      <c r="J22" s="18">
        <f>MEDIAN(J15:J19)</f>
      </c>
      <c r="K22" s="99">
        <f>MEDIAN(K15:K19)</f>
      </c>
      <c r="L22" s="63"/>
      <c r="M22" s="101"/>
      <c r="N22" s="83"/>
      <c r="O22" s="63"/>
      <c r="P22" s="64"/>
      <c r="Q22" s="63"/>
      <c r="R22" s="63"/>
      <c r="S22" s="63"/>
      <c r="T22" s="4"/>
      <c r="U22" s="4"/>
      <c r="V22" s="4"/>
    </row>
    <row x14ac:dyDescent="0.25" r="23" customHeight="1" ht="19.5">
      <c r="A23" s="62"/>
      <c r="B23" s="4"/>
      <c r="C23" s="3"/>
      <c r="D23" s="3"/>
      <c r="E23" s="3"/>
      <c r="F23" s="100"/>
      <c r="G23" s="82"/>
      <c r="H23" s="82"/>
      <c r="I23" s="82"/>
      <c r="J23" s="82"/>
      <c r="K23" s="83"/>
      <c r="L23" s="18"/>
      <c r="M23" s="98">
        <f>MAX(M15:M18)</f>
      </c>
      <c r="N23" s="99">
        <f>MAX(N15:N18)</f>
      </c>
      <c r="O23" s="63"/>
      <c r="P23" s="64"/>
      <c r="Q23" s="63"/>
      <c r="R23" s="63"/>
      <c r="S23" s="63"/>
      <c r="T23" s="4"/>
      <c r="U23" s="4"/>
      <c r="V23" s="4"/>
    </row>
    <row x14ac:dyDescent="0.25" r="24" customHeight="1" ht="19.5">
      <c r="A24" s="71" t="s">
        <v>25</v>
      </c>
      <c r="B24" s="4"/>
      <c r="C24" s="3"/>
      <c r="D24" s="3"/>
      <c r="E24" s="3"/>
      <c r="F24" s="98">
        <f>MAX(F15:F19)</f>
      </c>
      <c r="G24" s="18">
        <f>MAX(G15:G19)</f>
      </c>
      <c r="H24" s="18">
        <f>MAX(H15:H19)</f>
      </c>
      <c r="I24" s="18">
        <f>MAX(I15:I19)</f>
      </c>
      <c r="J24" s="18">
        <f>MAX(J15:J19)</f>
      </c>
      <c r="K24" s="99">
        <f>MAX(K15:K19)</f>
      </c>
      <c r="L24" s="18"/>
      <c r="M24" s="102">
        <f>MIN(M15:M18)</f>
      </c>
      <c r="N24" s="103">
        <f>MIN(N15:N18)</f>
      </c>
      <c r="O24" s="63"/>
      <c r="P24" s="64"/>
      <c r="Q24" s="63"/>
      <c r="R24" s="63"/>
      <c r="S24" s="63"/>
      <c r="T24" s="4"/>
      <c r="U24" s="4"/>
      <c r="V24" s="4"/>
    </row>
    <row x14ac:dyDescent="0.25" r="25" customHeight="1" ht="19.5">
      <c r="A25" s="71" t="s">
        <v>26</v>
      </c>
      <c r="B25" s="4"/>
      <c r="C25" s="3"/>
      <c r="D25" s="3"/>
      <c r="E25" s="3"/>
      <c r="F25" s="102">
        <f>MIN(F15:F19)</f>
      </c>
      <c r="G25" s="104">
        <f>MIN(G15:G19)</f>
      </c>
      <c r="H25" s="104">
        <f>MIN(H15:H19)</f>
      </c>
      <c r="I25" s="104">
        <f>MIN(I15:I19)</f>
      </c>
      <c r="J25" s="104">
        <f>MIN(J15:J19)</f>
      </c>
      <c r="K25" s="103">
        <f>MIN(K15:K19)</f>
      </c>
      <c r="L25" s="63"/>
      <c r="M25" s="63"/>
      <c r="N25" s="63"/>
      <c r="O25" s="63"/>
      <c r="P25" s="64"/>
      <c r="Q25" s="63"/>
      <c r="R25" s="63"/>
      <c r="S25" s="63"/>
      <c r="T25" s="4"/>
      <c r="U25" s="4"/>
      <c r="V25" s="4"/>
    </row>
    <row x14ac:dyDescent="0.25" r="26" customHeight="1" ht="19.5">
      <c r="A26" s="62"/>
      <c r="B26" s="4"/>
      <c r="C26" s="3"/>
      <c r="D26" s="3"/>
      <c r="E26" s="3"/>
      <c r="F26" s="3"/>
      <c r="G26" s="63"/>
      <c r="H26" s="63"/>
      <c r="I26" s="63"/>
      <c r="J26" s="63"/>
      <c r="K26" s="63"/>
      <c r="L26" s="63"/>
      <c r="M26" s="63"/>
      <c r="N26" s="63"/>
      <c r="O26" s="63"/>
      <c r="P26" s="64"/>
      <c r="Q26" s="63"/>
      <c r="R26" s="63"/>
      <c r="S26" s="63"/>
      <c r="T26" s="4"/>
      <c r="U26" s="4"/>
      <c r="V26" s="4"/>
    </row>
    <row x14ac:dyDescent="0.25" r="27" customHeight="1" ht="19.5">
      <c r="A27" s="62"/>
      <c r="B27" s="4"/>
      <c r="C27" s="3"/>
      <c r="D27" s="3"/>
      <c r="E27" s="3"/>
      <c r="F27" s="3"/>
      <c r="G27" s="63"/>
      <c r="H27" s="63"/>
      <c r="I27" s="63"/>
      <c r="J27" s="63"/>
      <c r="K27" s="63"/>
      <c r="L27" s="63"/>
      <c r="M27" s="63"/>
      <c r="N27" s="63"/>
      <c r="O27" s="63"/>
      <c r="P27" s="64"/>
      <c r="Q27" s="63"/>
      <c r="R27" s="63"/>
      <c r="S27" s="63"/>
      <c r="T27" s="4"/>
      <c r="U27" s="4"/>
      <c r="V27" s="4"/>
    </row>
    <row x14ac:dyDescent="0.25" r="28" customHeight="1" ht="19.5">
      <c r="A28" s="62"/>
      <c r="B28" s="4"/>
      <c r="C28" s="3"/>
      <c r="D28" s="3"/>
      <c r="E28" s="3"/>
      <c r="F28" s="3"/>
      <c r="G28" s="63"/>
      <c r="H28" s="63"/>
      <c r="I28" s="63"/>
      <c r="J28" s="63"/>
      <c r="K28" s="63"/>
      <c r="L28" s="63"/>
      <c r="M28" s="63"/>
      <c r="N28" s="63"/>
      <c r="O28" s="63"/>
      <c r="P28" s="64"/>
      <c r="Q28" s="63"/>
      <c r="R28" s="63"/>
      <c r="S28" s="63"/>
      <c r="T28" s="4"/>
      <c r="U28" s="4"/>
      <c r="V28" s="4"/>
    </row>
    <row x14ac:dyDescent="0.25" r="29" customHeight="1" ht="19.5">
      <c r="A29" s="62"/>
      <c r="B29" s="4"/>
      <c r="C29" s="105" t="s">
        <v>57</v>
      </c>
      <c r="D29" s="105"/>
      <c r="E29" s="105"/>
      <c r="F29" s="105"/>
      <c r="G29" s="63"/>
      <c r="H29" s="67" t="s">
        <v>58</v>
      </c>
      <c r="I29" s="67"/>
      <c r="J29" s="67"/>
      <c r="K29" s="63"/>
      <c r="L29" s="63"/>
      <c r="M29" s="63"/>
      <c r="N29" s="63"/>
      <c r="O29" s="63"/>
      <c r="P29" s="64"/>
      <c r="Q29" s="63"/>
      <c r="R29" s="63"/>
      <c r="S29" s="63"/>
      <c r="T29" s="4"/>
      <c r="U29" s="4"/>
      <c r="V29" s="4"/>
    </row>
    <row x14ac:dyDescent="0.25" r="30" customHeight="1" ht="19.5">
      <c r="A30" s="62"/>
      <c r="B30" s="4"/>
      <c r="C30" s="106" t="s">
        <v>59</v>
      </c>
      <c r="D30" s="106" t="s">
        <v>60</v>
      </c>
      <c r="E30" s="106" t="s">
        <v>61</v>
      </c>
      <c r="F30" s="106" t="s">
        <v>62</v>
      </c>
      <c r="G30" s="63"/>
      <c r="H30" s="107" t="s">
        <v>63</v>
      </c>
      <c r="I30" s="108" t="s">
        <v>64</v>
      </c>
      <c r="J30" s="107" t="s">
        <v>65</v>
      </c>
      <c r="K30" s="63"/>
      <c r="L30" s="63"/>
      <c r="M30" s="63"/>
      <c r="N30" s="63"/>
      <c r="O30" s="63"/>
      <c r="P30" s="64"/>
      <c r="Q30" s="63"/>
      <c r="R30" s="63"/>
      <c r="S30" s="63"/>
      <c r="T30" s="4"/>
      <c r="U30" s="4"/>
      <c r="V30" s="4"/>
    </row>
    <row x14ac:dyDescent="0.25" r="31" customHeight="1" ht="19.5">
      <c r="A31" s="93" t="s">
        <v>50</v>
      </c>
      <c r="B31" s="4"/>
      <c r="C31" s="24">
        <f>DCF!T98</f>
      </c>
      <c r="D31" s="94">
        <f>DCF!T96</f>
      </c>
      <c r="E31" s="94">
        <v>0</v>
      </c>
      <c r="F31" s="94">
        <v>0</v>
      </c>
      <c r="G31" s="63"/>
      <c r="H31" s="109">
        <v>0.4</v>
      </c>
      <c r="I31" s="109">
        <v>0.5</v>
      </c>
      <c r="J31" s="109">
        <v>0.75</v>
      </c>
      <c r="K31" s="63"/>
      <c r="L31" s="63"/>
      <c r="M31" s="63"/>
      <c r="N31" s="63"/>
      <c r="O31" s="63"/>
      <c r="P31" s="64"/>
      <c r="Q31" s="63"/>
      <c r="R31" s="63"/>
      <c r="S31" s="63"/>
      <c r="T31" s="4"/>
      <c r="U31" s="4"/>
      <c r="V31" s="4"/>
    </row>
    <row x14ac:dyDescent="0.25" r="32" customHeight="1" ht="19.5">
      <c r="A32" s="62"/>
      <c r="B32" s="4"/>
      <c r="C32" s="3"/>
      <c r="D32" s="3"/>
      <c r="E32" s="3"/>
      <c r="F32" s="3"/>
      <c r="G32" s="63"/>
      <c r="H32" s="63"/>
      <c r="I32" s="63"/>
      <c r="J32" s="63"/>
      <c r="K32" s="63"/>
      <c r="L32" s="63"/>
      <c r="M32" s="63"/>
      <c r="N32" s="63"/>
      <c r="O32" s="63"/>
      <c r="P32" s="64"/>
      <c r="Q32" s="63"/>
      <c r="R32" s="63"/>
      <c r="S32" s="63"/>
      <c r="T32" s="4"/>
      <c r="U32" s="4"/>
      <c r="V32" s="4"/>
    </row>
    <row x14ac:dyDescent="0.25" r="33" customHeight="1" ht="19.5">
      <c r="A33" s="62"/>
      <c r="B33" s="4"/>
      <c r="C33" s="3"/>
      <c r="D33" s="73" t="s">
        <v>66</v>
      </c>
      <c r="E33" s="73"/>
      <c r="F33" s="73"/>
      <c r="G33" s="67" t="s">
        <v>67</v>
      </c>
      <c r="H33" s="67"/>
      <c r="I33" s="67"/>
      <c r="J33" s="63"/>
      <c r="K33" s="63"/>
      <c r="L33" s="63"/>
      <c r="M33" s="67" t="s">
        <v>68</v>
      </c>
      <c r="N33" s="67"/>
      <c r="O33" s="67"/>
      <c r="P33" s="64"/>
      <c r="Q33" s="67" t="s">
        <v>69</v>
      </c>
      <c r="R33" s="67"/>
      <c r="S33" s="67"/>
      <c r="T33" s="4"/>
      <c r="U33" s="4"/>
      <c r="V33" s="4"/>
    </row>
    <row x14ac:dyDescent="0.25" r="34" customHeight="1" ht="19.5">
      <c r="A34" s="110" t="s">
        <v>35</v>
      </c>
      <c r="B34" s="78"/>
      <c r="C34" s="79" t="s">
        <v>70</v>
      </c>
      <c r="D34" s="111" t="s">
        <v>26</v>
      </c>
      <c r="E34" s="111" t="s">
        <v>71</v>
      </c>
      <c r="F34" s="111" t="s">
        <v>37</v>
      </c>
      <c r="G34" s="112" t="s">
        <v>26</v>
      </c>
      <c r="H34" s="112" t="s">
        <v>71</v>
      </c>
      <c r="I34" s="112" t="s">
        <v>37</v>
      </c>
      <c r="J34" s="80" t="s">
        <v>60</v>
      </c>
      <c r="K34" s="80" t="s">
        <v>61</v>
      </c>
      <c r="L34" s="80" t="s">
        <v>62</v>
      </c>
      <c r="M34" s="112" t="s">
        <v>26</v>
      </c>
      <c r="N34" s="112" t="s">
        <v>71</v>
      </c>
      <c r="O34" s="112" t="s">
        <v>37</v>
      </c>
      <c r="P34" s="113" t="s">
        <v>72</v>
      </c>
      <c r="Q34" s="112" t="s">
        <v>73</v>
      </c>
      <c r="R34" s="112" t="s">
        <v>71</v>
      </c>
      <c r="S34" s="112" t="s">
        <v>37</v>
      </c>
      <c r="T34" s="4"/>
      <c r="U34" s="4"/>
      <c r="V34" s="4"/>
    </row>
    <row x14ac:dyDescent="0.25" r="35" customHeight="1" ht="19.5">
      <c r="A35" s="71" t="s">
        <v>48</v>
      </c>
      <c r="B35" s="4"/>
      <c r="C35" s="94">
        <f>E13/G13</f>
      </c>
      <c r="D35" s="18">
        <f>PERCENTILE($G$15:$G$19,H31)</f>
      </c>
      <c r="E35" s="18">
        <f>PERCENTILE($G$15:$G$19,I31)</f>
      </c>
      <c r="F35" s="18">
        <f>PERCENTILE($G$15:$G$19,J31)</f>
      </c>
      <c r="G35" s="84">
        <f>D35*C35</f>
      </c>
      <c r="H35" s="84">
        <f>C35*E35</f>
      </c>
      <c r="I35" s="84">
        <f>F35*C35</f>
      </c>
      <c r="J35" s="94">
        <f>$D$31</f>
      </c>
      <c r="K35" s="94">
        <f>0</f>
      </c>
      <c r="L35" s="94">
        <f>$F$31</f>
      </c>
      <c r="M35" s="84">
        <f>G35-J35-K35-L35</f>
      </c>
      <c r="N35" s="84">
        <f>H35-J35-K35-L35</f>
      </c>
      <c r="O35" s="84">
        <f>I35-J35-K35-L35</f>
      </c>
      <c r="P35" s="114">
        <f>$C$31</f>
      </c>
      <c r="Q35" s="82">
        <f>M35/$P$35</f>
      </c>
      <c r="R35" s="82">
        <f>N35/$P$35</f>
      </c>
      <c r="S35" s="82">
        <f>O35/$P$35</f>
      </c>
      <c r="T35" s="115">
        <f>AVERAGE(Q35:S38)</f>
      </c>
      <c r="U35" s="4"/>
      <c r="V35" s="4"/>
    </row>
    <row x14ac:dyDescent="0.25" r="36" customHeight="1" ht="19.5">
      <c r="A36" s="71" t="s">
        <v>49</v>
      </c>
      <c r="B36" s="4"/>
      <c r="C36" s="94">
        <f>E13/I13</f>
      </c>
      <c r="D36" s="18">
        <f>PERCENTILE($I$15:$I$19,H31)</f>
      </c>
      <c r="E36" s="18">
        <f>PERCENTILE($I$15:$I$19,I31)</f>
      </c>
      <c r="F36" s="18">
        <f>PERCENTILE($I$15:$I$19,J31)</f>
      </c>
      <c r="G36" s="84">
        <f>D36*C36</f>
      </c>
      <c r="H36" s="84">
        <f>C36*E36</f>
      </c>
      <c r="I36" s="84">
        <f>F36*C36</f>
      </c>
      <c r="J36" s="94">
        <f>$D$31</f>
      </c>
      <c r="K36" s="94">
        <f>0</f>
      </c>
      <c r="L36" s="94">
        <f>$F$31</f>
      </c>
      <c r="M36" s="84">
        <f>G36-J36-K36-L36</f>
      </c>
      <c r="N36" s="84">
        <f>H36-J36-K36-L36</f>
      </c>
      <c r="O36" s="84">
        <f>I36-J36-K36-L36</f>
      </c>
      <c r="P36" s="24">
        <f>P35</f>
      </c>
      <c r="Q36" s="82">
        <f>M36/$P$36</f>
      </c>
      <c r="R36" s="82">
        <f>N36/$P$36</f>
      </c>
      <c r="S36" s="82">
        <f>O36/$P$36</f>
      </c>
      <c r="T36" s="4"/>
      <c r="U36" s="4"/>
      <c r="V36" s="4"/>
    </row>
    <row x14ac:dyDescent="0.25" r="37" customHeight="1" ht="19.5">
      <c r="A37" s="71" t="s">
        <v>51</v>
      </c>
      <c r="B37" s="4"/>
      <c r="C37" s="94">
        <f>E13/K13</f>
      </c>
      <c r="D37" s="18">
        <f>PERCENTILE($K$15:$K$19,H31)</f>
      </c>
      <c r="E37" s="18">
        <f>PERCENTILE($K$15:$K$19,I31)</f>
      </c>
      <c r="F37" s="18">
        <f>PERCENTILE($K$15:$K$19,J31)</f>
      </c>
      <c r="G37" s="84">
        <f>D37*C37</f>
      </c>
      <c r="H37" s="84">
        <f>C37*E37</f>
      </c>
      <c r="I37" s="84">
        <f>F37*C37</f>
      </c>
      <c r="J37" s="94">
        <f>$D$31</f>
      </c>
      <c r="K37" s="94">
        <f>0</f>
      </c>
      <c r="L37" s="94">
        <f>$F$31</f>
      </c>
      <c r="M37" s="84">
        <f>G37-J37-K37-L37</f>
      </c>
      <c r="N37" s="84">
        <f>H37-J37-K37-L37</f>
      </c>
      <c r="O37" s="84">
        <f>I37-J37-K37-L37</f>
      </c>
      <c r="P37" s="24">
        <f>P36</f>
      </c>
      <c r="Q37" s="82">
        <f>M37/$P$37</f>
      </c>
      <c r="R37" s="82">
        <f>N37/$P$37</f>
      </c>
      <c r="S37" s="82">
        <f>O37/$P$37</f>
      </c>
      <c r="T37" s="4"/>
      <c r="U37" s="4"/>
      <c r="V37" s="4"/>
    </row>
    <row x14ac:dyDescent="0.25" r="38" customHeight="1" ht="19.5">
      <c r="A38" s="71" t="s">
        <v>52</v>
      </c>
      <c r="B38" s="4"/>
      <c r="C38" s="18">
        <v>5.18</v>
      </c>
      <c r="D38" s="18">
        <f>PERCENTILE($N$15:$N$19,H31)</f>
      </c>
      <c r="E38" s="18">
        <f>PERCENTILE($N$15:$N$19,I31)</f>
      </c>
      <c r="F38" s="18">
        <f>PERCENTILE($N$15:$N$19,J31)</f>
      </c>
      <c r="G38" s="84">
        <f>M38+$L$38+$K$38+$J$38</f>
      </c>
      <c r="H38" s="84">
        <f>N38+$L$38+$K$38+$J$38</f>
      </c>
      <c r="I38" s="84">
        <f>O38+$L$38+$K$38+$J$38</f>
      </c>
      <c r="J38" s="94">
        <f>$D$31</f>
      </c>
      <c r="K38" s="94">
        <f>0</f>
      </c>
      <c r="L38" s="94">
        <f>$F$31</f>
      </c>
      <c r="M38" s="84">
        <f>Q38*$P$38</f>
      </c>
      <c r="N38" s="84">
        <f>R38*$P$38</f>
      </c>
      <c r="O38" s="84">
        <f>S38*$P$38</f>
      </c>
      <c r="P38" s="24">
        <f>P37</f>
      </c>
      <c r="Q38" s="94">
        <f>$C$38*D38</f>
      </c>
      <c r="R38" s="94">
        <f>$C$38*E38</f>
      </c>
      <c r="S38" s="94">
        <f>$C$38*F38</f>
      </c>
      <c r="T38" s="4"/>
      <c r="U38" s="4"/>
      <c r="V38" s="4"/>
    </row>
    <row x14ac:dyDescent="0.25" r="39" customHeight="1" ht="19.5">
      <c r="A39" s="62"/>
      <c r="B39" s="4"/>
      <c r="C39" s="3"/>
      <c r="D39" s="3"/>
      <c r="E39" s="3"/>
      <c r="F39" s="3"/>
      <c r="G39" s="63"/>
      <c r="H39" s="63"/>
      <c r="I39" s="63"/>
      <c r="J39" s="63"/>
      <c r="K39" s="63"/>
      <c r="L39" s="63"/>
      <c r="M39" s="63"/>
      <c r="N39" s="63"/>
      <c r="O39" s="63"/>
      <c r="P39" s="64"/>
      <c r="Q39" s="63"/>
      <c r="R39" s="63"/>
      <c r="S39" s="63"/>
      <c r="T39" s="4"/>
      <c r="U39" s="4"/>
      <c r="V39" s="4"/>
    </row>
    <row x14ac:dyDescent="0.25" r="40" customHeight="1" ht="19.5">
      <c r="A40" s="62"/>
      <c r="B40" s="4"/>
      <c r="C40" s="3"/>
      <c r="D40" s="3"/>
      <c r="E40" s="3"/>
      <c r="F40" s="3"/>
      <c r="G40" s="63"/>
      <c r="H40" s="63"/>
      <c r="I40" s="63"/>
      <c r="J40" s="63"/>
      <c r="K40" s="63"/>
      <c r="L40" s="63"/>
      <c r="M40" s="63"/>
      <c r="N40" s="63"/>
      <c r="O40" s="63"/>
      <c r="P40" s="64"/>
      <c r="Q40" s="63"/>
      <c r="R40" s="63"/>
      <c r="S40" s="63"/>
      <c r="T40" s="4"/>
      <c r="U40" s="4"/>
      <c r="V40" s="4"/>
    </row>
    <row x14ac:dyDescent="0.25" r="41" customHeight="1" ht="19.5">
      <c r="A41" s="62"/>
      <c r="B41" s="4"/>
      <c r="C41" s="3"/>
      <c r="D41" s="3"/>
      <c r="E41" s="3"/>
      <c r="F41" s="3"/>
      <c r="G41" s="63"/>
      <c r="H41" s="63"/>
      <c r="I41" s="63"/>
      <c r="J41" s="63"/>
      <c r="K41" s="63"/>
      <c r="L41" s="63"/>
      <c r="M41" s="63"/>
      <c r="N41" s="63"/>
      <c r="O41" s="63"/>
      <c r="P41" s="64"/>
      <c r="Q41" s="63"/>
      <c r="R41" s="63"/>
      <c r="S41" s="63"/>
      <c r="T41" s="4"/>
      <c r="U41" s="4"/>
      <c r="V41" s="4"/>
    </row>
    <row x14ac:dyDescent="0.25" r="42" customHeight="1" ht="19.5">
      <c r="A42" s="62"/>
      <c r="B42" s="4"/>
      <c r="C42" s="3"/>
      <c r="D42" s="3"/>
      <c r="E42" s="3"/>
      <c r="F42" s="3"/>
      <c r="G42" s="63"/>
      <c r="H42" s="63"/>
      <c r="I42" s="63"/>
      <c r="J42" s="63"/>
      <c r="K42" s="63"/>
      <c r="L42" s="63"/>
      <c r="M42" s="63"/>
      <c r="N42" s="63"/>
      <c r="O42" s="63"/>
      <c r="P42" s="64"/>
      <c r="Q42" s="63"/>
      <c r="R42" s="63"/>
      <c r="S42" s="63"/>
      <c r="T42" s="4"/>
      <c r="U42" s="4"/>
      <c r="V42" s="4"/>
    </row>
    <row x14ac:dyDescent="0.25" r="43" customHeight="1" ht="19.5">
      <c r="A43" s="62"/>
      <c r="B43" s="4"/>
      <c r="C43" s="3"/>
      <c r="D43" s="3"/>
      <c r="E43" s="3"/>
      <c r="F43" s="3"/>
      <c r="G43" s="63"/>
      <c r="H43" s="63"/>
      <c r="I43" s="63"/>
      <c r="J43" s="63"/>
      <c r="K43" s="63"/>
      <c r="L43" s="63"/>
      <c r="M43" s="63"/>
      <c r="N43" s="63"/>
      <c r="O43" s="63"/>
      <c r="P43" s="64"/>
      <c r="Q43" s="63"/>
      <c r="R43" s="63"/>
      <c r="S43" s="63"/>
      <c r="T43" s="4"/>
      <c r="U43" s="4"/>
      <c r="V43" s="4"/>
    </row>
    <row x14ac:dyDescent="0.25" r="44" customHeight="1" ht="19.5">
      <c r="A44" s="62"/>
      <c r="B44" s="4"/>
      <c r="C44" s="3"/>
      <c r="D44" s="3"/>
      <c r="E44" s="3"/>
      <c r="F44" s="3"/>
      <c r="G44" s="63"/>
      <c r="H44" s="63"/>
      <c r="I44" s="63"/>
      <c r="J44" s="63"/>
      <c r="K44" s="63"/>
      <c r="L44" s="63"/>
      <c r="M44" s="63"/>
      <c r="N44" s="63"/>
      <c r="O44" s="63"/>
      <c r="P44" s="64"/>
      <c r="Q44" s="63"/>
      <c r="R44" s="63"/>
      <c r="S44" s="63"/>
      <c r="T44" s="4"/>
      <c r="U44" s="4"/>
      <c r="V44" s="4"/>
    </row>
    <row x14ac:dyDescent="0.25" r="45" customHeight="1" ht="19.5">
      <c r="A45" s="62"/>
      <c r="B45" s="4"/>
      <c r="C45" s="3"/>
      <c r="D45" s="3"/>
      <c r="E45" s="3"/>
      <c r="F45" s="3"/>
      <c r="G45" s="63"/>
      <c r="H45" s="63"/>
      <c r="I45" s="63"/>
      <c r="J45" s="63"/>
      <c r="K45" s="63"/>
      <c r="L45" s="63"/>
      <c r="M45" s="63"/>
      <c r="N45" s="63"/>
      <c r="O45" s="63"/>
      <c r="P45" s="64"/>
      <c r="Q45" s="63"/>
      <c r="R45" s="63"/>
      <c r="S45" s="63"/>
      <c r="T45" s="4"/>
      <c r="U45" s="4"/>
      <c r="V45" s="4"/>
    </row>
    <row x14ac:dyDescent="0.25" r="46" customHeight="1" ht="19.5">
      <c r="A46" s="62"/>
      <c r="B46" s="4"/>
      <c r="C46" s="3"/>
      <c r="D46" s="3"/>
      <c r="E46" s="3"/>
      <c r="F46" s="3"/>
      <c r="G46" s="63"/>
      <c r="H46" s="63"/>
      <c r="I46" s="63"/>
      <c r="J46" s="63"/>
      <c r="K46" s="63"/>
      <c r="L46" s="63"/>
      <c r="M46" s="63"/>
      <c r="N46" s="63"/>
      <c r="O46" s="63"/>
      <c r="P46" s="64"/>
      <c r="Q46" s="63"/>
      <c r="R46" s="63"/>
      <c r="S46" s="63"/>
      <c r="T46" s="4"/>
      <c r="U46" s="4"/>
      <c r="V46" s="4"/>
    </row>
    <row x14ac:dyDescent="0.25" r="47" customHeight="1" ht="19.5">
      <c r="A47" s="62"/>
      <c r="B47" s="4"/>
      <c r="C47" s="3"/>
      <c r="D47" s="3"/>
      <c r="E47" s="3"/>
      <c r="F47" s="3"/>
      <c r="G47" s="63"/>
      <c r="H47" s="63"/>
      <c r="I47" s="63"/>
      <c r="J47" s="63"/>
      <c r="K47" s="63"/>
      <c r="L47" s="63"/>
      <c r="M47" s="63"/>
      <c r="N47" s="63"/>
      <c r="O47" s="63"/>
      <c r="P47" s="64"/>
      <c r="Q47" s="63"/>
      <c r="R47" s="63"/>
      <c r="S47" s="63"/>
      <c r="T47" s="4"/>
      <c r="U47" s="4"/>
      <c r="V47" s="4"/>
    </row>
    <row x14ac:dyDescent="0.25" r="48" customHeight="1" ht="19.5">
      <c r="A48" s="62"/>
      <c r="B48" s="4"/>
      <c r="C48" s="3"/>
      <c r="D48" s="3"/>
      <c r="E48" s="3"/>
      <c r="F48" s="3"/>
      <c r="G48" s="63"/>
      <c r="H48" s="63"/>
      <c r="I48" s="63"/>
      <c r="J48" s="63"/>
      <c r="K48" s="63"/>
      <c r="L48" s="63"/>
      <c r="M48" s="63"/>
      <c r="N48" s="63"/>
      <c r="O48" s="63"/>
      <c r="P48" s="64"/>
      <c r="Q48" s="63"/>
      <c r="R48" s="63"/>
      <c r="S48" s="63"/>
      <c r="T48" s="4"/>
      <c r="U48" s="4"/>
      <c r="V48" s="4"/>
    </row>
    <row x14ac:dyDescent="0.25" r="49" customHeight="1" ht="19.5">
      <c r="A49" s="62"/>
      <c r="B49" s="4"/>
      <c r="C49" s="3"/>
      <c r="D49" s="3"/>
      <c r="E49" s="3"/>
      <c r="F49" s="3"/>
      <c r="G49" s="63"/>
      <c r="H49" s="63"/>
      <c r="I49" s="63"/>
      <c r="J49" s="63"/>
      <c r="K49" s="63"/>
      <c r="L49" s="63"/>
      <c r="M49" s="63"/>
      <c r="N49" s="63"/>
      <c r="O49" s="63"/>
      <c r="P49" s="64"/>
      <c r="Q49" s="63"/>
      <c r="R49" s="63"/>
      <c r="S49" s="63"/>
      <c r="T49" s="4"/>
      <c r="U49" s="4"/>
      <c r="V49" s="4"/>
    </row>
    <row x14ac:dyDescent="0.25" r="50" customHeight="1" ht="19.5">
      <c r="A50" s="62"/>
      <c r="B50" s="4"/>
      <c r="C50" s="3"/>
      <c r="D50" s="3"/>
      <c r="E50" s="3"/>
      <c r="F50" s="3"/>
      <c r="G50" s="63"/>
      <c r="H50" s="63"/>
      <c r="I50" s="63"/>
      <c r="J50" s="63"/>
      <c r="K50" s="63"/>
      <c r="L50" s="63"/>
      <c r="M50" s="63"/>
      <c r="N50" s="63"/>
      <c r="O50" s="63"/>
      <c r="P50" s="64"/>
      <c r="Q50" s="63"/>
      <c r="R50" s="63"/>
      <c r="S50" s="63"/>
      <c r="T50" s="4"/>
      <c r="U50" s="4"/>
      <c r="V50" s="4"/>
    </row>
    <row x14ac:dyDescent="0.25" r="51" customHeight="1" ht="19.5">
      <c r="A51" s="62"/>
      <c r="B51" s="4"/>
      <c r="C51" s="3"/>
      <c r="D51" s="3"/>
      <c r="E51" s="3"/>
      <c r="F51" s="3"/>
      <c r="G51" s="63"/>
      <c r="H51" s="63"/>
      <c r="I51" s="63"/>
      <c r="J51" s="63"/>
      <c r="K51" s="63"/>
      <c r="L51" s="63"/>
      <c r="M51" s="63"/>
      <c r="N51" s="63"/>
      <c r="O51" s="63"/>
      <c r="P51" s="64"/>
      <c r="Q51" s="63"/>
      <c r="R51" s="63"/>
      <c r="S51" s="63"/>
      <c r="T51" s="4"/>
      <c r="U51" s="4"/>
      <c r="V51" s="4"/>
    </row>
    <row x14ac:dyDescent="0.25" r="52" customHeight="1" ht="19.5">
      <c r="A52" s="62"/>
      <c r="B52" s="4"/>
      <c r="C52" s="3"/>
      <c r="D52" s="3"/>
      <c r="E52" s="3"/>
      <c r="F52" s="3"/>
      <c r="G52" s="63"/>
      <c r="H52" s="63"/>
      <c r="I52" s="63"/>
      <c r="J52" s="63"/>
      <c r="K52" s="63"/>
      <c r="L52" s="63"/>
      <c r="M52" s="63"/>
      <c r="N52" s="63"/>
      <c r="O52" s="63"/>
      <c r="P52" s="64"/>
      <c r="Q52" s="63"/>
      <c r="R52" s="63"/>
      <c r="S52" s="63"/>
      <c r="T52" s="4"/>
      <c r="U52" s="4"/>
      <c r="V52" s="4"/>
    </row>
    <row x14ac:dyDescent="0.25" r="53" customHeight="1" ht="19.5">
      <c r="A53" s="62"/>
      <c r="B53" s="4"/>
      <c r="C53" s="3"/>
      <c r="D53" s="3"/>
      <c r="E53" s="3"/>
      <c r="F53" s="3"/>
      <c r="G53" s="63"/>
      <c r="H53" s="63"/>
      <c r="I53" s="63"/>
      <c r="J53" s="63"/>
      <c r="K53" s="63"/>
      <c r="L53" s="63"/>
      <c r="M53" s="63"/>
      <c r="N53" s="63"/>
      <c r="O53" s="63"/>
      <c r="P53" s="64"/>
      <c r="Q53" s="63"/>
      <c r="R53" s="63"/>
      <c r="S53" s="63"/>
      <c r="T53" s="4"/>
      <c r="U53" s="4"/>
      <c r="V53" s="4"/>
    </row>
    <row x14ac:dyDescent="0.25" r="54" customHeight="1" ht="19.5">
      <c r="A54" s="62"/>
      <c r="B54" s="4"/>
      <c r="C54" s="3"/>
      <c r="D54" s="3"/>
      <c r="E54" s="3"/>
      <c r="F54" s="3"/>
      <c r="G54" s="63"/>
      <c r="H54" s="63"/>
      <c r="I54" s="63"/>
      <c r="J54" s="63"/>
      <c r="K54" s="63"/>
      <c r="L54" s="63"/>
      <c r="M54" s="63"/>
      <c r="N54" s="63"/>
      <c r="O54" s="63"/>
      <c r="P54" s="64"/>
      <c r="Q54" s="63"/>
      <c r="R54" s="63"/>
      <c r="S54" s="63"/>
      <c r="T54" s="4"/>
      <c r="U54" s="4"/>
      <c r="V54" s="4"/>
    </row>
    <row x14ac:dyDescent="0.25" r="55" customHeight="1" ht="19.5">
      <c r="A55" s="62"/>
      <c r="B55" s="4"/>
      <c r="C55" s="3"/>
      <c r="D55" s="3"/>
      <c r="E55" s="3"/>
      <c r="F55" s="3"/>
      <c r="G55" s="63"/>
      <c r="H55" s="63"/>
      <c r="I55" s="63"/>
      <c r="J55" s="63"/>
      <c r="K55" s="63"/>
      <c r="L55" s="63"/>
      <c r="M55" s="63"/>
      <c r="N55" s="63"/>
      <c r="O55" s="63"/>
      <c r="P55" s="64"/>
      <c r="Q55" s="63"/>
      <c r="R55" s="63"/>
      <c r="S55" s="63"/>
      <c r="T55" s="4"/>
      <c r="U55" s="4"/>
      <c r="V55" s="4"/>
    </row>
    <row x14ac:dyDescent="0.25" r="56" customHeight="1" ht="19.5">
      <c r="A56" s="62"/>
      <c r="B56" s="4"/>
      <c r="C56" s="3"/>
      <c r="D56" s="3"/>
      <c r="E56" s="3"/>
      <c r="F56" s="3"/>
      <c r="G56" s="63"/>
      <c r="H56" s="63"/>
      <c r="I56" s="63"/>
      <c r="J56" s="63"/>
      <c r="K56" s="63"/>
      <c r="L56" s="63"/>
      <c r="M56" s="63"/>
      <c r="N56" s="63"/>
      <c r="O56" s="63"/>
      <c r="P56" s="64"/>
      <c r="Q56" s="63"/>
      <c r="R56" s="63"/>
      <c r="S56" s="63"/>
      <c r="T56" s="4"/>
      <c r="U56" s="4"/>
      <c r="V56" s="4"/>
    </row>
    <row x14ac:dyDescent="0.25" r="57" customHeight="1" ht="19.5">
      <c r="A57" s="62"/>
      <c r="B57" s="4"/>
      <c r="C57" s="3"/>
      <c r="D57" s="3"/>
      <c r="E57" s="3"/>
      <c r="F57" s="3"/>
      <c r="G57" s="63"/>
      <c r="H57" s="63"/>
      <c r="I57" s="63"/>
      <c r="J57" s="63"/>
      <c r="K57" s="63"/>
      <c r="L57" s="63"/>
      <c r="M57" s="63"/>
      <c r="N57" s="63"/>
      <c r="O57" s="63"/>
      <c r="P57" s="64"/>
      <c r="Q57" s="63"/>
      <c r="R57" s="63"/>
      <c r="S57" s="63"/>
      <c r="T57" s="4"/>
      <c r="U57" s="4"/>
      <c r="V57" s="4"/>
    </row>
    <row x14ac:dyDescent="0.25" r="58" customHeight="1" ht="19.5">
      <c r="A58" s="62"/>
      <c r="B58" s="4"/>
      <c r="C58" s="3"/>
      <c r="D58" s="3"/>
      <c r="E58" s="3"/>
      <c r="F58" s="3"/>
      <c r="G58" s="63"/>
      <c r="H58" s="63"/>
      <c r="I58" s="63"/>
      <c r="J58" s="63"/>
      <c r="K58" s="63"/>
      <c r="L58" s="63"/>
      <c r="M58" s="63"/>
      <c r="N58" s="63"/>
      <c r="O58" s="63"/>
      <c r="P58" s="64"/>
      <c r="Q58" s="63"/>
      <c r="R58" s="63"/>
      <c r="S58" s="63"/>
      <c r="T58" s="4"/>
      <c r="U58" s="4"/>
      <c r="V58" s="4"/>
    </row>
    <row x14ac:dyDescent="0.25" r="59" customHeight="1" ht="19.5">
      <c r="A59" s="62"/>
      <c r="B59" s="4"/>
      <c r="C59" s="3"/>
      <c r="D59" s="3"/>
      <c r="E59" s="3"/>
      <c r="F59" s="3"/>
      <c r="G59" s="63"/>
      <c r="H59" s="63"/>
      <c r="I59" s="63"/>
      <c r="J59" s="63"/>
      <c r="K59" s="63"/>
      <c r="L59" s="63"/>
      <c r="M59" s="63"/>
      <c r="N59" s="63"/>
      <c r="O59" s="63"/>
      <c r="P59" s="64"/>
      <c r="Q59" s="63"/>
      <c r="R59" s="63"/>
      <c r="S59" s="63"/>
      <c r="T59" s="4"/>
      <c r="U59" s="4"/>
      <c r="V59" s="4"/>
    </row>
    <row x14ac:dyDescent="0.25" r="60" customHeight="1" ht="19.5">
      <c r="A60" s="62"/>
      <c r="B60" s="4"/>
      <c r="C60" s="3"/>
      <c r="D60" s="3"/>
      <c r="E60" s="3"/>
      <c r="F60" s="3"/>
      <c r="G60" s="63"/>
      <c r="H60" s="63"/>
      <c r="I60" s="63"/>
      <c r="J60" s="63"/>
      <c r="K60" s="63"/>
      <c r="L60" s="63"/>
      <c r="M60" s="63"/>
      <c r="N60" s="63"/>
      <c r="O60" s="63"/>
      <c r="P60" s="64"/>
      <c r="Q60" s="63"/>
      <c r="R60" s="63"/>
      <c r="S60" s="63"/>
      <c r="T60" s="4"/>
      <c r="U60" s="4"/>
      <c r="V60" s="4"/>
    </row>
    <row x14ac:dyDescent="0.25" r="61" customHeight="1" ht="19.5">
      <c r="A61" s="62"/>
      <c r="B61" s="4"/>
      <c r="C61" s="3"/>
      <c r="D61" s="3"/>
      <c r="E61" s="3"/>
      <c r="F61" s="3"/>
      <c r="G61" s="63"/>
      <c r="H61" s="63"/>
      <c r="I61" s="63"/>
      <c r="J61" s="63"/>
      <c r="K61" s="63"/>
      <c r="L61" s="63"/>
      <c r="M61" s="63"/>
      <c r="N61" s="63"/>
      <c r="O61" s="63"/>
      <c r="P61" s="64"/>
      <c r="Q61" s="63"/>
      <c r="R61" s="63"/>
      <c r="S61" s="63"/>
      <c r="T61" s="4"/>
      <c r="U61" s="4"/>
      <c r="V61" s="4"/>
    </row>
    <row x14ac:dyDescent="0.25" r="62" customHeight="1" ht="19.5">
      <c r="A62" s="62"/>
      <c r="B62" s="4"/>
      <c r="C62" s="3"/>
      <c r="D62" s="3"/>
      <c r="E62" s="3"/>
      <c r="F62" s="3"/>
      <c r="G62" s="63"/>
      <c r="H62" s="63"/>
      <c r="I62" s="63"/>
      <c r="J62" s="63"/>
      <c r="K62" s="63"/>
      <c r="L62" s="63"/>
      <c r="M62" s="63"/>
      <c r="N62" s="63"/>
      <c r="O62" s="63"/>
      <c r="P62" s="64"/>
      <c r="Q62" s="63"/>
      <c r="R62" s="63"/>
      <c r="S62" s="63"/>
      <c r="T62" s="4"/>
      <c r="U62" s="4"/>
      <c r="V62" s="4"/>
    </row>
    <row x14ac:dyDescent="0.25" r="63" customHeight="1" ht="19.5">
      <c r="A63" s="62"/>
      <c r="B63" s="4"/>
      <c r="C63" s="3"/>
      <c r="D63" s="3"/>
      <c r="E63" s="3"/>
      <c r="F63" s="3"/>
      <c r="G63" s="63"/>
      <c r="H63" s="63"/>
      <c r="I63" s="63"/>
      <c r="J63" s="63"/>
      <c r="K63" s="63"/>
      <c r="L63" s="63"/>
      <c r="M63" s="63"/>
      <c r="N63" s="63"/>
      <c r="O63" s="63"/>
      <c r="P63" s="64"/>
      <c r="Q63" s="63"/>
      <c r="R63" s="63"/>
      <c r="S63" s="63"/>
      <c r="T63" s="4"/>
      <c r="U63" s="4"/>
      <c r="V63" s="4"/>
    </row>
    <row x14ac:dyDescent="0.25" r="64" customHeight="1" ht="19.5">
      <c r="A64" s="62"/>
      <c r="B64" s="4"/>
      <c r="C64" s="3"/>
      <c r="D64" s="3"/>
      <c r="E64" s="3"/>
      <c r="F64" s="3"/>
      <c r="G64" s="63"/>
      <c r="H64" s="63"/>
      <c r="I64" s="63"/>
      <c r="J64" s="63"/>
      <c r="K64" s="63"/>
      <c r="L64" s="63"/>
      <c r="M64" s="63"/>
      <c r="N64" s="63"/>
      <c r="O64" s="63"/>
      <c r="P64" s="64"/>
      <c r="Q64" s="63"/>
      <c r="R64" s="63"/>
      <c r="S64" s="63"/>
      <c r="T64" s="4"/>
      <c r="U64" s="4"/>
      <c r="V64" s="4"/>
    </row>
    <row x14ac:dyDescent="0.25" r="65" customHeight="1" ht="19.5">
      <c r="A65" s="62"/>
      <c r="B65" s="4"/>
      <c r="C65" s="3"/>
      <c r="D65" s="3"/>
      <c r="E65" s="3"/>
      <c r="F65" s="3"/>
      <c r="G65" s="63"/>
      <c r="H65" s="63"/>
      <c r="I65" s="63"/>
      <c r="J65" s="63"/>
      <c r="K65" s="63"/>
      <c r="L65" s="63"/>
      <c r="M65" s="63"/>
      <c r="N65" s="63"/>
      <c r="O65" s="63"/>
      <c r="P65" s="64"/>
      <c r="Q65" s="63"/>
      <c r="R65" s="63"/>
      <c r="S65" s="63"/>
      <c r="T65" s="4"/>
      <c r="U65" s="4"/>
      <c r="V65" s="4"/>
    </row>
    <row x14ac:dyDescent="0.25" r="66" customHeight="1" ht="19.5">
      <c r="A66" s="62"/>
      <c r="B66" s="4"/>
      <c r="C66" s="3"/>
      <c r="D66" s="3"/>
      <c r="E66" s="3"/>
      <c r="F66" s="3"/>
      <c r="G66" s="63"/>
      <c r="H66" s="63"/>
      <c r="I66" s="63"/>
      <c r="J66" s="63"/>
      <c r="K66" s="63"/>
      <c r="L66" s="63"/>
      <c r="M66" s="63"/>
      <c r="N66" s="63"/>
      <c r="O66" s="63"/>
      <c r="P66" s="64"/>
      <c r="Q66" s="63"/>
      <c r="R66" s="63"/>
      <c r="S66" s="63"/>
      <c r="T66" s="4"/>
      <c r="U66" s="4"/>
      <c r="V66" s="4"/>
    </row>
    <row x14ac:dyDescent="0.25" r="67" customHeight="1" ht="19.5">
      <c r="A67" s="62"/>
      <c r="B67" s="4"/>
      <c r="C67" s="3"/>
      <c r="D67" s="3"/>
      <c r="E67" s="3"/>
      <c r="F67" s="3"/>
      <c r="G67" s="63"/>
      <c r="H67" s="63"/>
      <c r="I67" s="63"/>
      <c r="J67" s="63"/>
      <c r="K67" s="63"/>
      <c r="L67" s="63"/>
      <c r="M67" s="63"/>
      <c r="N67" s="63"/>
      <c r="O67" s="63"/>
      <c r="P67" s="64"/>
      <c r="Q67" s="63"/>
      <c r="R67" s="63"/>
      <c r="S67" s="63"/>
      <c r="T67" s="4"/>
      <c r="U67" s="4"/>
      <c r="V67" s="4"/>
    </row>
    <row x14ac:dyDescent="0.25" r="68" customHeight="1" ht="19.5">
      <c r="A68" s="62"/>
      <c r="B68" s="4"/>
      <c r="C68" s="3"/>
      <c r="D68" s="3"/>
      <c r="E68" s="3"/>
      <c r="F68" s="3"/>
      <c r="G68" s="63"/>
      <c r="H68" s="63"/>
      <c r="I68" s="63"/>
      <c r="J68" s="63"/>
      <c r="K68" s="63"/>
      <c r="L68" s="63"/>
      <c r="M68" s="63"/>
      <c r="N68" s="63"/>
      <c r="O68" s="63"/>
      <c r="P68" s="64"/>
      <c r="Q68" s="63"/>
      <c r="R68" s="63"/>
      <c r="S68" s="63"/>
      <c r="T68" s="4"/>
      <c r="U68" s="4"/>
      <c r="V68" s="4"/>
    </row>
    <row x14ac:dyDescent="0.25" r="69" customHeight="1" ht="19.5">
      <c r="A69" s="62"/>
      <c r="B69" s="4"/>
      <c r="C69" s="3"/>
      <c r="D69" s="3"/>
      <c r="E69" s="3"/>
      <c r="F69" s="3"/>
      <c r="G69" s="63"/>
      <c r="H69" s="63"/>
      <c r="I69" s="63"/>
      <c r="J69" s="63"/>
      <c r="K69" s="63"/>
      <c r="L69" s="63"/>
      <c r="M69" s="63"/>
      <c r="N69" s="63"/>
      <c r="O69" s="63"/>
      <c r="P69" s="64"/>
      <c r="Q69" s="63"/>
      <c r="R69" s="63"/>
      <c r="S69" s="63"/>
      <c r="T69" s="4"/>
      <c r="U69" s="4"/>
      <c r="V69" s="4"/>
    </row>
    <row x14ac:dyDescent="0.25" r="70" customHeight="1" ht="19.5">
      <c r="A70" s="62"/>
      <c r="B70" s="4"/>
      <c r="C70" s="3"/>
      <c r="D70" s="3"/>
      <c r="E70" s="3"/>
      <c r="F70" s="3"/>
      <c r="G70" s="63"/>
      <c r="H70" s="63"/>
      <c r="I70" s="63"/>
      <c r="J70" s="63"/>
      <c r="K70" s="63"/>
      <c r="L70" s="63"/>
      <c r="M70" s="63"/>
      <c r="N70" s="63"/>
      <c r="O70" s="63"/>
      <c r="P70" s="64"/>
      <c r="Q70" s="63"/>
      <c r="R70" s="63"/>
      <c r="S70" s="63"/>
      <c r="T70" s="4"/>
      <c r="U70" s="4"/>
      <c r="V70" s="4"/>
    </row>
    <row x14ac:dyDescent="0.25" r="71" customHeight="1" ht="19.5">
      <c r="A71" s="62"/>
      <c r="B71" s="4"/>
      <c r="C71" s="3"/>
      <c r="D71" s="3"/>
      <c r="E71" s="3"/>
      <c r="F71" s="3"/>
      <c r="G71" s="63"/>
      <c r="H71" s="63"/>
      <c r="I71" s="63"/>
      <c r="J71" s="63"/>
      <c r="K71" s="63"/>
      <c r="L71" s="63"/>
      <c r="M71" s="63"/>
      <c r="N71" s="63"/>
      <c r="O71" s="63"/>
      <c r="P71" s="64"/>
      <c r="Q71" s="63"/>
      <c r="R71" s="63"/>
      <c r="S71" s="63"/>
      <c r="T71" s="4"/>
      <c r="U71" s="4"/>
      <c r="V71" s="4"/>
    </row>
    <row x14ac:dyDescent="0.25" r="72" customHeight="1" ht="19.5">
      <c r="A72" s="62"/>
      <c r="B72" s="4"/>
      <c r="C72" s="94"/>
      <c r="D72" s="18"/>
      <c r="E72" s="18"/>
      <c r="F72" s="18"/>
      <c r="G72" s="84"/>
      <c r="H72" s="84"/>
      <c r="I72" s="84"/>
      <c r="J72" s="94"/>
      <c r="K72" s="94"/>
      <c r="L72" s="94"/>
      <c r="M72" s="84"/>
      <c r="N72" s="84"/>
      <c r="O72" s="84"/>
      <c r="P72" s="116"/>
      <c r="Q72" s="84"/>
      <c r="R72" s="84"/>
      <c r="S72" s="84"/>
      <c r="T72" s="4"/>
      <c r="U72" s="4"/>
      <c r="V72" s="4"/>
    </row>
    <row x14ac:dyDescent="0.25" r="73" customHeight="1" ht="19.5">
      <c r="A73" s="62"/>
      <c r="B73" s="4"/>
      <c r="C73" s="94"/>
      <c r="D73" s="18"/>
      <c r="E73" s="18"/>
      <c r="F73" s="18"/>
      <c r="G73" s="84"/>
      <c r="H73" s="84"/>
      <c r="I73" s="84"/>
      <c r="J73" s="94"/>
      <c r="K73" s="94"/>
      <c r="L73" s="94"/>
      <c r="M73" s="84"/>
      <c r="N73" s="84"/>
      <c r="O73" s="84"/>
      <c r="P73" s="64"/>
      <c r="Q73" s="84"/>
      <c r="R73" s="84"/>
      <c r="S73" s="84"/>
      <c r="T73" s="4"/>
      <c r="U73" s="4"/>
      <c r="V73" s="4"/>
    </row>
    <row x14ac:dyDescent="0.25" r="74" customHeight="1" ht="19.5">
      <c r="A74" s="62"/>
      <c r="B74" s="4"/>
      <c r="C74" s="94"/>
      <c r="D74" s="18"/>
      <c r="E74" s="18"/>
      <c r="F74" s="18"/>
      <c r="G74" s="84"/>
      <c r="H74" s="84"/>
      <c r="I74" s="84"/>
      <c r="J74" s="94"/>
      <c r="K74" s="94"/>
      <c r="L74" s="94"/>
      <c r="M74" s="84"/>
      <c r="N74" s="84"/>
      <c r="O74" s="84"/>
      <c r="P74" s="64"/>
      <c r="Q74" s="84"/>
      <c r="R74" s="84"/>
      <c r="S74" s="84"/>
      <c r="T74" s="4"/>
      <c r="U74" s="4"/>
      <c r="V74" s="4"/>
    </row>
    <row x14ac:dyDescent="0.25" r="75" customHeight="1" ht="19.5">
      <c r="A75" s="62"/>
      <c r="B75" s="4"/>
      <c r="C75" s="18"/>
      <c r="D75" s="18"/>
      <c r="E75" s="18"/>
      <c r="F75" s="18"/>
      <c r="G75" s="84"/>
      <c r="H75" s="84"/>
      <c r="I75" s="84"/>
      <c r="J75" s="94"/>
      <c r="K75" s="94"/>
      <c r="L75" s="94"/>
      <c r="M75" s="84"/>
      <c r="N75" s="84"/>
      <c r="O75" s="84"/>
      <c r="P75" s="64"/>
      <c r="Q75" s="94"/>
      <c r="R75" s="94"/>
      <c r="S75" s="94"/>
      <c r="T75" s="4"/>
      <c r="U75" s="4"/>
      <c r="V75" s="4"/>
    </row>
  </sheetData>
  <mergeCells count="9">
    <mergeCell ref="E5:F5"/>
    <mergeCell ref="E6:F6"/>
    <mergeCell ref="F10:K10"/>
    <mergeCell ref="M10:N10"/>
    <mergeCell ref="H29:J29"/>
    <mergeCell ref="D33:F33"/>
    <mergeCell ref="G33:I33"/>
    <mergeCell ref="M33:O33"/>
    <mergeCell ref="Q33:S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9"/>
  <sheetViews>
    <sheetView workbookViewId="0"/>
  </sheetViews>
  <sheetFormatPr defaultRowHeight="15" x14ac:dyDescent="0.25"/>
  <cols>
    <col min="1" max="1" style="58" width="24.14785714285714" customWidth="1" bestFit="1"/>
    <col min="2" max="2" style="59" width="17.433571428571426" customWidth="1" bestFit="1"/>
    <col min="3" max="3" style="60" width="12.43357142857143" customWidth="1" bestFit="1"/>
    <col min="4" max="4" style="58" width="17.576428571428572" customWidth="1" bestFit="1"/>
    <col min="5" max="5" style="58" width="11.147857142857141" customWidth="1" bestFit="1"/>
    <col min="6" max="6" style="58" width="11.147857142857141" customWidth="1" bestFit="1"/>
    <col min="7" max="7" style="58" width="17.290714285714284" customWidth="1" bestFit="1"/>
    <col min="8" max="8" style="60" width="19.862142857142857" customWidth="1" bestFit="1"/>
    <col min="9" max="9" style="58" width="14.719285714285713" customWidth="1" bestFit="1"/>
    <col min="10" max="10" style="58" width="11.147857142857141" customWidth="1" bestFit="1"/>
    <col min="11" max="11" style="58" width="11.43357142857143" customWidth="1" bestFit="1"/>
    <col min="12" max="12" style="58" width="15.862142857142858" customWidth="1" bestFit="1"/>
    <col min="13" max="13" style="61" width="11.576428571428572" customWidth="1" bestFit="1"/>
    <col min="14" max="14" style="58" width="15.576428571428572" customWidth="1" bestFit="1"/>
    <col min="15" max="15" style="58" width="15.290714285714287" customWidth="1" bestFit="1"/>
    <col min="16" max="16" style="58" width="23.433571428571426" customWidth="1" bestFit="1"/>
    <col min="17" max="17" style="61" width="10.290714285714287" customWidth="1" bestFit="1"/>
    <col min="18" max="18" style="58" width="17.14785714285714" customWidth="1" bestFit="1"/>
    <col min="19" max="19" style="58" width="17.433571428571426" customWidth="1" bestFit="1"/>
    <col min="20" max="20" style="58" width="14.290714285714287" customWidth="1" bestFit="1"/>
    <col min="21" max="21" style="61" width="7.719285714285714" customWidth="1" bestFit="1"/>
    <col min="22" max="22" style="58" width="18.719285714285714" customWidth="1" bestFit="1"/>
    <col min="23" max="23" style="61" width="7.719285714285714" customWidth="1" bestFit="1"/>
    <col min="24" max="24" style="58" width="13.719285714285713" customWidth="1" bestFit="1"/>
    <col min="25" max="25" style="58" width="11.147857142857141" customWidth="1" bestFit="1"/>
    <col min="26" max="26" style="61" width="7.719285714285714" customWidth="1" bestFit="1"/>
    <col min="27" max="27" style="58" width="29.576428571428572" customWidth="1" bestFit="1"/>
    <col min="28" max="28" style="59" width="18.433571428571426" customWidth="1" bestFit="1"/>
    <col min="29" max="29" style="59" width="17.290714285714284" customWidth="1" bestFit="1"/>
    <col min="30" max="30" style="61" width="7.433571428571429" customWidth="1" bestFit="1"/>
    <col min="31" max="31" style="61" width="7.433571428571429" customWidth="1" bestFit="1"/>
    <col min="32" max="32" style="61" width="8.719285714285713" customWidth="1" bestFit="1"/>
  </cols>
  <sheetData>
    <row x14ac:dyDescent="0.25" r="1" customHeight="1" ht="19.5">
      <c r="A1" s="1"/>
      <c r="B1" s="2"/>
      <c r="C1" s="3"/>
      <c r="D1" s="1"/>
      <c r="E1" s="1"/>
      <c r="F1" s="1"/>
      <c r="G1" s="1"/>
      <c r="H1" s="3"/>
      <c r="I1" s="1"/>
      <c r="J1" s="1"/>
      <c r="K1" s="1"/>
      <c r="L1" s="1"/>
      <c r="M1" s="4"/>
      <c r="N1" s="1"/>
      <c r="O1" s="1"/>
      <c r="P1" s="1"/>
      <c r="Q1" s="4"/>
      <c r="R1" s="1"/>
      <c r="S1" s="1"/>
      <c r="T1" s="1"/>
      <c r="U1" s="4"/>
      <c r="V1" s="1"/>
      <c r="W1" s="4"/>
      <c r="X1" s="1"/>
      <c r="Y1" s="1"/>
      <c r="Z1" s="4"/>
      <c r="AA1" s="1"/>
      <c r="AB1" s="2"/>
      <c r="AC1" s="5"/>
      <c r="AD1" s="6"/>
      <c r="AE1" s="6"/>
      <c r="AF1" s="6"/>
    </row>
    <row x14ac:dyDescent="0.25" r="2" customHeight="1" ht="19.5">
      <c r="A2" s="7">
        <v>45024</v>
      </c>
      <c r="B2" s="8" t="s">
        <v>0</v>
      </c>
      <c r="C2" s="8"/>
      <c r="D2" s="9"/>
      <c r="E2" s="9"/>
      <c r="F2" s="9"/>
      <c r="G2" s="9"/>
      <c r="H2" s="10"/>
      <c r="I2" s="11" t="s">
        <v>1</v>
      </c>
      <c r="J2" s="11"/>
      <c r="K2" s="11"/>
      <c r="L2" s="11"/>
      <c r="M2" s="12" t="s">
        <v>2</v>
      </c>
      <c r="N2" s="9"/>
      <c r="O2" s="9"/>
      <c r="P2" s="9"/>
      <c r="Q2" s="13"/>
      <c r="R2" s="9" t="s">
        <v>3</v>
      </c>
      <c r="S2" s="9"/>
      <c r="T2" s="9"/>
      <c r="U2" s="13"/>
      <c r="V2" s="9" t="s">
        <v>4</v>
      </c>
      <c r="W2" s="13"/>
      <c r="X2" s="9" t="s">
        <v>5</v>
      </c>
      <c r="Y2" s="9"/>
      <c r="Z2" s="13"/>
      <c r="AA2" s="9" t="s">
        <v>6</v>
      </c>
      <c r="AB2" s="8"/>
      <c r="AC2" s="8"/>
      <c r="AD2" s="12"/>
      <c r="AE2" s="12"/>
      <c r="AF2" s="6"/>
    </row>
    <row x14ac:dyDescent="0.25" r="3" customHeight="1" ht="19.5">
      <c r="A3" s="14"/>
      <c r="B3" s="10" t="s">
        <v>7</v>
      </c>
      <c r="C3" s="10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0" t="s">
        <v>13</v>
      </c>
      <c r="I3" s="11" t="s">
        <v>9</v>
      </c>
      <c r="J3" s="11" t="s">
        <v>10</v>
      </c>
      <c r="K3" s="11" t="s">
        <v>11</v>
      </c>
      <c r="L3" s="11" t="s">
        <v>12</v>
      </c>
      <c r="M3" s="13"/>
      <c r="N3" s="11" t="s">
        <v>8</v>
      </c>
      <c r="O3" s="11" t="s">
        <v>10</v>
      </c>
      <c r="P3" s="11" t="s">
        <v>14</v>
      </c>
      <c r="Q3" s="13"/>
      <c r="R3" s="11" t="s">
        <v>8</v>
      </c>
      <c r="S3" s="11" t="s">
        <v>10</v>
      </c>
      <c r="T3" s="11" t="s">
        <v>15</v>
      </c>
      <c r="U3" s="13"/>
      <c r="V3" s="11" t="s">
        <v>16</v>
      </c>
      <c r="W3" s="13"/>
      <c r="X3" s="11" t="s">
        <v>17</v>
      </c>
      <c r="Y3" s="11" t="s">
        <v>18</v>
      </c>
      <c r="Z3" s="13"/>
      <c r="AA3" s="11" t="s">
        <v>19</v>
      </c>
      <c r="AB3" s="10" t="s">
        <v>20</v>
      </c>
      <c r="AC3" s="8" t="s">
        <v>21</v>
      </c>
      <c r="AD3" s="12"/>
      <c r="AE3" s="12"/>
      <c r="AF3" s="6"/>
    </row>
    <row x14ac:dyDescent="0.25" r="4" customHeight="1" ht="19.5">
      <c r="A4" s="14"/>
      <c r="B4" s="15"/>
      <c r="C4" s="15"/>
      <c r="D4" s="14"/>
      <c r="E4" s="14"/>
      <c r="F4" s="14"/>
      <c r="G4" s="14"/>
      <c r="H4" s="15"/>
      <c r="I4" s="14"/>
      <c r="J4" s="14"/>
      <c r="K4" s="14"/>
      <c r="L4" s="14"/>
      <c r="M4" s="16"/>
      <c r="N4" s="14"/>
      <c r="O4" s="14"/>
      <c r="P4" s="14"/>
      <c r="Q4" s="16"/>
      <c r="R4" s="14"/>
      <c r="S4" s="14"/>
      <c r="T4" s="14"/>
      <c r="U4" s="16"/>
      <c r="V4" s="14"/>
      <c r="W4" s="16"/>
      <c r="X4" s="14"/>
      <c r="Y4" s="14"/>
      <c r="Z4" s="16"/>
      <c r="AA4" s="14"/>
      <c r="AB4" s="15"/>
      <c r="AC4" s="8"/>
      <c r="AD4" s="12"/>
      <c r="AE4" s="12"/>
      <c r="AF4" s="6"/>
    </row>
    <row x14ac:dyDescent="0.25" r="5" customHeight="1" ht="19.5">
      <c r="A5" s="17">
        <f>COMP!A15</f>
      </c>
      <c r="B5" s="18">
        <v>1.31</v>
      </c>
      <c r="C5" s="18">
        <f>'[1]Revenue,EBITDA,EPS (2)'!H11</f>
      </c>
      <c r="D5" s="19">
        <f>'[1]Revenue,EBITDA,EPS (2)'!H59/C5</f>
      </c>
      <c r="E5" s="19">
        <f>'[1]Revenue,EBITDA,EPS (2)'!H23/'COMP BENCHMARK'!C5</f>
      </c>
      <c r="F5" s="19">
        <f>'[1]ebit,debt,roa'!H59/'COMP BENCHMARK'!C5</f>
      </c>
      <c r="G5" s="19">
        <f>'[1]ebit,debt,roa'!H47/'COMP BENCHMARK'!C5</f>
      </c>
      <c r="H5" s="20">
        <f>'[1]ebit,debt,roa'!I11</f>
      </c>
      <c r="I5" s="19">
        <f>'[1]ebit,debt,roa'!I35/'[1]ebit,debt,roa'!I11</f>
      </c>
      <c r="J5" s="19">
        <f>'[1]ebit,debt,roa'!I23/H5</f>
      </c>
      <c r="K5" s="19">
        <f>'[1]ebit,debt,roa'!I59/C5</f>
      </c>
      <c r="L5" s="19">
        <f>'[1]ebit,debt,roa'!I47/H5</f>
      </c>
      <c r="M5" s="19"/>
      <c r="N5" s="19">
        <f>('[1]ebit,debt,roa'!J11-'[1]ebit,debt,roa'!G11)/'[1]ebit,debt,roa'!G11</f>
      </c>
      <c r="O5" s="19">
        <f>('[1]ebit,debt,roa'!J23-'[1]ebit,debt,roa'!G23)/'[1]ebit,debt,roa'!G23</f>
      </c>
      <c r="P5" s="19">
        <f>('[1]Revenue,EBITDA,EPS'!J35-'[1]Revenue,EBITDA,EPS'!G35)/'[1]Revenue,EBITDA,EPS'!G35</f>
      </c>
      <c r="Q5" s="19"/>
      <c r="R5" s="19">
        <f>('[1]Revenue,EBITDA,EPS (2)'!K11-'[1]Revenue,EBITDA,EPS (2)'!J11)/'[1]Revenue,EBITDA,EPS (2)'!J11</f>
      </c>
      <c r="S5" s="19">
        <f>('[1]Revenue,EBITDA,EPS (2)'!K23-'[1]Revenue,EBITDA,EPS (2)'!J23)/'[1]Revenue,EBITDA,EPS (2)'!J23</f>
      </c>
      <c r="T5" s="19">
        <f>('[1]Revenue,EBITDA,EPS'!K35-'[1]Revenue,EBITDA,EPS'!J35)/'[1]Revenue,EBITDA,EPS'!J35</f>
      </c>
      <c r="U5" s="19"/>
      <c r="V5" s="19">
        <f>446.01/C5</f>
      </c>
      <c r="W5" s="19"/>
      <c r="X5" s="19">
        <f>'[1]ebit,debt,roa'!H83*0.01</f>
      </c>
      <c r="Y5" s="19">
        <f>'[1]ebit,debt,roa'!H71*0.01</f>
      </c>
      <c r="Z5" s="19"/>
      <c r="AA5" s="19">
        <f>'[1]ebit,debt,roa'!H95*0.01</f>
      </c>
      <c r="AB5" s="20">
        <f>'[1]ebit,debt,roa'!H107</f>
      </c>
      <c r="AC5" s="18">
        <f>'[1]ebit,debt,roa'!H119</f>
      </c>
      <c r="AD5" s="21"/>
      <c r="AE5" s="21"/>
      <c r="AF5" s="6"/>
    </row>
    <row x14ac:dyDescent="0.25" r="6" customHeight="1" ht="19.5">
      <c r="A6" s="17">
        <f>COMP!A16</f>
      </c>
      <c r="B6" s="18">
        <v>1.26</v>
      </c>
      <c r="C6" s="18">
        <f>'[1]Revenue,EBITDA,EPS (2)'!H12</f>
      </c>
      <c r="D6" s="19">
        <f>'[1]Revenue,EBITDA,EPS (2)'!H60/C6</f>
      </c>
      <c r="E6" s="19">
        <f>'[1]Revenue,EBITDA,EPS (2)'!H24/'COMP BENCHMARK'!C6</f>
      </c>
      <c r="F6" s="19">
        <f>'[1]ebit,debt,roa'!H60/'COMP BENCHMARK'!C6</f>
      </c>
      <c r="G6" s="19">
        <f>'[1]ebit,debt,roa'!H48/'COMP BENCHMARK'!C6</f>
      </c>
      <c r="H6" s="20">
        <f>'[1]ebit,debt,roa'!I12</f>
      </c>
      <c r="I6" s="19">
        <f>'[1]ebit,debt,roa'!I36/'[1]ebit,debt,roa'!I12</f>
      </c>
      <c r="J6" s="19">
        <f>'[1]ebit,debt,roa'!I24/H6</f>
      </c>
      <c r="K6" s="19">
        <f>'[1]ebit,debt,roa'!I60/C6</f>
      </c>
      <c r="L6" s="19">
        <f>'[1]ebit,debt,roa'!I48/H6</f>
      </c>
      <c r="M6" s="19"/>
      <c r="N6" s="19">
        <f>('[1]ebit,debt,roa'!J12-'[1]ebit,debt,roa'!G12)/'[1]ebit,debt,roa'!G12</f>
      </c>
      <c r="O6" s="19">
        <f>('[1]ebit,debt,roa'!J24-'[1]ebit,debt,roa'!G24)/'[1]ebit,debt,roa'!G24</f>
      </c>
      <c r="P6" s="19">
        <f>('[1]Revenue,EBITDA,EPS'!J36-'[1]Revenue,EBITDA,EPS'!G36)/'[1]Revenue,EBITDA,EPS'!G36</f>
      </c>
      <c r="Q6" s="19"/>
      <c r="R6" s="19">
        <f>('[1]Revenue,EBITDA,EPS (2)'!K12-'[1]Revenue,EBITDA,EPS (2)'!J12)/'[1]Revenue,EBITDA,EPS (2)'!J12</f>
      </c>
      <c r="S6" s="19">
        <f>('[1]Revenue,EBITDA,EPS (2)'!K24-'[1]Revenue,EBITDA,EPS (2)'!J24)/'[1]Revenue,EBITDA,EPS (2)'!J24</f>
      </c>
      <c r="T6" s="19">
        <f>('[1]Revenue,EBITDA,EPS'!K36-'[1]Revenue,EBITDA,EPS'!J36)/'[1]Revenue,EBITDA,EPS'!J36</f>
      </c>
      <c r="U6" s="19"/>
      <c r="V6" s="19">
        <f>356.94/C6</f>
      </c>
      <c r="W6" s="19"/>
      <c r="X6" s="19">
        <f>'[1]ebit,debt,roa'!H84*0.01</f>
      </c>
      <c r="Y6" s="19">
        <f>'[1]ebit,debt,roa'!H72*0.01</f>
      </c>
      <c r="Z6" s="19"/>
      <c r="AA6" s="19">
        <f>'[1]ebit,debt,roa'!H96*0.01</f>
      </c>
      <c r="AB6" s="20">
        <f>'[1]ebit,debt,roa'!H108</f>
      </c>
      <c r="AC6" s="18">
        <f>'[1]ebit,debt,roa'!H120</f>
      </c>
      <c r="AD6" s="21"/>
      <c r="AE6" s="6"/>
      <c r="AF6" s="6"/>
    </row>
    <row x14ac:dyDescent="0.25" r="7" customHeight="1" ht="19.5">
      <c r="A7" s="17">
        <f>COMP!A17</f>
      </c>
      <c r="B7" s="18">
        <v>1.19</v>
      </c>
      <c r="C7" s="18">
        <f>'[1]Revenue,EBITDA,EPS (2)'!H13</f>
      </c>
      <c r="D7" s="19">
        <f>'[1]Revenue,EBITDA,EPS (2)'!H61/C7</f>
      </c>
      <c r="E7" s="19">
        <f>'[1]Revenue,EBITDA,EPS (2)'!H25/'COMP BENCHMARK'!C7</f>
      </c>
      <c r="F7" s="19">
        <f>'[1]ebit,debt,roa'!H61/'COMP BENCHMARK'!C7</f>
      </c>
      <c r="G7" s="19">
        <f>'[1]ebit,debt,roa'!H49/'COMP BENCHMARK'!C7</f>
      </c>
      <c r="H7" s="20">
        <f>'[1]ebit,debt,roa'!I13</f>
      </c>
      <c r="I7" s="19">
        <f>'[1]ebit,debt,roa'!I37/'[1]ebit,debt,roa'!I13</f>
      </c>
      <c r="J7" s="19">
        <f>'[1]ebit,debt,roa'!I25/H7</f>
      </c>
      <c r="K7" s="19">
        <f>'[1]ebit,debt,roa'!I61/C7</f>
      </c>
      <c r="L7" s="19">
        <f>'[1]ebit,debt,roa'!I49/H7</f>
      </c>
      <c r="M7" s="19"/>
      <c r="N7" s="19">
        <f>('[1]ebit,debt,roa'!J13-'[1]ebit,debt,roa'!G13)/'[1]ebit,debt,roa'!G13</f>
      </c>
      <c r="O7" s="19">
        <f>('[1]ebit,debt,roa'!J25-'[1]ebit,debt,roa'!G25)/'[1]ebit,debt,roa'!G25</f>
      </c>
      <c r="P7" s="19">
        <f>('[1]Revenue,EBITDA,EPS'!J37-'[1]Revenue,EBITDA,EPS'!G37)/'[1]Revenue,EBITDA,EPS'!G37</f>
      </c>
      <c r="Q7" s="19"/>
      <c r="R7" s="19">
        <f>('[1]Revenue,EBITDA,EPS (2)'!K13-'[1]Revenue,EBITDA,EPS (2)'!J13)/'[1]Revenue,EBITDA,EPS (2)'!J13</f>
      </c>
      <c r="S7" s="19">
        <f>('[1]Revenue,EBITDA,EPS (2)'!K25-'[1]Revenue,EBITDA,EPS (2)'!J25)/'[1]Revenue,EBITDA,EPS (2)'!J25</f>
      </c>
      <c r="T7" s="19">
        <f>('[1]Revenue,EBITDA,EPS'!K37-'[1]Revenue,EBITDA,EPS'!J37)/'[1]Revenue,EBITDA,EPS'!J37</f>
      </c>
      <c r="U7" s="19"/>
      <c r="V7" s="19">
        <f>22.06/C7</f>
      </c>
      <c r="W7" s="19"/>
      <c r="X7" s="19">
        <f>'[1]ebit,debt,roa'!H85*0.01</f>
      </c>
      <c r="Y7" s="19">
        <f>'[1]ebit,debt,roa'!H73*0.01</f>
      </c>
      <c r="Z7" s="19"/>
      <c r="AA7" s="19">
        <f>'[1]ebit,debt,roa'!H97*0.01</f>
      </c>
      <c r="AB7" s="20">
        <f>'[1]ebit,debt,roa'!H109</f>
      </c>
      <c r="AC7" s="18">
        <f>'[1]ebit,debt,roa'!H121</f>
      </c>
      <c r="AD7" s="21"/>
      <c r="AE7" s="6"/>
      <c r="AF7" s="6"/>
    </row>
    <row x14ac:dyDescent="0.25" r="8" customHeight="1" ht="19.5">
      <c r="A8" s="17">
        <f>COMP!A18</f>
      </c>
      <c r="B8" s="18">
        <v>1.25</v>
      </c>
      <c r="C8" s="18">
        <f>'[1]Revenue,EBITDA,EPS (2)'!H14</f>
      </c>
      <c r="D8" s="19">
        <f>'[1]Revenue,EBITDA,EPS (2)'!H62/C8</f>
      </c>
      <c r="E8" s="19">
        <f>'[1]Revenue,EBITDA,EPS (2)'!H26/'COMP BENCHMARK'!C8</f>
      </c>
      <c r="F8" s="19">
        <f>'[1]ebit,debt,roa'!H62/'COMP BENCHMARK'!C8</f>
      </c>
      <c r="G8" s="19">
        <f>'[1]ebit,debt,roa'!H50/'COMP BENCHMARK'!C8</f>
      </c>
      <c r="H8" s="20">
        <f>'[1]ebit,debt,roa'!I14</f>
      </c>
      <c r="I8" s="19">
        <f>'[1]ebit,debt,roa'!I38/'[1]ebit,debt,roa'!I14</f>
      </c>
      <c r="J8" s="19">
        <f>'[1]ebit,debt,roa'!I26/H8</f>
      </c>
      <c r="K8" s="19">
        <f>'[1]ebit,debt,roa'!I62/C8</f>
      </c>
      <c r="L8" s="19">
        <f>'[1]ebit,debt,roa'!I50/H8</f>
      </c>
      <c r="M8" s="19"/>
      <c r="N8" s="19">
        <f>('[1]ebit,debt,roa'!J14-'[1]ebit,debt,roa'!G14)/'[1]ebit,debt,roa'!G14</f>
      </c>
      <c r="O8" s="19">
        <f>('[1]ebit,debt,roa'!J26-'[1]ebit,debt,roa'!G26)/'[1]ebit,debt,roa'!G26</f>
      </c>
      <c r="P8" s="19">
        <f>('[1]Revenue,EBITDA,EPS'!J38-'[1]Revenue,EBITDA,EPS'!G38)/'[1]Revenue,EBITDA,EPS'!G38</f>
      </c>
      <c r="Q8" s="19"/>
      <c r="R8" s="19">
        <f>('[1]Revenue,EBITDA,EPS (2)'!K14-'[1]Revenue,EBITDA,EPS (2)'!J14)/'[1]Revenue,EBITDA,EPS (2)'!J14</f>
      </c>
      <c r="S8" s="19">
        <f>('[1]Revenue,EBITDA,EPS (2)'!K26-'[1]Revenue,EBITDA,EPS (2)'!J26)/'[1]Revenue,EBITDA,EPS (2)'!J26</f>
      </c>
      <c r="T8" s="19">
        <f>('[1]Revenue,EBITDA,EPS'!K38-'[1]Revenue,EBITDA,EPS'!J38)/'[1]Revenue,EBITDA,EPS'!J38</f>
      </c>
      <c r="U8" s="19"/>
      <c r="V8" s="19">
        <f>26.87/C8</f>
      </c>
      <c r="W8" s="19"/>
      <c r="X8" s="19">
        <f>'[1]ebit,debt,roa'!H86*0.01</f>
      </c>
      <c r="Y8" s="19">
        <f>'[1]ebit,debt,roa'!H74*0.01</f>
      </c>
      <c r="Z8" s="19"/>
      <c r="AA8" s="19">
        <f>'[1]ebit,debt,roa'!H98*0.01</f>
      </c>
      <c r="AB8" s="20">
        <f>'[1]ebit,debt,roa'!H110</f>
      </c>
      <c r="AC8" s="18">
        <f>'[1]ebit,debt,roa'!H122</f>
      </c>
      <c r="AD8" s="21"/>
      <c r="AE8" s="6"/>
      <c r="AF8" s="6"/>
    </row>
    <row x14ac:dyDescent="0.25" r="9" customHeight="1" ht="19.5">
      <c r="A9" s="17" t="s">
        <v>22</v>
      </c>
      <c r="B9" s="20">
        <v>1.26</v>
      </c>
      <c r="C9" s="20">
        <v>6395.7353515625</v>
      </c>
      <c r="D9" s="19">
        <v>0.7741060670768622</v>
      </c>
      <c r="E9" s="19">
        <v>0.2590916371428532</v>
      </c>
      <c r="F9" s="19">
        <v>0.20175335798863775</v>
      </c>
      <c r="G9" s="19">
        <v>0.1594535001274195</v>
      </c>
      <c r="H9" s="20">
        <v>7426.7333984375</v>
      </c>
      <c r="I9" s="22">
        <v>0.7930325214744296</v>
      </c>
      <c r="J9" s="22">
        <v>0.28324856426220996</v>
      </c>
      <c r="K9" s="19">
        <v>0.26925179635539004</v>
      </c>
      <c r="L9" s="19">
        <v>0.18802620981660031</v>
      </c>
      <c r="M9" s="19"/>
      <c r="N9" s="19">
        <v>0.20958598696459171</v>
      </c>
      <c r="O9" s="19">
        <v>0.05394708943503572</v>
      </c>
      <c r="P9" s="19">
        <v>-0.08539088262597297</v>
      </c>
      <c r="Q9" s="19"/>
      <c r="R9" s="19">
        <v>0.1576858435529629</v>
      </c>
      <c r="S9" s="19">
        <v>0.2875785307617384</v>
      </c>
      <c r="T9" s="19">
        <v>0.4017164529408042</v>
      </c>
      <c r="U9" s="19"/>
      <c r="V9" s="19">
        <v>0.05580906344300165</v>
      </c>
      <c r="W9" s="19"/>
      <c r="X9" s="19">
        <v>0.1922740173339844</v>
      </c>
      <c r="Y9" s="19">
        <v>0.08147139549255371</v>
      </c>
      <c r="Z9" s="19"/>
      <c r="AA9" s="19">
        <v>0.34958839416503906</v>
      </c>
      <c r="AB9" s="20">
        <v>1.9892606735229492</v>
      </c>
      <c r="AC9" s="20">
        <v>0.4217309355735779</v>
      </c>
      <c r="AD9" s="19"/>
      <c r="AE9" s="23"/>
      <c r="AF9" s="23"/>
    </row>
    <row x14ac:dyDescent="0.25" r="10" customHeight="1" ht="19.5">
      <c r="A10" s="17">
        <f>COMP!A19</f>
      </c>
      <c r="B10" s="24">
        <v>1</v>
      </c>
      <c r="C10" s="18">
        <f>'[1]Revenue,EBITDA,EPS (2)'!H15</f>
      </c>
      <c r="D10" s="19">
        <f>'[1]Revenue,EBITDA,EPS (2)'!H63/C10</f>
      </c>
      <c r="E10" s="19">
        <f>'[1]Revenue,EBITDA,EPS (2)'!H27/'COMP BENCHMARK'!C10</f>
      </c>
      <c r="F10" s="19">
        <f>'[1]ebit,debt,roa'!H63/'COMP BENCHMARK'!C10</f>
      </c>
      <c r="G10" s="19">
        <f>'[1]ebit,debt,roa'!H51/'COMP BENCHMARK'!C10</f>
      </c>
      <c r="H10" s="20">
        <f>'[1]ebit,debt,roa'!I15</f>
      </c>
      <c r="I10" s="19">
        <f>'[1]ebit,debt,roa'!I39/'[1]ebit,debt,roa'!I15</f>
      </c>
      <c r="J10" s="19">
        <f>'[1]ebit,debt,roa'!I27/H10</f>
      </c>
      <c r="K10" s="19">
        <f>'[1]ebit,debt,roa'!I63/C10</f>
      </c>
      <c r="L10" s="19">
        <f>'[1]ebit,debt,roa'!I51/H10</f>
      </c>
      <c r="M10" s="19"/>
      <c r="N10" s="19">
        <f>('[1]ebit,debt,roa'!J15-'[1]ebit,debt,roa'!G15)/'[1]ebit,debt,roa'!G15</f>
      </c>
      <c r="O10" s="19">
        <f>('[1]ebit,debt,roa'!J27-'[1]ebit,debt,roa'!G27)/'[1]ebit,debt,roa'!G27</f>
      </c>
      <c r="P10" s="19">
        <f>('[1]Revenue,EBITDA,EPS'!J39-'[1]Revenue,EBITDA,EPS'!G39)/'[1]Revenue,EBITDA,EPS'!G39</f>
      </c>
      <c r="Q10" s="19"/>
      <c r="R10" s="19">
        <f>('[1]Revenue,EBITDA,EPS (2)'!K15-'[1]Revenue,EBITDA,EPS (2)'!J15)/'[1]Revenue,EBITDA,EPS (2)'!J15</f>
      </c>
      <c r="S10" s="19">
        <f>('[1]Revenue,EBITDA,EPS (2)'!K27-'[1]Revenue,EBITDA,EPS (2)'!J27)/'[1]Revenue,EBITDA,EPS (2)'!J27</f>
      </c>
      <c r="T10" s="19">
        <f>('[1]Revenue,EBITDA,EPS'!K39-'[1]Revenue,EBITDA,EPS'!J39)/'[1]Revenue,EBITDA,EPS'!J39</f>
      </c>
      <c r="U10" s="19"/>
      <c r="V10" s="19">
        <f>8565.4/C10</f>
      </c>
      <c r="W10" s="19"/>
      <c r="X10" s="19">
        <f>'[1]ebit,debt,roa'!H87*0.01</f>
      </c>
      <c r="Y10" s="19">
        <f>'[1]ebit,debt,roa'!H75*0.01</f>
      </c>
      <c r="Z10" s="19"/>
      <c r="AA10" s="19"/>
      <c r="AB10" s="20">
        <f>'[1]ebit,debt,roa'!H111</f>
      </c>
      <c r="AC10" s="18">
        <f>'[1]ebit,debt,roa'!H123</f>
      </c>
      <c r="AD10" s="6"/>
      <c r="AE10" s="6"/>
      <c r="AF10" s="6"/>
    </row>
    <row x14ac:dyDescent="0.25" r="11" customHeight="1" ht="19.5">
      <c r="A11" s="17"/>
      <c r="B11" s="25"/>
      <c r="C11" s="25"/>
      <c r="D11" s="26"/>
      <c r="E11" s="26"/>
      <c r="F11" s="26"/>
      <c r="G11" s="26"/>
      <c r="H11" s="25"/>
      <c r="I11" s="19"/>
      <c r="J11" s="19"/>
      <c r="K11" s="19"/>
      <c r="L11" s="19"/>
      <c r="M11" s="27"/>
      <c r="N11" s="28"/>
      <c r="O11" s="28"/>
      <c r="P11" s="29"/>
      <c r="Q11" s="28"/>
      <c r="R11" s="19"/>
      <c r="S11" s="28"/>
      <c r="T11" s="19"/>
      <c r="U11" s="27"/>
      <c r="V11" s="19"/>
      <c r="W11" s="27"/>
      <c r="X11" s="19"/>
      <c r="Y11" s="19"/>
      <c r="Z11" s="27"/>
      <c r="AA11" s="19"/>
      <c r="AB11" s="18"/>
      <c r="AC11" s="18"/>
      <c r="AD11" s="6"/>
      <c r="AE11" s="6"/>
      <c r="AF11" s="6"/>
    </row>
    <row x14ac:dyDescent="0.25" r="12" customHeight="1" ht="19.5">
      <c r="A12" s="30">
        <f>COMP!A13</f>
      </c>
      <c r="B12" s="31">
        <v>1.53</v>
      </c>
      <c r="C12" s="31">
        <f>'[1]Revenue,EBITDA,EPS (2)'!I10</f>
      </c>
      <c r="D12" s="32">
        <f>'[1]Revenue,EBITDA,EPS (2)'!H58/'COMP BENCHMARK'!C12</f>
      </c>
      <c r="E12" s="32">
        <f>'[1]Revenue,EBITDA,EPS (2)'!H22/C12</f>
      </c>
      <c r="F12" s="32">
        <f>'[1]ebit,debt,roa'!H58/'COMP BENCHMARK'!C12</f>
      </c>
      <c r="G12" s="32">
        <f>'[1]ebit,debt,roa'!H46/C12</f>
      </c>
      <c r="H12" s="31">
        <f>'[1]ebit,debt,roa'!I10</f>
      </c>
      <c r="I12" s="33">
        <f>'[1]ebit,debt,roa'!I34/'[1]ebit,debt,roa'!I10</f>
      </c>
      <c r="J12" s="33">
        <f>'[1]ebit,debt,roa'!H22/H12</f>
      </c>
      <c r="K12" s="33">
        <f>'[1]ebit,debt,roa'!I58/C12</f>
      </c>
      <c r="L12" s="33">
        <f>'[1]ebit,debt,roa'!I58/C12</f>
      </c>
      <c r="M12" s="34"/>
      <c r="N12" s="33">
        <f>('[1]ebit,debt,roa'!J10-'[1]ebit,debt,roa'!G10)/'[1]ebit,debt,roa'!G10</f>
      </c>
      <c r="O12" s="33">
        <f>('[1]ebit,debt,roa'!J22-'[1]ebit,debt,roa'!G22)/'[1]ebit,debt,roa'!G22</f>
      </c>
      <c r="P12" s="33">
        <f>('[1]Revenue,EBITDA,EPS'!J34-'[1]Revenue,EBITDA,EPS'!G34)/'[1]Revenue,EBITDA,EPS'!G34</f>
      </c>
      <c r="Q12" s="33"/>
      <c r="R12" s="33">
        <f>('[1]Revenue,EBITDA,EPS (2)'!K10-'[1]Revenue,EBITDA,EPS (2)'!J10)/'[1]Revenue,EBITDA,EPS (2)'!J10</f>
      </c>
      <c r="S12" s="33">
        <f>('[1]Revenue,EBITDA,EPS (2)'!K22-'[1]Revenue,EBITDA,EPS (2)'!J22)/'[1]Revenue,EBITDA,EPS (2)'!J22</f>
      </c>
      <c r="T12" s="33">
        <f>('[1]Revenue,EBITDA,EPS'!K34-'[1]Revenue,EBITDA,EPS'!J34)/'[1]Revenue,EBITDA,EPS'!J34</f>
      </c>
      <c r="U12" s="33"/>
      <c r="V12" s="33">
        <f>39.83/C12</f>
      </c>
      <c r="W12" s="33"/>
      <c r="X12" s="33">
        <f>'[1]ebit,debt,roa'!H82*0.01</f>
      </c>
      <c r="Y12" s="33">
        <f>'[1]ebit,debt,roa'!J70*0.01</f>
      </c>
      <c r="Z12" s="33"/>
      <c r="AA12" s="33">
        <f>'[1]ebit,debt,roa'!H94*0.01</f>
      </c>
      <c r="AB12" s="31">
        <f>'[1]ebit,debt,roa'!H106</f>
      </c>
      <c r="AC12" s="31">
        <f>'[1]ebit,debt,roa'!H118</f>
      </c>
      <c r="AD12" s="6"/>
      <c r="AE12" s="6"/>
      <c r="AF12" s="6"/>
    </row>
    <row x14ac:dyDescent="0.25" r="13" customHeight="1" ht="19.5">
      <c r="A13" s="1"/>
      <c r="B13" s="2"/>
      <c r="C13" s="3"/>
      <c r="D13" s="28"/>
      <c r="E13" s="28"/>
      <c r="F13" s="28"/>
      <c r="G13" s="28"/>
      <c r="H13" s="3"/>
      <c r="I13" s="1"/>
      <c r="J13" s="1"/>
      <c r="K13" s="1"/>
      <c r="L13" s="1"/>
      <c r="M13" s="4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2"/>
      <c r="AC13" s="25"/>
      <c r="AD13" s="4"/>
      <c r="AE13" s="4"/>
      <c r="AF13" s="4"/>
    </row>
    <row x14ac:dyDescent="0.25" r="14" customHeight="1" ht="19.5">
      <c r="A14" s="35" t="s">
        <v>23</v>
      </c>
      <c r="B14" s="36">
        <f>AVERAGE(B5:B12)</f>
      </c>
      <c r="C14" s="3"/>
      <c r="D14" s="22">
        <f>AVERAGE(D5:D11)</f>
      </c>
      <c r="E14" s="22">
        <f>AVERAGE(E5:E11)</f>
      </c>
      <c r="F14" s="22">
        <f>AVERAGE(F5:F11)</f>
      </c>
      <c r="G14" s="22">
        <f>AVERAGE(G5:G11)</f>
      </c>
      <c r="H14" s="22"/>
      <c r="I14" s="22">
        <f>AVERAGE(I5:I11)</f>
      </c>
      <c r="J14" s="22">
        <f>AVERAGE(J5:J11)</f>
      </c>
      <c r="K14" s="22">
        <f>AVERAGE(K5:K11)</f>
      </c>
      <c r="L14" s="22">
        <f>AVERAGE(L5:L11)</f>
      </c>
      <c r="M14" s="22"/>
      <c r="N14" s="22">
        <f>AVERAGE(N5:N11)</f>
      </c>
      <c r="O14" s="22">
        <f>AVERAGE(O5:O11)</f>
      </c>
      <c r="P14" s="22">
        <f>AVERAGE(P5:P11)</f>
      </c>
      <c r="Q14" s="22"/>
      <c r="R14" s="22">
        <f>AVERAGE(R5:R11)</f>
      </c>
      <c r="S14" s="22">
        <f>AVERAGE(S5:S11)</f>
      </c>
      <c r="T14" s="22">
        <f>AVERAGE(T5:T11)</f>
      </c>
      <c r="U14" s="22"/>
      <c r="V14" s="22">
        <f>AVERAGE(V5:V11)</f>
      </c>
      <c r="W14" s="22"/>
      <c r="X14" s="22">
        <f>AVERAGE(X5:X11)</f>
      </c>
      <c r="Y14" s="22">
        <f>AVERAGE(Y5:Y11)</f>
      </c>
      <c r="Z14" s="22"/>
      <c r="AA14" s="22">
        <f>AVERAGE(AA5:AA11)</f>
      </c>
      <c r="AB14" s="18">
        <f>AVERAGE(AB5:AB11)</f>
      </c>
      <c r="AC14" s="18">
        <f>AVERAGE(AC5:AC11)</f>
      </c>
      <c r="AD14" s="4"/>
      <c r="AE14" s="4"/>
      <c r="AF14" s="4"/>
    </row>
    <row x14ac:dyDescent="0.25" r="15" customHeight="1" ht="19.5">
      <c r="A15" s="35" t="s">
        <v>24</v>
      </c>
      <c r="B15" s="18">
        <f>MEDIAN(B5:B11)</f>
      </c>
      <c r="C15" s="3"/>
      <c r="D15" s="22">
        <f>AVERAGE(D5:D11)</f>
      </c>
      <c r="E15" s="22">
        <f>AVERAGE(E5:E11)</f>
      </c>
      <c r="F15" s="22">
        <f>AVERAGE(F5:F11)</f>
      </c>
      <c r="G15" s="22">
        <f>AVERAGE(G5:G11)</f>
      </c>
      <c r="H15" s="22"/>
      <c r="I15" s="22">
        <f>AVERAGE(I5:I11)</f>
      </c>
      <c r="J15" s="22">
        <f>AVERAGE(J5:J11)</f>
      </c>
      <c r="K15" s="22">
        <f>AVERAGE(K5:K11)</f>
      </c>
      <c r="L15" s="22">
        <f>AVERAGE(L5:L11)</f>
      </c>
      <c r="M15" s="22"/>
      <c r="N15" s="22">
        <f>AVERAGE(N5:N11)</f>
      </c>
      <c r="O15" s="22">
        <f>AVERAGE(O5:O11)</f>
      </c>
      <c r="P15" s="22">
        <f>AVERAGE(P5:P11)</f>
      </c>
      <c r="Q15" s="22"/>
      <c r="R15" s="22">
        <f>AVERAGE(R5:R11)</f>
      </c>
      <c r="S15" s="22">
        <f>AVERAGE(S5:S11)</f>
      </c>
      <c r="T15" s="22">
        <f>AVERAGE(T5:T11)</f>
      </c>
      <c r="U15" s="22"/>
      <c r="V15" s="22">
        <f>AVERAGE(V5:V11)</f>
      </c>
      <c r="W15" s="22"/>
      <c r="X15" s="22">
        <f>AVERAGE(X5:X11)</f>
      </c>
      <c r="Y15" s="22">
        <f>AVERAGE(Y5:Y11)</f>
      </c>
      <c r="Z15" s="22"/>
      <c r="AA15" s="22">
        <f>AVERAGE(AA5:AA11)</f>
      </c>
      <c r="AB15" s="18">
        <f>AVERAGE(AB5:AB11)</f>
      </c>
      <c r="AC15" s="18">
        <f>AVERAGE(AC5:AC11)</f>
      </c>
      <c r="AD15" s="4"/>
      <c r="AE15" s="4"/>
      <c r="AF15" s="4"/>
    </row>
    <row x14ac:dyDescent="0.25" r="16" customHeight="1" ht="19.5">
      <c r="A16" s="1"/>
      <c r="B16" s="2"/>
      <c r="C16" s="3"/>
      <c r="D16" s="1"/>
      <c r="E16" s="1"/>
      <c r="F16" s="1"/>
      <c r="G16" s="1"/>
      <c r="H16" s="3"/>
      <c r="I16" s="1"/>
      <c r="J16" s="1"/>
      <c r="K16" s="1"/>
      <c r="L16" s="1"/>
      <c r="M16" s="4"/>
      <c r="N16" s="1"/>
      <c r="O16" s="1"/>
      <c r="P16" s="1"/>
      <c r="Q16" s="4"/>
      <c r="R16" s="1"/>
      <c r="S16" s="1"/>
      <c r="T16" s="1"/>
      <c r="U16" s="4"/>
      <c r="V16" s="1"/>
      <c r="W16" s="4"/>
      <c r="X16" s="1"/>
      <c r="Y16" s="1"/>
      <c r="Z16" s="4"/>
      <c r="AA16" s="1"/>
      <c r="AB16" s="18"/>
      <c r="AC16" s="25"/>
      <c r="AD16" s="4"/>
      <c r="AE16" s="4"/>
      <c r="AF16" s="4"/>
    </row>
    <row x14ac:dyDescent="0.25" r="17" customHeight="1" ht="19.5">
      <c r="A17" s="35" t="s">
        <v>25</v>
      </c>
      <c r="B17" s="18">
        <f>MAX(B5:B11)</f>
      </c>
      <c r="C17" s="3"/>
      <c r="D17" s="22">
        <f>MAX(D5:D11)</f>
      </c>
      <c r="E17" s="22">
        <f>MAX(E5:E11)</f>
      </c>
      <c r="F17" s="22">
        <f>MAX(F5:F11)</f>
      </c>
      <c r="G17" s="22">
        <f>MAX(G5:G11)</f>
      </c>
      <c r="H17" s="22"/>
      <c r="I17" s="22">
        <f>MAX(I5:I11)</f>
      </c>
      <c r="J17" s="22">
        <f>MAX(J5:J11)</f>
      </c>
      <c r="K17" s="22">
        <f>MAX(K5:K11)</f>
      </c>
      <c r="L17" s="22">
        <f>MAX(L5:L11)</f>
      </c>
      <c r="M17" s="22"/>
      <c r="N17" s="22">
        <f>MAX(N5:N11)</f>
      </c>
      <c r="O17" s="22">
        <f>MAX(O5:O11)</f>
      </c>
      <c r="P17" s="22">
        <f>MAX(P5:P11)</f>
      </c>
      <c r="Q17" s="22"/>
      <c r="R17" s="22">
        <f>MAX(R5:R11)</f>
      </c>
      <c r="S17" s="22">
        <f>MAX(S5:S11)</f>
      </c>
      <c r="T17" s="22">
        <f>MAX(T5:T11)</f>
      </c>
      <c r="U17" s="22"/>
      <c r="V17" s="22">
        <f>MAX(V5:V11)</f>
      </c>
      <c r="W17" s="22"/>
      <c r="X17" s="22">
        <f>MAX(X5:X11)</f>
      </c>
      <c r="Y17" s="22">
        <f>MAX(Y5:Y11)</f>
      </c>
      <c r="Z17" s="22"/>
      <c r="AA17" s="22">
        <f>MAX(AA5:AA11)</f>
      </c>
      <c r="AB17" s="18">
        <f>MAX(AB5:AB10)</f>
      </c>
      <c r="AC17" s="18">
        <f>MAX(AC5:AC10)</f>
      </c>
      <c r="AD17" s="4"/>
      <c r="AE17" s="4"/>
      <c r="AF17" s="4"/>
    </row>
    <row x14ac:dyDescent="0.25" r="18" customHeight="1" ht="19.5">
      <c r="A18" s="35" t="s">
        <v>26</v>
      </c>
      <c r="B18" s="24">
        <f>MIN(B5:B11)</f>
      </c>
      <c r="C18" s="3"/>
      <c r="D18" s="22">
        <f>MIN(D5:D11)</f>
      </c>
      <c r="E18" s="22">
        <f>MIN(E5:E11)</f>
      </c>
      <c r="F18" s="22">
        <f>MIN(F5:F11)</f>
      </c>
      <c r="G18" s="22">
        <f>MIN(G5:G11)</f>
      </c>
      <c r="H18" s="22"/>
      <c r="I18" s="22">
        <f>MIN(I5:I11)</f>
      </c>
      <c r="J18" s="22">
        <f>MIN(J5:J11)</f>
      </c>
      <c r="K18" s="22">
        <f>MIN(K5:K11)</f>
      </c>
      <c r="L18" s="22">
        <f>MIN(L5:L11)</f>
      </c>
      <c r="M18" s="22"/>
      <c r="N18" s="22">
        <f>MIN(N5:N11)</f>
      </c>
      <c r="O18" s="22">
        <f>MIN(O5:O11)</f>
      </c>
      <c r="P18" s="22">
        <f>MIN(P5:P11)</f>
      </c>
      <c r="Q18" s="22"/>
      <c r="R18" s="22">
        <f>MIN(R5:R11)</f>
      </c>
      <c r="S18" s="22">
        <f>MIN(S5:S11)</f>
      </c>
      <c r="T18" s="22">
        <f>MIN(T5:T11)</f>
      </c>
      <c r="U18" s="22"/>
      <c r="V18" s="22">
        <f>MIN(V5:V11)</f>
      </c>
      <c r="W18" s="22"/>
      <c r="X18" s="22">
        <f>MIN(X5:X11)</f>
      </c>
      <c r="Y18" s="22">
        <f>MIN(Y5:Y11)</f>
      </c>
      <c r="Z18" s="22"/>
      <c r="AA18" s="22">
        <f>MIN(AA5:AA11)</f>
      </c>
      <c r="AB18" s="18">
        <f>MIN(AB5:AB10)</f>
      </c>
      <c r="AC18" s="18">
        <f>MIN(AC5:AC10)</f>
      </c>
      <c r="AD18" s="4"/>
      <c r="AE18" s="4"/>
      <c r="AF18" s="4"/>
    </row>
    <row x14ac:dyDescent="0.25" r="19" customHeight="1" ht="19.5">
      <c r="A19" s="37"/>
      <c r="B19" s="38" t="s">
        <v>0</v>
      </c>
      <c r="C19" s="38"/>
      <c r="D19" s="39"/>
      <c r="E19" s="39"/>
      <c r="F19" s="39"/>
      <c r="G19" s="39"/>
      <c r="H19" s="40"/>
      <c r="I19" s="39" t="s">
        <v>1</v>
      </c>
      <c r="J19" s="39"/>
      <c r="K19" s="39"/>
      <c r="L19" s="39"/>
      <c r="M19" s="41"/>
      <c r="N19" s="42" t="s">
        <v>27</v>
      </c>
      <c r="O19" s="42"/>
      <c r="P19" s="42"/>
      <c r="Q19" s="41"/>
      <c r="R19" s="42" t="s">
        <v>28</v>
      </c>
      <c r="S19" s="42"/>
      <c r="T19" s="42"/>
      <c r="U19" s="41"/>
      <c r="V19" s="39" t="s">
        <v>4</v>
      </c>
      <c r="W19" s="41"/>
      <c r="X19" s="39" t="s">
        <v>5</v>
      </c>
      <c r="Y19" s="39"/>
      <c r="Z19" s="13"/>
      <c r="AA19" s="9" t="s">
        <v>6</v>
      </c>
      <c r="AB19" s="8"/>
      <c r="AC19" s="8"/>
      <c r="AD19" s="4"/>
      <c r="AE19" s="4"/>
      <c r="AF19" s="4"/>
    </row>
    <row x14ac:dyDescent="0.25" r="20" customHeight="1" ht="19.5">
      <c r="A20" s="42" t="s">
        <v>29</v>
      </c>
      <c r="B20" s="43" t="s">
        <v>7</v>
      </c>
      <c r="C20" s="43" t="s">
        <v>8</v>
      </c>
      <c r="D20" s="42" t="s">
        <v>9</v>
      </c>
      <c r="E20" s="42" t="s">
        <v>10</v>
      </c>
      <c r="F20" s="42" t="s">
        <v>11</v>
      </c>
      <c r="G20" s="42" t="s">
        <v>12</v>
      </c>
      <c r="H20" s="43"/>
      <c r="I20" s="42" t="s">
        <v>9</v>
      </c>
      <c r="J20" s="42" t="s">
        <v>10</v>
      </c>
      <c r="K20" s="42" t="s">
        <v>11</v>
      </c>
      <c r="L20" s="42" t="s">
        <v>12</v>
      </c>
      <c r="M20" s="44"/>
      <c r="N20" s="42" t="s">
        <v>8</v>
      </c>
      <c r="O20" s="42" t="s">
        <v>10</v>
      </c>
      <c r="P20" s="42" t="s">
        <v>15</v>
      </c>
      <c r="Q20" s="44"/>
      <c r="R20" s="42" t="s">
        <v>8</v>
      </c>
      <c r="S20" s="42" t="s">
        <v>10</v>
      </c>
      <c r="T20" s="42" t="s">
        <v>15</v>
      </c>
      <c r="U20" s="44"/>
      <c r="V20" s="42" t="s">
        <v>16</v>
      </c>
      <c r="W20" s="44"/>
      <c r="X20" s="42" t="s">
        <v>30</v>
      </c>
      <c r="Y20" s="42" t="s">
        <v>18</v>
      </c>
      <c r="Z20" s="13"/>
      <c r="AA20" s="11" t="s">
        <v>19</v>
      </c>
      <c r="AB20" s="10" t="s">
        <v>20</v>
      </c>
      <c r="AC20" s="8" t="s">
        <v>21</v>
      </c>
      <c r="AD20" s="45"/>
      <c r="AE20" s="45"/>
      <c r="AF20" s="45"/>
    </row>
    <row x14ac:dyDescent="0.25" r="21" customHeight="1" ht="19.5">
      <c r="A21" s="46">
        <v>0.95</v>
      </c>
      <c r="B21" s="47">
        <f>PERCENTILE(B$5:B$11,$A21)</f>
      </c>
      <c r="C21" s="5"/>
      <c r="D21" s="48">
        <f>PERCENTILE(D$5:D$11,$A21)</f>
      </c>
      <c r="E21" s="48">
        <f>PERCENTILE(E$5:E$11,$A21)</f>
      </c>
      <c r="F21" s="48">
        <f>PERCENTILE(F$5:F$11,$A21)</f>
      </c>
      <c r="G21" s="48">
        <f>PERCENTILE(G$5:G$10,$A21)</f>
      </c>
      <c r="H21" s="48"/>
      <c r="I21" s="49">
        <f>PERCENTILE(I$5:I$11,$A21)</f>
      </c>
      <c r="J21" s="48">
        <f>PERCENTILE(J$5:J$11,$A21)</f>
      </c>
      <c r="K21" s="48">
        <f>PERCENTILE(K$5:K$11,$A21)</f>
      </c>
      <c r="L21" s="50">
        <f>PERCENTILE(L$5:L$11,$A21)</f>
      </c>
      <c r="M21" s="48"/>
      <c r="N21" s="48">
        <f>PERCENTILE(N$5:N$11,$A21)</f>
      </c>
      <c r="O21" s="50">
        <f>PERCENTILE(O$5:O$11,$A21)</f>
      </c>
      <c r="P21" s="51">
        <f>PERCENTILE(P$5:P$11,$A21)</f>
      </c>
      <c r="Q21" s="48"/>
      <c r="R21" s="48">
        <f>PERCENTILE(R$5:R$11,$A21)</f>
      </c>
      <c r="S21" s="48">
        <f>PERCENTILE(S$5:S$11,$A21)</f>
      </c>
      <c r="T21" s="48">
        <f>PERCENTILE(T$5:T$11,$A21)</f>
      </c>
      <c r="U21" s="48"/>
      <c r="V21" s="48">
        <f>PERCENTILE(V$5:V$11,$A21)</f>
      </c>
      <c r="W21" s="48"/>
      <c r="X21" s="48">
        <f>PERCENTILE(X$5:X$11,$A21)</f>
      </c>
      <c r="Y21" s="48">
        <f>PERCENTILE(Y$5:Y$11,$A21)</f>
      </c>
      <c r="Z21" s="48"/>
      <c r="AA21" s="51">
        <f>PERCENTILE(AA$5:AA$11,$A21)</f>
      </c>
      <c r="AB21" s="52">
        <f>PERCENTILE(AB$5:AB$11,$A21)</f>
      </c>
      <c r="AC21" s="52">
        <f>PERCENTILE(AC$5:AC$11,$A21)</f>
      </c>
      <c r="AD21" s="4"/>
      <c r="AE21" s="4"/>
      <c r="AF21" s="4"/>
    </row>
    <row x14ac:dyDescent="0.25" r="22" customHeight="1" ht="19.5">
      <c r="A22" s="46">
        <f>A21-5%</f>
      </c>
      <c r="B22" s="52">
        <f>PERCENTILE(B$5:B$11,$A22)</f>
      </c>
      <c r="C22" s="5"/>
      <c r="D22" s="48">
        <f>PERCENTILE(D$5:D$11,$A22)</f>
      </c>
      <c r="E22" s="48">
        <f>PERCENTILE(E$5:E$11,$A22)</f>
      </c>
      <c r="F22" s="48">
        <f>PERCENTILE(F$5:F$11,$A22)</f>
      </c>
      <c r="G22" s="48">
        <f>PERCENTILE(G$5:G$10,$A22)</f>
      </c>
      <c r="H22" s="48"/>
      <c r="I22" s="49">
        <f>PERCENTILE(I$5:I$11,$A22)</f>
      </c>
      <c r="J22" s="48">
        <f>PERCENTILE(J$5:J$11,$A22)</f>
      </c>
      <c r="K22" s="48">
        <f>PERCENTILE(K$5:K$11,$A22)</f>
      </c>
      <c r="L22" s="48">
        <f>PERCENTILE(L$5:L$11,$A22)</f>
      </c>
      <c r="M22" s="48"/>
      <c r="N22" s="48">
        <f>PERCENTILE(N$5:N$11,$A22)</f>
      </c>
      <c r="O22" s="50">
        <f>PERCENTILE(O$5:O$11,$A22)</f>
      </c>
      <c r="P22" s="51">
        <f>PERCENTILE(P$5:P$11,$A22)</f>
      </c>
      <c r="Q22" s="48"/>
      <c r="R22" s="48">
        <f>PERCENTILE(R$5:R$11,$A22)</f>
      </c>
      <c r="S22" s="48">
        <f>PERCENTILE(S$5:S$11,$A22)</f>
      </c>
      <c r="T22" s="48">
        <f>PERCENTILE(T$5:T$11,$A22)</f>
      </c>
      <c r="U22" s="48"/>
      <c r="V22" s="48">
        <f>PERCENTILE(V$5:V$11,$A22)</f>
      </c>
      <c r="W22" s="48"/>
      <c r="X22" s="48">
        <f>PERCENTILE(X$5:X$11,$A22)</f>
      </c>
      <c r="Y22" s="48">
        <f>PERCENTILE(Y$5:Y$11,$A22)</f>
      </c>
      <c r="Z22" s="48"/>
      <c r="AA22" s="48">
        <f>PERCENTILE(AA$5:AA$11,$A22)</f>
      </c>
      <c r="AB22" s="52">
        <f>PERCENTILE(AB$5:AB$11,$A22)</f>
      </c>
      <c r="AC22" s="52">
        <f>PERCENTILE(AC$5:AC$11,$A22)</f>
      </c>
      <c r="AD22" s="4"/>
      <c r="AE22" s="4"/>
      <c r="AF22" s="4"/>
    </row>
    <row x14ac:dyDescent="0.25" r="23" customHeight="1" ht="19.5">
      <c r="A23" s="46">
        <f>A22-5%</f>
      </c>
      <c r="B23" s="52">
        <f>PERCENTILE(B$5:B$11,$A23)</f>
      </c>
      <c r="C23" s="5"/>
      <c r="D23" s="48">
        <f>PERCENTILE(D$5:D$11,$A23)</f>
      </c>
      <c r="E23" s="48">
        <f>PERCENTILE(E$5:E$11,$A23)</f>
      </c>
      <c r="F23" s="48">
        <f>PERCENTILE(F$5:F$11,$A23)</f>
      </c>
      <c r="G23" s="48">
        <f>PERCENTILE(G$5:G$10,$A23)</f>
      </c>
      <c r="H23" s="48"/>
      <c r="I23" s="48">
        <f>PERCENTILE(I$5:I$11,$A23)</f>
      </c>
      <c r="J23" s="48">
        <f>PERCENTILE(J$5:J$11,$A23)</f>
      </c>
      <c r="K23" s="48">
        <f>PERCENTILE(K$5:K$11,$A23)</f>
      </c>
      <c r="L23" s="48">
        <f>PERCENTILE(L$5:L$11,$A23)</f>
      </c>
      <c r="M23" s="48"/>
      <c r="N23" s="48">
        <f>PERCENTILE(N$5:N$11,$A23)</f>
      </c>
      <c r="O23" s="48">
        <f>PERCENTILE(O$5:O$11,$A23)</f>
      </c>
      <c r="P23" s="48">
        <f>PERCENTILE(P$5:P$11,$A23)</f>
      </c>
      <c r="Q23" s="48"/>
      <c r="R23" s="48">
        <f>PERCENTILE(R$5:R$11,$A23)</f>
      </c>
      <c r="S23" s="48">
        <f>PERCENTILE(S$5:S$11,$A23)</f>
      </c>
      <c r="T23" s="48">
        <f>PERCENTILE(T$5:T$11,$A23)</f>
      </c>
      <c r="U23" s="48"/>
      <c r="V23" s="48">
        <f>PERCENTILE(V$5:V$11,$A23)</f>
      </c>
      <c r="W23" s="48"/>
      <c r="X23" s="48">
        <f>PERCENTILE(X$5:X$11,$A23)</f>
      </c>
      <c r="Y23" s="51">
        <f>PERCENTILE(Y$5:Y$11,$A23)</f>
      </c>
      <c r="Z23" s="48"/>
      <c r="AA23" s="48">
        <f>PERCENTILE(AA$5:AA$11,$A23)</f>
      </c>
      <c r="AB23" s="52">
        <f>PERCENTILE(AB$5:AB$11,$A23)</f>
      </c>
      <c r="AC23" s="52">
        <f>PERCENTILE(AC$5:AC$11,$A23)</f>
      </c>
      <c r="AD23" s="4"/>
      <c r="AE23" s="4"/>
      <c r="AF23" s="4"/>
    </row>
    <row x14ac:dyDescent="0.25" r="24" customHeight="1" ht="19.5">
      <c r="A24" s="46">
        <f>A23-5%</f>
      </c>
      <c r="B24" s="52">
        <f>PERCENTILE(B$5:B$11,$A24)</f>
      </c>
      <c r="C24" s="5"/>
      <c r="D24" s="48">
        <f>PERCENTILE(D$5:D$11,$A24)</f>
      </c>
      <c r="E24" s="48">
        <f>PERCENTILE(E$5:E$11,$A24)</f>
      </c>
      <c r="F24" s="48">
        <f>PERCENTILE(F$5:F$11,$A24)</f>
      </c>
      <c r="G24" s="48">
        <f>PERCENTILE(G$5:G$10,$A24)</f>
      </c>
      <c r="H24" s="48"/>
      <c r="I24" s="48">
        <f>PERCENTILE(I$5:I$11,$A24)</f>
      </c>
      <c r="J24" s="48">
        <f>PERCENTILE(J$5:J$11,$A24)</f>
      </c>
      <c r="K24" s="48">
        <f>PERCENTILE(K$5:K$11,$A24)</f>
      </c>
      <c r="L24" s="48">
        <f>PERCENTILE(L$5:L$11,$A24)</f>
      </c>
      <c r="M24" s="48"/>
      <c r="N24" s="48">
        <f>PERCENTILE(N$5:N$11,$A24)</f>
      </c>
      <c r="O24" s="48">
        <f>PERCENTILE(O$5:O$11,$A24)</f>
      </c>
      <c r="P24" s="48">
        <f>PERCENTILE(P$5:P$11,$A24)</f>
      </c>
      <c r="Q24" s="48"/>
      <c r="R24" s="48">
        <f>PERCENTILE(R$5:R$11,$A24)</f>
      </c>
      <c r="S24" s="48">
        <f>PERCENTILE(S$5:S$11,$A24)</f>
      </c>
      <c r="T24" s="48">
        <f>PERCENTILE(T$5:T$11,$A24)</f>
      </c>
      <c r="U24" s="48"/>
      <c r="V24" s="48">
        <f>PERCENTILE(V$5:V$11,$A24)</f>
      </c>
      <c r="W24" s="48"/>
      <c r="X24" s="51">
        <f>PERCENTILE(X$5:X$11,$A24)</f>
      </c>
      <c r="Y24" s="51">
        <f>PERCENTILE(Y$5:Y$11,$A24)</f>
      </c>
      <c r="Z24" s="48"/>
      <c r="AA24" s="48">
        <f>PERCENTILE(AA$5:AA$11,$A24)</f>
      </c>
      <c r="AB24" s="52">
        <f>PERCENTILE(AB$5:AB$11,$A24)</f>
      </c>
      <c r="AC24" s="53">
        <f>PERCENTILE(AC$5:AC$11,$A24)</f>
      </c>
      <c r="AD24" s="4"/>
      <c r="AE24" s="4"/>
      <c r="AF24" s="4"/>
    </row>
    <row x14ac:dyDescent="0.25" r="25" customHeight="1" ht="19.5">
      <c r="A25" s="46">
        <f>A24-5%</f>
      </c>
      <c r="B25" s="52">
        <f>PERCENTILE(B$5:B$11,$A25)</f>
      </c>
      <c r="C25" s="5"/>
      <c r="D25" s="48">
        <f>PERCENTILE(D$5:D$11,$A25)</f>
      </c>
      <c r="E25" s="48">
        <f>PERCENTILE(E$5:E$11,$A25)</f>
      </c>
      <c r="F25" s="48">
        <f>PERCENTILE(F$5:F$11,$A25)</f>
      </c>
      <c r="G25" s="48">
        <f>PERCENTILE(G$5:G$10,$A25)</f>
      </c>
      <c r="H25" s="48"/>
      <c r="I25" s="48">
        <f>PERCENTILE(I$5:I$11,$A25)</f>
      </c>
      <c r="J25" s="48">
        <f>PERCENTILE(J$5:J$11,$A25)</f>
      </c>
      <c r="K25" s="48">
        <f>PERCENTILE(K$5:K$11,$A25)</f>
      </c>
      <c r="L25" s="48">
        <f>PERCENTILE(L$5:L$11,$A25)</f>
      </c>
      <c r="M25" s="48"/>
      <c r="N25" s="48">
        <f>PERCENTILE(N$5:N$11,$A25)</f>
      </c>
      <c r="O25" s="48">
        <f>PERCENTILE(O$5:O$11,$A25)</f>
      </c>
      <c r="P25" s="48">
        <f>PERCENTILE(P$5:P$11,$A25)</f>
      </c>
      <c r="Q25" s="48"/>
      <c r="R25" s="48">
        <f>PERCENTILE(R$5:R$11,$A25)</f>
      </c>
      <c r="S25" s="48">
        <f>PERCENTILE(S$5:S$11,$A25)</f>
      </c>
      <c r="T25" s="48">
        <f>PERCENTILE(T$5:T$11,$A25)</f>
      </c>
      <c r="U25" s="48"/>
      <c r="V25" s="48">
        <f>PERCENTILE(V$5:V$11,$A25)</f>
      </c>
      <c r="W25" s="48"/>
      <c r="X25" s="51">
        <f>PERCENTILE(X$5:X$11,$A25)</f>
      </c>
      <c r="Y25" s="48">
        <f>PERCENTILE(Y$5:Y$11,$A25)</f>
      </c>
      <c r="Z25" s="48"/>
      <c r="AA25" s="48">
        <f>PERCENTILE(AA$5:AA$11,$A25)</f>
      </c>
      <c r="AB25" s="52">
        <f>PERCENTILE(AB$5:AB$11,$A25)</f>
      </c>
      <c r="AC25" s="53">
        <f>PERCENTILE(AC$5:AC$11,$A25)</f>
      </c>
      <c r="AD25" s="4"/>
      <c r="AE25" s="4"/>
      <c r="AF25" s="4"/>
    </row>
    <row x14ac:dyDescent="0.25" r="26" customHeight="1" ht="19.5">
      <c r="A26" s="46">
        <f>A25-5%</f>
      </c>
      <c r="B26" s="52">
        <f>PERCENTILE(B$5:B$11,$A26)</f>
      </c>
      <c r="C26" s="5"/>
      <c r="D26" s="48">
        <f>PERCENTILE(D$5:D$11,$A26)</f>
      </c>
      <c r="E26" s="48">
        <f>PERCENTILE(E$5:E$11,$A26)</f>
      </c>
      <c r="F26" s="48">
        <f>PERCENTILE(F$5:F$11,$A26)</f>
      </c>
      <c r="G26" s="48">
        <f>PERCENTILE(G$5:G$10,$A26)</f>
      </c>
      <c r="H26" s="48"/>
      <c r="I26" s="48">
        <f>PERCENTILE(I$5:I$11,$A26)</f>
      </c>
      <c r="J26" s="48">
        <f>PERCENTILE(J$5:J$11,$A26)</f>
      </c>
      <c r="K26" s="48">
        <f>PERCENTILE(K$5:K$11,$A26)</f>
      </c>
      <c r="L26" s="48">
        <f>PERCENTILE(L$5:L$11,$A26)</f>
      </c>
      <c r="M26" s="48"/>
      <c r="N26" s="48">
        <f>PERCENTILE(N$5:N$11,$A26)</f>
      </c>
      <c r="O26" s="48">
        <f>PERCENTILE(O$5:O$11,$A26)</f>
      </c>
      <c r="P26" s="48">
        <f>PERCENTILE(P$5:P$11,$A26)</f>
      </c>
      <c r="Q26" s="48"/>
      <c r="R26" s="48">
        <f>PERCENTILE(R$5:R$11,$A26)</f>
      </c>
      <c r="S26" s="48">
        <f>PERCENTILE(S$5:S$11,$A26)</f>
      </c>
      <c r="T26" s="48">
        <f>PERCENTILE(T$5:T$11,$A26)</f>
      </c>
      <c r="U26" s="48"/>
      <c r="V26" s="48">
        <f>PERCENTILE(V$5:V$11,$A26)</f>
      </c>
      <c r="W26" s="48"/>
      <c r="X26" s="48">
        <f>PERCENTILE(X$5:X$11,$A26)</f>
      </c>
      <c r="Y26" s="48">
        <f>PERCENTILE(Y$5:Y$11,$A26)</f>
      </c>
      <c r="Z26" s="48"/>
      <c r="AA26" s="48">
        <f>PERCENTILE(AA$5:AA$11,$A26)</f>
      </c>
      <c r="AB26" s="52">
        <f>PERCENTILE(AB$5:AB$11,$A26)</f>
      </c>
      <c r="AC26" s="52">
        <f>PERCENTILE(AC$5:AC$11,$A26)</f>
      </c>
      <c r="AD26" s="4"/>
      <c r="AE26" s="4"/>
      <c r="AF26" s="4"/>
    </row>
    <row x14ac:dyDescent="0.25" r="27" customHeight="1" ht="19.5">
      <c r="A27" s="46">
        <f>A26-5%</f>
      </c>
      <c r="B27" s="52">
        <f>PERCENTILE(B$5:B$11,$A27)</f>
      </c>
      <c r="C27" s="5"/>
      <c r="D27" s="48">
        <f>PERCENTILE(D$5:D$11,$A27)</f>
      </c>
      <c r="E27" s="48">
        <f>PERCENTILE(E$5:E$11,$A27)</f>
      </c>
      <c r="F27" s="48">
        <f>PERCENTILE(F$5:F$11,$A27)</f>
      </c>
      <c r="G27" s="48">
        <f>PERCENTILE(G$5:G$10,$A27)</f>
      </c>
      <c r="H27" s="48"/>
      <c r="I27" s="48">
        <f>PERCENTILE(I$5:I$11,$A27)</f>
      </c>
      <c r="J27" s="48">
        <f>PERCENTILE(J$5:J$11,$A27)</f>
      </c>
      <c r="K27" s="48">
        <f>PERCENTILE(K$5:K$11,$A27)</f>
      </c>
      <c r="L27" s="48">
        <f>PERCENTILE(L$5:L$11,$A27)</f>
      </c>
      <c r="M27" s="48"/>
      <c r="N27" s="51">
        <f>PERCENTILE(N$5:N$11,$A27)</f>
      </c>
      <c r="O27" s="48">
        <f>PERCENTILE(O$5:O$11,$A27)</f>
      </c>
      <c r="P27" s="48">
        <f>PERCENTILE(P$5:P$11,$A27)</f>
      </c>
      <c r="Q27" s="48"/>
      <c r="R27" s="48">
        <f>PERCENTILE(R$5:R$11,$A27)</f>
      </c>
      <c r="S27" s="48">
        <f>PERCENTILE(S$5:S$11,$A27)</f>
      </c>
      <c r="T27" s="48">
        <f>PERCENTILE(T$5:T$11,$A27)</f>
      </c>
      <c r="U27" s="48"/>
      <c r="V27" s="48">
        <f>PERCENTILE(V$5:V$11,$A27)</f>
      </c>
      <c r="W27" s="48"/>
      <c r="X27" s="48">
        <f>PERCENTILE(X$5:X$11,$A27)</f>
      </c>
      <c r="Y27" s="48">
        <f>PERCENTILE(Y$5:Y$11,$A27)</f>
      </c>
      <c r="Z27" s="48"/>
      <c r="AA27" s="48">
        <f>PERCENTILE(AA$5:AA$11,$A27)</f>
      </c>
      <c r="AB27" s="52">
        <f>PERCENTILE(AB$5:AB$11,$A27)</f>
      </c>
      <c r="AC27" s="52">
        <f>PERCENTILE(AC$5:AC$11,$A27)</f>
      </c>
      <c r="AD27" s="4"/>
      <c r="AE27" s="4"/>
      <c r="AF27" s="6" t="s">
        <v>31</v>
      </c>
    </row>
    <row x14ac:dyDescent="0.25" r="28" customHeight="1" ht="19.5">
      <c r="A28" s="46">
        <f>A27-5%</f>
      </c>
      <c r="B28" s="52">
        <f>PERCENTILE(B$5:B$11,$A28)</f>
      </c>
      <c r="C28" s="5"/>
      <c r="D28" s="51">
        <f>PERCENTILE(D$5:D$11,$A28)</f>
      </c>
      <c r="E28" s="48">
        <f>PERCENTILE(E$5:E$11,$A28)</f>
      </c>
      <c r="F28" s="48">
        <f>PERCENTILE(F$5:F$11,$A28)</f>
      </c>
      <c r="G28" s="48">
        <f>PERCENTILE(G$5:G$10,$A28)</f>
      </c>
      <c r="H28" s="48"/>
      <c r="I28" s="48">
        <f>PERCENTILE(I$5:I$11,$A28)</f>
      </c>
      <c r="J28" s="48">
        <f>PERCENTILE(J$5:J$11,$A28)</f>
      </c>
      <c r="K28" s="48">
        <f>PERCENTILE(K$5:K$11,$A28)</f>
      </c>
      <c r="L28" s="48">
        <f>PERCENTILE(L$5:L$11,$A28)</f>
      </c>
      <c r="M28" s="48"/>
      <c r="N28" s="51">
        <f>PERCENTILE(N$5:N$11,$A28)</f>
      </c>
      <c r="O28" s="48">
        <f>PERCENTILE(O$5:O$11,$A28)</f>
      </c>
      <c r="P28" s="48">
        <f>PERCENTILE(P$5:P$11,$A28)</f>
      </c>
      <c r="Q28" s="48"/>
      <c r="R28" s="48">
        <f>PERCENTILE(R$5:R$11,$A28)</f>
      </c>
      <c r="S28" s="48">
        <f>PERCENTILE(S$5:S$11,$A28)</f>
      </c>
      <c r="T28" s="48">
        <f>PERCENTILE(T$5:T$11,$A28)</f>
      </c>
      <c r="U28" s="48"/>
      <c r="V28" s="48">
        <f>PERCENTILE(V$5:V$11,$A28)</f>
      </c>
      <c r="W28" s="48"/>
      <c r="X28" s="48">
        <f>PERCENTILE(X$5:X$11,$A28)</f>
      </c>
      <c r="Y28" s="48">
        <f>PERCENTILE(Y$5:Y$11,$A28)</f>
      </c>
      <c r="Z28" s="48"/>
      <c r="AA28" s="48">
        <f>PERCENTILE(AA$5:AA$11,$A28)</f>
      </c>
      <c r="AB28" s="52">
        <f>PERCENTILE(AB$5:AB$11,$A28)</f>
      </c>
      <c r="AC28" s="52">
        <f>PERCENTILE(AC$5:AC$11,$A28)</f>
      </c>
      <c r="AD28" s="4"/>
      <c r="AE28" s="4"/>
      <c r="AF28" s="4"/>
    </row>
    <row x14ac:dyDescent="0.25" r="29" customHeight="1" ht="19.5">
      <c r="A29" s="46">
        <f>A28-5%</f>
      </c>
      <c r="B29" s="52">
        <f>PERCENTILE(B$5:B$11,$A29)</f>
      </c>
      <c r="C29" s="5"/>
      <c r="D29" s="51">
        <f>PERCENTILE(D$5:D$11,$A29)</f>
      </c>
      <c r="E29" s="48">
        <f>PERCENTILE(E$5:E$11,$A29)</f>
      </c>
      <c r="F29" s="48">
        <f>PERCENTILE(F$5:F$11,$A29)</f>
      </c>
      <c r="G29" s="48">
        <f>PERCENTILE(G$5:G$10,$A29)</f>
      </c>
      <c r="H29" s="48"/>
      <c r="I29" s="48">
        <f>PERCENTILE(I$5:I$11,$A29)</f>
      </c>
      <c r="J29" s="48">
        <f>PERCENTILE(J$5:J$11,$A29)</f>
      </c>
      <c r="K29" s="48">
        <f>PERCENTILE(K$5:K$11,$A29)</f>
      </c>
      <c r="L29" s="48">
        <f>PERCENTILE(L$5:L$11,$A29)</f>
      </c>
      <c r="M29" s="48"/>
      <c r="N29" s="48">
        <f>PERCENTILE(N$5:N$11,$A29)</f>
      </c>
      <c r="O29" s="48">
        <f>PERCENTILE(O$5:O$11,$A29)</f>
      </c>
      <c r="P29" s="54">
        <f>PERCENTILE(P$5:P$11,$A29)</f>
      </c>
      <c r="Q29" s="48"/>
      <c r="R29" s="48">
        <f>PERCENTILE(R$5:R$11,$A29)</f>
      </c>
      <c r="S29" s="48">
        <f>PERCENTILE(S$5:S$11,$A29)</f>
      </c>
      <c r="T29" s="48">
        <f>PERCENTILE(T$5:T$11,$A29)</f>
      </c>
      <c r="U29" s="48"/>
      <c r="V29" s="48">
        <f>PERCENTILE(V$5:V$11,$A29)</f>
      </c>
      <c r="W29" s="48"/>
      <c r="X29" s="48">
        <f>PERCENTILE(X$5:X$11,$A29)</f>
      </c>
      <c r="Y29" s="48">
        <f>PERCENTILE(Y$5:Y$11,$A29)</f>
      </c>
      <c r="Z29" s="48"/>
      <c r="AA29" s="48">
        <f>PERCENTILE(AA$5:AA$11,$A29)</f>
      </c>
      <c r="AB29" s="52">
        <f>PERCENTILE(AB$5:AB$11,$A29)</f>
      </c>
      <c r="AC29" s="52">
        <f>PERCENTILE(AC$5:AC$11,$A29)</f>
      </c>
      <c r="AD29" s="4"/>
      <c r="AE29" s="4"/>
      <c r="AF29" s="4"/>
    </row>
    <row x14ac:dyDescent="0.25" r="30" customHeight="1" ht="19.5">
      <c r="A30" s="46">
        <f>A29-5%</f>
      </c>
      <c r="B30" s="52">
        <f>PERCENTILE(B$5:B$11,$A30)</f>
      </c>
      <c r="C30" s="5"/>
      <c r="D30" s="48">
        <f>PERCENTILE(D$5:D$11,$A30)</f>
      </c>
      <c r="E30" s="48">
        <f>PERCENTILE(E$5:E$11,$A30)</f>
      </c>
      <c r="F30" s="48">
        <f>PERCENTILE(F$5:F$11,$A30)</f>
      </c>
      <c r="G30" s="48">
        <f>PERCENTILE(G$5:G$10,$A30)</f>
      </c>
      <c r="H30" s="48"/>
      <c r="I30" s="48">
        <f>PERCENTILE(I$5:I$11,$A30)</f>
      </c>
      <c r="J30" s="48">
        <f>PERCENTILE(J$5:J$11,$A30)</f>
      </c>
      <c r="K30" s="48">
        <f>PERCENTILE(K$5:K$11,$A30)</f>
      </c>
      <c r="L30" s="48">
        <f>PERCENTILE(L$5:L$11,$A30)</f>
      </c>
      <c r="M30" s="48"/>
      <c r="N30" s="48">
        <f>PERCENTILE(N$5:N$11,$A30)</f>
      </c>
      <c r="O30" s="48">
        <f>PERCENTILE(O$5:O$11,$A30)</f>
      </c>
      <c r="P30" s="54">
        <f>PERCENTILE(P$5:P$11,$A30)</f>
      </c>
      <c r="Q30" s="48"/>
      <c r="R30" s="48">
        <f>PERCENTILE(R$5:R$11,$A30)</f>
      </c>
      <c r="S30" s="48">
        <f>PERCENTILE(S$5:S$11,$A30)</f>
      </c>
      <c r="T30" s="48">
        <f>PERCENTILE(T$5:T$11,$A30)</f>
      </c>
      <c r="U30" s="48"/>
      <c r="V30" s="48">
        <f>PERCENTILE(V$5:V$11,$A30)</f>
      </c>
      <c r="W30" s="48"/>
      <c r="X30" s="48">
        <f>PERCENTILE(X$5:X$11,$A30)</f>
      </c>
      <c r="Y30" s="48">
        <f>PERCENTILE(Y$5:Y$11,$A30)</f>
      </c>
      <c r="Z30" s="48"/>
      <c r="AA30" s="48">
        <f>PERCENTILE(AA$5:AA$11,$A30)</f>
      </c>
      <c r="AB30" s="52">
        <f>PERCENTILE(AB$5:AB$11,$A30)</f>
      </c>
      <c r="AC30" s="52">
        <f>PERCENTILE(AC$5:AC$11,$A30)</f>
      </c>
      <c r="AD30" s="4"/>
      <c r="AE30" s="4"/>
      <c r="AF30" s="4"/>
    </row>
    <row x14ac:dyDescent="0.25" r="31" customHeight="1" ht="19.5">
      <c r="A31" s="46">
        <f>A30-5%</f>
      </c>
      <c r="B31" s="52">
        <f>PERCENTILE(B$5:B$11,$A31)</f>
      </c>
      <c r="C31" s="5"/>
      <c r="D31" s="48">
        <f>PERCENTILE(D$5:D$11,$A31)</f>
      </c>
      <c r="E31" s="48">
        <f>PERCENTILE(E$5:E$11,$A31)</f>
      </c>
      <c r="F31" s="48">
        <f>PERCENTILE(F$5:F$11,$A31)</f>
      </c>
      <c r="G31" s="48">
        <f>PERCENTILE(G$5:G$10,$A31)</f>
      </c>
      <c r="H31" s="48"/>
      <c r="I31" s="48">
        <f>PERCENTILE(I$5:I$11,$A31)</f>
      </c>
      <c r="J31" s="48">
        <f>PERCENTILE(J$5:J$11,$A31)</f>
      </c>
      <c r="K31" s="48">
        <f>PERCENTILE(K$5:K$11,$A31)</f>
      </c>
      <c r="L31" s="48">
        <f>PERCENTILE(L$5:L$11,$A31)</f>
      </c>
      <c r="M31" s="48"/>
      <c r="N31" s="48">
        <f>PERCENTILE(N$5:N$11,$A31)</f>
      </c>
      <c r="O31" s="48">
        <f>PERCENTILE(O$5:O$11,$A31)</f>
      </c>
      <c r="P31" s="48">
        <f>PERCENTILE(P$5:P$11,$A31)</f>
      </c>
      <c r="Q31" s="48"/>
      <c r="R31" s="48">
        <f>PERCENTILE(R$5:R$11,$A31)</f>
      </c>
      <c r="S31" s="48">
        <f>PERCENTILE(S$5:S$11,$A31)</f>
      </c>
      <c r="T31" s="48">
        <f>PERCENTILE(T$5:T$11,$A31)</f>
      </c>
      <c r="U31" s="48"/>
      <c r="V31" s="48">
        <f>PERCENTILE(V$5:V$11,$A31)</f>
      </c>
      <c r="W31" s="48"/>
      <c r="X31" s="48">
        <f>PERCENTILE(X$5:X$11,$A31)</f>
      </c>
      <c r="Y31" s="48">
        <f>PERCENTILE(Y$5:Y$11,$A31)</f>
      </c>
      <c r="Z31" s="48"/>
      <c r="AA31" s="48">
        <f>PERCENTILE(AA$5:AA$11,$A31)</f>
      </c>
      <c r="AB31" s="52">
        <f>PERCENTILE(AB$5:AB$11,$A31)</f>
      </c>
      <c r="AC31" s="52">
        <f>PERCENTILE(AC$5:AC$11,$A31)</f>
      </c>
      <c r="AD31" s="4"/>
      <c r="AE31" s="4"/>
      <c r="AF31" s="4"/>
    </row>
    <row x14ac:dyDescent="0.25" r="32" customHeight="1" ht="19.5">
      <c r="A32" s="46">
        <f>A31-5%</f>
      </c>
      <c r="B32" s="52">
        <f>PERCENTILE(B$5:B$11,$A32)</f>
      </c>
      <c r="C32" s="5"/>
      <c r="D32" s="48">
        <f>PERCENTILE(D$5:D$11,$A32)</f>
      </c>
      <c r="E32" s="48">
        <f>PERCENTILE(E$5:E$11,$A32)</f>
      </c>
      <c r="F32" s="48">
        <f>PERCENTILE(F$5:F$11,$A32)</f>
      </c>
      <c r="G32" s="48">
        <f>PERCENTILE(G$5:G$10,$A32)</f>
      </c>
      <c r="H32" s="48"/>
      <c r="I32" s="48">
        <f>PERCENTILE(I$5:I$11,$A32)</f>
      </c>
      <c r="J32" s="48">
        <f>PERCENTILE(J$5:J$11,$A32)</f>
      </c>
      <c r="K32" s="48">
        <f>PERCENTILE(K$5:K$11,$A32)</f>
      </c>
      <c r="L32" s="48">
        <f>PERCENTILE(L$5:L$11,$A32)</f>
      </c>
      <c r="M32" s="48"/>
      <c r="N32" s="48">
        <f>PERCENTILE(N$5:N$11,$A32)</f>
      </c>
      <c r="O32" s="48">
        <f>PERCENTILE(O$5:O$11,$A32)</f>
      </c>
      <c r="P32" s="48">
        <f>PERCENTILE(P$5:P$11,$A32)</f>
      </c>
      <c r="Q32" s="48"/>
      <c r="R32" s="48">
        <f>PERCENTILE(R$5:R$11,$A32)</f>
      </c>
      <c r="S32" s="48">
        <f>PERCENTILE(S$5:S$11,$A32)</f>
      </c>
      <c r="T32" s="48">
        <f>PERCENTILE(T$5:T$11,$A32)</f>
      </c>
      <c r="U32" s="48"/>
      <c r="V32" s="48">
        <f>PERCENTILE(V$5:V$11,$A32)</f>
      </c>
      <c r="W32" s="48"/>
      <c r="X32" s="48">
        <f>PERCENTILE(X$5:X$11,$A32)</f>
      </c>
      <c r="Y32" s="48">
        <f>PERCENTILE(Y$5:Y$11,$A32)</f>
      </c>
      <c r="Z32" s="48"/>
      <c r="AA32" s="48">
        <f>PERCENTILE(AA$5:AA$11,$A32)</f>
      </c>
      <c r="AB32" s="52">
        <f>PERCENTILE(AB$5:AB$11,$A32)</f>
      </c>
      <c r="AC32" s="52">
        <f>PERCENTILE(AC$5:AC$11,$A32)</f>
      </c>
      <c r="AD32" s="4"/>
      <c r="AE32" s="4"/>
      <c r="AF32" s="4"/>
    </row>
    <row x14ac:dyDescent="0.25" r="33" customHeight="1" ht="19.5">
      <c r="A33" s="46">
        <f>A32-5%</f>
      </c>
      <c r="B33" s="52">
        <f>PERCENTILE(B$5:B$11,$A33)</f>
      </c>
      <c r="C33" s="5"/>
      <c r="D33" s="48">
        <f>PERCENTILE(D$5:D$11,$A33)</f>
      </c>
      <c r="E33" s="48">
        <f>PERCENTILE(E$5:E$11,$A33)</f>
      </c>
      <c r="F33" s="48">
        <f>PERCENTILE(F$5:F$11,$A33)</f>
      </c>
      <c r="G33" s="55">
        <f>PERCENTILE(G$5:G$10,$A33)</f>
      </c>
      <c r="H33" s="48"/>
      <c r="I33" s="48">
        <f>PERCENTILE(I$5:I$11,$A33)</f>
      </c>
      <c r="J33" s="48">
        <f>PERCENTILE(J$5:J$11,$A33)</f>
      </c>
      <c r="K33" s="48">
        <f>PERCENTILE(K$5:K$11,$A33)</f>
      </c>
      <c r="L33" s="48">
        <f>PERCENTILE(L$5:L$11,$A33)</f>
      </c>
      <c r="M33" s="48"/>
      <c r="N33" s="48">
        <f>PERCENTILE(N$5:N$11,$A33)</f>
      </c>
      <c r="O33" s="48">
        <f>PERCENTILE(O$5:O$11,$A33)</f>
      </c>
      <c r="P33" s="48">
        <f>PERCENTILE(P$5:P$11,$A33)</f>
      </c>
      <c r="Q33" s="48"/>
      <c r="R33" s="48">
        <f>PERCENTILE(R$5:R$11,$A33)</f>
      </c>
      <c r="S33" s="48">
        <f>PERCENTILE(S$5:S$11,$A33)</f>
      </c>
      <c r="T33" s="48">
        <f>PERCENTILE(T$5:T$11,$A33)</f>
      </c>
      <c r="U33" s="48"/>
      <c r="V33" s="48">
        <f>PERCENTILE(V$5:V$11,$A33)</f>
      </c>
      <c r="W33" s="48"/>
      <c r="X33" s="48">
        <f>PERCENTILE(X$5:X$11,$A33)</f>
      </c>
      <c r="Y33" s="48">
        <f>PERCENTILE(Y$5:Y$11,$A33)</f>
      </c>
      <c r="Z33" s="48"/>
      <c r="AA33" s="48">
        <f>PERCENTILE(AA$5:AA$11,$A33)</f>
      </c>
      <c r="AB33" s="56">
        <f>PERCENTILE(AB$5:AB$11,$A33)</f>
      </c>
      <c r="AC33" s="52">
        <f>PERCENTILE(AC$5:AC$11,$A33)</f>
      </c>
      <c r="AD33" s="4"/>
      <c r="AE33" s="4"/>
      <c r="AF33" s="4"/>
    </row>
    <row x14ac:dyDescent="0.25" r="34" customHeight="1" ht="19.5">
      <c r="A34" s="46">
        <f>A33-5%</f>
      </c>
      <c r="B34" s="52">
        <f>PERCENTILE(B$5:B$11,$A34)</f>
      </c>
      <c r="C34" s="5"/>
      <c r="D34" s="48">
        <f>PERCENTILE(D$5:D$11,$A34)</f>
      </c>
      <c r="E34" s="48">
        <f>PERCENTILE(E$5:E$11,$A34)</f>
      </c>
      <c r="F34" s="48">
        <f>PERCENTILE(F$5:F$11,$A34)</f>
      </c>
      <c r="G34" s="55">
        <f>PERCENTILE(G$5:G$10,$A34)</f>
      </c>
      <c r="H34" s="48"/>
      <c r="I34" s="48">
        <f>PERCENTILE(I$5:I$11,$A34)</f>
      </c>
      <c r="J34" s="48">
        <f>PERCENTILE(J$5:J$11,$A34)</f>
      </c>
      <c r="K34" s="48">
        <f>PERCENTILE(K$5:K$11,$A34)</f>
      </c>
      <c r="L34" s="48">
        <f>PERCENTILE(L$5:L$11,$A34)</f>
      </c>
      <c r="M34" s="48"/>
      <c r="N34" s="48">
        <f>PERCENTILE(N$5:N$11,$A34)</f>
      </c>
      <c r="O34" s="48">
        <f>PERCENTILE(O$5:O$11,$A34)</f>
      </c>
      <c r="P34" s="48">
        <f>PERCENTILE(P$5:P$11,$A34)</f>
      </c>
      <c r="Q34" s="48"/>
      <c r="R34" s="48">
        <f>PERCENTILE(R$5:R$11,$A34)</f>
      </c>
      <c r="S34" s="48">
        <f>PERCENTILE(S$5:S$11,$A34)</f>
      </c>
      <c r="T34" s="48">
        <f>PERCENTILE(T$5:T$11,$A34)</f>
      </c>
      <c r="U34" s="48"/>
      <c r="V34" s="48">
        <f>PERCENTILE(V$5:V$11,$A34)</f>
      </c>
      <c r="W34" s="48"/>
      <c r="X34" s="48">
        <f>PERCENTILE(X$5:X$11,$A34)</f>
      </c>
      <c r="Y34" s="48">
        <f>PERCENTILE(Y$5:Y$11,$A34)</f>
      </c>
      <c r="Z34" s="48"/>
      <c r="AA34" s="48">
        <f>PERCENTILE(AA$5:AA$11,$A34)</f>
      </c>
      <c r="AB34" s="56">
        <f>PERCENTILE(AB$5:AB$11,$A34)</f>
      </c>
      <c r="AC34" s="52">
        <f>PERCENTILE(AC$5:AC$11,$A34)</f>
      </c>
      <c r="AD34" s="4"/>
      <c r="AE34" s="4"/>
      <c r="AF34" s="4"/>
    </row>
    <row x14ac:dyDescent="0.25" r="35" customHeight="1" ht="19.5">
      <c r="A35" s="46">
        <f>A34-5%</f>
      </c>
      <c r="B35" s="52">
        <f>PERCENTILE(B$5:B$11,$A35)</f>
      </c>
      <c r="C35" s="5"/>
      <c r="D35" s="48">
        <f>PERCENTILE(D$5:D$11,$A35)</f>
      </c>
      <c r="E35" s="48">
        <f>PERCENTILE(E$5:E$11,$A35)</f>
      </c>
      <c r="F35" s="48">
        <f>PERCENTILE(F$5:F$11,$A35)</f>
      </c>
      <c r="G35" s="48">
        <f>PERCENTILE(G$5:G$10,$A35)</f>
      </c>
      <c r="H35" s="48"/>
      <c r="I35" s="48">
        <f>PERCENTILE(I$5:I$11,$A35)</f>
      </c>
      <c r="J35" s="48">
        <f>PERCENTILE(J$5:J$11,$A35)</f>
      </c>
      <c r="K35" s="48">
        <f>PERCENTILE(K$5:K$11,$A35)</f>
      </c>
      <c r="L35" s="48">
        <f>PERCENTILE(L$5:L$11,$A35)</f>
      </c>
      <c r="M35" s="48"/>
      <c r="N35" s="48">
        <f>PERCENTILE(N$5:N$11,$A35)</f>
      </c>
      <c r="O35" s="48">
        <f>PERCENTILE(O$5:O$11,$A35)</f>
      </c>
      <c r="P35" s="48">
        <f>PERCENTILE(P$5:P$11,$A35)</f>
      </c>
      <c r="Q35" s="48"/>
      <c r="R35" s="48">
        <f>PERCENTILE(R$5:R$11,$A35)</f>
      </c>
      <c r="S35" s="48">
        <f>PERCENTILE(S$5:S$11,$A35)</f>
      </c>
      <c r="T35" s="48">
        <f>PERCENTILE(T$5:T$11,$A35)</f>
      </c>
      <c r="U35" s="48"/>
      <c r="V35" s="48">
        <f>PERCENTILE(V$5:V$11,$A35)</f>
      </c>
      <c r="W35" s="48"/>
      <c r="X35" s="48">
        <f>PERCENTILE(X$5:X$11,$A35)</f>
      </c>
      <c r="Y35" s="48">
        <f>PERCENTILE(Y$5:Y$11,$A35)</f>
      </c>
      <c r="Z35" s="48"/>
      <c r="AA35" s="48">
        <f>PERCENTILE(AA$5:AA$11,$A35)</f>
      </c>
      <c r="AB35" s="52">
        <f>PERCENTILE(AB$5:AB$11,$A35)</f>
      </c>
      <c r="AC35" s="52">
        <f>PERCENTILE(AC$5:AC$11,$A35)</f>
      </c>
      <c r="AD35" s="4"/>
      <c r="AE35" s="4"/>
      <c r="AF35" s="4"/>
    </row>
    <row x14ac:dyDescent="0.25" r="36" customHeight="1" ht="19.5">
      <c r="A36" s="46">
        <f>A35-5%</f>
      </c>
      <c r="B36" s="52">
        <f>PERCENTILE(B$5:B$11,$A36)</f>
      </c>
      <c r="C36" s="5"/>
      <c r="D36" s="48">
        <f>PERCENTILE(D$5:D$11,$A36)</f>
      </c>
      <c r="E36" s="48">
        <f>PERCENTILE(E$5:E$11,$A36)</f>
      </c>
      <c r="F36" s="57">
        <f>PERCENTILE(F$5:F$11,$A36)</f>
      </c>
      <c r="G36" s="48">
        <f>PERCENTILE(G$5:G$10,$A36)</f>
      </c>
      <c r="H36" s="48"/>
      <c r="I36" s="48">
        <f>PERCENTILE(I$5:I$11,$A36)</f>
      </c>
      <c r="J36" s="48">
        <f>PERCENTILE(J$5:J$11,$A36)</f>
      </c>
      <c r="K36" s="57">
        <f>PERCENTILE(K$5:K$11,$A36)</f>
      </c>
      <c r="L36" s="48">
        <f>PERCENTILE(L$5:L$11,$A36)</f>
      </c>
      <c r="M36" s="48"/>
      <c r="N36" s="48">
        <f>PERCENTILE(N$5:N$11,$A36)</f>
      </c>
      <c r="O36" s="48">
        <f>PERCENTILE(O$5:O$11,$A36)</f>
      </c>
      <c r="P36" s="48">
        <f>PERCENTILE(P$5:P$11,$A36)</f>
      </c>
      <c r="Q36" s="48"/>
      <c r="R36" s="48">
        <f>PERCENTILE(R$5:R$11,$A36)</f>
      </c>
      <c r="S36" s="48">
        <f>PERCENTILE(S$5:S$11,$A36)</f>
      </c>
      <c r="T36" s="48">
        <f>PERCENTILE(T$5:T$11,$A36)</f>
      </c>
      <c r="U36" s="48"/>
      <c r="V36" s="48">
        <f>PERCENTILE(V$5:V$11,$A36)</f>
      </c>
      <c r="W36" s="48"/>
      <c r="X36" s="48">
        <f>PERCENTILE(X$5:X$11,$A36)</f>
      </c>
      <c r="Y36" s="48">
        <f>PERCENTILE(Y$5:Y$11,$A36)</f>
      </c>
      <c r="Z36" s="48"/>
      <c r="AA36" s="48">
        <f>PERCENTILE(AA$5:AA$11,$A36)</f>
      </c>
      <c r="AB36" s="52">
        <f>PERCENTILE(AB$5:AB$11,$A36)</f>
      </c>
      <c r="AC36" s="52">
        <f>PERCENTILE(AC$5:AC$11,$A36)</f>
      </c>
      <c r="AD36" s="4"/>
      <c r="AE36" s="4"/>
      <c r="AF36" s="4"/>
    </row>
    <row x14ac:dyDescent="0.25" r="37" customHeight="1" ht="19.5">
      <c r="A37" s="46">
        <f>A36-5%</f>
      </c>
      <c r="B37" s="52">
        <f>PERCENTILE(B$5:B$11,$A37)</f>
      </c>
      <c r="C37" s="5"/>
      <c r="D37" s="48">
        <f>PERCENTILE(D$5:D$11,$A37)</f>
      </c>
      <c r="E37" s="57">
        <f>PERCENTILE(E$5:E$11,$A37)</f>
      </c>
      <c r="F37" s="57">
        <f>PERCENTILE(F$5:F$11,$A37)</f>
      </c>
      <c r="G37" s="48">
        <f>PERCENTILE(G$5:G$10,$A37)</f>
      </c>
      <c r="H37" s="48"/>
      <c r="I37" s="48">
        <f>PERCENTILE(I$5:I$11,$A37)</f>
      </c>
      <c r="J37" s="57">
        <f>PERCENTILE(J$5:J$11,$A37)</f>
      </c>
      <c r="K37" s="57">
        <f>PERCENTILE(K$5:K$11,$A37)</f>
      </c>
      <c r="L37" s="48">
        <f>PERCENTILE(L$5:L$11,$A37)</f>
      </c>
      <c r="M37" s="48"/>
      <c r="N37" s="48">
        <f>PERCENTILE(N$5:N$11,$A37)</f>
      </c>
      <c r="O37" s="48">
        <f>PERCENTILE(O$5:O$11,$A37)</f>
      </c>
      <c r="P37" s="48">
        <f>PERCENTILE(P$5:P$11,$A37)</f>
      </c>
      <c r="Q37" s="48"/>
      <c r="R37" s="57">
        <f>PERCENTILE(R$5:R$11,$A37)</f>
      </c>
      <c r="S37" s="48">
        <f>PERCENTILE(S$5:S$11,$A37)</f>
      </c>
      <c r="T37" s="48">
        <f>PERCENTILE(T$5:T$11,$A37)</f>
      </c>
      <c r="U37" s="48"/>
      <c r="V37" s="48">
        <f>PERCENTILE(V$5:V$11,$A37)</f>
      </c>
      <c r="W37" s="48"/>
      <c r="X37" s="48">
        <f>PERCENTILE(X$5:X$11,$A37)</f>
      </c>
      <c r="Y37" s="48">
        <f>PERCENTILE(Y$5:Y$11,$A37)</f>
      </c>
      <c r="Z37" s="48"/>
      <c r="AA37" s="48">
        <f>PERCENTILE(AA$5:AA$11,$A37)</f>
      </c>
      <c r="AB37" s="52">
        <f>PERCENTILE(AB$5:AB$11,$A37)</f>
      </c>
      <c r="AC37" s="52">
        <f>PERCENTILE(AC$5:AC$11,$A37)</f>
      </c>
      <c r="AD37" s="4"/>
      <c r="AE37" s="4"/>
      <c r="AF37" s="4"/>
    </row>
    <row x14ac:dyDescent="0.25" r="38" customHeight="1" ht="19.5">
      <c r="A38" s="46">
        <f>A37-5%</f>
      </c>
      <c r="B38" s="52">
        <f>PERCENTILE(B$5:B$11,$A38)</f>
      </c>
      <c r="C38" s="5"/>
      <c r="D38" s="48">
        <f>PERCENTILE(D$5:D$11,$A38)</f>
      </c>
      <c r="E38" s="57">
        <f>PERCENTILE(E$5:E$11,$A38)</f>
      </c>
      <c r="F38" s="48">
        <f>PERCENTILE(F$5:F$11,$A38)</f>
      </c>
      <c r="G38" s="48">
        <f>PERCENTILE(G$5:G$10,$A38)</f>
      </c>
      <c r="H38" s="48"/>
      <c r="I38" s="48">
        <f>PERCENTILE(I$5:I$11,$A38)</f>
      </c>
      <c r="J38" s="57">
        <f>PERCENTILE(J$5:J$11,$A38)</f>
      </c>
      <c r="K38" s="48">
        <f>PERCENTILE(K$5:K$11,$A38)</f>
      </c>
      <c r="L38" s="48">
        <f>PERCENTILE(L$5:L$11,$A38)</f>
      </c>
      <c r="M38" s="48"/>
      <c r="N38" s="48">
        <f>PERCENTILE(N$5:N$11,$A38)</f>
      </c>
      <c r="O38" s="48">
        <f>PERCENTILE(O$5:O$11,$A38)</f>
      </c>
      <c r="P38" s="48">
        <f>PERCENTILE(P$5:P$11,$A38)</f>
      </c>
      <c r="Q38" s="48"/>
      <c r="R38" s="57">
        <f>PERCENTILE(R$5:R$11,$A38)</f>
      </c>
      <c r="S38" s="57">
        <f>PERCENTILE(S$5:S$11,$A38)</f>
      </c>
      <c r="T38" s="48">
        <f>PERCENTILE(T$5:T$11,$A38)</f>
      </c>
      <c r="U38" s="48"/>
      <c r="V38" s="57">
        <f>PERCENTILE(V$5:V$11,$A38)</f>
      </c>
      <c r="W38" s="48"/>
      <c r="X38" s="48">
        <f>PERCENTILE(X$5:X$11,$A38)</f>
      </c>
      <c r="Y38" s="48">
        <f>PERCENTILE(Y$5:Y$11,$A38)</f>
      </c>
      <c r="Z38" s="48"/>
      <c r="AA38" s="48">
        <f>PERCENTILE(AA$5:AA$11,$A38)</f>
      </c>
      <c r="AB38" s="52">
        <f>PERCENTILE(AB$5:AB$11,$A38)</f>
      </c>
      <c r="AC38" s="52">
        <f>PERCENTILE(AC$5:AC$11,$A38)</f>
      </c>
      <c r="AD38" s="4"/>
      <c r="AE38" s="4"/>
      <c r="AF38" s="4"/>
    </row>
    <row x14ac:dyDescent="0.25" r="39" customHeight="1" ht="19.5">
      <c r="A39" s="46">
        <f>A38-5%</f>
      </c>
      <c r="B39" s="52">
        <f>PERCENTILE(B$5:B$11,$A39)</f>
      </c>
      <c r="C39" s="5"/>
      <c r="D39" s="48">
        <f>PERCENTILE(D$5:D$11,$A39)</f>
      </c>
      <c r="E39" s="48">
        <f>PERCENTILE(E$5:E$11,$A39)</f>
      </c>
      <c r="F39" s="48">
        <f>PERCENTILE(F$5:F$11,$A39)</f>
      </c>
      <c r="G39" s="48">
        <f>PERCENTILE(G$5:G$10,$A39)</f>
      </c>
      <c r="H39" s="48"/>
      <c r="I39" s="48">
        <f>PERCENTILE(I$5:I$11,$A39)</f>
      </c>
      <c r="J39" s="48">
        <f>PERCENTILE(J$5:J$11,$A39)</f>
      </c>
      <c r="K39" s="48">
        <f>PERCENTILE(K$5:K$11,$A39)</f>
      </c>
      <c r="L39" s="48">
        <f>PERCENTILE(L$5:L$11,$A39)</f>
      </c>
      <c r="M39" s="48"/>
      <c r="N39" s="48">
        <f>PERCENTILE(N$5:N$11,$A39)</f>
      </c>
      <c r="O39" s="48">
        <f>PERCENTILE(O$5:O$11,$A39)</f>
      </c>
      <c r="P39" s="48">
        <f>PERCENTILE(P$5:P$11,$A39)</f>
      </c>
      <c r="Q39" s="48"/>
      <c r="R39" s="48">
        <f>PERCENTILE(R$5:R$11,$A39)</f>
      </c>
      <c r="S39" s="57">
        <f>PERCENTILE(S$5:S$11,$A39)</f>
      </c>
      <c r="T39" s="57">
        <f>PERCENTILE(T$5:T$11,$A39)</f>
      </c>
      <c r="U39" s="48"/>
      <c r="V39" s="57">
        <f>PERCENTILE(V$5:V$11,$A39)</f>
      </c>
      <c r="W39" s="48"/>
      <c r="X39" s="48">
        <f>PERCENTILE(X$5:X$11,$A39)</f>
      </c>
      <c r="Y39" s="48">
        <f>PERCENTILE(Y$5:Y$11,$A39)</f>
      </c>
      <c r="Z39" s="48"/>
      <c r="AA39" s="48">
        <f>PERCENTILE(AA$5:AA$11,$A39)</f>
      </c>
      <c r="AB39" s="52">
        <f>PERCENTILE(AB$5:AB$11,$A39)</f>
      </c>
      <c r="AC39" s="52">
        <f>PERCENTILE(AC$5:AC$11,$A39)</f>
      </c>
      <c r="AD39" s="4"/>
      <c r="AE39" s="4"/>
      <c r="AF39" s="4"/>
    </row>
  </sheetData>
  <mergeCells count="9">
    <mergeCell ref="B2:G2"/>
    <mergeCell ref="M2:P2"/>
    <mergeCell ref="R2:T2"/>
    <mergeCell ref="X2:Y2"/>
    <mergeCell ref="B19:G19"/>
    <mergeCell ref="I19:L19"/>
    <mergeCell ref="N19:P19"/>
    <mergeCell ref="R19:T19"/>
    <mergeCell ref="X19:Y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DCF</vt:lpstr>
      <vt:lpstr>WACC&amp;amp;Debt Table</vt:lpstr>
      <vt:lpstr>Beta</vt:lpstr>
      <vt:lpstr>Net Working Capital</vt:lpstr>
      <vt:lpstr>COMP</vt:lpstr>
      <vt:lpstr>COMP BENCHMARK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2023-04-18T01:17:30.602Z</dcterms:created>
  <dcterms:modified xsi:type="dcterms:W3CDTF">2023-04-18T01:17:30.602Z</dcterms:modified>
</cp:coreProperties>
</file>