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670" yWindow="4620" windowWidth="19200" windowHeight="11640" activeTab="3"/>
  </bookViews>
  <sheets>
    <sheet name="Sheet1" sheetId="1" r:id="rId1"/>
    <sheet name="工资计算器" sheetId="3" r:id="rId2"/>
    <sheet name="员工姓名及基本工资表" sheetId="4" r:id="rId3"/>
    <sheet name="公式记录" sheetId="5" r:id="rId4"/>
    <sheet name="仿剩余电量的生命能量图" sheetId="8" r:id="rId5"/>
    <sheet name="制作双色球摇奖器" sheetId="9" r:id="rId6"/>
    <sheet name="拆分工资条模板" sheetId="10" r:id="rId7"/>
    <sheet name="柱状图加折线" sheetId="11" r:id="rId8"/>
  </sheets>
  <definedNames>
    <definedName name="_xlnm._FilterDatabase" localSheetId="5" hidden="1">制作双色球摇奖器!$A$4:$C$37</definedName>
    <definedName name="广东">公式记录!$F$77:$F$79</definedName>
    <definedName name="湖北">公式记录!$G$77:$G$79</definedName>
    <definedName name="湖南">公式记录!$E$77:$E$79</definedName>
    <definedName name="记录数据">IF(Sheet1!$C$10=1,OFFSET(Sheet1!$B$3,1,Sheet1!$D$10,5,1),OFFSET(Sheet1!$B$3,Sheet1!$D$10,1,1,5))</definedName>
    <definedName name="省份">公式记录!$E$76:$G$76</definedName>
    <definedName name="序列">IF(Sheet1!$C$10=1,Sheet1!$B$11:$B$15,Sheet1!$B$4:$B$8)</definedName>
    <definedName name="坐标轴">IF(Sheet1!$C$10=2,Sheet1!$B$11:$B$15,Sheet1!$B$4:$B$8)</definedName>
  </definedNames>
  <calcPr calcId="125725"/>
</workbook>
</file>

<file path=xl/calcChain.xml><?xml version="1.0" encoding="utf-8"?>
<calcChain xmlns="http://schemas.openxmlformats.org/spreadsheetml/2006/main">
  <c r="A149" i="5"/>
  <c r="H144"/>
  <c r="E144" s="1"/>
  <c r="B144"/>
  <c r="B118"/>
  <c r="H111"/>
  <c r="H105"/>
  <c r="H106"/>
  <c r="H107"/>
  <c r="E100"/>
  <c r="G100"/>
  <c r="H100"/>
  <c r="I100"/>
  <c r="J100"/>
  <c r="F100"/>
  <c r="D100"/>
  <c r="E99"/>
  <c r="G99"/>
  <c r="H99"/>
  <c r="I99"/>
  <c r="J99"/>
  <c r="F99"/>
  <c r="D99"/>
  <c r="E98"/>
  <c r="G98"/>
  <c r="H98"/>
  <c r="I98"/>
  <c r="J98"/>
  <c r="F98"/>
  <c r="D98"/>
  <c r="E97"/>
  <c r="D97"/>
  <c r="G97"/>
  <c r="H97"/>
  <c r="I97"/>
  <c r="J97"/>
  <c r="F97"/>
  <c r="D93"/>
  <c r="B93"/>
  <c r="F83"/>
  <c r="F20" i="10"/>
  <c r="B87" i="5"/>
  <c r="B88"/>
  <c r="B86"/>
  <c r="H14" i="10"/>
  <c r="H15"/>
  <c r="H1"/>
  <c r="E2"/>
  <c r="L2"/>
  <c r="H9"/>
  <c r="I9"/>
  <c r="J9"/>
  <c r="K9"/>
  <c r="L9"/>
  <c r="M9"/>
  <c r="H10"/>
  <c r="I10"/>
  <c r="J10"/>
  <c r="K10"/>
  <c r="L10"/>
  <c r="M10"/>
  <c r="H11"/>
  <c r="I11"/>
  <c r="J11"/>
  <c r="K11"/>
  <c r="E5"/>
  <c r="L11"/>
  <c r="M11"/>
  <c r="H3"/>
  <c r="I3"/>
  <c r="J3"/>
  <c r="K3"/>
  <c r="L3"/>
  <c r="M3"/>
  <c r="H4"/>
  <c r="I4"/>
  <c r="J4"/>
  <c r="K4"/>
  <c r="L4"/>
  <c r="M4"/>
  <c r="H5"/>
  <c r="I5"/>
  <c r="J5"/>
  <c r="K5"/>
  <c r="E3"/>
  <c r="L5"/>
  <c r="M5"/>
  <c r="H6"/>
  <c r="I6"/>
  <c r="J6"/>
  <c r="K6"/>
  <c r="L6"/>
  <c r="M6"/>
  <c r="H7"/>
  <c r="I7"/>
  <c r="J7"/>
  <c r="K7"/>
  <c r="L7"/>
  <c r="M7"/>
  <c r="H8"/>
  <c r="I8"/>
  <c r="J8"/>
  <c r="K8"/>
  <c r="E4"/>
  <c r="L8"/>
  <c r="M8"/>
  <c r="H2"/>
  <c r="I2"/>
  <c r="J2"/>
  <c r="K2"/>
  <c r="M2"/>
  <c r="M1"/>
  <c r="I1"/>
  <c r="J1"/>
  <c r="K1"/>
  <c r="L1"/>
  <c r="A39" i="9"/>
  <c r="A40"/>
  <c r="A41"/>
  <c r="A42"/>
  <c r="A43"/>
  <c r="A44"/>
  <c r="A45"/>
  <c r="A46"/>
  <c r="A47"/>
  <c r="A48"/>
  <c r="A49"/>
  <c r="A50"/>
  <c r="A51"/>
  <c r="A52"/>
  <c r="A53"/>
  <c r="A6"/>
  <c r="A7"/>
  <c r="A8"/>
  <c r="A9"/>
  <c r="A10"/>
  <c r="A11"/>
  <c r="A12"/>
  <c r="A13"/>
  <c r="A14"/>
  <c r="A15"/>
  <c r="A16"/>
  <c r="A17"/>
  <c r="A18"/>
  <c r="A19"/>
  <c r="A20"/>
  <c r="A21"/>
  <c r="A22"/>
  <c r="A5"/>
  <c r="A23"/>
  <c r="A24"/>
  <c r="A25"/>
  <c r="A26"/>
  <c r="A27"/>
  <c r="A28"/>
  <c r="A29"/>
  <c r="A30"/>
  <c r="A31"/>
  <c r="A32"/>
  <c r="A33"/>
  <c r="A34"/>
  <c r="A35"/>
  <c r="A36"/>
  <c r="A37"/>
  <c r="A42" i="5"/>
  <c r="A38"/>
  <c r="A39"/>
  <c r="G10" i="8"/>
  <c r="B4"/>
  <c r="B3"/>
  <c r="G7"/>
  <c r="J34" i="5"/>
  <c r="J35"/>
  <c r="J36"/>
  <c r="J37"/>
  <c r="J33"/>
  <c r="B21"/>
  <c r="B22"/>
  <c r="B23"/>
  <c r="B24"/>
  <c r="B20"/>
  <c r="E10"/>
  <c r="E5"/>
  <c r="E7"/>
  <c r="C2"/>
  <c r="C3"/>
  <c r="C1"/>
  <c r="F3" i="3"/>
  <c r="J6"/>
  <c r="F5"/>
  <c r="F6"/>
  <c r="F7"/>
  <c r="H7"/>
  <c r="E19"/>
  <c r="P12"/>
  <c r="D5"/>
  <c r="A19"/>
  <c r="B19"/>
  <c r="H9"/>
  <c r="D19"/>
  <c r="G19"/>
  <c r="F19"/>
  <c r="H19"/>
  <c r="C19"/>
  <c r="B49" i="9" l="1"/>
  <c r="H2" i="8"/>
  <c r="B14" s="1"/>
  <c r="B15" i="9"/>
  <c r="B16"/>
  <c r="B26"/>
  <c r="B10"/>
  <c r="B43"/>
  <c r="B22"/>
  <c r="B18"/>
  <c r="B31"/>
  <c r="B14"/>
  <c r="B33"/>
  <c r="B24"/>
  <c r="B36"/>
  <c r="B32"/>
  <c r="B28"/>
  <c r="B21"/>
  <c r="B17"/>
  <c r="B13"/>
  <c r="B8"/>
  <c r="B53"/>
  <c r="B45"/>
  <c r="B47"/>
  <c r="B19"/>
  <c r="B48"/>
  <c r="B7"/>
  <c r="B51"/>
  <c r="B5"/>
  <c r="B23"/>
  <c r="B41"/>
  <c r="B11"/>
  <c r="B9"/>
  <c r="B52"/>
  <c r="B37"/>
  <c r="M34" i="5"/>
  <c r="D70"/>
  <c r="B25" i="9"/>
  <c r="B30"/>
  <c r="B44"/>
  <c r="B46"/>
  <c r="B20"/>
  <c r="B35"/>
  <c r="O33" i="5"/>
  <c r="B29" i="9"/>
  <c r="B6"/>
  <c r="D62" i="5"/>
  <c r="B40" i="9"/>
  <c r="B34"/>
  <c r="B39"/>
  <c r="B12"/>
  <c r="B27"/>
  <c r="B50"/>
  <c r="B42"/>
  <c r="M33" i="5"/>
  <c r="D64"/>
  <c r="D61"/>
  <c r="D68"/>
  <c r="D59"/>
  <c r="D63"/>
  <c r="D56"/>
  <c r="N33"/>
  <c r="D57"/>
  <c r="D65"/>
  <c r="D58"/>
  <c r="D69"/>
  <c r="M35"/>
  <c r="D71"/>
  <c r="D66"/>
  <c r="D60"/>
  <c r="D72"/>
  <c r="D67"/>
  <c r="K3" i="9" l="1"/>
  <c r="H3"/>
  <c r="F3"/>
  <c r="I3"/>
  <c r="J3"/>
  <c r="G3"/>
  <c r="L3"/>
  <c r="K8" l="1"/>
  <c r="J8"/>
  <c r="H8"/>
  <c r="G8"/>
  <c r="F8"/>
  <c r="I8"/>
</calcChain>
</file>

<file path=xl/sharedStrings.xml><?xml version="1.0" encoding="utf-8"?>
<sst xmlns="http://schemas.openxmlformats.org/spreadsheetml/2006/main" count="346" uniqueCount="314">
  <si>
    <t>2017年零部件合格品记录</t>
    <phoneticPr fontId="1" type="noConversion"/>
  </si>
  <si>
    <t xml:space="preserve">     月份   
         名称</t>
    <phoneticPr fontId="1" type="noConversion"/>
  </si>
  <si>
    <t>http://www.toutiao.com/a6353036893249028353/</t>
  </si>
  <si>
    <t>http://www.toutiao.com/a6414031453243867393/</t>
  </si>
  <si>
    <t>工资计算器</t>
    <phoneticPr fontId="1" type="noConversion"/>
  </si>
  <si>
    <t>工作日天数</t>
    <phoneticPr fontId="1" type="noConversion"/>
  </si>
  <si>
    <t>基本工资</t>
    <phoneticPr fontId="1" type="noConversion"/>
  </si>
  <si>
    <t>加班信息</t>
    <phoneticPr fontId="1" type="noConversion"/>
  </si>
  <si>
    <t>五险一金信息</t>
    <phoneticPr fontId="1" type="noConversion"/>
  </si>
  <si>
    <t>平时加班</t>
    <phoneticPr fontId="1" type="noConversion"/>
  </si>
  <si>
    <t>假日加班</t>
    <phoneticPr fontId="1" type="noConversion"/>
  </si>
  <si>
    <t>平时加班工资</t>
    <phoneticPr fontId="1" type="noConversion"/>
  </si>
  <si>
    <t>周末加班工资</t>
    <phoneticPr fontId="1" type="noConversion"/>
  </si>
  <si>
    <t>假日加班工资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</si>
  <si>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</si>
  <si>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</si>
  <si>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</si>
  <si>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生育保险</t>
    <phoneticPr fontId="1" type="noConversion"/>
  </si>
  <si>
    <t>工伤保险</t>
    <phoneticPr fontId="1" type="noConversion"/>
  </si>
  <si>
    <t>住房公积金</t>
    <phoneticPr fontId="1" type="noConversion"/>
  </si>
  <si>
    <t>补贴信息</t>
    <phoneticPr fontId="1" type="noConversion"/>
  </si>
  <si>
    <t>扣款信息</t>
    <phoneticPr fontId="1" type="noConversion"/>
  </si>
  <si>
    <t>夜班补贴</t>
    <phoneticPr fontId="1" type="noConversion"/>
  </si>
  <si>
    <t>出差补贴</t>
    <phoneticPr fontId="1" type="noConversion"/>
  </si>
  <si>
    <t>电话补贴</t>
    <phoneticPr fontId="1" type="noConversion"/>
  </si>
  <si>
    <t>住房补贴</t>
    <phoneticPr fontId="1" type="noConversion"/>
  </si>
  <si>
    <t>餐费补贴</t>
    <phoneticPr fontId="1" type="noConversion"/>
  </si>
  <si>
    <t>生日礼金</t>
    <phoneticPr fontId="1" type="noConversion"/>
  </si>
  <si>
    <t>节日礼金</t>
    <phoneticPr fontId="1" type="noConversion"/>
  </si>
  <si>
    <t>结婚补贴</t>
    <phoneticPr fontId="1" type="noConversion"/>
  </si>
  <si>
    <t>丧假慰问金</t>
    <phoneticPr fontId="1" type="noConversion"/>
  </si>
  <si>
    <t>交通补贴</t>
    <phoneticPr fontId="1" type="noConversion"/>
  </si>
  <si>
    <t>请假时数</t>
    <phoneticPr fontId="1" type="noConversion"/>
  </si>
  <si>
    <t>迟到时数</t>
    <phoneticPr fontId="1" type="noConversion"/>
  </si>
  <si>
    <t>早退时数</t>
    <phoneticPr fontId="1" type="noConversion"/>
  </si>
  <si>
    <t>旷工时数</t>
    <phoneticPr fontId="1" type="noConversion"/>
  </si>
  <si>
    <t>请假扣款</t>
    <phoneticPr fontId="1" type="noConversion"/>
  </si>
  <si>
    <t>迟到扣款</t>
    <phoneticPr fontId="1" type="noConversion"/>
  </si>
  <si>
    <t>早退扣款</t>
    <phoneticPr fontId="1" type="noConversion"/>
  </si>
  <si>
    <t>旷工扣款</t>
    <phoneticPr fontId="1" type="noConversion"/>
  </si>
  <si>
    <t>奖金信息</t>
    <phoneticPr fontId="1" type="noConversion"/>
  </si>
  <si>
    <t>技能奖金</t>
    <phoneticPr fontId="1" type="noConversion"/>
  </si>
  <si>
    <t>全勤奖金</t>
    <phoneticPr fontId="1" type="noConversion"/>
  </si>
  <si>
    <t>小组奖金</t>
    <phoneticPr fontId="1" type="noConversion"/>
  </si>
  <si>
    <t>年终奖金</t>
    <phoneticPr fontId="1" type="noConversion"/>
  </si>
  <si>
    <t>加班工资</t>
    <phoneticPr fontId="1" type="noConversion"/>
  </si>
  <si>
    <t>补贴所得</t>
    <phoneticPr fontId="1" type="noConversion"/>
  </si>
  <si>
    <t>扣款数额</t>
    <phoneticPr fontId="1" type="noConversion"/>
  </si>
  <si>
    <t>五险一金</t>
    <phoneticPr fontId="1" type="noConversion"/>
  </si>
  <si>
    <t>个人所得税</t>
    <phoneticPr fontId="1" type="noConversion"/>
  </si>
  <si>
    <t>税前收入</t>
    <phoneticPr fontId="1" type="noConversion"/>
  </si>
  <si>
    <t>税后收入</t>
    <phoneticPr fontId="1" type="noConversion"/>
  </si>
  <si>
    <r>
      <t>备注：
①工作时间以“小时”为单位，薪金计算单位为RMB元/月；
②生日、节日礼金和结婚补贴、丧假慰问金不计入不计入个人纳税额；
③请假时数小于剩余年假时数，不扣数，直接扣除年假；
④</t>
    </r>
    <r>
      <rPr>
        <b/>
        <sz val="11"/>
        <color rgb="FFFF0000"/>
        <rFont val="宋体"/>
        <family val="3"/>
        <charset val="134"/>
        <scheme val="minor"/>
      </rPr>
      <t>只需填写绿色部分，其它自动生成。</t>
    </r>
    <phoneticPr fontId="1" type="noConversion"/>
  </si>
  <si>
    <t>应税工资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</si>
  <si>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</si>
  <si>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</si>
  <si>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</si>
  <si>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姓名</t>
    <phoneticPr fontId="1" type="noConversion"/>
  </si>
  <si>
    <t>刘小小</t>
    <phoneticPr fontId="1" type="noConversion"/>
  </si>
  <si>
    <t>习大大</t>
    <phoneticPr fontId="1" type="noConversion"/>
  </si>
  <si>
    <t>张三</t>
    <phoneticPr fontId="1" type="noConversion"/>
  </si>
  <si>
    <t>员工姓名</t>
    <phoneticPr fontId="1" type="noConversion"/>
  </si>
  <si>
    <t>剩余年假时数</t>
    <phoneticPr fontId="1" type="noConversion"/>
  </si>
  <si>
    <t>工作日天数</t>
  </si>
  <si>
    <t>周末加班</t>
    <phoneticPr fontId="1" type="noConversion"/>
  </si>
  <si>
    <t>请假时数</t>
    <phoneticPr fontId="1" type="noConversion"/>
  </si>
  <si>
    <t>迟到时数</t>
    <phoneticPr fontId="1" type="noConversion"/>
  </si>
  <si>
    <t>早退时数</t>
    <phoneticPr fontId="1" type="noConversion"/>
  </si>
  <si>
    <t>旷工时数</t>
    <phoneticPr fontId="1" type="noConversion"/>
  </si>
  <si>
    <t>剩余年假时数（小时）</t>
    <phoneticPr fontId="1" type="noConversion"/>
  </si>
  <si>
    <t>平时加班小时</t>
    <phoneticPr fontId="1" type="noConversion"/>
  </si>
  <si>
    <t>周末加班小时</t>
    <phoneticPr fontId="1" type="noConversion"/>
  </si>
  <si>
    <t>假日加班小时</t>
    <phoneticPr fontId="1" type="noConversion"/>
  </si>
  <si>
    <r>
      <t>基本信息                           计算月份：</t>
    </r>
    <r>
      <rPr>
        <b/>
        <sz val="12"/>
        <color rgb="FFFF0000"/>
        <rFont val="宋体"/>
        <family val="3"/>
        <charset val="134"/>
        <scheme val="minor"/>
      </rPr>
      <t>五</t>
    </r>
    <r>
      <rPr>
        <b/>
        <sz val="12"/>
        <color theme="1"/>
        <rFont val="宋体"/>
        <family val="3"/>
        <charset val="134"/>
        <scheme val="minor"/>
      </rPr>
      <t>月份</t>
    </r>
    <phoneticPr fontId="1" type="noConversion"/>
  </si>
  <si>
    <t>4-7K</t>
    <phoneticPr fontId="1" type="noConversion"/>
  </si>
  <si>
    <t>7-10K</t>
    <phoneticPr fontId="1" type="noConversion"/>
  </si>
  <si>
    <t>4k以下</t>
    <phoneticPr fontId="1" type="noConversion"/>
  </si>
  <si>
    <t>按实际值计算</t>
    <phoneticPr fontId="1" type="noConversion"/>
  </si>
  <si>
    <t>10K以上</t>
    <phoneticPr fontId="1" type="noConversion"/>
  </si>
  <si>
    <t>10K</t>
    <phoneticPr fontId="1" type="noConversion"/>
  </si>
  <si>
    <t>今天吃饭了吗（）难道不知道嘛</t>
    <phoneticPr fontId="1" type="noConversion"/>
  </si>
  <si>
    <t>AAAAA</t>
    <phoneticPr fontId="1" type="noConversion"/>
  </si>
  <si>
    <t>今天吃饭了吗，难道不知道嘛（）</t>
    <phoneticPr fontId="1" type="noConversion"/>
  </si>
  <si>
    <t>今天（）吃饭了吗？难道不知道嘛</t>
    <phoneticPr fontId="1" type="noConversion"/>
  </si>
  <si>
    <t>BBBB</t>
    <phoneticPr fontId="1" type="noConversion"/>
  </si>
  <si>
    <t>CCCC</t>
    <phoneticPr fontId="1" type="noConversion"/>
  </si>
  <si>
    <t>http://www.toutiao.com/a6405812597861695746/</t>
    <phoneticPr fontId="1" type="noConversion"/>
  </si>
  <si>
    <t>http://www.toutiao.com/a6405389600332890369/</t>
    <phoneticPr fontId="1" type="noConversion"/>
  </si>
  <si>
    <t>http://www.toutiao.com/a6444852504337187085/</t>
  </si>
  <si>
    <t>vlookup函数和ISERROR以及IF函数混合使用</t>
    <phoneticPr fontId="1" type="noConversion"/>
  </si>
  <si>
    <t>名称</t>
    <phoneticPr fontId="1" type="noConversion"/>
  </si>
  <si>
    <t>招商人员</t>
    <phoneticPr fontId="1" type="noConversion"/>
  </si>
  <si>
    <t>名称</t>
    <phoneticPr fontId="1" type="noConversion"/>
  </si>
  <si>
    <t>现在人员B</t>
    <phoneticPr fontId="1" type="noConversion"/>
  </si>
  <si>
    <t>马铃薯</t>
    <phoneticPr fontId="1" type="noConversion"/>
  </si>
  <si>
    <t>花生</t>
    <phoneticPr fontId="1" type="noConversion"/>
  </si>
  <si>
    <t>大豆</t>
    <phoneticPr fontId="1" type="noConversion"/>
  </si>
  <si>
    <t>玉米</t>
    <phoneticPr fontId="1" type="noConversion"/>
  </si>
  <si>
    <t>小李</t>
    <phoneticPr fontId="1" type="noConversion"/>
  </si>
  <si>
    <t>小华</t>
    <phoneticPr fontId="1" type="noConversion"/>
  </si>
  <si>
    <t>小张</t>
    <phoneticPr fontId="1" type="noConversion"/>
  </si>
  <si>
    <t>王一</t>
    <phoneticPr fontId="1" type="noConversion"/>
  </si>
  <si>
    <t>花生</t>
    <phoneticPr fontId="1" type="noConversion"/>
  </si>
  <si>
    <t>大豆</t>
    <phoneticPr fontId="1" type="noConversion"/>
  </si>
  <si>
    <t>玉米</t>
    <phoneticPr fontId="1" type="noConversion"/>
  </si>
  <si>
    <t>小麦</t>
    <phoneticPr fontId="1" type="noConversion"/>
  </si>
  <si>
    <t>明晓</t>
    <phoneticPr fontId="1" type="noConversion"/>
  </si>
  <si>
    <t>李天明</t>
    <phoneticPr fontId="1" type="noConversion"/>
  </si>
  <si>
    <t>张议天</t>
    <phoneticPr fontId="1" type="noConversion"/>
  </si>
  <si>
    <t>周小红</t>
    <phoneticPr fontId="1" type="noConversion"/>
  </si>
  <si>
    <t>现在人员A</t>
    <phoneticPr fontId="1" type="noConversion"/>
  </si>
  <si>
    <r>
      <t>利用名称进行匹配，如果匹配成功输出结果</t>
    </r>
    <r>
      <rPr>
        <b/>
        <sz val="11"/>
        <color theme="1"/>
        <rFont val="宋体"/>
        <family val="3"/>
        <charset val="134"/>
        <scheme val="minor"/>
      </rPr>
      <t>现在人员B</t>
    </r>
    <r>
      <rPr>
        <sz val="11"/>
        <color theme="1"/>
        <rFont val="宋体"/>
        <family val="2"/>
        <charset val="134"/>
        <scheme val="minor"/>
      </rPr>
      <t>，如果不成功输出结果</t>
    </r>
    <r>
      <rPr>
        <b/>
        <sz val="11"/>
        <color theme="1"/>
        <rFont val="宋体"/>
        <family val="3"/>
        <charset val="134"/>
        <scheme val="minor"/>
      </rPr>
      <t>招商人员</t>
    </r>
    <phoneticPr fontId="1" type="noConversion"/>
  </si>
  <si>
    <t>判断是否匹配上，如果匹配成功返回FALSE,如果没有匹配成功返回TRUE</t>
    <phoneticPr fontId="1" type="noConversion"/>
  </si>
  <si>
    <t>http://www.toutiao.com/a6445961160448835853/</t>
  </si>
  <si>
    <t>http://www.toutiao.com/a6442244875957043469/</t>
  </si>
  <si>
    <t>http://www.toutiao.com/a6436954053103583490/</t>
  </si>
  <si>
    <t>http://www.toutiao.com/a6446158422407889165/</t>
  </si>
  <si>
    <t>http://www.toutiao.com/a6446718763953815822/</t>
  </si>
  <si>
    <t>1月</t>
    <phoneticPr fontId="1" type="noConversion"/>
  </si>
  <si>
    <t>厅门</t>
  </si>
  <si>
    <t>轿壁</t>
  </si>
  <si>
    <t>3月</t>
    <phoneticPr fontId="1" type="noConversion"/>
  </si>
  <si>
    <t>4月</t>
    <phoneticPr fontId="1" type="noConversion"/>
  </si>
  <si>
    <t>门机</t>
  </si>
  <si>
    <t>5月</t>
    <phoneticPr fontId="1" type="noConversion"/>
  </si>
  <si>
    <t>层门</t>
    <phoneticPr fontId="1" type="noConversion"/>
  </si>
  <si>
    <t>轿门</t>
    <phoneticPr fontId="1" type="noConversion"/>
  </si>
  <si>
    <t>2月</t>
  </si>
  <si>
    <t>2月</t>
    <phoneticPr fontId="1" type="noConversion"/>
  </si>
  <si>
    <t>3月</t>
  </si>
  <si>
    <t>1月</t>
    <phoneticPr fontId="1" type="noConversion"/>
  </si>
  <si>
    <t>4月</t>
  </si>
  <si>
    <t>5月</t>
  </si>
  <si>
    <t>excel条件格式同时满足两个条件的公式：=AND($C$10=1,$D$10=5)</t>
    <phoneticPr fontId="1" type="noConversion"/>
  </si>
  <si>
    <t>A1</t>
    <phoneticPr fontId="1" type="noConversion"/>
  </si>
  <si>
    <t>A2</t>
  </si>
  <si>
    <t>A3</t>
  </si>
  <si>
    <t>A4</t>
  </si>
  <si>
    <t>A5</t>
  </si>
  <si>
    <t>辅助列(生成随机小数）</t>
    <phoneticPr fontId="1" type="noConversion"/>
  </si>
  <si>
    <t>序号</t>
    <phoneticPr fontId="1" type="noConversion"/>
  </si>
  <si>
    <t>幸运员工</t>
    <phoneticPr fontId="1" type="noConversion"/>
  </si>
  <si>
    <t>INDEX(I33:I37,MATCH(SMALL(J33:J37,L33),J33:J37,0))</t>
  </si>
  <si>
    <t>INDEX(I33:J37,3,2)</t>
    <phoneticPr fontId="1" type="noConversion"/>
  </si>
  <si>
    <t>区域I33:J37中第三行和第二列交叉处的内容，即J35</t>
    <phoneticPr fontId="1" type="noConversion"/>
  </si>
  <si>
    <t>SMALL(J33:J37,L33)</t>
    <phoneticPr fontId="1" type="noConversion"/>
  </si>
  <si>
    <t>J33:J37区域内第一（即L33内容）个最小值</t>
    <phoneticPr fontId="1" type="noConversion"/>
  </si>
  <si>
    <t>MATCH(SMALL(J33:J37,L33),J33:J37,0)</t>
    <phoneticPr fontId="1" type="noConversion"/>
  </si>
  <si>
    <r>
      <t>第一（即L33内容）个最小值在J33:J37区域内是第几个</t>
    </r>
    <r>
      <rPr>
        <sz val="11"/>
        <color rgb="FFFF0000"/>
        <rFont val="宋体"/>
        <family val="3"/>
        <charset val="134"/>
        <scheme val="minor"/>
      </rPr>
      <t>位置</t>
    </r>
    <phoneticPr fontId="1" type="noConversion"/>
  </si>
  <si>
    <t>员工姓名</t>
    <phoneticPr fontId="1" type="noConversion"/>
  </si>
  <si>
    <t>说明：Small函数从J列提取最小的3个数，然后用Match查找在J列的行数，最后用INDEX函数根据行数从I列取值。</t>
    <phoneticPr fontId="1" type="noConversion"/>
  </si>
  <si>
    <t>Excel数据闪亮登场，聚光灯效果助你再也不怕核对数据！</t>
    <phoneticPr fontId="1" type="noConversion"/>
  </si>
  <si>
    <t>ISERROR(VLOOKUP(A27,F26:G29,2,0))</t>
    <phoneticPr fontId="1" type="noConversion"/>
  </si>
  <si>
    <t>匹配成功FALSE</t>
    <phoneticPr fontId="1" type="noConversion"/>
  </si>
  <si>
    <t>匹配不成功TRUE</t>
    <phoneticPr fontId="1" type="noConversion"/>
  </si>
  <si>
    <t>http://www.toutiao.com/a6454124214784885262/</t>
    <phoneticPr fontId="1" type="noConversion"/>
  </si>
  <si>
    <t>Excel中仿剩余电量的生命能量图你会做吗？</t>
    <phoneticPr fontId="1" type="noConversion"/>
  </si>
  <si>
    <t>请输入出生日期：</t>
    <phoneticPr fontId="1" type="noConversion"/>
  </si>
  <si>
    <t>请选择性别：</t>
    <phoneticPr fontId="1" type="noConversion"/>
  </si>
  <si>
    <t>计算依据：中国人口平均寿命：男性74岁，女性77岁</t>
    <phoneticPr fontId="1" type="noConversion"/>
  </si>
  <si>
    <t>据2015年版《世界卫生统计》报告 中国人均寿命计算</t>
    <phoneticPr fontId="1" type="noConversion"/>
  </si>
  <si>
    <t>注：</t>
    <phoneticPr fontId="1" type="noConversion"/>
  </si>
  <si>
    <t>整体</t>
    <phoneticPr fontId="1" type="noConversion"/>
  </si>
  <si>
    <t>剩余</t>
    <phoneticPr fontId="1" type="noConversion"/>
  </si>
  <si>
    <t>http://www.toutiao.com/a6443878962191728910/</t>
    <phoneticPr fontId="1" type="noConversion"/>
  </si>
  <si>
    <t>用Excel做出像微信报表一样的动态图表</t>
    <phoneticPr fontId="1" type="noConversion"/>
  </si>
  <si>
    <t>F9</t>
    <phoneticPr fontId="1" type="noConversion"/>
  </si>
  <si>
    <t>随机男女：</t>
    <phoneticPr fontId="1" type="noConversion"/>
  </si>
  <si>
    <t>CHOOSE(RANDBETWEEN(1,2),"男","女")</t>
    <phoneticPr fontId="1" type="noConversion"/>
  </si>
  <si>
    <t>IF(RAND()&gt;0.5,"男","女")</t>
    <phoneticPr fontId="1" type="noConversion"/>
  </si>
  <si>
    <t>TEXT(RAND()*("1943年1月1日"-"2017年1月1日")+"2017年1月1日","e年m月d日")</t>
  </si>
  <si>
    <t>随机日期区间中的任一日期：</t>
    <phoneticPr fontId="1" type="noConversion"/>
  </si>
  <si>
    <t>http://www.toutiao.com/a6455216208521200141/</t>
  </si>
  <si>
    <t>制作双色球摇奖器</t>
    <phoneticPr fontId="1" type="noConversion"/>
  </si>
  <si>
    <t>随机概率</t>
    <phoneticPr fontId="1" type="noConversion"/>
  </si>
  <si>
    <t>排名</t>
    <phoneticPr fontId="1" type="noConversion"/>
  </si>
  <si>
    <t>球号</t>
    <phoneticPr fontId="1" type="noConversion"/>
  </si>
  <si>
    <t>球颜色</t>
    <phoneticPr fontId="1" type="noConversion"/>
  </si>
  <si>
    <t>出球数</t>
    <phoneticPr fontId="1" type="noConversion"/>
  </si>
  <si>
    <t>中奖号码</t>
    <phoneticPr fontId="1" type="noConversion"/>
  </si>
  <si>
    <t>红球</t>
    <phoneticPr fontId="1" type="noConversion"/>
  </si>
  <si>
    <t>蓝球</t>
    <phoneticPr fontId="1" type="noConversion"/>
  </si>
  <si>
    <t>蓝色球号</t>
    <phoneticPr fontId="1" type="noConversion"/>
  </si>
  <si>
    <t>序号</t>
    <phoneticPr fontId="1" type="noConversion"/>
  </si>
  <si>
    <t>姓名</t>
    <phoneticPr fontId="1" type="noConversion"/>
  </si>
  <si>
    <t>基本工资</t>
    <phoneticPr fontId="1" type="noConversion"/>
  </si>
  <si>
    <t>津贴</t>
    <phoneticPr fontId="1" type="noConversion"/>
  </si>
  <si>
    <t>应发工资</t>
    <phoneticPr fontId="1" type="noConversion"/>
  </si>
  <si>
    <t>备注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</si>
  <si>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</si>
  <si>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</si>
  <si>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</si>
  <si>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</si>
  <si>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***</t>
    <phoneticPr fontId="1" type="noConversion"/>
  </si>
  <si>
    <t>https://www.toutiao.com/a6456577515635868173/</t>
  </si>
  <si>
    <t>查看工作表的个数：</t>
    <phoneticPr fontId="1" type="noConversion"/>
  </si>
  <si>
    <t>CTLT+F3,定义一个名称，名字随便起，比如AA，公式=GET.WORKBOOK(4)，确认。</t>
    <phoneticPr fontId="1" type="noConversion"/>
  </si>
  <si>
    <t>然后随便一个单元格输入=AA就可以了显示有几个工作表了。</t>
    <phoneticPr fontId="1" type="noConversion"/>
  </si>
  <si>
    <t>AND($C$10="19-21",$B$10&lt;&gt;"")</t>
    <phoneticPr fontId="1" type="noConversion"/>
  </si>
  <si>
    <t>如果某个单元格等于某个值，另一个单元格值不为空的条件则变色，可在条件格式中设置规则</t>
    <phoneticPr fontId="1" type="noConversion"/>
  </si>
  <si>
    <t>年份</t>
    <phoneticPr fontId="1" type="noConversion"/>
  </si>
  <si>
    <t>销售量</t>
    <phoneticPr fontId="1" type="noConversion"/>
  </si>
  <si>
    <t>增长率</t>
    <phoneticPr fontId="1" type="noConversion"/>
  </si>
  <si>
    <t>excel柱状图加折线图组合怎么做</t>
    <phoneticPr fontId="1" type="noConversion"/>
  </si>
  <si>
    <t>PV</t>
    <phoneticPr fontId="1" type="noConversion"/>
  </si>
  <si>
    <t>UV</t>
    <phoneticPr fontId="1" type="noConversion"/>
  </si>
  <si>
    <t>玉米种子 小小一</t>
    <phoneticPr fontId="1" type="noConversion"/>
  </si>
  <si>
    <t>玉米种子 小小二</t>
    <phoneticPr fontId="1" type="noConversion"/>
  </si>
  <si>
    <t>玉米种子 小小三</t>
    <phoneticPr fontId="1" type="noConversion"/>
  </si>
  <si>
    <t>小麦种子 新乡县</t>
    <phoneticPr fontId="1" type="noConversion"/>
  </si>
  <si>
    <t>小麦种子 乡县</t>
    <phoneticPr fontId="1" type="noConversion"/>
  </si>
  <si>
    <t>小麦种子 县</t>
    <phoneticPr fontId="1" type="noConversion"/>
  </si>
  <si>
    <t>湖北</t>
  </si>
  <si>
    <t>湖南</t>
    <phoneticPr fontId="1" type="noConversion"/>
  </si>
  <si>
    <t>广东</t>
    <phoneticPr fontId="1" type="noConversion"/>
  </si>
  <si>
    <t>湖北</t>
    <phoneticPr fontId="1" type="noConversion"/>
  </si>
  <si>
    <t>长沙</t>
    <phoneticPr fontId="1" type="noConversion"/>
  </si>
  <si>
    <t>广州</t>
    <phoneticPr fontId="1" type="noConversion"/>
  </si>
  <si>
    <t>武汉</t>
    <phoneticPr fontId="1" type="noConversion"/>
  </si>
  <si>
    <t>宜昌</t>
  </si>
  <si>
    <t>湘潭</t>
    <phoneticPr fontId="1" type="noConversion"/>
  </si>
  <si>
    <t>佛山</t>
    <phoneticPr fontId="1" type="noConversion"/>
  </si>
  <si>
    <t>神农架</t>
    <phoneticPr fontId="1" type="noConversion"/>
  </si>
  <si>
    <t>郴州</t>
    <phoneticPr fontId="1" type="noConversion"/>
  </si>
  <si>
    <t>东莞</t>
    <phoneticPr fontId="1" type="noConversion"/>
  </si>
  <si>
    <t>宜昌</t>
    <phoneticPr fontId="1" type="noConversion"/>
  </si>
  <si>
    <t>match函数使用</t>
    <phoneticPr fontId="1" type="noConversion"/>
  </si>
  <si>
    <t>广东</t>
  </si>
  <si>
    <t>佛山</t>
  </si>
  <si>
    <t>合同起始日期</t>
    <phoneticPr fontId="1" type="noConversion"/>
  </si>
  <si>
    <t>合同结束日期</t>
    <phoneticPr fontId="1" type="noConversion"/>
  </si>
  <si>
    <t>将距离合同截止日期一周以内的数据用黄色标识突出显示出来</t>
    <phoneticPr fontId="1" type="noConversion"/>
  </si>
  <si>
    <r>
      <t>EDATE(起始日期,</t>
    </r>
    <r>
      <rPr>
        <sz val="11"/>
        <color rgb="FFFF0000"/>
        <rFont val="宋体"/>
        <family val="3"/>
        <charset val="134"/>
        <scheme val="minor"/>
      </rPr>
      <t>月数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</si>
  <si>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http://www.toutiao.com/a6469357810462229006/</t>
  </si>
  <si>
    <t>http://www.toutiao.com/a6469207931626717453/</t>
  </si>
  <si>
    <t>excel单元格合并后无法排序，怎么办？</t>
    <phoneticPr fontId="1" type="noConversion"/>
  </si>
  <si>
    <t>日期</t>
    <phoneticPr fontId="1" type="noConversion"/>
  </si>
  <si>
    <t>上班</t>
    <phoneticPr fontId="1" type="noConversion"/>
  </si>
  <si>
    <t>下班</t>
    <phoneticPr fontId="1" type="noConversion"/>
  </si>
  <si>
    <t>序号</t>
    <phoneticPr fontId="1" type="noConversion"/>
  </si>
  <si>
    <t>打卡时间</t>
    <phoneticPr fontId="1" type="noConversion"/>
  </si>
  <si>
    <t>http://jingyan.baidu.com/article/ce09321b20d6732bfe858f51.html</t>
    <phoneticPr fontId="1" type="noConversion"/>
  </si>
  <si>
    <t>http://www.toutiao.com/a6452849826693382669/</t>
    <phoneticPr fontId="1" type="noConversion"/>
  </si>
  <si>
    <t>数据有效性的值：</t>
    <phoneticPr fontId="1" type="noConversion"/>
  </si>
  <si>
    <t xml:space="preserve"> 我 爱 百 度    知     道   </t>
    <phoneticPr fontId="1" type="noConversion"/>
  </si>
  <si>
    <t>去掉里面的空格(第一个可以删掉所有旧的空格变为没有空格；第二个删掉开头结尾的）</t>
    <phoneticPr fontId="1" type="noConversion"/>
  </si>
  <si>
    <t xml:space="preserve">湖北省 宜昌市 宜都市 陆城街道 头笔社区 </t>
  </si>
  <si>
    <t>2018-03-20 12:28:51  </t>
  </si>
  <si>
    <t>客户账号 / 姓名</t>
    <phoneticPr fontId="1" type="noConversion"/>
  </si>
  <si>
    <t>所属地区</t>
    <phoneticPr fontId="1" type="noConversion"/>
  </si>
  <si>
    <t>导入时间</t>
    <phoneticPr fontId="1" type="noConversion"/>
  </si>
  <si>
    <t>姓名</t>
    <phoneticPr fontId="1" type="noConversion"/>
  </si>
  <si>
    <t>联系电话</t>
    <phoneticPr fontId="1" type="noConversion"/>
  </si>
  <si>
    <t>注册时间</t>
    <phoneticPr fontId="1" type="noConversion"/>
  </si>
  <si>
    <t>省</t>
    <phoneticPr fontId="1" type="noConversion"/>
  </si>
  <si>
    <t>市</t>
    <phoneticPr fontId="1" type="noConversion"/>
  </si>
  <si>
    <t>县/区</t>
    <phoneticPr fontId="1" type="noConversion"/>
  </si>
  <si>
    <t>乡镇 村</t>
    <phoneticPr fontId="1" type="noConversion"/>
  </si>
  <si>
    <t xml:space="preserve">18695077948   小张 </t>
    <phoneticPr fontId="1" type="noConversion"/>
  </si>
  <si>
    <t xml:space="preserve">新疆 乌鲁木齐市 头屯河区 王家沟街道 </t>
  </si>
  <si>
    <t>2018-03-07 12:49:58  </t>
  </si>
  <si>
    <t xml:space="preserve">新疆 巴音郭楞州 和静县 </t>
  </si>
  <si>
    <t>2018-03-31 08:38:03  </t>
  </si>
  <si>
    <t xml:space="preserve">13309960977   吴俐辉 </t>
    <phoneticPr fontId="1" type="noConversion"/>
  </si>
  <si>
    <t xml:space="preserve">13999936619   13999936619 </t>
    <phoneticPr fontId="1" type="noConversion"/>
  </si>
  <si>
    <t>复杂的平台用户数据整理，将左半部分白色的整理成右半部分蓝色的</t>
    <phoneticPr fontId="1" type="noConversion"/>
  </si>
  <si>
    <t xml:space="preserve">13683588126   13683588126 </t>
  </si>
  <si>
    <t xml:space="preserve">河北省 秦皇岛市 北戴河区 戴河镇 北戴河村 </t>
  </si>
  <si>
    <t>2018-05-04 13:42:43  </t>
  </si>
  <si>
    <t>https://jingyan.baidu.com/article/a681b0de7b0c3b3b18434632.html</t>
  </si>
  <si>
    <t>如何在excel中取消合并单元格后内容自动填充？</t>
    <phoneticPr fontId="1" type="noConversion"/>
  </si>
  <si>
    <t>统计excel表中有几个sheet表:</t>
    <phoneticPr fontId="1" type="noConversion"/>
  </si>
  <si>
    <t>在表中输入：=XXY。</t>
    <phoneticPr fontId="1" type="noConversion"/>
  </si>
  <si>
    <t>2007版、公式、名称管理器、新建、名称随便起一下（比如XXY），引用位置：=GET.WORKBOOK(4)+NOW()*0</t>
    <phoneticPr fontId="1" type="noConversion"/>
  </si>
  <si>
    <t>北京特产</t>
  </si>
  <si>
    <t>东城土特产</t>
  </si>
  <si>
    <t>西城特产</t>
  </si>
  <si>
    <t>朝阳特产</t>
  </si>
  <si>
    <t>丰台特产</t>
  </si>
  <si>
    <t>石景山特产</t>
  </si>
  <si>
    <t>海淀特产</t>
  </si>
  <si>
    <t>门头沟特产</t>
  </si>
  <si>
    <t>房山特产</t>
  </si>
  <si>
    <t>顺义特产</t>
  </si>
  <si>
    <t>大兴特产</t>
  </si>
  <si>
    <t>平谷特产</t>
  </si>
  <si>
    <t>延庆特产</t>
  </si>
  <si>
    <t>密云特产</t>
  </si>
  <si>
    <t>怀柔特产</t>
  </si>
  <si>
    <t>昌平特产</t>
  </si>
  <si>
    <t>通州特产</t>
  </si>
  <si>
    <t>计算北京特产下的个数：</t>
    <phoneticPr fontId="1" type="noConversion"/>
  </si>
  <si>
    <t>COUNTIF(B120:B135,"&lt;&gt;")</t>
    <phoneticPr fontId="1" type="noConversion"/>
  </si>
  <si>
    <t>将三个省份定义一个名称：省份</t>
    <phoneticPr fontId="1" type="noConversion"/>
  </si>
  <si>
    <t>更方便的方法：</t>
    <phoneticPr fontId="1" type="noConversion"/>
  </si>
  <si>
    <t>https://jingyan.baidu.com/article/cd4c2979f31967756f6e6066.html</t>
    <phoneticPr fontId="1" type="noConversion"/>
  </si>
  <si>
    <t>武汉</t>
  </si>
  <si>
    <t>VLOOKUP函数跨多个工作表查找</t>
    <phoneticPr fontId="1" type="noConversion"/>
  </si>
  <si>
    <t>https://www.seoxiehui.cn/article-48821-1.html</t>
  </si>
  <si>
    <t xml:space="preserve">VLOOKUP($A3,INDIRECT(B$2&amp;"!A2:B11"),2,0) </t>
    <phoneticPr fontId="1" type="noConversion"/>
  </si>
  <si>
    <t>INDIRECT(B$2&amp;"!A2:B11") 公式得到VLOOKUP要查找的区域，引用B2单元格刚好就是工作表的名称，当公式向右边拖拉填充时，会依次引用其他工作表的区域。</t>
    <phoneticPr fontId="1" type="noConversion"/>
  </si>
  <si>
    <t>王五</t>
  </si>
  <si>
    <t>http://www.wordlm.com/Excel/jqdq/6691.html</t>
  </si>
  <si>
    <t>将多个单元格内容合并到一个单元格中</t>
    <phoneticPr fontId="1" type="noConversion"/>
  </si>
  <si>
    <t>PHONETIC函数</t>
    <phoneticPr fontId="1" type="noConversion"/>
  </si>
  <si>
    <t>2020年假天数：</t>
    <phoneticPr fontId="1" type="noConversion"/>
  </si>
  <si>
    <t>天</t>
    <phoneticPr fontId="1" type="noConversion"/>
  </si>
  <si>
    <t>今年已过：</t>
    <phoneticPr fontId="1" type="noConversion"/>
  </si>
  <si>
    <t>今天日期：</t>
    <phoneticPr fontId="1" type="noConversion"/>
  </si>
  <si>
    <t>https://jingyan.baidu.com/article/b0b63dbfd284824a483070fa.html</t>
    <phoneticPr fontId="1" type="noConversion"/>
  </si>
  <si>
    <t>隐藏函数DATEDIF函数</t>
    <phoneticPr fontId="1" type="noConversion"/>
  </si>
  <si>
    <t>计算日期差：DATEDIF(开始日期,结束日期,第三参数)</t>
    <phoneticPr fontId="1" type="noConversion"/>
  </si>
  <si>
    <t>第三参数：d(天数差)、m(月数差)、y(年数差)、md(日差)、ym(月差)</t>
    <phoneticPr fontId="1" type="noConversion"/>
  </si>
  <si>
    <t>返回参数列表中非空值的单元格个数。利用函数 COUNTA 可以计算单元格区域或数组中包含数据的单元格个数。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</si>
</sst>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9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2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76" fontId="7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1" fillId="0" borderId="0" xfId="1" applyAlignment="1" applyProtection="1">
      <alignment vertical="center"/>
    </xf>
    <xf numFmtId="0" fontId="4" fillId="2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14" fontId="0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13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2"/>
  <c:chart>
    <c:title>
      <c:tx>
        <c:rich>
          <a:bodyPr/>
          <a:lstStyle/>
          <a:p>
            <a:pPr>
              <a:defRPr/>
            </a:pPr>
            <a:r>
              <a:rPr lang="zh-CN"/>
              <a:t> </a:t>
            </a:r>
          </a:p>
        </c:rich>
      </c:tx>
      <c:layout>
        <c:manualLayout>
          <c:xMode val="edge"/>
          <c:yMode val="edge"/>
          <c:x val="0.11627777777777792"/>
          <c:y val="5.5555555555555455E-2"/>
        </c:manualLayout>
      </c:layout>
    </c:title>
    <c:plotArea>
      <c:layout/>
      <c:barChart>
        <c:barDir val="col"/>
        <c:grouping val="stacked"/>
        <c:ser>
          <c:idx val="0"/>
          <c:order val="0"/>
          <c:dLbls>
            <c:dLblPos val="ctr"/>
            <c:showVal val="1"/>
          </c:dLbls>
          <c:cat>
            <c:strRef>
              <c:f>[0]!坐标轴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[0]!记录数据</c:f>
              <c:numCache>
                <c:formatCode>General</c:formatCode>
                <c:ptCount val="5"/>
                <c:pt idx="0">
                  <c:v>118</c:v>
                </c:pt>
                <c:pt idx="1">
                  <c:v>160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</c:numCache>
            </c:numRef>
          </c:val>
        </c:ser>
        <c:gapWidth val="75"/>
        <c:overlap val="100"/>
        <c:axId val="68184704"/>
        <c:axId val="68272512"/>
      </c:barChart>
      <c:catAx>
        <c:axId val="68184704"/>
        <c:scaling>
          <c:orientation val="minMax"/>
        </c:scaling>
        <c:axPos val="b"/>
        <c:majorTickMark val="none"/>
        <c:tickLblPos val="nextTo"/>
        <c:crossAx val="68272512"/>
        <c:crosses val="autoZero"/>
        <c:auto val="1"/>
        <c:lblAlgn val="ctr"/>
        <c:lblOffset val="100"/>
      </c:catAx>
      <c:valAx>
        <c:axId val="68272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8184704"/>
        <c:crosses val="autoZero"/>
        <c:crossBetween val="between"/>
      </c:valAx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1"/>
          <c:tx>
            <c:strRef>
              <c:f>仿剩余电量的生命能量图!$G$1</c:f>
              <c:strCache>
                <c:ptCount val="1"/>
                <c:pt idx="0">
                  <c:v>整体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val>
            <c:numRef>
              <c:f>仿剩余电量的生命能量图!$G$2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gapWidth val="171"/>
        <c:axId val="68740224"/>
        <c:axId val="68741760"/>
      </c:barChart>
      <c:barChart>
        <c:barDir val="bar"/>
        <c:grouping val="clustered"/>
        <c:ser>
          <c:idx val="1"/>
          <c:order val="0"/>
          <c:tx>
            <c:strRef>
              <c:f>仿剩余电量的生命能量图!$H$1</c:f>
              <c:strCache>
                <c:ptCount val="1"/>
                <c:pt idx="0">
                  <c:v>剩余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val>
            <c:numRef>
              <c:f>仿剩余电量的生命能量图!$H$2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</c:ser>
        <c:gapWidth val="229"/>
        <c:axId val="69011328"/>
        <c:axId val="69009792"/>
      </c:barChart>
      <c:catAx>
        <c:axId val="68740224"/>
        <c:scaling>
          <c:orientation val="minMax"/>
        </c:scaling>
        <c:axPos val="l"/>
        <c:majorTickMark val="none"/>
        <c:tickLblPos val="none"/>
        <c:spPr>
          <a:ln>
            <a:noFill/>
          </a:ln>
        </c:spPr>
        <c:crossAx val="68741760"/>
        <c:crosses val="autoZero"/>
        <c:auto val="1"/>
        <c:lblAlgn val="ctr"/>
        <c:lblOffset val="100"/>
      </c:catAx>
      <c:valAx>
        <c:axId val="68741760"/>
        <c:scaling>
          <c:orientation val="minMax"/>
        </c:scaling>
        <c:axPos val="b"/>
        <c:numFmt formatCode="0%" sourceLinked="1"/>
        <c:majorTickMark val="none"/>
        <c:tickLblPos val="none"/>
        <c:spPr>
          <a:ln>
            <a:noFill/>
          </a:ln>
        </c:spPr>
        <c:crossAx val="68740224"/>
        <c:crosses val="autoZero"/>
        <c:crossBetween val="between"/>
      </c:valAx>
      <c:valAx>
        <c:axId val="69009792"/>
        <c:scaling>
          <c:orientation val="minMax"/>
          <c:max val="1.2"/>
          <c:min val="-4.0000000000000022E-2"/>
        </c:scaling>
        <c:axPos val="t"/>
        <c:numFmt formatCode="0.00%" sourceLinked="1"/>
        <c:majorTickMark val="none"/>
        <c:tickLblPos val="none"/>
        <c:spPr>
          <a:noFill/>
          <a:ln>
            <a:noFill/>
          </a:ln>
        </c:spPr>
        <c:crossAx val="69011328"/>
        <c:crosses val="max"/>
        <c:crossBetween val="between"/>
      </c:valAx>
      <c:catAx>
        <c:axId val="69011328"/>
        <c:scaling>
          <c:orientation val="minMax"/>
        </c:scaling>
        <c:delete val="1"/>
        <c:axPos val="l"/>
        <c:tickLblPos val="none"/>
        <c:crossAx val="69009792"/>
        <c:crosses val="autoZero"/>
        <c:auto val="1"/>
        <c:lblAlgn val="ctr"/>
        <c:lblOffset val="100"/>
      </c:catAx>
      <c:spPr>
        <a:noFill/>
        <a:ln w="25400"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</c:chart>
  <c:spPr>
    <a:noFill/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1"/>
          <c:tx>
            <c:strRef>
              <c:f>仿剩余电量的生命能量图!$G$1</c:f>
              <c:strCache>
                <c:ptCount val="1"/>
                <c:pt idx="0">
                  <c:v>整体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val>
            <c:numRef>
              <c:f>仿剩余电量的生命能量图!$G$2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axId val="71493120"/>
        <c:axId val="71494656"/>
      </c:barChart>
      <c:barChart>
        <c:barDir val="bar"/>
        <c:grouping val="clustered"/>
        <c:ser>
          <c:idx val="1"/>
          <c:order val="0"/>
          <c:tx>
            <c:strRef>
              <c:f>仿剩余电量的生命能量图!$H$1</c:f>
              <c:strCache>
                <c:ptCount val="1"/>
                <c:pt idx="0">
                  <c:v>剩余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val>
            <c:numRef>
              <c:f>仿剩余电量的生命能量图!$H$2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</c:ser>
        <c:gapWidth val="208"/>
        <c:axId val="71506176"/>
        <c:axId val="71504640"/>
      </c:barChart>
      <c:catAx>
        <c:axId val="71493120"/>
        <c:scaling>
          <c:orientation val="minMax"/>
        </c:scaling>
        <c:axPos val="l"/>
        <c:majorTickMark val="none"/>
        <c:tickLblPos val="none"/>
        <c:spPr>
          <a:noFill/>
          <a:ln>
            <a:noFill/>
          </a:ln>
        </c:spPr>
        <c:crossAx val="71494656"/>
        <c:crosses val="autoZero"/>
        <c:auto val="1"/>
        <c:lblAlgn val="ctr"/>
        <c:lblOffset val="100"/>
      </c:catAx>
      <c:valAx>
        <c:axId val="71494656"/>
        <c:scaling>
          <c:orientation val="minMax"/>
          <c:max val="1.1100000000000001"/>
          <c:min val="-1.0000000000000005E-2"/>
        </c:scaling>
        <c:axPos val="b"/>
        <c:numFmt formatCode="0%" sourceLinked="1"/>
        <c:majorTickMark val="none"/>
        <c:tickLblPos val="none"/>
        <c:spPr>
          <a:noFill/>
          <a:ln>
            <a:noFill/>
          </a:ln>
        </c:spPr>
        <c:crossAx val="71493120"/>
        <c:crosses val="autoZero"/>
        <c:crossBetween val="between"/>
      </c:valAx>
      <c:valAx>
        <c:axId val="71504640"/>
        <c:scaling>
          <c:orientation val="minMax"/>
          <c:max val="1.2"/>
          <c:min val="-4.0000000000000022E-2"/>
        </c:scaling>
        <c:axPos val="t"/>
        <c:numFmt formatCode="0.00%" sourceLinked="1"/>
        <c:majorTickMark val="none"/>
        <c:tickLblPos val="none"/>
        <c:spPr>
          <a:ln>
            <a:noFill/>
          </a:ln>
        </c:spPr>
        <c:crossAx val="71506176"/>
        <c:crosses val="max"/>
        <c:crossBetween val="between"/>
      </c:valAx>
      <c:catAx>
        <c:axId val="71506176"/>
        <c:scaling>
          <c:orientation val="minMax"/>
        </c:scaling>
        <c:delete val="1"/>
        <c:axPos val="l"/>
        <c:tickLblPos val="none"/>
        <c:crossAx val="71504640"/>
        <c:crosses val="autoZero"/>
        <c:auto val="1"/>
        <c:lblAlgn val="ctr"/>
        <c:lblOffset val="100"/>
      </c:cat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axId val="72338432"/>
        <c:axId val="72340224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marker val="1"/>
        <c:axId val="72417280"/>
        <c:axId val="72341760"/>
      </c:lineChart>
      <c:catAx>
        <c:axId val="72338432"/>
        <c:scaling>
          <c:orientation val="minMax"/>
        </c:scaling>
        <c:axPos val="b"/>
        <c:numFmt formatCode="General" sourceLinked="1"/>
        <c:tickLblPos val="nextTo"/>
        <c:crossAx val="72340224"/>
        <c:crosses val="autoZero"/>
        <c:auto val="1"/>
        <c:lblAlgn val="ctr"/>
        <c:lblOffset val="100"/>
      </c:catAx>
      <c:valAx>
        <c:axId val="72340224"/>
        <c:scaling>
          <c:orientation val="minMax"/>
        </c:scaling>
        <c:axPos val="l"/>
        <c:majorGridlines/>
        <c:numFmt formatCode="General" sourceLinked="1"/>
        <c:tickLblPos val="nextTo"/>
        <c:crossAx val="72338432"/>
        <c:crosses val="autoZero"/>
        <c:crossBetween val="between"/>
      </c:valAx>
      <c:valAx>
        <c:axId val="72341760"/>
        <c:scaling>
          <c:orientation val="minMax"/>
        </c:scaling>
        <c:axPos val="r"/>
        <c:numFmt formatCode="0.00%" sourceLinked="1"/>
        <c:tickLblPos val="nextTo"/>
        <c:crossAx val="72417280"/>
        <c:crosses val="max"/>
        <c:crossBetween val="between"/>
      </c:valAx>
      <c:catAx>
        <c:axId val="72417280"/>
        <c:scaling>
          <c:orientation val="minMax"/>
        </c:scaling>
        <c:delete val="1"/>
        <c:axPos val="b"/>
        <c:numFmt formatCode="General" sourceLinked="1"/>
        <c:tickLblPos val="none"/>
        <c:crossAx val="72341760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axId val="72451200"/>
        <c:axId val="72452736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marker val="1"/>
        <c:axId val="72468352"/>
        <c:axId val="72466816"/>
      </c:lineChart>
      <c:catAx>
        <c:axId val="72451200"/>
        <c:scaling>
          <c:orientation val="minMax"/>
        </c:scaling>
        <c:axPos val="b"/>
        <c:numFmt formatCode="General" sourceLinked="1"/>
        <c:tickLblPos val="nextTo"/>
        <c:crossAx val="72452736"/>
        <c:crosses val="autoZero"/>
        <c:auto val="1"/>
        <c:lblAlgn val="ctr"/>
        <c:lblOffset val="100"/>
      </c:catAx>
      <c:valAx>
        <c:axId val="72452736"/>
        <c:scaling>
          <c:orientation val="minMax"/>
        </c:scaling>
        <c:axPos val="l"/>
        <c:majorGridlines/>
        <c:numFmt formatCode="General" sourceLinked="1"/>
        <c:tickLblPos val="nextTo"/>
        <c:crossAx val="72451200"/>
        <c:crosses val="autoZero"/>
        <c:crossBetween val="between"/>
      </c:valAx>
      <c:valAx>
        <c:axId val="72466816"/>
        <c:scaling>
          <c:orientation val="minMax"/>
        </c:scaling>
        <c:axPos val="r"/>
        <c:numFmt formatCode="0.00%" sourceLinked="1"/>
        <c:tickLblPos val="nextTo"/>
        <c:crossAx val="72468352"/>
        <c:crosses val="max"/>
        <c:crossBetween val="between"/>
      </c:valAx>
      <c:catAx>
        <c:axId val="72468352"/>
        <c:scaling>
          <c:orientation val="minMax"/>
        </c:scaling>
        <c:delete val="1"/>
        <c:axPos val="b"/>
        <c:numFmt formatCode="General" sourceLinked="1"/>
        <c:tickLblPos val="none"/>
        <c:crossAx val="7246681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dLbls>
          <c:showVal val="1"/>
        </c:dLbls>
        <c:gapWidth val="75"/>
        <c:axId val="72508160"/>
        <c:axId val="72494080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dLbls>
          <c:showVal val="1"/>
        </c:dLbls>
        <c:marker val="1"/>
        <c:axId val="72492544"/>
        <c:axId val="72491008"/>
      </c:lineChart>
      <c:valAx>
        <c:axId val="72491008"/>
        <c:scaling>
          <c:orientation val="minMax"/>
        </c:scaling>
        <c:axPos val="r"/>
        <c:numFmt formatCode="0.00%" sourceLinked="1"/>
        <c:majorTickMark val="none"/>
        <c:tickLblPos val="none"/>
        <c:spPr>
          <a:noFill/>
          <a:ln>
            <a:noFill/>
          </a:ln>
        </c:spPr>
        <c:crossAx val="72492544"/>
        <c:crosses val="max"/>
        <c:crossBetween val="between"/>
      </c:valAx>
      <c:catAx>
        <c:axId val="72492544"/>
        <c:scaling>
          <c:orientation val="minMax"/>
        </c:scaling>
        <c:axPos val="b"/>
        <c:numFmt formatCode="General" sourceLinked="1"/>
        <c:majorTickMark val="none"/>
        <c:tickLblPos val="nextTo"/>
        <c:crossAx val="72491008"/>
        <c:crosses val="autoZero"/>
        <c:auto val="1"/>
        <c:lblAlgn val="ctr"/>
        <c:lblOffset val="100"/>
      </c:catAx>
      <c:valAx>
        <c:axId val="72494080"/>
        <c:scaling>
          <c:orientation val="minMax"/>
        </c:scaling>
        <c:axPos val="l"/>
        <c:numFmt formatCode="General" sourceLinked="1"/>
        <c:majorTickMark val="none"/>
        <c:tickLblPos val="none"/>
        <c:spPr>
          <a:ln>
            <a:noFill/>
          </a:ln>
        </c:spPr>
        <c:crossAx val="72508160"/>
        <c:crosses val="autoZero"/>
        <c:crossBetween val="between"/>
      </c:valAx>
      <c:catAx>
        <c:axId val="72508160"/>
        <c:scaling>
          <c:orientation val="minMax"/>
        </c:scaling>
        <c:delete val="1"/>
        <c:axPos val="b"/>
        <c:numFmt formatCode="General" sourceLinked="1"/>
        <c:tickLblPos val="none"/>
        <c:crossAx val="7249408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9525</xdr:rowOff>
    </xdr:from>
    <xdr:to>
      <xdr:col>2</xdr:col>
      <xdr:colOff>0</xdr:colOff>
      <xdr:row>3</xdr:row>
      <xdr:rowOff>0</xdr:rowOff>
    </xdr:to>
    <xdr:cxnSp macro="">
      <xdr:nvCxnSpPr>
        <xdr:cNvPr id="4" name="直接连接符 3"/>
        <xdr:cNvCxnSpPr/>
      </xdr:nvCxnSpPr>
      <xdr:spPr>
        <a:xfrm>
          <a:off x="38100" y="342900"/>
          <a:ext cx="790575" cy="495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9</xdr:row>
      <xdr:rowOff>9524</xdr:rowOff>
    </xdr:from>
    <xdr:to>
      <xdr:col>7</xdr:col>
      <xdr:colOff>104775</xdr:colOff>
      <xdr:row>29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609601</xdr:colOff>
      <xdr:row>17</xdr:row>
      <xdr:rowOff>47625</xdr:rowOff>
    </xdr:from>
    <xdr:to>
      <xdr:col>15</xdr:col>
      <xdr:colOff>656321</xdr:colOff>
      <xdr:row>30</xdr:row>
      <xdr:rowOff>28575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01076" y="3800475"/>
          <a:ext cx="4847320" cy="2457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105</xdr:row>
      <xdr:rowOff>133350</xdr:rowOff>
    </xdr:from>
    <xdr:to>
      <xdr:col>5</xdr:col>
      <xdr:colOff>933450</xdr:colOff>
      <xdr:row>107</xdr:row>
      <xdr:rowOff>152400</xdr:rowOff>
    </xdr:to>
    <xdr:sp macro="" textlink="">
      <xdr:nvSpPr>
        <xdr:cNvPr id="4" name="右箭头 3"/>
        <xdr:cNvSpPr/>
      </xdr:nvSpPr>
      <xdr:spPr>
        <a:xfrm>
          <a:off x="5486400" y="18411825"/>
          <a:ext cx="87630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20</xdr:row>
      <xdr:rowOff>9525</xdr:rowOff>
    </xdr:from>
    <xdr:to>
      <xdr:col>19</xdr:col>
      <xdr:colOff>219075</xdr:colOff>
      <xdr:row>36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619125</xdr:colOff>
      <xdr:row>8</xdr:row>
      <xdr:rowOff>114300</xdr:rowOff>
    </xdr:from>
    <xdr:to>
      <xdr:col>15</xdr:col>
      <xdr:colOff>523875</xdr:colOff>
      <xdr:row>13</xdr:row>
      <xdr:rowOff>152400</xdr:rowOff>
    </xdr:to>
    <xdr:sp macro="" textlink="">
      <xdr:nvSpPr>
        <xdr:cNvPr id="5" name="圆角矩形 4"/>
        <xdr:cNvSpPr/>
      </xdr:nvSpPr>
      <xdr:spPr>
        <a:xfrm>
          <a:off x="10229850" y="1485900"/>
          <a:ext cx="1962150" cy="895350"/>
        </a:xfrm>
        <a:prstGeom prst="roundRect">
          <a:avLst/>
        </a:prstGeom>
        <a:noFill/>
        <a:ln w="571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15</xdr:col>
      <xdr:colOff>533400</xdr:colOff>
      <xdr:row>10</xdr:row>
      <xdr:rowOff>38100</xdr:rowOff>
    </xdr:from>
    <xdr:to>
      <xdr:col>15</xdr:col>
      <xdr:colOff>647700</xdr:colOff>
      <xdr:row>12</xdr:row>
      <xdr:rowOff>95250</xdr:rowOff>
    </xdr:to>
    <xdr:sp macro="" textlink="">
      <xdr:nvSpPr>
        <xdr:cNvPr id="6" name="矩形 5"/>
        <xdr:cNvSpPr/>
      </xdr:nvSpPr>
      <xdr:spPr>
        <a:xfrm>
          <a:off x="12201525" y="1752600"/>
          <a:ext cx="114300" cy="4000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538162</xdr:colOff>
      <xdr:row>17</xdr:row>
      <xdr:rowOff>61913</xdr:rowOff>
    </xdr:from>
    <xdr:to>
      <xdr:col>14</xdr:col>
      <xdr:colOff>547687</xdr:colOff>
      <xdr:row>22</xdr:row>
      <xdr:rowOff>100013</xdr:rowOff>
    </xdr:to>
    <xdr:sp macro="" textlink="">
      <xdr:nvSpPr>
        <xdr:cNvPr id="8" name="同侧圆角矩形 7"/>
        <xdr:cNvSpPr/>
      </xdr:nvSpPr>
      <xdr:spPr>
        <a:xfrm rot="16200000">
          <a:off x="10391775" y="2733675"/>
          <a:ext cx="895350" cy="138112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1171576</xdr:colOff>
      <xdr:row>10</xdr:row>
      <xdr:rowOff>76200</xdr:rowOff>
    </xdr:from>
    <xdr:to>
      <xdr:col>4</xdr:col>
      <xdr:colOff>323851</xdr:colOff>
      <xdr:row>26</xdr:row>
      <xdr:rowOff>76200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17</xdr:row>
      <xdr:rowOff>38100</xdr:rowOff>
    </xdr:from>
    <xdr:to>
      <xdr:col>17</xdr:col>
      <xdr:colOff>647700</xdr:colOff>
      <xdr:row>22</xdr:row>
      <xdr:rowOff>76200</xdr:rowOff>
    </xdr:to>
    <xdr:sp macro="" textlink="">
      <xdr:nvSpPr>
        <xdr:cNvPr id="10" name="圆角矩形 9"/>
        <xdr:cNvSpPr/>
      </xdr:nvSpPr>
      <xdr:spPr>
        <a:xfrm>
          <a:off x="11725275" y="2952750"/>
          <a:ext cx="1962150" cy="895350"/>
        </a:xfrm>
        <a:prstGeom prst="roundRect">
          <a:avLst/>
        </a:prstGeom>
        <a:solidFill>
          <a:srgbClr val="FFC000"/>
        </a:solidFill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</xdr:row>
      <xdr:rowOff>85724</xdr:rowOff>
    </xdr:from>
    <xdr:to>
      <xdr:col>11</xdr:col>
      <xdr:colOff>647699</xdr:colOff>
      <xdr:row>2</xdr:row>
      <xdr:rowOff>685799</xdr:rowOff>
    </xdr:to>
    <xdr:grpSp>
      <xdr:nvGrpSpPr>
        <xdr:cNvPr id="9" name="组合 8"/>
        <xdr:cNvGrpSpPr/>
      </xdr:nvGrpSpPr>
      <xdr:grpSpPr>
        <a:xfrm>
          <a:off x="7915274" y="790574"/>
          <a:ext cx="4981575" cy="600075"/>
          <a:chOff x="8077199" y="876299"/>
          <a:chExt cx="4981575" cy="600075"/>
        </a:xfrm>
      </xdr:grpSpPr>
      <xdr:sp macro="" textlink="$F$3">
        <xdr:nvSpPr>
          <xdr:cNvPr id="2" name="椭圆 1"/>
          <xdr:cNvSpPr/>
        </xdr:nvSpPr>
        <xdr:spPr>
          <a:xfrm>
            <a:off x="80771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7837E0A8-7AC1-400E-A2C1-AA8DD6D23489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3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G$3">
        <xdr:nvSpPr>
          <xdr:cNvPr id="3" name="椭圆 2"/>
          <xdr:cNvSpPr/>
        </xdr:nvSpPr>
        <xdr:spPr>
          <a:xfrm>
            <a:off x="88074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013FDECB-0D32-411D-B61B-2B1B9449C229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14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H$3">
        <xdr:nvSpPr>
          <xdr:cNvPr id="4" name="椭圆 3"/>
          <xdr:cNvSpPr/>
        </xdr:nvSpPr>
        <xdr:spPr>
          <a:xfrm>
            <a:off x="95376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87AE5A1-E85A-4157-BAC9-F55A88182B57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6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I$3">
        <xdr:nvSpPr>
          <xdr:cNvPr id="5" name="椭圆 4"/>
          <xdr:cNvSpPr/>
        </xdr:nvSpPr>
        <xdr:spPr>
          <a:xfrm>
            <a:off x="102679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F29C54A-A2A8-43AF-A49F-B4F4D9CCC785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25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J$3">
        <xdr:nvSpPr>
          <xdr:cNvPr id="6" name="椭圆 5"/>
          <xdr:cNvSpPr/>
        </xdr:nvSpPr>
        <xdr:spPr>
          <a:xfrm>
            <a:off x="109981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475DC5EB-AFDF-483F-8685-EDDF2553BCAE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K$3">
        <xdr:nvSpPr>
          <xdr:cNvPr id="7" name="椭圆 6"/>
          <xdr:cNvSpPr/>
        </xdr:nvSpPr>
        <xdr:spPr>
          <a:xfrm>
            <a:off x="117284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00FCE4D-FE4C-4421-BD24-EADD102EA55B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20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L$3">
        <xdr:nvSpPr>
          <xdr:cNvPr id="8" name="椭圆 7"/>
          <xdr:cNvSpPr/>
        </xdr:nvSpPr>
        <xdr:spPr>
          <a:xfrm>
            <a:off x="12458699" y="876299"/>
            <a:ext cx="600075" cy="600075"/>
          </a:xfrm>
          <a:prstGeom prst="ellipse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01611639-55E7-4B86-8564-FDD1C1565691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8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9525</xdr:rowOff>
    </xdr:from>
    <xdr:to>
      <xdr:col>6</xdr:col>
      <xdr:colOff>609600</xdr:colOff>
      <xdr:row>3</xdr:row>
      <xdr:rowOff>114300</xdr:rowOff>
    </xdr:to>
    <xdr:sp macro="" textlink="">
      <xdr:nvSpPr>
        <xdr:cNvPr id="2" name="右箭头 1"/>
        <xdr:cNvSpPr/>
      </xdr:nvSpPr>
      <xdr:spPr>
        <a:xfrm>
          <a:off x="4124325" y="352425"/>
          <a:ext cx="60007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4</xdr:col>
      <xdr:colOff>676275</xdr:colOff>
      <xdr:row>20</xdr:row>
      <xdr:rowOff>104775</xdr:rowOff>
    </xdr:to>
    <xdr:sp macro="" textlink="">
      <xdr:nvSpPr>
        <xdr:cNvPr id="3" name="右箭头 2"/>
        <xdr:cNvSpPr/>
      </xdr:nvSpPr>
      <xdr:spPr>
        <a:xfrm>
          <a:off x="2171700" y="3257550"/>
          <a:ext cx="136207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114300</xdr:rowOff>
    </xdr:from>
    <xdr:to>
      <xdr:col>14</xdr:col>
      <xdr:colOff>228600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9</xdr:row>
      <xdr:rowOff>114300</xdr:rowOff>
    </xdr:from>
    <xdr:to>
      <xdr:col>7</xdr:col>
      <xdr:colOff>95250</xdr:colOff>
      <xdr:row>25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9</xdr:row>
      <xdr:rowOff>133350</xdr:rowOff>
    </xdr:from>
    <xdr:to>
      <xdr:col>21</xdr:col>
      <xdr:colOff>133350</xdr:colOff>
      <xdr:row>25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DDED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toutiao.com/a6454124214784885262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toutiao.com/a6405389600332890369/" TargetMode="External"/><Relationship Id="rId1" Type="http://schemas.openxmlformats.org/officeDocument/2006/relationships/hyperlink" Target="http://www.toutiao.com/a6405812597861695746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toutiao.com/a6452849826693382669/" TargetMode="External"/><Relationship Id="rId4" Type="http://schemas.openxmlformats.org/officeDocument/2006/relationships/hyperlink" Target="http://www.toutiao.com/a644387896219172891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jingyan.baidu.com/article/b0b63dbfd284824a483070fa.html" TargetMode="External"/><Relationship Id="rId1" Type="http://schemas.openxmlformats.org/officeDocument/2006/relationships/hyperlink" Target="https://jingyan.baidu.com/article/cd4c2979f31967756f6e606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ingyan.baidu.com/article/ce09321b20d6732bfe858f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35"/>
  <sheetViews>
    <sheetView workbookViewId="0">
      <selection activeCell="D34" sqref="D34"/>
    </sheetView>
  </sheetViews>
  <sheetFormatPr defaultRowHeight="13.5"/>
  <cols>
    <col min="2" max="2" width="10.875" customWidth="1"/>
  </cols>
  <sheetData>
    <row r="2" spans="2:18" ht="26.25" customHeight="1">
      <c r="B2" s="74" t="s">
        <v>0</v>
      </c>
      <c r="C2" s="74"/>
      <c r="D2" s="74"/>
      <c r="E2" s="74"/>
      <c r="F2" s="74"/>
      <c r="G2" s="74"/>
    </row>
    <row r="3" spans="2:18" ht="49.5" customHeight="1">
      <c r="B3" s="2" t="s">
        <v>1</v>
      </c>
      <c r="C3" s="28" t="s">
        <v>118</v>
      </c>
      <c r="D3" s="29" t="s">
        <v>128</v>
      </c>
      <c r="E3" s="28" t="s">
        <v>121</v>
      </c>
      <c r="F3" s="28" t="s">
        <v>122</v>
      </c>
      <c r="G3" s="28" t="s">
        <v>124</v>
      </c>
    </row>
    <row r="4" spans="2:18">
      <c r="B4" s="28" t="s">
        <v>119</v>
      </c>
      <c r="C4" s="1">
        <v>216</v>
      </c>
      <c r="D4" s="1">
        <v>227</v>
      </c>
      <c r="E4" s="1">
        <v>109</v>
      </c>
      <c r="F4" s="1">
        <v>109</v>
      </c>
      <c r="G4" s="1">
        <v>100</v>
      </c>
    </row>
    <row r="5" spans="2:18">
      <c r="B5" s="28" t="s">
        <v>120</v>
      </c>
      <c r="C5" s="1">
        <v>118</v>
      </c>
      <c r="D5" s="1">
        <v>160</v>
      </c>
      <c r="E5" s="1">
        <v>206</v>
      </c>
      <c r="F5" s="1">
        <v>206</v>
      </c>
      <c r="G5" s="1">
        <v>206</v>
      </c>
      <c r="M5" s="20" t="s">
        <v>155</v>
      </c>
      <c r="R5" t="s">
        <v>156</v>
      </c>
    </row>
    <row r="6" spans="2:18">
      <c r="B6" s="28" t="s">
        <v>126</v>
      </c>
      <c r="C6" s="1">
        <v>200</v>
      </c>
      <c r="D6" s="1">
        <v>79</v>
      </c>
      <c r="E6" s="1">
        <v>310</v>
      </c>
      <c r="F6" s="1">
        <v>310</v>
      </c>
      <c r="G6" s="1">
        <v>310</v>
      </c>
      <c r="M6" s="20" t="s">
        <v>87</v>
      </c>
    </row>
    <row r="7" spans="2:18">
      <c r="B7" s="28" t="s">
        <v>123</v>
      </c>
      <c r="C7" s="1">
        <v>252</v>
      </c>
      <c r="D7" s="1">
        <v>200</v>
      </c>
      <c r="E7" s="1">
        <v>300</v>
      </c>
      <c r="F7" s="1">
        <v>300</v>
      </c>
      <c r="G7" s="1">
        <v>300</v>
      </c>
    </row>
    <row r="8" spans="2:18">
      <c r="B8" s="28" t="s">
        <v>125</v>
      </c>
      <c r="C8" s="1">
        <v>289</v>
      </c>
      <c r="D8" s="1">
        <v>325</v>
      </c>
      <c r="E8" s="1">
        <v>200</v>
      </c>
      <c r="F8" s="1">
        <v>200</v>
      </c>
      <c r="G8" s="1">
        <v>200</v>
      </c>
      <c r="M8" s="20" t="s">
        <v>242</v>
      </c>
      <c r="R8" t="s">
        <v>151</v>
      </c>
    </row>
    <row r="10" spans="2:18">
      <c r="C10" s="21">
        <v>2</v>
      </c>
      <c r="D10" s="22">
        <v>2</v>
      </c>
    </row>
    <row r="11" spans="2:18">
      <c r="B11" s="4" t="s">
        <v>130</v>
      </c>
      <c r="M11" s="20" t="s">
        <v>86</v>
      </c>
    </row>
    <row r="12" spans="2:18">
      <c r="B12" s="4" t="s">
        <v>127</v>
      </c>
      <c r="M12" s="20" t="s">
        <v>164</v>
      </c>
      <c r="R12" t="s">
        <v>165</v>
      </c>
    </row>
    <row r="13" spans="2:18">
      <c r="B13" s="4" t="s">
        <v>129</v>
      </c>
      <c r="M13" t="s">
        <v>172</v>
      </c>
      <c r="R13" t="s">
        <v>173</v>
      </c>
    </row>
    <row r="14" spans="2:18">
      <c r="B14" s="4" t="s">
        <v>131</v>
      </c>
    </row>
    <row r="15" spans="2:18">
      <c r="B15" s="4" t="s">
        <v>132</v>
      </c>
    </row>
    <row r="17" spans="13:13">
      <c r="M17" t="s">
        <v>2</v>
      </c>
    </row>
    <row r="20" spans="13:13">
      <c r="M20" t="s">
        <v>3</v>
      </c>
    </row>
    <row r="23" spans="13:13">
      <c r="M23" t="s">
        <v>88</v>
      </c>
    </row>
    <row r="26" spans="13:13">
      <c r="M26" t="s">
        <v>113</v>
      </c>
    </row>
    <row r="28" spans="13:13">
      <c r="M28" t="s">
        <v>114</v>
      </c>
    </row>
    <row r="31" spans="13:13">
      <c r="M31" t="s">
        <v>115</v>
      </c>
    </row>
    <row r="33" spans="13:13">
      <c r="M33" t="s">
        <v>116</v>
      </c>
    </row>
    <row r="35" spans="13:13">
      <c r="M35" t="s">
        <v>117</v>
      </c>
    </row>
  </sheetData>
  <mergeCells count="1">
    <mergeCell ref="B2:G2"/>
  </mergeCells>
  <phoneticPr fontId="1" type="noConversion"/>
  <conditionalFormatting sqref="C4:C8">
    <cfRule type="expression" dxfId="13" priority="10">
      <formula>AND($C$10=1,$D$10=1)</formula>
    </cfRule>
  </conditionalFormatting>
  <conditionalFormatting sqref="D4:D8">
    <cfRule type="expression" dxfId="12" priority="9">
      <formula>AND($C$10=1,$D$10=2)</formula>
    </cfRule>
  </conditionalFormatting>
  <conditionalFormatting sqref="E4:E8">
    <cfRule type="expression" dxfId="11" priority="8">
      <formula>AND($C$10=1,$D$10=3)</formula>
    </cfRule>
  </conditionalFormatting>
  <conditionalFormatting sqref="F4:F8">
    <cfRule type="expression" dxfId="10" priority="7">
      <formula>AND($C$10=1,$D$10=4)</formula>
    </cfRule>
  </conditionalFormatting>
  <conditionalFormatting sqref="G4:G8">
    <cfRule type="expression" dxfId="9" priority="6">
      <formula>AND($C$10=1,$D$10=5)</formula>
    </cfRule>
  </conditionalFormatting>
  <conditionalFormatting sqref="C4:G4">
    <cfRule type="expression" dxfId="8" priority="5">
      <formula>AND($C$10=2,$D$10=1)</formula>
    </cfRule>
  </conditionalFormatting>
  <conditionalFormatting sqref="C5:G5">
    <cfRule type="expression" dxfId="7" priority="4">
      <formula>AND($C$10=2,$D$10=2)</formula>
    </cfRule>
  </conditionalFormatting>
  <conditionalFormatting sqref="C6:G6">
    <cfRule type="expression" dxfId="6" priority="3">
      <formula>AND($C$10=2,$D$10=3)</formula>
    </cfRule>
  </conditionalFormatting>
  <conditionalFormatting sqref="C7:G7">
    <cfRule type="expression" dxfId="5" priority="2">
      <formula>AND($C$10=2,$D$10=4)</formula>
    </cfRule>
  </conditionalFormatting>
  <conditionalFormatting sqref="C8:G8">
    <cfRule type="expression" dxfId="4" priority="1">
      <formula>AND($C$10=2,$D$10=5)</formula>
    </cfRule>
  </conditionalFormatting>
  <hyperlinks>
    <hyperlink ref="M11" r:id="rId1"/>
    <hyperlink ref="M6" r:id="rId2"/>
    <hyperlink ref="M5" r:id="rId3"/>
    <hyperlink ref="M12" r:id="rId4"/>
    <hyperlink ref="M8" r:id="rId5"/>
  </hyperlinks>
  <pageMargins left="0.7" right="0.7" top="0.75" bottom="0.75" header="0.3" footer="0.3"/>
  <pageSetup paperSize="9" orientation="portrait" horizontalDpi="200" verticalDpi="200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E23" sqref="E23"/>
    </sheetView>
  </sheetViews>
  <sheetFormatPr defaultRowHeight="13.5"/>
  <cols>
    <col min="1" max="1" width="11.875" bestFit="1" customWidth="1"/>
    <col min="2" max="2" width="12.125" customWidth="1"/>
    <col min="3" max="3" width="13.375" customWidth="1"/>
    <col min="4" max="4" width="12.375" customWidth="1"/>
    <col min="5" max="5" width="12.75" customWidth="1"/>
    <col min="6" max="6" width="15.375" customWidth="1"/>
    <col min="7" max="7" width="14.875" customWidth="1"/>
    <col min="8" max="8" width="12.125" customWidth="1"/>
  </cols>
  <sheetData>
    <row r="1" spans="1:16" ht="18.75" customHeight="1">
      <c r="A1" s="87" t="s">
        <v>4</v>
      </c>
      <c r="B1" s="87"/>
      <c r="C1" s="87"/>
      <c r="D1" s="87"/>
      <c r="E1" s="87"/>
      <c r="F1" s="87"/>
      <c r="G1" s="87"/>
      <c r="H1" s="87"/>
    </row>
    <row r="2" spans="1:16" ht="23.25" customHeight="1">
      <c r="A2" s="88" t="s">
        <v>73</v>
      </c>
      <c r="B2" s="89"/>
      <c r="C2" s="89"/>
      <c r="D2" s="89"/>
      <c r="E2" s="89"/>
      <c r="F2" s="89"/>
      <c r="G2" s="89"/>
      <c r="H2" s="90"/>
    </row>
    <row r="3" spans="1:16" ht="18" customHeight="1">
      <c r="A3" s="5" t="s">
        <v>5</v>
      </c>
      <c r="B3" s="8"/>
      <c r="C3" s="5" t="s">
        <v>62</v>
      </c>
      <c r="D3" s="9"/>
      <c r="E3" s="5" t="s">
        <v>6</v>
      </c>
      <c r="F3" s="9">
        <f>VLOOKUP(H3,员工姓名及基本工资表!A:B,2,0)</f>
        <v>6500.88</v>
      </c>
      <c r="G3" s="14" t="s">
        <v>61</v>
      </c>
      <c r="H3" s="7" t="s">
        <v>301</v>
      </c>
    </row>
    <row r="4" spans="1:16" ht="18" customHeight="1">
      <c r="A4" s="75" t="s">
        <v>7</v>
      </c>
      <c r="B4" s="76"/>
      <c r="C4" s="76"/>
      <c r="D4" s="77"/>
      <c r="E4" s="75" t="s">
        <v>8</v>
      </c>
      <c r="F4" s="76"/>
      <c r="G4" s="76"/>
      <c r="H4" s="77"/>
    </row>
    <row r="5" spans="1:16" ht="18" customHeight="1">
      <c r="A5" s="5" t="s">
        <v>70</v>
      </c>
      <c r="B5" s="9"/>
      <c r="C5" s="5" t="s">
        <v>11</v>
      </c>
      <c r="D5" s="9">
        <f>B5*10</f>
        <v>0</v>
      </c>
      <c r="E5" s="5" t="s">
        <v>14</v>
      </c>
      <c r="F5" s="8">
        <f>IF(F3&lt;4000,F3*8%,LOOKUP(F3,{4000,7000,10000},{320,560,800}))</f>
        <v>320</v>
      </c>
      <c r="G5" s="5" t="s">
        <v>17</v>
      </c>
      <c r="H5" s="11">
        <v>0</v>
      </c>
    </row>
    <row r="6" spans="1:16" ht="18" customHeight="1">
      <c r="A6" s="5" t="s">
        <v>71</v>
      </c>
      <c r="B6" s="9"/>
      <c r="C6" s="5" t="s">
        <v>12</v>
      </c>
      <c r="D6" s="9">
        <v>0</v>
      </c>
      <c r="E6" s="5" t="s">
        <v>15</v>
      </c>
      <c r="F6" s="8">
        <f>IF(AND(F3&lt;4000),F3*2%+3,LOOKUP(F3,{4,7,10}*1000,{320,560,800}))</f>
        <v>320</v>
      </c>
      <c r="G6" s="5" t="s">
        <v>18</v>
      </c>
      <c r="H6" s="11">
        <v>0</v>
      </c>
      <c r="J6" s="19">
        <f>8%*IF(F3&lt;4000,F3,LOOKUP(F3,{4,7,10}*1000))</f>
        <v>320</v>
      </c>
    </row>
    <row r="7" spans="1:16" ht="18" customHeight="1">
      <c r="A7" s="5" t="s">
        <v>72</v>
      </c>
      <c r="B7" s="9"/>
      <c r="C7" s="5" t="s">
        <v>13</v>
      </c>
      <c r="D7" s="9">
        <v>0</v>
      </c>
      <c r="E7" s="5" t="s">
        <v>16</v>
      </c>
      <c r="F7" s="8">
        <f>F3*0.2%</f>
        <v>13.001760000000001</v>
      </c>
      <c r="G7" s="5" t="s">
        <v>19</v>
      </c>
      <c r="H7" s="10">
        <f>F3*10.1538%</f>
        <v>660.08635344000004</v>
      </c>
    </row>
    <row r="8" spans="1:16" ht="18" customHeight="1">
      <c r="A8" s="75" t="s">
        <v>20</v>
      </c>
      <c r="B8" s="76"/>
      <c r="C8" s="76"/>
      <c r="D8" s="77"/>
      <c r="E8" s="75" t="s">
        <v>21</v>
      </c>
      <c r="F8" s="76"/>
      <c r="G8" s="76"/>
      <c r="H8" s="77"/>
    </row>
    <row r="9" spans="1:16" ht="18" customHeight="1">
      <c r="A9" s="5" t="s">
        <v>22</v>
      </c>
      <c r="B9" s="9">
        <v>0</v>
      </c>
      <c r="C9" s="5" t="s">
        <v>27</v>
      </c>
      <c r="D9" s="9">
        <v>0</v>
      </c>
      <c r="E9" s="5" t="s">
        <v>32</v>
      </c>
      <c r="F9" s="9"/>
      <c r="G9" s="5" t="s">
        <v>36</v>
      </c>
      <c r="H9" s="9">
        <f>IF(F9&lt;=D3,0,$F$3/$B$3/8*F9)</f>
        <v>0</v>
      </c>
    </row>
    <row r="10" spans="1:16" ht="18" customHeight="1">
      <c r="A10" s="5" t="s">
        <v>23</v>
      </c>
      <c r="B10" s="9">
        <v>0</v>
      </c>
      <c r="C10" s="5" t="s">
        <v>28</v>
      </c>
      <c r="D10" s="9">
        <v>0</v>
      </c>
      <c r="E10" s="5" t="s">
        <v>33</v>
      </c>
      <c r="F10" s="9"/>
      <c r="G10" s="5" t="s">
        <v>37</v>
      </c>
      <c r="H10" s="9">
        <v>0</v>
      </c>
      <c r="N10" s="18"/>
    </row>
    <row r="11" spans="1:16" ht="18" customHeight="1">
      <c r="A11" s="5" t="s">
        <v>24</v>
      </c>
      <c r="B11" s="9">
        <v>0</v>
      </c>
      <c r="C11" s="5" t="s">
        <v>29</v>
      </c>
      <c r="D11" s="9">
        <v>0</v>
      </c>
      <c r="E11" s="5" t="s">
        <v>34</v>
      </c>
      <c r="F11" s="9"/>
      <c r="G11" s="5" t="s">
        <v>38</v>
      </c>
      <c r="H11" s="9">
        <v>0</v>
      </c>
      <c r="N11" s="18" t="s">
        <v>76</v>
      </c>
      <c r="O11" t="s">
        <v>77</v>
      </c>
    </row>
    <row r="12" spans="1:16" ht="18" customHeight="1">
      <c r="A12" s="5" t="s">
        <v>25</v>
      </c>
      <c r="B12" s="9">
        <v>0</v>
      </c>
      <c r="C12" s="5" t="s">
        <v>30</v>
      </c>
      <c r="D12" s="9">
        <v>0</v>
      </c>
      <c r="E12" s="5" t="s">
        <v>35</v>
      </c>
      <c r="F12" s="9"/>
      <c r="G12" s="5" t="s">
        <v>39</v>
      </c>
      <c r="H12" s="9">
        <v>0</v>
      </c>
      <c r="N12" t="s">
        <v>74</v>
      </c>
      <c r="O12">
        <v>4</v>
      </c>
      <c r="P12">
        <f>4000*2%</f>
        <v>80</v>
      </c>
    </row>
    <row r="13" spans="1:16" ht="18" customHeight="1">
      <c r="A13" s="5" t="s">
        <v>26</v>
      </c>
      <c r="B13" s="9">
        <v>0</v>
      </c>
      <c r="C13" s="5" t="s">
        <v>31</v>
      </c>
      <c r="D13" s="9">
        <v>0</v>
      </c>
      <c r="E13" s="78" t="s">
        <v>52</v>
      </c>
      <c r="F13" s="79"/>
      <c r="G13" s="79"/>
      <c r="H13" s="80"/>
      <c r="N13" t="s">
        <v>75</v>
      </c>
      <c r="O13">
        <v>7</v>
      </c>
    </row>
    <row r="14" spans="1:16" ht="18" customHeight="1">
      <c r="A14" s="75" t="s">
        <v>40</v>
      </c>
      <c r="B14" s="76"/>
      <c r="C14" s="76"/>
      <c r="D14" s="77"/>
      <c r="E14" s="81"/>
      <c r="F14" s="82"/>
      <c r="G14" s="82"/>
      <c r="H14" s="83"/>
      <c r="N14" t="s">
        <v>78</v>
      </c>
      <c r="O14" t="s">
        <v>79</v>
      </c>
    </row>
    <row r="15" spans="1:16" ht="18" customHeight="1">
      <c r="A15" s="5" t="s">
        <v>41</v>
      </c>
      <c r="B15" s="9">
        <v>0</v>
      </c>
      <c r="C15" s="5" t="s">
        <v>44</v>
      </c>
      <c r="D15" s="9">
        <v>0</v>
      </c>
      <c r="E15" s="81"/>
      <c r="F15" s="82"/>
      <c r="G15" s="82"/>
      <c r="H15" s="83"/>
    </row>
    <row r="16" spans="1:16" ht="18" customHeight="1">
      <c r="A16" s="5" t="s">
        <v>42</v>
      </c>
      <c r="B16" s="9">
        <v>0</v>
      </c>
      <c r="C16" s="5" t="s">
        <v>43</v>
      </c>
      <c r="D16" s="9">
        <v>0</v>
      </c>
      <c r="E16" s="84"/>
      <c r="F16" s="85"/>
      <c r="G16" s="85"/>
      <c r="H16" s="86"/>
    </row>
    <row r="17" spans="1:8" ht="1.5" customHeight="1">
      <c r="A17" s="5"/>
      <c r="B17" s="5"/>
      <c r="C17" s="5"/>
      <c r="D17" s="5"/>
      <c r="E17" s="5"/>
      <c r="F17" s="5"/>
      <c r="G17" s="5"/>
      <c r="H17" s="5"/>
    </row>
    <row r="18" spans="1:8" ht="26.25" customHeight="1">
      <c r="A18" s="6" t="s">
        <v>45</v>
      </c>
      <c r="B18" s="6" t="s">
        <v>46</v>
      </c>
      <c r="C18" s="6" t="s">
        <v>53</v>
      </c>
      <c r="D18" s="6" t="s">
        <v>47</v>
      </c>
      <c r="E18" s="6" t="s">
        <v>48</v>
      </c>
      <c r="F18" s="6" t="s">
        <v>49</v>
      </c>
      <c r="G18" s="6" t="s">
        <v>50</v>
      </c>
      <c r="H18" s="6" t="s">
        <v>51</v>
      </c>
    </row>
    <row r="19" spans="1:8" ht="20.25" customHeight="1">
      <c r="A19" s="6">
        <f>SUM(D5:D7)</f>
        <v>0</v>
      </c>
      <c r="B19" s="6">
        <f>SUM(D9:D13,B9:B13)</f>
        <v>0</v>
      </c>
      <c r="C19" s="12">
        <f>G19-E19</f>
        <v>5187.7918865600004</v>
      </c>
      <c r="D19" s="6">
        <f>H9+H10+H11+H12</f>
        <v>0</v>
      </c>
      <c r="E19" s="12">
        <f>SUM(F5:F7,H5:H7)</f>
        <v>1313.0881134400001</v>
      </c>
      <c r="F19" s="12">
        <f>MAX((G19-E19-3500)*{3;10;20;25;30;35;45}%-{0;105;555;1005;2755;5505;13505},0)</f>
        <v>63.779188656000059</v>
      </c>
      <c r="G19" s="6">
        <f>F3+D5+D6+D7-D19</f>
        <v>6500.88</v>
      </c>
      <c r="H19" s="12">
        <f>G19-F19-E19</f>
        <v>5124.0126979039997</v>
      </c>
    </row>
  </sheetData>
  <mergeCells count="8">
    <mergeCell ref="A14:D14"/>
    <mergeCell ref="E13:H16"/>
    <mergeCell ref="A1:H1"/>
    <mergeCell ref="A2:H2"/>
    <mergeCell ref="A4:D4"/>
    <mergeCell ref="E4:H4"/>
    <mergeCell ref="A8:D8"/>
    <mergeCell ref="E8:H8"/>
  </mergeCells>
  <phoneticPr fontId="1" type="noConversion"/>
  <dataValidations count="1">
    <dataValidation type="list" allowBlank="1" showInputMessage="1" sqref="H3">
      <formula1>员工姓名及基本工资表!$A:$A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34" sqref="C34"/>
    </sheetView>
  </sheetViews>
  <sheetFormatPr defaultRowHeight="13.5"/>
  <cols>
    <col min="1" max="1" width="9.875" customWidth="1"/>
    <col min="2" max="2" width="9.75" bestFit="1" customWidth="1"/>
    <col min="3" max="3" width="11.875" bestFit="1" customWidth="1"/>
    <col min="4" max="4" width="23" bestFit="1" customWidth="1"/>
    <col min="5" max="7" width="9.75" bestFit="1" customWidth="1"/>
  </cols>
  <sheetData>
    <row r="1" spans="1:11" s="17" customFormat="1" ht="28.5" customHeight="1">
      <c r="A1" s="13" t="s">
        <v>57</v>
      </c>
      <c r="B1" s="13" t="s">
        <v>6</v>
      </c>
      <c r="C1" s="15" t="s">
        <v>63</v>
      </c>
      <c r="D1" s="15" t="s">
        <v>69</v>
      </c>
      <c r="E1" s="15" t="s">
        <v>9</v>
      </c>
      <c r="F1" s="15" t="s">
        <v>64</v>
      </c>
      <c r="G1" s="15" t="s">
        <v>10</v>
      </c>
      <c r="H1" s="15" t="s">
        <v>65</v>
      </c>
      <c r="I1" s="15" t="s">
        <v>66</v>
      </c>
      <c r="J1" s="15" t="s">
        <v>67</v>
      </c>
      <c r="K1" s="15" t="s">
        <v>68</v>
      </c>
    </row>
    <row r="2" spans="1:11">
      <c r="A2" s="14" t="s">
        <v>60</v>
      </c>
      <c r="B2" s="14">
        <v>3200.5</v>
      </c>
      <c r="C2" s="5"/>
      <c r="E2" s="5"/>
      <c r="F2" s="5"/>
      <c r="G2" s="5"/>
      <c r="H2" s="5"/>
      <c r="I2" s="5"/>
      <c r="J2" s="5"/>
      <c r="K2" s="5"/>
    </row>
    <row r="3" spans="1:11">
      <c r="A3" s="14" t="s">
        <v>54</v>
      </c>
      <c r="B3" s="14">
        <v>4200</v>
      </c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55</v>
      </c>
      <c r="B4" s="14">
        <v>6500.88</v>
      </c>
      <c r="C4" s="5"/>
      <c r="D4" s="5"/>
      <c r="E4" s="5"/>
      <c r="F4" s="5"/>
      <c r="G4" s="5"/>
      <c r="H4" s="5"/>
      <c r="I4" s="5"/>
      <c r="J4" s="5"/>
      <c r="K4" s="5"/>
    </row>
    <row r="5" spans="1:11">
      <c r="A5" s="14" t="s">
        <v>56</v>
      </c>
      <c r="B5" s="14">
        <v>8000</v>
      </c>
      <c r="C5" s="5"/>
      <c r="D5" s="5"/>
      <c r="E5" s="5"/>
      <c r="F5" s="5"/>
      <c r="G5" s="5"/>
      <c r="H5" s="5"/>
      <c r="I5" s="5"/>
      <c r="J5" s="5"/>
      <c r="K5" s="5"/>
    </row>
    <row r="6" spans="1:11">
      <c r="A6" s="16" t="s">
        <v>58</v>
      </c>
      <c r="B6" s="16">
        <v>20000</v>
      </c>
      <c r="C6" s="5"/>
      <c r="D6" s="5"/>
      <c r="E6" s="5"/>
      <c r="F6" s="5"/>
      <c r="G6" s="5"/>
      <c r="H6" s="5"/>
      <c r="I6" s="5"/>
      <c r="J6" s="5"/>
      <c r="K6" s="5"/>
    </row>
    <row r="7" spans="1:11">
      <c r="A7" s="16" t="s">
        <v>59</v>
      </c>
      <c r="B7" s="16">
        <v>100000</v>
      </c>
      <c r="C7" s="5"/>
      <c r="D7" s="5"/>
      <c r="E7" s="5"/>
      <c r="F7" s="5"/>
      <c r="G7" s="5"/>
      <c r="H7" s="5"/>
      <c r="I7" s="5"/>
      <c r="J7" s="5"/>
      <c r="K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9"/>
  <sheetViews>
    <sheetView tabSelected="1" topLeftCell="A118" workbookViewId="0">
      <selection activeCell="A149" sqref="A149"/>
    </sheetView>
  </sheetViews>
  <sheetFormatPr defaultRowHeight="13.5"/>
  <cols>
    <col min="1" max="1" width="29.625" bestFit="1" customWidth="1"/>
    <col min="2" max="2" width="9.875" customWidth="1"/>
    <col min="3" max="3" width="13.75" customWidth="1"/>
    <col min="4" max="4" width="9" customWidth="1"/>
    <col min="6" max="6" width="13.75" customWidth="1"/>
    <col min="7" max="7" width="11.5" customWidth="1"/>
    <col min="8" max="8" width="11.25" customWidth="1"/>
    <col min="10" max="10" width="21.75" customWidth="1"/>
    <col min="13" max="13" width="9.75" customWidth="1"/>
  </cols>
  <sheetData>
    <row r="1" spans="1:9">
      <c r="A1" t="s">
        <v>80</v>
      </c>
      <c r="B1" t="s">
        <v>81</v>
      </c>
      <c r="C1" t="str">
        <f>MID(A1,1,FIND("（",A1))&amp;B1&amp;MID(A1,FIND("（",A1)+1,99)</f>
        <v>今天吃饭了吗（AAAAA）难道不知道嘛</v>
      </c>
    </row>
    <row r="2" spans="1:9">
      <c r="A2" t="s">
        <v>82</v>
      </c>
      <c r="B2" t="s">
        <v>84</v>
      </c>
      <c r="C2" t="str">
        <f t="shared" ref="C2:C3" si="0">MID(A2,1,FIND("（",A2))&amp;B2&amp;MID(A2,FIND("（",A2)+1,99)</f>
        <v>今天吃饭了吗，难道不知道嘛（BBBB）</v>
      </c>
    </row>
    <row r="3" spans="1:9">
      <c r="A3" t="s">
        <v>83</v>
      </c>
      <c r="B3" t="s">
        <v>85</v>
      </c>
      <c r="C3" t="str">
        <f t="shared" si="0"/>
        <v>今天（CCCC）吃饭了吗？难道不知道嘛</v>
      </c>
    </row>
    <row r="5" spans="1:9">
      <c r="E5" t="str">
        <f>MID(A1,FIND("（",A1)+1,200)</f>
        <v>）难道不知道嘛</v>
      </c>
    </row>
    <row r="7" spans="1:9">
      <c r="E7" t="str">
        <f>MID(A1,1,FIND("（",A1))&amp;B1</f>
        <v>今天吃饭了吗（AAAAA</v>
      </c>
    </row>
    <row r="10" spans="1:9">
      <c r="E10" t="str">
        <f>MID(A2,7,8)</f>
        <v>，难道不知道嘛（</v>
      </c>
    </row>
    <row r="13" spans="1:9">
      <c r="A13" s="27"/>
      <c r="B13" s="27"/>
      <c r="C13" s="27"/>
      <c r="D13" s="27"/>
      <c r="E13" s="27"/>
      <c r="F13" s="27"/>
      <c r="G13" s="27"/>
      <c r="H13" s="27"/>
      <c r="I13" s="27"/>
    </row>
    <row r="15" spans="1:9">
      <c r="A15" t="s">
        <v>89</v>
      </c>
    </row>
    <row r="16" spans="1:9">
      <c r="A16" t="s">
        <v>111</v>
      </c>
    </row>
    <row r="19" spans="1:13">
      <c r="A19" s="15" t="s">
        <v>90</v>
      </c>
      <c r="B19" s="15" t="s">
        <v>110</v>
      </c>
      <c r="C19" s="15" t="s">
        <v>91</v>
      </c>
      <c r="F19" s="15" t="s">
        <v>92</v>
      </c>
      <c r="G19" s="15" t="s">
        <v>93</v>
      </c>
    </row>
    <row r="20" spans="1:13">
      <c r="A20" s="5" t="s">
        <v>94</v>
      </c>
      <c r="B20" s="5" t="str">
        <f>IF(ISERROR(VLOOKUP(A20,F19:G22,2,0)),C20,VLOOKUP(A20,F19:G22,2,0))</f>
        <v>小李</v>
      </c>
      <c r="C20" s="5" t="s">
        <v>98</v>
      </c>
      <c r="D20" s="26" t="s">
        <v>154</v>
      </c>
      <c r="F20" s="23" t="s">
        <v>102</v>
      </c>
      <c r="G20" s="5" t="s">
        <v>107</v>
      </c>
    </row>
    <row r="21" spans="1:13">
      <c r="A21" s="23" t="s">
        <v>95</v>
      </c>
      <c r="B21" s="5" t="str">
        <f t="shared" ref="B21:B24" si="1">IF(ISERROR(VLOOKUP(A21,F20:G23,2,0)),C21,VLOOKUP(A21,F20:G23,2,0))</f>
        <v>李天明</v>
      </c>
      <c r="C21" s="5" t="s">
        <v>99</v>
      </c>
      <c r="D21" s="26" t="s">
        <v>153</v>
      </c>
      <c r="F21" s="24" t="s">
        <v>103</v>
      </c>
      <c r="G21" s="5" t="s">
        <v>108</v>
      </c>
    </row>
    <row r="22" spans="1:13">
      <c r="A22" s="24" t="s">
        <v>96</v>
      </c>
      <c r="B22" s="5" t="str">
        <f t="shared" si="1"/>
        <v>张议天</v>
      </c>
      <c r="C22" s="5" t="s">
        <v>100</v>
      </c>
      <c r="D22" s="26" t="s">
        <v>153</v>
      </c>
      <c r="F22" s="25" t="s">
        <v>104</v>
      </c>
      <c r="G22" s="5" t="s">
        <v>109</v>
      </c>
    </row>
    <row r="23" spans="1:13">
      <c r="A23" s="25" t="s">
        <v>97</v>
      </c>
      <c r="B23" s="5" t="str">
        <f t="shared" si="1"/>
        <v>周小红</v>
      </c>
      <c r="C23" s="5" t="s">
        <v>101</v>
      </c>
      <c r="D23" s="26" t="s">
        <v>153</v>
      </c>
    </row>
    <row r="24" spans="1:13">
      <c r="A24" s="5" t="s">
        <v>105</v>
      </c>
      <c r="B24" s="5" t="str">
        <f t="shared" si="1"/>
        <v>明晓</v>
      </c>
      <c r="C24" s="5" t="s">
        <v>106</v>
      </c>
      <c r="D24" s="26" t="s">
        <v>154</v>
      </c>
    </row>
    <row r="27" spans="1:13">
      <c r="B27" s="27" t="s">
        <v>152</v>
      </c>
    </row>
    <row r="28" spans="1:13">
      <c r="B28" t="s">
        <v>112</v>
      </c>
    </row>
    <row r="31" spans="1:13">
      <c r="A31" s="27" t="s">
        <v>133</v>
      </c>
    </row>
    <row r="32" spans="1:13">
      <c r="I32" s="15" t="s">
        <v>149</v>
      </c>
      <c r="J32" s="15" t="s">
        <v>139</v>
      </c>
      <c r="L32" s="30" t="s">
        <v>140</v>
      </c>
      <c r="M32" s="30" t="s">
        <v>141</v>
      </c>
    </row>
    <row r="33" spans="1:15">
      <c r="A33" s="27" t="s">
        <v>142</v>
      </c>
      <c r="I33" s="31" t="s">
        <v>134</v>
      </c>
      <c r="J33" s="31">
        <f ca="1">RAND()</f>
        <v>0.14379562821141167</v>
      </c>
      <c r="L33" s="31">
        <v>1</v>
      </c>
      <c r="M33" s="31" t="str">
        <f ca="1">INDEX(I33:I37,MATCH(SMALL(J33:J37,L33),J33:J37,0))</f>
        <v>A2</v>
      </c>
      <c r="N33">
        <f ca="1">SMALL(J33:J37,L33)</f>
        <v>8.7080687404872847E-2</v>
      </c>
      <c r="O33">
        <f ca="1">MATCH(SMALL(J33:J37,L33),J33:J37,0)</f>
        <v>2</v>
      </c>
    </row>
    <row r="34" spans="1:15">
      <c r="A34" s="32" t="s">
        <v>150</v>
      </c>
      <c r="I34" s="31" t="s">
        <v>135</v>
      </c>
      <c r="J34" s="31">
        <f t="shared" ref="J34:J37" ca="1" si="2">RAND()</f>
        <v>8.7080687404872847E-2</v>
      </c>
      <c r="L34" s="31">
        <v>2</v>
      </c>
      <c r="M34" s="31" t="str">
        <f t="shared" ref="M34:M35" ca="1" si="3">INDEX(I34:I38,MATCH(SMALL(J34:J38,L34),J34:J38,0))</f>
        <v>A4</v>
      </c>
    </row>
    <row r="35" spans="1:15">
      <c r="I35" s="31" t="s">
        <v>136</v>
      </c>
      <c r="J35" s="31">
        <f t="shared" ca="1" si="2"/>
        <v>0.89975494928558852</v>
      </c>
      <c r="L35" s="31">
        <v>3</v>
      </c>
      <c r="M35" s="31" t="str">
        <f t="shared" ca="1" si="3"/>
        <v>A5</v>
      </c>
    </row>
    <row r="36" spans="1:15">
      <c r="I36" s="31" t="s">
        <v>137</v>
      </c>
      <c r="J36" s="31">
        <f t="shared" ca="1" si="2"/>
        <v>0.35281076907280351</v>
      </c>
    </row>
    <row r="37" spans="1:15">
      <c r="A37" t="s">
        <v>167</v>
      </c>
      <c r="I37" s="31" t="s">
        <v>138</v>
      </c>
      <c r="J37" s="31">
        <f t="shared" ca="1" si="2"/>
        <v>0.96200090820016815</v>
      </c>
    </row>
    <row r="38" spans="1:15">
      <c r="A38" t="str">
        <f ca="1">CHOOSE(RANDBETWEEN(1,2),"男","女")</f>
        <v>女</v>
      </c>
      <c r="B38" t="s">
        <v>168</v>
      </c>
      <c r="L38" s="27" t="s">
        <v>143</v>
      </c>
    </row>
    <row r="39" spans="1:15">
      <c r="A39" t="str">
        <f ca="1">IF(RAND()&gt;0.5,"男","女")</f>
        <v>女</v>
      </c>
      <c r="B39" t="s">
        <v>169</v>
      </c>
      <c r="L39" t="s">
        <v>144</v>
      </c>
    </row>
    <row r="41" spans="1:15">
      <c r="A41" t="s">
        <v>171</v>
      </c>
      <c r="L41" s="27" t="s">
        <v>145</v>
      </c>
    </row>
    <row r="42" spans="1:15">
      <c r="A42" t="str">
        <f ca="1">TEXT(RAND()*("1943年1月1日"-"2017年1月1日")+"2017年1月1日","e年m月d日")</f>
        <v>1956年8月26日</v>
      </c>
      <c r="B42" t="s">
        <v>170</v>
      </c>
      <c r="L42" t="s">
        <v>146</v>
      </c>
    </row>
    <row r="45" spans="1:15">
      <c r="A45" s="27"/>
      <c r="B45" s="27"/>
      <c r="C45" s="27"/>
      <c r="D45" s="27"/>
      <c r="E45" s="27"/>
      <c r="F45" s="27"/>
      <c r="G45" s="27"/>
      <c r="L45" s="27" t="s">
        <v>147</v>
      </c>
    </row>
    <row r="46" spans="1:15">
      <c r="A46" s="26" t="s">
        <v>195</v>
      </c>
      <c r="L46" t="s">
        <v>148</v>
      </c>
    </row>
    <row r="47" spans="1:15">
      <c r="A47" t="s">
        <v>196</v>
      </c>
    </row>
    <row r="48" spans="1:15">
      <c r="A48" t="s">
        <v>197</v>
      </c>
    </row>
    <row r="50" spans="1:7">
      <c r="A50" s="27"/>
      <c r="B50" s="27"/>
      <c r="C50" s="27"/>
      <c r="D50" s="27"/>
      <c r="E50" s="27"/>
      <c r="F50" s="27"/>
      <c r="G50" s="27"/>
    </row>
    <row r="51" spans="1:7">
      <c r="A51" t="s">
        <v>199</v>
      </c>
    </row>
    <row r="52" spans="1:7">
      <c r="A52" t="s">
        <v>198</v>
      </c>
    </row>
    <row r="54" spans="1:7">
      <c r="A54" s="27"/>
      <c r="B54" s="27"/>
      <c r="C54" s="27"/>
      <c r="D54" s="27"/>
      <c r="E54" s="27"/>
      <c r="F54" s="27"/>
      <c r="G54" s="27"/>
    </row>
    <row r="55" spans="1:7">
      <c r="A55" s="15" t="s">
        <v>92</v>
      </c>
      <c r="B55" s="15" t="s">
        <v>204</v>
      </c>
      <c r="C55" s="15" t="s">
        <v>205</v>
      </c>
    </row>
    <row r="56" spans="1:7">
      <c r="A56" s="5" t="s">
        <v>206</v>
      </c>
      <c r="B56" s="15">
        <v>1</v>
      </c>
      <c r="C56" s="5">
        <v>4</v>
      </c>
      <c r="D56">
        <f ca="1">IF(COUNTIF($A$2:A56,A56)=1,C56,"")</f>
        <v>4</v>
      </c>
    </row>
    <row r="57" spans="1:7">
      <c r="A57" s="5" t="s">
        <v>206</v>
      </c>
      <c r="B57" s="15">
        <v>1</v>
      </c>
      <c r="C57" s="5">
        <v>4</v>
      </c>
      <c r="D57" t="str">
        <f ca="1">IF(COUNTIF($A$2:A57,A57)=1,C57,"")</f>
        <v/>
      </c>
    </row>
    <row r="58" spans="1:7">
      <c r="A58" s="5" t="s">
        <v>206</v>
      </c>
      <c r="B58" s="15">
        <v>1</v>
      </c>
      <c r="C58" s="5">
        <v>4</v>
      </c>
      <c r="D58" t="str">
        <f ca="1">IF(COUNTIF($A$2:A58,A58)=1,C58,"")</f>
        <v/>
      </c>
    </row>
    <row r="59" spans="1:7">
      <c r="A59" s="5" t="s">
        <v>206</v>
      </c>
      <c r="B59" s="15">
        <v>1</v>
      </c>
      <c r="C59" s="5">
        <v>4</v>
      </c>
      <c r="D59" t="str">
        <f ca="1">IF(COUNTIF($A$2:A59,A59)=1,C59,"")</f>
        <v/>
      </c>
    </row>
    <row r="60" spans="1:7">
      <c r="A60" s="5" t="s">
        <v>207</v>
      </c>
      <c r="B60" s="15">
        <v>1</v>
      </c>
      <c r="C60" s="5">
        <v>3</v>
      </c>
      <c r="D60">
        <f ca="1">IF(COUNTIF($A$2:A60,A60)=1,C60,"")</f>
        <v>3</v>
      </c>
    </row>
    <row r="61" spans="1:7">
      <c r="A61" s="5" t="s">
        <v>207</v>
      </c>
      <c r="B61" s="15">
        <v>1</v>
      </c>
      <c r="C61" s="5">
        <v>3</v>
      </c>
      <c r="D61" t="str">
        <f ca="1">IF(COUNTIF($A$2:A61,A61)=1,C61,"")</f>
        <v/>
      </c>
    </row>
    <row r="62" spans="1:7">
      <c r="A62" s="5" t="s">
        <v>207</v>
      </c>
      <c r="B62" s="15">
        <v>1</v>
      </c>
      <c r="C62" s="5">
        <v>3</v>
      </c>
      <c r="D62" t="str">
        <f ca="1">IF(COUNTIF($A$2:A62,A62)=1,C62,"")</f>
        <v/>
      </c>
    </row>
    <row r="63" spans="1:7">
      <c r="A63" s="5" t="s">
        <v>208</v>
      </c>
      <c r="B63" s="15">
        <v>1</v>
      </c>
      <c r="C63" s="5">
        <v>2</v>
      </c>
      <c r="D63">
        <f ca="1">IF(COUNTIF($A$2:A63,A63)=1,C63,"")</f>
        <v>2</v>
      </c>
    </row>
    <row r="64" spans="1:7">
      <c r="A64" s="5" t="s">
        <v>208</v>
      </c>
      <c r="B64" s="15">
        <v>1</v>
      </c>
      <c r="C64" s="5">
        <v>2</v>
      </c>
      <c r="D64" t="str">
        <f ca="1">IF(COUNTIF($A$2:A64,A64)=1,C64,"")</f>
        <v/>
      </c>
    </row>
    <row r="65" spans="1:10">
      <c r="A65" s="51" t="s">
        <v>209</v>
      </c>
      <c r="B65" s="15">
        <v>1</v>
      </c>
      <c r="C65" s="5">
        <v>3</v>
      </c>
      <c r="D65">
        <f ca="1">IF(COUNTIF($A$2:A65,A65)=1,C65,"")</f>
        <v>3</v>
      </c>
    </row>
    <row r="66" spans="1:10">
      <c r="A66" s="51" t="s">
        <v>209</v>
      </c>
      <c r="B66" s="15">
        <v>1</v>
      </c>
      <c r="C66" s="5">
        <v>3</v>
      </c>
      <c r="D66" t="str">
        <f ca="1">IF(COUNTIF($A$2:A66,A66)=1,C66,"")</f>
        <v/>
      </c>
    </row>
    <row r="67" spans="1:10">
      <c r="A67" s="51" t="s">
        <v>209</v>
      </c>
      <c r="B67" s="15">
        <v>1</v>
      </c>
      <c r="C67" s="5">
        <v>3</v>
      </c>
      <c r="D67" t="str">
        <f ca="1">IF(COUNTIF($A$2:A67,A67)=1,C67,"")</f>
        <v/>
      </c>
    </row>
    <row r="68" spans="1:10">
      <c r="A68" s="51" t="s">
        <v>210</v>
      </c>
      <c r="B68" s="15">
        <v>1</v>
      </c>
      <c r="C68" s="5">
        <v>1</v>
      </c>
      <c r="D68">
        <f ca="1">IF(COUNTIF($A$2:A68,A68)=1,C68,"")</f>
        <v>1</v>
      </c>
    </row>
    <row r="69" spans="1:10">
      <c r="A69" s="51" t="s">
        <v>211</v>
      </c>
      <c r="B69" s="15">
        <v>1</v>
      </c>
      <c r="C69" s="5">
        <v>4</v>
      </c>
      <c r="D69">
        <f ca="1">IF(COUNTIF($A$2:A69,A69)=1,C69,"")</f>
        <v>4</v>
      </c>
    </row>
    <row r="70" spans="1:10">
      <c r="A70" s="51" t="s">
        <v>211</v>
      </c>
      <c r="B70" s="15">
        <v>1</v>
      </c>
      <c r="C70" s="5">
        <v>4</v>
      </c>
      <c r="D70" t="str">
        <f ca="1">IF(COUNTIF($A$2:A70,A70)=1,C70,"")</f>
        <v/>
      </c>
    </row>
    <row r="71" spans="1:10">
      <c r="A71" s="51" t="s">
        <v>211</v>
      </c>
      <c r="B71" s="15">
        <v>1</v>
      </c>
      <c r="C71" s="5">
        <v>4</v>
      </c>
      <c r="D71" t="str">
        <f ca="1">IF(COUNTIF($A$2:A71,A71)=1,C71,"")</f>
        <v/>
      </c>
    </row>
    <row r="72" spans="1:10">
      <c r="A72" s="51" t="s">
        <v>211</v>
      </c>
      <c r="B72" s="15">
        <v>1</v>
      </c>
      <c r="C72" s="5">
        <v>4</v>
      </c>
      <c r="D72" t="str">
        <f ca="1">IF(COUNTIF($A$2:A72,A72)=1,C72,"")</f>
        <v/>
      </c>
    </row>
    <row r="74" spans="1:10">
      <c r="A74" s="27" t="s">
        <v>226</v>
      </c>
      <c r="B74" s="27"/>
      <c r="C74" s="27"/>
      <c r="D74" s="27"/>
      <c r="E74" s="27"/>
      <c r="F74" s="27"/>
      <c r="G74" s="27"/>
      <c r="H74" s="5" t="s">
        <v>294</v>
      </c>
      <c r="I74" s="5"/>
      <c r="J74" s="68" t="s">
        <v>295</v>
      </c>
    </row>
    <row r="75" spans="1:10">
      <c r="B75" s="5" t="s">
        <v>227</v>
      </c>
      <c r="C75" s="5" t="s">
        <v>228</v>
      </c>
      <c r="H75" s="5" t="s">
        <v>293</v>
      </c>
      <c r="I75" s="5"/>
      <c r="J75" s="5"/>
    </row>
    <row r="76" spans="1:10">
      <c r="B76" s="5"/>
      <c r="C76" s="5"/>
      <c r="E76" t="s">
        <v>213</v>
      </c>
      <c r="F76" t="s">
        <v>214</v>
      </c>
      <c r="G76" t="s">
        <v>215</v>
      </c>
      <c r="H76" s="5" t="s">
        <v>212</v>
      </c>
      <c r="I76" s="5" t="s">
        <v>296</v>
      </c>
      <c r="J76" s="5"/>
    </row>
    <row r="77" spans="1:10">
      <c r="B77" s="5"/>
      <c r="C77" s="5"/>
      <c r="E77" t="s">
        <v>216</v>
      </c>
      <c r="F77" t="s">
        <v>217</v>
      </c>
      <c r="G77" t="s">
        <v>218</v>
      </c>
      <c r="H77" s="5" t="s">
        <v>227</v>
      </c>
      <c r="I77" s="5" t="s">
        <v>228</v>
      </c>
      <c r="J77" s="5"/>
    </row>
    <row r="78" spans="1:10">
      <c r="B78" s="5" t="s">
        <v>212</v>
      </c>
      <c r="C78" s="5" t="s">
        <v>219</v>
      </c>
      <c r="E78" t="s">
        <v>220</v>
      </c>
      <c r="F78" t="s">
        <v>221</v>
      </c>
      <c r="G78" t="s">
        <v>222</v>
      </c>
    </row>
    <row r="79" spans="1:10">
      <c r="B79" s="5"/>
      <c r="C79" s="5"/>
      <c r="E79" t="s">
        <v>223</v>
      </c>
      <c r="F79" t="s">
        <v>224</v>
      </c>
      <c r="G79" t="s">
        <v>225</v>
      </c>
    </row>
    <row r="80" spans="1:10">
      <c r="B80" s="5"/>
      <c r="C80" s="5"/>
    </row>
    <row r="81" spans="1:10">
      <c r="B81" s="5"/>
      <c r="C81" s="5"/>
    </row>
    <row r="82" spans="1:10">
      <c r="B82" s="5"/>
      <c r="C82" s="5"/>
    </row>
    <row r="83" spans="1:10">
      <c r="D83" t="s">
        <v>243</v>
      </c>
      <c r="F83" t="e">
        <f ca="1">OFFSET($D$77,,MATCH(B75,$E$76:$G$76,0),3,)</f>
        <v>#VALUE!</v>
      </c>
    </row>
    <row r="84" spans="1:10">
      <c r="A84" s="27" t="s">
        <v>232</v>
      </c>
      <c r="B84" s="27" t="s">
        <v>231</v>
      </c>
      <c r="C84" s="27"/>
      <c r="D84" s="27"/>
      <c r="E84" s="27"/>
      <c r="F84" s="27"/>
      <c r="G84" s="27"/>
    </row>
    <row r="85" spans="1:10">
      <c r="A85" t="s">
        <v>229</v>
      </c>
      <c r="B85" t="s">
        <v>230</v>
      </c>
    </row>
    <row r="86" spans="1:10">
      <c r="A86" s="52">
        <v>42855</v>
      </c>
      <c r="B86" s="52">
        <f>EDATE(A86,5)</f>
        <v>43008</v>
      </c>
      <c r="D86" t="s">
        <v>233</v>
      </c>
    </row>
    <row r="87" spans="1:10">
      <c r="A87" s="52">
        <v>42856</v>
      </c>
      <c r="B87" s="52">
        <f t="shared" ref="B87:B88" si="4">EDATE(A87,5)</f>
        <v>43009</v>
      </c>
    </row>
    <row r="88" spans="1:10">
      <c r="A88" s="52">
        <v>42955</v>
      </c>
      <c r="B88" s="52">
        <f t="shared" si="4"/>
        <v>43108</v>
      </c>
    </row>
    <row r="89" spans="1:10">
      <c r="A89" s="27" t="s">
        <v>235</v>
      </c>
      <c r="B89" s="27"/>
      <c r="C89" s="27"/>
      <c r="D89" s="27"/>
      <c r="E89" s="27"/>
      <c r="F89" s="27"/>
      <c r="G89" s="27"/>
    </row>
    <row r="90" spans="1:10">
      <c r="D90" t="s">
        <v>234</v>
      </c>
    </row>
    <row r="92" spans="1:10">
      <c r="A92" s="27" t="s">
        <v>245</v>
      </c>
      <c r="B92" s="27"/>
      <c r="C92" s="27"/>
      <c r="D92" s="27"/>
      <c r="E92" s="27"/>
      <c r="F92" s="27"/>
      <c r="G92" s="27"/>
      <c r="H92" s="27"/>
    </row>
    <row r="93" spans="1:10">
      <c r="A93" t="s">
        <v>244</v>
      </c>
      <c r="B93" t="str">
        <f>SUBSTITUTE(A93," ","")</f>
        <v>我爱百度知道</v>
      </c>
      <c r="D93" t="str">
        <f>TRIM(A93)</f>
        <v>我 爱 百 度 知 道</v>
      </c>
    </row>
    <row r="95" spans="1:10">
      <c r="A95" s="27" t="s">
        <v>265</v>
      </c>
      <c r="B95" s="27"/>
      <c r="C95" s="27"/>
      <c r="D95" s="27"/>
      <c r="E95" s="27"/>
      <c r="F95" s="27"/>
      <c r="G95" s="27"/>
      <c r="H95" s="27"/>
    </row>
    <row r="96" spans="1:10">
      <c r="A96" s="55" t="s">
        <v>248</v>
      </c>
      <c r="B96" s="55" t="s">
        <v>249</v>
      </c>
      <c r="C96" s="55" t="s">
        <v>250</v>
      </c>
      <c r="D96" s="56" t="s">
        <v>251</v>
      </c>
      <c r="E96" s="56" t="s">
        <v>252</v>
      </c>
      <c r="F96" s="56" t="s">
        <v>253</v>
      </c>
      <c r="G96" s="56" t="s">
        <v>254</v>
      </c>
      <c r="H96" s="56" t="s">
        <v>255</v>
      </c>
      <c r="I96" s="56" t="s">
        <v>256</v>
      </c>
      <c r="J96" s="56" t="s">
        <v>257</v>
      </c>
    </row>
    <row r="97" spans="1:10" ht="14.25">
      <c r="A97" s="57" t="s">
        <v>258</v>
      </c>
      <c r="B97" s="57" t="s">
        <v>246</v>
      </c>
      <c r="C97" s="57" t="s">
        <v>247</v>
      </c>
      <c r="D97" s="58" t="str">
        <f t="shared" ref="D97:D99" si="5">SUBSTITUTE(MID(A97,FIND(" ",A97)+3,100)," ","")</f>
        <v>小张</v>
      </c>
      <c r="E97" s="59" t="str">
        <f>IF(A97&lt;&gt;0,LEFT(A97,11),"#VALUE!")</f>
        <v>18695077948</v>
      </c>
      <c r="F97" s="60">
        <f t="shared" ref="F97:F99" si="6">DATE(LEFT(SUBSTITUTE(C97,RIGHT(C97,2),""),4),MID(SUBSTITUTE(C97,RIGHT(C97,2),""),6,2),MID(SUBSTITUTE(C97,RIGHT(C97,2),""),9,2))</f>
        <v>43179</v>
      </c>
      <c r="G97" s="58" t="str">
        <f>IF(B97&lt;&gt;0,VLOOKUP(LEFT(B97,2)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湖北省</v>
      </c>
      <c r="H97" s="58" t="str">
        <f t="shared" ref="H97:H99" si="7">LEFT(RIGHT(B97,LEN(B97)-FIND(" ",B97)),FIND(" ",RIGHT(B97,LEN(B97)-FIND(" ",B97)))-1)</f>
        <v>宜昌市</v>
      </c>
      <c r="I97" s="61" t="str">
        <f t="shared" ref="I97:I99" si="8">TRIM(LEFT(IF(ISERROR(RIGHT(TRIM(B97),LEN(TRIM(B97))-LEN(G97)-LEN(H97)-2)),"—",RIGHT(TRIM(B97),LEN(TRIM(B97))-LEN(G97)-LEN(H97)-2)),IF(LEN(IF(ISERROR(RIGHT(TRIM(B97),LEN(TRIM(B97))-LEN(G97)-LEN(H97)-2)),"—",RIGHT(TRIM(B97),LEN(TRIM(B97))-LEN(G97)-LEN(H97)-2)))-LEN(RIGHT(IF(ISERROR(RIGHT(TRIM(B97),LEN(TRIM(B97))-LEN(G97)-LEN(H97)-2)),"—",RIGHT(TRIM(B97),LEN(TRIM(B97))-LEN(G97)-LEN(H97)-2)),LEN(IF(ISERROR(RIGHT(TRIM(B97),LEN(TRIM(B97))-LEN(G97)-LEN(H97)-2)),"—",RIGHT(TRIM(B97),LEN(TRIM(B97))-LEN(G97)-LEN(H97)-2)))-IF(ISERROR(FIND(" ",IF(ISERROR(RIGHT(TRIM(B97),LEN(TRIM(B97))-LEN(G97)-LEN(H97)-2)),"—",RIGHT(TRIM(B97),LEN(TRIM(B97))-LEN(G97)-LEN(H97)-2)))),0,FIND(" ",IF(ISERROR(RIGHT(TRIM(B97),LEN(TRIM(B97))-LEN(G97)-LEN(H97)-2)),"—",RIGHT(TRIM(B97),LEN(TRIM(B97))-LEN(G97)-LEN(H97)-2))))))=0,LEN(IF(ISERROR(RIGHT(TRIM(B97),LEN(TRIM(B97))-LEN(G97)-LEN(H97)-2)),"—",RIGHT(TRIM(B97),LEN(TRIM(B97))-LEN(G97)-LEN(H97)-2))),LEN(IF(ISERROR(RIGHT(TRIM(B97),LEN(TRIM(B97))-LEN(G97)-LEN(H97)-2)),"—",RIGHT(TRIM(B97),LEN(TRIM(B97))-LEN(G97)-LEN(H97)-2)))-LEN(RIGHT(IF(ISERROR(RIGHT(TRIM(B97),LEN(TRIM(B97))-LEN(G97)-LEN(H97)-2)),"—",RIGHT(TRIM(B97),LEN(TRIM(B97))-LEN(G97)-LEN(H97)-2)),LEN(IF(ISERROR(RIGHT(TRIM(B97),LEN(TRIM(B97))-LEN(G97)-LEN(H97)-2)),"—",RIGHT(TRIM(B97),LEN(TRIM(B97))-LEN(G97)-LEN(H97)-2)))-IF(ISERROR(FIND(" ",IF(ISERROR(RIGHT(TRIM(B97),LEN(TRIM(B97))-LEN(G97)-LEN(H97)-2)),"—",RIGHT(TRIM(B97),LEN(TRIM(B97))-LEN(G97)-LEN(H97)-2)))),0,FIND(" ",IF(ISERROR(RIGHT(TRIM(B97),LEN(TRIM(B97))-LEN(G97)-LEN(H97)-2)),"—",RIGHT(TRIM(B97),LEN(TRIM(B97))-LEN(G97)-LEN(H97)-2)))))))))</f>
        <v>宜都市</v>
      </c>
      <c r="J97" s="61" t="str">
        <f t="shared" ref="J97" si="9">IF(TRIM(RIGHT(B97,LEN(B97)-LEN(G97)-LEN(H97)-(IF(I97&lt;&gt;"—",LEN(I97),"0"))-2))&lt;&gt;"",TRIM(RIGHT(B97,LEN(B97)-LEN(G97)-LEN(H97)-LEN(I97)-2)),"—")</f>
        <v>陆城街道 头笔社区</v>
      </c>
    </row>
    <row r="98" spans="1:10" ht="21" customHeight="1">
      <c r="A98" s="64" t="s">
        <v>264</v>
      </c>
      <c r="B98" s="64" t="s">
        <v>259</v>
      </c>
      <c r="C98" s="64" t="s">
        <v>260</v>
      </c>
      <c r="D98" s="65" t="str">
        <f t="shared" si="5"/>
        <v>13999936619</v>
      </c>
      <c r="E98" s="65" t="str">
        <f>IF(A98&lt;&gt;0,LEFT(A98,11),"#VALUE!")</f>
        <v>13999936619</v>
      </c>
      <c r="F98" s="60">
        <f t="shared" si="6"/>
        <v>43166</v>
      </c>
      <c r="G98" s="66" t="str">
        <f>IF(B98&lt;&gt;0,VLOOKUP(LEFT(B98,2)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新疆省</v>
      </c>
      <c r="H98" s="66" t="str">
        <f t="shared" si="7"/>
        <v>乌鲁木齐市</v>
      </c>
      <c r="I98" s="66" t="str">
        <f t="shared" si="8"/>
        <v>屯河区</v>
      </c>
      <c r="J98" s="66" t="str">
        <f t="shared" ref="J98:J99" si="10">IF(TRIM(IF(ISERROR(RIGHT(B98,LEN(B98)-LEN(G98)-LEN(H98)-(IF(I98&lt;&gt;"—",LEN(I98),"0"))-2)),"",RIGHT(B98,LEN(B98)-LEN(G98)-LEN(H98)-(IF(I98&lt;&gt;"—",LEN(I98),"0"))-2)))&lt;&gt;"",TRIM(RIGHT(B98,LEN(B98)-LEN(G98)-LEN(H98)-LEN(I98)-2)),"—")</f>
        <v>王家沟街道</v>
      </c>
    </row>
    <row r="99" spans="1:10">
      <c r="A99" s="64" t="s">
        <v>263</v>
      </c>
      <c r="B99" s="64" t="s">
        <v>261</v>
      </c>
      <c r="C99" s="64" t="s">
        <v>262</v>
      </c>
      <c r="D99" s="66" t="str">
        <f t="shared" si="5"/>
        <v>吴俐辉</v>
      </c>
      <c r="E99" s="65" t="str">
        <f>IF(A99&lt;&gt;0,LEFT(A99,11),"#VALUE!")</f>
        <v>13309960977</v>
      </c>
      <c r="F99" s="60">
        <f t="shared" si="6"/>
        <v>43190</v>
      </c>
      <c r="G99" s="66" t="str">
        <f>IF(B99&lt;&gt;0,VLOOKUP(LEFT(B99,2)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新疆省</v>
      </c>
      <c r="H99" s="66" t="str">
        <f t="shared" si="7"/>
        <v>巴音郭楞州</v>
      </c>
      <c r="I99" s="66" t="str">
        <f t="shared" si="8"/>
        <v>静县</v>
      </c>
      <c r="J99" s="66" t="str">
        <f t="shared" si="10"/>
        <v>—</v>
      </c>
    </row>
    <row r="100" spans="1:10">
      <c r="A100" s="5" t="s">
        <v>266</v>
      </c>
      <c r="B100" s="5" t="s">
        <v>267</v>
      </c>
      <c r="C100" s="5" t="s">
        <v>268</v>
      </c>
      <c r="D100" s="62" t="str">
        <f>SUBSTITUTE(MID(A100,FIND(" ",A100)+3,100)," ","")</f>
        <v>13683588126</v>
      </c>
      <c r="E100" s="62" t="str">
        <f>IF(A100&lt;&gt;0,LEFT(A100,11),"#VALUE!")</f>
        <v>13683588126</v>
      </c>
      <c r="F100" s="60">
        <f>DATE(LEFT(SUBSTITUTE(C100,RIGHT(C100,2),""),4),MID(SUBSTITUTE(C100,RIGHT(C100,2),""),6,2),MID(SUBSTITUTE(C100,RIGHT(C100,2),""),9,2))</f>
        <v>43224</v>
      </c>
      <c r="G100" s="63" t="str">
        <f>IF(B100&lt;&gt;0,VLOOKUP(LEFT(B100,2)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河北省</v>
      </c>
      <c r="H100" s="63" t="str">
        <f>LEFT(RIGHT(B100,LEN(B100)-FIND(" ",B100)),FIND(" ",RIGHT(B100,LEN(B100)-FIND(" ",B100)))-1)</f>
        <v>秦皇岛市</v>
      </c>
      <c r="I100" s="63" t="str">
        <f>TRIM(LEFT(IF(ISERROR(RIGHT(TRIM(B100),LEN(TRIM(B100))-LEN(G100)-LEN(H100)-2)),"—",RIGHT(TRIM(B100),LEN(TRIM(B100))-LEN(G100)-LEN(H100)-2)),IF(LEN(IF(ISERROR(RIGHT(TRIM(B100),LEN(TRIM(B100))-LEN(G100)-LEN(H100)-2)),"—",RIGHT(TRIM(B100),LEN(TRIM(B100))-LEN(G100)-LEN(H100)-2)))-LEN(RIGHT(IF(ISERROR(RIGHT(TRIM(B100),LEN(TRIM(B100))-LEN(G100)-LEN(H100)-2)),"—",RIGHT(TRIM(B100),LEN(TRIM(B100))-LEN(G100)-LEN(H100)-2)),LEN(IF(ISERROR(RIGHT(TRIM(B100),LEN(TRIM(B100))-LEN(G100)-LEN(H100)-2)),"—",RIGHT(TRIM(B100),LEN(TRIM(B100))-LEN(G100)-LEN(H100)-2)))-IF(ISERROR(FIND(" ",IF(ISERROR(RIGHT(TRIM(B100),LEN(TRIM(B100))-LEN(G100)-LEN(H100)-2)),"—",RIGHT(TRIM(B100),LEN(TRIM(B100))-LEN(G100)-LEN(H100)-2)))),0,FIND(" ",IF(ISERROR(RIGHT(TRIM(B100),LEN(TRIM(B100))-LEN(G100)-LEN(H100)-2)),"—",RIGHT(TRIM(B100),LEN(TRIM(B100))-LEN(G100)-LEN(H100)-2))))))=0,LEN(IF(ISERROR(RIGHT(TRIM(B100),LEN(TRIM(B100))-LEN(G100)-LEN(H100)-2)),"—",RIGHT(TRIM(B100),LEN(TRIM(B100))-LEN(G100)-LEN(H100)-2))),LEN(IF(ISERROR(RIGHT(TRIM(B100),LEN(TRIM(B100))-LEN(G100)-LEN(H100)-2)),"—",RIGHT(TRIM(B100),LEN(TRIM(B100))-LEN(G100)-LEN(H100)-2)))-LEN(RIGHT(IF(ISERROR(RIGHT(TRIM(B100),LEN(TRIM(B100))-LEN(G100)-LEN(H100)-2)),"—",RIGHT(TRIM(B100),LEN(TRIM(B100))-LEN(G100)-LEN(H100)-2)),LEN(IF(ISERROR(RIGHT(TRIM(B100),LEN(TRIM(B100))-LEN(G100)-LEN(H100)-2)),"—",RIGHT(TRIM(B100),LEN(TRIM(B100))-LEN(G100)-LEN(H100)-2)))-IF(ISERROR(FIND(" ",IF(ISERROR(RIGHT(TRIM(B100),LEN(TRIM(B100))-LEN(G100)-LEN(H100)-2)),"—",RIGHT(TRIM(B100),LEN(TRIM(B100))-LEN(G100)-LEN(H100)-2)))),0,FIND(" ",IF(ISERROR(RIGHT(TRIM(B100),LEN(TRIM(B100))-LEN(G100)-LEN(H100)-2)),"—",RIGHT(TRIM(B100),LEN(TRIM(B100))-LEN(G100)-LEN(H100)-2)))))))))</f>
        <v>北戴河区</v>
      </c>
      <c r="J100" s="63" t="str">
        <f>IF(TRIM(IF(ISERROR(RIGHT(B100,LEN(B100)-LEN(G100)-LEN(H100)-(IF(I100&lt;&gt;"—",LEN(I100),"0"))-2)),"",RIGHT(B100,LEN(B100)-LEN(G100)-LEN(H100)-(IF(I100&lt;&gt;"—",LEN(I100),"0"))-2)))&lt;&gt;"",TRIM(RIGHT(B100,LEN(B100)-LEN(G100)-LEN(H100)-LEN(I100)-2)),"—")</f>
        <v>戴河镇 北戴河村</v>
      </c>
    </row>
    <row r="102" spans="1:10">
      <c r="A102" s="27" t="s">
        <v>270</v>
      </c>
      <c r="B102" s="27"/>
      <c r="C102" s="27"/>
      <c r="D102" s="27"/>
      <c r="E102" s="27"/>
      <c r="F102" s="27"/>
      <c r="G102" s="27"/>
      <c r="H102" s="27"/>
    </row>
    <row r="103" spans="1:10">
      <c r="A103" t="s">
        <v>269</v>
      </c>
    </row>
    <row r="104" spans="1:10">
      <c r="D104" s="67">
        <v>1</v>
      </c>
      <c r="E104" s="91">
        <v>88</v>
      </c>
      <c r="F104" s="3"/>
      <c r="G104" s="67">
        <v>1</v>
      </c>
      <c r="H104" s="67">
        <v>88</v>
      </c>
    </row>
    <row r="105" spans="1:10">
      <c r="D105" s="67">
        <v>2</v>
      </c>
      <c r="E105" s="91"/>
      <c r="F105" s="3"/>
      <c r="G105" s="67">
        <v>2</v>
      </c>
      <c r="H105" s="67">
        <f t="shared" ref="H105:H107" si="11">H104</f>
        <v>88</v>
      </c>
    </row>
    <row r="106" spans="1:10">
      <c r="D106" s="67">
        <v>3</v>
      </c>
      <c r="E106" s="91"/>
      <c r="F106" s="3"/>
      <c r="G106" s="67">
        <v>3</v>
      </c>
      <c r="H106" s="67">
        <f t="shared" si="11"/>
        <v>88</v>
      </c>
    </row>
    <row r="107" spans="1:10">
      <c r="D107" s="67">
        <v>4</v>
      </c>
      <c r="E107" s="91"/>
      <c r="F107" s="3"/>
      <c r="G107" s="67">
        <v>4</v>
      </c>
      <c r="H107" s="67">
        <f t="shared" si="11"/>
        <v>88</v>
      </c>
    </row>
    <row r="108" spans="1:10">
      <c r="D108" s="67">
        <v>5</v>
      </c>
      <c r="E108" s="67">
        <v>99</v>
      </c>
      <c r="F108" s="3"/>
      <c r="G108" s="67">
        <v>5</v>
      </c>
      <c r="H108" s="67">
        <v>99</v>
      </c>
    </row>
    <row r="109" spans="1:10">
      <c r="D109" s="67">
        <v>6</v>
      </c>
      <c r="E109" s="67">
        <v>100</v>
      </c>
      <c r="F109" s="3"/>
      <c r="G109" s="67">
        <v>6</v>
      </c>
      <c r="H109" s="67">
        <v>100</v>
      </c>
    </row>
    <row r="110" spans="1:10">
      <c r="D110" s="67">
        <v>7</v>
      </c>
      <c r="E110" s="91">
        <v>101</v>
      </c>
      <c r="F110" s="3"/>
      <c r="G110" s="67">
        <v>7</v>
      </c>
      <c r="H110" s="67">
        <v>101</v>
      </c>
    </row>
    <row r="111" spans="1:10">
      <c r="D111" s="67">
        <v>8</v>
      </c>
      <c r="E111" s="91"/>
      <c r="F111" s="3"/>
      <c r="G111" s="67">
        <v>8</v>
      </c>
      <c r="H111" s="67">
        <f>H110</f>
        <v>101</v>
      </c>
    </row>
    <row r="113" spans="1:3">
      <c r="A113" s="27" t="s">
        <v>271</v>
      </c>
    </row>
    <row r="115" spans="1:3">
      <c r="A115" t="s">
        <v>273</v>
      </c>
    </row>
    <row r="116" spans="1:3">
      <c r="A116" t="s">
        <v>272</v>
      </c>
    </row>
    <row r="118" spans="1:3">
      <c r="A118" s="27" t="s">
        <v>291</v>
      </c>
      <c r="B118" s="27">
        <f>COUNTIF(B120:B135,"&lt;&gt;")</f>
        <v>16</v>
      </c>
      <c r="C118" s="27"/>
    </row>
    <row r="119" spans="1:3">
      <c r="B119" s="17" t="s">
        <v>274</v>
      </c>
    </row>
    <row r="120" spans="1:3">
      <c r="A120" t="s">
        <v>292</v>
      </c>
      <c r="B120" t="s">
        <v>275</v>
      </c>
    </row>
    <row r="121" spans="1:3">
      <c r="B121" t="s">
        <v>276</v>
      </c>
    </row>
    <row r="122" spans="1:3">
      <c r="B122" t="s">
        <v>277</v>
      </c>
    </row>
    <row r="123" spans="1:3">
      <c r="B123" t="s">
        <v>278</v>
      </c>
    </row>
    <row r="124" spans="1:3">
      <c r="B124" t="s">
        <v>279</v>
      </c>
    </row>
    <row r="125" spans="1:3">
      <c r="B125" t="s">
        <v>280</v>
      </c>
    </row>
    <row r="126" spans="1:3">
      <c r="B126" t="s">
        <v>281</v>
      </c>
    </row>
    <row r="127" spans="1:3">
      <c r="B127" t="s">
        <v>282</v>
      </c>
    </row>
    <row r="128" spans="1:3">
      <c r="B128" t="s">
        <v>283</v>
      </c>
    </row>
    <row r="129" spans="1:11">
      <c r="B129" t="s">
        <v>284</v>
      </c>
    </row>
    <row r="130" spans="1:11">
      <c r="B130" t="s">
        <v>285</v>
      </c>
    </row>
    <row r="131" spans="1:11">
      <c r="B131" t="s">
        <v>286</v>
      </c>
    </row>
    <row r="132" spans="1:11">
      <c r="B132" t="s">
        <v>287</v>
      </c>
    </row>
    <row r="133" spans="1:11">
      <c r="B133" t="s">
        <v>288</v>
      </c>
    </row>
    <row r="134" spans="1:11">
      <c r="B134" t="s">
        <v>289</v>
      </c>
    </row>
    <row r="135" spans="1:11">
      <c r="B135" t="s">
        <v>290</v>
      </c>
    </row>
    <row r="136" spans="1:11">
      <c r="A136" s="27" t="s">
        <v>297</v>
      </c>
      <c r="B136" s="27" t="s">
        <v>298</v>
      </c>
      <c r="C136" s="27"/>
      <c r="D136" s="27"/>
      <c r="E136" s="27"/>
      <c r="F136" s="27"/>
    </row>
    <row r="137" spans="1:11">
      <c r="A137" t="s">
        <v>299</v>
      </c>
    </row>
    <row r="138" spans="1:11">
      <c r="A138" t="s">
        <v>300</v>
      </c>
    </row>
    <row r="140" spans="1:11">
      <c r="A140" s="27" t="s">
        <v>303</v>
      </c>
      <c r="B140" s="27" t="s">
        <v>302</v>
      </c>
    </row>
    <row r="141" spans="1:11">
      <c r="A141" t="s">
        <v>304</v>
      </c>
    </row>
    <row r="143" spans="1:11">
      <c r="A143" s="27" t="s">
        <v>311</v>
      </c>
      <c r="B143" s="27"/>
      <c r="C143" s="27"/>
    </row>
    <row r="144" spans="1:11">
      <c r="A144" s="73" t="s">
        <v>305</v>
      </c>
      <c r="B144" s="70">
        <f ca="1">10/365*DATEDIF("2020/1/1",TODAY(),"d")</f>
        <v>4.6575342465753424</v>
      </c>
      <c r="C144" s="52" t="s">
        <v>306</v>
      </c>
      <c r="D144" t="s">
        <v>307</v>
      </c>
      <c r="E144" s="71">
        <f ca="1">H144-K144</f>
        <v>170</v>
      </c>
      <c r="F144" t="s">
        <v>306</v>
      </c>
      <c r="G144" t="s">
        <v>308</v>
      </c>
      <c r="H144" s="72">
        <f ca="1">TODAY()</f>
        <v>44001</v>
      </c>
      <c r="K144" s="52">
        <v>43831</v>
      </c>
    </row>
    <row r="145" spans="1:7">
      <c r="A145" t="s">
        <v>310</v>
      </c>
      <c r="B145" s="20" t="s">
        <v>309</v>
      </c>
    </row>
    <row r="146" spans="1:7">
      <c r="A146" t="s">
        <v>312</v>
      </c>
    </row>
    <row r="148" spans="1:7">
      <c r="A148" s="27" t="s">
        <v>313</v>
      </c>
      <c r="B148" s="27"/>
      <c r="C148" s="27"/>
      <c r="D148" s="27"/>
      <c r="E148" s="27"/>
      <c r="F148" s="27"/>
      <c r="G148" s="27"/>
    </row>
    <row r="149" spans="1:7">
      <c r="A149" s="69" t="str">
        <f>"右边有"&amp;COUNTA(B149:E149)&amp;"个数值"</f>
        <v>右边有3个数值</v>
      </c>
      <c r="B149" s="5" t="s">
        <v>284</v>
      </c>
      <c r="C149" s="5" t="s">
        <v>285</v>
      </c>
      <c r="D149" s="5"/>
      <c r="E149" s="5" t="s">
        <v>287</v>
      </c>
    </row>
  </sheetData>
  <mergeCells count="2">
    <mergeCell ref="E104:E107"/>
    <mergeCell ref="E110:E111"/>
  </mergeCells>
  <phoneticPr fontId="1" type="noConversion"/>
  <conditionalFormatting sqref="A86:B88">
    <cfRule type="expression" dxfId="3" priority="3">
      <formula>AND($B86&gt;TODAY(),$B86-TODAY()&lt;7)</formula>
    </cfRule>
  </conditionalFormatting>
  <conditionalFormatting sqref="E97">
    <cfRule type="duplicateValues" dxfId="2" priority="2"/>
  </conditionalFormatting>
  <conditionalFormatting sqref="E96">
    <cfRule type="duplicateValues" dxfId="1" priority="1"/>
  </conditionalFormatting>
  <dataValidations count="7">
    <dataValidation type="list" allowBlank="1" showInputMessage="1" showErrorMessage="1" sqref="C76:C82">
      <formula1>OFFSET($D$5,,MATCH(B76,$E$4:$G$4,0),3,)</formula1>
    </dataValidation>
    <dataValidation type="list" allowBlank="1" showInputMessage="1" showErrorMessage="1" sqref="C75">
      <formula1>OFFSET($D$77,,MATCH(B75,$E$76:$G$76,0),3,)</formula1>
    </dataValidation>
    <dataValidation type="list" allowBlank="1" showInputMessage="1" showErrorMessage="1" sqref="B76:B82">
      <formula1>$E$4:$G$4</formula1>
    </dataValidation>
    <dataValidation type="list" allowBlank="1" showInputMessage="1" showErrorMessage="1" sqref="B75">
      <formula1>$E$76:$G$76</formula1>
    </dataValidation>
    <dataValidation type="list" allowBlank="1" showInputMessage="1" showErrorMessage="1" sqref="H76:H77">
      <formula1>省份</formula1>
    </dataValidation>
    <dataValidation type="list" allowBlank="1" showInputMessage="1" showErrorMessage="1" sqref="I76">
      <formula1>INDIRECT($H$76)</formula1>
    </dataValidation>
    <dataValidation type="list" allowBlank="1" showInputMessage="1" showErrorMessage="1" sqref="I77">
      <formula1>INDIRECT($H$77)</formula1>
    </dataValidation>
  </dataValidations>
  <hyperlinks>
    <hyperlink ref="J74" r:id="rId1"/>
    <hyperlink ref="B14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3" sqref="B3"/>
    </sheetView>
  </sheetViews>
  <sheetFormatPr defaultRowHeight="13.5"/>
  <cols>
    <col min="1" max="1" width="18.625" bestFit="1" customWidth="1"/>
    <col min="2" max="2" width="17.5" customWidth="1"/>
  </cols>
  <sheetData>
    <row r="1" spans="1:8">
      <c r="G1" s="3" t="s">
        <v>162</v>
      </c>
      <c r="H1" s="3" t="s">
        <v>163</v>
      </c>
    </row>
    <row r="2" spans="1:8">
      <c r="G2" s="36">
        <v>1</v>
      </c>
      <c r="H2" s="37">
        <f ca="1">IF(B4="女",(77-(YEAR(TODAY())-YEAR(B3)))/77,(74-(YEAR(TODAY())-YEAR(B3)))/74)</f>
        <v>0.5</v>
      </c>
    </row>
    <row r="3" spans="1:8">
      <c r="A3" s="15" t="s">
        <v>157</v>
      </c>
      <c r="B3" s="38" t="str">
        <f ca="1">TEXT(RAND()*("1943年1月1日"-"2017年1月1日")+"2017年1月1日","e年m月d日")</f>
        <v>1983年8月13日</v>
      </c>
    </row>
    <row r="4" spans="1:8">
      <c r="A4" s="15" t="s">
        <v>158</v>
      </c>
      <c r="B4" s="33" t="str">
        <f ca="1">IF(RAND()&gt;0.5,"男","女")</f>
        <v>男</v>
      </c>
      <c r="D4" t="s">
        <v>166</v>
      </c>
    </row>
    <row r="6" spans="1:8">
      <c r="A6" t="s">
        <v>161</v>
      </c>
    </row>
    <row r="7" spans="1:8">
      <c r="A7" s="34" t="s">
        <v>159</v>
      </c>
      <c r="G7" t="str">
        <f ca="1">IF(RAND()&gt;0.5,"男","女")</f>
        <v>男</v>
      </c>
    </row>
    <row r="8" spans="1:8">
      <c r="A8" s="35" t="s">
        <v>160</v>
      </c>
    </row>
    <row r="10" spans="1:8">
      <c r="A10" s="39"/>
      <c r="B10" s="39"/>
      <c r="C10" s="39"/>
      <c r="D10" s="39"/>
      <c r="E10" s="39"/>
      <c r="F10" s="39"/>
      <c r="G10" t="str">
        <f ca="1">CHOOSE(RANDBETWEEN(1,2),"男","女")</f>
        <v>男</v>
      </c>
    </row>
    <row r="11" spans="1:8">
      <c r="A11" s="39"/>
      <c r="B11" s="39"/>
      <c r="C11" s="39"/>
      <c r="D11" s="39"/>
      <c r="E11" s="39"/>
      <c r="F11" s="39"/>
    </row>
    <row r="12" spans="1:8">
      <c r="A12" s="39"/>
      <c r="B12" s="39"/>
      <c r="C12" s="39"/>
      <c r="D12" s="39"/>
      <c r="E12" s="39"/>
      <c r="F12" s="39"/>
    </row>
    <row r="13" spans="1:8">
      <c r="A13" s="39"/>
      <c r="B13" s="39"/>
      <c r="C13" s="39"/>
      <c r="D13" s="39"/>
      <c r="E13" s="39"/>
      <c r="F13" s="39"/>
    </row>
    <row r="14" spans="1:8">
      <c r="A14" s="39"/>
      <c r="B14" s="39" t="str">
        <f ca="1">"你的生命能量还剩"&amp;TEXT(H2,"0%")&amp;",且用且珍惜！"</f>
        <v>你的生命能量还剩50%,且用且珍惜！</v>
      </c>
      <c r="C14" s="39"/>
      <c r="D14" s="39"/>
      <c r="E14" s="39"/>
      <c r="F14" s="39"/>
    </row>
    <row r="15" spans="1:8">
      <c r="A15" s="39"/>
      <c r="B15" s="39"/>
      <c r="C15" s="39"/>
      <c r="D15" s="39"/>
      <c r="E15" s="39"/>
      <c r="F15" s="39"/>
    </row>
    <row r="16" spans="1:8">
      <c r="A16" s="39"/>
      <c r="B16" s="39"/>
      <c r="C16" s="39"/>
      <c r="D16" s="39"/>
      <c r="E16" s="39"/>
      <c r="F16" s="39"/>
    </row>
    <row r="17" spans="1:6">
      <c r="A17" s="39"/>
      <c r="B17" s="39"/>
      <c r="C17" s="39"/>
      <c r="D17" s="39"/>
      <c r="E17" s="39"/>
      <c r="F17" s="39"/>
    </row>
    <row r="18" spans="1:6">
      <c r="A18" s="39"/>
      <c r="B18" s="39"/>
      <c r="C18" s="39"/>
      <c r="D18" s="39"/>
      <c r="E18" s="39"/>
      <c r="F18" s="39"/>
    </row>
    <row r="19" spans="1:6">
      <c r="A19" s="39"/>
      <c r="B19" s="39"/>
      <c r="C19" s="39"/>
      <c r="D19" s="39"/>
      <c r="E19" s="39"/>
      <c r="F19" s="39"/>
    </row>
    <row r="20" spans="1:6">
      <c r="A20" s="39"/>
      <c r="B20" s="39"/>
      <c r="C20" s="39"/>
      <c r="D20" s="39"/>
      <c r="E20" s="39"/>
      <c r="F20" s="39"/>
    </row>
    <row r="21" spans="1:6">
      <c r="A21" s="39"/>
      <c r="B21" s="39"/>
      <c r="C21" s="39"/>
      <c r="D21" s="39"/>
      <c r="E21" s="39"/>
      <c r="F21" s="39"/>
    </row>
    <row r="22" spans="1:6">
      <c r="A22" s="39"/>
      <c r="B22" s="39"/>
      <c r="C22" s="39"/>
      <c r="D22" s="39"/>
      <c r="E22" s="39"/>
      <c r="F22" s="39"/>
    </row>
    <row r="23" spans="1:6">
      <c r="A23" s="39"/>
      <c r="B23" s="39"/>
      <c r="C23" s="39"/>
      <c r="D23" s="39"/>
      <c r="E23" s="39"/>
      <c r="F23" s="39"/>
    </row>
    <row r="24" spans="1:6">
      <c r="A24" s="39"/>
      <c r="B24" s="39"/>
      <c r="C24" s="39"/>
      <c r="D24" s="39"/>
      <c r="E24" s="39"/>
      <c r="F24" s="39"/>
    </row>
    <row r="25" spans="1:6">
      <c r="A25" s="39"/>
      <c r="B25" s="39"/>
      <c r="C25" s="39"/>
      <c r="D25" s="39"/>
      <c r="E25" s="39"/>
      <c r="F25" s="39"/>
    </row>
    <row r="26" spans="1:6">
      <c r="A26" s="39"/>
      <c r="B26" s="39"/>
      <c r="C26" s="39"/>
      <c r="D26" s="39"/>
      <c r="E26" s="39"/>
      <c r="F26" s="39"/>
    </row>
    <row r="27" spans="1:6">
      <c r="A27" s="39"/>
      <c r="B27" s="39"/>
      <c r="C27" s="39"/>
      <c r="D27" s="39"/>
      <c r="E27" s="39"/>
      <c r="F27" s="39"/>
    </row>
  </sheetData>
  <phoneticPr fontId="1" type="noConversion"/>
  <dataValidations count="1">
    <dataValidation type="list" allowBlank="1" showInputMessage="1" showErrorMessage="1" sqref="B4">
      <formula1>"男,女"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pane ySplit="4" topLeftCell="A5" activePane="bottomLeft" state="frozen"/>
      <selection pane="bottomLeft" activeCell="F27" sqref="F27"/>
    </sheetView>
  </sheetViews>
  <sheetFormatPr defaultRowHeight="13.5"/>
  <cols>
    <col min="1" max="3" width="30.25" customWidth="1"/>
    <col min="4" max="4" width="1.125" customWidth="1"/>
    <col min="5" max="5" width="11.125" customWidth="1"/>
    <col min="6" max="12" width="9.625" customWidth="1"/>
  </cols>
  <sheetData>
    <row r="1" spans="1:12" ht="24.75" customHeight="1">
      <c r="E1" s="47" t="s">
        <v>177</v>
      </c>
      <c r="F1" s="92" t="s">
        <v>180</v>
      </c>
      <c r="G1" s="92"/>
      <c r="H1" s="92"/>
      <c r="I1" s="92"/>
      <c r="J1" s="92"/>
      <c r="K1" s="92"/>
      <c r="L1" s="47" t="s">
        <v>181</v>
      </c>
    </row>
    <row r="2" spans="1:12" ht="30.75" customHeight="1">
      <c r="E2" s="40" t="s">
        <v>178</v>
      </c>
      <c r="F2" s="46">
        <v>1</v>
      </c>
      <c r="G2" s="46">
        <v>2</v>
      </c>
      <c r="H2" s="46">
        <v>3</v>
      </c>
      <c r="I2" s="46">
        <v>4</v>
      </c>
      <c r="J2" s="46">
        <v>5</v>
      </c>
      <c r="K2" s="46">
        <v>6</v>
      </c>
      <c r="L2" s="46">
        <v>1</v>
      </c>
    </row>
    <row r="3" spans="1:12" ht="60.75" customHeight="1">
      <c r="E3" s="40" t="s">
        <v>179</v>
      </c>
      <c r="F3" s="41">
        <f t="shared" ref="F3:K3" ca="1" si="0">VLOOKUP(F$2,$B$5:$C$37,2,0)</f>
        <v>3</v>
      </c>
      <c r="G3" s="41">
        <f t="shared" ca="1" si="0"/>
        <v>14</v>
      </c>
      <c r="H3" s="41">
        <f t="shared" ca="1" si="0"/>
        <v>6</v>
      </c>
      <c r="I3" s="41">
        <f t="shared" ca="1" si="0"/>
        <v>25</v>
      </c>
      <c r="J3" s="41">
        <f t="shared" ca="1" si="0"/>
        <v>1</v>
      </c>
      <c r="K3" s="41">
        <f t="shared" ca="1" si="0"/>
        <v>20</v>
      </c>
      <c r="L3" s="41">
        <f ca="1">VLOOKUP(L$2,$B$39:$C$53,2,0)</f>
        <v>8</v>
      </c>
    </row>
    <row r="4" spans="1:12" ht="20.25" customHeight="1">
      <c r="A4" s="45" t="s">
        <v>174</v>
      </c>
      <c r="B4" s="45" t="s">
        <v>175</v>
      </c>
      <c r="C4" s="45" t="s">
        <v>176</v>
      </c>
    </row>
    <row r="5" spans="1:12">
      <c r="A5" s="41">
        <f t="shared" ref="A5:A37" ca="1" si="1">RAND()</f>
        <v>0.85734239042483651</v>
      </c>
      <c r="B5" s="41">
        <f t="shared" ref="B5:B37" ca="1" si="2">RANK(A5,$A$5:$A$37)+COUNTIF($A$5:$A$37,A5)-1</f>
        <v>5</v>
      </c>
      <c r="C5" s="41">
        <v>1</v>
      </c>
    </row>
    <row r="6" spans="1:12">
      <c r="A6" s="41">
        <f t="shared" ca="1" si="1"/>
        <v>0.62600105759490354</v>
      </c>
      <c r="B6" s="41">
        <f t="shared" ca="1" si="2"/>
        <v>14</v>
      </c>
      <c r="C6" s="41">
        <v>2</v>
      </c>
    </row>
    <row r="7" spans="1:12">
      <c r="A7" s="41">
        <f t="shared" ca="1" si="1"/>
        <v>0.98236062468382079</v>
      </c>
      <c r="B7" s="41">
        <f t="shared" ca="1" si="2"/>
        <v>1</v>
      </c>
      <c r="C7" s="41">
        <v>3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</row>
    <row r="8" spans="1:12">
      <c r="A8" s="41">
        <f t="shared" ca="1" si="1"/>
        <v>0.75322259049759843</v>
      </c>
      <c r="B8" s="41">
        <f t="shared" ca="1" si="2"/>
        <v>10</v>
      </c>
      <c r="C8" s="41">
        <v>4</v>
      </c>
      <c r="F8">
        <f ca="1">LARGE($F$3:$K$3,F7)</f>
        <v>25</v>
      </c>
      <c r="G8">
        <f t="shared" ref="G8:K8" ca="1" si="3">LARGE($F$3:$K$3,G7)</f>
        <v>20</v>
      </c>
      <c r="H8">
        <f t="shared" ca="1" si="3"/>
        <v>14</v>
      </c>
      <c r="I8">
        <f t="shared" ca="1" si="3"/>
        <v>6</v>
      </c>
      <c r="J8">
        <f t="shared" ca="1" si="3"/>
        <v>3</v>
      </c>
      <c r="K8">
        <f t="shared" ca="1" si="3"/>
        <v>1</v>
      </c>
    </row>
    <row r="9" spans="1:12">
      <c r="A9" s="41">
        <f t="shared" ca="1" si="1"/>
        <v>0.49851473245532207</v>
      </c>
      <c r="B9" s="41">
        <f t="shared" ca="1" si="2"/>
        <v>17</v>
      </c>
      <c r="C9" s="41">
        <v>5</v>
      </c>
      <c r="F9">
        <v>30</v>
      </c>
      <c r="G9">
        <v>29</v>
      </c>
      <c r="H9">
        <v>23</v>
      </c>
      <c r="I9">
        <v>15</v>
      </c>
      <c r="J9">
        <v>7</v>
      </c>
      <c r="K9">
        <v>5</v>
      </c>
    </row>
    <row r="10" spans="1:12">
      <c r="A10" s="41">
        <f t="shared" ca="1" si="1"/>
        <v>0.93575268726574135</v>
      </c>
      <c r="B10" s="41">
        <f t="shared" ca="1" si="2"/>
        <v>3</v>
      </c>
      <c r="C10" s="41">
        <v>6</v>
      </c>
      <c r="F10">
        <v>33</v>
      </c>
      <c r="G10">
        <v>29</v>
      </c>
      <c r="H10">
        <v>22</v>
      </c>
      <c r="I10">
        <v>18</v>
      </c>
      <c r="J10">
        <v>7</v>
      </c>
      <c r="K10">
        <v>3</v>
      </c>
    </row>
    <row r="11" spans="1:12">
      <c r="A11" s="41">
        <f t="shared" ca="1" si="1"/>
        <v>0.13142962566066885</v>
      </c>
      <c r="B11" s="41">
        <f t="shared" ca="1" si="2"/>
        <v>28</v>
      </c>
      <c r="C11" s="41">
        <v>7</v>
      </c>
      <c r="F11">
        <v>25</v>
      </c>
      <c r="G11">
        <v>23</v>
      </c>
      <c r="H11">
        <v>20</v>
      </c>
      <c r="I11">
        <v>12</v>
      </c>
      <c r="J11">
        <v>11</v>
      </c>
      <c r="K11">
        <v>8</v>
      </c>
    </row>
    <row r="12" spans="1:12">
      <c r="A12" s="41">
        <f t="shared" ca="1" si="1"/>
        <v>0.15697952900274825</v>
      </c>
      <c r="B12" s="41">
        <f t="shared" ca="1" si="2"/>
        <v>25</v>
      </c>
      <c r="C12" s="41">
        <v>8</v>
      </c>
      <c r="F12">
        <v>23</v>
      </c>
      <c r="G12">
        <v>19</v>
      </c>
      <c r="H12">
        <v>14</v>
      </c>
      <c r="I12">
        <v>7</v>
      </c>
      <c r="J12">
        <v>5</v>
      </c>
      <c r="K12">
        <v>2</v>
      </c>
    </row>
    <row r="13" spans="1:12">
      <c r="A13" s="41">
        <f t="shared" ca="1" si="1"/>
        <v>0.65684144004453326</v>
      </c>
      <c r="B13" s="41">
        <f t="shared" ca="1" si="2"/>
        <v>12</v>
      </c>
      <c r="C13" s="41">
        <v>9</v>
      </c>
      <c r="F13">
        <v>31</v>
      </c>
      <c r="G13">
        <v>28</v>
      </c>
      <c r="H13">
        <v>25</v>
      </c>
      <c r="I13">
        <v>23</v>
      </c>
      <c r="J13">
        <v>21</v>
      </c>
      <c r="K13">
        <v>1</v>
      </c>
    </row>
    <row r="14" spans="1:12">
      <c r="A14" s="41">
        <f t="shared" ca="1" si="1"/>
        <v>0.57028984193966326</v>
      </c>
      <c r="B14" s="41">
        <f t="shared" ca="1" si="2"/>
        <v>15</v>
      </c>
      <c r="C14" s="41">
        <v>10</v>
      </c>
      <c r="F14">
        <v>28</v>
      </c>
      <c r="G14">
        <v>25</v>
      </c>
      <c r="H14">
        <v>24</v>
      </c>
      <c r="I14">
        <v>23</v>
      </c>
      <c r="J14">
        <v>17</v>
      </c>
      <c r="K14">
        <v>4</v>
      </c>
    </row>
    <row r="15" spans="1:12">
      <c r="A15" s="41">
        <f t="shared" ca="1" si="1"/>
        <v>0.32167477947513068</v>
      </c>
      <c r="B15" s="41">
        <f t="shared" ca="1" si="2"/>
        <v>20</v>
      </c>
      <c r="C15" s="41">
        <v>11</v>
      </c>
      <c r="F15">
        <v>26</v>
      </c>
      <c r="G15">
        <v>21</v>
      </c>
      <c r="H15">
        <v>20</v>
      </c>
      <c r="I15">
        <v>14</v>
      </c>
      <c r="J15">
        <v>13</v>
      </c>
      <c r="K15">
        <v>10</v>
      </c>
    </row>
    <row r="16" spans="1:12">
      <c r="A16" s="41">
        <f t="shared" ca="1" si="1"/>
        <v>0.24703886787192131</v>
      </c>
      <c r="B16" s="41">
        <f t="shared" ca="1" si="2"/>
        <v>23</v>
      </c>
      <c r="C16" s="41">
        <v>12</v>
      </c>
      <c r="F16">
        <v>27</v>
      </c>
      <c r="G16">
        <v>23</v>
      </c>
      <c r="H16">
        <v>16</v>
      </c>
      <c r="I16">
        <v>8</v>
      </c>
      <c r="J16">
        <v>5</v>
      </c>
      <c r="K16">
        <v>1</v>
      </c>
    </row>
    <row r="17" spans="1:11">
      <c r="A17" s="41">
        <f t="shared" ca="1" si="1"/>
        <v>0.28505176882618777</v>
      </c>
      <c r="B17" s="41">
        <f t="shared" ca="1" si="2"/>
        <v>21</v>
      </c>
      <c r="C17" s="41">
        <v>13</v>
      </c>
      <c r="F17">
        <v>32</v>
      </c>
      <c r="G17">
        <v>28</v>
      </c>
      <c r="H17">
        <v>23</v>
      </c>
      <c r="I17">
        <v>22</v>
      </c>
      <c r="J17">
        <v>10</v>
      </c>
      <c r="K17">
        <v>8</v>
      </c>
    </row>
    <row r="18" spans="1:11">
      <c r="A18" s="41">
        <f t="shared" ca="1" si="1"/>
        <v>0.94590398530305153</v>
      </c>
      <c r="B18" s="41">
        <f t="shared" ca="1" si="2"/>
        <v>2</v>
      </c>
      <c r="C18" s="41">
        <v>14</v>
      </c>
      <c r="F18">
        <v>31</v>
      </c>
      <c r="G18">
        <v>26</v>
      </c>
      <c r="H18">
        <v>16</v>
      </c>
      <c r="I18">
        <v>11</v>
      </c>
      <c r="J18">
        <v>7</v>
      </c>
      <c r="K18">
        <v>1</v>
      </c>
    </row>
    <row r="19" spans="1:11">
      <c r="A19" s="41">
        <f t="shared" ca="1" si="1"/>
        <v>0.45001952575299931</v>
      </c>
      <c r="B19" s="41">
        <f t="shared" ca="1" si="2"/>
        <v>18</v>
      </c>
      <c r="C19" s="41">
        <v>15</v>
      </c>
      <c r="F19">
        <v>32</v>
      </c>
      <c r="G19">
        <v>27</v>
      </c>
      <c r="H19">
        <v>26</v>
      </c>
      <c r="I19">
        <v>21</v>
      </c>
      <c r="J19">
        <v>20</v>
      </c>
      <c r="K19">
        <v>14</v>
      </c>
    </row>
    <row r="20" spans="1:11">
      <c r="A20" s="41">
        <f t="shared" ca="1" si="1"/>
        <v>0.7573669610186089</v>
      </c>
      <c r="B20" s="41">
        <f t="shared" ca="1" si="2"/>
        <v>9</v>
      </c>
      <c r="C20" s="41">
        <v>16</v>
      </c>
      <c r="F20">
        <v>32</v>
      </c>
      <c r="G20">
        <v>31</v>
      </c>
      <c r="H20">
        <v>25</v>
      </c>
      <c r="I20">
        <v>23</v>
      </c>
      <c r="J20">
        <v>14</v>
      </c>
      <c r="K20">
        <v>9</v>
      </c>
    </row>
    <row r="21" spans="1:11">
      <c r="A21" s="41">
        <f t="shared" ca="1" si="1"/>
        <v>0.70597095444047842</v>
      </c>
      <c r="B21" s="41">
        <f t="shared" ca="1" si="2"/>
        <v>11</v>
      </c>
      <c r="C21" s="41">
        <v>17</v>
      </c>
      <c r="F21">
        <v>32</v>
      </c>
      <c r="G21">
        <v>31</v>
      </c>
      <c r="H21">
        <v>28</v>
      </c>
      <c r="I21">
        <v>14</v>
      </c>
      <c r="J21">
        <v>13</v>
      </c>
      <c r="K21">
        <v>11</v>
      </c>
    </row>
    <row r="22" spans="1:11">
      <c r="A22" s="41">
        <f t="shared" ca="1" si="1"/>
        <v>4.4104630785811949E-2</v>
      </c>
      <c r="B22" s="41">
        <f t="shared" ca="1" si="2"/>
        <v>32</v>
      </c>
      <c r="C22" s="41">
        <v>18</v>
      </c>
      <c r="F22">
        <v>25</v>
      </c>
      <c r="G22">
        <v>21</v>
      </c>
      <c r="H22">
        <v>18</v>
      </c>
      <c r="I22">
        <v>11</v>
      </c>
      <c r="J22">
        <v>2</v>
      </c>
      <c r="K22">
        <v>1</v>
      </c>
    </row>
    <row r="23" spans="1:11">
      <c r="A23" s="41">
        <f t="shared" ca="1" si="1"/>
        <v>0.26272617105358975</v>
      </c>
      <c r="B23" s="41">
        <f t="shared" ca="1" si="2"/>
        <v>22</v>
      </c>
      <c r="C23" s="41">
        <v>19</v>
      </c>
      <c r="F23">
        <v>30</v>
      </c>
      <c r="G23">
        <v>24</v>
      </c>
      <c r="H23">
        <v>23</v>
      </c>
      <c r="I23">
        <v>13</v>
      </c>
      <c r="J23">
        <v>10</v>
      </c>
      <c r="K23">
        <v>5</v>
      </c>
    </row>
    <row r="24" spans="1:11">
      <c r="A24" s="41">
        <f t="shared" ca="1" si="1"/>
        <v>0.82452619262513238</v>
      </c>
      <c r="B24" s="41">
        <f t="shared" ca="1" si="2"/>
        <v>6</v>
      </c>
      <c r="C24" s="41">
        <v>20</v>
      </c>
    </row>
    <row r="25" spans="1:11">
      <c r="A25" s="41">
        <f t="shared" ca="1" si="1"/>
        <v>0.64609514429939807</v>
      </c>
      <c r="B25" s="41">
        <f t="shared" ca="1" si="2"/>
        <v>13</v>
      </c>
      <c r="C25" s="41">
        <v>21</v>
      </c>
    </row>
    <row r="26" spans="1:11">
      <c r="A26" s="41">
        <f t="shared" ca="1" si="1"/>
        <v>0.50511209448564576</v>
      </c>
      <c r="B26" s="41">
        <f t="shared" ca="1" si="2"/>
        <v>16</v>
      </c>
      <c r="C26" s="41">
        <v>22</v>
      </c>
    </row>
    <row r="27" spans="1:11">
      <c r="A27" s="41">
        <f t="shared" ca="1" si="1"/>
        <v>0.16341468245339152</v>
      </c>
      <c r="B27" s="41">
        <f t="shared" ca="1" si="2"/>
        <v>24</v>
      </c>
      <c r="C27" s="41">
        <v>23</v>
      </c>
    </row>
    <row r="28" spans="1:11">
      <c r="A28" s="41">
        <f t="shared" ca="1" si="1"/>
        <v>0.1449306256884233</v>
      </c>
      <c r="B28" s="41">
        <f t="shared" ca="1" si="2"/>
        <v>26</v>
      </c>
      <c r="C28" s="41">
        <v>24</v>
      </c>
    </row>
    <row r="29" spans="1:11">
      <c r="A29" s="41">
        <f t="shared" ca="1" si="1"/>
        <v>0.92744538167743595</v>
      </c>
      <c r="B29" s="41">
        <f t="shared" ca="1" si="2"/>
        <v>4</v>
      </c>
      <c r="C29" s="41">
        <v>25</v>
      </c>
    </row>
    <row r="30" spans="1:11">
      <c r="A30" s="41">
        <f t="shared" ca="1" si="1"/>
        <v>8.5864261284589016E-2</v>
      </c>
      <c r="B30" s="41">
        <f t="shared" ca="1" si="2"/>
        <v>30</v>
      </c>
      <c r="C30" s="41">
        <v>26</v>
      </c>
    </row>
    <row r="31" spans="1:11">
      <c r="A31" s="41">
        <f t="shared" ca="1" si="1"/>
        <v>0.81536710582772498</v>
      </c>
      <c r="B31" s="41">
        <f t="shared" ca="1" si="2"/>
        <v>8</v>
      </c>
      <c r="C31" s="41">
        <v>27</v>
      </c>
    </row>
    <row r="32" spans="1:11">
      <c r="A32" s="41">
        <f t="shared" ca="1" si="1"/>
        <v>2.9628088588522061E-2</v>
      </c>
      <c r="B32" s="41">
        <f t="shared" ca="1" si="2"/>
        <v>33</v>
      </c>
      <c r="C32" s="41">
        <v>28</v>
      </c>
    </row>
    <row r="33" spans="1:3">
      <c r="A33" s="41">
        <f t="shared" ca="1" si="1"/>
        <v>0.11907254453362781</v>
      </c>
      <c r="B33" s="41">
        <f t="shared" ca="1" si="2"/>
        <v>29</v>
      </c>
      <c r="C33" s="41">
        <v>29</v>
      </c>
    </row>
    <row r="34" spans="1:3">
      <c r="A34" s="41">
        <f t="shared" ca="1" si="1"/>
        <v>0.82053221871854243</v>
      </c>
      <c r="B34" s="41">
        <f t="shared" ca="1" si="2"/>
        <v>7</v>
      </c>
      <c r="C34" s="41">
        <v>30</v>
      </c>
    </row>
    <row r="35" spans="1:3">
      <c r="A35" s="41">
        <f t="shared" ca="1" si="1"/>
        <v>0.3651228110443554</v>
      </c>
      <c r="B35" s="41">
        <f t="shared" ca="1" si="2"/>
        <v>19</v>
      </c>
      <c r="C35" s="41">
        <v>31</v>
      </c>
    </row>
    <row r="36" spans="1:3">
      <c r="A36" s="41">
        <f t="shared" ca="1" si="1"/>
        <v>7.8157615079143428E-2</v>
      </c>
      <c r="B36" s="41">
        <f t="shared" ca="1" si="2"/>
        <v>31</v>
      </c>
      <c r="C36" s="41">
        <v>32</v>
      </c>
    </row>
    <row r="37" spans="1:3">
      <c r="A37" s="41">
        <f t="shared" ca="1" si="1"/>
        <v>0.13907461650542352</v>
      </c>
      <c r="B37" s="41">
        <f t="shared" ca="1" si="2"/>
        <v>27</v>
      </c>
      <c r="C37" s="41">
        <v>33</v>
      </c>
    </row>
    <row r="38" spans="1:3">
      <c r="A38" s="44" t="s">
        <v>174</v>
      </c>
      <c r="B38" s="44" t="s">
        <v>175</v>
      </c>
      <c r="C38" s="44" t="s">
        <v>182</v>
      </c>
    </row>
    <row r="39" spans="1:3">
      <c r="A39" s="41">
        <f t="shared" ref="A39:A53" ca="1" si="4">RAND()</f>
        <v>0.27668073433327245</v>
      </c>
      <c r="B39" s="41">
        <f ca="1">RANK(A39,$A$39:$A$53)+COUNTIF($A$39:$A$53,A39)-1</f>
        <v>8</v>
      </c>
      <c r="C39" s="41">
        <v>1</v>
      </c>
    </row>
    <row r="40" spans="1:3">
      <c r="A40" s="41">
        <f t="shared" ca="1" si="4"/>
        <v>0.18898734347141932</v>
      </c>
      <c r="B40" s="41">
        <f t="shared" ref="B40:B53" ca="1" si="5">RANK(A40,$A$39:$A$53)+COUNTIF($A$39:$A$53,A40)-1</f>
        <v>13</v>
      </c>
      <c r="C40" s="41">
        <v>2</v>
      </c>
    </row>
    <row r="41" spans="1:3">
      <c r="A41" s="41">
        <f t="shared" ca="1" si="4"/>
        <v>0.65373718489707611</v>
      </c>
      <c r="B41" s="41">
        <f t="shared" ca="1" si="5"/>
        <v>4</v>
      </c>
      <c r="C41" s="41">
        <v>3</v>
      </c>
    </row>
    <row r="42" spans="1:3">
      <c r="A42" s="41">
        <f t="shared" ca="1" si="4"/>
        <v>0.38146353793167931</v>
      </c>
      <c r="B42" s="41">
        <f t="shared" ca="1" si="5"/>
        <v>5</v>
      </c>
      <c r="C42" s="41">
        <v>4</v>
      </c>
    </row>
    <row r="43" spans="1:3">
      <c r="A43" s="41">
        <f t="shared" ca="1" si="4"/>
        <v>0.23173272116317678</v>
      </c>
      <c r="B43" s="41">
        <f t="shared" ca="1" si="5"/>
        <v>11</v>
      </c>
      <c r="C43" s="41">
        <v>5</v>
      </c>
    </row>
    <row r="44" spans="1:3">
      <c r="A44" s="41">
        <f t="shared" ca="1" si="4"/>
        <v>0.28019336978922116</v>
      </c>
      <c r="B44" s="41">
        <f t="shared" ca="1" si="5"/>
        <v>7</v>
      </c>
      <c r="C44" s="41">
        <v>6</v>
      </c>
    </row>
    <row r="45" spans="1:3">
      <c r="A45" s="41">
        <f t="shared" ca="1" si="4"/>
        <v>4.4026058953121616E-2</v>
      </c>
      <c r="B45" s="41">
        <f t="shared" ca="1" si="5"/>
        <v>14</v>
      </c>
      <c r="C45" s="41">
        <v>7</v>
      </c>
    </row>
    <row r="46" spans="1:3">
      <c r="A46" s="41">
        <f t="shared" ca="1" si="4"/>
        <v>0.76091819292326068</v>
      </c>
      <c r="B46" s="41">
        <f t="shared" ca="1" si="5"/>
        <v>1</v>
      </c>
      <c r="C46" s="41">
        <v>8</v>
      </c>
    </row>
    <row r="47" spans="1:3">
      <c r="A47" s="41">
        <f t="shared" ca="1" si="4"/>
        <v>0.27118061582478381</v>
      </c>
      <c r="B47" s="41">
        <f t="shared" ca="1" si="5"/>
        <v>9</v>
      </c>
      <c r="C47" s="41">
        <v>9</v>
      </c>
    </row>
    <row r="48" spans="1:3">
      <c r="A48" s="41">
        <f t="shared" ca="1" si="4"/>
        <v>0.67988965027554471</v>
      </c>
      <c r="B48" s="41">
        <f t="shared" ca="1" si="5"/>
        <v>3</v>
      </c>
      <c r="C48" s="41">
        <v>10</v>
      </c>
    </row>
    <row r="49" spans="1:3">
      <c r="A49" s="41">
        <f t="shared" ca="1" si="4"/>
        <v>0.20986718866369758</v>
      </c>
      <c r="B49" s="41">
        <f t="shared" ca="1" si="5"/>
        <v>12</v>
      </c>
      <c r="C49" s="41">
        <v>11</v>
      </c>
    </row>
    <row r="50" spans="1:3">
      <c r="A50" s="41">
        <f t="shared" ca="1" si="4"/>
        <v>0.28792946387621399</v>
      </c>
      <c r="B50" s="41">
        <f t="shared" ca="1" si="5"/>
        <v>6</v>
      </c>
      <c r="C50" s="41">
        <v>12</v>
      </c>
    </row>
    <row r="51" spans="1:3">
      <c r="A51" s="41">
        <f t="shared" ca="1" si="4"/>
        <v>0.250483962269064</v>
      </c>
      <c r="B51" s="41">
        <f t="shared" ca="1" si="5"/>
        <v>10</v>
      </c>
      <c r="C51" s="41">
        <v>13</v>
      </c>
    </row>
    <row r="52" spans="1:3">
      <c r="A52" s="41">
        <f t="shared" ca="1" si="4"/>
        <v>4.3496830850322077E-2</v>
      </c>
      <c r="B52" s="41">
        <f t="shared" ca="1" si="5"/>
        <v>15</v>
      </c>
      <c r="C52" s="41">
        <v>14</v>
      </c>
    </row>
    <row r="53" spans="1:3">
      <c r="A53" s="41">
        <f t="shared" ca="1" si="4"/>
        <v>0.68348468082922897</v>
      </c>
      <c r="B53" s="41">
        <f t="shared" ca="1" si="5"/>
        <v>2</v>
      </c>
      <c r="C53" s="41">
        <v>15</v>
      </c>
    </row>
  </sheetData>
  <autoFilter ref="A4:C37"/>
  <mergeCells count="1">
    <mergeCell ref="F1:K1"/>
  </mergeCells>
  <phoneticPr fontId="1" type="noConversion"/>
  <conditionalFormatting sqref="B5:B37">
    <cfRule type="duplicateValues" dxfId="0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activeCell="H15" sqref="H15"/>
    </sheetView>
  </sheetViews>
  <sheetFormatPr defaultRowHeight="13.5"/>
  <cols>
    <col min="2" max="2" width="10.5" bestFit="1" customWidth="1"/>
    <col min="7" max="7" width="12.125" customWidth="1"/>
    <col min="8" max="8" width="10.5" bestFit="1" customWidth="1"/>
  </cols>
  <sheetData>
    <row r="1" spans="1:16">
      <c r="A1" s="42" t="s">
        <v>183</v>
      </c>
      <c r="B1" s="42" t="s">
        <v>184</v>
      </c>
      <c r="C1" s="42" t="s">
        <v>185</v>
      </c>
      <c r="D1" s="42" t="s">
        <v>186</v>
      </c>
      <c r="E1" s="42" t="s">
        <v>187</v>
      </c>
      <c r="F1" s="42" t="s">
        <v>188</v>
      </c>
      <c r="H1" s="42" t="str">
        <f>CHOOSE(MOD(ROW(A1),3)+1,"",INDEX(A:A,1),INDEX(A:A,1+INT(ROW(A2)/3)))</f>
        <v>序号</v>
      </c>
      <c r="I1" s="42" t="str">
        <f t="shared" ref="I1:L1" si="0">CHOOSE(MOD(ROW(B1),3)+1,"",INDEX(B:B,1),INDEX(B:B,1+INT(ROW(B2)/3)))</f>
        <v>姓名</v>
      </c>
      <c r="J1" s="42" t="str">
        <f t="shared" si="0"/>
        <v>基本工资</v>
      </c>
      <c r="K1" s="42" t="str">
        <f t="shared" si="0"/>
        <v>津贴</v>
      </c>
      <c r="L1" s="42" t="str">
        <f t="shared" si="0"/>
        <v>应发工资</v>
      </c>
      <c r="M1" s="42" t="str">
        <f>CHOOSE(MOD(ROW(F1),3)+1,"",INDEX(F:F,1),INDEX(F:F,1+INT(ROW(F2)/3)))</f>
        <v>备注</v>
      </c>
    </row>
    <row r="2" spans="1:16">
      <c r="A2" s="43">
        <v>1</v>
      </c>
      <c r="B2" s="43" t="s">
        <v>189</v>
      </c>
      <c r="C2" s="43">
        <v>1000</v>
      </c>
      <c r="D2" s="43">
        <v>500</v>
      </c>
      <c r="E2" s="43">
        <f>C2+D2</f>
        <v>1500</v>
      </c>
      <c r="F2" s="43" t="s">
        <v>193</v>
      </c>
      <c r="H2" s="43">
        <f>CHOOSE(MOD(ROW(A2),3)+1,"",INDEX(A:A,1),INDEX(A:A,1+INT(ROW(A3)/3)))</f>
        <v>1</v>
      </c>
      <c r="I2" s="43" t="str">
        <f t="shared" ref="I2:I3" si="1">CHOOSE(MOD(ROW(B2),3)+1,"",INDEX(B:B,1),INDEX(B:B,1+INT(ROW(B3)/3)))</f>
        <v>张三</v>
      </c>
      <c r="J2" s="43">
        <f t="shared" ref="J2:J3" si="2">CHOOSE(MOD(ROW(C2),3)+1,"",INDEX(C:C,1),INDEX(C:C,1+INT(ROW(C3)/3)))</f>
        <v>1000</v>
      </c>
      <c r="K2" s="43">
        <f t="shared" ref="K2:K3" si="3">CHOOSE(MOD(ROW(D2),3)+1,"",INDEX(D:D,1),INDEX(D:D,1+INT(ROW(D3)/3)))</f>
        <v>500</v>
      </c>
      <c r="L2" s="43">
        <f t="shared" ref="L2:L3" si="4">CHOOSE(MOD(ROW(E2),3)+1,"",INDEX(E:E,1),INDEX(E:E,1+INT(ROW(E3)/3)))</f>
        <v>1500</v>
      </c>
      <c r="M2" s="43" t="str">
        <f>CHOOSE(MOD(ROW(F2),3)+1,"",INDEX(F:F,1),INDEX(F:F,1+INT(ROW(F3)/3)))</f>
        <v>***</v>
      </c>
    </row>
    <row r="3" spans="1:16">
      <c r="A3" s="43">
        <v>2</v>
      </c>
      <c r="B3" s="43" t="s">
        <v>190</v>
      </c>
      <c r="C3" s="43">
        <v>1001</v>
      </c>
      <c r="D3" s="43">
        <v>501</v>
      </c>
      <c r="E3" s="43">
        <f t="shared" ref="E3:E5" si="5">C3+D3</f>
        <v>1502</v>
      </c>
      <c r="F3" s="43" t="s">
        <v>193</v>
      </c>
      <c r="H3" s="3" t="str">
        <f t="shared" ref="H3:H8" si="6">CHOOSE(MOD(ROW(A3),3)+1,"",INDEX(A:A,1),INDEX(A:A,1+INT(ROW(A4)/3)))</f>
        <v/>
      </c>
      <c r="I3" s="3" t="str">
        <f t="shared" si="1"/>
        <v/>
      </c>
      <c r="J3" s="3" t="str">
        <f t="shared" si="2"/>
        <v/>
      </c>
      <c r="K3" s="3" t="str">
        <f t="shared" si="3"/>
        <v/>
      </c>
      <c r="L3" s="3" t="str">
        <f t="shared" si="4"/>
        <v/>
      </c>
      <c r="M3" s="3" t="str">
        <f t="shared" ref="M3:M8" si="7">CHOOSE(MOD(ROW(F3),3)+1,"",INDEX(F:F,1),INDEX(F:F,1+INT(ROW(F4)/3)))</f>
        <v/>
      </c>
    </row>
    <row r="4" spans="1:16">
      <c r="A4" s="43">
        <v>3</v>
      </c>
      <c r="B4" s="43" t="s">
        <v>191</v>
      </c>
      <c r="C4" s="43">
        <v>1002</v>
      </c>
      <c r="D4" s="43">
        <v>502</v>
      </c>
      <c r="E4" s="43">
        <f t="shared" si="5"/>
        <v>1504</v>
      </c>
      <c r="F4" s="43" t="s">
        <v>193</v>
      </c>
      <c r="H4" s="42" t="str">
        <f t="shared" si="6"/>
        <v>序号</v>
      </c>
      <c r="I4" s="42" t="str">
        <f t="shared" ref="I4:I8" si="8">CHOOSE(MOD(ROW(B4),3)+1,"",INDEX(B:B,1),INDEX(B:B,1+INT(ROW(B5)/3)))</f>
        <v>姓名</v>
      </c>
      <c r="J4" s="42" t="str">
        <f t="shared" ref="J4:J8" si="9">CHOOSE(MOD(ROW(C4),3)+1,"",INDEX(C:C,1),INDEX(C:C,1+INT(ROW(C5)/3)))</f>
        <v>基本工资</v>
      </c>
      <c r="K4" s="42" t="str">
        <f t="shared" ref="K4:K8" si="10">CHOOSE(MOD(ROW(D4),3)+1,"",INDEX(D:D,1),INDEX(D:D,1+INT(ROW(D5)/3)))</f>
        <v>津贴</v>
      </c>
      <c r="L4" s="42" t="str">
        <f t="shared" ref="L4:L8" si="11">CHOOSE(MOD(ROW(E4),3)+1,"",INDEX(E:E,1),INDEX(E:E,1+INT(ROW(E5)/3)))</f>
        <v>应发工资</v>
      </c>
      <c r="M4" s="42" t="str">
        <f t="shared" si="7"/>
        <v>备注</v>
      </c>
    </row>
    <row r="5" spans="1:16">
      <c r="A5" s="43">
        <v>4</v>
      </c>
      <c r="B5" s="43" t="s">
        <v>192</v>
      </c>
      <c r="C5" s="43">
        <v>1003</v>
      </c>
      <c r="D5" s="43">
        <v>503</v>
      </c>
      <c r="E5" s="43">
        <f t="shared" si="5"/>
        <v>1506</v>
      </c>
      <c r="F5" s="43" t="s">
        <v>193</v>
      </c>
      <c r="H5" s="43">
        <f t="shared" si="6"/>
        <v>2</v>
      </c>
      <c r="I5" s="43" t="str">
        <f t="shared" si="8"/>
        <v>李四</v>
      </c>
      <c r="J5" s="43">
        <f t="shared" si="9"/>
        <v>1001</v>
      </c>
      <c r="K5" s="43">
        <f t="shared" si="10"/>
        <v>501</v>
      </c>
      <c r="L5" s="43">
        <f t="shared" si="11"/>
        <v>1502</v>
      </c>
      <c r="M5" s="43" t="str">
        <f t="shared" si="7"/>
        <v>***</v>
      </c>
    </row>
    <row r="6" spans="1:16">
      <c r="H6" s="3" t="str">
        <f t="shared" si="6"/>
        <v/>
      </c>
      <c r="I6" s="3" t="str">
        <f t="shared" si="8"/>
        <v/>
      </c>
      <c r="J6" s="3" t="str">
        <f t="shared" si="9"/>
        <v/>
      </c>
      <c r="K6" s="3" t="str">
        <f t="shared" si="10"/>
        <v/>
      </c>
      <c r="L6" s="3" t="str">
        <f t="shared" si="11"/>
        <v/>
      </c>
      <c r="M6" s="3" t="str">
        <f t="shared" si="7"/>
        <v/>
      </c>
    </row>
    <row r="7" spans="1:16">
      <c r="H7" s="42" t="str">
        <f t="shared" si="6"/>
        <v>序号</v>
      </c>
      <c r="I7" s="42" t="str">
        <f t="shared" si="8"/>
        <v>姓名</v>
      </c>
      <c r="J7" s="42" t="str">
        <f t="shared" si="9"/>
        <v>基本工资</v>
      </c>
      <c r="K7" s="42" t="str">
        <f t="shared" si="10"/>
        <v>津贴</v>
      </c>
      <c r="L7" s="42" t="str">
        <f t="shared" si="11"/>
        <v>应发工资</v>
      </c>
      <c r="M7" s="42" t="str">
        <f t="shared" si="7"/>
        <v>备注</v>
      </c>
    </row>
    <row r="8" spans="1:16">
      <c r="H8" s="43">
        <f t="shared" si="6"/>
        <v>3</v>
      </c>
      <c r="I8" s="43" t="str">
        <f t="shared" si="8"/>
        <v>王五</v>
      </c>
      <c r="J8" s="43">
        <f t="shared" si="9"/>
        <v>1002</v>
      </c>
      <c r="K8" s="43">
        <f t="shared" si="10"/>
        <v>502</v>
      </c>
      <c r="L8" s="43">
        <f t="shared" si="11"/>
        <v>1504</v>
      </c>
      <c r="M8" s="43" t="str">
        <f t="shared" si="7"/>
        <v>***</v>
      </c>
    </row>
    <row r="9" spans="1:16">
      <c r="H9" s="3" t="str">
        <f t="shared" ref="H9:H11" si="12">CHOOSE(MOD(ROW(A9),3)+1,"",INDEX(A:A,1),INDEX(A:A,1+INT(ROW(A10)/3)))</f>
        <v/>
      </c>
      <c r="I9" s="3" t="str">
        <f t="shared" ref="I9:I11" si="13">CHOOSE(MOD(ROW(B9),3)+1,"",INDEX(B:B,1),INDEX(B:B,1+INT(ROW(B10)/3)))</f>
        <v/>
      </c>
      <c r="J9" s="3" t="str">
        <f t="shared" ref="J9:J11" si="14">CHOOSE(MOD(ROW(C9),3)+1,"",INDEX(C:C,1),INDEX(C:C,1+INT(ROW(C10)/3)))</f>
        <v/>
      </c>
      <c r="K9" s="3" t="str">
        <f t="shared" ref="K9:K11" si="15">CHOOSE(MOD(ROW(D9),3)+1,"",INDEX(D:D,1),INDEX(D:D,1+INT(ROW(D10)/3)))</f>
        <v/>
      </c>
      <c r="L9" s="3" t="str">
        <f t="shared" ref="L9:L11" si="16">CHOOSE(MOD(ROW(E9),3)+1,"",INDEX(E:E,1),INDEX(E:E,1+INT(ROW(E10)/3)))</f>
        <v/>
      </c>
      <c r="M9" s="3" t="str">
        <f t="shared" ref="M9:M11" si="17">CHOOSE(MOD(ROW(F9),3)+1,"",INDEX(F:F,1),INDEX(F:F,1+INT(ROW(F10)/3)))</f>
        <v/>
      </c>
      <c r="P9" t="s">
        <v>194</v>
      </c>
    </row>
    <row r="10" spans="1:16">
      <c r="H10" s="42" t="str">
        <f t="shared" si="12"/>
        <v>序号</v>
      </c>
      <c r="I10" s="42" t="str">
        <f t="shared" si="13"/>
        <v>姓名</v>
      </c>
      <c r="J10" s="42" t="str">
        <f t="shared" si="14"/>
        <v>基本工资</v>
      </c>
      <c r="K10" s="42" t="str">
        <f t="shared" si="15"/>
        <v>津贴</v>
      </c>
      <c r="L10" s="42" t="str">
        <f t="shared" si="16"/>
        <v>应发工资</v>
      </c>
      <c r="M10" s="42" t="str">
        <f t="shared" si="17"/>
        <v>备注</v>
      </c>
    </row>
    <row r="11" spans="1:16">
      <c r="H11" s="43">
        <f t="shared" si="12"/>
        <v>4</v>
      </c>
      <c r="I11" s="43" t="str">
        <f t="shared" si="13"/>
        <v>赵六</v>
      </c>
      <c r="J11" s="43">
        <f t="shared" si="14"/>
        <v>1003</v>
      </c>
      <c r="K11" s="43">
        <f t="shared" si="15"/>
        <v>503</v>
      </c>
      <c r="L11" s="43">
        <f t="shared" si="16"/>
        <v>1506</v>
      </c>
      <c r="M11" s="43" t="str">
        <f t="shared" si="17"/>
        <v>***</v>
      </c>
    </row>
    <row r="12" spans="1:16">
      <c r="H12" s="3"/>
      <c r="I12" s="3"/>
      <c r="J12" s="3"/>
      <c r="K12" s="3"/>
      <c r="L12" s="3"/>
      <c r="M12" s="3"/>
    </row>
    <row r="13" spans="1:16">
      <c r="H13" s="3"/>
      <c r="I13" s="3"/>
      <c r="J13" s="3"/>
      <c r="K13" s="3"/>
      <c r="L13" s="3"/>
      <c r="M13" s="3"/>
    </row>
    <row r="14" spans="1:16">
      <c r="H14" s="3">
        <f>MOD(ROW(A1),3)</f>
        <v>1</v>
      </c>
      <c r="I14" s="3"/>
      <c r="J14" s="3"/>
      <c r="K14" s="3"/>
      <c r="L14" s="3"/>
      <c r="M14" s="3"/>
    </row>
    <row r="15" spans="1:16">
      <c r="H15" s="3">
        <f>ROW(A1)</f>
        <v>1</v>
      </c>
      <c r="I15" s="3"/>
      <c r="J15" s="3"/>
      <c r="K15" s="3"/>
      <c r="L15" s="3"/>
      <c r="M15" s="3"/>
    </row>
    <row r="16" spans="1:16">
      <c r="A16" s="53" t="s">
        <v>239</v>
      </c>
      <c r="B16" s="53" t="s">
        <v>236</v>
      </c>
      <c r="C16" s="53" t="s">
        <v>240</v>
      </c>
      <c r="M16" s="3"/>
    </row>
    <row r="17" spans="1:11">
      <c r="A17" s="53">
        <v>5</v>
      </c>
      <c r="B17" s="38">
        <v>43040</v>
      </c>
      <c r="C17" s="54">
        <v>0.36805555555555558</v>
      </c>
    </row>
    <row r="18" spans="1:11">
      <c r="A18" s="53">
        <v>5</v>
      </c>
      <c r="B18" s="38">
        <v>43040</v>
      </c>
      <c r="C18" s="54">
        <v>0.48125000000000001</v>
      </c>
    </row>
    <row r="19" spans="1:11">
      <c r="A19" s="53">
        <v>5</v>
      </c>
      <c r="B19" s="38">
        <v>43040</v>
      </c>
      <c r="C19" s="54">
        <v>0.51041666666666663</v>
      </c>
      <c r="F19" s="53" t="s">
        <v>239</v>
      </c>
      <c r="G19" s="53" t="s">
        <v>236</v>
      </c>
      <c r="H19" s="53" t="s">
        <v>237</v>
      </c>
      <c r="I19" s="53" t="s">
        <v>238</v>
      </c>
      <c r="J19" s="53" t="s">
        <v>237</v>
      </c>
      <c r="K19" s="53" t="s">
        <v>238</v>
      </c>
    </row>
    <row r="20" spans="1:11">
      <c r="A20" s="53">
        <v>5</v>
      </c>
      <c r="B20" s="38">
        <v>43040</v>
      </c>
      <c r="C20" s="54">
        <v>0.77777777777777779</v>
      </c>
      <c r="F20" s="53">
        <f>CHOOSE(MOD(ROW(A17),3)+1,"",INDEX(A:A,17),INDEX(A:A,17+INT(ROW(A17)/3)))</f>
        <v>5</v>
      </c>
      <c r="G20" s="38">
        <v>43040</v>
      </c>
      <c r="H20" s="54">
        <v>0.36805555555555558</v>
      </c>
      <c r="I20" s="54">
        <v>0.48125000000000001</v>
      </c>
      <c r="J20" s="54">
        <v>0.51041666666666663</v>
      </c>
      <c r="K20" s="54">
        <v>0.77777777777777779</v>
      </c>
    </row>
    <row r="21" spans="1:11">
      <c r="A21" s="53">
        <v>5</v>
      </c>
      <c r="B21" s="38">
        <v>43041</v>
      </c>
      <c r="C21" s="54">
        <v>0.34375</v>
      </c>
      <c r="F21" s="53">
        <v>5</v>
      </c>
      <c r="G21" s="38">
        <v>43041</v>
      </c>
      <c r="H21" s="54">
        <v>0.34375</v>
      </c>
      <c r="I21" s="54">
        <v>0.48958333333333331</v>
      </c>
      <c r="J21" s="54">
        <v>0.51736111111111105</v>
      </c>
      <c r="K21" s="54">
        <v>0.80208333333333337</v>
      </c>
    </row>
    <row r="22" spans="1:11">
      <c r="A22" s="53">
        <v>5</v>
      </c>
      <c r="B22" s="38">
        <v>43041</v>
      </c>
      <c r="C22" s="54">
        <v>0.48958333333333331</v>
      </c>
      <c r="F22" s="53">
        <v>6</v>
      </c>
      <c r="G22" s="38">
        <v>43040</v>
      </c>
      <c r="H22" s="54">
        <v>0.34027777777777773</v>
      </c>
      <c r="I22" s="54">
        <v>0.48819444444444443</v>
      </c>
      <c r="J22" s="54">
        <v>0.51736111111111105</v>
      </c>
      <c r="K22" s="54">
        <v>0.78472222222222221</v>
      </c>
    </row>
    <row r="23" spans="1:11">
      <c r="A23" s="53">
        <v>5</v>
      </c>
      <c r="B23" s="38">
        <v>43041</v>
      </c>
      <c r="C23" s="54">
        <v>0.51736111111111105</v>
      </c>
      <c r="F23" s="53">
        <v>6</v>
      </c>
      <c r="G23" s="38">
        <v>43041</v>
      </c>
      <c r="H23" s="54">
        <v>0.3576388888888889</v>
      </c>
      <c r="I23" s="54">
        <v>0.4861111111111111</v>
      </c>
      <c r="J23" s="54">
        <v>0.51458333333333328</v>
      </c>
      <c r="K23" s="54">
        <v>0.76041666666666663</v>
      </c>
    </row>
    <row r="24" spans="1:11">
      <c r="A24" s="53">
        <v>5</v>
      </c>
      <c r="B24" s="38">
        <v>43041</v>
      </c>
      <c r="C24" s="54">
        <v>0.80208333333333337</v>
      </c>
    </row>
    <row r="25" spans="1:11">
      <c r="A25" s="16">
        <v>6</v>
      </c>
      <c r="B25" s="38">
        <v>43040</v>
      </c>
      <c r="C25" s="54">
        <v>0.34027777777777773</v>
      </c>
    </row>
    <row r="26" spans="1:11">
      <c r="A26" s="16">
        <v>6</v>
      </c>
      <c r="B26" s="38">
        <v>43040</v>
      </c>
      <c r="C26" s="54">
        <v>0.48819444444444443</v>
      </c>
    </row>
    <row r="27" spans="1:11">
      <c r="A27" s="16">
        <v>6</v>
      </c>
      <c r="B27" s="38">
        <v>43040</v>
      </c>
      <c r="C27" s="54">
        <v>0.51736111111111105</v>
      </c>
    </row>
    <row r="28" spans="1:11">
      <c r="A28" s="16">
        <v>6</v>
      </c>
      <c r="B28" s="38">
        <v>43040</v>
      </c>
      <c r="C28" s="54">
        <v>0.78472222222222221</v>
      </c>
    </row>
    <row r="29" spans="1:11">
      <c r="A29" s="53">
        <v>6</v>
      </c>
      <c r="B29" s="38">
        <v>43041</v>
      </c>
      <c r="C29" s="54">
        <v>0.3576388888888889</v>
      </c>
    </row>
    <row r="30" spans="1:11">
      <c r="A30" s="53">
        <v>6</v>
      </c>
      <c r="B30" s="38">
        <v>43041</v>
      </c>
      <c r="C30" s="54">
        <v>0.4861111111111111</v>
      </c>
    </row>
    <row r="31" spans="1:11">
      <c r="A31" s="53">
        <v>6</v>
      </c>
      <c r="B31" s="38">
        <v>43041</v>
      </c>
      <c r="C31" s="54">
        <v>0.51458333333333328</v>
      </c>
    </row>
    <row r="32" spans="1:11">
      <c r="A32" s="53">
        <v>6</v>
      </c>
      <c r="B32" s="38">
        <v>43041</v>
      </c>
      <c r="C32" s="54">
        <v>0.76041666666666663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4" sqref="I4"/>
    </sheetView>
  </sheetViews>
  <sheetFormatPr defaultRowHeight="13.5"/>
  <sheetData>
    <row r="1" spans="1:9">
      <c r="A1" s="48" t="s">
        <v>200</v>
      </c>
      <c r="B1" s="48" t="s">
        <v>201</v>
      </c>
      <c r="C1" s="48" t="s">
        <v>202</v>
      </c>
    </row>
    <row r="2" spans="1:9">
      <c r="A2" s="49">
        <v>2005</v>
      </c>
      <c r="B2" s="49">
        <v>12439</v>
      </c>
      <c r="C2" s="50">
        <v>0.04</v>
      </c>
    </row>
    <row r="3" spans="1:9">
      <c r="A3" s="49">
        <v>2006</v>
      </c>
      <c r="B3" s="49">
        <v>12947</v>
      </c>
      <c r="C3" s="50">
        <v>4.0800000000000003E-2</v>
      </c>
    </row>
    <row r="4" spans="1:9">
      <c r="A4" s="49">
        <v>2007</v>
      </c>
      <c r="B4" s="49">
        <v>13455</v>
      </c>
      <c r="C4" s="50">
        <v>3.9199999999999999E-2</v>
      </c>
      <c r="I4" s="20" t="s">
        <v>241</v>
      </c>
    </row>
    <row r="5" spans="1:9">
      <c r="A5" s="49">
        <v>2008</v>
      </c>
      <c r="B5" s="49">
        <v>13963</v>
      </c>
      <c r="C5" s="50">
        <v>3.78E-2</v>
      </c>
      <c r="I5" t="s">
        <v>203</v>
      </c>
    </row>
    <row r="6" spans="1:9">
      <c r="A6" s="49">
        <v>2009</v>
      </c>
      <c r="B6" s="49">
        <v>14800</v>
      </c>
      <c r="C6" s="50">
        <v>5.9900000000000002E-2</v>
      </c>
    </row>
    <row r="7" spans="1:9">
      <c r="A7" s="49">
        <v>2010</v>
      </c>
      <c r="B7" s="49">
        <v>14979</v>
      </c>
      <c r="C7" s="50">
        <v>1.21E-2</v>
      </c>
    </row>
    <row r="8" spans="1:9">
      <c r="A8" s="49">
        <v>2011</v>
      </c>
      <c r="B8" s="49">
        <v>15487</v>
      </c>
      <c r="C8" s="50">
        <v>3.39E-2</v>
      </c>
    </row>
  </sheetData>
  <phoneticPr fontId="1" type="noConversion"/>
  <hyperlinks>
    <hyperlink ref="I4" r:id="rId1"/>
  </hyperlinks>
  <pageMargins left="0.7" right="0.7" top="0.75" bottom="0.75" header="0.3" footer="0.3"/>
  <pageSetup paperSize="9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Sheet1</vt:lpstr>
      <vt:lpstr>工资计算器</vt:lpstr>
      <vt:lpstr>员工姓名及基本工资表</vt:lpstr>
      <vt:lpstr>公式记录</vt:lpstr>
      <vt:lpstr>仿剩余电量的生命能量图</vt:lpstr>
      <vt:lpstr>制作双色球摇奖器</vt:lpstr>
      <vt:lpstr>拆分工资条模板</vt:lpstr>
      <vt:lpstr>柱状图加折线</vt:lpstr>
      <vt:lpstr>广东</vt:lpstr>
      <vt:lpstr>湖北</vt:lpstr>
      <vt:lpstr>湖南</vt:lpstr>
      <vt:lpstr>省份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2020-06-19T07:49:34Z</dcterms:modified>
</cp:coreProperties>
</file>