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mfau\Desktop\"/>
    </mc:Choice>
  </mc:AlternateContent>
  <xr:revisionPtr revIDLastSave="0" documentId="10_ncr:8100000_{3D83B11A-E9CF-407D-9FD8-4B8F54066348}" xr6:coauthVersionLast="33" xr6:coauthVersionMax="33" xr10:uidLastSave="{00000000-0000-0000-0000-000000000000}"/>
  <bookViews>
    <workbookView xWindow="0" yWindow="0" windowWidth="20520" windowHeight="9870" activeTab="3" xr2:uid="{00000000-000D-0000-FFFF-FFFF00000000}"/>
  </bookViews>
  <sheets>
    <sheet name="OTT TA%" sheetId="47" r:id="rId1"/>
    <sheet name="TA" sheetId="32" r:id="rId2"/>
    <sheet name="Frequency" sheetId="35" r:id="rId3"/>
    <sheet name="Market" sheetId="20" r:id="rId4"/>
    <sheet name="Impression" sheetId="29" r:id="rId5"/>
    <sheet name="OTV Media" sheetId="30" r:id="rId6"/>
    <sheet name="OTT Media" sheetId="46" r:id="rId7"/>
    <sheet name="OTV-活动" sheetId="22" r:id="rId8"/>
    <sheet name="OTV-广告位" sheetId="27" r:id="rId9"/>
    <sheet name="OTV-网站" sheetId="43" r:id="rId10"/>
    <sheet name="OTT-活动" sheetId="45" r:id="rId11"/>
    <sheet name="OTT-广告位" sheetId="37" r:id="rId12"/>
    <sheet name="OTT-网站" sheetId="44" r:id="rId13"/>
    <sheet name="Spotplan" sheetId="25" r:id="rId14"/>
    <sheet name="Cost" sheetId="26" r:id="rId15"/>
    <sheet name="城市匹配" sheetId="42" r:id="rId16"/>
  </sheets>
  <definedNames>
    <definedName name="_xlnm._FilterDatabase" localSheetId="11" hidden="1">'OTT-广告位'!$A$5:$M$5</definedName>
  </definedNames>
  <calcPr calcId="162913"/>
  <fileRecoveryPr autoRecover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5" i="47" l="1"/>
  <c r="E5" i="47"/>
  <c r="F5" i="47"/>
  <c r="D6" i="47"/>
  <c r="G6" i="47" s="1"/>
  <c r="E6" i="47"/>
  <c r="F6" i="47"/>
  <c r="D7" i="47"/>
  <c r="E7" i="47"/>
  <c r="G7" i="47" s="1"/>
  <c r="F7" i="47"/>
  <c r="D8" i="47"/>
  <c r="E8" i="47"/>
  <c r="F8" i="47"/>
  <c r="H8" i="47" s="1"/>
  <c r="D9" i="47"/>
  <c r="E9" i="47"/>
  <c r="F9" i="47"/>
  <c r="D10" i="47"/>
  <c r="G10" i="47" s="1"/>
  <c r="E10" i="47"/>
  <c r="F10" i="47"/>
  <c r="D11" i="47"/>
  <c r="E11" i="47"/>
  <c r="G11" i="47" s="1"/>
  <c r="F11" i="47"/>
  <c r="D12" i="47"/>
  <c r="E12" i="47"/>
  <c r="F12" i="47"/>
  <c r="H12" i="47" s="1"/>
  <c r="D13" i="47"/>
  <c r="E13" i="47"/>
  <c r="F13" i="47"/>
  <c r="D14" i="47"/>
  <c r="H14" i="47" s="1"/>
  <c r="E14" i="47"/>
  <c r="F14" i="47"/>
  <c r="D15" i="47"/>
  <c r="E15" i="47"/>
  <c r="G15" i="47" s="1"/>
  <c r="F15" i="47"/>
  <c r="D16" i="47"/>
  <c r="E16" i="47"/>
  <c r="F16" i="47"/>
  <c r="H16" i="47" s="1"/>
  <c r="D17" i="47"/>
  <c r="E17" i="47"/>
  <c r="F17" i="47"/>
  <c r="D18" i="47"/>
  <c r="G18" i="47" s="1"/>
  <c r="E18" i="47"/>
  <c r="F18" i="47"/>
  <c r="D19" i="47"/>
  <c r="E19" i="47"/>
  <c r="G19" i="47" s="1"/>
  <c r="F19" i="47"/>
  <c r="D20" i="47"/>
  <c r="E20" i="47"/>
  <c r="F20" i="47"/>
  <c r="H20" i="47" s="1"/>
  <c r="D21" i="47"/>
  <c r="E21" i="47"/>
  <c r="F21" i="47"/>
  <c r="D22" i="47"/>
  <c r="G22" i="47" s="1"/>
  <c r="E22" i="47"/>
  <c r="F22" i="47"/>
  <c r="D23" i="47"/>
  <c r="E23" i="47"/>
  <c r="G23" i="47" s="1"/>
  <c r="F23" i="47"/>
  <c r="D24" i="47"/>
  <c r="E24" i="47"/>
  <c r="F24" i="47"/>
  <c r="H24" i="47" s="1"/>
  <c r="D25" i="47"/>
  <c r="E25" i="47"/>
  <c r="F25" i="47"/>
  <c r="D26" i="47"/>
  <c r="G26" i="47" s="1"/>
  <c r="E26" i="47"/>
  <c r="F26" i="47"/>
  <c r="D27" i="47"/>
  <c r="E27" i="47"/>
  <c r="G27" i="47" s="1"/>
  <c r="F27" i="47"/>
  <c r="D28" i="47"/>
  <c r="E28" i="47"/>
  <c r="G28" i="47" s="1"/>
  <c r="F28" i="47"/>
  <c r="H28" i="47" s="1"/>
  <c r="D29" i="47"/>
  <c r="E29" i="47"/>
  <c r="G29" i="47" s="1"/>
  <c r="F29" i="47"/>
  <c r="D30" i="47"/>
  <c r="H30" i="47" s="1"/>
  <c r="E30" i="47"/>
  <c r="F30" i="47"/>
  <c r="D31" i="47"/>
  <c r="E31" i="47"/>
  <c r="G31" i="47" s="1"/>
  <c r="F31" i="47"/>
  <c r="D32" i="47"/>
  <c r="E32" i="47"/>
  <c r="F32" i="47"/>
  <c r="H32" i="47" s="1"/>
  <c r="E4" i="47"/>
  <c r="F4" i="47"/>
  <c r="D4" i="47"/>
  <c r="G32" i="47"/>
  <c r="H27" i="47"/>
  <c r="H26" i="47"/>
  <c r="G25" i="47"/>
  <c r="G24" i="47"/>
  <c r="H23" i="47"/>
  <c r="G21" i="47"/>
  <c r="G20" i="47"/>
  <c r="H19" i="47"/>
  <c r="G17" i="47"/>
  <c r="G16" i="47"/>
  <c r="H15" i="47"/>
  <c r="G13" i="47"/>
  <c r="G12" i="47"/>
  <c r="H11" i="47"/>
  <c r="G9" i="47"/>
  <c r="G8" i="47"/>
  <c r="H7" i="47"/>
  <c r="G5" i="47"/>
  <c r="H10" i="47" l="1"/>
  <c r="H31" i="47"/>
  <c r="G14" i="47"/>
  <c r="G30" i="47"/>
  <c r="H6" i="47"/>
  <c r="H22" i="47"/>
  <c r="H18" i="47"/>
  <c r="H4" i="47"/>
  <c r="G4" i="47"/>
  <c r="H5" i="47"/>
  <c r="H13" i="47"/>
  <c r="H25" i="47"/>
  <c r="H29" i="47"/>
  <c r="H9" i="47"/>
  <c r="H17" i="47"/>
  <c r="H21" i="47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" i="2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" i="25"/>
  <c r="CD4" i="26" l="1"/>
  <c r="C2" i="37"/>
  <c r="AG18" i="29" s="1"/>
  <c r="AC4" i="47"/>
  <c r="AD4" i="47"/>
  <c r="AF4" i="47" s="1"/>
  <c r="AE4" i="47"/>
  <c r="AG4" i="47"/>
  <c r="AC5" i="47"/>
  <c r="AD5" i="47"/>
  <c r="AF5" i="47" s="1"/>
  <c r="AE5" i="47"/>
  <c r="AG5" i="47"/>
  <c r="AC7" i="47"/>
  <c r="AD7" i="47"/>
  <c r="AE7" i="47"/>
  <c r="AG7" i="47"/>
  <c r="AF7" i="47"/>
  <c r="AC10" i="47"/>
  <c r="AD10" i="47"/>
  <c r="AE10" i="47"/>
  <c r="AF10" i="47"/>
  <c r="AG10" i="47"/>
  <c r="AC8" i="47"/>
  <c r="AD8" i="47"/>
  <c r="AE8" i="47"/>
  <c r="AF8" i="47"/>
  <c r="AG8" i="47"/>
  <c r="AC17" i="47"/>
  <c r="AD17" i="47"/>
  <c r="AE17" i="47"/>
  <c r="AF17" i="47"/>
  <c r="AG17" i="47"/>
  <c r="AC9" i="47"/>
  <c r="AD9" i="47"/>
  <c r="AE9" i="47"/>
  <c r="AC12" i="47"/>
  <c r="AD12" i="47"/>
  <c r="AE12" i="47"/>
  <c r="AC13" i="47"/>
  <c r="AD13" i="47"/>
  <c r="AE13" i="47"/>
  <c r="AC15" i="47"/>
  <c r="AD15" i="47"/>
  <c r="AF15" i="47" s="1"/>
  <c r="AE15" i="47"/>
  <c r="AG15" i="47"/>
  <c r="AC18" i="47"/>
  <c r="AD18" i="47"/>
  <c r="AF18" i="47"/>
  <c r="AE18" i="47"/>
  <c r="AG18" i="47"/>
  <c r="AC20" i="47"/>
  <c r="AD20" i="47"/>
  <c r="AE20" i="47"/>
  <c r="AC22" i="47"/>
  <c r="AD22" i="47"/>
  <c r="AF22" i="47" s="1"/>
  <c r="AE22" i="47"/>
  <c r="AG22" i="47" s="1"/>
  <c r="AC25" i="47"/>
  <c r="AD25" i="47"/>
  <c r="AE25" i="47"/>
  <c r="X5" i="47"/>
  <c r="Y5" i="47"/>
  <c r="Z5" i="47"/>
  <c r="X6" i="47"/>
  <c r="Y6" i="47"/>
  <c r="AA6" i="47"/>
  <c r="Z6" i="47"/>
  <c r="AB6" i="47"/>
  <c r="X7" i="47"/>
  <c r="Y7" i="47"/>
  <c r="Z7" i="47"/>
  <c r="X8" i="47"/>
  <c r="Y8" i="47"/>
  <c r="Z8" i="47"/>
  <c r="X9" i="47"/>
  <c r="Y9" i="47"/>
  <c r="Z9" i="47"/>
  <c r="X10" i="47"/>
  <c r="AA10" i="47" s="1"/>
  <c r="Y10" i="47"/>
  <c r="Z10" i="47"/>
  <c r="AB10" i="47" s="1"/>
  <c r="X11" i="47"/>
  <c r="Y11" i="47"/>
  <c r="Z11" i="47"/>
  <c r="X12" i="47"/>
  <c r="Y12" i="47"/>
  <c r="Z12" i="47"/>
  <c r="X13" i="47"/>
  <c r="Y13" i="47"/>
  <c r="Z13" i="47"/>
  <c r="X14" i="47"/>
  <c r="Y14" i="47"/>
  <c r="AA14" i="47" s="1"/>
  <c r="Z14" i="47"/>
  <c r="X15" i="47"/>
  <c r="Y15" i="47"/>
  <c r="Z15" i="47"/>
  <c r="X17" i="47"/>
  <c r="Y17" i="47"/>
  <c r="AA17" i="47"/>
  <c r="Z17" i="47"/>
  <c r="X18" i="47"/>
  <c r="Y18" i="47"/>
  <c r="AA18" i="47"/>
  <c r="Z18" i="47"/>
  <c r="AB18" i="47"/>
  <c r="X19" i="47"/>
  <c r="Y19" i="47"/>
  <c r="Z19" i="47"/>
  <c r="X22" i="47"/>
  <c r="Y22" i="47"/>
  <c r="AA22" i="47"/>
  <c r="Z22" i="47"/>
  <c r="AB22" i="47"/>
  <c r="X23" i="47"/>
  <c r="Y23" i="47"/>
  <c r="Z23" i="47"/>
  <c r="X24" i="47"/>
  <c r="Y24" i="47"/>
  <c r="Z24" i="47"/>
  <c r="X25" i="47"/>
  <c r="Y25" i="47"/>
  <c r="AA25" i="47"/>
  <c r="Z25" i="47"/>
  <c r="X27" i="47"/>
  <c r="Y27" i="47"/>
  <c r="Z27" i="47"/>
  <c r="X29" i="47"/>
  <c r="Y29" i="47"/>
  <c r="AA29" i="47" s="1"/>
  <c r="Z29" i="47"/>
  <c r="X31" i="47"/>
  <c r="Y31" i="47"/>
  <c r="Z31" i="47"/>
  <c r="Y4" i="47"/>
  <c r="Z4" i="47"/>
  <c r="AB4" i="47" s="1"/>
  <c r="X4" i="47"/>
  <c r="S5" i="47"/>
  <c r="T5" i="47"/>
  <c r="U5" i="47"/>
  <c r="W5" i="47" s="1"/>
  <c r="S6" i="47"/>
  <c r="T6" i="47"/>
  <c r="U6" i="47"/>
  <c r="S7" i="47"/>
  <c r="T7" i="47"/>
  <c r="U7" i="47"/>
  <c r="S8" i="47"/>
  <c r="V8" i="47" s="1"/>
  <c r="T8" i="47"/>
  <c r="U8" i="47"/>
  <c r="W8" i="47"/>
  <c r="S9" i="47"/>
  <c r="T9" i="47"/>
  <c r="U9" i="47"/>
  <c r="W9" i="47"/>
  <c r="S10" i="47"/>
  <c r="T10" i="47"/>
  <c r="U10" i="47"/>
  <c r="S11" i="47"/>
  <c r="T11" i="47"/>
  <c r="U11" i="47"/>
  <c r="S12" i="47"/>
  <c r="T12" i="47"/>
  <c r="V12" i="47" s="1"/>
  <c r="U12" i="47"/>
  <c r="W12" i="47" s="1"/>
  <c r="S13" i="47"/>
  <c r="T13" i="47"/>
  <c r="U13" i="47"/>
  <c r="W13" i="47" s="1"/>
  <c r="S14" i="47"/>
  <c r="T14" i="47"/>
  <c r="U14" i="47"/>
  <c r="S15" i="47"/>
  <c r="T15" i="47"/>
  <c r="U15" i="47"/>
  <c r="S16" i="47"/>
  <c r="T16" i="47"/>
  <c r="U16" i="47"/>
  <c r="W16" i="47" s="1"/>
  <c r="S17" i="47"/>
  <c r="T17" i="47"/>
  <c r="U17" i="47"/>
  <c r="W17" i="47" s="1"/>
  <c r="S18" i="47"/>
  <c r="T18" i="47"/>
  <c r="U18" i="47"/>
  <c r="S19" i="47"/>
  <c r="T19" i="47"/>
  <c r="U19" i="47"/>
  <c r="S20" i="47"/>
  <c r="T20" i="47"/>
  <c r="U20" i="47"/>
  <c r="W20" i="47" s="1"/>
  <c r="S21" i="47"/>
  <c r="T21" i="47"/>
  <c r="U21" i="47"/>
  <c r="S22" i="47"/>
  <c r="T22" i="47"/>
  <c r="U22" i="47"/>
  <c r="S23" i="47"/>
  <c r="T23" i="47"/>
  <c r="U23" i="47"/>
  <c r="S24" i="47"/>
  <c r="V24" i="47" s="1"/>
  <c r="T24" i="47"/>
  <c r="U24" i="47"/>
  <c r="W24" i="47" s="1"/>
  <c r="S25" i="47"/>
  <c r="T25" i="47"/>
  <c r="U25" i="47"/>
  <c r="W25" i="47" s="1"/>
  <c r="S26" i="47"/>
  <c r="T26" i="47"/>
  <c r="U26" i="47"/>
  <c r="S27" i="47"/>
  <c r="T27" i="47"/>
  <c r="U27" i="47"/>
  <c r="S28" i="47"/>
  <c r="T28" i="47"/>
  <c r="U28" i="47"/>
  <c r="S29" i="47"/>
  <c r="T29" i="47"/>
  <c r="U29" i="47"/>
  <c r="S30" i="47"/>
  <c r="T30" i="47"/>
  <c r="U30" i="47"/>
  <c r="S31" i="47"/>
  <c r="T31" i="47"/>
  <c r="U31" i="47"/>
  <c r="S32" i="47"/>
  <c r="V32" i="47" s="1"/>
  <c r="T32" i="47"/>
  <c r="U32" i="47"/>
  <c r="W32" i="47" s="1"/>
  <c r="T4" i="47"/>
  <c r="U4" i="47"/>
  <c r="S4" i="47"/>
  <c r="N5" i="47"/>
  <c r="O5" i="47"/>
  <c r="P5" i="47"/>
  <c r="N6" i="47"/>
  <c r="O6" i="47"/>
  <c r="P6" i="47"/>
  <c r="N7" i="47"/>
  <c r="O7" i="47"/>
  <c r="P7" i="47"/>
  <c r="N8" i="47"/>
  <c r="O8" i="47"/>
  <c r="P8" i="47"/>
  <c r="N9" i="47"/>
  <c r="O9" i="47"/>
  <c r="P9" i="47"/>
  <c r="N10" i="47"/>
  <c r="O10" i="47"/>
  <c r="P10" i="47"/>
  <c r="N11" i="47"/>
  <c r="O11" i="47"/>
  <c r="P11" i="47"/>
  <c r="N12" i="47"/>
  <c r="O12" i="47"/>
  <c r="P12" i="47"/>
  <c r="N13" i="47"/>
  <c r="O13" i="47"/>
  <c r="P13" i="47"/>
  <c r="N14" i="47"/>
  <c r="O14" i="47"/>
  <c r="P14" i="47"/>
  <c r="N15" i="47"/>
  <c r="O15" i="47"/>
  <c r="P15" i="47"/>
  <c r="N16" i="47"/>
  <c r="O16" i="47"/>
  <c r="P16" i="47"/>
  <c r="N17" i="47"/>
  <c r="O17" i="47"/>
  <c r="P17" i="47"/>
  <c r="N18" i="47"/>
  <c r="O18" i="47"/>
  <c r="P18" i="47"/>
  <c r="N19" i="47"/>
  <c r="O19" i="47"/>
  <c r="P19" i="47"/>
  <c r="N20" i="47"/>
  <c r="O20" i="47"/>
  <c r="P20" i="47"/>
  <c r="N21" i="47"/>
  <c r="O21" i="47"/>
  <c r="P21" i="47"/>
  <c r="N22" i="47"/>
  <c r="O22" i="47"/>
  <c r="P22" i="47"/>
  <c r="R22" i="47" s="1"/>
  <c r="N23" i="47"/>
  <c r="O23" i="47"/>
  <c r="P23" i="47"/>
  <c r="N24" i="47"/>
  <c r="O24" i="47"/>
  <c r="P24" i="47"/>
  <c r="N25" i="47"/>
  <c r="O25" i="47"/>
  <c r="P25" i="47"/>
  <c r="N26" i="47"/>
  <c r="O26" i="47"/>
  <c r="P26" i="47"/>
  <c r="N27" i="47"/>
  <c r="O27" i="47"/>
  <c r="P27" i="47"/>
  <c r="N28" i="47"/>
  <c r="R28" i="47" s="1"/>
  <c r="O28" i="47"/>
  <c r="P28" i="47"/>
  <c r="N29" i="47"/>
  <c r="O29" i="47"/>
  <c r="P29" i="47"/>
  <c r="N30" i="47"/>
  <c r="O30" i="47"/>
  <c r="P30" i="47"/>
  <c r="R30" i="47" s="1"/>
  <c r="N31" i="47"/>
  <c r="O31" i="47"/>
  <c r="P31" i="47"/>
  <c r="N32" i="47"/>
  <c r="O32" i="47"/>
  <c r="P32" i="47"/>
  <c r="O4" i="47"/>
  <c r="P4" i="47"/>
  <c r="N4" i="47"/>
  <c r="I5" i="47"/>
  <c r="J5" i="47"/>
  <c r="K5" i="47"/>
  <c r="I6" i="47"/>
  <c r="J6" i="47"/>
  <c r="K6" i="47"/>
  <c r="I7" i="47"/>
  <c r="J7" i="47"/>
  <c r="K7" i="47"/>
  <c r="I8" i="47"/>
  <c r="J8" i="47"/>
  <c r="K8" i="47"/>
  <c r="I9" i="47"/>
  <c r="J9" i="47"/>
  <c r="K9" i="47"/>
  <c r="I10" i="47"/>
  <c r="J10" i="47"/>
  <c r="K10" i="47"/>
  <c r="I11" i="47"/>
  <c r="J11" i="47"/>
  <c r="K11" i="47"/>
  <c r="I12" i="47"/>
  <c r="J12" i="47"/>
  <c r="K12" i="47"/>
  <c r="I13" i="47"/>
  <c r="J13" i="47"/>
  <c r="K13" i="47"/>
  <c r="I14" i="47"/>
  <c r="J14" i="47"/>
  <c r="K14" i="47"/>
  <c r="I15" i="47"/>
  <c r="J15" i="47"/>
  <c r="K15" i="47"/>
  <c r="I16" i="47"/>
  <c r="J16" i="47"/>
  <c r="K16" i="47"/>
  <c r="I17" i="47"/>
  <c r="J17" i="47"/>
  <c r="K17" i="47"/>
  <c r="I18" i="47"/>
  <c r="J18" i="47"/>
  <c r="K18" i="47"/>
  <c r="I19" i="47"/>
  <c r="J19" i="47"/>
  <c r="K19" i="47"/>
  <c r="I20" i="47"/>
  <c r="J20" i="47"/>
  <c r="K20" i="47"/>
  <c r="I21" i="47"/>
  <c r="J21" i="47"/>
  <c r="K21" i="47"/>
  <c r="I22" i="47"/>
  <c r="J22" i="47"/>
  <c r="K22" i="47"/>
  <c r="I23" i="47"/>
  <c r="J23" i="47"/>
  <c r="L23" i="47" s="1"/>
  <c r="K23" i="47"/>
  <c r="I24" i="47"/>
  <c r="J24" i="47"/>
  <c r="K24" i="47"/>
  <c r="I25" i="47"/>
  <c r="J25" i="47"/>
  <c r="K25" i="47"/>
  <c r="M25" i="47" s="1"/>
  <c r="I26" i="47"/>
  <c r="J26" i="47"/>
  <c r="K26" i="47"/>
  <c r="I27" i="47"/>
  <c r="J27" i="47"/>
  <c r="L27" i="47" s="1"/>
  <c r="K27" i="47"/>
  <c r="I28" i="47"/>
  <c r="J28" i="47"/>
  <c r="K28" i="47"/>
  <c r="I29" i="47"/>
  <c r="J29" i="47"/>
  <c r="K29" i="47"/>
  <c r="I30" i="47"/>
  <c r="M30" i="47" s="1"/>
  <c r="J30" i="47"/>
  <c r="K30" i="47"/>
  <c r="I31" i="47"/>
  <c r="J31" i="47"/>
  <c r="L31" i="47" s="1"/>
  <c r="K31" i="47"/>
  <c r="I32" i="47"/>
  <c r="J32" i="47"/>
  <c r="K32" i="47"/>
  <c r="M32" i="47" s="1"/>
  <c r="J4" i="47"/>
  <c r="K4" i="47"/>
  <c r="I4" i="47"/>
  <c r="M4" i="47" s="1"/>
  <c r="L30" i="47"/>
  <c r="L22" i="47"/>
  <c r="L14" i="47"/>
  <c r="L10" i="47"/>
  <c r="AG20" i="47"/>
  <c r="AG12" i="47"/>
  <c r="AG25" i="47"/>
  <c r="AF20" i="47"/>
  <c r="AG13" i="47"/>
  <c r="AF12" i="47"/>
  <c r="AG9" i="47"/>
  <c r="AF25" i="47"/>
  <c r="AF13" i="47"/>
  <c r="AF9" i="47"/>
  <c r="AB29" i="47"/>
  <c r="AB25" i="47"/>
  <c r="AB17" i="47"/>
  <c r="AB13" i="47"/>
  <c r="AA12" i="47"/>
  <c r="AB9" i="47"/>
  <c r="AA8" i="47"/>
  <c r="AB5" i="47"/>
  <c r="R32" i="47"/>
  <c r="R24" i="47"/>
  <c r="R20" i="47"/>
  <c r="R16" i="47"/>
  <c r="R12" i="47"/>
  <c r="R8" i="47"/>
  <c r="Q7" i="47"/>
  <c r="Q4" i="47"/>
  <c r="M18" i="47"/>
  <c r="M14" i="47"/>
  <c r="M10" i="47"/>
  <c r="M6" i="47"/>
  <c r="L17" i="47"/>
  <c r="L5" i="47"/>
  <c r="Q30" i="47"/>
  <c r="Q22" i="47"/>
  <c r="Q18" i="47"/>
  <c r="Q14" i="47"/>
  <c r="Q10" i="47"/>
  <c r="Q6" i="47"/>
  <c r="V31" i="47"/>
  <c r="V27" i="47"/>
  <c r="V23" i="47"/>
  <c r="V19" i="47"/>
  <c r="V15" i="47"/>
  <c r="V11" i="47"/>
  <c r="V7" i="47"/>
  <c r="AA24" i="47"/>
  <c r="AA9" i="47"/>
  <c r="AA5" i="47"/>
  <c r="AA4" i="47"/>
  <c r="AB31" i="47"/>
  <c r="AB27" i="47"/>
  <c r="AB23" i="47"/>
  <c r="AB19" i="47"/>
  <c r="AB15" i="47"/>
  <c r="AB11" i="47"/>
  <c r="AB7" i="47"/>
  <c r="R4" i="47"/>
  <c r="AA31" i="47"/>
  <c r="AA27" i="47"/>
  <c r="AB24" i="47"/>
  <c r="AA23" i="47"/>
  <c r="AA19" i="47"/>
  <c r="AA15" i="47"/>
  <c r="AB12" i="47"/>
  <c r="AA11" i="47"/>
  <c r="AB8" i="47"/>
  <c r="AA7" i="47"/>
  <c r="Q32" i="47"/>
  <c r="R29" i="47"/>
  <c r="Q28" i="47"/>
  <c r="R25" i="47"/>
  <c r="Q24" i="47"/>
  <c r="R21" i="47"/>
  <c r="Q20" i="47"/>
  <c r="R17" i="47"/>
  <c r="Q16" i="47"/>
  <c r="R13" i="47"/>
  <c r="Q12" i="47"/>
  <c r="R9" i="47"/>
  <c r="Q8" i="47"/>
  <c r="R5" i="47"/>
  <c r="W4" i="47"/>
  <c r="W30" i="47"/>
  <c r="V29" i="47"/>
  <c r="W26" i="47"/>
  <c r="V25" i="47"/>
  <c r="W22" i="47"/>
  <c r="V21" i="47"/>
  <c r="W18" i="47"/>
  <c r="V17" i="47"/>
  <c r="W14" i="47"/>
  <c r="V13" i="47"/>
  <c r="W10" i="47"/>
  <c r="V9" i="47"/>
  <c r="W6" i="47"/>
  <c r="V5" i="47"/>
  <c r="Q29" i="47"/>
  <c r="R26" i="47"/>
  <c r="Q25" i="47"/>
  <c r="Q21" i="47"/>
  <c r="R18" i="47"/>
  <c r="Q17" i="47"/>
  <c r="R14" i="47"/>
  <c r="Q13" i="47"/>
  <c r="R10" i="47"/>
  <c r="Q9" i="47"/>
  <c r="R6" i="47"/>
  <c r="Q5" i="47"/>
  <c r="V4" i="47"/>
  <c r="W31" i="47"/>
  <c r="V30" i="47"/>
  <c r="W27" i="47"/>
  <c r="V26" i="47"/>
  <c r="W23" i="47"/>
  <c r="V22" i="47"/>
  <c r="W19" i="47"/>
  <c r="V18" i="47"/>
  <c r="W15" i="47"/>
  <c r="V14" i="47"/>
  <c r="W11" i="47"/>
  <c r="V10" i="47"/>
  <c r="W7" i="47"/>
  <c r="V6" i="47"/>
  <c r="M20" i="47"/>
  <c r="M16" i="47"/>
  <c r="L15" i="47"/>
  <c r="M12" i="47"/>
  <c r="L11" i="47"/>
  <c r="M8" i="47"/>
  <c r="L7" i="47"/>
  <c r="M29" i="47"/>
  <c r="L20" i="47"/>
  <c r="M17" i="47"/>
  <c r="L16" i="47"/>
  <c r="L12" i="47"/>
  <c r="M9" i="47"/>
  <c r="L8" i="47"/>
  <c r="CC4" i="26"/>
  <c r="BS5" i="26"/>
  <c r="BT5" i="26"/>
  <c r="BU5" i="26"/>
  <c r="BV5" i="26"/>
  <c r="BW5" i="26"/>
  <c r="BX5" i="26"/>
  <c r="BY5" i="26"/>
  <c r="BZ5" i="26"/>
  <c r="CA5" i="26"/>
  <c r="CB5" i="26"/>
  <c r="CC5" i="26"/>
  <c r="CD5" i="26"/>
  <c r="BS6" i="26"/>
  <c r="BT6" i="26"/>
  <c r="BU6" i="26"/>
  <c r="BV6" i="26"/>
  <c r="BW6" i="26"/>
  <c r="BX6" i="26"/>
  <c r="BY6" i="26"/>
  <c r="BZ6" i="26"/>
  <c r="CA6" i="26"/>
  <c r="CB6" i="26"/>
  <c r="CC6" i="26"/>
  <c r="CD6" i="26"/>
  <c r="BS7" i="26"/>
  <c r="BT7" i="26"/>
  <c r="BU7" i="26"/>
  <c r="BV7" i="26"/>
  <c r="BW7" i="26"/>
  <c r="BX7" i="26"/>
  <c r="BY7" i="26"/>
  <c r="BZ7" i="26"/>
  <c r="CA7" i="26"/>
  <c r="CB7" i="26"/>
  <c r="CC7" i="26"/>
  <c r="CD7" i="26"/>
  <c r="BS8" i="26"/>
  <c r="BT8" i="26"/>
  <c r="BU8" i="26"/>
  <c r="BV8" i="26"/>
  <c r="BW8" i="26"/>
  <c r="BX8" i="26"/>
  <c r="BY8" i="26"/>
  <c r="BZ8" i="26"/>
  <c r="CA8" i="26"/>
  <c r="CB8" i="26"/>
  <c r="CC8" i="26"/>
  <c r="CD8" i="26"/>
  <c r="BS9" i="26"/>
  <c r="BT9" i="26"/>
  <c r="BU9" i="26"/>
  <c r="BV9" i="26"/>
  <c r="BW9" i="26"/>
  <c r="BX9" i="26"/>
  <c r="BY9" i="26"/>
  <c r="BZ9" i="26"/>
  <c r="CA9" i="26"/>
  <c r="CB9" i="26"/>
  <c r="CC9" i="26"/>
  <c r="CD9" i="26"/>
  <c r="BS10" i="26"/>
  <c r="BT10" i="26"/>
  <c r="BU10" i="26"/>
  <c r="BV10" i="26"/>
  <c r="BW10" i="26"/>
  <c r="BX10" i="26"/>
  <c r="BY10" i="26"/>
  <c r="BZ10" i="26"/>
  <c r="CA10" i="26"/>
  <c r="CB10" i="26"/>
  <c r="CC10" i="26"/>
  <c r="CD10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BS12" i="26"/>
  <c r="BT12" i="26"/>
  <c r="BU12" i="26"/>
  <c r="BV12" i="26"/>
  <c r="BW12" i="26"/>
  <c r="BX12" i="26"/>
  <c r="BY12" i="26"/>
  <c r="BZ12" i="26"/>
  <c r="CA12" i="26"/>
  <c r="CB12" i="26"/>
  <c r="CC12" i="26"/>
  <c r="CD12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BS15" i="26"/>
  <c r="BT15" i="26"/>
  <c r="BU15" i="26"/>
  <c r="BV15" i="26"/>
  <c r="BW15" i="26"/>
  <c r="BX15" i="26"/>
  <c r="BY15" i="26"/>
  <c r="BZ15" i="26"/>
  <c r="CA15" i="26"/>
  <c r="CB15" i="26"/>
  <c r="CC15" i="26"/>
  <c r="CD15" i="26"/>
  <c r="BS16" i="26"/>
  <c r="BT16" i="26"/>
  <c r="BU16" i="26"/>
  <c r="BV16" i="26"/>
  <c r="BW16" i="26"/>
  <c r="BX16" i="26"/>
  <c r="BY16" i="26"/>
  <c r="BZ16" i="26"/>
  <c r="CA16" i="26"/>
  <c r="CB16" i="26"/>
  <c r="CC16" i="26"/>
  <c r="CD16" i="26"/>
  <c r="BS17" i="26"/>
  <c r="BT17" i="26"/>
  <c r="BU17" i="26"/>
  <c r="BV17" i="26"/>
  <c r="BW17" i="26"/>
  <c r="BX17" i="26"/>
  <c r="BY17" i="26"/>
  <c r="BZ17" i="26"/>
  <c r="CA17" i="26"/>
  <c r="CB17" i="26"/>
  <c r="CC17" i="26"/>
  <c r="CD17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BS29" i="26"/>
  <c r="BT29" i="26"/>
  <c r="BU29" i="26"/>
  <c r="BV29" i="26"/>
  <c r="BW29" i="26"/>
  <c r="BX29" i="26"/>
  <c r="BY29" i="26"/>
  <c r="BZ29" i="26"/>
  <c r="CA29" i="26"/>
  <c r="CB29" i="26"/>
  <c r="CC29" i="26"/>
  <c r="CD29" i="26"/>
  <c r="BS30" i="26"/>
  <c r="BT30" i="26"/>
  <c r="BU30" i="26"/>
  <c r="BV30" i="26"/>
  <c r="BW30" i="26"/>
  <c r="BX30" i="26"/>
  <c r="BY30" i="26"/>
  <c r="BZ30" i="26"/>
  <c r="CA30" i="26"/>
  <c r="CB30" i="26"/>
  <c r="CC30" i="26"/>
  <c r="CD30" i="26"/>
  <c r="BS31" i="26"/>
  <c r="BT31" i="26"/>
  <c r="BU31" i="26"/>
  <c r="BV31" i="26"/>
  <c r="BW31" i="26"/>
  <c r="BX31" i="26"/>
  <c r="BY31" i="26"/>
  <c r="BZ31" i="26"/>
  <c r="CA31" i="26"/>
  <c r="CB31" i="26"/>
  <c r="CC31" i="26"/>
  <c r="CD31" i="26"/>
  <c r="BS32" i="26"/>
  <c r="BT32" i="26"/>
  <c r="BU32" i="26"/>
  <c r="BV32" i="26"/>
  <c r="BW32" i="26"/>
  <c r="BX32" i="26"/>
  <c r="BY32" i="26"/>
  <c r="BZ32" i="26"/>
  <c r="CA32" i="26"/>
  <c r="CB32" i="26"/>
  <c r="CC32" i="26"/>
  <c r="CD32" i="26"/>
  <c r="BT4" i="26"/>
  <c r="BU4" i="26"/>
  <c r="BV4" i="26"/>
  <c r="BW4" i="26"/>
  <c r="BX4" i="26"/>
  <c r="BY4" i="26"/>
  <c r="BZ4" i="26"/>
  <c r="CA4" i="26"/>
  <c r="CB4" i="26"/>
  <c r="BB32" i="26"/>
  <c r="BB31" i="26"/>
  <c r="BB30" i="26"/>
  <c r="BB29" i="26"/>
  <c r="BB28" i="26"/>
  <c r="BB27" i="26"/>
  <c r="BB26" i="26"/>
  <c r="BB25" i="26"/>
  <c r="BB24" i="26"/>
  <c r="BB23" i="26"/>
  <c r="BB22" i="26"/>
  <c r="BB21" i="26"/>
  <c r="BB20" i="26"/>
  <c r="BB19" i="26"/>
  <c r="BB18" i="26"/>
  <c r="BB17" i="26"/>
  <c r="O17" i="26" s="1"/>
  <c r="BB16" i="26"/>
  <c r="O16" i="26" s="1"/>
  <c r="BB15" i="26"/>
  <c r="O15" i="26" s="1"/>
  <c r="BB14" i="26"/>
  <c r="O14" i="26" s="1"/>
  <c r="BB13" i="26"/>
  <c r="BB12" i="26"/>
  <c r="O12" i="26" s="1"/>
  <c r="BB11" i="26"/>
  <c r="O11" i="26" s="1"/>
  <c r="BB10" i="26"/>
  <c r="O10" i="26" s="1"/>
  <c r="BB9" i="26"/>
  <c r="O9" i="26" s="1"/>
  <c r="BB8" i="26"/>
  <c r="O8" i="26" s="1"/>
  <c r="BB7" i="26"/>
  <c r="O7" i="26" s="1"/>
  <c r="BB6" i="26"/>
  <c r="O6" i="26" s="1"/>
  <c r="BB5" i="26"/>
  <c r="O5" i="26" s="1"/>
  <c r="BB4" i="26"/>
  <c r="AY32" i="26"/>
  <c r="AY31" i="26"/>
  <c r="AY30" i="26"/>
  <c r="AY29" i="26"/>
  <c r="AY28" i="26"/>
  <c r="AY27" i="26"/>
  <c r="AY26" i="26"/>
  <c r="AY25" i="26"/>
  <c r="AY24" i="26"/>
  <c r="AY23" i="26"/>
  <c r="AY22" i="26"/>
  <c r="AY21" i="26"/>
  <c r="AY20" i="26"/>
  <c r="AY19" i="26"/>
  <c r="AY18" i="26"/>
  <c r="AY17" i="26"/>
  <c r="AY16" i="26"/>
  <c r="AY15" i="26"/>
  <c r="AY14" i="26"/>
  <c r="L14" i="26" s="1"/>
  <c r="AY13" i="26"/>
  <c r="AY12" i="26"/>
  <c r="L12" i="26" s="1"/>
  <c r="AY11" i="26"/>
  <c r="L11" i="26" s="1"/>
  <c r="AY10" i="26"/>
  <c r="L10" i="26" s="1"/>
  <c r="AY9" i="26"/>
  <c r="AY8" i="26"/>
  <c r="L8" i="26" s="1"/>
  <c r="AY7" i="26"/>
  <c r="L7" i="26" s="1"/>
  <c r="AY6" i="26"/>
  <c r="L6" i="26" s="1"/>
  <c r="AY5" i="26"/>
  <c r="AY4" i="26"/>
  <c r="AV32" i="26"/>
  <c r="I32" i="26" s="1"/>
  <c r="AV31" i="26"/>
  <c r="I31" i="26" s="1"/>
  <c r="AV30" i="26"/>
  <c r="AV29" i="26"/>
  <c r="AV28" i="26"/>
  <c r="I28" i="26" s="1"/>
  <c r="AV27" i="26"/>
  <c r="AV26" i="26"/>
  <c r="AV25" i="26"/>
  <c r="AV24" i="26"/>
  <c r="I24" i="26" s="1"/>
  <c r="AV23" i="26"/>
  <c r="I23" i="26" s="1"/>
  <c r="AV22" i="26"/>
  <c r="I22" i="26" s="1"/>
  <c r="AV21" i="26"/>
  <c r="I21" i="26" s="1"/>
  <c r="AV20" i="26"/>
  <c r="I20" i="26" s="1"/>
  <c r="AV19" i="26"/>
  <c r="I19" i="26" s="1"/>
  <c r="AV18" i="26"/>
  <c r="I18" i="26" s="1"/>
  <c r="AV17" i="26"/>
  <c r="AV16" i="26"/>
  <c r="I16" i="26" s="1"/>
  <c r="AV15" i="26"/>
  <c r="I15" i="26" s="1"/>
  <c r="AV14" i="26"/>
  <c r="I14" i="26" s="1"/>
  <c r="AV13" i="26"/>
  <c r="AV12" i="26"/>
  <c r="I12" i="26" s="1"/>
  <c r="AV11" i="26"/>
  <c r="I11" i="26" s="1"/>
  <c r="AV10" i="26"/>
  <c r="I10" i="26" s="1"/>
  <c r="AV9" i="26"/>
  <c r="I9" i="26" s="1"/>
  <c r="AV8" i="26"/>
  <c r="I8" i="26" s="1"/>
  <c r="AV7" i="26"/>
  <c r="I7" i="26" s="1"/>
  <c r="AV6" i="26"/>
  <c r="I6" i="26" s="1"/>
  <c r="AV5" i="26"/>
  <c r="I5" i="26" s="1"/>
  <c r="AV4" i="26"/>
  <c r="AS32" i="26"/>
  <c r="F32" i="26" s="1"/>
  <c r="AS31" i="26"/>
  <c r="AS30" i="26"/>
  <c r="AS29" i="26"/>
  <c r="AS28" i="26"/>
  <c r="F28" i="26" s="1"/>
  <c r="AS27" i="26"/>
  <c r="AS26" i="26"/>
  <c r="AS25" i="26"/>
  <c r="AS24" i="26"/>
  <c r="F24" i="26" s="1"/>
  <c r="AS23" i="26"/>
  <c r="AS22" i="26"/>
  <c r="AS21" i="26"/>
  <c r="AS20" i="26"/>
  <c r="F20" i="26" s="1"/>
  <c r="AS19" i="26"/>
  <c r="AS18" i="26"/>
  <c r="AS17" i="26"/>
  <c r="AS16" i="26"/>
  <c r="F16" i="26" s="1"/>
  <c r="AS15" i="26"/>
  <c r="F15" i="26" s="1"/>
  <c r="AS14" i="26"/>
  <c r="F14" i="26" s="1"/>
  <c r="AS13" i="26"/>
  <c r="F13" i="26" s="1"/>
  <c r="AS12" i="26"/>
  <c r="F12" i="26" s="1"/>
  <c r="AS11" i="26"/>
  <c r="F11" i="26" s="1"/>
  <c r="AS10" i="26"/>
  <c r="F10" i="26" s="1"/>
  <c r="AS9" i="26"/>
  <c r="F9" i="26" s="1"/>
  <c r="AS8" i="26"/>
  <c r="F8" i="26" s="1"/>
  <c r="AS7" i="26"/>
  <c r="F7" i="26" s="1"/>
  <c r="AS6" i="26"/>
  <c r="F6" i="26" s="1"/>
  <c r="AS5" i="26"/>
  <c r="F5" i="26" s="1"/>
  <c r="AS4" i="26"/>
  <c r="BS4" i="26"/>
  <c r="CN32" i="26"/>
  <c r="CN31" i="26"/>
  <c r="CN30" i="26"/>
  <c r="CN29" i="26"/>
  <c r="CN28" i="26"/>
  <c r="CN27" i="26"/>
  <c r="CN26" i="26"/>
  <c r="CN25" i="26"/>
  <c r="CN24" i="26"/>
  <c r="CN23" i="26"/>
  <c r="CN22" i="26"/>
  <c r="CN21" i="26"/>
  <c r="CN20" i="26"/>
  <c r="CN19" i="26"/>
  <c r="CN18" i="26"/>
  <c r="CN17" i="26"/>
  <c r="CN16" i="26"/>
  <c r="CN15" i="26"/>
  <c r="CN14" i="26"/>
  <c r="CN13" i="26"/>
  <c r="CN12" i="26"/>
  <c r="CN11" i="26"/>
  <c r="CN10" i="26"/>
  <c r="CN9" i="26"/>
  <c r="CN8" i="26"/>
  <c r="CN7" i="26"/>
  <c r="CN6" i="26"/>
  <c r="CN5" i="26"/>
  <c r="CN4" i="26"/>
  <c r="CK32" i="26"/>
  <c r="CK31" i="26"/>
  <c r="CK30" i="26"/>
  <c r="CK29" i="26"/>
  <c r="CK28" i="26"/>
  <c r="CK27" i="26"/>
  <c r="CK26" i="26"/>
  <c r="CK25" i="26"/>
  <c r="CK24" i="26"/>
  <c r="CK23" i="26"/>
  <c r="CK22" i="26"/>
  <c r="CK21" i="26"/>
  <c r="CK20" i="26"/>
  <c r="CK19" i="26"/>
  <c r="CK18" i="26"/>
  <c r="CK17" i="26"/>
  <c r="CK16" i="26"/>
  <c r="CK15" i="26"/>
  <c r="CK14" i="26"/>
  <c r="CK13" i="26"/>
  <c r="CK12" i="26"/>
  <c r="CK11" i="26"/>
  <c r="CK10" i="26"/>
  <c r="CK9" i="26"/>
  <c r="CK8" i="26"/>
  <c r="CK7" i="26"/>
  <c r="CK6" i="26"/>
  <c r="CK5" i="26"/>
  <c r="CK4" i="26"/>
  <c r="CH32" i="26"/>
  <c r="CH31" i="26"/>
  <c r="CH30" i="26"/>
  <c r="CH29" i="26"/>
  <c r="CH28" i="26"/>
  <c r="CH27" i="26"/>
  <c r="CH26" i="26"/>
  <c r="CH25" i="26"/>
  <c r="CH24" i="26"/>
  <c r="CH23" i="26"/>
  <c r="CH22" i="26"/>
  <c r="CH21" i="26"/>
  <c r="CH20" i="26"/>
  <c r="CH19" i="26"/>
  <c r="CH18" i="26"/>
  <c r="CH17" i="26"/>
  <c r="CH16" i="26"/>
  <c r="CH15" i="26"/>
  <c r="CH14" i="26"/>
  <c r="CH13" i="26"/>
  <c r="CH12" i="26"/>
  <c r="CH11" i="26"/>
  <c r="CH10" i="26"/>
  <c r="CH9" i="26"/>
  <c r="CH8" i="26"/>
  <c r="CH7" i="26"/>
  <c r="CH6" i="26"/>
  <c r="CH5" i="26"/>
  <c r="CH4" i="26"/>
  <c r="CE32" i="26"/>
  <c r="CE31" i="26"/>
  <c r="CE30" i="26"/>
  <c r="CE29" i="26"/>
  <c r="CE28" i="26"/>
  <c r="CE27" i="26"/>
  <c r="CE26" i="26"/>
  <c r="CE25" i="26"/>
  <c r="CE24" i="26"/>
  <c r="CE23" i="26"/>
  <c r="CE22" i="26"/>
  <c r="CE21" i="26"/>
  <c r="CE20" i="26"/>
  <c r="CE19" i="26"/>
  <c r="CE18" i="26"/>
  <c r="CE17" i="26"/>
  <c r="CE16" i="26"/>
  <c r="CE15" i="26"/>
  <c r="CE14" i="26"/>
  <c r="CE13" i="26"/>
  <c r="CE12" i="26"/>
  <c r="CE11" i="26"/>
  <c r="CE10" i="26"/>
  <c r="CE9" i="26"/>
  <c r="CE8" i="26"/>
  <c r="CE7" i="26"/>
  <c r="CE6" i="26"/>
  <c r="CE5" i="26"/>
  <c r="CE4" i="26"/>
  <c r="O13" i="26"/>
  <c r="L5" i="26"/>
  <c r="L9" i="26"/>
  <c r="L13" i="26"/>
  <c r="L17" i="26"/>
  <c r="L21" i="26"/>
  <c r="I13" i="26"/>
  <c r="I17" i="26"/>
  <c r="I25" i="26"/>
  <c r="I29" i="26"/>
  <c r="L24" i="26"/>
  <c r="O20" i="26"/>
  <c r="O22" i="26"/>
  <c r="O19" i="26"/>
  <c r="L27" i="26"/>
  <c r="O26" i="26"/>
  <c r="L28" i="26"/>
  <c r="O31" i="26"/>
  <c r="C1" i="45"/>
  <c r="B1" i="45"/>
  <c r="P11" i="46"/>
  <c r="P12" i="46"/>
  <c r="P13" i="46"/>
  <c r="P14" i="46"/>
  <c r="P15" i="46"/>
  <c r="P16" i="46"/>
  <c r="P17" i="46"/>
  <c r="Q17" i="46" s="1"/>
  <c r="N12" i="46"/>
  <c r="N13" i="46"/>
  <c r="N14" i="46"/>
  <c r="N15" i="46"/>
  <c r="O15" i="46" s="1"/>
  <c r="N16" i="46"/>
  <c r="O16" i="46" s="1"/>
  <c r="N17" i="46"/>
  <c r="N11" i="46"/>
  <c r="M12" i="46"/>
  <c r="Q12" i="46" s="1"/>
  <c r="M13" i="46"/>
  <c r="M14" i="46"/>
  <c r="M15" i="46"/>
  <c r="M16" i="46"/>
  <c r="M17" i="46"/>
  <c r="M11" i="46"/>
  <c r="Q11" i="46" s="1"/>
  <c r="L12" i="46"/>
  <c r="L13" i="46"/>
  <c r="L14" i="46"/>
  <c r="L15" i="46"/>
  <c r="L16" i="46"/>
  <c r="L17" i="46"/>
  <c r="L11" i="46"/>
  <c r="X12" i="46"/>
  <c r="X13" i="46"/>
  <c r="X14" i="46"/>
  <c r="X15" i="46"/>
  <c r="X16" i="46"/>
  <c r="X17" i="46"/>
  <c r="X11" i="46"/>
  <c r="AI12" i="46"/>
  <c r="AJ12" i="46"/>
  <c r="S12" i="46" s="1"/>
  <c r="AK12" i="46"/>
  <c r="T12" i="46" s="1"/>
  <c r="AA12" i="46" s="1"/>
  <c r="AL12" i="46"/>
  <c r="AM12" i="46"/>
  <c r="AN12" i="46"/>
  <c r="AI13" i="46"/>
  <c r="R13" i="46" s="1"/>
  <c r="AJ13" i="46"/>
  <c r="S13" i="46" s="1"/>
  <c r="Z13" i="46" s="1"/>
  <c r="AK13" i="46"/>
  <c r="AL13" i="46"/>
  <c r="AM13" i="46"/>
  <c r="AN13" i="46"/>
  <c r="AI14" i="46"/>
  <c r="R14" i="46"/>
  <c r="Y14" i="46" s="1"/>
  <c r="AJ14" i="46"/>
  <c r="S14" i="46" s="1"/>
  <c r="AK14" i="46"/>
  <c r="T14" i="46" s="1"/>
  <c r="AA14" i="46" s="1"/>
  <c r="AL14" i="46"/>
  <c r="AM14" i="46"/>
  <c r="AN14" i="46"/>
  <c r="AJ11" i="46"/>
  <c r="S11" i="46" s="1"/>
  <c r="Z11" i="46" s="1"/>
  <c r="AK11" i="46"/>
  <c r="T11" i="46" s="1"/>
  <c r="AA11" i="46" s="1"/>
  <c r="AL11" i="46"/>
  <c r="AM11" i="46"/>
  <c r="AN11" i="46"/>
  <c r="AI11" i="46"/>
  <c r="R11" i="46" s="1"/>
  <c r="Y11" i="46" s="1"/>
  <c r="CF5" i="26"/>
  <c r="CG5" i="26"/>
  <c r="CI5" i="26"/>
  <c r="CJ5" i="26"/>
  <c r="CL5" i="26"/>
  <c r="CM5" i="26"/>
  <c r="CO5" i="26"/>
  <c r="CP5" i="26"/>
  <c r="CF6" i="26"/>
  <c r="CG6" i="26"/>
  <c r="CI6" i="26"/>
  <c r="CJ6" i="26"/>
  <c r="CL6" i="26"/>
  <c r="CM6" i="26"/>
  <c r="CO6" i="26"/>
  <c r="CP6" i="26"/>
  <c r="CF7" i="26"/>
  <c r="CG7" i="26"/>
  <c r="CI7" i="26"/>
  <c r="CJ7" i="26"/>
  <c r="CL7" i="26"/>
  <c r="CM7" i="26"/>
  <c r="CO7" i="26"/>
  <c r="CP7" i="26"/>
  <c r="CF8" i="26"/>
  <c r="CG8" i="26"/>
  <c r="CI8" i="26"/>
  <c r="CJ8" i="26"/>
  <c r="CL8" i="26"/>
  <c r="CM8" i="26"/>
  <c r="CO8" i="26"/>
  <c r="CP8" i="26"/>
  <c r="CF9" i="26"/>
  <c r="CG9" i="26"/>
  <c r="CI9" i="26"/>
  <c r="CJ9" i="26"/>
  <c r="CL9" i="26"/>
  <c r="CM9" i="26"/>
  <c r="CO9" i="26"/>
  <c r="CP9" i="26"/>
  <c r="CF10" i="26"/>
  <c r="CG10" i="26"/>
  <c r="CI10" i="26"/>
  <c r="CJ10" i="26"/>
  <c r="CL10" i="26"/>
  <c r="CM10" i="26"/>
  <c r="CO10" i="26"/>
  <c r="CP10" i="26"/>
  <c r="CF11" i="26"/>
  <c r="CG11" i="26"/>
  <c r="CI11" i="26"/>
  <c r="CJ11" i="26"/>
  <c r="CL11" i="26"/>
  <c r="CM11" i="26"/>
  <c r="CO11" i="26"/>
  <c r="CP11" i="26"/>
  <c r="CF12" i="26"/>
  <c r="CG12" i="26"/>
  <c r="CI12" i="26"/>
  <c r="CJ12" i="26"/>
  <c r="CL12" i="26"/>
  <c r="CM12" i="26"/>
  <c r="CO12" i="26"/>
  <c r="CP12" i="26"/>
  <c r="CF13" i="26"/>
  <c r="CG13" i="26"/>
  <c r="CI13" i="26"/>
  <c r="CJ13" i="26"/>
  <c r="CL13" i="26"/>
  <c r="CM13" i="26"/>
  <c r="CO13" i="26"/>
  <c r="CP13" i="26"/>
  <c r="CF14" i="26"/>
  <c r="CG14" i="26"/>
  <c r="CI14" i="26"/>
  <c r="CJ14" i="26"/>
  <c r="CL14" i="26"/>
  <c r="CM14" i="26"/>
  <c r="CO14" i="26"/>
  <c r="CP14" i="26"/>
  <c r="CF15" i="26"/>
  <c r="CG15" i="26"/>
  <c r="CI15" i="26"/>
  <c r="CJ15" i="26"/>
  <c r="CL15" i="26"/>
  <c r="CM15" i="26"/>
  <c r="CO15" i="26"/>
  <c r="CP15" i="26"/>
  <c r="CF16" i="26"/>
  <c r="CG16" i="26"/>
  <c r="CI16" i="26"/>
  <c r="CJ16" i="26"/>
  <c r="CL16" i="26"/>
  <c r="CM16" i="26"/>
  <c r="CO16" i="26"/>
  <c r="CP16" i="26"/>
  <c r="CF17" i="26"/>
  <c r="CG17" i="26"/>
  <c r="CI17" i="26"/>
  <c r="CJ17" i="26"/>
  <c r="CL17" i="26"/>
  <c r="CM17" i="26"/>
  <c r="CO17" i="26"/>
  <c r="CP17" i="26"/>
  <c r="CF18" i="26"/>
  <c r="CG18" i="26"/>
  <c r="CI18" i="26"/>
  <c r="CJ18" i="26"/>
  <c r="CL18" i="26"/>
  <c r="CM18" i="26"/>
  <c r="CO18" i="26"/>
  <c r="CP18" i="26"/>
  <c r="CF19" i="26"/>
  <c r="CG19" i="26"/>
  <c r="CI19" i="26"/>
  <c r="CJ19" i="26"/>
  <c r="CL19" i="26"/>
  <c r="CM19" i="26"/>
  <c r="CO19" i="26"/>
  <c r="CP19" i="26"/>
  <c r="CF20" i="26"/>
  <c r="CG20" i="26"/>
  <c r="CI20" i="26"/>
  <c r="CJ20" i="26"/>
  <c r="CL20" i="26"/>
  <c r="CM20" i="26"/>
  <c r="CO20" i="26"/>
  <c r="CP20" i="26"/>
  <c r="CF21" i="26"/>
  <c r="CG21" i="26"/>
  <c r="CI21" i="26"/>
  <c r="CJ21" i="26"/>
  <c r="CL21" i="26"/>
  <c r="CM21" i="26"/>
  <c r="CO21" i="26"/>
  <c r="CP21" i="26"/>
  <c r="CF22" i="26"/>
  <c r="CG22" i="26"/>
  <c r="CI22" i="26"/>
  <c r="CJ22" i="26"/>
  <c r="CL22" i="26"/>
  <c r="CM22" i="26"/>
  <c r="CO22" i="26"/>
  <c r="CP22" i="26"/>
  <c r="CF23" i="26"/>
  <c r="CG23" i="26"/>
  <c r="CI23" i="26"/>
  <c r="CJ23" i="26"/>
  <c r="CL23" i="26"/>
  <c r="CM23" i="26"/>
  <c r="CO23" i="26"/>
  <c r="CP23" i="26"/>
  <c r="CF24" i="26"/>
  <c r="CG24" i="26"/>
  <c r="CI24" i="26"/>
  <c r="CJ24" i="26"/>
  <c r="CL24" i="26"/>
  <c r="CM24" i="26"/>
  <c r="CO24" i="26"/>
  <c r="CP24" i="26"/>
  <c r="CF25" i="26"/>
  <c r="CG25" i="26"/>
  <c r="CI25" i="26"/>
  <c r="CJ25" i="26"/>
  <c r="CL25" i="26"/>
  <c r="CM25" i="26"/>
  <c r="CO25" i="26"/>
  <c r="CP25" i="26"/>
  <c r="CF26" i="26"/>
  <c r="CG26" i="26"/>
  <c r="CI26" i="26"/>
  <c r="CJ26" i="26"/>
  <c r="CL26" i="26"/>
  <c r="CM26" i="26"/>
  <c r="CO26" i="26"/>
  <c r="CP26" i="26"/>
  <c r="CF27" i="26"/>
  <c r="CG27" i="26"/>
  <c r="CI27" i="26"/>
  <c r="CJ27" i="26"/>
  <c r="CL27" i="26"/>
  <c r="CM27" i="26"/>
  <c r="CO27" i="26"/>
  <c r="CP27" i="26"/>
  <c r="CF28" i="26"/>
  <c r="CG28" i="26"/>
  <c r="CI28" i="26"/>
  <c r="CJ28" i="26"/>
  <c r="CL28" i="26"/>
  <c r="CM28" i="26"/>
  <c r="CO28" i="26"/>
  <c r="CP28" i="26"/>
  <c r="CF29" i="26"/>
  <c r="CG29" i="26"/>
  <c r="CI29" i="26"/>
  <c r="CJ29" i="26"/>
  <c r="CL29" i="26"/>
  <c r="CM29" i="26"/>
  <c r="CO29" i="26"/>
  <c r="CP29" i="26"/>
  <c r="CF30" i="26"/>
  <c r="CG30" i="26"/>
  <c r="CI30" i="26"/>
  <c r="CJ30" i="26"/>
  <c r="CL30" i="26"/>
  <c r="CM30" i="26"/>
  <c r="CO30" i="26"/>
  <c r="CP30" i="26"/>
  <c r="CF31" i="26"/>
  <c r="CG31" i="26"/>
  <c r="CI31" i="26"/>
  <c r="CJ31" i="26"/>
  <c r="CL31" i="26"/>
  <c r="CM31" i="26"/>
  <c r="CO31" i="26"/>
  <c r="CP31" i="26"/>
  <c r="CF32" i="26"/>
  <c r="CG32" i="26"/>
  <c r="CI32" i="26"/>
  <c r="CJ32" i="26"/>
  <c r="CL32" i="26"/>
  <c r="CM32" i="26"/>
  <c r="CO32" i="26"/>
  <c r="CP32" i="26"/>
  <c r="CG4" i="26"/>
  <c r="CI4" i="26"/>
  <c r="CJ4" i="26"/>
  <c r="CL4" i="26"/>
  <c r="CM4" i="26"/>
  <c r="CO4" i="26"/>
  <c r="CP4" i="26"/>
  <c r="T41" i="29"/>
  <c r="AF41" i="29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BK13" i="20"/>
  <c r="BK14" i="20"/>
  <c r="BK15" i="20"/>
  <c r="BK16" i="20"/>
  <c r="BK17" i="20"/>
  <c r="BK18" i="20"/>
  <c r="BK19" i="20"/>
  <c r="BK20" i="20"/>
  <c r="BK21" i="20"/>
  <c r="BK22" i="20"/>
  <c r="BK23" i="20"/>
  <c r="BK24" i="20"/>
  <c r="BK25" i="20"/>
  <c r="BK26" i="20"/>
  <c r="BK27" i="20"/>
  <c r="BK28" i="20"/>
  <c r="BK29" i="20"/>
  <c r="BK30" i="20"/>
  <c r="BK31" i="20"/>
  <c r="BK32" i="20"/>
  <c r="BK33" i="20"/>
  <c r="BK34" i="20"/>
  <c r="BK35" i="20"/>
  <c r="BK36" i="20"/>
  <c r="BK37" i="20"/>
  <c r="BK38" i="20"/>
  <c r="BK39" i="20"/>
  <c r="BK40" i="20"/>
  <c r="CF4" i="26"/>
  <c r="BK12" i="20"/>
  <c r="AL12" i="20"/>
  <c r="BT12" i="20" s="1"/>
  <c r="F12" i="20"/>
  <c r="AL13" i="20"/>
  <c r="F13" i="20"/>
  <c r="AL14" i="20"/>
  <c r="F14" i="20"/>
  <c r="AL15" i="20"/>
  <c r="BT15" i="20" s="1"/>
  <c r="F15" i="20"/>
  <c r="AL16" i="20"/>
  <c r="BT16" i="20" s="1"/>
  <c r="F16" i="20"/>
  <c r="AL17" i="20"/>
  <c r="BT17" i="20" s="1"/>
  <c r="F17" i="20"/>
  <c r="AL18" i="20"/>
  <c r="BT18" i="20" s="1"/>
  <c r="F18" i="20"/>
  <c r="AL19" i="20"/>
  <c r="BT19" i="20" s="1"/>
  <c r="F19" i="20"/>
  <c r="AL20" i="20"/>
  <c r="F20" i="20"/>
  <c r="AL21" i="20"/>
  <c r="BT21" i="20" s="1"/>
  <c r="F21" i="20"/>
  <c r="AU21" i="20" s="1"/>
  <c r="AL22" i="20"/>
  <c r="F22" i="20"/>
  <c r="AL23" i="20"/>
  <c r="BT23" i="20" s="1"/>
  <c r="F23" i="20"/>
  <c r="AL24" i="20"/>
  <c r="F24" i="20"/>
  <c r="AL25" i="20"/>
  <c r="F25" i="20"/>
  <c r="AL26" i="20"/>
  <c r="F26" i="20"/>
  <c r="AL27" i="20"/>
  <c r="BT27" i="20" s="1"/>
  <c r="F27" i="20"/>
  <c r="AL28" i="20"/>
  <c r="BT28" i="20" s="1"/>
  <c r="F28" i="20"/>
  <c r="AL29" i="20"/>
  <c r="BT29" i="20" s="1"/>
  <c r="F29" i="20"/>
  <c r="AU29" i="20" s="1"/>
  <c r="AL30" i="20"/>
  <c r="F30" i="20"/>
  <c r="AL31" i="20"/>
  <c r="BT31" i="20" s="1"/>
  <c r="F31" i="20"/>
  <c r="AL32" i="20"/>
  <c r="F32" i="20"/>
  <c r="AL33" i="20"/>
  <c r="BT33" i="20" s="1"/>
  <c r="F33" i="20"/>
  <c r="AL34" i="20"/>
  <c r="F34" i="20"/>
  <c r="AL35" i="20"/>
  <c r="BT35" i="20" s="1"/>
  <c r="F35" i="20"/>
  <c r="AU35" i="20" s="1"/>
  <c r="AL36" i="20"/>
  <c r="BT36" i="20" s="1"/>
  <c r="F36" i="20"/>
  <c r="AL37" i="20"/>
  <c r="BT37" i="20" s="1"/>
  <c r="F37" i="20"/>
  <c r="AL38" i="20"/>
  <c r="F38" i="20"/>
  <c r="AL39" i="20"/>
  <c r="BT39" i="20" s="1"/>
  <c r="F39" i="20"/>
  <c r="AU39" i="20" s="1"/>
  <c r="AL40" i="20"/>
  <c r="BT40" i="20" s="1"/>
  <c r="F40" i="20"/>
  <c r="BI13" i="20"/>
  <c r="BJ13" i="20"/>
  <c r="BI14" i="20"/>
  <c r="BJ14" i="20"/>
  <c r="BI15" i="20"/>
  <c r="BJ15" i="20"/>
  <c r="BI16" i="20"/>
  <c r="BJ16" i="20"/>
  <c r="BI17" i="20"/>
  <c r="BJ17" i="20"/>
  <c r="BI18" i="20"/>
  <c r="BJ18" i="20"/>
  <c r="BI19" i="20"/>
  <c r="BJ19" i="20"/>
  <c r="BI20" i="20"/>
  <c r="BJ20" i="20"/>
  <c r="BI21" i="20"/>
  <c r="BJ21" i="20"/>
  <c r="BI22" i="20"/>
  <c r="BJ22" i="20"/>
  <c r="BI23" i="20"/>
  <c r="BJ23" i="20"/>
  <c r="BI24" i="20"/>
  <c r="BJ24" i="20"/>
  <c r="BI25" i="20"/>
  <c r="BJ25" i="20"/>
  <c r="BI26" i="20"/>
  <c r="BJ26" i="20"/>
  <c r="BI27" i="20"/>
  <c r="BJ27" i="20"/>
  <c r="BI28" i="20"/>
  <c r="BJ28" i="20"/>
  <c r="BI29" i="20"/>
  <c r="BJ29" i="20"/>
  <c r="BI30" i="20"/>
  <c r="BJ30" i="20"/>
  <c r="BI31" i="20"/>
  <c r="BJ31" i="20"/>
  <c r="BI32" i="20"/>
  <c r="BJ32" i="20"/>
  <c r="BI33" i="20"/>
  <c r="BJ33" i="20"/>
  <c r="BI34" i="20"/>
  <c r="BJ34" i="20"/>
  <c r="BI35" i="20"/>
  <c r="BJ35" i="20"/>
  <c r="BI36" i="20"/>
  <c r="BJ36" i="20"/>
  <c r="BI37" i="20"/>
  <c r="BJ37" i="20"/>
  <c r="BI38" i="20"/>
  <c r="BJ38" i="20"/>
  <c r="BI39" i="20"/>
  <c r="BJ39" i="20"/>
  <c r="BI40" i="20"/>
  <c r="BJ40" i="20"/>
  <c r="BJ12" i="20"/>
  <c r="BI12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BG13" i="20"/>
  <c r="BG14" i="20"/>
  <c r="BH14" i="20" s="1"/>
  <c r="BG15" i="20"/>
  <c r="BG16" i="20"/>
  <c r="BG17" i="20"/>
  <c r="BG18" i="20"/>
  <c r="BG19" i="20"/>
  <c r="BG20" i="20"/>
  <c r="BG21" i="20"/>
  <c r="BG22" i="20"/>
  <c r="BH22" i="20" s="1"/>
  <c r="BG23" i="20"/>
  <c r="BG24" i="20"/>
  <c r="BG25" i="20"/>
  <c r="BG26" i="20"/>
  <c r="BH26" i="20" s="1"/>
  <c r="BG27" i="20"/>
  <c r="BG28" i="20"/>
  <c r="BG29" i="20"/>
  <c r="BG30" i="20"/>
  <c r="BH30" i="20" s="1"/>
  <c r="BG31" i="20"/>
  <c r="BG32" i="20"/>
  <c r="BG33" i="20"/>
  <c r="BG34" i="20"/>
  <c r="BH34" i="20" s="1"/>
  <c r="BG35" i="20"/>
  <c r="BG36" i="20"/>
  <c r="BG37" i="20"/>
  <c r="BG38" i="20"/>
  <c r="BG39" i="20"/>
  <c r="BG40" i="20"/>
  <c r="BG12" i="20"/>
  <c r="BE13" i="20"/>
  <c r="BE14" i="20"/>
  <c r="BE15" i="20"/>
  <c r="BE16" i="20"/>
  <c r="BE17" i="20"/>
  <c r="BE18" i="20"/>
  <c r="BE19" i="20"/>
  <c r="BE20" i="20"/>
  <c r="BE21" i="20"/>
  <c r="BF21" i="20" s="1"/>
  <c r="BE22" i="20"/>
  <c r="BE23" i="20"/>
  <c r="BE24" i="20"/>
  <c r="BE25" i="20"/>
  <c r="BE26" i="20"/>
  <c r="BE27" i="20"/>
  <c r="BE28" i="20"/>
  <c r="BE29" i="20"/>
  <c r="BF29" i="20" s="1"/>
  <c r="BE30" i="20"/>
  <c r="BE31" i="20"/>
  <c r="BE32" i="20"/>
  <c r="BE33" i="20"/>
  <c r="BE34" i="20"/>
  <c r="BE35" i="20"/>
  <c r="BE36" i="20"/>
  <c r="BE37" i="20"/>
  <c r="BF37" i="20" s="1"/>
  <c r="BE38" i="20"/>
  <c r="BE39" i="20"/>
  <c r="BE40" i="20"/>
  <c r="BE12" i="20"/>
  <c r="BF12" i="20" s="1"/>
  <c r="BD13" i="20"/>
  <c r="BD14" i="20"/>
  <c r="BD15" i="20"/>
  <c r="BH15" i="20" s="1"/>
  <c r="BD16" i="20"/>
  <c r="BF16" i="20" s="1"/>
  <c r="BD17" i="20"/>
  <c r="BD18" i="20"/>
  <c r="BD19" i="20"/>
  <c r="BD20" i="20"/>
  <c r="BH20" i="20" s="1"/>
  <c r="BD21" i="20"/>
  <c r="BD22" i="20"/>
  <c r="BD23" i="20"/>
  <c r="BD24" i="20"/>
  <c r="BH24" i="20" s="1"/>
  <c r="BD25" i="20"/>
  <c r="BD26" i="20"/>
  <c r="BD27" i="20"/>
  <c r="BD28" i="20"/>
  <c r="BH28" i="20" s="1"/>
  <c r="BD29" i="20"/>
  <c r="BD30" i="20"/>
  <c r="BD31" i="20"/>
  <c r="BH31" i="20" s="1"/>
  <c r="BD32" i="20"/>
  <c r="BH32" i="20" s="1"/>
  <c r="BD33" i="20"/>
  <c r="BD34" i="20"/>
  <c r="BD35" i="20"/>
  <c r="BH35" i="20" s="1"/>
  <c r="BD36" i="20"/>
  <c r="BF36" i="20" s="1"/>
  <c r="BD37" i="20"/>
  <c r="BD38" i="20"/>
  <c r="BD39" i="20"/>
  <c r="BD40" i="20"/>
  <c r="BH40" i="20" s="1"/>
  <c r="BD12" i="20"/>
  <c r="BC13" i="20"/>
  <c r="BC14" i="20"/>
  <c r="BC15" i="20"/>
  <c r="BC16" i="20"/>
  <c r="BC17" i="20"/>
  <c r="BC18" i="20"/>
  <c r="BC19" i="20"/>
  <c r="BC20" i="20"/>
  <c r="BC21" i="20"/>
  <c r="BC22" i="20"/>
  <c r="BC23" i="20"/>
  <c r="BC24" i="20"/>
  <c r="BC25" i="20"/>
  <c r="BC26" i="20"/>
  <c r="BC27" i="20"/>
  <c r="BC28" i="20"/>
  <c r="BC29" i="20"/>
  <c r="BC30" i="20"/>
  <c r="BC31" i="20"/>
  <c r="BC32" i="20"/>
  <c r="BC33" i="20"/>
  <c r="BC34" i="20"/>
  <c r="BC35" i="20"/>
  <c r="BC36" i="20"/>
  <c r="BC37" i="20"/>
  <c r="BC38" i="20"/>
  <c r="BC39" i="20"/>
  <c r="BC40" i="20"/>
  <c r="BC12" i="20"/>
  <c r="BA13" i="20"/>
  <c r="BA14" i="20"/>
  <c r="BA15" i="20"/>
  <c r="BA16" i="20"/>
  <c r="BA17" i="20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7" i="20"/>
  <c r="BA38" i="20"/>
  <c r="BA39" i="20"/>
  <c r="BA40" i="20"/>
  <c r="BA12" i="20"/>
  <c r="AY13" i="20"/>
  <c r="AX13" i="20"/>
  <c r="AY14" i="20"/>
  <c r="AX14" i="20"/>
  <c r="AY15" i="20"/>
  <c r="AZ15" i="20" s="1"/>
  <c r="AX15" i="20"/>
  <c r="AY16" i="20"/>
  <c r="AX16" i="20"/>
  <c r="BB16" i="20" s="1"/>
  <c r="AY17" i="20"/>
  <c r="AX17" i="20"/>
  <c r="AY18" i="20"/>
  <c r="AX18" i="20"/>
  <c r="AY19" i="20"/>
  <c r="AX19" i="20"/>
  <c r="AY20" i="20"/>
  <c r="AX20" i="20"/>
  <c r="AY21" i="20"/>
  <c r="AX21" i="20"/>
  <c r="AY22" i="20"/>
  <c r="AX22" i="20"/>
  <c r="AY23" i="20"/>
  <c r="AX23" i="20"/>
  <c r="AY24" i="20"/>
  <c r="AX24" i="20"/>
  <c r="AY25" i="20"/>
  <c r="AZ25" i="20" s="1"/>
  <c r="AX25" i="20"/>
  <c r="AY26" i="20"/>
  <c r="AX26" i="20"/>
  <c r="AY27" i="20"/>
  <c r="AZ27" i="20" s="1"/>
  <c r="AX27" i="20"/>
  <c r="BB27" i="20" s="1"/>
  <c r="AY28" i="20"/>
  <c r="AX28" i="20"/>
  <c r="AY29" i="20"/>
  <c r="AZ29" i="20" s="1"/>
  <c r="AX29" i="20"/>
  <c r="AY30" i="20"/>
  <c r="AX30" i="20"/>
  <c r="AY31" i="20"/>
  <c r="AX31" i="20"/>
  <c r="BB31" i="20" s="1"/>
  <c r="AY32" i="20"/>
  <c r="AX32" i="20"/>
  <c r="AY33" i="20"/>
  <c r="AX33" i="20"/>
  <c r="AY34" i="20"/>
  <c r="AX34" i="20"/>
  <c r="AY35" i="20"/>
  <c r="AX35" i="20"/>
  <c r="BB35" i="20" s="1"/>
  <c r="AY36" i="20"/>
  <c r="AX36" i="20"/>
  <c r="BB36" i="20" s="1"/>
  <c r="AY37" i="20"/>
  <c r="AX37" i="20"/>
  <c r="AY38" i="20"/>
  <c r="AX38" i="20"/>
  <c r="AY39" i="20"/>
  <c r="AX39" i="20"/>
  <c r="AY40" i="20"/>
  <c r="AX40" i="20"/>
  <c r="AY12" i="20"/>
  <c r="AX12" i="20"/>
  <c r="BK90" i="20"/>
  <c r="BN90" i="20"/>
  <c r="BP90" i="20"/>
  <c r="BJ90" i="20"/>
  <c r="BM90" i="20"/>
  <c r="BI90" i="20"/>
  <c r="BL90" i="20"/>
  <c r="BG90" i="20"/>
  <c r="BH90" i="20"/>
  <c r="BE90" i="20"/>
  <c r="BF90" i="20"/>
  <c r="BD90" i="20"/>
  <c r="BC90" i="20"/>
  <c r="BA90" i="20"/>
  <c r="BB90" i="20"/>
  <c r="AY90" i="20"/>
  <c r="AZ90" i="20"/>
  <c r="AX90" i="20"/>
  <c r="BK89" i="20"/>
  <c r="BO89" i="20"/>
  <c r="BP89" i="20"/>
  <c r="BJ89" i="20"/>
  <c r="BM89" i="20"/>
  <c r="BI89" i="20"/>
  <c r="BL89" i="20"/>
  <c r="BG89" i="20"/>
  <c r="BH89" i="20"/>
  <c r="BE89" i="20"/>
  <c r="BF89" i="20"/>
  <c r="BD89" i="20"/>
  <c r="BC89" i="20"/>
  <c r="BA89" i="20"/>
  <c r="BB89" i="20"/>
  <c r="AY89" i="20"/>
  <c r="AZ89" i="20"/>
  <c r="AX89" i="20"/>
  <c r="BK88" i="20"/>
  <c r="BO88" i="20"/>
  <c r="BP88" i="20"/>
  <c r="BJ88" i="20"/>
  <c r="BM88" i="20"/>
  <c r="BI88" i="20"/>
  <c r="BL88" i="20"/>
  <c r="BG88" i="20"/>
  <c r="BH88" i="20"/>
  <c r="BE88" i="20"/>
  <c r="BF88" i="20"/>
  <c r="BD88" i="20"/>
  <c r="BC88" i="20"/>
  <c r="BA88" i="20"/>
  <c r="BB88" i="20"/>
  <c r="AY88" i="20"/>
  <c r="AZ88" i="20"/>
  <c r="AX88" i="20"/>
  <c r="BK87" i="20"/>
  <c r="BP87" i="20"/>
  <c r="BJ87" i="20"/>
  <c r="BM87" i="20"/>
  <c r="BI87" i="20"/>
  <c r="BL87" i="20"/>
  <c r="BG87" i="20"/>
  <c r="BH87" i="20"/>
  <c r="BE87" i="20"/>
  <c r="BF87" i="20"/>
  <c r="BD87" i="20"/>
  <c r="BC87" i="20"/>
  <c r="BA87" i="20"/>
  <c r="BB87" i="20"/>
  <c r="AY87" i="20"/>
  <c r="AZ87" i="20"/>
  <c r="AX87" i="20"/>
  <c r="BK86" i="20"/>
  <c r="BO86" i="20"/>
  <c r="BP86" i="20"/>
  <c r="BJ86" i="20"/>
  <c r="BM86" i="20"/>
  <c r="BI86" i="20"/>
  <c r="BL86" i="20"/>
  <c r="BG86" i="20"/>
  <c r="BH86" i="20"/>
  <c r="BE86" i="20"/>
  <c r="BF86" i="20"/>
  <c r="BD86" i="20"/>
  <c r="BC86" i="20"/>
  <c r="BA86" i="20"/>
  <c r="BB86" i="20"/>
  <c r="AY86" i="20"/>
  <c r="AZ86" i="20"/>
  <c r="AX86" i="20"/>
  <c r="BK85" i="20"/>
  <c r="BP85" i="20"/>
  <c r="BJ85" i="20"/>
  <c r="BM85" i="20"/>
  <c r="BI85" i="20"/>
  <c r="BL85" i="20"/>
  <c r="BG85" i="20"/>
  <c r="BH85" i="20"/>
  <c r="BE85" i="20"/>
  <c r="BF85" i="20"/>
  <c r="BD85" i="20"/>
  <c r="BC85" i="20"/>
  <c r="BA85" i="20"/>
  <c r="BB85" i="20"/>
  <c r="AY85" i="20"/>
  <c r="AZ85" i="20"/>
  <c r="AX85" i="20"/>
  <c r="BK84" i="20"/>
  <c r="BO84" i="20"/>
  <c r="BP84" i="20"/>
  <c r="BJ84" i="20"/>
  <c r="BM84" i="20"/>
  <c r="BI84" i="20"/>
  <c r="BL84" i="20"/>
  <c r="BG84" i="20"/>
  <c r="BH84" i="20"/>
  <c r="BE84" i="20"/>
  <c r="BF84" i="20"/>
  <c r="BD84" i="20"/>
  <c r="BC84" i="20"/>
  <c r="BA84" i="20"/>
  <c r="BB84" i="20"/>
  <c r="AY84" i="20"/>
  <c r="AZ84" i="20"/>
  <c r="AX84" i="20"/>
  <c r="BK83" i="20"/>
  <c r="BN83" i="20"/>
  <c r="BP83" i="20"/>
  <c r="BO83" i="20"/>
  <c r="BJ83" i="20"/>
  <c r="BM83" i="20"/>
  <c r="BI83" i="20"/>
  <c r="BL83" i="20"/>
  <c r="BG83" i="20"/>
  <c r="BH83" i="20"/>
  <c r="BE83" i="20"/>
  <c r="BF83" i="20"/>
  <c r="BD83" i="20"/>
  <c r="BC83" i="20"/>
  <c r="BA83" i="20"/>
  <c r="BB83" i="20"/>
  <c r="AY83" i="20"/>
  <c r="AZ83" i="20"/>
  <c r="AX83" i="20"/>
  <c r="BK82" i="20"/>
  <c r="BQ82" i="20"/>
  <c r="BP82" i="20"/>
  <c r="BJ82" i="20"/>
  <c r="BM82" i="20"/>
  <c r="BI82" i="20"/>
  <c r="BL82" i="20"/>
  <c r="BG82" i="20"/>
  <c r="BH82" i="20"/>
  <c r="BE82" i="20"/>
  <c r="BF82" i="20"/>
  <c r="BD82" i="20"/>
  <c r="BC82" i="20"/>
  <c r="BA82" i="20"/>
  <c r="BB82" i="20"/>
  <c r="AY82" i="20"/>
  <c r="AZ82" i="20"/>
  <c r="AX82" i="20"/>
  <c r="BK81" i="20"/>
  <c r="BN81" i="20"/>
  <c r="BP81" i="20"/>
  <c r="BJ81" i="20"/>
  <c r="BM81" i="20"/>
  <c r="BI81" i="20"/>
  <c r="BL81" i="20"/>
  <c r="BG81" i="20"/>
  <c r="BH81" i="20"/>
  <c r="BE81" i="20"/>
  <c r="BF81" i="20"/>
  <c r="BD81" i="20"/>
  <c r="BC81" i="20"/>
  <c r="BA81" i="20"/>
  <c r="BB81" i="20"/>
  <c r="AY81" i="20"/>
  <c r="AZ81" i="20"/>
  <c r="AX81" i="20"/>
  <c r="BK80" i="20"/>
  <c r="BO80" i="20"/>
  <c r="BP80" i="20"/>
  <c r="BJ80" i="20"/>
  <c r="BM80" i="20"/>
  <c r="BI80" i="20"/>
  <c r="BL80" i="20"/>
  <c r="BG80" i="20"/>
  <c r="BH80" i="20"/>
  <c r="BE80" i="20"/>
  <c r="BF80" i="20"/>
  <c r="BD80" i="20"/>
  <c r="BC80" i="20"/>
  <c r="BA80" i="20"/>
  <c r="BB80" i="20"/>
  <c r="AY80" i="20"/>
  <c r="AZ80" i="20"/>
  <c r="AX80" i="20"/>
  <c r="BK79" i="20"/>
  <c r="BN79" i="20"/>
  <c r="BP79" i="20"/>
  <c r="BJ79" i="20"/>
  <c r="BM79" i="20"/>
  <c r="BI79" i="20"/>
  <c r="BL79" i="20"/>
  <c r="BG79" i="20"/>
  <c r="BH79" i="20"/>
  <c r="BE79" i="20"/>
  <c r="BF79" i="20"/>
  <c r="BD79" i="20"/>
  <c r="BC79" i="20"/>
  <c r="BA79" i="20"/>
  <c r="BB79" i="20"/>
  <c r="AY79" i="20"/>
  <c r="AZ79" i="20"/>
  <c r="AX79" i="20"/>
  <c r="BK78" i="20"/>
  <c r="BP78" i="20"/>
  <c r="BJ78" i="20"/>
  <c r="BM78" i="20"/>
  <c r="BI78" i="20"/>
  <c r="BL78" i="20"/>
  <c r="BG78" i="20"/>
  <c r="BH78" i="20"/>
  <c r="BE78" i="20"/>
  <c r="BF78" i="20"/>
  <c r="BD78" i="20"/>
  <c r="BC78" i="20"/>
  <c r="BA78" i="20"/>
  <c r="BB78" i="20"/>
  <c r="AY78" i="20"/>
  <c r="AZ78" i="20"/>
  <c r="AX78" i="20"/>
  <c r="BK77" i="20"/>
  <c r="BN77" i="20"/>
  <c r="BP77" i="20"/>
  <c r="BJ77" i="20"/>
  <c r="BM77" i="20"/>
  <c r="BI77" i="20"/>
  <c r="BL77" i="20"/>
  <c r="BG77" i="20"/>
  <c r="BH77" i="20"/>
  <c r="BE77" i="20"/>
  <c r="BF77" i="20"/>
  <c r="BD77" i="20"/>
  <c r="BC77" i="20"/>
  <c r="BA77" i="20"/>
  <c r="BB77" i="20"/>
  <c r="AY77" i="20"/>
  <c r="AZ77" i="20"/>
  <c r="AX77" i="20"/>
  <c r="BK76" i="20"/>
  <c r="BO76" i="20"/>
  <c r="BP76" i="20"/>
  <c r="BJ76" i="20"/>
  <c r="BM76" i="20"/>
  <c r="BI76" i="20"/>
  <c r="BL76" i="20"/>
  <c r="BG76" i="20"/>
  <c r="BH76" i="20"/>
  <c r="BE76" i="20"/>
  <c r="BF76" i="20"/>
  <c r="BD76" i="20"/>
  <c r="BC76" i="20"/>
  <c r="BA76" i="20"/>
  <c r="BB76" i="20"/>
  <c r="AY76" i="20"/>
  <c r="AZ76" i="20"/>
  <c r="AX76" i="20"/>
  <c r="BK75" i="20"/>
  <c r="BN75" i="20"/>
  <c r="BP75" i="20"/>
  <c r="BJ75" i="20"/>
  <c r="BM75" i="20"/>
  <c r="BI75" i="20"/>
  <c r="BL75" i="20"/>
  <c r="BG75" i="20"/>
  <c r="BH75" i="20"/>
  <c r="BE75" i="20"/>
  <c r="BF75" i="20"/>
  <c r="BD75" i="20"/>
  <c r="BC75" i="20"/>
  <c r="BA75" i="20"/>
  <c r="BB75" i="20"/>
  <c r="AY75" i="20"/>
  <c r="AZ75" i="20"/>
  <c r="AX75" i="20"/>
  <c r="BK74" i="20"/>
  <c r="BP74" i="20"/>
  <c r="BJ74" i="20"/>
  <c r="BM74" i="20"/>
  <c r="BI74" i="20"/>
  <c r="BL74" i="20"/>
  <c r="BG74" i="20"/>
  <c r="BH74" i="20"/>
  <c r="BE74" i="20"/>
  <c r="BF74" i="20"/>
  <c r="BD74" i="20"/>
  <c r="BC74" i="20"/>
  <c r="BA74" i="20"/>
  <c r="BB74" i="20"/>
  <c r="AY74" i="20"/>
  <c r="AZ74" i="20"/>
  <c r="AX74" i="20"/>
  <c r="BK73" i="20"/>
  <c r="BN73" i="20"/>
  <c r="BP73" i="20"/>
  <c r="BJ73" i="20"/>
  <c r="BM73" i="20"/>
  <c r="BI73" i="20"/>
  <c r="BL73" i="20"/>
  <c r="BG73" i="20"/>
  <c r="BH73" i="20"/>
  <c r="BE73" i="20"/>
  <c r="BF73" i="20"/>
  <c r="BD73" i="20"/>
  <c r="BC73" i="20"/>
  <c r="BA73" i="20"/>
  <c r="BB73" i="20"/>
  <c r="AY73" i="20"/>
  <c r="AZ73" i="20"/>
  <c r="AX73" i="20"/>
  <c r="BK72" i="20"/>
  <c r="BO72" i="20"/>
  <c r="BP72" i="20"/>
  <c r="BJ72" i="20"/>
  <c r="BM72" i="20"/>
  <c r="BI72" i="20"/>
  <c r="BL72" i="20"/>
  <c r="BG72" i="20"/>
  <c r="BH72" i="20"/>
  <c r="BE72" i="20"/>
  <c r="BF72" i="20"/>
  <c r="BD72" i="20"/>
  <c r="BC72" i="20"/>
  <c r="BA72" i="20"/>
  <c r="BB72" i="20"/>
  <c r="AY72" i="20"/>
  <c r="AZ72" i="20"/>
  <c r="AX72" i="20"/>
  <c r="BK71" i="20"/>
  <c r="BN71" i="20"/>
  <c r="BP71" i="20"/>
  <c r="BJ71" i="20"/>
  <c r="BM71" i="20"/>
  <c r="BI71" i="20"/>
  <c r="BL71" i="20"/>
  <c r="BG71" i="20"/>
  <c r="BH71" i="20"/>
  <c r="BE71" i="20"/>
  <c r="BF71" i="20"/>
  <c r="BD71" i="20"/>
  <c r="BC71" i="20"/>
  <c r="BA71" i="20"/>
  <c r="BB71" i="20"/>
  <c r="AY71" i="20"/>
  <c r="AZ71" i="20"/>
  <c r="AX71" i="20"/>
  <c r="BK70" i="20"/>
  <c r="BP70" i="20"/>
  <c r="BJ70" i="20"/>
  <c r="BM70" i="20"/>
  <c r="BI70" i="20"/>
  <c r="BL70" i="20"/>
  <c r="BG70" i="20"/>
  <c r="BH70" i="20"/>
  <c r="BE70" i="20"/>
  <c r="BF70" i="20"/>
  <c r="BD70" i="20"/>
  <c r="BC70" i="20"/>
  <c r="BA70" i="20"/>
  <c r="BB70" i="20"/>
  <c r="AY70" i="20"/>
  <c r="AZ70" i="20"/>
  <c r="AX70" i="20"/>
  <c r="BK65" i="20"/>
  <c r="BQ65" i="20"/>
  <c r="BP65" i="20"/>
  <c r="BN65" i="20"/>
  <c r="BJ65" i="20"/>
  <c r="BM65" i="20"/>
  <c r="BI65" i="20"/>
  <c r="BL65" i="20"/>
  <c r="BG65" i="20"/>
  <c r="BH65" i="20"/>
  <c r="BE65" i="20"/>
  <c r="BF65" i="20"/>
  <c r="BD65" i="20"/>
  <c r="BC65" i="20"/>
  <c r="BA65" i="20"/>
  <c r="BB65" i="20"/>
  <c r="AY65" i="20"/>
  <c r="AZ65" i="20"/>
  <c r="AX65" i="20"/>
  <c r="BK64" i="20"/>
  <c r="BQ64" i="20"/>
  <c r="BP64" i="20"/>
  <c r="BJ64" i="20"/>
  <c r="BM64" i="20"/>
  <c r="BI64" i="20"/>
  <c r="BL64" i="20"/>
  <c r="BG64" i="20"/>
  <c r="BH64" i="20"/>
  <c r="BE64" i="20"/>
  <c r="BF64" i="20"/>
  <c r="BD64" i="20"/>
  <c r="BC64" i="20"/>
  <c r="BA64" i="20"/>
  <c r="BB64" i="20"/>
  <c r="AY64" i="20"/>
  <c r="AZ64" i="20"/>
  <c r="AX64" i="20"/>
  <c r="BK63" i="20"/>
  <c r="BN63" i="20"/>
  <c r="BP63" i="20"/>
  <c r="BJ63" i="20"/>
  <c r="BM63" i="20"/>
  <c r="BI63" i="20"/>
  <c r="BL63" i="20"/>
  <c r="BG63" i="20"/>
  <c r="BH63" i="20"/>
  <c r="BE63" i="20"/>
  <c r="BF63" i="20"/>
  <c r="BD63" i="20"/>
  <c r="BC63" i="20"/>
  <c r="BA63" i="20"/>
  <c r="BB63" i="20"/>
  <c r="AY63" i="20"/>
  <c r="AZ63" i="20"/>
  <c r="AX63" i="20"/>
  <c r="BK62" i="20"/>
  <c r="BP62" i="20"/>
  <c r="BJ62" i="20"/>
  <c r="BM62" i="20"/>
  <c r="BI62" i="20"/>
  <c r="BL62" i="20"/>
  <c r="BG62" i="20"/>
  <c r="BH62" i="20"/>
  <c r="BE62" i="20"/>
  <c r="BF62" i="20"/>
  <c r="BD62" i="20"/>
  <c r="BC62" i="20"/>
  <c r="BA62" i="20"/>
  <c r="BB62" i="20"/>
  <c r="AY62" i="20"/>
  <c r="AZ62" i="20"/>
  <c r="AX62" i="20"/>
  <c r="BK61" i="20"/>
  <c r="BN61" i="20"/>
  <c r="BP61" i="20"/>
  <c r="BJ61" i="20"/>
  <c r="BM61" i="20"/>
  <c r="BI61" i="20"/>
  <c r="BL61" i="20"/>
  <c r="BG61" i="20"/>
  <c r="BH61" i="20"/>
  <c r="BE61" i="20"/>
  <c r="BF61" i="20"/>
  <c r="BD61" i="20"/>
  <c r="BC61" i="20"/>
  <c r="BA61" i="20"/>
  <c r="BB61" i="20"/>
  <c r="AY61" i="20"/>
  <c r="AZ61" i="20"/>
  <c r="AX61" i="20"/>
  <c r="BK60" i="20"/>
  <c r="BN60" i="20"/>
  <c r="BP60" i="20"/>
  <c r="BJ60" i="20"/>
  <c r="BM60" i="20"/>
  <c r="BI60" i="20"/>
  <c r="BL60" i="20"/>
  <c r="BG60" i="20"/>
  <c r="BH60" i="20"/>
  <c r="BE60" i="20"/>
  <c r="BF60" i="20"/>
  <c r="BD60" i="20"/>
  <c r="BC60" i="20"/>
  <c r="BA60" i="20"/>
  <c r="BB60" i="20"/>
  <c r="AY60" i="20"/>
  <c r="AZ60" i="20"/>
  <c r="AX60" i="20"/>
  <c r="BK59" i="20"/>
  <c r="BQ59" i="20"/>
  <c r="BP59" i="20"/>
  <c r="BJ59" i="20"/>
  <c r="BM59" i="20"/>
  <c r="BI59" i="20"/>
  <c r="BL59" i="20"/>
  <c r="BG59" i="20"/>
  <c r="BH59" i="20"/>
  <c r="BE59" i="20"/>
  <c r="BF59" i="20"/>
  <c r="BD59" i="20"/>
  <c r="BC59" i="20"/>
  <c r="BA59" i="20"/>
  <c r="BB59" i="20"/>
  <c r="AY59" i="20"/>
  <c r="AZ59" i="20"/>
  <c r="AX59" i="20"/>
  <c r="BK58" i="20"/>
  <c r="BP58" i="20"/>
  <c r="BJ58" i="20"/>
  <c r="BM58" i="20"/>
  <c r="BI58" i="20"/>
  <c r="BL58" i="20"/>
  <c r="BG58" i="20"/>
  <c r="BH58" i="20"/>
  <c r="BE58" i="20"/>
  <c r="BF58" i="20"/>
  <c r="BD58" i="20"/>
  <c r="BC58" i="20"/>
  <c r="BA58" i="20"/>
  <c r="BB58" i="20"/>
  <c r="AY58" i="20"/>
  <c r="AZ58" i="20"/>
  <c r="AX58" i="20"/>
  <c r="BK57" i="20"/>
  <c r="BO57" i="20"/>
  <c r="BP57" i="20"/>
  <c r="BN57" i="20"/>
  <c r="BJ57" i="20"/>
  <c r="BM57" i="20"/>
  <c r="BI57" i="20"/>
  <c r="BL57" i="20"/>
  <c r="BG57" i="20"/>
  <c r="BH57" i="20"/>
  <c r="BE57" i="20"/>
  <c r="BF57" i="20"/>
  <c r="BD57" i="20"/>
  <c r="BC57" i="20"/>
  <c r="BA57" i="20"/>
  <c r="BB57" i="20"/>
  <c r="AY57" i="20"/>
  <c r="AZ57" i="20"/>
  <c r="AX57" i="20"/>
  <c r="BK56" i="20"/>
  <c r="BQ56" i="20"/>
  <c r="BP56" i="20"/>
  <c r="BN56" i="20"/>
  <c r="BJ56" i="20"/>
  <c r="BM56" i="20"/>
  <c r="BI56" i="20"/>
  <c r="BL56" i="20"/>
  <c r="BG56" i="20"/>
  <c r="BH56" i="20"/>
  <c r="BE56" i="20"/>
  <c r="BF56" i="20"/>
  <c r="BD56" i="20"/>
  <c r="BC56" i="20"/>
  <c r="BA56" i="20"/>
  <c r="BB56" i="20"/>
  <c r="AY56" i="20"/>
  <c r="AZ56" i="20"/>
  <c r="AX56" i="20"/>
  <c r="BK55" i="20"/>
  <c r="BP55" i="20"/>
  <c r="BN55" i="20"/>
  <c r="BJ55" i="20"/>
  <c r="BM55" i="20"/>
  <c r="BI55" i="20"/>
  <c r="BL55" i="20"/>
  <c r="BG55" i="20"/>
  <c r="BH55" i="20"/>
  <c r="BE55" i="20"/>
  <c r="BF55" i="20"/>
  <c r="BD55" i="20"/>
  <c r="BC55" i="20"/>
  <c r="BA55" i="20"/>
  <c r="BB55" i="20"/>
  <c r="AY55" i="20"/>
  <c r="AZ55" i="20"/>
  <c r="AX55" i="20"/>
  <c r="BK54" i="20"/>
  <c r="BQ54" i="20"/>
  <c r="BP54" i="20"/>
  <c r="BJ54" i="20"/>
  <c r="BM54" i="20"/>
  <c r="BI54" i="20"/>
  <c r="BL54" i="20"/>
  <c r="BG54" i="20"/>
  <c r="BH54" i="20"/>
  <c r="BE54" i="20"/>
  <c r="BF54" i="20"/>
  <c r="BD54" i="20"/>
  <c r="BC54" i="20"/>
  <c r="BA54" i="20"/>
  <c r="BB54" i="20"/>
  <c r="AY54" i="20"/>
  <c r="AZ54" i="20"/>
  <c r="AX54" i="20"/>
  <c r="BK53" i="20"/>
  <c r="BO53" i="20"/>
  <c r="BP53" i="20"/>
  <c r="BJ53" i="20"/>
  <c r="BM53" i="20"/>
  <c r="BI53" i="20"/>
  <c r="BL53" i="20"/>
  <c r="BG53" i="20"/>
  <c r="BH53" i="20"/>
  <c r="BE53" i="20"/>
  <c r="BF53" i="20"/>
  <c r="BD53" i="20"/>
  <c r="BC53" i="20"/>
  <c r="BA53" i="20"/>
  <c r="BB53" i="20"/>
  <c r="AY53" i="20"/>
  <c r="AZ53" i="20"/>
  <c r="AX53" i="20"/>
  <c r="BK52" i="20"/>
  <c r="BN52" i="20"/>
  <c r="BP52" i="20"/>
  <c r="BJ52" i="20"/>
  <c r="BM52" i="20"/>
  <c r="BI52" i="20"/>
  <c r="BL52" i="20"/>
  <c r="BG52" i="20"/>
  <c r="BH52" i="20"/>
  <c r="BE52" i="20"/>
  <c r="BF52" i="20"/>
  <c r="BD52" i="20"/>
  <c r="BC52" i="20"/>
  <c r="BA52" i="20"/>
  <c r="BB52" i="20"/>
  <c r="AY52" i="20"/>
  <c r="AZ52" i="20"/>
  <c r="AX52" i="20"/>
  <c r="BK51" i="20"/>
  <c r="BO51" i="20"/>
  <c r="BP51" i="20"/>
  <c r="BN51" i="20"/>
  <c r="BJ51" i="20"/>
  <c r="BM51" i="20"/>
  <c r="BI51" i="20"/>
  <c r="BL51" i="20"/>
  <c r="BG51" i="20"/>
  <c r="BH51" i="20"/>
  <c r="BE51" i="20"/>
  <c r="BF51" i="20"/>
  <c r="BD51" i="20"/>
  <c r="BC51" i="20"/>
  <c r="BA51" i="20"/>
  <c r="BB51" i="20"/>
  <c r="AY51" i="20"/>
  <c r="AZ51" i="20"/>
  <c r="AX51" i="20"/>
  <c r="BK50" i="20"/>
  <c r="BN50" i="20"/>
  <c r="BP50" i="20"/>
  <c r="BO50" i="20"/>
  <c r="BJ50" i="20"/>
  <c r="BM50" i="20"/>
  <c r="BI50" i="20"/>
  <c r="BL50" i="20"/>
  <c r="BG50" i="20"/>
  <c r="BH50" i="20"/>
  <c r="BE50" i="20"/>
  <c r="BF50" i="20"/>
  <c r="BD50" i="20"/>
  <c r="BC50" i="20"/>
  <c r="BA50" i="20"/>
  <c r="BB50" i="20"/>
  <c r="AY50" i="20"/>
  <c r="AZ50" i="20"/>
  <c r="AX50" i="20"/>
  <c r="BK49" i="20"/>
  <c r="BO49" i="20"/>
  <c r="BP49" i="20"/>
  <c r="BJ49" i="20"/>
  <c r="BM49" i="20"/>
  <c r="BI49" i="20"/>
  <c r="BL49" i="20"/>
  <c r="BG49" i="20"/>
  <c r="BH49" i="20"/>
  <c r="BE49" i="20"/>
  <c r="BF49" i="20"/>
  <c r="BD49" i="20"/>
  <c r="BC49" i="20"/>
  <c r="BA49" i="20"/>
  <c r="BB49" i="20"/>
  <c r="AY49" i="20"/>
  <c r="AZ49" i="20"/>
  <c r="AX49" i="20"/>
  <c r="BK48" i="20"/>
  <c r="BN48" i="20"/>
  <c r="BP48" i="20"/>
  <c r="BJ48" i="20"/>
  <c r="BM48" i="20"/>
  <c r="BI48" i="20"/>
  <c r="BL48" i="20"/>
  <c r="BG48" i="20"/>
  <c r="BH48" i="20"/>
  <c r="BE48" i="20"/>
  <c r="BF48" i="20"/>
  <c r="BD48" i="20"/>
  <c r="BC48" i="20"/>
  <c r="BA48" i="20"/>
  <c r="BB48" i="20"/>
  <c r="AY48" i="20"/>
  <c r="AZ48" i="20"/>
  <c r="AX48" i="20"/>
  <c r="BK47" i="20"/>
  <c r="BO47" i="20"/>
  <c r="BP47" i="20"/>
  <c r="BN47" i="20"/>
  <c r="BJ47" i="20"/>
  <c r="BM47" i="20"/>
  <c r="BI47" i="20"/>
  <c r="BL47" i="20"/>
  <c r="BG47" i="20"/>
  <c r="BH47" i="20"/>
  <c r="BE47" i="20"/>
  <c r="BF47" i="20"/>
  <c r="BD47" i="20"/>
  <c r="BC47" i="20"/>
  <c r="BA47" i="20"/>
  <c r="BB47" i="20"/>
  <c r="AY47" i="20"/>
  <c r="AZ47" i="20"/>
  <c r="AX47" i="20"/>
  <c r="BK46" i="20"/>
  <c r="BN46" i="20"/>
  <c r="BP46" i="20"/>
  <c r="BJ46" i="20"/>
  <c r="BM46" i="20"/>
  <c r="BI46" i="20"/>
  <c r="BL46" i="20"/>
  <c r="BG46" i="20"/>
  <c r="BH46" i="20"/>
  <c r="BE46" i="20"/>
  <c r="BF46" i="20"/>
  <c r="BD46" i="20"/>
  <c r="BC46" i="20"/>
  <c r="BA46" i="20"/>
  <c r="BB46" i="20"/>
  <c r="AY46" i="20"/>
  <c r="AZ46" i="20"/>
  <c r="AX46" i="20"/>
  <c r="BK45" i="20"/>
  <c r="BO45" i="20"/>
  <c r="BP45" i="20"/>
  <c r="BJ45" i="20"/>
  <c r="BM45" i="20"/>
  <c r="BI45" i="20"/>
  <c r="BL45" i="20"/>
  <c r="BG45" i="20"/>
  <c r="BH45" i="20"/>
  <c r="BE45" i="20"/>
  <c r="BF45" i="20"/>
  <c r="BD45" i="20"/>
  <c r="BC45" i="20"/>
  <c r="BA45" i="20"/>
  <c r="BB45" i="20"/>
  <c r="AY45" i="20"/>
  <c r="AZ45" i="20"/>
  <c r="AX45" i="20"/>
  <c r="AT32" i="26"/>
  <c r="AU32" i="26"/>
  <c r="H32" i="26" s="1"/>
  <c r="AW32" i="26"/>
  <c r="J32" i="26" s="1"/>
  <c r="AX32" i="26"/>
  <c r="AZ32" i="26"/>
  <c r="M32" i="26" s="1"/>
  <c r="BA32" i="26"/>
  <c r="BC32" i="26"/>
  <c r="P32" i="26" s="1"/>
  <c r="BD32" i="26"/>
  <c r="Q32" i="26" s="1"/>
  <c r="AK40" i="20"/>
  <c r="AJ40" i="20"/>
  <c r="AT31" i="26"/>
  <c r="G31" i="26" s="1"/>
  <c r="AU31" i="26"/>
  <c r="H31" i="26" s="1"/>
  <c r="AW31" i="26"/>
  <c r="J31" i="26" s="1"/>
  <c r="AX31" i="26"/>
  <c r="K31" i="26" s="1"/>
  <c r="AZ31" i="26"/>
  <c r="M31" i="26" s="1"/>
  <c r="BA31" i="26"/>
  <c r="N31" i="26" s="1"/>
  <c r="BC31" i="26"/>
  <c r="P31" i="26" s="1"/>
  <c r="BD31" i="26"/>
  <c r="Q31" i="26" s="1"/>
  <c r="AK39" i="20"/>
  <c r="AJ39" i="20"/>
  <c r="AT30" i="26"/>
  <c r="G30" i="26" s="1"/>
  <c r="AU30" i="26"/>
  <c r="H30" i="26" s="1"/>
  <c r="AW30" i="26"/>
  <c r="J30" i="26" s="1"/>
  <c r="AX30" i="26"/>
  <c r="K30" i="26" s="1"/>
  <c r="AZ30" i="26"/>
  <c r="M30" i="26" s="1"/>
  <c r="BA30" i="26"/>
  <c r="N30" i="26" s="1"/>
  <c r="BC30" i="26"/>
  <c r="P30" i="26" s="1"/>
  <c r="BD30" i="26"/>
  <c r="Q30" i="26" s="1"/>
  <c r="AK38" i="20"/>
  <c r="AJ38" i="20"/>
  <c r="AT29" i="26"/>
  <c r="G29" i="26" s="1"/>
  <c r="AU29" i="26"/>
  <c r="H29" i="26" s="1"/>
  <c r="AW29" i="26"/>
  <c r="J29" i="26" s="1"/>
  <c r="AX29" i="26"/>
  <c r="K29" i="26" s="1"/>
  <c r="AZ29" i="26"/>
  <c r="M29" i="26" s="1"/>
  <c r="BA29" i="26"/>
  <c r="N29" i="26" s="1"/>
  <c r="BC29" i="26"/>
  <c r="P29" i="26" s="1"/>
  <c r="BD29" i="26"/>
  <c r="Q29" i="26" s="1"/>
  <c r="AK37" i="20"/>
  <c r="AJ37" i="20"/>
  <c r="AT28" i="26"/>
  <c r="G28" i="26" s="1"/>
  <c r="AU28" i="26"/>
  <c r="H28" i="26" s="1"/>
  <c r="AW28" i="26"/>
  <c r="J28" i="26" s="1"/>
  <c r="AX28" i="26"/>
  <c r="K28" i="26" s="1"/>
  <c r="AZ28" i="26"/>
  <c r="M28" i="26" s="1"/>
  <c r="BA28" i="26"/>
  <c r="N28" i="26" s="1"/>
  <c r="BC28" i="26"/>
  <c r="P28" i="26" s="1"/>
  <c r="BD28" i="26"/>
  <c r="Q28" i="26" s="1"/>
  <c r="AK36" i="20"/>
  <c r="AJ36" i="20"/>
  <c r="AT27" i="26"/>
  <c r="G27" i="26" s="1"/>
  <c r="AU27" i="26"/>
  <c r="H27" i="26" s="1"/>
  <c r="AW27" i="26"/>
  <c r="J27" i="26" s="1"/>
  <c r="AX27" i="26"/>
  <c r="K27" i="26" s="1"/>
  <c r="AZ27" i="26"/>
  <c r="M27" i="26" s="1"/>
  <c r="BA27" i="26"/>
  <c r="N27" i="26" s="1"/>
  <c r="BC27" i="26"/>
  <c r="P27" i="26" s="1"/>
  <c r="BD27" i="26"/>
  <c r="Q27" i="26" s="1"/>
  <c r="AK35" i="20"/>
  <c r="AJ35" i="20"/>
  <c r="AT26" i="26"/>
  <c r="G26" i="26" s="1"/>
  <c r="AU26" i="26"/>
  <c r="H26" i="26" s="1"/>
  <c r="AW26" i="26"/>
  <c r="J26" i="26" s="1"/>
  <c r="AX26" i="26"/>
  <c r="K26" i="26" s="1"/>
  <c r="AZ26" i="26"/>
  <c r="M26" i="26" s="1"/>
  <c r="BA26" i="26"/>
  <c r="N26" i="26" s="1"/>
  <c r="BC26" i="26"/>
  <c r="P26" i="26" s="1"/>
  <c r="BD26" i="26"/>
  <c r="Q26" i="26" s="1"/>
  <c r="AK34" i="20"/>
  <c r="AJ34" i="20"/>
  <c r="AT25" i="26"/>
  <c r="G25" i="26" s="1"/>
  <c r="AU25" i="26"/>
  <c r="H25" i="26" s="1"/>
  <c r="AW25" i="26"/>
  <c r="J25" i="26" s="1"/>
  <c r="AX25" i="26"/>
  <c r="K25" i="26" s="1"/>
  <c r="AZ25" i="26"/>
  <c r="M25" i="26" s="1"/>
  <c r="BA25" i="26"/>
  <c r="N25" i="26" s="1"/>
  <c r="BC25" i="26"/>
  <c r="P25" i="26" s="1"/>
  <c r="BD25" i="26"/>
  <c r="Q25" i="26" s="1"/>
  <c r="AK33" i="20"/>
  <c r="AJ33" i="20"/>
  <c r="AT24" i="26"/>
  <c r="G24" i="26" s="1"/>
  <c r="AZ60" i="32" s="1"/>
  <c r="AU24" i="26"/>
  <c r="H24" i="26" s="1"/>
  <c r="BA60" i="32" s="1"/>
  <c r="AW24" i="26"/>
  <c r="J24" i="26" s="1"/>
  <c r="AX24" i="26"/>
  <c r="K24" i="26" s="1"/>
  <c r="AZ24" i="26"/>
  <c r="M24" i="26" s="1"/>
  <c r="BA24" i="26"/>
  <c r="N24" i="26" s="1"/>
  <c r="BC24" i="26"/>
  <c r="P24" i="26" s="1"/>
  <c r="BD24" i="26"/>
  <c r="Q24" i="26" s="1"/>
  <c r="AK32" i="20"/>
  <c r="AJ32" i="20"/>
  <c r="AT23" i="26"/>
  <c r="G23" i="26" s="1"/>
  <c r="AU23" i="26"/>
  <c r="H23" i="26" s="1"/>
  <c r="AW23" i="26"/>
  <c r="J23" i="26" s="1"/>
  <c r="BB59" i="32" s="1"/>
  <c r="AX23" i="26"/>
  <c r="K23" i="26" s="1"/>
  <c r="BC35" i="32" s="1"/>
  <c r="AZ23" i="26"/>
  <c r="M23" i="26" s="1"/>
  <c r="BD35" i="32" s="1"/>
  <c r="BA23" i="26"/>
  <c r="N23" i="26" s="1"/>
  <c r="BC23" i="26"/>
  <c r="P23" i="26" s="1"/>
  <c r="BA83" i="32" s="1"/>
  <c r="BD23" i="26"/>
  <c r="Q23" i="26" s="1"/>
  <c r="BB83" i="32" s="1"/>
  <c r="AK31" i="20"/>
  <c r="AJ31" i="20"/>
  <c r="AT22" i="26"/>
  <c r="G22" i="26" s="1"/>
  <c r="AZ58" i="32" s="1"/>
  <c r="AU22" i="26"/>
  <c r="H22" i="26" s="1"/>
  <c r="BA58" i="32" s="1"/>
  <c r="AW22" i="26"/>
  <c r="J22" i="26" s="1"/>
  <c r="AX22" i="26"/>
  <c r="K22" i="26" s="1"/>
  <c r="AZ22" i="26"/>
  <c r="M22" i="26" s="1"/>
  <c r="BD34" i="32" s="1"/>
  <c r="BA22" i="26"/>
  <c r="N22" i="26" s="1"/>
  <c r="BC22" i="26"/>
  <c r="P22" i="26" s="1"/>
  <c r="BA82" i="32" s="1"/>
  <c r="BD22" i="26"/>
  <c r="Q22" i="26" s="1"/>
  <c r="BB82" i="32" s="1"/>
  <c r="AK30" i="20"/>
  <c r="AJ30" i="20"/>
  <c r="AT21" i="26"/>
  <c r="G21" i="26" s="1"/>
  <c r="AU21" i="26"/>
  <c r="H21" i="26" s="1"/>
  <c r="AW21" i="26"/>
  <c r="J21" i="26" s="1"/>
  <c r="AX21" i="26"/>
  <c r="K21" i="26" s="1"/>
  <c r="BC33" i="32" s="1"/>
  <c r="AZ21" i="26"/>
  <c r="M21" i="26" s="1"/>
  <c r="BD57" i="32" s="1"/>
  <c r="BA21" i="26"/>
  <c r="N21" i="26" s="1"/>
  <c r="BC21" i="26"/>
  <c r="P21" i="26" s="1"/>
  <c r="BD21" i="26"/>
  <c r="Q21" i="26" s="1"/>
  <c r="BB81" i="32" s="1"/>
  <c r="AK29" i="20"/>
  <c r="AJ29" i="20"/>
  <c r="AT20" i="26"/>
  <c r="G20" i="26" s="1"/>
  <c r="AZ56" i="32" s="1"/>
  <c r="AU20" i="26"/>
  <c r="H20" i="26" s="1"/>
  <c r="AW20" i="26"/>
  <c r="J20" i="26" s="1"/>
  <c r="BB56" i="32" s="1"/>
  <c r="AX20" i="26"/>
  <c r="K20" i="26" s="1"/>
  <c r="BC56" i="32" s="1"/>
  <c r="AZ20" i="26"/>
  <c r="M20" i="26" s="1"/>
  <c r="BD32" i="32" s="1"/>
  <c r="BA20" i="26"/>
  <c r="N20" i="26" s="1"/>
  <c r="AZ80" i="32" s="1"/>
  <c r="BC20" i="26"/>
  <c r="P20" i="26" s="1"/>
  <c r="BD20" i="26"/>
  <c r="Q20" i="26" s="1"/>
  <c r="AK28" i="20"/>
  <c r="AJ28" i="20"/>
  <c r="AT19" i="26"/>
  <c r="G19" i="26" s="1"/>
  <c r="AZ55" i="32" s="1"/>
  <c r="AU19" i="26"/>
  <c r="H19" i="26" s="1"/>
  <c r="AW19" i="26"/>
  <c r="J19" i="26" s="1"/>
  <c r="BB55" i="32" s="1"/>
  <c r="AX19" i="26"/>
  <c r="K19" i="26" s="1"/>
  <c r="BC31" i="32" s="1"/>
  <c r="AZ19" i="26"/>
  <c r="M19" i="26" s="1"/>
  <c r="BA19" i="26"/>
  <c r="N19" i="26" s="1"/>
  <c r="BC19" i="26"/>
  <c r="P19" i="26" s="1"/>
  <c r="BD19" i="26"/>
  <c r="Q19" i="26" s="1"/>
  <c r="BB79" i="32" s="1"/>
  <c r="AK27" i="20"/>
  <c r="AJ27" i="20"/>
  <c r="AT18" i="26"/>
  <c r="G18" i="26" s="1"/>
  <c r="AU18" i="26"/>
  <c r="H18" i="26" s="1"/>
  <c r="AW18" i="26"/>
  <c r="J18" i="26" s="1"/>
  <c r="AX18" i="26"/>
  <c r="K18" i="26" s="1"/>
  <c r="BC54" i="32" s="1"/>
  <c r="AZ18" i="26"/>
  <c r="M18" i="26" s="1"/>
  <c r="BA18" i="26"/>
  <c r="N18" i="26" s="1"/>
  <c r="BC18" i="26"/>
  <c r="P18" i="26" s="1"/>
  <c r="BA78" i="32" s="1"/>
  <c r="BD18" i="26"/>
  <c r="Q18" i="26" s="1"/>
  <c r="BB78" i="32" s="1"/>
  <c r="AK26" i="20"/>
  <c r="AJ26" i="20"/>
  <c r="AT17" i="26"/>
  <c r="G17" i="26" s="1"/>
  <c r="AU17" i="26"/>
  <c r="H17" i="26" s="1"/>
  <c r="AW17" i="26"/>
  <c r="J17" i="26" s="1"/>
  <c r="BB53" i="32" s="1"/>
  <c r="AX17" i="26"/>
  <c r="K17" i="26" s="1"/>
  <c r="BC29" i="32" s="1"/>
  <c r="AZ17" i="26"/>
  <c r="M17" i="26" s="1"/>
  <c r="BD53" i="32" s="1"/>
  <c r="BA17" i="26"/>
  <c r="N17" i="26" s="1"/>
  <c r="AZ77" i="32" s="1"/>
  <c r="BC17" i="26"/>
  <c r="P17" i="26" s="1"/>
  <c r="BD17" i="26"/>
  <c r="Q17" i="26" s="1"/>
  <c r="AK25" i="20"/>
  <c r="AJ25" i="20"/>
  <c r="AT16" i="26"/>
  <c r="G16" i="26" s="1"/>
  <c r="AZ52" i="32" s="1"/>
  <c r="AU16" i="26"/>
  <c r="H16" i="26" s="1"/>
  <c r="AW16" i="26"/>
  <c r="J16" i="26" s="1"/>
  <c r="BB52" i="32" s="1"/>
  <c r="AX16" i="26"/>
  <c r="K16" i="26" s="1"/>
  <c r="BC52" i="32" s="1"/>
  <c r="AZ16" i="26"/>
  <c r="M16" i="26" s="1"/>
  <c r="BD20" i="32" s="1"/>
  <c r="BA16" i="26"/>
  <c r="N16" i="26" s="1"/>
  <c r="BC16" i="26"/>
  <c r="P16" i="26" s="1"/>
  <c r="BA76" i="32" s="1"/>
  <c r="BD16" i="26"/>
  <c r="Q16" i="26" s="1"/>
  <c r="AK24" i="20"/>
  <c r="AJ24" i="20"/>
  <c r="AT15" i="26"/>
  <c r="G15" i="26" s="1"/>
  <c r="AU15" i="26"/>
  <c r="H15" i="26" s="1"/>
  <c r="BA51" i="32" s="1"/>
  <c r="AW15" i="26"/>
  <c r="J15" i="26" s="1"/>
  <c r="AX15" i="26"/>
  <c r="K15" i="26" s="1"/>
  <c r="BC27" i="32" s="1"/>
  <c r="AZ15" i="26"/>
  <c r="M15" i="26" s="1"/>
  <c r="BD27" i="32" s="1"/>
  <c r="BA15" i="26"/>
  <c r="N15" i="26" s="1"/>
  <c r="BC15" i="26"/>
  <c r="P15" i="26" s="1"/>
  <c r="BA75" i="32" s="1"/>
  <c r="BD15" i="26"/>
  <c r="Q15" i="26" s="1"/>
  <c r="BB75" i="32" s="1"/>
  <c r="AK23" i="20"/>
  <c r="AJ23" i="20"/>
  <c r="AT14" i="26"/>
  <c r="G14" i="26" s="1"/>
  <c r="AZ50" i="32" s="1"/>
  <c r="AU14" i="26"/>
  <c r="H14" i="26" s="1"/>
  <c r="AW14" i="26"/>
  <c r="J14" i="26" s="1"/>
  <c r="BB50" i="32" s="1"/>
  <c r="AX14" i="26"/>
  <c r="K14" i="26" s="1"/>
  <c r="BC18" i="32" s="1"/>
  <c r="AZ14" i="26"/>
  <c r="M14" i="26" s="1"/>
  <c r="BD26" i="32" s="1"/>
  <c r="BA14" i="26"/>
  <c r="N14" i="26" s="1"/>
  <c r="BC14" i="26"/>
  <c r="P14" i="26" s="1"/>
  <c r="BA74" i="32" s="1"/>
  <c r="BD14" i="26"/>
  <c r="Q14" i="26" s="1"/>
  <c r="AK22" i="20"/>
  <c r="AJ22" i="20"/>
  <c r="AT13" i="26"/>
  <c r="G13" i="26" s="1"/>
  <c r="AU13" i="26"/>
  <c r="H13" i="26" s="1"/>
  <c r="BA49" i="32" s="1"/>
  <c r="AW13" i="26"/>
  <c r="J13" i="26" s="1"/>
  <c r="BB49" i="32" s="1"/>
  <c r="AX13" i="26"/>
  <c r="K13" i="26" s="1"/>
  <c r="AZ13" i="26"/>
  <c r="M13" i="26" s="1"/>
  <c r="BD25" i="32" s="1"/>
  <c r="BA13" i="26"/>
  <c r="N13" i="26" s="1"/>
  <c r="BC13" i="26"/>
  <c r="P13" i="26" s="1"/>
  <c r="BA73" i="32" s="1"/>
  <c r="BD13" i="26"/>
  <c r="Q13" i="26" s="1"/>
  <c r="AK21" i="20"/>
  <c r="AJ21" i="20"/>
  <c r="AT12" i="26"/>
  <c r="G12" i="26" s="1"/>
  <c r="AU12" i="26"/>
  <c r="H12" i="26" s="1"/>
  <c r="BA48" i="32" s="1"/>
  <c r="AW12" i="26"/>
  <c r="J12" i="26" s="1"/>
  <c r="AX12" i="26"/>
  <c r="K12" i="26" s="1"/>
  <c r="AZ12" i="26"/>
  <c r="M12" i="26" s="1"/>
  <c r="BA12" i="26"/>
  <c r="N12" i="26" s="1"/>
  <c r="AZ72" i="32" s="1"/>
  <c r="BC12" i="26"/>
  <c r="P12" i="26" s="1"/>
  <c r="BA72" i="32" s="1"/>
  <c r="BD12" i="26"/>
  <c r="Q12" i="26" s="1"/>
  <c r="BB72" i="32" s="1"/>
  <c r="AK20" i="20"/>
  <c r="AJ20" i="20"/>
  <c r="AT11" i="26"/>
  <c r="G11" i="26" s="1"/>
  <c r="AZ47" i="32" s="1"/>
  <c r="AU11" i="26"/>
  <c r="H11" i="26" s="1"/>
  <c r="BA47" i="32" s="1"/>
  <c r="AW11" i="26"/>
  <c r="J11" i="26" s="1"/>
  <c r="AX11" i="26"/>
  <c r="K11" i="26" s="1"/>
  <c r="AZ11" i="26"/>
  <c r="M11" i="26" s="1"/>
  <c r="BA11" i="26"/>
  <c r="N11" i="26" s="1"/>
  <c r="BC11" i="26"/>
  <c r="P11" i="26" s="1"/>
  <c r="BA71" i="32" s="1"/>
  <c r="BD11" i="26"/>
  <c r="Q11" i="26" s="1"/>
  <c r="AK19" i="20"/>
  <c r="AJ19" i="20"/>
  <c r="AT10" i="26"/>
  <c r="G10" i="26" s="1"/>
  <c r="AU10" i="26"/>
  <c r="H10" i="26" s="1"/>
  <c r="BA46" i="32" s="1"/>
  <c r="AW10" i="26"/>
  <c r="J10" i="26" s="1"/>
  <c r="BB46" i="32" s="1"/>
  <c r="AX10" i="26"/>
  <c r="K10" i="26" s="1"/>
  <c r="BC14" i="32" s="1"/>
  <c r="AZ10" i="26"/>
  <c r="M10" i="26" s="1"/>
  <c r="BD14" i="32" s="1"/>
  <c r="BA10" i="26"/>
  <c r="N10" i="26" s="1"/>
  <c r="BC10" i="26"/>
  <c r="P10" i="26" s="1"/>
  <c r="BA70" i="32" s="1"/>
  <c r="BD10" i="26"/>
  <c r="Q10" i="26" s="1"/>
  <c r="BB70" i="32" s="1"/>
  <c r="AK18" i="20"/>
  <c r="AJ18" i="20"/>
  <c r="AT9" i="26"/>
  <c r="G9" i="26" s="1"/>
  <c r="AZ21" i="32" s="1"/>
  <c r="AU9" i="26"/>
  <c r="H9" i="26" s="1"/>
  <c r="AW9" i="26"/>
  <c r="J9" i="26" s="1"/>
  <c r="BB45" i="32" s="1"/>
  <c r="AX9" i="26"/>
  <c r="K9" i="26" s="1"/>
  <c r="BC45" i="32" s="1"/>
  <c r="AZ9" i="26"/>
  <c r="M9" i="26" s="1"/>
  <c r="BD45" i="32" s="1"/>
  <c r="BA9" i="26"/>
  <c r="N9" i="26" s="1"/>
  <c r="BC9" i="26"/>
  <c r="P9" i="26" s="1"/>
  <c r="BD9" i="26"/>
  <c r="Q9" i="26" s="1"/>
  <c r="BB69" i="32" s="1"/>
  <c r="AK17" i="20"/>
  <c r="AJ17" i="20"/>
  <c r="AT8" i="26"/>
  <c r="G8" i="26" s="1"/>
  <c r="AZ44" i="32" s="1"/>
  <c r="AU8" i="26"/>
  <c r="H8" i="26" s="1"/>
  <c r="AW8" i="26"/>
  <c r="J8" i="26" s="1"/>
  <c r="BB44" i="32" s="1"/>
  <c r="AX8" i="26"/>
  <c r="K8" i="26" s="1"/>
  <c r="AZ8" i="26"/>
  <c r="M8" i="26" s="1"/>
  <c r="BD44" i="32" s="1"/>
  <c r="BA8" i="26"/>
  <c r="N8" i="26" s="1"/>
  <c r="AZ68" i="32" s="1"/>
  <c r="BC8" i="26"/>
  <c r="P8" i="26" s="1"/>
  <c r="BA68" i="32" s="1"/>
  <c r="BD8" i="26"/>
  <c r="Q8" i="26" s="1"/>
  <c r="BB68" i="32" s="1"/>
  <c r="AK16" i="20"/>
  <c r="AJ16" i="20"/>
  <c r="AT7" i="26"/>
  <c r="G7" i="26" s="1"/>
  <c r="AZ43" i="32" s="1"/>
  <c r="AU7" i="26"/>
  <c r="H7" i="26" s="1"/>
  <c r="AW7" i="26"/>
  <c r="J7" i="26" s="1"/>
  <c r="BB43" i="32" s="1"/>
  <c r="AX7" i="26"/>
  <c r="K7" i="26" s="1"/>
  <c r="BC43" i="32" s="1"/>
  <c r="AZ7" i="26"/>
  <c r="M7" i="26" s="1"/>
  <c r="BD11" i="32" s="1"/>
  <c r="BA7" i="26"/>
  <c r="N7" i="26" s="1"/>
  <c r="BC7" i="26"/>
  <c r="P7" i="26" s="1"/>
  <c r="BD7" i="26"/>
  <c r="Q7" i="26" s="1"/>
  <c r="BB67" i="32" s="1"/>
  <c r="AK15" i="20"/>
  <c r="AJ15" i="20"/>
  <c r="AT6" i="26"/>
  <c r="G6" i="26" s="1"/>
  <c r="AZ42" i="32" s="1"/>
  <c r="AU6" i="26"/>
  <c r="H6" i="26" s="1"/>
  <c r="AW6" i="26"/>
  <c r="J6" i="26" s="1"/>
  <c r="BB10" i="32" s="1"/>
  <c r="AX6" i="26"/>
  <c r="K6" i="26" s="1"/>
  <c r="AZ6" i="26"/>
  <c r="M6" i="26" s="1"/>
  <c r="BA6" i="26"/>
  <c r="N6" i="26" s="1"/>
  <c r="BC6" i="26"/>
  <c r="P6" i="26" s="1"/>
  <c r="BD6" i="26"/>
  <c r="Q6" i="26" s="1"/>
  <c r="BB66" i="32" s="1"/>
  <c r="AK14" i="20"/>
  <c r="AJ14" i="20"/>
  <c r="AT5" i="26"/>
  <c r="G5" i="26" s="1"/>
  <c r="AU5" i="26"/>
  <c r="H5" i="26" s="1"/>
  <c r="BA41" i="32" s="1"/>
  <c r="AW5" i="26"/>
  <c r="J5" i="26" s="1"/>
  <c r="BB41" i="32" s="1"/>
  <c r="AX5" i="26"/>
  <c r="K5" i="26" s="1"/>
  <c r="BC9" i="32" s="1"/>
  <c r="AZ5" i="26"/>
  <c r="M5" i="26" s="1"/>
  <c r="BD41" i="32" s="1"/>
  <c r="BA5" i="26"/>
  <c r="N5" i="26" s="1"/>
  <c r="AZ65" i="32" s="1"/>
  <c r="BC5" i="26"/>
  <c r="P5" i="26" s="1"/>
  <c r="BA65" i="32" s="1"/>
  <c r="BD5" i="26"/>
  <c r="Q5" i="26" s="1"/>
  <c r="BB65" i="32" s="1"/>
  <c r="AK13" i="20"/>
  <c r="AJ13" i="20"/>
  <c r="AT4" i="26"/>
  <c r="G4" i="26" s="1"/>
  <c r="AU4" i="26"/>
  <c r="H4" i="26" s="1"/>
  <c r="AW4" i="26"/>
  <c r="J4" i="26" s="1"/>
  <c r="BB40" i="32" s="1"/>
  <c r="AX4" i="26"/>
  <c r="K4" i="26" s="1"/>
  <c r="AZ4" i="26"/>
  <c r="M4" i="26" s="1"/>
  <c r="BD8" i="32" s="1"/>
  <c r="BA4" i="26"/>
  <c r="N4" i="26" s="1"/>
  <c r="BC4" i="26"/>
  <c r="P4" i="26" s="1"/>
  <c r="BD4" i="26"/>
  <c r="Q4" i="26" s="1"/>
  <c r="AK12" i="20"/>
  <c r="AJ12" i="20"/>
  <c r="H12" i="46"/>
  <c r="H13" i="46"/>
  <c r="H14" i="46"/>
  <c r="H15" i="46"/>
  <c r="I15" i="46" s="1"/>
  <c r="H16" i="46"/>
  <c r="I16" i="46" s="1"/>
  <c r="H17" i="46"/>
  <c r="I17" i="46" s="1"/>
  <c r="H11" i="46"/>
  <c r="J12" i="46"/>
  <c r="J13" i="46"/>
  <c r="J14" i="46"/>
  <c r="J15" i="46"/>
  <c r="K15" i="46" s="1"/>
  <c r="J16" i="46"/>
  <c r="K16" i="46" s="1"/>
  <c r="J17" i="46"/>
  <c r="K17" i="46" s="1"/>
  <c r="J11" i="46"/>
  <c r="G12" i="46"/>
  <c r="G13" i="46"/>
  <c r="G14" i="46"/>
  <c r="G15" i="46"/>
  <c r="G16" i="46"/>
  <c r="G17" i="46"/>
  <c r="G11" i="46"/>
  <c r="K11" i="46" s="1"/>
  <c r="E12" i="46"/>
  <c r="E13" i="46"/>
  <c r="E14" i="46"/>
  <c r="E15" i="46"/>
  <c r="E16" i="46"/>
  <c r="E17" i="46"/>
  <c r="E11" i="46"/>
  <c r="D12" i="46"/>
  <c r="D13" i="46"/>
  <c r="D14" i="46"/>
  <c r="D11" i="46"/>
  <c r="F11" i="46" s="1"/>
  <c r="BT13" i="20"/>
  <c r="BT14" i="20"/>
  <c r="BT20" i="20"/>
  <c r="BT22" i="20"/>
  <c r="BT24" i="20"/>
  <c r="BT25" i="20"/>
  <c r="BT30" i="20"/>
  <c r="BT32" i="20"/>
  <c r="BT38" i="20"/>
  <c r="AN39" i="46"/>
  <c r="AM39" i="46"/>
  <c r="AL39" i="46"/>
  <c r="AK39" i="46"/>
  <c r="AJ39" i="46"/>
  <c r="AI39" i="46"/>
  <c r="X39" i="46"/>
  <c r="AF39" i="46" s="1"/>
  <c r="AG39" i="46" s="1"/>
  <c r="D39" i="46"/>
  <c r="AE39" i="46" s="1"/>
  <c r="W39" i="46"/>
  <c r="AD39" i="46" s="1"/>
  <c r="L39" i="46"/>
  <c r="V39" i="46"/>
  <c r="AC39" i="46"/>
  <c r="P39" i="46"/>
  <c r="Q39" i="46" s="1"/>
  <c r="N39" i="46"/>
  <c r="O39" i="46"/>
  <c r="M39" i="46"/>
  <c r="J39" i="46"/>
  <c r="K39" i="46"/>
  <c r="H39" i="46"/>
  <c r="I39" i="46" s="1"/>
  <c r="G39" i="46"/>
  <c r="E39" i="46"/>
  <c r="AN38" i="46"/>
  <c r="AM38" i="46"/>
  <c r="AL38" i="46"/>
  <c r="AK38" i="46"/>
  <c r="AJ38" i="46"/>
  <c r="AI38" i="46"/>
  <c r="X38" i="46"/>
  <c r="AF38" i="46" s="1"/>
  <c r="AG38" i="46" s="1"/>
  <c r="D38" i="46"/>
  <c r="AE38" i="46" s="1"/>
  <c r="W38" i="46"/>
  <c r="AD38" i="46" s="1"/>
  <c r="L38" i="46"/>
  <c r="V38" i="46"/>
  <c r="AC38" i="46"/>
  <c r="P38" i="46"/>
  <c r="Q38" i="46" s="1"/>
  <c r="N38" i="46"/>
  <c r="O38" i="46"/>
  <c r="M38" i="46"/>
  <c r="J38" i="46"/>
  <c r="K38" i="46"/>
  <c r="H38" i="46"/>
  <c r="I38" i="46" s="1"/>
  <c r="G38" i="46"/>
  <c r="E38" i="46"/>
  <c r="AN37" i="46"/>
  <c r="AM37" i="46"/>
  <c r="AL37" i="46"/>
  <c r="AK37" i="46"/>
  <c r="AJ37" i="46"/>
  <c r="AI37" i="46"/>
  <c r="X37" i="46"/>
  <c r="AF37" i="46" s="1"/>
  <c r="AG37" i="46" s="1"/>
  <c r="D37" i="46"/>
  <c r="AE37" i="46" s="1"/>
  <c r="W37" i="46"/>
  <c r="AD37" i="46" s="1"/>
  <c r="L37" i="46"/>
  <c r="V37" i="46"/>
  <c r="AC37" i="46"/>
  <c r="P37" i="46"/>
  <c r="Q37" i="46" s="1"/>
  <c r="N37" i="46"/>
  <c r="O37" i="46"/>
  <c r="M37" i="46"/>
  <c r="J37" i="46"/>
  <c r="K37" i="46"/>
  <c r="H37" i="46"/>
  <c r="I37" i="46" s="1"/>
  <c r="G37" i="46"/>
  <c r="E37" i="46"/>
  <c r="AN36" i="46"/>
  <c r="AM36" i="46"/>
  <c r="AL36" i="46"/>
  <c r="AK36" i="46"/>
  <c r="T36" i="46" s="1"/>
  <c r="AA36" i="46" s="1"/>
  <c r="AJ36" i="46"/>
  <c r="AI36" i="46"/>
  <c r="X36" i="46"/>
  <c r="AE36" i="46" s="1"/>
  <c r="AG36" i="46"/>
  <c r="D36" i="46"/>
  <c r="F36" i="46" s="1"/>
  <c r="U36" i="46"/>
  <c r="AB36" i="46" s="1"/>
  <c r="L36" i="46"/>
  <c r="Y36" i="46" s="1"/>
  <c r="S36" i="46"/>
  <c r="Z36" i="46" s="1"/>
  <c r="R36" i="46"/>
  <c r="P36" i="46"/>
  <c r="Q36" i="46" s="1"/>
  <c r="N36" i="46"/>
  <c r="O36" i="46"/>
  <c r="M36" i="46"/>
  <c r="J36" i="46"/>
  <c r="K36" i="46" s="1"/>
  <c r="H36" i="46"/>
  <c r="I36" i="46"/>
  <c r="G36" i="46"/>
  <c r="E36" i="46"/>
  <c r="AN35" i="46"/>
  <c r="V35" i="46" s="1"/>
  <c r="AC35" i="46" s="1"/>
  <c r="AM35" i="46"/>
  <c r="AL35" i="46"/>
  <c r="AK35" i="46"/>
  <c r="AJ35" i="46"/>
  <c r="S35" i="46" s="1"/>
  <c r="Z35" i="46" s="1"/>
  <c r="AI35" i="46"/>
  <c r="X35" i="46"/>
  <c r="D35" i="46"/>
  <c r="AE35" i="46"/>
  <c r="L35" i="46"/>
  <c r="T35" i="46"/>
  <c r="AA35" i="46" s="1"/>
  <c r="R35" i="46"/>
  <c r="Y35" i="46" s="1"/>
  <c r="P35" i="46"/>
  <c r="Q35" i="46"/>
  <c r="N35" i="46"/>
  <c r="O35" i="46" s="1"/>
  <c r="M35" i="46"/>
  <c r="J35" i="46"/>
  <c r="K35" i="46"/>
  <c r="H35" i="46"/>
  <c r="I35" i="46" s="1"/>
  <c r="G35" i="46"/>
  <c r="F35" i="46"/>
  <c r="E35" i="46"/>
  <c r="AN34" i="46"/>
  <c r="AM34" i="46"/>
  <c r="AL34" i="46"/>
  <c r="V34" i="46" s="1"/>
  <c r="AK34" i="46"/>
  <c r="T34" i="46" s="1"/>
  <c r="AA34" i="46" s="1"/>
  <c r="AJ34" i="46"/>
  <c r="AI34" i="46"/>
  <c r="R34" i="46" s="1"/>
  <c r="Y34" i="46" s="1"/>
  <c r="X34" i="46"/>
  <c r="AE34" i="46" s="1"/>
  <c r="D34" i="46"/>
  <c r="F34" i="46" s="1"/>
  <c r="L34" i="46"/>
  <c r="S34" i="46"/>
  <c r="Z34" i="46" s="1"/>
  <c r="P34" i="46"/>
  <c r="Q34" i="46" s="1"/>
  <c r="N34" i="46"/>
  <c r="O34" i="46"/>
  <c r="M34" i="46"/>
  <c r="J34" i="46"/>
  <c r="K34" i="46" s="1"/>
  <c r="H34" i="46"/>
  <c r="I34" i="46"/>
  <c r="G34" i="46"/>
  <c r="E34" i="46"/>
  <c r="AN33" i="46"/>
  <c r="V33" i="46" s="1"/>
  <c r="AC33" i="46" s="1"/>
  <c r="AM33" i="46"/>
  <c r="AL33" i="46"/>
  <c r="AK33" i="46"/>
  <c r="AJ33" i="46"/>
  <c r="S33" i="46" s="1"/>
  <c r="Z33" i="46" s="1"/>
  <c r="AI33" i="46"/>
  <c r="X33" i="46"/>
  <c r="D33" i="46"/>
  <c r="W33" i="46" s="1"/>
  <c r="AD33" i="46" s="1"/>
  <c r="AE33" i="46"/>
  <c r="L33" i="46"/>
  <c r="T33" i="46"/>
  <c r="AA33" i="46" s="1"/>
  <c r="R33" i="46"/>
  <c r="Y33" i="46" s="1"/>
  <c r="P33" i="46"/>
  <c r="Q33" i="46"/>
  <c r="N33" i="46"/>
  <c r="O33" i="46" s="1"/>
  <c r="M33" i="46"/>
  <c r="J33" i="46"/>
  <c r="K33" i="46"/>
  <c r="H33" i="46"/>
  <c r="I33" i="46" s="1"/>
  <c r="G33" i="46"/>
  <c r="F33" i="46"/>
  <c r="E33" i="46"/>
  <c r="AN28" i="46"/>
  <c r="AM28" i="46"/>
  <c r="AL28" i="46"/>
  <c r="AK28" i="46"/>
  <c r="AJ28" i="46"/>
  <c r="AI28" i="46"/>
  <c r="X28" i="46"/>
  <c r="AF28" i="46" s="1"/>
  <c r="AG28" i="46" s="1"/>
  <c r="D28" i="46"/>
  <c r="AE28" i="46"/>
  <c r="W28" i="46"/>
  <c r="L28" i="46"/>
  <c r="AD28" i="46"/>
  <c r="V28" i="46"/>
  <c r="AC28" i="46" s="1"/>
  <c r="P28" i="46"/>
  <c r="Q28" i="46"/>
  <c r="N28" i="46"/>
  <c r="O28" i="46" s="1"/>
  <c r="M28" i="46"/>
  <c r="J28" i="46"/>
  <c r="K28" i="46"/>
  <c r="H28" i="46"/>
  <c r="I28" i="46" s="1"/>
  <c r="G28" i="46"/>
  <c r="F28" i="46"/>
  <c r="E28" i="46"/>
  <c r="AN27" i="46"/>
  <c r="AM27" i="46"/>
  <c r="AL27" i="46"/>
  <c r="AK27" i="46"/>
  <c r="AJ27" i="46"/>
  <c r="AI27" i="46"/>
  <c r="X27" i="46"/>
  <c r="AF27" i="46" s="1"/>
  <c r="AG27" i="46" s="1"/>
  <c r="D27" i="46"/>
  <c r="AE27" i="46"/>
  <c r="W27" i="46"/>
  <c r="AD27" i="46" s="1"/>
  <c r="L27" i="46"/>
  <c r="V27" i="46"/>
  <c r="AC27" i="46" s="1"/>
  <c r="P27" i="46"/>
  <c r="Q27" i="46"/>
  <c r="N27" i="46"/>
  <c r="O27" i="46" s="1"/>
  <c r="M27" i="46"/>
  <c r="J27" i="46"/>
  <c r="K27" i="46"/>
  <c r="H27" i="46"/>
  <c r="I27" i="46" s="1"/>
  <c r="G27" i="46"/>
  <c r="F27" i="46"/>
  <c r="E27" i="46"/>
  <c r="AN26" i="46"/>
  <c r="AM26" i="46"/>
  <c r="AL26" i="46"/>
  <c r="AK26" i="46"/>
  <c r="AJ26" i="46"/>
  <c r="AI26" i="46"/>
  <c r="X26" i="46"/>
  <c r="AF26" i="46" s="1"/>
  <c r="AG26" i="46" s="1"/>
  <c r="D26" i="46"/>
  <c r="AE26" i="46"/>
  <c r="W26" i="46"/>
  <c r="AD26" i="46" s="1"/>
  <c r="L26" i="46"/>
  <c r="V26" i="46"/>
  <c r="AC26" i="46" s="1"/>
  <c r="P26" i="46"/>
  <c r="Q26" i="46"/>
  <c r="N26" i="46"/>
  <c r="O26" i="46" s="1"/>
  <c r="M26" i="46"/>
  <c r="J26" i="46"/>
  <c r="K26" i="46"/>
  <c r="H26" i="46"/>
  <c r="I26" i="46" s="1"/>
  <c r="G26" i="46"/>
  <c r="F26" i="46"/>
  <c r="E26" i="46"/>
  <c r="AN25" i="46"/>
  <c r="AM25" i="46"/>
  <c r="AL25" i="46"/>
  <c r="AK25" i="46"/>
  <c r="V25" i="46" s="1"/>
  <c r="AJ25" i="46"/>
  <c r="AI25" i="46"/>
  <c r="X25" i="46"/>
  <c r="AE25" i="46" s="1"/>
  <c r="AG25" i="46"/>
  <c r="D25" i="46"/>
  <c r="U25" i="46"/>
  <c r="AB25" i="46" s="1"/>
  <c r="L25" i="46"/>
  <c r="Y25" i="46" s="1"/>
  <c r="S25" i="46"/>
  <c r="Z25" i="46" s="1"/>
  <c r="R25" i="46"/>
  <c r="P25" i="46"/>
  <c r="Q25" i="46" s="1"/>
  <c r="N25" i="46"/>
  <c r="O25" i="46"/>
  <c r="M25" i="46"/>
  <c r="J25" i="46"/>
  <c r="K25" i="46"/>
  <c r="H25" i="46"/>
  <c r="I25" i="46"/>
  <c r="G25" i="46"/>
  <c r="F25" i="46"/>
  <c r="E25" i="46"/>
  <c r="AN24" i="46"/>
  <c r="V24" i="46" s="1"/>
  <c r="AC24" i="46" s="1"/>
  <c r="AM24" i="46"/>
  <c r="AL24" i="46"/>
  <c r="AK24" i="46"/>
  <c r="T24" i="46" s="1"/>
  <c r="AA24" i="46" s="1"/>
  <c r="AJ24" i="46"/>
  <c r="S24" i="46" s="1"/>
  <c r="Z24" i="46" s="1"/>
  <c r="AI24" i="46"/>
  <c r="AF24" i="46"/>
  <c r="X24" i="46"/>
  <c r="AE24" i="46" s="1"/>
  <c r="D24" i="46"/>
  <c r="W24" i="46" s="1"/>
  <c r="AD24" i="46" s="1"/>
  <c r="L24" i="46"/>
  <c r="Y24" i="46" s="1"/>
  <c r="R24" i="46"/>
  <c r="P24" i="46"/>
  <c r="Q24" i="46"/>
  <c r="N24" i="46"/>
  <c r="O24" i="46"/>
  <c r="M24" i="46"/>
  <c r="J24" i="46"/>
  <c r="K24" i="46" s="1"/>
  <c r="H24" i="46"/>
  <c r="I24" i="46"/>
  <c r="G24" i="46"/>
  <c r="E24" i="46"/>
  <c r="AN23" i="46"/>
  <c r="V23" i="46" s="1"/>
  <c r="AC23" i="46" s="1"/>
  <c r="AM23" i="46"/>
  <c r="U23" i="46" s="1"/>
  <c r="AB23" i="46" s="1"/>
  <c r="AL23" i="46"/>
  <c r="AK23" i="46"/>
  <c r="AJ23" i="46"/>
  <c r="S23" i="46" s="1"/>
  <c r="Z23" i="46" s="1"/>
  <c r="AI23" i="46"/>
  <c r="AF23" i="46"/>
  <c r="X23" i="46"/>
  <c r="D23" i="46"/>
  <c r="W23" i="46" s="1"/>
  <c r="AD23" i="46" s="1"/>
  <c r="AE23" i="46"/>
  <c r="L23" i="46"/>
  <c r="T23" i="46"/>
  <c r="AA23" i="46" s="1"/>
  <c r="R23" i="46"/>
  <c r="Y23" i="46" s="1"/>
  <c r="P23" i="46"/>
  <c r="Q23" i="46"/>
  <c r="N23" i="46"/>
  <c r="O23" i="46" s="1"/>
  <c r="M23" i="46"/>
  <c r="J23" i="46"/>
  <c r="K23" i="46"/>
  <c r="H23" i="46"/>
  <c r="I23" i="46"/>
  <c r="G23" i="46"/>
  <c r="F23" i="46"/>
  <c r="E23" i="46"/>
  <c r="AN22" i="46"/>
  <c r="AM22" i="46"/>
  <c r="AL22" i="46"/>
  <c r="AK22" i="46"/>
  <c r="AJ22" i="46"/>
  <c r="S22" i="46" s="1"/>
  <c r="Z22" i="46" s="1"/>
  <c r="AI22" i="46"/>
  <c r="AF22" i="46"/>
  <c r="AG22" i="46" s="1"/>
  <c r="X22" i="46"/>
  <c r="D22" i="46"/>
  <c r="W22" i="46" s="1"/>
  <c r="AD22" i="46" s="1"/>
  <c r="AE22" i="46"/>
  <c r="V22" i="46"/>
  <c r="AC22" i="46" s="1"/>
  <c r="U22" i="46"/>
  <c r="AB22" i="46" s="1"/>
  <c r="L22" i="46"/>
  <c r="T22" i="46"/>
  <c r="AA22" i="46"/>
  <c r="R22" i="46"/>
  <c r="Y22" i="46"/>
  <c r="P22" i="46"/>
  <c r="Q22" i="46"/>
  <c r="N22" i="46"/>
  <c r="O22" i="46"/>
  <c r="M22" i="46"/>
  <c r="J22" i="46"/>
  <c r="K22" i="46"/>
  <c r="H22" i="46"/>
  <c r="I22" i="46" s="1"/>
  <c r="G22" i="46"/>
  <c r="F22" i="46"/>
  <c r="E22" i="46"/>
  <c r="AF17" i="46"/>
  <c r="D17" i="46"/>
  <c r="F17" i="46" s="1"/>
  <c r="O17" i="46"/>
  <c r="AF16" i="46"/>
  <c r="D16" i="46"/>
  <c r="Q16" i="46"/>
  <c r="AF15" i="46"/>
  <c r="D15" i="46"/>
  <c r="AE15" i="46" s="1"/>
  <c r="Q15" i="46"/>
  <c r="O14" i="46"/>
  <c r="O11" i="46"/>
  <c r="C1" i="37"/>
  <c r="B1" i="37"/>
  <c r="C1" i="44"/>
  <c r="B1" i="44"/>
  <c r="AJ7" i="35"/>
  <c r="BD7" i="35"/>
  <c r="AI7" i="35"/>
  <c r="BC7" i="35"/>
  <c r="AE7" i="35"/>
  <c r="AY7" i="35"/>
  <c r="AD7" i="35"/>
  <c r="AX7" i="35"/>
  <c r="N7" i="35"/>
  <c r="AT7" i="35"/>
  <c r="M7" i="35"/>
  <c r="AS7" i="35"/>
  <c r="AO7" i="35"/>
  <c r="AN7" i="35"/>
  <c r="Z7" i="35"/>
  <c r="Y7" i="35"/>
  <c r="U7" i="35"/>
  <c r="T7" i="35"/>
  <c r="P28" i="35"/>
  <c r="I28" i="35"/>
  <c r="P27" i="35"/>
  <c r="I27" i="35"/>
  <c r="P26" i="35"/>
  <c r="I26" i="35"/>
  <c r="P25" i="35"/>
  <c r="I25" i="35"/>
  <c r="P24" i="35"/>
  <c r="I24" i="35"/>
  <c r="P23" i="35"/>
  <c r="I23" i="35"/>
  <c r="P22" i="35"/>
  <c r="I22" i="35"/>
  <c r="P21" i="35"/>
  <c r="I21" i="35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I28" i="32"/>
  <c r="P28" i="32"/>
  <c r="AY28" i="32"/>
  <c r="N7" i="32"/>
  <c r="U7" i="32"/>
  <c r="BD7" i="32"/>
  <c r="M7" i="32"/>
  <c r="T7" i="32"/>
  <c r="BC7" i="32"/>
  <c r="L7" i="32"/>
  <c r="S7" i="32"/>
  <c r="BB7" i="32"/>
  <c r="K7" i="32"/>
  <c r="R7" i="32"/>
  <c r="BA7" i="32"/>
  <c r="J7" i="32"/>
  <c r="Q7" i="32"/>
  <c r="AZ7" i="32"/>
  <c r="AW7" i="32"/>
  <c r="AV7" i="32"/>
  <c r="AU7" i="32"/>
  <c r="AT7" i="32"/>
  <c r="AS7" i="32"/>
  <c r="AR28" i="32"/>
  <c r="AP7" i="32"/>
  <c r="AO7" i="32"/>
  <c r="AN7" i="32"/>
  <c r="AM7" i="32"/>
  <c r="AL7" i="32"/>
  <c r="AK28" i="32"/>
  <c r="AI7" i="32"/>
  <c r="AH7" i="32"/>
  <c r="AG7" i="32"/>
  <c r="AF7" i="32"/>
  <c r="AE7" i="32"/>
  <c r="AD28" i="32"/>
  <c r="AB7" i="32"/>
  <c r="AA7" i="32"/>
  <c r="Z7" i="32"/>
  <c r="Y7" i="32"/>
  <c r="X7" i="32"/>
  <c r="W28" i="32"/>
  <c r="I27" i="32"/>
  <c r="P27" i="32"/>
  <c r="AY27" i="32"/>
  <c r="AR27" i="32"/>
  <c r="AK27" i="32"/>
  <c r="AD27" i="32"/>
  <c r="W27" i="32"/>
  <c r="I26" i="32"/>
  <c r="P26" i="32"/>
  <c r="AY26" i="32"/>
  <c r="AR26" i="32"/>
  <c r="AK26" i="32"/>
  <c r="AD26" i="32"/>
  <c r="W26" i="32"/>
  <c r="I25" i="32"/>
  <c r="P25" i="32"/>
  <c r="AY25" i="32"/>
  <c r="AR25" i="32"/>
  <c r="AK25" i="32"/>
  <c r="AD25" i="32"/>
  <c r="W25" i="32"/>
  <c r="I24" i="32"/>
  <c r="P24" i="32"/>
  <c r="AY24" i="32"/>
  <c r="AR24" i="32"/>
  <c r="AK24" i="32"/>
  <c r="AD24" i="32"/>
  <c r="W24" i="32"/>
  <c r="I23" i="32"/>
  <c r="P23" i="32"/>
  <c r="AY23" i="32"/>
  <c r="AR23" i="32"/>
  <c r="AK23" i="32"/>
  <c r="AD23" i="32"/>
  <c r="W23" i="32"/>
  <c r="I22" i="32"/>
  <c r="P22" i="32"/>
  <c r="AY22" i="32"/>
  <c r="AR22" i="32"/>
  <c r="AK22" i="32"/>
  <c r="AD22" i="32"/>
  <c r="W22" i="32"/>
  <c r="I21" i="32"/>
  <c r="P21" i="32"/>
  <c r="AY21" i="32"/>
  <c r="AR21" i="32"/>
  <c r="AK21" i="32"/>
  <c r="AD21" i="32"/>
  <c r="W21" i="32"/>
  <c r="AB11" i="30"/>
  <c r="D11" i="30"/>
  <c r="AB12" i="30"/>
  <c r="AB13" i="30"/>
  <c r="AB14" i="30"/>
  <c r="AB15" i="30"/>
  <c r="AB16" i="30"/>
  <c r="AB17" i="30"/>
  <c r="AP12" i="30"/>
  <c r="AQ12" i="30"/>
  <c r="AR12" i="30"/>
  <c r="AP13" i="30"/>
  <c r="AQ13" i="30"/>
  <c r="AR13" i="30"/>
  <c r="AP14" i="30"/>
  <c r="AQ14" i="30"/>
  <c r="AR14" i="30"/>
  <c r="AP11" i="30"/>
  <c r="AQ11" i="30"/>
  <c r="AR11" i="30"/>
  <c r="AM12" i="30"/>
  <c r="V12" i="30" s="1"/>
  <c r="AN12" i="30"/>
  <c r="W12" i="30" s="1"/>
  <c r="AO12" i="30"/>
  <c r="X12" i="30" s="1"/>
  <c r="AM13" i="30"/>
  <c r="V13" i="30" s="1"/>
  <c r="AN13" i="30"/>
  <c r="W13" i="30" s="1"/>
  <c r="AO13" i="30"/>
  <c r="X13" i="30" s="1"/>
  <c r="AM14" i="30"/>
  <c r="V14" i="30" s="1"/>
  <c r="AN14" i="30"/>
  <c r="W14" i="30" s="1"/>
  <c r="AO14" i="30"/>
  <c r="X14" i="30" s="1"/>
  <c r="AN11" i="30"/>
  <c r="W11" i="30" s="1"/>
  <c r="AO11" i="30"/>
  <c r="X11" i="30" s="1"/>
  <c r="AM11" i="30"/>
  <c r="V11" i="30" s="1"/>
  <c r="R12" i="30"/>
  <c r="R13" i="30"/>
  <c r="R14" i="30"/>
  <c r="R15" i="30"/>
  <c r="S15" i="30" s="1"/>
  <c r="R16" i="30"/>
  <c r="R17" i="30"/>
  <c r="S17" i="30" s="1"/>
  <c r="R11" i="30"/>
  <c r="T12" i="30"/>
  <c r="T13" i="30"/>
  <c r="T14" i="30"/>
  <c r="T15" i="30"/>
  <c r="T16" i="30"/>
  <c r="U16" i="30" s="1"/>
  <c r="T17" i="30"/>
  <c r="U17" i="30" s="1"/>
  <c r="T11" i="30"/>
  <c r="P12" i="30"/>
  <c r="P13" i="30"/>
  <c r="P14" i="30"/>
  <c r="P15" i="30"/>
  <c r="Q15" i="30" s="1"/>
  <c r="P16" i="30"/>
  <c r="Q16" i="30" s="1"/>
  <c r="P17" i="30"/>
  <c r="Q17" i="30" s="1"/>
  <c r="P11" i="30"/>
  <c r="O12" i="30"/>
  <c r="O13" i="30"/>
  <c r="Q13" i="30" s="1"/>
  <c r="O14" i="30"/>
  <c r="O15" i="30"/>
  <c r="O16" i="30"/>
  <c r="O17" i="30"/>
  <c r="O11" i="30"/>
  <c r="M12" i="30"/>
  <c r="M13" i="30"/>
  <c r="M14" i="30"/>
  <c r="M15" i="30"/>
  <c r="N15" i="30" s="1"/>
  <c r="M16" i="30"/>
  <c r="N16" i="30" s="1"/>
  <c r="M17" i="30"/>
  <c r="N17" i="30" s="1"/>
  <c r="M11" i="30"/>
  <c r="K12" i="30"/>
  <c r="K13" i="30"/>
  <c r="K14" i="30"/>
  <c r="K15" i="30"/>
  <c r="L15" i="30" s="1"/>
  <c r="K16" i="30"/>
  <c r="L16" i="30" s="1"/>
  <c r="K17" i="30"/>
  <c r="L17" i="30" s="1"/>
  <c r="K11" i="30"/>
  <c r="I12" i="30"/>
  <c r="J12" i="30" s="1"/>
  <c r="I13" i="30"/>
  <c r="I14" i="30"/>
  <c r="I15" i="30"/>
  <c r="J15" i="30" s="1"/>
  <c r="I16" i="30"/>
  <c r="J16" i="30" s="1"/>
  <c r="I17" i="30"/>
  <c r="J17" i="30" s="1"/>
  <c r="I11" i="30"/>
  <c r="J11" i="30" s="1"/>
  <c r="D12" i="30"/>
  <c r="D13" i="30"/>
  <c r="J13" i="30" s="1"/>
  <c r="D14" i="30"/>
  <c r="AI14" i="30" s="1"/>
  <c r="D15" i="30"/>
  <c r="AI15" i="30" s="1"/>
  <c r="D16" i="30"/>
  <c r="F16" i="30" s="1"/>
  <c r="D17" i="30"/>
  <c r="F17" i="30" s="1"/>
  <c r="G12" i="30"/>
  <c r="G13" i="30"/>
  <c r="G14" i="30"/>
  <c r="G15" i="30"/>
  <c r="H15" i="30" s="1"/>
  <c r="G16" i="30"/>
  <c r="H16" i="30" s="1"/>
  <c r="G17" i="30"/>
  <c r="H17" i="30" s="1"/>
  <c r="G11" i="30"/>
  <c r="H11" i="30" s="1"/>
  <c r="AA41" i="29"/>
  <c r="AA40" i="29"/>
  <c r="AA39" i="29"/>
  <c r="AA38" i="29"/>
  <c r="AA37" i="29"/>
  <c r="AA36" i="29"/>
  <c r="AA35" i="29"/>
  <c r="AA34" i="29"/>
  <c r="AA33" i="29"/>
  <c r="AA32" i="29"/>
  <c r="AA31" i="29"/>
  <c r="AA30" i="29"/>
  <c r="AA29" i="29"/>
  <c r="AA28" i="29"/>
  <c r="AA27" i="29"/>
  <c r="AA26" i="29"/>
  <c r="AA25" i="29"/>
  <c r="AA24" i="29"/>
  <c r="AA23" i="29"/>
  <c r="AA22" i="29"/>
  <c r="AA21" i="29"/>
  <c r="AA20" i="29"/>
  <c r="AA19" i="29"/>
  <c r="AA18" i="29"/>
  <c r="AA17" i="29"/>
  <c r="AA16" i="29"/>
  <c r="AA15" i="29"/>
  <c r="AA14" i="29"/>
  <c r="AA13" i="29"/>
  <c r="X41" i="29"/>
  <c r="X40" i="29"/>
  <c r="X39" i="29"/>
  <c r="X38" i="29"/>
  <c r="X37" i="29"/>
  <c r="X36" i="29"/>
  <c r="X35" i="29"/>
  <c r="X34" i="29"/>
  <c r="X33" i="29"/>
  <c r="X32" i="29"/>
  <c r="X31" i="29"/>
  <c r="X30" i="29"/>
  <c r="X29" i="29"/>
  <c r="X28" i="29"/>
  <c r="X27" i="29"/>
  <c r="X26" i="29"/>
  <c r="X25" i="29"/>
  <c r="X24" i="29"/>
  <c r="X23" i="29"/>
  <c r="X22" i="29"/>
  <c r="X21" i="29"/>
  <c r="X20" i="29"/>
  <c r="X19" i="29"/>
  <c r="X18" i="29"/>
  <c r="X17" i="29"/>
  <c r="X16" i="29"/>
  <c r="X15" i="29"/>
  <c r="X14" i="29"/>
  <c r="X13" i="29"/>
  <c r="U41" i="29"/>
  <c r="V41" i="29" s="1"/>
  <c r="U40" i="29"/>
  <c r="U39" i="29"/>
  <c r="U38" i="29"/>
  <c r="U37" i="29"/>
  <c r="U36" i="29"/>
  <c r="U35" i="29"/>
  <c r="U34" i="29"/>
  <c r="U33" i="29"/>
  <c r="U32" i="29"/>
  <c r="U31" i="29"/>
  <c r="U30" i="29"/>
  <c r="U29" i="29"/>
  <c r="U28" i="29"/>
  <c r="U27" i="29"/>
  <c r="U26" i="29"/>
  <c r="U25" i="29"/>
  <c r="U24" i="29"/>
  <c r="U23" i="29"/>
  <c r="U22" i="29"/>
  <c r="U21" i="29"/>
  <c r="U20" i="29"/>
  <c r="U19" i="29"/>
  <c r="U18" i="29"/>
  <c r="U17" i="29"/>
  <c r="U16" i="29"/>
  <c r="U15" i="29"/>
  <c r="U14" i="29"/>
  <c r="U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13" i="29"/>
  <c r="AL41" i="29"/>
  <c r="AI41" i="29"/>
  <c r="AL40" i="29"/>
  <c r="AI40" i="29"/>
  <c r="AL39" i="29"/>
  <c r="AI39" i="29"/>
  <c r="AL38" i="29"/>
  <c r="AI38" i="29"/>
  <c r="AL37" i="29"/>
  <c r="AI37" i="29"/>
  <c r="AL36" i="29"/>
  <c r="AI36" i="29"/>
  <c r="AL35" i="29"/>
  <c r="AI35" i="29"/>
  <c r="AL34" i="29"/>
  <c r="AI34" i="29"/>
  <c r="AL33" i="29"/>
  <c r="AI33" i="29"/>
  <c r="AL32" i="29"/>
  <c r="AI32" i="29"/>
  <c r="AL31" i="29"/>
  <c r="AI31" i="29"/>
  <c r="AL30" i="29"/>
  <c r="AI30" i="29"/>
  <c r="AL29" i="29"/>
  <c r="AI29" i="29"/>
  <c r="AL28" i="29"/>
  <c r="AI28" i="29"/>
  <c r="AL27" i="29"/>
  <c r="AI27" i="29"/>
  <c r="AL26" i="29"/>
  <c r="AI26" i="29"/>
  <c r="AL25" i="29"/>
  <c r="AI25" i="29"/>
  <c r="AL24" i="29"/>
  <c r="AI24" i="29"/>
  <c r="AL23" i="29"/>
  <c r="AI23" i="29"/>
  <c r="AL22" i="29"/>
  <c r="AI22" i="29"/>
  <c r="AL21" i="29"/>
  <c r="AI21" i="29"/>
  <c r="AL20" i="29"/>
  <c r="AI20" i="29"/>
  <c r="AL19" i="29"/>
  <c r="AI19" i="29"/>
  <c r="AL18" i="29"/>
  <c r="AI18" i="29"/>
  <c r="AL17" i="29"/>
  <c r="AI17" i="29"/>
  <c r="AL16" i="29"/>
  <c r="AI16" i="29"/>
  <c r="AL15" i="29"/>
  <c r="AI15" i="29"/>
  <c r="AL14" i="29"/>
  <c r="AI14" i="29"/>
  <c r="AL13" i="29"/>
  <c r="AI13" i="29"/>
  <c r="Z41" i="29"/>
  <c r="Z40" i="29"/>
  <c r="Z39" i="29"/>
  <c r="L39" i="29" s="1"/>
  <c r="Z38" i="29"/>
  <c r="Z37" i="29"/>
  <c r="Z36" i="29"/>
  <c r="Z35" i="29"/>
  <c r="Z34" i="29"/>
  <c r="Z33" i="29"/>
  <c r="Z32" i="29"/>
  <c r="Z31" i="29"/>
  <c r="Z30" i="29"/>
  <c r="Z29" i="29"/>
  <c r="Z28" i="29"/>
  <c r="Z27" i="29"/>
  <c r="L27" i="29" s="1"/>
  <c r="Z26" i="29"/>
  <c r="Z25" i="29"/>
  <c r="Z24" i="29"/>
  <c r="Z23" i="29"/>
  <c r="Z22" i="29"/>
  <c r="Z21" i="29"/>
  <c r="Z20" i="29"/>
  <c r="Z19" i="29"/>
  <c r="L19" i="29" s="1"/>
  <c r="Z18" i="29"/>
  <c r="Z17" i="29"/>
  <c r="Z16" i="29"/>
  <c r="Z15" i="29"/>
  <c r="Z14" i="29"/>
  <c r="Z13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9" i="29"/>
  <c r="W28" i="29"/>
  <c r="W27" i="29"/>
  <c r="I27" i="29" s="1"/>
  <c r="W26" i="29"/>
  <c r="W25" i="29"/>
  <c r="W24" i="29"/>
  <c r="W23" i="29"/>
  <c r="I23" i="29" s="1"/>
  <c r="W22" i="29"/>
  <c r="W21" i="29"/>
  <c r="W20" i="29"/>
  <c r="W19" i="29"/>
  <c r="W18" i="29"/>
  <c r="W17" i="29"/>
  <c r="W16" i="29"/>
  <c r="W15" i="29"/>
  <c r="W14" i="29"/>
  <c r="W13" i="29"/>
  <c r="T40" i="29"/>
  <c r="AF40" i="29"/>
  <c r="T39" i="29"/>
  <c r="AF39" i="29"/>
  <c r="T38" i="29"/>
  <c r="AF38" i="29"/>
  <c r="T37" i="29"/>
  <c r="AF37" i="29"/>
  <c r="T36" i="29"/>
  <c r="AF36" i="29"/>
  <c r="T35" i="29"/>
  <c r="AF35" i="29"/>
  <c r="T34" i="29"/>
  <c r="AF34" i="29"/>
  <c r="T33" i="29"/>
  <c r="V33" i="29" s="1"/>
  <c r="AF33" i="29"/>
  <c r="T32" i="29"/>
  <c r="AF32" i="29"/>
  <c r="T31" i="29"/>
  <c r="AF31" i="29"/>
  <c r="T30" i="29"/>
  <c r="AF30" i="29"/>
  <c r="T29" i="29"/>
  <c r="V29" i="29" s="1"/>
  <c r="AF29" i="29"/>
  <c r="T28" i="29"/>
  <c r="AF28" i="29"/>
  <c r="T27" i="29"/>
  <c r="AF27" i="29"/>
  <c r="T26" i="29"/>
  <c r="AF26" i="29"/>
  <c r="T25" i="29"/>
  <c r="V25" i="29" s="1"/>
  <c r="AF25" i="29"/>
  <c r="T24" i="29"/>
  <c r="V24" i="29" s="1"/>
  <c r="AF24" i="29"/>
  <c r="T23" i="29"/>
  <c r="AF23" i="29"/>
  <c r="T22" i="29"/>
  <c r="AF22" i="29"/>
  <c r="T21" i="29"/>
  <c r="V21" i="29" s="1"/>
  <c r="AF21" i="29"/>
  <c r="T20" i="29"/>
  <c r="AF20" i="29"/>
  <c r="T19" i="29"/>
  <c r="AF19" i="29"/>
  <c r="T18" i="29"/>
  <c r="AF18" i="29"/>
  <c r="T17" i="29"/>
  <c r="AF17" i="29"/>
  <c r="T16" i="29"/>
  <c r="AF16" i="29"/>
  <c r="T15" i="29"/>
  <c r="AF15" i="29"/>
  <c r="T14" i="29"/>
  <c r="AF14" i="29"/>
  <c r="T13" i="29"/>
  <c r="V13" i="29" s="1"/>
  <c r="AF13" i="29"/>
  <c r="Q14" i="29"/>
  <c r="AC14" i="29"/>
  <c r="Q15" i="29"/>
  <c r="AC15" i="29"/>
  <c r="Q16" i="29"/>
  <c r="AC16" i="29"/>
  <c r="Q17" i="29"/>
  <c r="S17" i="29" s="1"/>
  <c r="AC17" i="29"/>
  <c r="Q18" i="29"/>
  <c r="AC18" i="29"/>
  <c r="Q19" i="29"/>
  <c r="AC19" i="29"/>
  <c r="Q20" i="29"/>
  <c r="AC20" i="29"/>
  <c r="Q21" i="29"/>
  <c r="AC21" i="29"/>
  <c r="Q22" i="29"/>
  <c r="AC22" i="29"/>
  <c r="Q23" i="29"/>
  <c r="AC23" i="29"/>
  <c r="Q24" i="29"/>
  <c r="AC24" i="29"/>
  <c r="Q25" i="29"/>
  <c r="AC25" i="29"/>
  <c r="Q26" i="29"/>
  <c r="AC26" i="29"/>
  <c r="Q27" i="29"/>
  <c r="AC27" i="29"/>
  <c r="Q28" i="29"/>
  <c r="AC28" i="29"/>
  <c r="Q29" i="29"/>
  <c r="S29" i="29" s="1"/>
  <c r="AC29" i="29"/>
  <c r="Q30" i="29"/>
  <c r="AC30" i="29"/>
  <c r="Q31" i="29"/>
  <c r="AC31" i="29"/>
  <c r="Q32" i="29"/>
  <c r="AC32" i="29"/>
  <c r="Q33" i="29"/>
  <c r="S33" i="29" s="1"/>
  <c r="AC33" i="29"/>
  <c r="Q34" i="29"/>
  <c r="AC34" i="29"/>
  <c r="Q35" i="29"/>
  <c r="AC35" i="29"/>
  <c r="Q36" i="29"/>
  <c r="AC36" i="29"/>
  <c r="Q37" i="29"/>
  <c r="S37" i="29" s="1"/>
  <c r="AC37" i="29"/>
  <c r="Q38" i="29"/>
  <c r="AC38" i="29"/>
  <c r="Q39" i="29"/>
  <c r="AC39" i="29"/>
  <c r="Q40" i="29"/>
  <c r="AC40" i="29"/>
  <c r="Q41" i="29"/>
  <c r="AC41" i="29"/>
  <c r="Q13" i="29"/>
  <c r="AC13" i="29"/>
  <c r="E2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1" i="42"/>
  <c r="AH32" i="20"/>
  <c r="AD32" i="20"/>
  <c r="AF32" i="20"/>
  <c r="AC32" i="20"/>
  <c r="Q32" i="20"/>
  <c r="O32" i="20"/>
  <c r="P32" i="20" s="1"/>
  <c r="AH31" i="20"/>
  <c r="AD31" i="20"/>
  <c r="AF31" i="20"/>
  <c r="AC31" i="20"/>
  <c r="Q31" i="20"/>
  <c r="O31" i="20"/>
  <c r="AH30" i="20"/>
  <c r="AD30" i="20"/>
  <c r="AF30" i="20"/>
  <c r="AC30" i="20"/>
  <c r="Q30" i="20"/>
  <c r="T30" i="20" s="1"/>
  <c r="V30" i="20" s="1"/>
  <c r="O30" i="20"/>
  <c r="AH29" i="20"/>
  <c r="AD29" i="20"/>
  <c r="AF29" i="20"/>
  <c r="AC29" i="20"/>
  <c r="Q29" i="20"/>
  <c r="O29" i="20"/>
  <c r="AH28" i="20"/>
  <c r="AD28" i="20"/>
  <c r="AF28" i="20"/>
  <c r="AC28" i="20"/>
  <c r="Q28" i="20"/>
  <c r="O28" i="20"/>
  <c r="P28" i="20" s="1"/>
  <c r="AH27" i="20"/>
  <c r="AD27" i="20"/>
  <c r="AF27" i="20"/>
  <c r="AC27" i="20"/>
  <c r="Q27" i="20"/>
  <c r="O27" i="20"/>
  <c r="AH26" i="20"/>
  <c r="AD26" i="20"/>
  <c r="AF26" i="20"/>
  <c r="AC26" i="20"/>
  <c r="Q26" i="20"/>
  <c r="O26" i="20"/>
  <c r="P26" i="20" s="1"/>
  <c r="AH25" i="20"/>
  <c r="AD25" i="20"/>
  <c r="AF25" i="20"/>
  <c r="AC25" i="20"/>
  <c r="Q25" i="20"/>
  <c r="O25" i="20"/>
  <c r="AH24" i="20"/>
  <c r="AD24" i="20"/>
  <c r="AF24" i="20"/>
  <c r="AC24" i="20"/>
  <c r="Q24" i="20"/>
  <c r="O24" i="20"/>
  <c r="AH23" i="20"/>
  <c r="AD23" i="20"/>
  <c r="AF23" i="20"/>
  <c r="AC23" i="20"/>
  <c r="Q23" i="20"/>
  <c r="O23" i="20"/>
  <c r="G65" i="32"/>
  <c r="F66" i="32"/>
  <c r="G68" i="32"/>
  <c r="G72" i="32"/>
  <c r="F74" i="32"/>
  <c r="G77" i="32"/>
  <c r="G80" i="32"/>
  <c r="G76" i="32"/>
  <c r="G84" i="32"/>
  <c r="F71" i="32"/>
  <c r="F79" i="32"/>
  <c r="G69" i="32"/>
  <c r="F32" i="32"/>
  <c r="G78" i="32"/>
  <c r="C72" i="32"/>
  <c r="F73" i="32"/>
  <c r="C70" i="32"/>
  <c r="C84" i="32"/>
  <c r="G81" i="32"/>
  <c r="F83" i="32"/>
  <c r="G82" i="32"/>
  <c r="C78" i="32"/>
  <c r="F12" i="32"/>
  <c r="C20" i="32"/>
  <c r="C81" i="32"/>
  <c r="C69" i="32"/>
  <c r="F36" i="32"/>
  <c r="D11" i="32"/>
  <c r="C76" i="32"/>
  <c r="D71" i="32"/>
  <c r="F75" i="32"/>
  <c r="D81" i="32"/>
  <c r="D82" i="32"/>
  <c r="D74" i="32"/>
  <c r="C80" i="32"/>
  <c r="D79" i="32"/>
  <c r="C65" i="32"/>
  <c r="D70" i="32"/>
  <c r="E84" i="32"/>
  <c r="D83" i="32"/>
  <c r="D78" i="32"/>
  <c r="D36" i="32"/>
  <c r="E64" i="32"/>
  <c r="E12" i="32"/>
  <c r="E15" i="32"/>
  <c r="E16" i="32"/>
  <c r="E81" i="32"/>
  <c r="E82" i="32"/>
  <c r="E32" i="32"/>
  <c r="E67" i="32"/>
  <c r="C73" i="32"/>
  <c r="E76" i="32"/>
  <c r="E75" i="32"/>
  <c r="E30" i="32"/>
  <c r="E31" i="32"/>
  <c r="E10" i="32"/>
  <c r="E72" i="32"/>
  <c r="E74" i="32"/>
  <c r="E80" i="32"/>
  <c r="E71" i="32"/>
  <c r="E79" i="32"/>
  <c r="D84" i="32"/>
  <c r="C83" i="32"/>
  <c r="C64" i="32"/>
  <c r="G64" i="32"/>
  <c r="C1" i="43"/>
  <c r="B1" i="43"/>
  <c r="N63" i="32"/>
  <c r="U63" i="32"/>
  <c r="BD63" i="32"/>
  <c r="N39" i="32"/>
  <c r="U39" i="32"/>
  <c r="BD39" i="32"/>
  <c r="AW63" i="32"/>
  <c r="I81" i="32"/>
  <c r="AW81" i="32"/>
  <c r="I77" i="32"/>
  <c r="AW77" i="32"/>
  <c r="I73" i="32"/>
  <c r="AW73" i="32"/>
  <c r="I69" i="32"/>
  <c r="AW69" i="32"/>
  <c r="I65" i="32"/>
  <c r="AW65" i="32"/>
  <c r="I84" i="32"/>
  <c r="AW84" i="32"/>
  <c r="AW39" i="32"/>
  <c r="I58" i="32"/>
  <c r="AW58" i="32"/>
  <c r="AP63" i="32"/>
  <c r="AP81" i="32"/>
  <c r="AP77" i="32"/>
  <c r="AP73" i="32"/>
  <c r="AP69" i="32"/>
  <c r="AP65" i="32"/>
  <c r="AP84" i="32"/>
  <c r="AP39" i="32"/>
  <c r="AP58" i="32"/>
  <c r="AI63" i="32"/>
  <c r="AI81" i="32"/>
  <c r="AI77" i="32"/>
  <c r="AI73" i="32"/>
  <c r="AI69" i="32"/>
  <c r="AI65" i="32"/>
  <c r="AI84" i="32"/>
  <c r="AI39" i="32"/>
  <c r="AI58" i="32"/>
  <c r="AB39" i="32"/>
  <c r="K63" i="32"/>
  <c r="L63" i="32"/>
  <c r="M63" i="32"/>
  <c r="J63" i="32"/>
  <c r="K39" i="32"/>
  <c r="L39" i="32"/>
  <c r="M39" i="32"/>
  <c r="J39" i="32"/>
  <c r="AO63" i="35"/>
  <c r="AO73" i="35"/>
  <c r="AO84" i="35"/>
  <c r="AO39" i="35"/>
  <c r="AO58" i="35"/>
  <c r="AJ63" i="35"/>
  <c r="AJ73" i="35"/>
  <c r="AJ84" i="35"/>
  <c r="AJ39" i="35"/>
  <c r="AJ58" i="35"/>
  <c r="AE63" i="35"/>
  <c r="AE82" i="35"/>
  <c r="AE78" i="35"/>
  <c r="AE74" i="35"/>
  <c r="AE70" i="35"/>
  <c r="AE66" i="35"/>
  <c r="AY63" i="35"/>
  <c r="AE39" i="35"/>
  <c r="AE60" i="35"/>
  <c r="AE56" i="35"/>
  <c r="AE52" i="35"/>
  <c r="AE48" i="35"/>
  <c r="AE44" i="35"/>
  <c r="AE40" i="35"/>
  <c r="AE58" i="35"/>
  <c r="Z63" i="35"/>
  <c r="Z84" i="35"/>
  <c r="Z39" i="35"/>
  <c r="Z58" i="35"/>
  <c r="U63" i="35"/>
  <c r="U84" i="35"/>
  <c r="U39" i="35"/>
  <c r="U58" i="35"/>
  <c r="N63" i="35"/>
  <c r="AT63" i="35"/>
  <c r="AT84" i="35"/>
  <c r="N39" i="35"/>
  <c r="AT39" i="35"/>
  <c r="I43" i="32"/>
  <c r="AW43" i="32"/>
  <c r="I47" i="32"/>
  <c r="AW47" i="32"/>
  <c r="I51" i="32"/>
  <c r="AW51" i="32"/>
  <c r="I55" i="32"/>
  <c r="AW55" i="32"/>
  <c r="I59" i="32"/>
  <c r="AW59" i="32"/>
  <c r="I40" i="32"/>
  <c r="AW40" i="32"/>
  <c r="I44" i="32"/>
  <c r="AW44" i="32"/>
  <c r="I48" i="32"/>
  <c r="AW48" i="32"/>
  <c r="I52" i="32"/>
  <c r="AW52" i="32"/>
  <c r="I56" i="32"/>
  <c r="AW56" i="32"/>
  <c r="I60" i="32"/>
  <c r="AW60" i="32"/>
  <c r="I66" i="32"/>
  <c r="AW66" i="32"/>
  <c r="I70" i="32"/>
  <c r="AW70" i="32"/>
  <c r="I74" i="32"/>
  <c r="AW74" i="32"/>
  <c r="I78" i="32"/>
  <c r="AW78" i="32"/>
  <c r="I82" i="32"/>
  <c r="AW82" i="32"/>
  <c r="I41" i="32"/>
  <c r="AW41" i="32"/>
  <c r="I45" i="32"/>
  <c r="AW45" i="32"/>
  <c r="I49" i="32"/>
  <c r="AW49" i="32"/>
  <c r="I53" i="32"/>
  <c r="AW53" i="32"/>
  <c r="I57" i="32"/>
  <c r="AW57" i="32"/>
  <c r="I67" i="32"/>
  <c r="AW67" i="32"/>
  <c r="I71" i="32"/>
  <c r="AW71" i="32"/>
  <c r="I75" i="32"/>
  <c r="AW75" i="32"/>
  <c r="I79" i="32"/>
  <c r="AW79" i="32"/>
  <c r="I83" i="32"/>
  <c r="AW83" i="32"/>
  <c r="I42" i="32"/>
  <c r="AW42" i="32"/>
  <c r="I46" i="32"/>
  <c r="AW46" i="32"/>
  <c r="I50" i="32"/>
  <c r="AW50" i="32"/>
  <c r="I54" i="32"/>
  <c r="AW54" i="32"/>
  <c r="I64" i="32"/>
  <c r="AW64" i="32"/>
  <c r="I68" i="32"/>
  <c r="AW68" i="32"/>
  <c r="I72" i="32"/>
  <c r="AW72" i="32"/>
  <c r="I76" i="32"/>
  <c r="AW76" i="32"/>
  <c r="I80" i="32"/>
  <c r="AW80" i="32"/>
  <c r="AP43" i="32"/>
  <c r="AP47" i="32"/>
  <c r="AP51" i="32"/>
  <c r="AP55" i="32"/>
  <c r="AP59" i="32"/>
  <c r="AP40" i="32"/>
  <c r="AP44" i="32"/>
  <c r="AP48" i="32"/>
  <c r="AP52" i="32"/>
  <c r="AP56" i="32"/>
  <c r="AP60" i="32"/>
  <c r="AP66" i="32"/>
  <c r="AP70" i="32"/>
  <c r="AP74" i="32"/>
  <c r="AP78" i="32"/>
  <c r="AP82" i="32"/>
  <c r="AP41" i="32"/>
  <c r="AP45" i="32"/>
  <c r="AP49" i="32"/>
  <c r="AP53" i="32"/>
  <c r="AP57" i="32"/>
  <c r="AP67" i="32"/>
  <c r="AP71" i="32"/>
  <c r="AP75" i="32"/>
  <c r="AP79" i="32"/>
  <c r="AP83" i="32"/>
  <c r="AP42" i="32"/>
  <c r="AP46" i="32"/>
  <c r="AP50" i="32"/>
  <c r="AP54" i="32"/>
  <c r="AP64" i="32"/>
  <c r="AP68" i="32"/>
  <c r="AP72" i="32"/>
  <c r="AP76" i="32"/>
  <c r="AP80" i="32"/>
  <c r="AI43" i="32"/>
  <c r="AI47" i="32"/>
  <c r="AI51" i="32"/>
  <c r="AI55" i="32"/>
  <c r="AI59" i="32"/>
  <c r="AI40" i="32"/>
  <c r="AI44" i="32"/>
  <c r="AI48" i="32"/>
  <c r="AI52" i="32"/>
  <c r="AI56" i="32"/>
  <c r="AI60" i="32"/>
  <c r="AI66" i="32"/>
  <c r="AI70" i="32"/>
  <c r="AI74" i="32"/>
  <c r="AI78" i="32"/>
  <c r="AI82" i="32"/>
  <c r="AI41" i="32"/>
  <c r="AI45" i="32"/>
  <c r="AI49" i="32"/>
  <c r="AI53" i="32"/>
  <c r="AI57" i="32"/>
  <c r="AI67" i="32"/>
  <c r="AI71" i="32"/>
  <c r="AI75" i="32"/>
  <c r="AI79" i="32"/>
  <c r="AI83" i="32"/>
  <c r="AI42" i="32"/>
  <c r="AI46" i="32"/>
  <c r="AI50" i="32"/>
  <c r="AI54" i="32"/>
  <c r="AI64" i="32"/>
  <c r="AI68" i="32"/>
  <c r="AI72" i="32"/>
  <c r="AI76" i="32"/>
  <c r="AI80" i="32"/>
  <c r="AT58" i="35"/>
  <c r="AT49" i="35"/>
  <c r="AT45" i="35"/>
  <c r="AT57" i="35"/>
  <c r="AT41" i="35"/>
  <c r="AT53" i="35"/>
  <c r="AE43" i="35"/>
  <c r="AE47" i="35"/>
  <c r="AE51" i="35"/>
  <c r="AE55" i="35"/>
  <c r="AE59" i="35"/>
  <c r="AE41" i="35"/>
  <c r="AE45" i="35"/>
  <c r="AE49" i="35"/>
  <c r="AE53" i="35"/>
  <c r="AE57" i="35"/>
  <c r="AY39" i="35"/>
  <c r="AY58" i="35"/>
  <c r="AE42" i="35"/>
  <c r="AE46" i="35"/>
  <c r="AE50" i="35"/>
  <c r="AE54" i="35"/>
  <c r="BD39" i="35"/>
  <c r="BD58" i="35"/>
  <c r="AY84" i="35"/>
  <c r="AY77" i="35"/>
  <c r="AY81" i="35"/>
  <c r="AY65" i="35"/>
  <c r="AY73" i="35"/>
  <c r="AY69" i="35"/>
  <c r="AO77" i="35"/>
  <c r="AE67" i="35"/>
  <c r="AE79" i="35"/>
  <c r="AE64" i="35"/>
  <c r="AE68" i="35"/>
  <c r="AE72" i="35"/>
  <c r="AE76" i="35"/>
  <c r="AE80" i="35"/>
  <c r="AE84" i="35"/>
  <c r="AJ65" i="35"/>
  <c r="AJ81" i="35"/>
  <c r="AO65" i="35"/>
  <c r="AO81" i="35"/>
  <c r="BD63" i="35"/>
  <c r="AE71" i="35"/>
  <c r="AE75" i="35"/>
  <c r="AE83" i="35"/>
  <c r="AJ77" i="35"/>
  <c r="AE65" i="35"/>
  <c r="AE69" i="35"/>
  <c r="AE73" i="35"/>
  <c r="AE77" i="35"/>
  <c r="AE81" i="35"/>
  <c r="AJ69" i="35"/>
  <c r="AO69" i="35"/>
  <c r="BD43" i="35"/>
  <c r="BD47" i="35"/>
  <c r="BD51" i="35"/>
  <c r="BD55" i="35"/>
  <c r="BD59" i="35"/>
  <c r="BD40" i="35"/>
  <c r="BD44" i="35"/>
  <c r="BD48" i="35"/>
  <c r="BD52" i="35"/>
  <c r="BD56" i="35"/>
  <c r="BD60" i="35"/>
  <c r="BD66" i="35"/>
  <c r="BD70" i="35"/>
  <c r="BD74" i="35"/>
  <c r="BD78" i="35"/>
  <c r="BD82" i="35"/>
  <c r="BD41" i="35"/>
  <c r="BD45" i="35"/>
  <c r="BD49" i="35"/>
  <c r="BD53" i="35"/>
  <c r="BD57" i="35"/>
  <c r="BD67" i="35"/>
  <c r="BD71" i="35"/>
  <c r="BD75" i="35"/>
  <c r="BD79" i="35"/>
  <c r="BD83" i="35"/>
  <c r="BD42" i="35"/>
  <c r="BD46" i="35"/>
  <c r="BD50" i="35"/>
  <c r="BD54" i="35"/>
  <c r="BD64" i="35"/>
  <c r="BD68" i="35"/>
  <c r="BD72" i="35"/>
  <c r="BD76" i="35"/>
  <c r="BD80" i="35"/>
  <c r="AY43" i="35"/>
  <c r="AY47" i="35"/>
  <c r="AY51" i="35"/>
  <c r="AY55" i="35"/>
  <c r="AY59" i="35"/>
  <c r="AY40" i="35"/>
  <c r="AY44" i="35"/>
  <c r="AY48" i="35"/>
  <c r="AY52" i="35"/>
  <c r="AY56" i="35"/>
  <c r="AY60" i="35"/>
  <c r="AY66" i="35"/>
  <c r="AY70" i="35"/>
  <c r="AY74" i="35"/>
  <c r="AY78" i="35"/>
  <c r="AY82" i="35"/>
  <c r="AY41" i="35"/>
  <c r="AY45" i="35"/>
  <c r="AY49" i="35"/>
  <c r="AY53" i="35"/>
  <c r="AY57" i="35"/>
  <c r="AY67" i="35"/>
  <c r="AY71" i="35"/>
  <c r="AY75" i="35"/>
  <c r="AY79" i="35"/>
  <c r="AY83" i="35"/>
  <c r="AY42" i="35"/>
  <c r="AY46" i="35"/>
  <c r="AY50" i="35"/>
  <c r="AY54" i="35"/>
  <c r="AY64" i="35"/>
  <c r="AY68" i="35"/>
  <c r="AY72" i="35"/>
  <c r="AY76" i="35"/>
  <c r="AY80" i="35"/>
  <c r="Z69" i="35"/>
  <c r="AT43" i="35"/>
  <c r="AT47" i="35"/>
  <c r="AT51" i="35"/>
  <c r="AT55" i="35"/>
  <c r="AT59" i="35"/>
  <c r="AT65" i="35"/>
  <c r="AT69" i="35"/>
  <c r="AT73" i="35"/>
  <c r="AT77" i="35"/>
  <c r="AT81" i="35"/>
  <c r="AT40" i="35"/>
  <c r="AT44" i="35"/>
  <c r="AT48" i="35"/>
  <c r="AT52" i="35"/>
  <c r="AT56" i="35"/>
  <c r="AT60" i="35"/>
  <c r="AT66" i="35"/>
  <c r="AT70" i="35"/>
  <c r="AT74" i="35"/>
  <c r="AT78" i="35"/>
  <c r="AT82" i="35"/>
  <c r="AT67" i="35"/>
  <c r="AT71" i="35"/>
  <c r="AT75" i="35"/>
  <c r="AT79" i="35"/>
  <c r="AT83" i="35"/>
  <c r="AT42" i="35"/>
  <c r="AT46" i="35"/>
  <c r="AT50" i="35"/>
  <c r="AT54" i="35"/>
  <c r="AT64" i="35"/>
  <c r="AT68" i="35"/>
  <c r="AT72" i="35"/>
  <c r="AT76" i="35"/>
  <c r="AT80" i="35"/>
  <c r="AO40" i="35"/>
  <c r="AO44" i="35"/>
  <c r="AO48" i="35"/>
  <c r="AO52" i="35"/>
  <c r="AO56" i="35"/>
  <c r="AO60" i="35"/>
  <c r="AO66" i="35"/>
  <c r="AO70" i="35"/>
  <c r="AO74" i="35"/>
  <c r="AO78" i="35"/>
  <c r="AO82" i="35"/>
  <c r="AO43" i="35"/>
  <c r="AO47" i="35"/>
  <c r="AO51" i="35"/>
  <c r="AO55" i="35"/>
  <c r="AO59" i="35"/>
  <c r="AO41" i="35"/>
  <c r="AO45" i="35"/>
  <c r="AO49" i="35"/>
  <c r="AO53" i="35"/>
  <c r="AO57" i="35"/>
  <c r="AO67" i="35"/>
  <c r="AO71" i="35"/>
  <c r="AO75" i="35"/>
  <c r="AO79" i="35"/>
  <c r="AO83" i="35"/>
  <c r="AO42" i="35"/>
  <c r="AO46" i="35"/>
  <c r="AO50" i="35"/>
  <c r="AO54" i="35"/>
  <c r="AO64" i="35"/>
  <c r="AO68" i="35"/>
  <c r="AO72" i="35"/>
  <c r="AO76" i="35"/>
  <c r="AO80" i="35"/>
  <c r="AJ43" i="35"/>
  <c r="AJ47" i="35"/>
  <c r="AJ51" i="35"/>
  <c r="AJ55" i="35"/>
  <c r="AJ59" i="35"/>
  <c r="Z73" i="35"/>
  <c r="AJ40" i="35"/>
  <c r="AJ44" i="35"/>
  <c r="AJ48" i="35"/>
  <c r="AJ52" i="35"/>
  <c r="AJ56" i="35"/>
  <c r="AJ60" i="35"/>
  <c r="AJ66" i="35"/>
  <c r="AJ70" i="35"/>
  <c r="AJ74" i="35"/>
  <c r="AJ78" i="35"/>
  <c r="AJ82" i="35"/>
  <c r="Z77" i="35"/>
  <c r="AJ41" i="35"/>
  <c r="AJ45" i="35"/>
  <c r="AJ49" i="35"/>
  <c r="AJ53" i="35"/>
  <c r="AJ57" i="35"/>
  <c r="AJ67" i="35"/>
  <c r="AJ71" i="35"/>
  <c r="AJ75" i="35"/>
  <c r="AJ79" i="35"/>
  <c r="AJ83" i="35"/>
  <c r="U41" i="35"/>
  <c r="Z65" i="35"/>
  <c r="Z81" i="35"/>
  <c r="AJ42" i="35"/>
  <c r="AJ46" i="35"/>
  <c r="AJ50" i="35"/>
  <c r="AJ54" i="35"/>
  <c r="AJ64" i="35"/>
  <c r="AJ68" i="35"/>
  <c r="AJ72" i="35"/>
  <c r="AJ76" i="35"/>
  <c r="AJ80" i="35"/>
  <c r="Z43" i="35"/>
  <c r="Z47" i="35"/>
  <c r="Z51" i="35"/>
  <c r="Z55" i="35"/>
  <c r="Z59" i="35"/>
  <c r="Z40" i="35"/>
  <c r="Z44" i="35"/>
  <c r="Z48" i="35"/>
  <c r="Z52" i="35"/>
  <c r="Z56" i="35"/>
  <c r="Z60" i="35"/>
  <c r="Z66" i="35"/>
  <c r="Z70" i="35"/>
  <c r="Z74" i="35"/>
  <c r="Z78" i="35"/>
  <c r="Z82" i="35"/>
  <c r="Z41" i="35"/>
  <c r="Z45" i="35"/>
  <c r="Z49" i="35"/>
  <c r="Z53" i="35"/>
  <c r="Z57" i="35"/>
  <c r="Z67" i="35"/>
  <c r="Z71" i="35"/>
  <c r="Z75" i="35"/>
  <c r="Z79" i="35"/>
  <c r="Z83" i="35"/>
  <c r="Z42" i="35"/>
  <c r="Z46" i="35"/>
  <c r="Z50" i="35"/>
  <c r="Z54" i="35"/>
  <c r="Z64" i="35"/>
  <c r="Z68" i="35"/>
  <c r="Z72" i="35"/>
  <c r="Z76" i="35"/>
  <c r="Z80" i="35"/>
  <c r="U43" i="35"/>
  <c r="U47" i="35"/>
  <c r="U51" i="35"/>
  <c r="U55" i="35"/>
  <c r="U59" i="35"/>
  <c r="U65" i="35"/>
  <c r="U69" i="35"/>
  <c r="U73" i="35"/>
  <c r="U77" i="35"/>
  <c r="U81" i="35"/>
  <c r="U40" i="35"/>
  <c r="U44" i="35"/>
  <c r="U48" i="35"/>
  <c r="U52" i="35"/>
  <c r="U56" i="35"/>
  <c r="U60" i="35"/>
  <c r="U66" i="35"/>
  <c r="U70" i="35"/>
  <c r="U74" i="35"/>
  <c r="U78" i="35"/>
  <c r="U82" i="35"/>
  <c r="U45" i="35"/>
  <c r="U49" i="35"/>
  <c r="U53" i="35"/>
  <c r="U57" i="35"/>
  <c r="U67" i="35"/>
  <c r="U71" i="35"/>
  <c r="U75" i="35"/>
  <c r="U79" i="35"/>
  <c r="U83" i="35"/>
  <c r="U42" i="35"/>
  <c r="U46" i="35"/>
  <c r="U50" i="35"/>
  <c r="U54" i="35"/>
  <c r="U64" i="35"/>
  <c r="U68" i="35"/>
  <c r="U72" i="35"/>
  <c r="U76" i="35"/>
  <c r="U80" i="35"/>
  <c r="AB63" i="32"/>
  <c r="BD84" i="35"/>
  <c r="BD81" i="35"/>
  <c r="BD65" i="35"/>
  <c r="BD69" i="35"/>
  <c r="BD77" i="35"/>
  <c r="BD73" i="35"/>
  <c r="P78" i="32"/>
  <c r="AY78" i="32"/>
  <c r="BD78" i="32"/>
  <c r="P75" i="32"/>
  <c r="AY75" i="32"/>
  <c r="BD75" i="32"/>
  <c r="P79" i="32"/>
  <c r="AY79" i="32"/>
  <c r="BD79" i="32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E12" i="30"/>
  <c r="F12" i="30" s="1"/>
  <c r="E13" i="30"/>
  <c r="E14" i="30"/>
  <c r="E15" i="30"/>
  <c r="E16" i="30"/>
  <c r="E17" i="30"/>
  <c r="E11" i="30"/>
  <c r="F11" i="30" s="1"/>
  <c r="F20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4" i="32"/>
  <c r="F68" i="32"/>
  <c r="F72" i="32"/>
  <c r="F76" i="32"/>
  <c r="F80" i="32"/>
  <c r="F84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9" i="32"/>
  <c r="I30" i="32"/>
  <c r="I31" i="32"/>
  <c r="I32" i="32"/>
  <c r="I33" i="32"/>
  <c r="I34" i="32"/>
  <c r="I35" i="32"/>
  <c r="I36" i="32"/>
  <c r="I8" i="32"/>
  <c r="AH63" i="35"/>
  <c r="BB63" i="35"/>
  <c r="BB82" i="35"/>
  <c r="AG63" i="35"/>
  <c r="BA63" i="35"/>
  <c r="BA82" i="35"/>
  <c r="AF63" i="35"/>
  <c r="AZ63" i="35"/>
  <c r="AZ82" i="35"/>
  <c r="AC63" i="35"/>
  <c r="AW63" i="35"/>
  <c r="AW82" i="35"/>
  <c r="AB63" i="35"/>
  <c r="AV63" i="35"/>
  <c r="AV82" i="35"/>
  <c r="AA63" i="35"/>
  <c r="AU63" i="35"/>
  <c r="AU82" i="35"/>
  <c r="L63" i="35"/>
  <c r="AR63" i="35"/>
  <c r="AR82" i="35"/>
  <c r="K63" i="35"/>
  <c r="AQ63" i="35"/>
  <c r="AQ82" i="35"/>
  <c r="J63" i="35"/>
  <c r="AP63" i="35"/>
  <c r="AP82" i="35"/>
  <c r="AK63" i="35"/>
  <c r="AK82" i="35"/>
  <c r="V63" i="35"/>
  <c r="V82" i="35"/>
  <c r="AM63" i="35"/>
  <c r="AM82" i="35"/>
  <c r="AL63" i="35"/>
  <c r="AL82" i="35"/>
  <c r="AH82" i="35"/>
  <c r="AG82" i="35"/>
  <c r="AF82" i="35"/>
  <c r="AC82" i="35"/>
  <c r="AB82" i="35"/>
  <c r="AA82" i="35"/>
  <c r="X63" i="35"/>
  <c r="X82" i="35"/>
  <c r="W63" i="35"/>
  <c r="W82" i="35"/>
  <c r="S63" i="35"/>
  <c r="S82" i="35"/>
  <c r="R63" i="35"/>
  <c r="R82" i="35"/>
  <c r="Q63" i="35"/>
  <c r="Q82" i="35"/>
  <c r="P82" i="35"/>
  <c r="I82" i="35"/>
  <c r="BB81" i="35"/>
  <c r="BA81" i="35"/>
  <c r="AZ81" i="35"/>
  <c r="AW81" i="35"/>
  <c r="AV81" i="35"/>
  <c r="AU81" i="35"/>
  <c r="AR81" i="35"/>
  <c r="AQ81" i="35"/>
  <c r="AP81" i="35"/>
  <c r="AM81" i="35"/>
  <c r="AL81" i="35"/>
  <c r="AK81" i="35"/>
  <c r="AH81" i="35"/>
  <c r="AG81" i="35"/>
  <c r="AF81" i="35"/>
  <c r="AC81" i="35"/>
  <c r="AB81" i="35"/>
  <c r="AA81" i="35"/>
  <c r="X81" i="35"/>
  <c r="W81" i="35"/>
  <c r="V81" i="35"/>
  <c r="S81" i="35"/>
  <c r="R81" i="35"/>
  <c r="Q81" i="35"/>
  <c r="P81" i="35"/>
  <c r="I81" i="35"/>
  <c r="AH39" i="35"/>
  <c r="BB39" i="35"/>
  <c r="BB58" i="35"/>
  <c r="AG39" i="35"/>
  <c r="BA39" i="35"/>
  <c r="BA58" i="35"/>
  <c r="AF39" i="35"/>
  <c r="AZ39" i="35"/>
  <c r="AZ58" i="35"/>
  <c r="AC39" i="35"/>
  <c r="AW39" i="35"/>
  <c r="AW58" i="35"/>
  <c r="AB39" i="35"/>
  <c r="AV39" i="35"/>
  <c r="AV58" i="35"/>
  <c r="AA39" i="35"/>
  <c r="AU39" i="35"/>
  <c r="AU58" i="35"/>
  <c r="L39" i="35"/>
  <c r="AR39" i="35"/>
  <c r="AR58" i="35"/>
  <c r="K39" i="35"/>
  <c r="AQ39" i="35"/>
  <c r="AQ58" i="35"/>
  <c r="J39" i="35"/>
  <c r="AP39" i="35"/>
  <c r="AP58" i="35"/>
  <c r="AN39" i="35"/>
  <c r="AN58" i="35"/>
  <c r="AM39" i="35"/>
  <c r="AM58" i="35"/>
  <c r="AL39" i="35"/>
  <c r="AL58" i="35"/>
  <c r="AK39" i="35"/>
  <c r="AK58" i="35"/>
  <c r="AI39" i="35"/>
  <c r="AI58" i="35"/>
  <c r="AH58" i="35"/>
  <c r="AG58" i="35"/>
  <c r="AF58" i="35"/>
  <c r="AC58" i="35"/>
  <c r="AB58" i="35"/>
  <c r="AA58" i="35"/>
  <c r="X39" i="35"/>
  <c r="X58" i="35"/>
  <c r="W39" i="35"/>
  <c r="W58" i="35"/>
  <c r="V39" i="35"/>
  <c r="V58" i="35"/>
  <c r="S39" i="35"/>
  <c r="S58" i="35"/>
  <c r="R39" i="35"/>
  <c r="R58" i="35"/>
  <c r="Q39" i="35"/>
  <c r="Q58" i="35"/>
  <c r="P58" i="35"/>
  <c r="I58" i="35"/>
  <c r="BB57" i="35"/>
  <c r="BA57" i="35"/>
  <c r="AZ57" i="35"/>
  <c r="AW57" i="35"/>
  <c r="AV57" i="35"/>
  <c r="AU57" i="35"/>
  <c r="AR57" i="35"/>
  <c r="AQ57" i="35"/>
  <c r="AP57" i="35"/>
  <c r="AN57" i="35"/>
  <c r="AM57" i="35"/>
  <c r="AL57" i="35"/>
  <c r="AK57" i="35"/>
  <c r="AI57" i="35"/>
  <c r="AH57" i="35"/>
  <c r="AG57" i="35"/>
  <c r="AF57" i="35"/>
  <c r="AC57" i="35"/>
  <c r="AB57" i="35"/>
  <c r="AA57" i="35"/>
  <c r="X57" i="35"/>
  <c r="W57" i="35"/>
  <c r="V57" i="35"/>
  <c r="S57" i="35"/>
  <c r="R57" i="35"/>
  <c r="Q57" i="35"/>
  <c r="P57" i="35"/>
  <c r="I57" i="35"/>
  <c r="P34" i="35"/>
  <c r="I34" i="35"/>
  <c r="P33" i="35"/>
  <c r="I33" i="35"/>
  <c r="P82" i="32"/>
  <c r="AY82" i="32"/>
  <c r="AV63" i="32"/>
  <c r="AV82" i="32"/>
  <c r="AU63" i="32"/>
  <c r="AU82" i="32"/>
  <c r="AT63" i="32"/>
  <c r="AT82" i="32"/>
  <c r="AS63" i="32"/>
  <c r="AS82" i="32"/>
  <c r="AR82" i="32"/>
  <c r="AN63" i="32"/>
  <c r="AN82" i="32"/>
  <c r="AM63" i="32"/>
  <c r="AM82" i="32"/>
  <c r="AL63" i="32"/>
  <c r="AL82" i="32"/>
  <c r="AK82" i="32"/>
  <c r="AG63" i="32"/>
  <c r="AG82" i="32"/>
  <c r="AF63" i="32"/>
  <c r="AF81" i="32"/>
  <c r="AE63" i="32"/>
  <c r="AE82" i="32"/>
  <c r="AD82" i="32"/>
  <c r="S63" i="32"/>
  <c r="S82" i="32"/>
  <c r="R63" i="32"/>
  <c r="Y63" i="32"/>
  <c r="Q63" i="32"/>
  <c r="X63" i="32"/>
  <c r="W82" i="32"/>
  <c r="T63" i="32"/>
  <c r="T82" i="32"/>
  <c r="R82" i="32"/>
  <c r="Q82" i="32"/>
  <c r="M82" i="32"/>
  <c r="L82" i="32"/>
  <c r="K82" i="32"/>
  <c r="J82" i="32"/>
  <c r="P81" i="32"/>
  <c r="AY81" i="32"/>
  <c r="AU81" i="32"/>
  <c r="AT81" i="32"/>
  <c r="AR81" i="32"/>
  <c r="AO63" i="32"/>
  <c r="AO81" i="32"/>
  <c r="AN81" i="32"/>
  <c r="AM81" i="32"/>
  <c r="AL81" i="32"/>
  <c r="AK81" i="32"/>
  <c r="AG81" i="32"/>
  <c r="AE81" i="32"/>
  <c r="AD81" i="32"/>
  <c r="W81" i="32"/>
  <c r="S81" i="32"/>
  <c r="R81" i="32"/>
  <c r="Q81" i="32"/>
  <c r="M81" i="32"/>
  <c r="L81" i="32"/>
  <c r="K81" i="32"/>
  <c r="J81" i="32"/>
  <c r="P58" i="32"/>
  <c r="AY58" i="32"/>
  <c r="AV39" i="32"/>
  <c r="AV58" i="32"/>
  <c r="AU39" i="32"/>
  <c r="AU58" i="32"/>
  <c r="AT39" i="32"/>
  <c r="AT58" i="32"/>
  <c r="AS39" i="32"/>
  <c r="AS58" i="32"/>
  <c r="AR58" i="32"/>
  <c r="AN39" i="32"/>
  <c r="AN58" i="32"/>
  <c r="AM39" i="32"/>
  <c r="AM58" i="32"/>
  <c r="AL39" i="32"/>
  <c r="AL58" i="32"/>
  <c r="AK58" i="32"/>
  <c r="AG39" i="32"/>
  <c r="AG58" i="32"/>
  <c r="AF39" i="32"/>
  <c r="AF57" i="32"/>
  <c r="AE39" i="32"/>
  <c r="AE58" i="32"/>
  <c r="AD58" i="32"/>
  <c r="S39" i="32"/>
  <c r="Z39" i="32"/>
  <c r="R39" i="32"/>
  <c r="R58" i="32"/>
  <c r="Q39" i="32"/>
  <c r="Q58" i="32"/>
  <c r="S58" i="32"/>
  <c r="M58" i="32"/>
  <c r="L58" i="32"/>
  <c r="K58" i="32"/>
  <c r="J58" i="32"/>
  <c r="P57" i="32"/>
  <c r="AY57" i="32"/>
  <c r="AU57" i="32"/>
  <c r="AT57" i="32"/>
  <c r="AS57" i="32"/>
  <c r="AR57" i="32"/>
  <c r="AN57" i="32"/>
  <c r="AM57" i="32"/>
  <c r="AL57" i="32"/>
  <c r="AK57" i="32"/>
  <c r="AG57" i="32"/>
  <c r="AE57" i="32"/>
  <c r="AD57" i="32"/>
  <c r="W57" i="32"/>
  <c r="S57" i="32"/>
  <c r="R57" i="32"/>
  <c r="Q57" i="32"/>
  <c r="M57" i="32"/>
  <c r="L57" i="32"/>
  <c r="K57" i="32"/>
  <c r="J57" i="32"/>
  <c r="E57" i="32"/>
  <c r="P34" i="32"/>
  <c r="AY34" i="32"/>
  <c r="AR34" i="32"/>
  <c r="AK34" i="32"/>
  <c r="AD34" i="32"/>
  <c r="W34" i="32"/>
  <c r="P33" i="32"/>
  <c r="AY33" i="32"/>
  <c r="AR33" i="32"/>
  <c r="AK33" i="32"/>
  <c r="AD33" i="32"/>
  <c r="W33" i="32"/>
  <c r="X12" i="20"/>
  <c r="Q12" i="20"/>
  <c r="R12" i="20" s="1"/>
  <c r="Q13" i="20"/>
  <c r="Y13" i="20" s="1"/>
  <c r="Q14" i="20"/>
  <c r="Y14" i="20" s="1"/>
  <c r="AA14" i="20" s="1"/>
  <c r="Q15" i="20"/>
  <c r="Q16" i="20"/>
  <c r="R16" i="20" s="1"/>
  <c r="Q17" i="20"/>
  <c r="Q18" i="20"/>
  <c r="Q19" i="20"/>
  <c r="Q20" i="20"/>
  <c r="Y20" i="20" s="1"/>
  <c r="Q21" i="20"/>
  <c r="Y21" i="20" s="1"/>
  <c r="AA21" i="20" s="1"/>
  <c r="Q22" i="20"/>
  <c r="Q33" i="20"/>
  <c r="T33" i="20" s="1"/>
  <c r="V33" i="20" s="1"/>
  <c r="Q34" i="20"/>
  <c r="Y34" i="20" s="1"/>
  <c r="AA34" i="20" s="1"/>
  <c r="Q35" i="20"/>
  <c r="Q36" i="20"/>
  <c r="Y36" i="20" s="1"/>
  <c r="AA36" i="20" s="1"/>
  <c r="Q37" i="20"/>
  <c r="Y37" i="20" s="1"/>
  <c r="AA37" i="20" s="1"/>
  <c r="Q38" i="20"/>
  <c r="T38" i="20" s="1"/>
  <c r="V38" i="20" s="1"/>
  <c r="Q39" i="20"/>
  <c r="Q40" i="20"/>
  <c r="Y40" i="20" s="1"/>
  <c r="AA40" i="20" s="1"/>
  <c r="S12" i="20"/>
  <c r="C44" i="32"/>
  <c r="C48" i="32"/>
  <c r="C52" i="32"/>
  <c r="E55" i="32"/>
  <c r="C56" i="32"/>
  <c r="C59" i="32"/>
  <c r="D57" i="32"/>
  <c r="D59" i="32"/>
  <c r="C41" i="32"/>
  <c r="D42" i="32"/>
  <c r="E43" i="32"/>
  <c r="D46" i="32"/>
  <c r="E47" i="32"/>
  <c r="D50" i="32"/>
  <c r="E51" i="32"/>
  <c r="D54" i="32"/>
  <c r="E58" i="32"/>
  <c r="D41" i="32"/>
  <c r="E41" i="32"/>
  <c r="C43" i="32"/>
  <c r="D44" i="32"/>
  <c r="E44" i="32"/>
  <c r="C45" i="32"/>
  <c r="D45" i="32"/>
  <c r="E45" i="32"/>
  <c r="C47" i="32"/>
  <c r="D48" i="32"/>
  <c r="E48" i="32"/>
  <c r="C49" i="32"/>
  <c r="D49" i="32"/>
  <c r="E49" i="32"/>
  <c r="C50" i="32"/>
  <c r="C51" i="32"/>
  <c r="D51" i="32"/>
  <c r="D52" i="32"/>
  <c r="E52" i="32"/>
  <c r="C53" i="32"/>
  <c r="D53" i="32"/>
  <c r="E53" i="32"/>
  <c r="C54" i="32"/>
  <c r="C55" i="32"/>
  <c r="D55" i="32"/>
  <c r="D56" i="32"/>
  <c r="E56" i="32"/>
  <c r="E59" i="32"/>
  <c r="C60" i="32"/>
  <c r="D60" i="32"/>
  <c r="E60" i="32"/>
  <c r="D14" i="32"/>
  <c r="D18" i="32"/>
  <c r="C30" i="32"/>
  <c r="D35" i="32"/>
  <c r="E65" i="32"/>
  <c r="C67" i="32"/>
  <c r="D68" i="32"/>
  <c r="E69" i="32"/>
  <c r="C71" i="32"/>
  <c r="D72" i="32"/>
  <c r="E73" i="32"/>
  <c r="C75" i="32"/>
  <c r="D76" i="32"/>
  <c r="E77" i="32"/>
  <c r="C79" i="32"/>
  <c r="D80" i="32"/>
  <c r="E83" i="32"/>
  <c r="D64" i="32"/>
  <c r="D40" i="32"/>
  <c r="E40" i="32"/>
  <c r="C40" i="32"/>
  <c r="D8" i="32"/>
  <c r="S60" i="32"/>
  <c r="AU41" i="32"/>
  <c r="AU42" i="32"/>
  <c r="AU43" i="32"/>
  <c r="AU44" i="32"/>
  <c r="AU45" i="32"/>
  <c r="AU46" i="32"/>
  <c r="AU47" i="32"/>
  <c r="AU48" i="32"/>
  <c r="AU49" i="32"/>
  <c r="AU50" i="32"/>
  <c r="AU51" i="32"/>
  <c r="AU52" i="32"/>
  <c r="AU53" i="32"/>
  <c r="AU54" i="32"/>
  <c r="AU55" i="32"/>
  <c r="AU56" i="32"/>
  <c r="AU59" i="32"/>
  <c r="AU60" i="32"/>
  <c r="AT41" i="32"/>
  <c r="AT42" i="32"/>
  <c r="AT43" i="32"/>
  <c r="AT44" i="32"/>
  <c r="AT45" i="32"/>
  <c r="AT46" i="32"/>
  <c r="AT47" i="32"/>
  <c r="AT48" i="32"/>
  <c r="AT49" i="32"/>
  <c r="AT50" i="32"/>
  <c r="AT51" i="32"/>
  <c r="AT52" i="32"/>
  <c r="AT53" i="32"/>
  <c r="AT54" i="32"/>
  <c r="AT55" i="32"/>
  <c r="AT56" i="32"/>
  <c r="AT59" i="32"/>
  <c r="AT60" i="32"/>
  <c r="AS41" i="32"/>
  <c r="AS42" i="32"/>
  <c r="AS43" i="32"/>
  <c r="AS44" i="32"/>
  <c r="AS45" i="32"/>
  <c r="AS46" i="32"/>
  <c r="AS47" i="32"/>
  <c r="AS48" i="32"/>
  <c r="AS49" i="32"/>
  <c r="AS50" i="32"/>
  <c r="AS51" i="32"/>
  <c r="AS52" i="32"/>
  <c r="AS53" i="32"/>
  <c r="AS54" i="32"/>
  <c r="AS55" i="32"/>
  <c r="AS56" i="32"/>
  <c r="AS59" i="32"/>
  <c r="AS60" i="32"/>
  <c r="C1" i="27"/>
  <c r="P83" i="32"/>
  <c r="W83" i="32"/>
  <c r="W79" i="32"/>
  <c r="P77" i="32"/>
  <c r="W77" i="32"/>
  <c r="W75" i="32"/>
  <c r="P73" i="32"/>
  <c r="W73" i="32"/>
  <c r="P71" i="32"/>
  <c r="W71" i="32"/>
  <c r="P69" i="32"/>
  <c r="W69" i="32"/>
  <c r="P67" i="32"/>
  <c r="W67" i="32"/>
  <c r="P60" i="32"/>
  <c r="W60" i="32"/>
  <c r="P56" i="32"/>
  <c r="W56" i="32"/>
  <c r="P54" i="32"/>
  <c r="W54" i="32"/>
  <c r="P52" i="32"/>
  <c r="W52" i="32"/>
  <c r="P50" i="32"/>
  <c r="W50" i="32"/>
  <c r="P48" i="32"/>
  <c r="W48" i="32"/>
  <c r="P46" i="32"/>
  <c r="W46" i="32"/>
  <c r="P44" i="32"/>
  <c r="W44" i="32"/>
  <c r="P42" i="32"/>
  <c r="W42" i="32"/>
  <c r="P40" i="32"/>
  <c r="W40" i="32" s="1"/>
  <c r="P36" i="32"/>
  <c r="W36" i="32"/>
  <c r="P35" i="32"/>
  <c r="W35" i="32"/>
  <c r="P32" i="32"/>
  <c r="W32" i="32"/>
  <c r="P31" i="32"/>
  <c r="W31" i="32"/>
  <c r="P30" i="32"/>
  <c r="W30" i="32"/>
  <c r="P29" i="32"/>
  <c r="W29" i="32"/>
  <c r="P20" i="32"/>
  <c r="W20" i="32"/>
  <c r="P19" i="32"/>
  <c r="W19" i="32"/>
  <c r="P18" i="32"/>
  <c r="W18" i="32"/>
  <c r="P17" i="32"/>
  <c r="W17" i="32"/>
  <c r="P16" i="32"/>
  <c r="W16" i="32"/>
  <c r="P15" i="32"/>
  <c r="W15" i="32"/>
  <c r="P14" i="32"/>
  <c r="W14" i="32"/>
  <c r="P13" i="32"/>
  <c r="W13" i="32"/>
  <c r="P12" i="32"/>
  <c r="W12" i="32"/>
  <c r="P11" i="32"/>
  <c r="W11" i="32"/>
  <c r="P10" i="32"/>
  <c r="W10" i="32"/>
  <c r="P9" i="32"/>
  <c r="W9" i="32"/>
  <c r="P8" i="32"/>
  <c r="W8" i="32" s="1"/>
  <c r="P34" i="30"/>
  <c r="Q34" i="30" s="1"/>
  <c r="R34" i="30"/>
  <c r="T34" i="30"/>
  <c r="P35" i="30"/>
  <c r="Q35" i="30" s="1"/>
  <c r="T35" i="30"/>
  <c r="T36" i="30"/>
  <c r="T37" i="30"/>
  <c r="T38" i="30"/>
  <c r="U38" i="30" s="1"/>
  <c r="T39" i="30"/>
  <c r="U39" i="30"/>
  <c r="P33" i="30"/>
  <c r="Q33" i="30" s="1"/>
  <c r="T33" i="30"/>
  <c r="T23" i="30"/>
  <c r="P23" i="30"/>
  <c r="T24" i="30"/>
  <c r="P24" i="30"/>
  <c r="T25" i="30"/>
  <c r="T26" i="30"/>
  <c r="U26" i="30" s="1"/>
  <c r="T27" i="30"/>
  <c r="U27" i="30" s="1"/>
  <c r="T28" i="30"/>
  <c r="U28" i="30" s="1"/>
  <c r="T22" i="30"/>
  <c r="P22" i="30"/>
  <c r="M34" i="30"/>
  <c r="I34" i="30"/>
  <c r="M35" i="30"/>
  <c r="I35" i="30"/>
  <c r="J35" i="30"/>
  <c r="M36" i="30"/>
  <c r="M37" i="30"/>
  <c r="M38" i="30"/>
  <c r="N38" i="30"/>
  <c r="M39" i="30"/>
  <c r="N39" i="30" s="1"/>
  <c r="M33" i="30"/>
  <c r="I33" i="30"/>
  <c r="M23" i="30"/>
  <c r="I23" i="30"/>
  <c r="M24" i="30"/>
  <c r="I24" i="30"/>
  <c r="M25" i="30"/>
  <c r="M26" i="30"/>
  <c r="N26" i="30" s="1"/>
  <c r="M27" i="30"/>
  <c r="N27" i="30" s="1"/>
  <c r="M28" i="30"/>
  <c r="N28" i="30" s="1"/>
  <c r="M22" i="30"/>
  <c r="I22" i="30"/>
  <c r="R35" i="30"/>
  <c r="R33" i="30"/>
  <c r="R24" i="30"/>
  <c r="R23" i="30"/>
  <c r="R22" i="30"/>
  <c r="K35" i="30"/>
  <c r="K34" i="30"/>
  <c r="K33" i="30"/>
  <c r="K24" i="30"/>
  <c r="L24" i="30" s="1"/>
  <c r="K23" i="30"/>
  <c r="K22" i="30"/>
  <c r="AH13" i="20"/>
  <c r="AD13" i="20"/>
  <c r="AI13" i="20" s="1"/>
  <c r="AH14" i="20"/>
  <c r="AD14" i="20"/>
  <c r="AH15" i="20"/>
  <c r="AD15" i="20"/>
  <c r="AE15" i="20" s="1"/>
  <c r="AH16" i="20"/>
  <c r="AD16" i="20"/>
  <c r="AH17" i="20"/>
  <c r="AD17" i="20"/>
  <c r="AI17" i="20" s="1"/>
  <c r="AH18" i="20"/>
  <c r="AD18" i="20"/>
  <c r="AH19" i="20"/>
  <c r="AD19" i="20"/>
  <c r="AE19" i="20" s="1"/>
  <c r="AH20" i="20"/>
  <c r="AD20" i="20"/>
  <c r="AH21" i="20"/>
  <c r="AD21" i="20"/>
  <c r="AG21" i="20" s="1"/>
  <c r="AH22" i="20"/>
  <c r="AD22" i="20"/>
  <c r="AH33" i="20"/>
  <c r="AD33" i="20"/>
  <c r="AH34" i="20"/>
  <c r="AD34" i="20"/>
  <c r="AH35" i="20"/>
  <c r="AD35" i="20"/>
  <c r="AG35" i="20" s="1"/>
  <c r="AH36" i="20"/>
  <c r="AD36" i="20"/>
  <c r="AH37" i="20"/>
  <c r="AD37" i="20"/>
  <c r="AH38" i="20"/>
  <c r="AD38" i="20"/>
  <c r="AH39" i="20"/>
  <c r="AD39" i="20"/>
  <c r="AH40" i="20"/>
  <c r="AD40" i="20"/>
  <c r="AH12" i="20"/>
  <c r="AD12" i="20"/>
  <c r="AG12" i="20" s="1"/>
  <c r="AH90" i="20"/>
  <c r="AI90" i="20"/>
  <c r="AH89" i="20"/>
  <c r="AI89" i="20"/>
  <c r="AH88" i="20"/>
  <c r="AI88" i="20"/>
  <c r="AH87" i="20"/>
  <c r="AI87" i="20"/>
  <c r="AH86" i="20"/>
  <c r="AI86" i="20"/>
  <c r="AH85" i="20"/>
  <c r="AI85" i="20"/>
  <c r="AH84" i="20"/>
  <c r="AI84" i="20"/>
  <c r="AH83" i="20"/>
  <c r="AI83" i="20"/>
  <c r="AH82" i="20"/>
  <c r="AI82" i="20"/>
  <c r="AH81" i="20"/>
  <c r="AI81" i="20"/>
  <c r="AH80" i="20"/>
  <c r="AI80" i="20"/>
  <c r="AH79" i="20"/>
  <c r="AI79" i="20"/>
  <c r="AH78" i="20"/>
  <c r="AI78" i="20"/>
  <c r="AH77" i="20"/>
  <c r="AI77" i="20"/>
  <c r="AH76" i="20"/>
  <c r="AI76" i="20"/>
  <c r="AH75" i="20"/>
  <c r="AI75" i="20"/>
  <c r="AH74" i="20"/>
  <c r="AI74" i="20"/>
  <c r="AH73" i="20"/>
  <c r="AI73" i="20"/>
  <c r="AH72" i="20"/>
  <c r="AI72" i="20"/>
  <c r="AH71" i="20"/>
  <c r="AI71" i="20"/>
  <c r="AH70" i="20"/>
  <c r="AI70" i="20"/>
  <c r="AH65" i="20"/>
  <c r="AI65" i="20"/>
  <c r="AH64" i="20"/>
  <c r="AI64" i="20"/>
  <c r="AH63" i="20"/>
  <c r="AI63" i="20"/>
  <c r="AH62" i="20"/>
  <c r="AI62" i="20"/>
  <c r="AH61" i="20"/>
  <c r="AI61" i="20"/>
  <c r="AH60" i="20"/>
  <c r="AI60" i="20"/>
  <c r="AH59" i="20"/>
  <c r="AI59" i="20"/>
  <c r="AH58" i="20"/>
  <c r="AI58" i="20"/>
  <c r="AH57" i="20"/>
  <c r="AI57" i="20"/>
  <c r="AH56" i="20"/>
  <c r="AI56" i="20"/>
  <c r="AH55" i="20"/>
  <c r="AI55" i="20"/>
  <c r="AH54" i="20"/>
  <c r="AI54" i="20"/>
  <c r="AH53" i="20"/>
  <c r="AI53" i="20"/>
  <c r="AH52" i="20"/>
  <c r="AI52" i="20"/>
  <c r="AH51" i="20"/>
  <c r="AI51" i="20"/>
  <c r="AH50" i="20"/>
  <c r="AI50" i="20"/>
  <c r="AH49" i="20"/>
  <c r="AI49" i="20"/>
  <c r="AH48" i="20"/>
  <c r="AI48" i="20"/>
  <c r="AH47" i="20"/>
  <c r="AI47" i="20"/>
  <c r="AH46" i="20"/>
  <c r="AI46" i="20"/>
  <c r="AH45" i="20"/>
  <c r="AI45" i="20"/>
  <c r="AF40" i="20"/>
  <c r="AF39" i="20"/>
  <c r="AF38" i="20"/>
  <c r="AF37" i="20"/>
  <c r="AG37" i="20" s="1"/>
  <c r="AF36" i="20"/>
  <c r="AF35" i="20"/>
  <c r="AF34" i="20"/>
  <c r="AF33" i="20"/>
  <c r="AG33" i="20" s="1"/>
  <c r="AF22" i="20"/>
  <c r="AF21" i="20"/>
  <c r="AF20" i="20"/>
  <c r="AF19" i="20"/>
  <c r="AF18" i="20"/>
  <c r="AF17" i="20"/>
  <c r="AF16" i="20"/>
  <c r="AF15" i="20"/>
  <c r="AG15" i="20" s="1"/>
  <c r="AF14" i="20"/>
  <c r="AG14" i="20" s="1"/>
  <c r="AF13" i="20"/>
  <c r="AF12" i="20"/>
  <c r="X90" i="20"/>
  <c r="AA90" i="20"/>
  <c r="X89" i="20"/>
  <c r="AB89" i="20"/>
  <c r="X88" i="20"/>
  <c r="AA88" i="20"/>
  <c r="X87" i="20"/>
  <c r="AB87" i="20"/>
  <c r="X86" i="20"/>
  <c r="AB86" i="20"/>
  <c r="X85" i="20"/>
  <c r="AB85" i="20"/>
  <c r="X84" i="20"/>
  <c r="AA84" i="20"/>
  <c r="X83" i="20"/>
  <c r="AB83" i="20"/>
  <c r="X82" i="20"/>
  <c r="AB82" i="20"/>
  <c r="X81" i="20"/>
  <c r="AB81" i="20"/>
  <c r="X80" i="20"/>
  <c r="AB80" i="20"/>
  <c r="X79" i="20"/>
  <c r="AB79" i="20"/>
  <c r="X78" i="20"/>
  <c r="AB78" i="20"/>
  <c r="X77" i="20"/>
  <c r="AB77" i="20"/>
  <c r="X76" i="20"/>
  <c r="AB76" i="20"/>
  <c r="X75" i="20"/>
  <c r="AB75" i="20"/>
  <c r="X74" i="20"/>
  <c r="AB74" i="20"/>
  <c r="X73" i="20"/>
  <c r="AB73" i="20"/>
  <c r="X72" i="20"/>
  <c r="AB72" i="20"/>
  <c r="X71" i="20"/>
  <c r="AB71" i="20"/>
  <c r="X70" i="20"/>
  <c r="AB70" i="20"/>
  <c r="X65" i="20"/>
  <c r="AB65" i="20"/>
  <c r="X64" i="20"/>
  <c r="X63" i="20"/>
  <c r="AB63" i="20"/>
  <c r="X62" i="20"/>
  <c r="X61" i="20"/>
  <c r="AB61" i="20"/>
  <c r="X60" i="20"/>
  <c r="X59" i="20"/>
  <c r="AB59" i="20"/>
  <c r="X58" i="20"/>
  <c r="X57" i="20"/>
  <c r="AB57" i="20"/>
  <c r="X56" i="20"/>
  <c r="X55" i="20"/>
  <c r="AB55" i="20"/>
  <c r="X54" i="20"/>
  <c r="X53" i="20"/>
  <c r="AB53" i="20"/>
  <c r="X52" i="20"/>
  <c r="X51" i="20"/>
  <c r="AB51" i="20"/>
  <c r="X50" i="20"/>
  <c r="X49" i="20"/>
  <c r="AB49" i="20"/>
  <c r="X48" i="20"/>
  <c r="X47" i="20"/>
  <c r="AB47" i="20"/>
  <c r="X46" i="20"/>
  <c r="X45" i="20"/>
  <c r="AB45" i="20"/>
  <c r="O40" i="20"/>
  <c r="O39" i="20"/>
  <c r="P39" i="20" s="1"/>
  <c r="O38" i="20"/>
  <c r="P38" i="20" s="1"/>
  <c r="O37" i="20"/>
  <c r="O36" i="20"/>
  <c r="O35" i="20"/>
  <c r="P35" i="20" s="1"/>
  <c r="O34" i="20"/>
  <c r="P34" i="20" s="1"/>
  <c r="O33" i="20"/>
  <c r="O22" i="20"/>
  <c r="P22" i="20" s="1"/>
  <c r="O21" i="20"/>
  <c r="P21" i="20" s="1"/>
  <c r="O20" i="20"/>
  <c r="P20" i="20" s="1"/>
  <c r="O19" i="20"/>
  <c r="O18" i="20"/>
  <c r="P18" i="20" s="1"/>
  <c r="O17" i="20"/>
  <c r="P17" i="20" s="1"/>
  <c r="O16" i="20"/>
  <c r="P16" i="20" s="1"/>
  <c r="O15" i="20"/>
  <c r="P15" i="20" s="1"/>
  <c r="O14" i="20"/>
  <c r="P14" i="20" s="1"/>
  <c r="O13" i="20"/>
  <c r="P13" i="20" s="1"/>
  <c r="O12" i="20"/>
  <c r="P12" i="20" s="1"/>
  <c r="E34" i="30"/>
  <c r="E35" i="30"/>
  <c r="E36" i="30"/>
  <c r="E37" i="30"/>
  <c r="E38" i="30"/>
  <c r="E39" i="30"/>
  <c r="E33" i="30"/>
  <c r="D22" i="30"/>
  <c r="E22" i="30"/>
  <c r="E23" i="30"/>
  <c r="E24" i="30"/>
  <c r="E25" i="30"/>
  <c r="E26" i="30"/>
  <c r="E27" i="30"/>
  <c r="E28" i="30"/>
  <c r="AY44" i="32"/>
  <c r="BA39" i="32"/>
  <c r="AY46" i="32"/>
  <c r="AY50" i="32"/>
  <c r="AY56" i="32"/>
  <c r="P84" i="32"/>
  <c r="AY84" i="32"/>
  <c r="P45" i="32"/>
  <c r="AY45" i="32"/>
  <c r="BB39" i="32"/>
  <c r="P53" i="32"/>
  <c r="AY53" i="32"/>
  <c r="BB63" i="32"/>
  <c r="AY60" i="32"/>
  <c r="AZ39" i="32"/>
  <c r="P65" i="32"/>
  <c r="W65" i="32"/>
  <c r="AZ63" i="32"/>
  <c r="P66" i="32"/>
  <c r="AY66" i="32"/>
  <c r="AY67" i="32"/>
  <c r="P68" i="32"/>
  <c r="AY68" i="32"/>
  <c r="AY69" i="32"/>
  <c r="P70" i="32"/>
  <c r="AY70" i="32"/>
  <c r="AY71" i="32"/>
  <c r="P72" i="32"/>
  <c r="AY72" i="32"/>
  <c r="AY73" i="32"/>
  <c r="P74" i="32"/>
  <c r="AY74" i="32"/>
  <c r="P76" i="32"/>
  <c r="AY76" i="32"/>
  <c r="AY77" i="32"/>
  <c r="P80" i="32"/>
  <c r="AY80" i="32"/>
  <c r="AY83" i="32"/>
  <c r="P64" i="32"/>
  <c r="AY64" i="32" s="1"/>
  <c r="BD64" i="32" s="1"/>
  <c r="P41" i="32"/>
  <c r="W41" i="32"/>
  <c r="AY41" i="32"/>
  <c r="AY42" i="32"/>
  <c r="P43" i="32"/>
  <c r="W43" i="32"/>
  <c r="W45" i="32"/>
  <c r="P47" i="32"/>
  <c r="W47" i="32"/>
  <c r="AY48" i="32"/>
  <c r="P49" i="32"/>
  <c r="W49" i="32"/>
  <c r="P51" i="32"/>
  <c r="W51" i="32"/>
  <c r="AY52" i="32"/>
  <c r="W53" i="32"/>
  <c r="AY54" i="32"/>
  <c r="P55" i="32"/>
  <c r="W55" i="32"/>
  <c r="P59" i="32"/>
  <c r="W59" i="32"/>
  <c r="AY40" i="32"/>
  <c r="T39" i="32"/>
  <c r="AA39" i="32"/>
  <c r="AY9" i="32"/>
  <c r="AY10" i="32"/>
  <c r="AY11" i="32"/>
  <c r="AY12" i="32"/>
  <c r="AY13" i="32"/>
  <c r="AY14" i="32"/>
  <c r="AY15" i="32"/>
  <c r="AY16" i="32"/>
  <c r="AY17" i="32"/>
  <c r="AY18" i="32"/>
  <c r="AY19" i="32"/>
  <c r="AY20" i="32"/>
  <c r="AY29" i="32"/>
  <c r="AY30" i="32"/>
  <c r="AY31" i="32"/>
  <c r="AY32" i="32"/>
  <c r="AY35" i="32"/>
  <c r="AY36" i="32"/>
  <c r="AY8" i="32"/>
  <c r="AB34" i="30"/>
  <c r="AB35" i="30"/>
  <c r="AB36" i="30"/>
  <c r="AK36" i="30"/>
  <c r="AB37" i="30"/>
  <c r="D37" i="30"/>
  <c r="AB38" i="30"/>
  <c r="D38" i="30"/>
  <c r="F38" i="30" s="1"/>
  <c r="AB39" i="30"/>
  <c r="D39" i="30"/>
  <c r="F39" i="30"/>
  <c r="AB33" i="30"/>
  <c r="AB23" i="30"/>
  <c r="AB24" i="30"/>
  <c r="AB25" i="30"/>
  <c r="AK25" i="30" s="1"/>
  <c r="AB26" i="30"/>
  <c r="D26" i="30"/>
  <c r="AB27" i="30"/>
  <c r="D27" i="30"/>
  <c r="F27" i="30" s="1"/>
  <c r="AB28" i="30"/>
  <c r="D28" i="30"/>
  <c r="F28" i="30" s="1"/>
  <c r="AB22" i="30"/>
  <c r="AJ16" i="30"/>
  <c r="AJ17" i="30"/>
  <c r="AM34" i="30"/>
  <c r="V34" i="30" s="1"/>
  <c r="AN34" i="30"/>
  <c r="W34" i="30" s="1"/>
  <c r="AO34" i="30"/>
  <c r="X34" i="30" s="1"/>
  <c r="AP34" i="30"/>
  <c r="AQ34" i="30"/>
  <c r="AR34" i="30"/>
  <c r="D34" i="30"/>
  <c r="O34" i="30"/>
  <c r="AM35" i="30"/>
  <c r="V35" i="30" s="1"/>
  <c r="AN35" i="30"/>
  <c r="W35" i="30"/>
  <c r="AO35" i="30"/>
  <c r="X35" i="30" s="1"/>
  <c r="AE35" i="30" s="1"/>
  <c r="AP35" i="30"/>
  <c r="AQ35" i="30"/>
  <c r="AR35" i="30"/>
  <c r="D35" i="30"/>
  <c r="O35" i="30"/>
  <c r="AM36" i="30"/>
  <c r="AN36" i="30"/>
  <c r="AO36" i="30"/>
  <c r="AP36" i="30"/>
  <c r="AQ36" i="30"/>
  <c r="AR36" i="30"/>
  <c r="AM37" i="30"/>
  <c r="AN37" i="30"/>
  <c r="AO37" i="30"/>
  <c r="AP37" i="30"/>
  <c r="AQ37" i="30"/>
  <c r="AR37" i="30"/>
  <c r="AM38" i="30"/>
  <c r="AN38" i="30"/>
  <c r="AO38" i="30"/>
  <c r="AP38" i="30"/>
  <c r="AQ38" i="30"/>
  <c r="AR38" i="30"/>
  <c r="AM39" i="30"/>
  <c r="AN39" i="30"/>
  <c r="AO39" i="30"/>
  <c r="AP39" i="30"/>
  <c r="AQ39" i="30"/>
  <c r="AR39" i="30"/>
  <c r="Z39" i="30"/>
  <c r="AN33" i="30"/>
  <c r="AO33" i="30"/>
  <c r="AP33" i="30"/>
  <c r="AQ33" i="30"/>
  <c r="AR33" i="30"/>
  <c r="AM33" i="30"/>
  <c r="R36" i="30"/>
  <c r="R37" i="30"/>
  <c r="R38" i="30"/>
  <c r="S38" i="30" s="1"/>
  <c r="R39" i="30"/>
  <c r="S39" i="30"/>
  <c r="P36" i="30"/>
  <c r="P37" i="30"/>
  <c r="Q37" i="30" s="1"/>
  <c r="P38" i="30"/>
  <c r="Q38" i="30" s="1"/>
  <c r="P39" i="30"/>
  <c r="Q39" i="30" s="1"/>
  <c r="O36" i="30"/>
  <c r="O37" i="30"/>
  <c r="O38" i="30"/>
  <c r="O39" i="30"/>
  <c r="O33" i="30"/>
  <c r="L35" i="30"/>
  <c r="K36" i="30"/>
  <c r="K37" i="30"/>
  <c r="L37" i="30"/>
  <c r="K38" i="30"/>
  <c r="L38" i="30" s="1"/>
  <c r="K39" i="30"/>
  <c r="L39" i="30" s="1"/>
  <c r="I36" i="30"/>
  <c r="I37" i="30"/>
  <c r="J37" i="30"/>
  <c r="I38" i="30"/>
  <c r="J38" i="30" s="1"/>
  <c r="I39" i="30"/>
  <c r="J39" i="30"/>
  <c r="G34" i="30"/>
  <c r="H34" i="30" s="1"/>
  <c r="G35" i="30"/>
  <c r="H35" i="30"/>
  <c r="G36" i="30"/>
  <c r="G37" i="30"/>
  <c r="H37" i="30" s="1"/>
  <c r="G38" i="30"/>
  <c r="H38" i="30"/>
  <c r="G39" i="30"/>
  <c r="H39" i="30" s="1"/>
  <c r="G33" i="30"/>
  <c r="D36" i="30"/>
  <c r="D33" i="30"/>
  <c r="AM23" i="30"/>
  <c r="V23" i="30"/>
  <c r="O23" i="30"/>
  <c r="AN23" i="30"/>
  <c r="W23" i="30" s="1"/>
  <c r="AO23" i="30"/>
  <c r="X23" i="30"/>
  <c r="AP23" i="30"/>
  <c r="AQ23" i="30"/>
  <c r="AR23" i="30"/>
  <c r="D23" i="30"/>
  <c r="AI23" i="30" s="1"/>
  <c r="AM24" i="30"/>
  <c r="V24" i="30" s="1"/>
  <c r="O24" i="30"/>
  <c r="AN24" i="30"/>
  <c r="W24" i="30" s="1"/>
  <c r="AD24" i="30" s="1"/>
  <c r="AO24" i="30"/>
  <c r="X24" i="30"/>
  <c r="AP24" i="30"/>
  <c r="AQ24" i="30"/>
  <c r="AR24" i="30"/>
  <c r="D24" i="30"/>
  <c r="AM25" i="30"/>
  <c r="AN25" i="30"/>
  <c r="AO25" i="30"/>
  <c r="X25" i="30"/>
  <c r="AP25" i="30"/>
  <c r="AQ25" i="30"/>
  <c r="AR25" i="30"/>
  <c r="AM26" i="30"/>
  <c r="AN26" i="30"/>
  <c r="AO26" i="30"/>
  <c r="AP26" i="30"/>
  <c r="AQ26" i="30"/>
  <c r="AR26" i="30"/>
  <c r="AM27" i="30"/>
  <c r="AN27" i="30"/>
  <c r="AO27" i="30"/>
  <c r="AP27" i="30"/>
  <c r="AQ27" i="30"/>
  <c r="AR27" i="30"/>
  <c r="AM28" i="30"/>
  <c r="AN28" i="30"/>
  <c r="AO28" i="30"/>
  <c r="AP28" i="30"/>
  <c r="AQ28" i="30"/>
  <c r="AR28" i="30"/>
  <c r="Z28" i="30" s="1"/>
  <c r="AG28" i="30" s="1"/>
  <c r="AN22" i="30"/>
  <c r="AO22" i="30"/>
  <c r="AP22" i="30"/>
  <c r="AQ22" i="30"/>
  <c r="AR22" i="30"/>
  <c r="AM22" i="30"/>
  <c r="R25" i="30"/>
  <c r="R26" i="30"/>
  <c r="S26" i="30" s="1"/>
  <c r="R27" i="30"/>
  <c r="S27" i="30"/>
  <c r="R28" i="30"/>
  <c r="S28" i="30" s="1"/>
  <c r="P25" i="30"/>
  <c r="P26" i="30"/>
  <c r="Q26" i="30"/>
  <c r="P27" i="30"/>
  <c r="Q27" i="30" s="1"/>
  <c r="P28" i="30"/>
  <c r="Q28" i="30"/>
  <c r="I25" i="30"/>
  <c r="I26" i="30"/>
  <c r="J26" i="30"/>
  <c r="I27" i="30"/>
  <c r="J27" i="30" s="1"/>
  <c r="I28" i="30"/>
  <c r="J28" i="30"/>
  <c r="K25" i="30"/>
  <c r="L25" i="30" s="1"/>
  <c r="K26" i="30"/>
  <c r="L26" i="30"/>
  <c r="K27" i="30"/>
  <c r="L27" i="30" s="1"/>
  <c r="K28" i="30"/>
  <c r="L28" i="30"/>
  <c r="O25" i="30"/>
  <c r="O26" i="30"/>
  <c r="O27" i="30"/>
  <c r="O28" i="30"/>
  <c r="O22" i="30"/>
  <c r="G23" i="30"/>
  <c r="G24" i="30"/>
  <c r="G25" i="30"/>
  <c r="G26" i="30"/>
  <c r="H26" i="30" s="1"/>
  <c r="G27" i="30"/>
  <c r="H27" i="30"/>
  <c r="G28" i="30"/>
  <c r="H28" i="30" s="1"/>
  <c r="G22" i="30"/>
  <c r="D25" i="30"/>
  <c r="F26" i="30"/>
  <c r="AD71" i="20"/>
  <c r="AD72" i="20"/>
  <c r="AD73" i="20"/>
  <c r="AD74" i="20"/>
  <c r="AD75" i="20"/>
  <c r="AD76" i="20"/>
  <c r="AD77" i="20"/>
  <c r="AD78" i="20"/>
  <c r="AD79" i="20"/>
  <c r="AD80" i="20"/>
  <c r="AD81" i="20"/>
  <c r="AD82" i="20"/>
  <c r="AD83" i="20"/>
  <c r="AD84" i="20"/>
  <c r="AD85" i="20"/>
  <c r="AD86" i="20"/>
  <c r="AD87" i="20"/>
  <c r="AD88" i="20"/>
  <c r="AD89" i="20"/>
  <c r="AD90" i="20"/>
  <c r="AD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83" i="20"/>
  <c r="AC84" i="20"/>
  <c r="AC85" i="20"/>
  <c r="AC86" i="20"/>
  <c r="AC87" i="20"/>
  <c r="AC88" i="20"/>
  <c r="AC89" i="20"/>
  <c r="AC90" i="20"/>
  <c r="AC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70" i="20"/>
  <c r="AD46" i="20"/>
  <c r="AD47" i="20"/>
  <c r="AE47" i="20"/>
  <c r="AD48" i="20"/>
  <c r="AD49" i="20"/>
  <c r="AD50" i="20"/>
  <c r="AD51" i="20"/>
  <c r="AE51" i="20"/>
  <c r="AD52" i="20"/>
  <c r="AD53" i="20"/>
  <c r="AD54" i="20"/>
  <c r="AD55" i="20"/>
  <c r="AE55" i="20"/>
  <c r="AD56" i="20"/>
  <c r="AD57" i="20"/>
  <c r="AD58" i="20"/>
  <c r="AD59" i="20"/>
  <c r="AE59" i="20"/>
  <c r="AD60" i="20"/>
  <c r="AD61" i="20"/>
  <c r="AD62" i="20"/>
  <c r="AD63" i="20"/>
  <c r="AE63" i="20"/>
  <c r="AD64" i="20"/>
  <c r="AD65" i="20"/>
  <c r="AD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45" i="20"/>
  <c r="Q46" i="20"/>
  <c r="Q47" i="20"/>
  <c r="Q48" i="20"/>
  <c r="Q49" i="20"/>
  <c r="Q50" i="20"/>
  <c r="Q51" i="20"/>
  <c r="Q52" i="20"/>
  <c r="Q53" i="20"/>
  <c r="R53" i="20"/>
  <c r="Q54" i="20"/>
  <c r="Q55" i="20"/>
  <c r="Q56" i="20"/>
  <c r="Q57" i="20"/>
  <c r="R57" i="20"/>
  <c r="Q58" i="20"/>
  <c r="Q59" i="20"/>
  <c r="Q60" i="20"/>
  <c r="Q61" i="20"/>
  <c r="R61" i="20"/>
  <c r="Q62" i="20"/>
  <c r="Q63" i="20"/>
  <c r="Q64" i="20"/>
  <c r="R64" i="20"/>
  <c r="Q65" i="20"/>
  <c r="R65" i="20"/>
  <c r="Q45" i="20"/>
  <c r="O46" i="20"/>
  <c r="O47" i="20"/>
  <c r="O48" i="20"/>
  <c r="P48" i="20"/>
  <c r="O49" i="20"/>
  <c r="O50" i="20"/>
  <c r="O51" i="20"/>
  <c r="O52" i="20"/>
  <c r="P52" i="20"/>
  <c r="O53" i="20"/>
  <c r="O54" i="20"/>
  <c r="O55" i="20"/>
  <c r="O56" i="20"/>
  <c r="P56" i="20"/>
  <c r="O57" i="20"/>
  <c r="O58" i="20"/>
  <c r="O59" i="20"/>
  <c r="P59" i="20"/>
  <c r="O60" i="20"/>
  <c r="O61" i="20"/>
  <c r="O62" i="20"/>
  <c r="O63" i="20"/>
  <c r="P63" i="20"/>
  <c r="O64" i="20"/>
  <c r="P64" i="20"/>
  <c r="O65" i="20"/>
  <c r="O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45" i="20"/>
  <c r="AC13" i="20"/>
  <c r="AC14" i="20"/>
  <c r="AE14" i="20" s="1"/>
  <c r="AC15" i="20"/>
  <c r="AC16" i="20"/>
  <c r="AE16" i="20" s="1"/>
  <c r="AC17" i="20"/>
  <c r="AC18" i="20"/>
  <c r="AC19" i="20"/>
  <c r="AC20" i="20"/>
  <c r="AE20" i="20" s="1"/>
  <c r="AC21" i="20"/>
  <c r="AC22" i="20"/>
  <c r="AE22" i="20" s="1"/>
  <c r="AC33" i="20"/>
  <c r="AC34" i="20"/>
  <c r="AE34" i="20" s="1"/>
  <c r="AC35" i="20"/>
  <c r="AC36" i="20"/>
  <c r="AC37" i="20"/>
  <c r="AC38" i="20"/>
  <c r="AE38" i="20" s="1"/>
  <c r="AC39" i="20"/>
  <c r="AC40" i="20"/>
  <c r="AC12" i="20"/>
  <c r="Q65" i="35"/>
  <c r="R65" i="35"/>
  <c r="S65" i="35"/>
  <c r="Q66" i="35"/>
  <c r="R66" i="35"/>
  <c r="S66" i="35"/>
  <c r="Q67" i="35"/>
  <c r="R67" i="35"/>
  <c r="S67" i="35"/>
  <c r="Q68" i="35"/>
  <c r="R68" i="35"/>
  <c r="S68" i="35"/>
  <c r="Q69" i="35"/>
  <c r="R69" i="35"/>
  <c r="S69" i="35"/>
  <c r="Q70" i="35"/>
  <c r="R70" i="35"/>
  <c r="S70" i="35"/>
  <c r="Q71" i="35"/>
  <c r="R71" i="35"/>
  <c r="S71" i="35"/>
  <c r="Q72" i="35"/>
  <c r="R72" i="35"/>
  <c r="S72" i="35"/>
  <c r="Q73" i="35"/>
  <c r="R73" i="35"/>
  <c r="S73" i="35"/>
  <c r="Q74" i="35"/>
  <c r="R74" i="35"/>
  <c r="S74" i="35"/>
  <c r="Q75" i="35"/>
  <c r="R75" i="35"/>
  <c r="S75" i="35"/>
  <c r="Q76" i="35"/>
  <c r="R76" i="35"/>
  <c r="S76" i="35"/>
  <c r="Q77" i="35"/>
  <c r="R77" i="35"/>
  <c r="S77" i="35"/>
  <c r="Q78" i="35"/>
  <c r="R78" i="35"/>
  <c r="S78" i="35"/>
  <c r="Q79" i="35"/>
  <c r="R79" i="35"/>
  <c r="S79" i="35"/>
  <c r="Q80" i="35"/>
  <c r="R80" i="35"/>
  <c r="S80" i="35"/>
  <c r="Q83" i="35"/>
  <c r="R83" i="35"/>
  <c r="S83" i="35"/>
  <c r="Q84" i="35"/>
  <c r="R84" i="35"/>
  <c r="S84" i="35"/>
  <c r="R64" i="35"/>
  <c r="S64" i="35"/>
  <c r="Q64" i="35"/>
  <c r="V65" i="35"/>
  <c r="W65" i="35"/>
  <c r="X65" i="35"/>
  <c r="V66" i="35"/>
  <c r="W66" i="35"/>
  <c r="X66" i="35"/>
  <c r="V67" i="35"/>
  <c r="W67" i="35"/>
  <c r="X67" i="35"/>
  <c r="V68" i="35"/>
  <c r="W68" i="35"/>
  <c r="X68" i="35"/>
  <c r="V69" i="35"/>
  <c r="W69" i="35"/>
  <c r="X69" i="35"/>
  <c r="V70" i="35"/>
  <c r="W70" i="35"/>
  <c r="X70" i="35"/>
  <c r="V71" i="35"/>
  <c r="W71" i="35"/>
  <c r="X71" i="35"/>
  <c r="V72" i="35"/>
  <c r="W72" i="35"/>
  <c r="X72" i="35"/>
  <c r="V73" i="35"/>
  <c r="W73" i="35"/>
  <c r="X73" i="35"/>
  <c r="V74" i="35"/>
  <c r="W74" i="35"/>
  <c r="X74" i="35"/>
  <c r="V75" i="35"/>
  <c r="W75" i="35"/>
  <c r="X75" i="35"/>
  <c r="V76" i="35"/>
  <c r="W76" i="35"/>
  <c r="X76" i="35"/>
  <c r="V77" i="35"/>
  <c r="W77" i="35"/>
  <c r="X77" i="35"/>
  <c r="V78" i="35"/>
  <c r="W78" i="35"/>
  <c r="X78" i="35"/>
  <c r="V79" i="35"/>
  <c r="W79" i="35"/>
  <c r="X79" i="35"/>
  <c r="V80" i="35"/>
  <c r="W80" i="35"/>
  <c r="X80" i="35"/>
  <c r="V83" i="35"/>
  <c r="W83" i="35"/>
  <c r="X83" i="35"/>
  <c r="V84" i="35"/>
  <c r="W84" i="35"/>
  <c r="X84" i="35"/>
  <c r="W64" i="35"/>
  <c r="X64" i="35"/>
  <c r="V64" i="35"/>
  <c r="AA65" i="35"/>
  <c r="AF65" i="35"/>
  <c r="AK65" i="35"/>
  <c r="AP65" i="35"/>
  <c r="AU65" i="35"/>
  <c r="AZ65" i="35"/>
  <c r="AB65" i="35"/>
  <c r="AG65" i="35"/>
  <c r="AL65" i="35"/>
  <c r="AQ65" i="35"/>
  <c r="AV65" i="35"/>
  <c r="BA65" i="35"/>
  <c r="AC65" i="35"/>
  <c r="AH65" i="35"/>
  <c r="AM65" i="35"/>
  <c r="AR65" i="35"/>
  <c r="AW65" i="35"/>
  <c r="BB65" i="35"/>
  <c r="AA66" i="35"/>
  <c r="AF66" i="35"/>
  <c r="AK66" i="35"/>
  <c r="AP66" i="35"/>
  <c r="AU66" i="35"/>
  <c r="AZ66" i="35"/>
  <c r="AB66" i="35"/>
  <c r="AG66" i="35"/>
  <c r="AL66" i="35"/>
  <c r="AQ66" i="35"/>
  <c r="AV66" i="35"/>
  <c r="BA66" i="35"/>
  <c r="AC66" i="35"/>
  <c r="AH66" i="35"/>
  <c r="AM66" i="35"/>
  <c r="AR66" i="35"/>
  <c r="AW66" i="35"/>
  <c r="BB66" i="35"/>
  <c r="AA67" i="35"/>
  <c r="AF67" i="35"/>
  <c r="AK67" i="35"/>
  <c r="AP67" i="35"/>
  <c r="AU67" i="35"/>
  <c r="AZ67" i="35"/>
  <c r="AB67" i="35"/>
  <c r="AG67" i="35"/>
  <c r="AL67" i="35"/>
  <c r="AQ67" i="35"/>
  <c r="AV67" i="35"/>
  <c r="BA67" i="35"/>
  <c r="AC67" i="35"/>
  <c r="AH67" i="35"/>
  <c r="AM67" i="35"/>
  <c r="AR67" i="35"/>
  <c r="AW67" i="35"/>
  <c r="BB67" i="35"/>
  <c r="AA68" i="35"/>
  <c r="AF68" i="35"/>
  <c r="AK68" i="35"/>
  <c r="AP68" i="35"/>
  <c r="AU68" i="35"/>
  <c r="AZ68" i="35"/>
  <c r="AB68" i="35"/>
  <c r="AG68" i="35"/>
  <c r="AL68" i="35"/>
  <c r="AQ68" i="35"/>
  <c r="AV68" i="35"/>
  <c r="BA68" i="35"/>
  <c r="AC68" i="35"/>
  <c r="AH68" i="35"/>
  <c r="AM68" i="35"/>
  <c r="AR68" i="35"/>
  <c r="AW68" i="35"/>
  <c r="BB68" i="35"/>
  <c r="AA69" i="35"/>
  <c r="AF69" i="35"/>
  <c r="AK69" i="35"/>
  <c r="AP69" i="35"/>
  <c r="AU69" i="35"/>
  <c r="AZ69" i="35"/>
  <c r="AB69" i="35"/>
  <c r="AG69" i="35"/>
  <c r="AL69" i="35"/>
  <c r="AQ69" i="35"/>
  <c r="AV69" i="35"/>
  <c r="BA69" i="35"/>
  <c r="AC69" i="35"/>
  <c r="AH69" i="35"/>
  <c r="AM69" i="35"/>
  <c r="AR69" i="35"/>
  <c r="AW69" i="35"/>
  <c r="BB69" i="35"/>
  <c r="AA70" i="35"/>
  <c r="AF70" i="35"/>
  <c r="AK70" i="35"/>
  <c r="AP70" i="35"/>
  <c r="AU70" i="35"/>
  <c r="AZ70" i="35"/>
  <c r="AB70" i="35"/>
  <c r="AG70" i="35"/>
  <c r="AL70" i="35"/>
  <c r="AQ70" i="35"/>
  <c r="AV70" i="35"/>
  <c r="BA70" i="35"/>
  <c r="AC70" i="35"/>
  <c r="AH70" i="35"/>
  <c r="AM70" i="35"/>
  <c r="AR70" i="35"/>
  <c r="AW70" i="35"/>
  <c r="BB70" i="35"/>
  <c r="AA71" i="35"/>
  <c r="AF71" i="35"/>
  <c r="AK71" i="35"/>
  <c r="AP71" i="35"/>
  <c r="AU71" i="35"/>
  <c r="AZ71" i="35"/>
  <c r="AB71" i="35"/>
  <c r="AG71" i="35"/>
  <c r="AL71" i="35"/>
  <c r="AQ71" i="35"/>
  <c r="AV71" i="35"/>
  <c r="BA71" i="35"/>
  <c r="AC71" i="35"/>
  <c r="AH71" i="35"/>
  <c r="AM71" i="35"/>
  <c r="AR71" i="35"/>
  <c r="AW71" i="35"/>
  <c r="BB71" i="35"/>
  <c r="AA72" i="35"/>
  <c r="AF72" i="35"/>
  <c r="AK72" i="35"/>
  <c r="AP72" i="35"/>
  <c r="AU72" i="35"/>
  <c r="AZ72" i="35"/>
  <c r="AB72" i="35"/>
  <c r="AG72" i="35"/>
  <c r="AL72" i="35"/>
  <c r="AQ72" i="35"/>
  <c r="AV72" i="35"/>
  <c r="BA72" i="35"/>
  <c r="AC72" i="35"/>
  <c r="AH72" i="35"/>
  <c r="AM72" i="35"/>
  <c r="AR72" i="35"/>
  <c r="AW72" i="35"/>
  <c r="BB72" i="35"/>
  <c r="AA73" i="35"/>
  <c r="AF73" i="35"/>
  <c r="AK73" i="35"/>
  <c r="AP73" i="35"/>
  <c r="AU73" i="35"/>
  <c r="AZ73" i="35"/>
  <c r="AB73" i="35"/>
  <c r="AG73" i="35"/>
  <c r="AL73" i="35"/>
  <c r="AQ73" i="35"/>
  <c r="AV73" i="35"/>
  <c r="BA73" i="35"/>
  <c r="AC73" i="35"/>
  <c r="AH73" i="35"/>
  <c r="AM73" i="35"/>
  <c r="AR73" i="35"/>
  <c r="AW73" i="35"/>
  <c r="BB73" i="35"/>
  <c r="AA74" i="35"/>
  <c r="AF74" i="35"/>
  <c r="AK74" i="35"/>
  <c r="AP74" i="35"/>
  <c r="AU74" i="35"/>
  <c r="AZ74" i="35"/>
  <c r="AB74" i="35"/>
  <c r="AG74" i="35"/>
  <c r="AL74" i="35"/>
  <c r="AQ74" i="35"/>
  <c r="AV74" i="35"/>
  <c r="BA74" i="35"/>
  <c r="AC74" i="35"/>
  <c r="AH74" i="35"/>
  <c r="AM74" i="35"/>
  <c r="AR74" i="35"/>
  <c r="AW74" i="35"/>
  <c r="BB74" i="35"/>
  <c r="AA75" i="35"/>
  <c r="AF75" i="35"/>
  <c r="AK75" i="35"/>
  <c r="AP75" i="35"/>
  <c r="AU75" i="35"/>
  <c r="AZ75" i="35"/>
  <c r="AB75" i="35"/>
  <c r="AG75" i="35"/>
  <c r="AL75" i="35"/>
  <c r="AQ75" i="35"/>
  <c r="AV75" i="35"/>
  <c r="BA75" i="35"/>
  <c r="AC75" i="35"/>
  <c r="AH75" i="35"/>
  <c r="AM75" i="35"/>
  <c r="AR75" i="35"/>
  <c r="AW75" i="35"/>
  <c r="BB75" i="35"/>
  <c r="AA76" i="35"/>
  <c r="AF76" i="35"/>
  <c r="AK76" i="35"/>
  <c r="AP76" i="35"/>
  <c r="AU76" i="35"/>
  <c r="AZ76" i="35"/>
  <c r="AB76" i="35"/>
  <c r="AG76" i="35"/>
  <c r="AL76" i="35"/>
  <c r="AQ76" i="35"/>
  <c r="AV76" i="35"/>
  <c r="BA76" i="35"/>
  <c r="AC76" i="35"/>
  <c r="AH76" i="35"/>
  <c r="AM76" i="35"/>
  <c r="AR76" i="35"/>
  <c r="AW76" i="35"/>
  <c r="BB76" i="35"/>
  <c r="AA77" i="35"/>
  <c r="AF77" i="35"/>
  <c r="AK77" i="35"/>
  <c r="AP77" i="35"/>
  <c r="AU77" i="35"/>
  <c r="AZ77" i="35"/>
  <c r="AB77" i="35"/>
  <c r="AG77" i="35"/>
  <c r="AL77" i="35"/>
  <c r="AQ77" i="35"/>
  <c r="AV77" i="35"/>
  <c r="BA77" i="35"/>
  <c r="AC77" i="35"/>
  <c r="AH77" i="35"/>
  <c r="AM77" i="35"/>
  <c r="AR77" i="35"/>
  <c r="AW77" i="35"/>
  <c r="BB77" i="35"/>
  <c r="AA78" i="35"/>
  <c r="AF78" i="35"/>
  <c r="AK78" i="35"/>
  <c r="AP78" i="35"/>
  <c r="AU78" i="35"/>
  <c r="AZ78" i="35"/>
  <c r="AB78" i="35"/>
  <c r="AG78" i="35"/>
  <c r="AL78" i="35"/>
  <c r="AQ78" i="35"/>
  <c r="AV78" i="35"/>
  <c r="BA78" i="35"/>
  <c r="AC78" i="35"/>
  <c r="AH78" i="35"/>
  <c r="AM78" i="35"/>
  <c r="AR78" i="35"/>
  <c r="AW78" i="35"/>
  <c r="BB78" i="35"/>
  <c r="AA79" i="35"/>
  <c r="AF79" i="35"/>
  <c r="AK79" i="35"/>
  <c r="AP79" i="35"/>
  <c r="AU79" i="35"/>
  <c r="AZ79" i="35"/>
  <c r="AB79" i="35"/>
  <c r="AG79" i="35"/>
  <c r="AL79" i="35"/>
  <c r="AQ79" i="35"/>
  <c r="AV79" i="35"/>
  <c r="BA79" i="35"/>
  <c r="AC79" i="35"/>
  <c r="AH79" i="35"/>
  <c r="AM79" i="35"/>
  <c r="AR79" i="35"/>
  <c r="AW79" i="35"/>
  <c r="BB79" i="35"/>
  <c r="AA80" i="35"/>
  <c r="AF80" i="35"/>
  <c r="AK80" i="35"/>
  <c r="AP80" i="35"/>
  <c r="AU80" i="35"/>
  <c r="AZ80" i="35"/>
  <c r="AB80" i="35"/>
  <c r="AG80" i="35"/>
  <c r="AL80" i="35"/>
  <c r="AQ80" i="35"/>
  <c r="AV80" i="35"/>
  <c r="BA80" i="35"/>
  <c r="AC80" i="35"/>
  <c r="AH80" i="35"/>
  <c r="AM80" i="35"/>
  <c r="AR80" i="35"/>
  <c r="AW80" i="35"/>
  <c r="BB80" i="35"/>
  <c r="AA83" i="35"/>
  <c r="AF83" i="35"/>
  <c r="AK83" i="35"/>
  <c r="AP83" i="35"/>
  <c r="AU83" i="35"/>
  <c r="AZ83" i="35"/>
  <c r="AB83" i="35"/>
  <c r="AG83" i="35"/>
  <c r="AL83" i="35"/>
  <c r="AQ83" i="35"/>
  <c r="AV83" i="35"/>
  <c r="BA83" i="35"/>
  <c r="AC83" i="35"/>
  <c r="AH83" i="35"/>
  <c r="AM83" i="35"/>
  <c r="AR83" i="35"/>
  <c r="AW83" i="35"/>
  <c r="BB83" i="35"/>
  <c r="AA84" i="35"/>
  <c r="AF84" i="35"/>
  <c r="AK84" i="35"/>
  <c r="AP84" i="35"/>
  <c r="AU84" i="35"/>
  <c r="AZ84" i="35"/>
  <c r="AB84" i="35"/>
  <c r="AG84" i="35"/>
  <c r="AL84" i="35"/>
  <c r="AQ84" i="35"/>
  <c r="AV84" i="35"/>
  <c r="BA84" i="35"/>
  <c r="AC84" i="35"/>
  <c r="AH84" i="35"/>
  <c r="AM84" i="35"/>
  <c r="AR84" i="35"/>
  <c r="AW84" i="35"/>
  <c r="BB84" i="35"/>
  <c r="AB64" i="35"/>
  <c r="AG64" i="35"/>
  <c r="AL64" i="35"/>
  <c r="AQ64" i="35"/>
  <c r="AV64" i="35"/>
  <c r="BA64" i="35"/>
  <c r="AC64" i="35"/>
  <c r="AH64" i="35"/>
  <c r="AM64" i="35"/>
  <c r="AR64" i="35"/>
  <c r="AW64" i="35"/>
  <c r="BB64" i="35"/>
  <c r="AA64" i="35"/>
  <c r="AF64" i="35"/>
  <c r="AK64" i="35"/>
  <c r="AP64" i="35"/>
  <c r="AU64" i="35"/>
  <c r="AZ64" i="35"/>
  <c r="AZ41" i="35"/>
  <c r="BA41" i="35"/>
  <c r="BB41" i="35"/>
  <c r="AZ42" i="35"/>
  <c r="BA42" i="35"/>
  <c r="BB42" i="35"/>
  <c r="AZ43" i="35"/>
  <c r="BA43" i="35"/>
  <c r="BB43" i="35"/>
  <c r="AZ44" i="35"/>
  <c r="BA44" i="35"/>
  <c r="BB44" i="35"/>
  <c r="AZ45" i="35"/>
  <c r="BA45" i="35"/>
  <c r="BB45" i="35"/>
  <c r="AZ46" i="35"/>
  <c r="BA46" i="35"/>
  <c r="BB46" i="35"/>
  <c r="AZ47" i="35"/>
  <c r="BA47" i="35"/>
  <c r="BB47" i="35"/>
  <c r="AZ48" i="35"/>
  <c r="BA48" i="35"/>
  <c r="BB48" i="35"/>
  <c r="AZ49" i="35"/>
  <c r="BA49" i="35"/>
  <c r="BB49" i="35"/>
  <c r="AZ50" i="35"/>
  <c r="BA50" i="35"/>
  <c r="BB50" i="35"/>
  <c r="AZ51" i="35"/>
  <c r="BA51" i="35"/>
  <c r="BB51" i="35"/>
  <c r="AZ52" i="35"/>
  <c r="BA52" i="35"/>
  <c r="BB52" i="35"/>
  <c r="AZ53" i="35"/>
  <c r="BA53" i="35"/>
  <c r="BB53" i="35"/>
  <c r="AZ54" i="35"/>
  <c r="BA54" i="35"/>
  <c r="BB54" i="35"/>
  <c r="AZ55" i="35"/>
  <c r="BA55" i="35"/>
  <c r="BB55" i="35"/>
  <c r="AZ56" i="35"/>
  <c r="BA56" i="35"/>
  <c r="BB56" i="35"/>
  <c r="AZ59" i="35"/>
  <c r="BA59" i="35"/>
  <c r="BB59" i="35"/>
  <c r="AZ60" i="35"/>
  <c r="BA60" i="35"/>
  <c r="BB60" i="35"/>
  <c r="BA40" i="35"/>
  <c r="BB40" i="35"/>
  <c r="AZ40" i="35"/>
  <c r="AU41" i="35"/>
  <c r="AV41" i="35"/>
  <c r="AW41" i="35"/>
  <c r="AU42" i="35"/>
  <c r="AV42" i="35"/>
  <c r="AW42" i="35"/>
  <c r="AU43" i="35"/>
  <c r="AV43" i="35"/>
  <c r="AW43" i="35"/>
  <c r="AU44" i="35"/>
  <c r="AV44" i="35"/>
  <c r="AW44" i="35"/>
  <c r="AU45" i="35"/>
  <c r="AV45" i="35"/>
  <c r="AW45" i="35"/>
  <c r="AU46" i="35"/>
  <c r="AV46" i="35"/>
  <c r="AW46" i="35"/>
  <c r="AU47" i="35"/>
  <c r="AV47" i="35"/>
  <c r="AW47" i="35"/>
  <c r="AU48" i="35"/>
  <c r="AV48" i="35"/>
  <c r="AW48" i="35"/>
  <c r="AU49" i="35"/>
  <c r="AV49" i="35"/>
  <c r="AW49" i="35"/>
  <c r="AU50" i="35"/>
  <c r="AV50" i="35"/>
  <c r="AW50" i="35"/>
  <c r="AU51" i="35"/>
  <c r="AV51" i="35"/>
  <c r="AW51" i="35"/>
  <c r="AU52" i="35"/>
  <c r="AV52" i="35"/>
  <c r="AW52" i="35"/>
  <c r="AU53" i="35"/>
  <c r="AV53" i="35"/>
  <c r="AW53" i="35"/>
  <c r="AU54" i="35"/>
  <c r="AV54" i="35"/>
  <c r="AW54" i="35"/>
  <c r="AU55" i="35"/>
  <c r="AV55" i="35"/>
  <c r="AW55" i="35"/>
  <c r="AU56" i="35"/>
  <c r="AV56" i="35"/>
  <c r="AW56" i="35"/>
  <c r="AU59" i="35"/>
  <c r="AV59" i="35"/>
  <c r="AW59" i="35"/>
  <c r="AU60" i="35"/>
  <c r="AV60" i="35"/>
  <c r="AW60" i="35"/>
  <c r="AV40" i="35"/>
  <c r="AW40" i="35"/>
  <c r="AU40" i="35"/>
  <c r="AP41" i="35"/>
  <c r="AQ41" i="35"/>
  <c r="AR41" i="35"/>
  <c r="AP42" i="35"/>
  <c r="AQ42" i="35"/>
  <c r="AR42" i="35"/>
  <c r="AP43" i="35"/>
  <c r="AQ43" i="35"/>
  <c r="AR43" i="35"/>
  <c r="AP44" i="35"/>
  <c r="AQ44" i="35"/>
  <c r="AR44" i="35"/>
  <c r="AP45" i="35"/>
  <c r="AQ45" i="35"/>
  <c r="AR45" i="35"/>
  <c r="AP46" i="35"/>
  <c r="AQ46" i="35"/>
  <c r="AR46" i="35"/>
  <c r="AP47" i="35"/>
  <c r="AQ47" i="35"/>
  <c r="AR47" i="35"/>
  <c r="AP48" i="35"/>
  <c r="AQ48" i="35"/>
  <c r="AR48" i="35"/>
  <c r="AP49" i="35"/>
  <c r="AQ49" i="35"/>
  <c r="AR49" i="35"/>
  <c r="AP50" i="35"/>
  <c r="AQ50" i="35"/>
  <c r="AR50" i="35"/>
  <c r="AP51" i="35"/>
  <c r="AQ51" i="35"/>
  <c r="AR51" i="35"/>
  <c r="AP52" i="35"/>
  <c r="AQ52" i="35"/>
  <c r="AR52" i="35"/>
  <c r="AP53" i="35"/>
  <c r="AQ53" i="35"/>
  <c r="AR53" i="35"/>
  <c r="AP54" i="35"/>
  <c r="AQ54" i="35"/>
  <c r="AR54" i="35"/>
  <c r="AP55" i="35"/>
  <c r="AQ55" i="35"/>
  <c r="AR55" i="35"/>
  <c r="AP56" i="35"/>
  <c r="AQ56" i="35"/>
  <c r="AR56" i="35"/>
  <c r="AP59" i="35"/>
  <c r="AQ59" i="35"/>
  <c r="AR59" i="35"/>
  <c r="AP60" i="35"/>
  <c r="AQ60" i="35"/>
  <c r="AR60" i="35"/>
  <c r="AQ40" i="35"/>
  <c r="AR40" i="35"/>
  <c r="AP40" i="35"/>
  <c r="AK41" i="35"/>
  <c r="AL41" i="35"/>
  <c r="AM41" i="35"/>
  <c r="AK42" i="35"/>
  <c r="AL42" i="35"/>
  <c r="AM42" i="35"/>
  <c r="AK43" i="35"/>
  <c r="AL43" i="35"/>
  <c r="AM43" i="35"/>
  <c r="AK44" i="35"/>
  <c r="AL44" i="35"/>
  <c r="AM44" i="35"/>
  <c r="AK45" i="35"/>
  <c r="AL45" i="35"/>
  <c r="AM45" i="35"/>
  <c r="AK46" i="35"/>
  <c r="AL46" i="35"/>
  <c r="AM46" i="35"/>
  <c r="AK47" i="35"/>
  <c r="AL47" i="35"/>
  <c r="AM47" i="35"/>
  <c r="AK48" i="35"/>
  <c r="AL48" i="35"/>
  <c r="AM48" i="35"/>
  <c r="AK49" i="35"/>
  <c r="AL49" i="35"/>
  <c r="AM49" i="35"/>
  <c r="AK50" i="35"/>
  <c r="AL50" i="35"/>
  <c r="AM50" i="35"/>
  <c r="AK51" i="35"/>
  <c r="AL51" i="35"/>
  <c r="AM51" i="35"/>
  <c r="AK52" i="35"/>
  <c r="AL52" i="35"/>
  <c r="AM52" i="35"/>
  <c r="AK53" i="35"/>
  <c r="AL53" i="35"/>
  <c r="AM53" i="35"/>
  <c r="AK54" i="35"/>
  <c r="AL54" i="35"/>
  <c r="AM54" i="35"/>
  <c r="AK55" i="35"/>
  <c r="AL55" i="35"/>
  <c r="AM55" i="35"/>
  <c r="AK56" i="35"/>
  <c r="AL56" i="35"/>
  <c r="AM56" i="35"/>
  <c r="AK59" i="35"/>
  <c r="AL59" i="35"/>
  <c r="AM59" i="35"/>
  <c r="AK60" i="35"/>
  <c r="AL60" i="35"/>
  <c r="AM60" i="35"/>
  <c r="AL40" i="35"/>
  <c r="AM40" i="35"/>
  <c r="AK40" i="35"/>
  <c r="AF41" i="35"/>
  <c r="AG41" i="35"/>
  <c r="AH41" i="35"/>
  <c r="AF42" i="35"/>
  <c r="AG42" i="35"/>
  <c r="AH42" i="35"/>
  <c r="AF43" i="35"/>
  <c r="AG43" i="35"/>
  <c r="AH43" i="35"/>
  <c r="AF44" i="35"/>
  <c r="AG44" i="35"/>
  <c r="AH44" i="35"/>
  <c r="AF45" i="35"/>
  <c r="AG45" i="35"/>
  <c r="AH45" i="35"/>
  <c r="AF46" i="35"/>
  <c r="AG46" i="35"/>
  <c r="AH46" i="35"/>
  <c r="AF47" i="35"/>
  <c r="AG47" i="35"/>
  <c r="AH47" i="35"/>
  <c r="AF48" i="35"/>
  <c r="AG48" i="35"/>
  <c r="AH48" i="35"/>
  <c r="AF49" i="35"/>
  <c r="AG49" i="35"/>
  <c r="AH49" i="35"/>
  <c r="AF50" i="35"/>
  <c r="AG50" i="35"/>
  <c r="AH50" i="35"/>
  <c r="AF51" i="35"/>
  <c r="AG51" i="35"/>
  <c r="AH51" i="35"/>
  <c r="AF52" i="35"/>
  <c r="AG52" i="35"/>
  <c r="AH52" i="35"/>
  <c r="AF53" i="35"/>
  <c r="AG53" i="35"/>
  <c r="AH53" i="35"/>
  <c r="AF54" i="35"/>
  <c r="AG54" i="35"/>
  <c r="AH54" i="35"/>
  <c r="AF55" i="35"/>
  <c r="AG55" i="35"/>
  <c r="AH55" i="35"/>
  <c r="AF56" i="35"/>
  <c r="AG56" i="35"/>
  <c r="AH56" i="35"/>
  <c r="AF59" i="35"/>
  <c r="AG59" i="35"/>
  <c r="AH59" i="35"/>
  <c r="AF60" i="35"/>
  <c r="AG60" i="35"/>
  <c r="AH60" i="35"/>
  <c r="AG40" i="35"/>
  <c r="AH40" i="35"/>
  <c r="AF40" i="35"/>
  <c r="AA41" i="35"/>
  <c r="AB41" i="35"/>
  <c r="AC41" i="35"/>
  <c r="AA42" i="35"/>
  <c r="AB42" i="35"/>
  <c r="AC42" i="35"/>
  <c r="AA43" i="35"/>
  <c r="AB43" i="35"/>
  <c r="AC43" i="35"/>
  <c r="AA44" i="35"/>
  <c r="AB44" i="35"/>
  <c r="AC44" i="35"/>
  <c r="AA45" i="35"/>
  <c r="AB45" i="35"/>
  <c r="AC45" i="35"/>
  <c r="AA46" i="35"/>
  <c r="AB46" i="35"/>
  <c r="AC46" i="35"/>
  <c r="AA47" i="35"/>
  <c r="AB47" i="35"/>
  <c r="AC47" i="35"/>
  <c r="AA48" i="35"/>
  <c r="AB48" i="35"/>
  <c r="AC48" i="35"/>
  <c r="AA49" i="35"/>
  <c r="AB49" i="35"/>
  <c r="AC49" i="35"/>
  <c r="AA50" i="35"/>
  <c r="AB50" i="35"/>
  <c r="AC50" i="35"/>
  <c r="AA51" i="35"/>
  <c r="AB51" i="35"/>
  <c r="AC51" i="35"/>
  <c r="AA52" i="35"/>
  <c r="AB52" i="35"/>
  <c r="AC52" i="35"/>
  <c r="AA53" i="35"/>
  <c r="AB53" i="35"/>
  <c r="AC53" i="35"/>
  <c r="AA54" i="35"/>
  <c r="AB54" i="35"/>
  <c r="AC54" i="35"/>
  <c r="AA55" i="35"/>
  <c r="AB55" i="35"/>
  <c r="AC55" i="35"/>
  <c r="AA56" i="35"/>
  <c r="AB56" i="35"/>
  <c r="AC56" i="35"/>
  <c r="AA59" i="35"/>
  <c r="AB59" i="35"/>
  <c r="AC59" i="35"/>
  <c r="AA60" i="35"/>
  <c r="AB60" i="35"/>
  <c r="AC60" i="35"/>
  <c r="AB40" i="35"/>
  <c r="AC40" i="35"/>
  <c r="AA40" i="35"/>
  <c r="V41" i="35"/>
  <c r="W41" i="35"/>
  <c r="X41" i="35"/>
  <c r="V42" i="35"/>
  <c r="W42" i="35"/>
  <c r="X42" i="35"/>
  <c r="V43" i="35"/>
  <c r="W43" i="35"/>
  <c r="X43" i="35"/>
  <c r="V44" i="35"/>
  <c r="W44" i="35"/>
  <c r="X44" i="35"/>
  <c r="V45" i="35"/>
  <c r="W45" i="35"/>
  <c r="X45" i="35"/>
  <c r="V46" i="35"/>
  <c r="W46" i="35"/>
  <c r="X46" i="35"/>
  <c r="V47" i="35"/>
  <c r="W47" i="35"/>
  <c r="X47" i="35"/>
  <c r="V48" i="35"/>
  <c r="W48" i="35"/>
  <c r="X48" i="35"/>
  <c r="V49" i="35"/>
  <c r="W49" i="35"/>
  <c r="X49" i="35"/>
  <c r="V50" i="35"/>
  <c r="W50" i="35"/>
  <c r="X50" i="35"/>
  <c r="V51" i="35"/>
  <c r="W51" i="35"/>
  <c r="X51" i="35"/>
  <c r="V52" i="35"/>
  <c r="W52" i="35"/>
  <c r="X52" i="35"/>
  <c r="V53" i="35"/>
  <c r="W53" i="35"/>
  <c r="X53" i="35"/>
  <c r="V54" i="35"/>
  <c r="W54" i="35"/>
  <c r="X54" i="35"/>
  <c r="V55" i="35"/>
  <c r="W55" i="35"/>
  <c r="X55" i="35"/>
  <c r="V56" i="35"/>
  <c r="W56" i="35"/>
  <c r="X56" i="35"/>
  <c r="V59" i="35"/>
  <c r="W59" i="35"/>
  <c r="X59" i="35"/>
  <c r="V60" i="35"/>
  <c r="W60" i="35"/>
  <c r="X60" i="35"/>
  <c r="W40" i="35"/>
  <c r="X40" i="35"/>
  <c r="V40" i="35"/>
  <c r="Q41" i="35"/>
  <c r="R41" i="35"/>
  <c r="S41" i="35"/>
  <c r="Q42" i="35"/>
  <c r="R42" i="35"/>
  <c r="S42" i="35"/>
  <c r="Q43" i="35"/>
  <c r="R43" i="35"/>
  <c r="S43" i="35"/>
  <c r="Q44" i="35"/>
  <c r="R44" i="35"/>
  <c r="S44" i="35"/>
  <c r="Q45" i="35"/>
  <c r="R45" i="35"/>
  <c r="S45" i="35"/>
  <c r="Q46" i="35"/>
  <c r="R46" i="35"/>
  <c r="S46" i="35"/>
  <c r="Q47" i="35"/>
  <c r="R47" i="35"/>
  <c r="S47" i="35"/>
  <c r="Q48" i="35"/>
  <c r="R48" i="35"/>
  <c r="S48" i="35"/>
  <c r="Q49" i="35"/>
  <c r="R49" i="35"/>
  <c r="S49" i="35"/>
  <c r="Q50" i="35"/>
  <c r="R50" i="35"/>
  <c r="S50" i="35"/>
  <c r="Q51" i="35"/>
  <c r="R51" i="35"/>
  <c r="S51" i="35"/>
  <c r="Q52" i="35"/>
  <c r="R52" i="35"/>
  <c r="S52" i="35"/>
  <c r="Q53" i="35"/>
  <c r="R53" i="35"/>
  <c r="S53" i="35"/>
  <c r="Q54" i="35"/>
  <c r="R54" i="35"/>
  <c r="S54" i="35"/>
  <c r="Q55" i="35"/>
  <c r="R55" i="35"/>
  <c r="S55" i="35"/>
  <c r="Q56" i="35"/>
  <c r="R56" i="35"/>
  <c r="S56" i="35"/>
  <c r="Q59" i="35"/>
  <c r="R59" i="35"/>
  <c r="S59" i="35"/>
  <c r="Q60" i="35"/>
  <c r="R60" i="35"/>
  <c r="S60" i="35"/>
  <c r="R40" i="35"/>
  <c r="S40" i="35"/>
  <c r="Q40" i="35"/>
  <c r="J65" i="32"/>
  <c r="K65" i="32"/>
  <c r="L65" i="32"/>
  <c r="J66" i="32"/>
  <c r="K66" i="32"/>
  <c r="L66" i="32"/>
  <c r="J67" i="32"/>
  <c r="K67" i="32"/>
  <c r="L67" i="32"/>
  <c r="J68" i="32"/>
  <c r="K68" i="32"/>
  <c r="L68" i="32"/>
  <c r="J69" i="32"/>
  <c r="K69" i="32"/>
  <c r="L69" i="32"/>
  <c r="J70" i="32"/>
  <c r="K70" i="32"/>
  <c r="L70" i="32"/>
  <c r="J71" i="32"/>
  <c r="K71" i="32"/>
  <c r="L71" i="32"/>
  <c r="J72" i="32"/>
  <c r="K72" i="32"/>
  <c r="L72" i="32"/>
  <c r="J73" i="32"/>
  <c r="K73" i="32"/>
  <c r="L73" i="32"/>
  <c r="J74" i="32"/>
  <c r="K74" i="32"/>
  <c r="L74" i="32"/>
  <c r="J75" i="32"/>
  <c r="K75" i="32"/>
  <c r="L75" i="32"/>
  <c r="J76" i="32"/>
  <c r="K76" i="32"/>
  <c r="L76" i="32"/>
  <c r="J77" i="32"/>
  <c r="K77" i="32"/>
  <c r="L77" i="32"/>
  <c r="J78" i="32"/>
  <c r="K78" i="32"/>
  <c r="L78" i="32"/>
  <c r="J79" i="32"/>
  <c r="K79" i="32"/>
  <c r="L79" i="32"/>
  <c r="J80" i="32"/>
  <c r="K80" i="32"/>
  <c r="L80" i="32"/>
  <c r="J83" i="32"/>
  <c r="K83" i="32"/>
  <c r="L83" i="32"/>
  <c r="J84" i="32"/>
  <c r="K84" i="32"/>
  <c r="L84" i="32"/>
  <c r="K64" i="32"/>
  <c r="L64" i="32"/>
  <c r="J64" i="32"/>
  <c r="Q65" i="32"/>
  <c r="R65" i="32"/>
  <c r="S65" i="32"/>
  <c r="Q66" i="32"/>
  <c r="R66" i="32"/>
  <c r="S66" i="32"/>
  <c r="Q67" i="32"/>
  <c r="R67" i="32"/>
  <c r="S67" i="32"/>
  <c r="Q68" i="32"/>
  <c r="R68" i="32"/>
  <c r="S68" i="32"/>
  <c r="Q69" i="32"/>
  <c r="R69" i="32"/>
  <c r="S69" i="32"/>
  <c r="Q70" i="32"/>
  <c r="R70" i="32"/>
  <c r="S70" i="32"/>
  <c r="Q71" i="32"/>
  <c r="R71" i="32"/>
  <c r="S71" i="32"/>
  <c r="Q72" i="32"/>
  <c r="R72" i="32"/>
  <c r="S72" i="32"/>
  <c r="Q73" i="32"/>
  <c r="R73" i="32"/>
  <c r="S73" i="32"/>
  <c r="Q74" i="32"/>
  <c r="R74" i="32"/>
  <c r="S74" i="32"/>
  <c r="Q75" i="32"/>
  <c r="R75" i="32"/>
  <c r="S75" i="32"/>
  <c r="Q76" i="32"/>
  <c r="R76" i="32"/>
  <c r="S76" i="32"/>
  <c r="Q77" i="32"/>
  <c r="R77" i="32"/>
  <c r="S77" i="32"/>
  <c r="Q78" i="32"/>
  <c r="R78" i="32"/>
  <c r="S78" i="32"/>
  <c r="Q79" i="32"/>
  <c r="R79" i="32"/>
  <c r="S79" i="32"/>
  <c r="Q80" i="32"/>
  <c r="R80" i="32"/>
  <c r="S80" i="32"/>
  <c r="Q83" i="32"/>
  <c r="R83" i="32"/>
  <c r="S83" i="32"/>
  <c r="Q84" i="32"/>
  <c r="R84" i="32"/>
  <c r="S84" i="32"/>
  <c r="R64" i="32"/>
  <c r="S64" i="32"/>
  <c r="Q64" i="32"/>
  <c r="AF65" i="32"/>
  <c r="AE66" i="32"/>
  <c r="AF66" i="32"/>
  <c r="AG66" i="32"/>
  <c r="AF67" i="32"/>
  <c r="AG67" i="32"/>
  <c r="AE68" i="32"/>
  <c r="AG68" i="32"/>
  <c r="AE69" i="32"/>
  <c r="AF69" i="32"/>
  <c r="AE70" i="32"/>
  <c r="AF70" i="32"/>
  <c r="AG70" i="32"/>
  <c r="AF71" i="32"/>
  <c r="AG71" i="32"/>
  <c r="AE72" i="32"/>
  <c r="AG72" i="32"/>
  <c r="AE73" i="32"/>
  <c r="AF73" i="32"/>
  <c r="AE74" i="32"/>
  <c r="AF74" i="32"/>
  <c r="AG74" i="32"/>
  <c r="AF75" i="32"/>
  <c r="AG75" i="32"/>
  <c r="AE76" i="32"/>
  <c r="AG76" i="32"/>
  <c r="AE77" i="32"/>
  <c r="AF77" i="32"/>
  <c r="AE78" i="32"/>
  <c r="AF78" i="32"/>
  <c r="AG78" i="32"/>
  <c r="AF79" i="32"/>
  <c r="AG79" i="32"/>
  <c r="AE80" i="32"/>
  <c r="AG80" i="32"/>
  <c r="AE83" i="32"/>
  <c r="AF83" i="32"/>
  <c r="AE84" i="32"/>
  <c r="AF84" i="32"/>
  <c r="AG84" i="32"/>
  <c r="AG64" i="32"/>
  <c r="AE64" i="32"/>
  <c r="AT65" i="32"/>
  <c r="AS66" i="32"/>
  <c r="AT66" i="32"/>
  <c r="AU66" i="32"/>
  <c r="AT67" i="32"/>
  <c r="AU67" i="32"/>
  <c r="AS68" i="32"/>
  <c r="AU68" i="32"/>
  <c r="AS69" i="32"/>
  <c r="AT69" i="32"/>
  <c r="AS70" i="32"/>
  <c r="AT70" i="32"/>
  <c r="AU70" i="32"/>
  <c r="AT71" i="32"/>
  <c r="AU71" i="32"/>
  <c r="AS72" i="32"/>
  <c r="AU72" i="32"/>
  <c r="AS73" i="32"/>
  <c r="AT73" i="32"/>
  <c r="AS74" i="32"/>
  <c r="AT74" i="32"/>
  <c r="AU74" i="32"/>
  <c r="AT75" i="32"/>
  <c r="AU75" i="32"/>
  <c r="AS76" i="32"/>
  <c r="AU76" i="32"/>
  <c r="AS77" i="32"/>
  <c r="AT77" i="32"/>
  <c r="AS78" i="32"/>
  <c r="AT78" i="32"/>
  <c r="AU78" i="32"/>
  <c r="AT79" i="32"/>
  <c r="AU79" i="32"/>
  <c r="AS80" i="32"/>
  <c r="AU80" i="32"/>
  <c r="AS83" i="32"/>
  <c r="AT83" i="32"/>
  <c r="AS84" i="32"/>
  <c r="AT84" i="32"/>
  <c r="AU84" i="32"/>
  <c r="AU64" i="32"/>
  <c r="AS64" i="32"/>
  <c r="AM65" i="32"/>
  <c r="AL66" i="32"/>
  <c r="AM66" i="32"/>
  <c r="AN66" i="32"/>
  <c r="AM67" i="32"/>
  <c r="AN67" i="32"/>
  <c r="AL68" i="32"/>
  <c r="AN68" i="32"/>
  <c r="AL69" i="32"/>
  <c r="AM69" i="32"/>
  <c r="AL70" i="32"/>
  <c r="AM70" i="32"/>
  <c r="AN70" i="32"/>
  <c r="AM71" i="32"/>
  <c r="AN71" i="32"/>
  <c r="AL72" i="32"/>
  <c r="AN72" i="32"/>
  <c r="AL73" i="32"/>
  <c r="AM73" i="32"/>
  <c r="AL74" i="32"/>
  <c r="AM74" i="32"/>
  <c r="AN74" i="32"/>
  <c r="AM75" i="32"/>
  <c r="AN75" i="32"/>
  <c r="AL76" i="32"/>
  <c r="AN76" i="32"/>
  <c r="AL77" i="32"/>
  <c r="AM77" i="32"/>
  <c r="AL78" i="32"/>
  <c r="AM78" i="32"/>
  <c r="AN78" i="32"/>
  <c r="AM79" i="32"/>
  <c r="AN79" i="32"/>
  <c r="AL80" i="32"/>
  <c r="AN80" i="32"/>
  <c r="AL83" i="32"/>
  <c r="AM83" i="32"/>
  <c r="AL84" i="32"/>
  <c r="AM84" i="32"/>
  <c r="AN84" i="32"/>
  <c r="AM64" i="32"/>
  <c r="AN64" i="32"/>
  <c r="AL64" i="32"/>
  <c r="AL42" i="32"/>
  <c r="AM41" i="32"/>
  <c r="AN44" i="32"/>
  <c r="AN42" i="32"/>
  <c r="AM43" i="32"/>
  <c r="AL44" i="32"/>
  <c r="AM45" i="32"/>
  <c r="AM46" i="32"/>
  <c r="AN46" i="32"/>
  <c r="AM47" i="32"/>
  <c r="AL48" i="32"/>
  <c r="AM48" i="32"/>
  <c r="AN48" i="32"/>
  <c r="AM49" i="32"/>
  <c r="AL50" i="32"/>
  <c r="AM50" i="32"/>
  <c r="AN50" i="32"/>
  <c r="AM51" i="32"/>
  <c r="AN51" i="32"/>
  <c r="AL52" i="32"/>
  <c r="AM52" i="32"/>
  <c r="AN52" i="32"/>
  <c r="AL53" i="32"/>
  <c r="AM53" i="32"/>
  <c r="AN53" i="32"/>
  <c r="AL54" i="32"/>
  <c r="AM54" i="32"/>
  <c r="AN54" i="32"/>
  <c r="AL55" i="32"/>
  <c r="AM55" i="32"/>
  <c r="AN55" i="32"/>
  <c r="AL56" i="32"/>
  <c r="AM56" i="32"/>
  <c r="AN56" i="32"/>
  <c r="AL59" i="32"/>
  <c r="AM59" i="32"/>
  <c r="AN59" i="32"/>
  <c r="AL60" i="32"/>
  <c r="AM60" i="32"/>
  <c r="AN60" i="32"/>
  <c r="AM40" i="32"/>
  <c r="AN40" i="32"/>
  <c r="AL40" i="32"/>
  <c r="AO39" i="32"/>
  <c r="AO58" i="32"/>
  <c r="AE41" i="32"/>
  <c r="AF45" i="32"/>
  <c r="AG41" i="32"/>
  <c r="AE42" i="32"/>
  <c r="AG42" i="32"/>
  <c r="AF43" i="32"/>
  <c r="AE44" i="32"/>
  <c r="AG44" i="32"/>
  <c r="AE46" i="32"/>
  <c r="AG46" i="32"/>
  <c r="AF47" i="32"/>
  <c r="AE48" i="32"/>
  <c r="AG48" i="32"/>
  <c r="AE50" i="32"/>
  <c r="AG50" i="32"/>
  <c r="AF51" i="32"/>
  <c r="AE52" i="32"/>
  <c r="AG52" i="32"/>
  <c r="AE54" i="32"/>
  <c r="AG54" i="32"/>
  <c r="AF55" i="32"/>
  <c r="AE56" i="32"/>
  <c r="AG56" i="32"/>
  <c r="AE60" i="32"/>
  <c r="AG60" i="32"/>
  <c r="AG40" i="32"/>
  <c r="Q41" i="32"/>
  <c r="R41" i="32"/>
  <c r="S41" i="32"/>
  <c r="Q42" i="32"/>
  <c r="R42" i="32"/>
  <c r="S42" i="32"/>
  <c r="Q43" i="32"/>
  <c r="R43" i="32"/>
  <c r="S43" i="32"/>
  <c r="Q44" i="32"/>
  <c r="R44" i="32"/>
  <c r="S44" i="32"/>
  <c r="Q45" i="32"/>
  <c r="R45" i="32"/>
  <c r="S45" i="32"/>
  <c r="Q46" i="32"/>
  <c r="R46" i="32"/>
  <c r="S46" i="32"/>
  <c r="Q47" i="32"/>
  <c r="R47" i="32"/>
  <c r="S47" i="32"/>
  <c r="Q48" i="32"/>
  <c r="R48" i="32"/>
  <c r="S48" i="32"/>
  <c r="Q49" i="32"/>
  <c r="R49" i="32"/>
  <c r="S49" i="32"/>
  <c r="Q50" i="32"/>
  <c r="R50" i="32"/>
  <c r="S50" i="32"/>
  <c r="Q51" i="32"/>
  <c r="R51" i="32"/>
  <c r="S51" i="32"/>
  <c r="Q52" i="32"/>
  <c r="R52" i="32"/>
  <c r="S52" i="32"/>
  <c r="Q53" i="32"/>
  <c r="R53" i="32"/>
  <c r="S53" i="32"/>
  <c r="Q54" i="32"/>
  <c r="R54" i="32"/>
  <c r="S54" i="32"/>
  <c r="Q55" i="32"/>
  <c r="R55" i="32"/>
  <c r="S55" i="32"/>
  <c r="Q56" i="32"/>
  <c r="R56" i="32"/>
  <c r="S56" i="32"/>
  <c r="Q59" i="32"/>
  <c r="R59" i="32"/>
  <c r="S59" i="32"/>
  <c r="Q60" i="32"/>
  <c r="R60" i="32"/>
  <c r="R40" i="32"/>
  <c r="S40" i="32"/>
  <c r="Q40" i="32"/>
  <c r="J41" i="32"/>
  <c r="K41" i="32"/>
  <c r="L41" i="32"/>
  <c r="J42" i="32"/>
  <c r="K42" i="32"/>
  <c r="L42" i="32"/>
  <c r="J43" i="32"/>
  <c r="K43" i="32"/>
  <c r="L43" i="32"/>
  <c r="J44" i="32"/>
  <c r="K44" i="32"/>
  <c r="L44" i="32"/>
  <c r="J45" i="32"/>
  <c r="K45" i="32"/>
  <c r="L45" i="32"/>
  <c r="J46" i="32"/>
  <c r="K46" i="32"/>
  <c r="L46" i="32"/>
  <c r="J47" i="32"/>
  <c r="K47" i="32"/>
  <c r="L47" i="32"/>
  <c r="J48" i="32"/>
  <c r="K48" i="32"/>
  <c r="L48" i="32"/>
  <c r="J49" i="32"/>
  <c r="K49" i="32"/>
  <c r="L49" i="32"/>
  <c r="J50" i="32"/>
  <c r="K50" i="32"/>
  <c r="L50" i="32"/>
  <c r="J51" i="32"/>
  <c r="K51" i="32"/>
  <c r="L51" i="32"/>
  <c r="J52" i="32"/>
  <c r="K52" i="32"/>
  <c r="L52" i="32"/>
  <c r="J53" i="32"/>
  <c r="K53" i="32"/>
  <c r="L53" i="32"/>
  <c r="J54" i="32"/>
  <c r="K54" i="32"/>
  <c r="L54" i="32"/>
  <c r="J55" i="32"/>
  <c r="K55" i="32"/>
  <c r="L55" i="32"/>
  <c r="J56" i="32"/>
  <c r="K56" i="32"/>
  <c r="L56" i="32"/>
  <c r="J59" i="32"/>
  <c r="K59" i="32"/>
  <c r="L59" i="32"/>
  <c r="J60" i="32"/>
  <c r="K60" i="32"/>
  <c r="L60" i="32"/>
  <c r="K40" i="32"/>
  <c r="L40" i="32"/>
  <c r="J40" i="32"/>
  <c r="AA63" i="32"/>
  <c r="T64" i="32"/>
  <c r="BC63" i="32"/>
  <c r="M40" i="32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3" i="35"/>
  <c r="P84" i="35"/>
  <c r="P64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9" i="35"/>
  <c r="P60" i="35"/>
  <c r="P40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9" i="35"/>
  <c r="P30" i="35"/>
  <c r="P31" i="35"/>
  <c r="P32" i="35"/>
  <c r="P35" i="35"/>
  <c r="P36" i="35"/>
  <c r="P8" i="35"/>
  <c r="AK7" i="35"/>
  <c r="V7" i="35"/>
  <c r="AL7" i="35"/>
  <c r="W7" i="35"/>
  <c r="AM7" i="35"/>
  <c r="X7" i="35"/>
  <c r="Q7" i="35"/>
  <c r="AA7" i="35"/>
  <c r="AF7" i="35"/>
  <c r="J7" i="35"/>
  <c r="AP7" i="35"/>
  <c r="AU7" i="35"/>
  <c r="AZ7" i="35"/>
  <c r="R7" i="35"/>
  <c r="AB7" i="35"/>
  <c r="AG7" i="35"/>
  <c r="K7" i="35"/>
  <c r="AQ7" i="35"/>
  <c r="AV7" i="35"/>
  <c r="BA7" i="35"/>
  <c r="S7" i="35"/>
  <c r="AC7" i="35"/>
  <c r="AH7" i="35"/>
  <c r="L7" i="35"/>
  <c r="AR7" i="35"/>
  <c r="AW7" i="35"/>
  <c r="BB7" i="35"/>
  <c r="AV75" i="32"/>
  <c r="AV76" i="32"/>
  <c r="AR76" i="32"/>
  <c r="AO82" i="32"/>
  <c r="AO76" i="32"/>
  <c r="AK76" i="32"/>
  <c r="AH63" i="32"/>
  <c r="AH81" i="32"/>
  <c r="AD76" i="32"/>
  <c r="T76" i="32"/>
  <c r="M76" i="32"/>
  <c r="AR75" i="32"/>
  <c r="AO75" i="32"/>
  <c r="AK75" i="32"/>
  <c r="AD75" i="32"/>
  <c r="T75" i="32"/>
  <c r="M75" i="32"/>
  <c r="AR74" i="32"/>
  <c r="AO74" i="32"/>
  <c r="AK74" i="32"/>
  <c r="AD74" i="32"/>
  <c r="T74" i="32"/>
  <c r="M74" i="32"/>
  <c r="AV73" i="32"/>
  <c r="AR73" i="32"/>
  <c r="AO73" i="32"/>
  <c r="AK73" i="32"/>
  <c r="AD73" i="32"/>
  <c r="T73" i="32"/>
  <c r="M73" i="32"/>
  <c r="AV72" i="32"/>
  <c r="AR72" i="32"/>
  <c r="AO72" i="32"/>
  <c r="AK72" i="32"/>
  <c r="AH72" i="32"/>
  <c r="AD72" i="32"/>
  <c r="T72" i="32"/>
  <c r="M72" i="32"/>
  <c r="AV71" i="32"/>
  <c r="AR71" i="32"/>
  <c r="AO71" i="32"/>
  <c r="AK71" i="32"/>
  <c r="AH71" i="32"/>
  <c r="AD71" i="32"/>
  <c r="T71" i="32"/>
  <c r="M71" i="32"/>
  <c r="AV70" i="32"/>
  <c r="AR70" i="32"/>
  <c r="AO70" i="32"/>
  <c r="AK70" i="32"/>
  <c r="AH70" i="32"/>
  <c r="AD70" i="32"/>
  <c r="T70" i="32"/>
  <c r="M70" i="32"/>
  <c r="AV69" i="32"/>
  <c r="AR69" i="32"/>
  <c r="AO69" i="32"/>
  <c r="AK69" i="32"/>
  <c r="AH69" i="32"/>
  <c r="AD69" i="32"/>
  <c r="T69" i="32"/>
  <c r="M69" i="32"/>
  <c r="AV57" i="32"/>
  <c r="AR52" i="32"/>
  <c r="AK52" i="32"/>
  <c r="AH39" i="32"/>
  <c r="AH52" i="32"/>
  <c r="AD52" i="32"/>
  <c r="M52" i="32"/>
  <c r="AR51" i="32"/>
  <c r="AK51" i="32"/>
  <c r="AD51" i="32"/>
  <c r="M51" i="32"/>
  <c r="AR50" i="32"/>
  <c r="AK50" i="32"/>
  <c r="AD50" i="32"/>
  <c r="M50" i="32"/>
  <c r="AR49" i="32"/>
  <c r="AO49" i="32"/>
  <c r="AK49" i="32"/>
  <c r="AD49" i="32"/>
  <c r="M49" i="32"/>
  <c r="AR48" i="32"/>
  <c r="AK48" i="32"/>
  <c r="AD48" i="32"/>
  <c r="M48" i="32"/>
  <c r="AR47" i="32"/>
  <c r="AK47" i="32"/>
  <c r="AD47" i="32"/>
  <c r="M47" i="32"/>
  <c r="AR46" i="32"/>
  <c r="AK46" i="32"/>
  <c r="AD46" i="32"/>
  <c r="M46" i="32"/>
  <c r="AR45" i="32"/>
  <c r="AO45" i="32"/>
  <c r="AK45" i="32"/>
  <c r="AD45" i="32"/>
  <c r="M45" i="32"/>
  <c r="AR20" i="32"/>
  <c r="AK20" i="32"/>
  <c r="AD20" i="32"/>
  <c r="AR19" i="32"/>
  <c r="AK19" i="32"/>
  <c r="AD19" i="32"/>
  <c r="AR18" i="32"/>
  <c r="AK18" i="32"/>
  <c r="AD18" i="32"/>
  <c r="AR17" i="32"/>
  <c r="AK17" i="32"/>
  <c r="AD17" i="32"/>
  <c r="AR16" i="32"/>
  <c r="AK16" i="32"/>
  <c r="AD16" i="32"/>
  <c r="AR15" i="32"/>
  <c r="AK15" i="32"/>
  <c r="AD15" i="32"/>
  <c r="AR14" i="32"/>
  <c r="AK14" i="32"/>
  <c r="AD14" i="32"/>
  <c r="AR13" i="32"/>
  <c r="AK13" i="32"/>
  <c r="AD13" i="32"/>
  <c r="G71" i="20"/>
  <c r="G72" i="20"/>
  <c r="H72" i="20"/>
  <c r="G73" i="20"/>
  <c r="G74" i="20"/>
  <c r="H74" i="20"/>
  <c r="G75" i="20"/>
  <c r="G76" i="20"/>
  <c r="G77" i="20"/>
  <c r="G78" i="20"/>
  <c r="K78" i="20" s="1"/>
  <c r="H78" i="20"/>
  <c r="G79" i="20"/>
  <c r="G80" i="20"/>
  <c r="H80" i="20"/>
  <c r="G81" i="20"/>
  <c r="G82" i="20"/>
  <c r="G83" i="20"/>
  <c r="G84" i="20"/>
  <c r="G85" i="20"/>
  <c r="G86" i="20"/>
  <c r="H86" i="20"/>
  <c r="G87" i="20"/>
  <c r="G88" i="20"/>
  <c r="G89" i="20"/>
  <c r="G90" i="20"/>
  <c r="H90" i="20"/>
  <c r="G70" i="20"/>
  <c r="G46" i="20"/>
  <c r="G47" i="20"/>
  <c r="G48" i="20"/>
  <c r="G49" i="20"/>
  <c r="G50" i="20"/>
  <c r="H50" i="20"/>
  <c r="G51" i="20"/>
  <c r="G52" i="20"/>
  <c r="H52" i="20"/>
  <c r="G53" i="20"/>
  <c r="G54" i="20"/>
  <c r="G55" i="20"/>
  <c r="G56" i="20"/>
  <c r="H56" i="20"/>
  <c r="G57" i="20"/>
  <c r="H57" i="20"/>
  <c r="G58" i="20"/>
  <c r="H58" i="20"/>
  <c r="G59" i="20"/>
  <c r="G60" i="20"/>
  <c r="H60" i="20"/>
  <c r="G61" i="20"/>
  <c r="K61" i="20" s="1"/>
  <c r="J61" i="20"/>
  <c r="G62" i="20"/>
  <c r="G63" i="20"/>
  <c r="G64" i="20"/>
  <c r="H64" i="20"/>
  <c r="G65" i="20"/>
  <c r="K65" i="20" s="1"/>
  <c r="J65" i="20"/>
  <c r="N65" i="20" s="1"/>
  <c r="G45" i="20"/>
  <c r="B2" i="22"/>
  <c r="B2" i="45" s="1"/>
  <c r="I13" i="20" s="1"/>
  <c r="L13" i="20" s="1"/>
  <c r="BX13" i="20" s="1"/>
  <c r="D12" i="20"/>
  <c r="X36" i="30"/>
  <c r="AE36" i="30" s="1"/>
  <c r="X33" i="30"/>
  <c r="AE33" i="30"/>
  <c r="Y25" i="30"/>
  <c r="X22" i="30"/>
  <c r="AE22" i="30"/>
  <c r="Y22" i="30"/>
  <c r="AF22" i="30" s="1"/>
  <c r="AI39" i="30"/>
  <c r="AI38" i="30"/>
  <c r="AI37" i="30"/>
  <c r="AI35" i="30"/>
  <c r="AI34" i="30"/>
  <c r="AI33" i="30"/>
  <c r="AI27" i="30"/>
  <c r="AI24" i="30"/>
  <c r="AI22" i="30"/>
  <c r="Z38" i="30"/>
  <c r="AG38" i="30" s="1"/>
  <c r="Z27" i="30"/>
  <c r="AG27" i="30"/>
  <c r="Z26" i="30"/>
  <c r="AG26" i="30" s="1"/>
  <c r="Z22" i="30"/>
  <c r="AA22" i="30" s="1"/>
  <c r="AH22" i="30" s="1"/>
  <c r="V33" i="30"/>
  <c r="V22" i="30"/>
  <c r="AC22" i="30" s="1"/>
  <c r="AI63" i="35"/>
  <c r="AI81" i="35"/>
  <c r="AD63" i="35"/>
  <c r="AD81" i="35"/>
  <c r="M63" i="35"/>
  <c r="AS63" i="35"/>
  <c r="AS72" i="35"/>
  <c r="AN63" i="35"/>
  <c r="AN81" i="35"/>
  <c r="AN65" i="35"/>
  <c r="AN66" i="35"/>
  <c r="AN67" i="35"/>
  <c r="AN68" i="35"/>
  <c r="AN69" i="35"/>
  <c r="AN70" i="35"/>
  <c r="AN71" i="35"/>
  <c r="AN72" i="35"/>
  <c r="Y63" i="35"/>
  <c r="Y84" i="35"/>
  <c r="Y72" i="35"/>
  <c r="AN73" i="35"/>
  <c r="AN74" i="35"/>
  <c r="Y74" i="35"/>
  <c r="AN75" i="35"/>
  <c r="AN76" i="35"/>
  <c r="Y76" i="35"/>
  <c r="AN77" i="35"/>
  <c r="AN78" i="35"/>
  <c r="AN79" i="35"/>
  <c r="AN80" i="35"/>
  <c r="AN83" i="35"/>
  <c r="AN84" i="35"/>
  <c r="AN64" i="35"/>
  <c r="M64" i="35" s="1"/>
  <c r="AI65" i="35"/>
  <c r="AI66" i="35"/>
  <c r="AI67" i="35"/>
  <c r="AI68" i="35"/>
  <c r="AI69" i="35"/>
  <c r="AI70" i="35"/>
  <c r="AI71" i="35"/>
  <c r="AI72" i="35"/>
  <c r="AI73" i="35"/>
  <c r="AI74" i="35"/>
  <c r="AI75" i="35"/>
  <c r="AI76" i="35"/>
  <c r="AI77" i="35"/>
  <c r="AI78" i="35"/>
  <c r="AI79" i="35"/>
  <c r="AI80" i="35"/>
  <c r="AI83" i="35"/>
  <c r="AI84" i="35"/>
  <c r="AI64" i="35"/>
  <c r="AD65" i="35"/>
  <c r="AD66" i="35"/>
  <c r="AD67" i="35"/>
  <c r="AD68" i="35"/>
  <c r="AD69" i="35"/>
  <c r="AD70" i="35"/>
  <c r="AD71" i="35"/>
  <c r="AD72" i="35"/>
  <c r="AD73" i="35"/>
  <c r="AD74" i="35"/>
  <c r="AD75" i="35"/>
  <c r="AD76" i="35"/>
  <c r="AD77" i="35"/>
  <c r="AD78" i="35"/>
  <c r="AD79" i="35"/>
  <c r="AD80" i="35"/>
  <c r="AD83" i="35"/>
  <c r="AD84" i="35"/>
  <c r="AD64" i="35"/>
  <c r="Y66" i="35"/>
  <c r="Y67" i="35"/>
  <c r="Y68" i="35"/>
  <c r="Y69" i="35"/>
  <c r="Y71" i="35"/>
  <c r="Y73" i="35"/>
  <c r="Y75" i="35"/>
  <c r="Y77" i="35"/>
  <c r="Y78" i="35"/>
  <c r="Y79" i="35"/>
  <c r="Y80" i="35"/>
  <c r="Y83" i="35"/>
  <c r="Y64" i="35"/>
  <c r="T63" i="35"/>
  <c r="T68" i="35"/>
  <c r="T67" i="35"/>
  <c r="T75" i="35"/>
  <c r="T77" i="35"/>
  <c r="M77" i="35" s="1"/>
  <c r="T83" i="35"/>
  <c r="BC39" i="35"/>
  <c r="BC41" i="35"/>
  <c r="BC44" i="35"/>
  <c r="BC48" i="35"/>
  <c r="BC52" i="35"/>
  <c r="BC56" i="35"/>
  <c r="AD39" i="35"/>
  <c r="AX39" i="35"/>
  <c r="M39" i="35"/>
  <c r="AS39" i="35"/>
  <c r="AN41" i="35"/>
  <c r="F41" i="35" s="1"/>
  <c r="AN42" i="35"/>
  <c r="AN43" i="35"/>
  <c r="AN44" i="35"/>
  <c r="AN45" i="35"/>
  <c r="AN46" i="35"/>
  <c r="AN47" i="35"/>
  <c r="AN48" i="35"/>
  <c r="AN49" i="35"/>
  <c r="AN50" i="35"/>
  <c r="AN51" i="35"/>
  <c r="AN52" i="35"/>
  <c r="AN53" i="35"/>
  <c r="AN54" i="35"/>
  <c r="AN55" i="35"/>
  <c r="AN56" i="35"/>
  <c r="AN59" i="35"/>
  <c r="AN60" i="35"/>
  <c r="AN40" i="35"/>
  <c r="AI41" i="35"/>
  <c r="AI42" i="35"/>
  <c r="AI43" i="35"/>
  <c r="AI44" i="35"/>
  <c r="AI45" i="35"/>
  <c r="AI46" i="35"/>
  <c r="AI47" i="35"/>
  <c r="AI48" i="35"/>
  <c r="AI49" i="35"/>
  <c r="AI50" i="35"/>
  <c r="AI51" i="35"/>
  <c r="AI52" i="35"/>
  <c r="AI53" i="35"/>
  <c r="AI54" i="35"/>
  <c r="AI55" i="35"/>
  <c r="AI56" i="35"/>
  <c r="AI59" i="35"/>
  <c r="AI60" i="35"/>
  <c r="AI40" i="35"/>
  <c r="AD44" i="35"/>
  <c r="AD48" i="35"/>
  <c r="AD52" i="35"/>
  <c r="AD56" i="35"/>
  <c r="Y39" i="35"/>
  <c r="Y41" i="35"/>
  <c r="T39" i="35"/>
  <c r="T58" i="35"/>
  <c r="T48" i="35"/>
  <c r="T56" i="35"/>
  <c r="AV42" i="32"/>
  <c r="AV54" i="32"/>
  <c r="AV60" i="32"/>
  <c r="AO43" i="32"/>
  <c r="AO55" i="32"/>
  <c r="AH54" i="32"/>
  <c r="AH56" i="32"/>
  <c r="T41" i="32"/>
  <c r="T43" i="32"/>
  <c r="T53" i="32"/>
  <c r="T55" i="32"/>
  <c r="T59" i="32"/>
  <c r="T40" i="32"/>
  <c r="M41" i="32"/>
  <c r="M42" i="32"/>
  <c r="M43" i="32"/>
  <c r="M44" i="32"/>
  <c r="M53" i="32"/>
  <c r="M54" i="32"/>
  <c r="M55" i="32"/>
  <c r="M56" i="32"/>
  <c r="M59" i="32"/>
  <c r="M60" i="32"/>
  <c r="AV65" i="32"/>
  <c r="AV66" i="32"/>
  <c r="AV67" i="32"/>
  <c r="AV68" i="32"/>
  <c r="AV77" i="32"/>
  <c r="AV78" i="32"/>
  <c r="AV79" i="32"/>
  <c r="AV80" i="32"/>
  <c r="AV83" i="32"/>
  <c r="AV84" i="32"/>
  <c r="AV64" i="32"/>
  <c r="AO65" i="32"/>
  <c r="AO66" i="32"/>
  <c r="AO67" i="32"/>
  <c r="AO68" i="32"/>
  <c r="AO77" i="32"/>
  <c r="AO78" i="32"/>
  <c r="AO79" i="32"/>
  <c r="AO80" i="32"/>
  <c r="AO83" i="32"/>
  <c r="AO84" i="32"/>
  <c r="AO64" i="32"/>
  <c r="AH65" i="32"/>
  <c r="AH66" i="32"/>
  <c r="AH67" i="32"/>
  <c r="AH68" i="32"/>
  <c r="AH77" i="32"/>
  <c r="AH78" i="32"/>
  <c r="AH79" i="32"/>
  <c r="AH80" i="32"/>
  <c r="AH83" i="32"/>
  <c r="AH84" i="32"/>
  <c r="AH64" i="32"/>
  <c r="M64" i="32"/>
  <c r="M65" i="32"/>
  <c r="M66" i="32"/>
  <c r="M67" i="32"/>
  <c r="M68" i="32"/>
  <c r="M77" i="32"/>
  <c r="M78" i="32"/>
  <c r="M79" i="32"/>
  <c r="M80" i="32"/>
  <c r="M83" i="32"/>
  <c r="M84" i="32"/>
  <c r="T65" i="32"/>
  <c r="T66" i="32"/>
  <c r="T67" i="32"/>
  <c r="T68" i="32"/>
  <c r="T77" i="32"/>
  <c r="T78" i="32"/>
  <c r="T79" i="32"/>
  <c r="T80" i="32"/>
  <c r="T83" i="32"/>
  <c r="T84" i="32"/>
  <c r="I76" i="35"/>
  <c r="I75" i="35"/>
  <c r="I74" i="35"/>
  <c r="I73" i="35"/>
  <c r="I72" i="35"/>
  <c r="I71" i="35"/>
  <c r="I70" i="35"/>
  <c r="I69" i="35"/>
  <c r="I52" i="35"/>
  <c r="I51" i="35"/>
  <c r="I50" i="35"/>
  <c r="I49" i="35"/>
  <c r="I48" i="35"/>
  <c r="I47" i="35"/>
  <c r="I46" i="35"/>
  <c r="I45" i="35"/>
  <c r="I20" i="35"/>
  <c r="I19" i="35"/>
  <c r="I18" i="35"/>
  <c r="I17" i="35"/>
  <c r="I16" i="35"/>
  <c r="I15" i="35"/>
  <c r="I14" i="35"/>
  <c r="I13" i="35"/>
  <c r="I84" i="35"/>
  <c r="I83" i="35"/>
  <c r="I80" i="35"/>
  <c r="I79" i="35"/>
  <c r="I78" i="35"/>
  <c r="I77" i="35"/>
  <c r="I68" i="35"/>
  <c r="I67" i="35"/>
  <c r="I66" i="35"/>
  <c r="I65" i="35"/>
  <c r="I64" i="35"/>
  <c r="I60" i="35"/>
  <c r="I59" i="35"/>
  <c r="I56" i="35"/>
  <c r="I55" i="35"/>
  <c r="I54" i="35"/>
  <c r="I53" i="35"/>
  <c r="I44" i="35"/>
  <c r="I43" i="35"/>
  <c r="I42" i="35"/>
  <c r="I41" i="35"/>
  <c r="I40" i="35"/>
  <c r="I36" i="35"/>
  <c r="I35" i="35"/>
  <c r="I32" i="35"/>
  <c r="I31" i="35"/>
  <c r="I30" i="35"/>
  <c r="I29" i="35"/>
  <c r="I12" i="35"/>
  <c r="I11" i="35"/>
  <c r="I10" i="35"/>
  <c r="I9" i="35"/>
  <c r="I8" i="35"/>
  <c r="W36" i="30"/>
  <c r="AD36" i="30" s="1"/>
  <c r="V36" i="30"/>
  <c r="AC36" i="30" s="1"/>
  <c r="W33" i="30"/>
  <c r="AD33" i="30" s="1"/>
  <c r="W25" i="30"/>
  <c r="V25" i="30"/>
  <c r="W22" i="30"/>
  <c r="AD22" i="30" s="1"/>
  <c r="AA38" i="30"/>
  <c r="AA39" i="30"/>
  <c r="AH39" i="30"/>
  <c r="AA27" i="30"/>
  <c r="AH27" i="30" s="1"/>
  <c r="AA28" i="30"/>
  <c r="AH28" i="30"/>
  <c r="AH38" i="30"/>
  <c r="AC33" i="30"/>
  <c r="S33" i="30"/>
  <c r="L33" i="30"/>
  <c r="J33" i="30"/>
  <c r="H33" i="30"/>
  <c r="Q23" i="30"/>
  <c r="L23" i="30"/>
  <c r="J23" i="30"/>
  <c r="S22" i="30"/>
  <c r="Q22" i="30"/>
  <c r="L22" i="30"/>
  <c r="H22" i="30"/>
  <c r="AD36" i="32"/>
  <c r="AD35" i="32"/>
  <c r="AD32" i="32"/>
  <c r="AD31" i="32"/>
  <c r="AD30" i="32"/>
  <c r="AD29" i="32"/>
  <c r="AD12" i="32"/>
  <c r="AR84" i="32"/>
  <c r="AK84" i="32"/>
  <c r="AD84" i="32"/>
  <c r="AR83" i="32"/>
  <c r="AK83" i="32"/>
  <c r="AD83" i="32"/>
  <c r="AR80" i="32"/>
  <c r="AK80" i="32"/>
  <c r="AD80" i="32"/>
  <c r="AR79" i="32"/>
  <c r="AK79" i="32"/>
  <c r="AD79" i="32"/>
  <c r="AR78" i="32"/>
  <c r="AK78" i="32"/>
  <c r="AD78" i="32"/>
  <c r="AR77" i="32"/>
  <c r="AK77" i="32"/>
  <c r="AD77" i="32"/>
  <c r="AR68" i="32"/>
  <c r="AK68" i="32"/>
  <c r="AD68" i="32"/>
  <c r="AR67" i="32"/>
  <c r="AK67" i="32"/>
  <c r="AD67" i="32"/>
  <c r="AR66" i="32"/>
  <c r="AK66" i="32"/>
  <c r="AD66" i="32"/>
  <c r="AR65" i="32"/>
  <c r="AK65" i="32"/>
  <c r="AD65" i="32"/>
  <c r="AR64" i="32"/>
  <c r="AK64" i="32"/>
  <c r="AD64" i="32"/>
  <c r="AR60" i="32"/>
  <c r="AK60" i="32"/>
  <c r="AD60" i="32"/>
  <c r="AR59" i="32"/>
  <c r="AK59" i="32"/>
  <c r="AD59" i="32"/>
  <c r="AR56" i="32"/>
  <c r="AK56" i="32"/>
  <c r="AD56" i="32"/>
  <c r="AR55" i="32"/>
  <c r="AK55" i="32"/>
  <c r="AD55" i="32"/>
  <c r="AR54" i="32"/>
  <c r="AK54" i="32"/>
  <c r="AD54" i="32"/>
  <c r="AR53" i="32"/>
  <c r="AK53" i="32"/>
  <c r="AD53" i="32"/>
  <c r="AR44" i="32"/>
  <c r="AK44" i="32"/>
  <c r="AD44" i="32"/>
  <c r="AR43" i="32"/>
  <c r="AK43" i="32"/>
  <c r="AD43" i="32"/>
  <c r="AR42" i="32"/>
  <c r="AK42" i="32"/>
  <c r="AD42" i="32"/>
  <c r="AR41" i="32"/>
  <c r="AK41" i="32"/>
  <c r="AD41" i="32"/>
  <c r="AR40" i="32"/>
  <c r="AK40" i="32"/>
  <c r="AD40" i="32"/>
  <c r="AR29" i="32"/>
  <c r="AR30" i="32"/>
  <c r="AR31" i="32"/>
  <c r="AR32" i="32"/>
  <c r="AR35" i="32"/>
  <c r="AR36" i="32"/>
  <c r="AK29" i="32"/>
  <c r="AK30" i="32"/>
  <c r="AK31" i="32"/>
  <c r="AK32" i="32"/>
  <c r="AK35" i="32"/>
  <c r="AK36" i="32"/>
  <c r="AR9" i="32"/>
  <c r="AR10" i="32"/>
  <c r="AR11" i="32"/>
  <c r="AR12" i="32"/>
  <c r="AR8" i="32"/>
  <c r="AK9" i="32"/>
  <c r="AK10" i="32"/>
  <c r="AK11" i="32"/>
  <c r="AK12" i="32"/>
  <c r="AK8" i="32"/>
  <c r="AD9" i="32"/>
  <c r="AD10" i="32"/>
  <c r="AD11" i="32"/>
  <c r="AD8" i="32"/>
  <c r="AL71" i="20"/>
  <c r="AW71" i="20"/>
  <c r="AL72" i="20"/>
  <c r="AQ72" i="20"/>
  <c r="AL73" i="20"/>
  <c r="AR73" i="20"/>
  <c r="AS73" i="20" s="1"/>
  <c r="AL74" i="20"/>
  <c r="AW74" i="20"/>
  <c r="AL75" i="20"/>
  <c r="AW75" i="20"/>
  <c r="AL76" i="20"/>
  <c r="AO76" i="20"/>
  <c r="AL77" i="20"/>
  <c r="AW77" i="20"/>
  <c r="AL78" i="20"/>
  <c r="AW78" i="20"/>
  <c r="AL79" i="20"/>
  <c r="AL80" i="20"/>
  <c r="AW80" i="20"/>
  <c r="AL81" i="20"/>
  <c r="AO81" i="20"/>
  <c r="AL82" i="20"/>
  <c r="AU82" i="20"/>
  <c r="AL83" i="20"/>
  <c r="AU83" i="20"/>
  <c r="AL84" i="20"/>
  <c r="AO84" i="20"/>
  <c r="AL85" i="20"/>
  <c r="AR85" i="20"/>
  <c r="AS85" i="20" s="1"/>
  <c r="AL86" i="20"/>
  <c r="AW86" i="20"/>
  <c r="AL87" i="20"/>
  <c r="AQ87" i="20"/>
  <c r="AL88" i="20"/>
  <c r="AR88" i="20"/>
  <c r="AS88" i="20" s="1"/>
  <c r="AL89" i="20"/>
  <c r="AW89" i="20"/>
  <c r="AL90" i="20"/>
  <c r="AR90" i="20"/>
  <c r="AS90" i="20" s="1"/>
  <c r="AL70" i="20"/>
  <c r="AR70" i="20"/>
  <c r="AS70" i="20" s="1"/>
  <c r="AK71" i="20"/>
  <c r="AN71" i="20"/>
  <c r="AK72" i="20"/>
  <c r="AN72" i="20"/>
  <c r="AK73" i="20"/>
  <c r="AN73" i="20"/>
  <c r="AK74" i="20"/>
  <c r="AN74" i="20"/>
  <c r="AK75" i="20"/>
  <c r="AN75" i="20"/>
  <c r="AK76" i="20"/>
  <c r="AN76" i="20"/>
  <c r="AK77" i="20"/>
  <c r="AN77" i="20"/>
  <c r="AK78" i="20"/>
  <c r="AN78" i="20"/>
  <c r="AK79" i="20"/>
  <c r="AN79" i="20"/>
  <c r="AK80" i="20"/>
  <c r="AN80" i="20"/>
  <c r="AK81" i="20"/>
  <c r="AN81" i="20"/>
  <c r="AK82" i="20"/>
  <c r="AN82" i="20"/>
  <c r="AK83" i="20"/>
  <c r="AN83" i="20"/>
  <c r="AK84" i="20"/>
  <c r="AN84" i="20"/>
  <c r="AK85" i="20"/>
  <c r="AN85" i="20"/>
  <c r="AK86" i="20"/>
  <c r="AN86" i="20"/>
  <c r="AK87" i="20"/>
  <c r="AN87" i="20"/>
  <c r="AK88" i="20"/>
  <c r="AN88" i="20"/>
  <c r="AK89" i="20"/>
  <c r="AN89" i="20"/>
  <c r="AK90" i="20"/>
  <c r="AK70" i="20"/>
  <c r="AN70" i="20"/>
  <c r="AJ71" i="20"/>
  <c r="AM71" i="20"/>
  <c r="D71" i="20"/>
  <c r="AJ72" i="20"/>
  <c r="AM72" i="20"/>
  <c r="AJ73" i="20"/>
  <c r="AM73" i="20"/>
  <c r="D73" i="20"/>
  <c r="AJ74" i="20"/>
  <c r="AM74" i="20"/>
  <c r="BR74" i="20"/>
  <c r="D74" i="20"/>
  <c r="AJ75" i="20"/>
  <c r="AM75" i="20"/>
  <c r="D75" i="20"/>
  <c r="BR75" i="20"/>
  <c r="AJ76" i="20"/>
  <c r="AM76" i="20"/>
  <c r="BR76" i="20"/>
  <c r="D76" i="20"/>
  <c r="AJ77" i="20"/>
  <c r="AM77" i="20"/>
  <c r="D77" i="20"/>
  <c r="AJ78" i="20"/>
  <c r="AM78" i="20"/>
  <c r="D78" i="20"/>
  <c r="AJ79" i="20"/>
  <c r="AM79" i="20"/>
  <c r="D79" i="20"/>
  <c r="BR79" i="20"/>
  <c r="AJ80" i="20"/>
  <c r="AM80" i="20"/>
  <c r="D80" i="20"/>
  <c r="BR80" i="20"/>
  <c r="AJ81" i="20"/>
  <c r="AM81" i="20"/>
  <c r="BR81" i="20"/>
  <c r="D81" i="20"/>
  <c r="AJ82" i="20"/>
  <c r="AM82" i="20"/>
  <c r="D82" i="20"/>
  <c r="AJ83" i="20"/>
  <c r="AM83" i="20"/>
  <c r="D83" i="20"/>
  <c r="AJ84" i="20"/>
  <c r="AM84" i="20"/>
  <c r="D84" i="20"/>
  <c r="BR84" i="20"/>
  <c r="AJ85" i="20"/>
  <c r="AM85" i="20"/>
  <c r="D85" i="20"/>
  <c r="AJ86" i="20"/>
  <c r="AM86" i="20"/>
  <c r="D86" i="20"/>
  <c r="AJ87" i="20"/>
  <c r="AM87" i="20"/>
  <c r="D87" i="20"/>
  <c r="BR87" i="20"/>
  <c r="AJ88" i="20"/>
  <c r="AM88" i="20"/>
  <c r="BR88" i="20"/>
  <c r="D88" i="20"/>
  <c r="AJ89" i="20"/>
  <c r="AM89" i="20"/>
  <c r="D89" i="20"/>
  <c r="AJ90" i="20"/>
  <c r="AM90" i="20"/>
  <c r="BR90" i="20"/>
  <c r="D90" i="20"/>
  <c r="AJ70" i="20"/>
  <c r="AM70" i="20"/>
  <c r="D70" i="20"/>
  <c r="BR70" i="20"/>
  <c r="AF71" i="20"/>
  <c r="AG71" i="20"/>
  <c r="AF72" i="20"/>
  <c r="AG72" i="20"/>
  <c r="AF73" i="20"/>
  <c r="AG73" i="20"/>
  <c r="AF74" i="20"/>
  <c r="AG74" i="20"/>
  <c r="AF75" i="20"/>
  <c r="AG75" i="20"/>
  <c r="AF76" i="20"/>
  <c r="AG76" i="20"/>
  <c r="AF77" i="20"/>
  <c r="AG77" i="20"/>
  <c r="AF78" i="20"/>
  <c r="AG78" i="20"/>
  <c r="AF79" i="20"/>
  <c r="AG79" i="20"/>
  <c r="AF80" i="20"/>
  <c r="AG80" i="20"/>
  <c r="AF81" i="20"/>
  <c r="AG81" i="20"/>
  <c r="AF82" i="20"/>
  <c r="AG82" i="20"/>
  <c r="AF83" i="20"/>
  <c r="AF84" i="20"/>
  <c r="AG84" i="20"/>
  <c r="AF85" i="20"/>
  <c r="AG85" i="20"/>
  <c r="AF86" i="20"/>
  <c r="AG86" i="20"/>
  <c r="AF87" i="20"/>
  <c r="AG87" i="20"/>
  <c r="AF88" i="20"/>
  <c r="AG88" i="20"/>
  <c r="AF89" i="20"/>
  <c r="AG89" i="20"/>
  <c r="AF90" i="20"/>
  <c r="AG90" i="20"/>
  <c r="AF70" i="20"/>
  <c r="AG70" i="20"/>
  <c r="S71" i="20"/>
  <c r="V71" i="20"/>
  <c r="S72" i="20"/>
  <c r="W72" i="20"/>
  <c r="V72" i="20"/>
  <c r="S73" i="20"/>
  <c r="V73" i="20"/>
  <c r="S74" i="20"/>
  <c r="T74" i="20"/>
  <c r="V74" i="20"/>
  <c r="S75" i="20"/>
  <c r="W75" i="20"/>
  <c r="S76" i="20"/>
  <c r="W76" i="20"/>
  <c r="S77" i="20"/>
  <c r="T77" i="20"/>
  <c r="S78" i="20"/>
  <c r="V78" i="20"/>
  <c r="W78" i="20"/>
  <c r="S79" i="20"/>
  <c r="W79" i="20"/>
  <c r="S80" i="20"/>
  <c r="T80" i="20"/>
  <c r="S81" i="20"/>
  <c r="T81" i="20"/>
  <c r="S82" i="20"/>
  <c r="T82" i="20"/>
  <c r="S83" i="20"/>
  <c r="V83" i="20"/>
  <c r="S84" i="20"/>
  <c r="W84" i="20"/>
  <c r="S85" i="20"/>
  <c r="T85" i="20"/>
  <c r="S86" i="20"/>
  <c r="T86" i="20"/>
  <c r="S87" i="20"/>
  <c r="V87" i="20"/>
  <c r="S88" i="20"/>
  <c r="T88" i="20"/>
  <c r="V88" i="20"/>
  <c r="S89" i="20"/>
  <c r="T89" i="20"/>
  <c r="S90" i="20"/>
  <c r="T90" i="20"/>
  <c r="S70" i="20"/>
  <c r="D72" i="20"/>
  <c r="R70" i="20"/>
  <c r="AW90" i="20"/>
  <c r="AN90" i="20"/>
  <c r="AE90" i="20"/>
  <c r="R90" i="20"/>
  <c r="P90" i="20"/>
  <c r="AE89" i="20"/>
  <c r="R89" i="20"/>
  <c r="P89" i="20"/>
  <c r="AE88" i="20"/>
  <c r="R88" i="20"/>
  <c r="P88" i="20"/>
  <c r="AE87" i="20"/>
  <c r="R87" i="20"/>
  <c r="P87" i="20"/>
  <c r="AE86" i="20"/>
  <c r="R86" i="20"/>
  <c r="P86" i="20"/>
  <c r="AE85" i="20"/>
  <c r="R85" i="20"/>
  <c r="P85" i="20"/>
  <c r="AE84" i="20"/>
  <c r="R84" i="20"/>
  <c r="P84" i="20"/>
  <c r="AG83" i="20"/>
  <c r="AE83" i="20"/>
  <c r="R83" i="20"/>
  <c r="P83" i="20"/>
  <c r="AW82" i="20"/>
  <c r="AE82" i="20"/>
  <c r="R82" i="20"/>
  <c r="P82" i="20"/>
  <c r="AE81" i="20"/>
  <c r="R81" i="20"/>
  <c r="P81" i="20"/>
  <c r="AE80" i="20"/>
  <c r="R80" i="20"/>
  <c r="P80" i="20"/>
  <c r="AE79" i="20"/>
  <c r="R79" i="20"/>
  <c r="P79" i="20"/>
  <c r="AE78" i="20"/>
  <c r="R78" i="20"/>
  <c r="P78" i="20"/>
  <c r="AE77" i="20"/>
  <c r="R77" i="20"/>
  <c r="P77" i="20"/>
  <c r="AE76" i="20"/>
  <c r="R76" i="20"/>
  <c r="P76" i="20"/>
  <c r="AE75" i="20"/>
  <c r="R75" i="20"/>
  <c r="P75" i="20"/>
  <c r="AE74" i="20"/>
  <c r="AE73" i="20"/>
  <c r="R73" i="20"/>
  <c r="P73" i="20"/>
  <c r="AE72" i="20"/>
  <c r="R72" i="20"/>
  <c r="R71" i="20"/>
  <c r="P71" i="20"/>
  <c r="AE70" i="20"/>
  <c r="P70" i="20"/>
  <c r="AL46" i="20"/>
  <c r="AO46" i="20"/>
  <c r="AL47" i="20"/>
  <c r="AL48" i="20"/>
  <c r="AO48" i="20"/>
  <c r="AL49" i="20"/>
  <c r="AL50" i="20"/>
  <c r="AQ50" i="20"/>
  <c r="AL51" i="20"/>
  <c r="AQ51" i="20"/>
  <c r="AL52" i="20"/>
  <c r="AQ52" i="20"/>
  <c r="AL53" i="20"/>
  <c r="AQ53" i="20"/>
  <c r="AL54" i="20"/>
  <c r="AU54" i="20"/>
  <c r="AL55" i="20"/>
  <c r="AQ55" i="20"/>
  <c r="AL56" i="20"/>
  <c r="AL57" i="20"/>
  <c r="AQ57" i="20"/>
  <c r="AL58" i="20"/>
  <c r="AW58" i="20"/>
  <c r="AL59" i="20"/>
  <c r="AL60" i="20"/>
  <c r="AU60" i="20"/>
  <c r="AW60" i="20"/>
  <c r="AL61" i="20"/>
  <c r="AU61" i="20"/>
  <c r="AL62" i="20"/>
  <c r="AW62" i="20"/>
  <c r="AL63" i="20"/>
  <c r="AU63" i="20"/>
  <c r="AL64" i="20"/>
  <c r="AR64" i="20"/>
  <c r="AS64" i="20" s="1"/>
  <c r="AL65" i="20"/>
  <c r="AU65" i="20"/>
  <c r="AW65" i="20"/>
  <c r="AL45" i="20"/>
  <c r="AQ45" i="20"/>
  <c r="AK46" i="20"/>
  <c r="AN46" i="20"/>
  <c r="AK47" i="20"/>
  <c r="AN47" i="20"/>
  <c r="AK48" i="20"/>
  <c r="AN48" i="20"/>
  <c r="AK49" i="20"/>
  <c r="AN49" i="20"/>
  <c r="AK50" i="20"/>
  <c r="AN50" i="20"/>
  <c r="AK51" i="20"/>
  <c r="AN51" i="20"/>
  <c r="AK52" i="20"/>
  <c r="AN52" i="20"/>
  <c r="AK53" i="20"/>
  <c r="AN53" i="20"/>
  <c r="AK54" i="20"/>
  <c r="AN54" i="20"/>
  <c r="AK55" i="20"/>
  <c r="AN55" i="20"/>
  <c r="AK56" i="20"/>
  <c r="AN56" i="20"/>
  <c r="AK57" i="20"/>
  <c r="AN57" i="20"/>
  <c r="AK58" i="20"/>
  <c r="AN58" i="20"/>
  <c r="AK59" i="20"/>
  <c r="AN59" i="20"/>
  <c r="AK60" i="20"/>
  <c r="AN60" i="20"/>
  <c r="AK61" i="20"/>
  <c r="AN61" i="20"/>
  <c r="AK62" i="20"/>
  <c r="AN62" i="20"/>
  <c r="AK63" i="20"/>
  <c r="AN63" i="20"/>
  <c r="AK64" i="20"/>
  <c r="AN64" i="20"/>
  <c r="AK65" i="20"/>
  <c r="AN65" i="20"/>
  <c r="AK45" i="20"/>
  <c r="AN45" i="20"/>
  <c r="AJ46" i="20"/>
  <c r="AM46" i="20"/>
  <c r="AJ47" i="20"/>
  <c r="AM47" i="20"/>
  <c r="AJ48" i="20"/>
  <c r="AM48" i="20"/>
  <c r="AJ49" i="20"/>
  <c r="AM49" i="20"/>
  <c r="AJ50" i="20"/>
  <c r="AM50" i="20"/>
  <c r="AJ51" i="20"/>
  <c r="AM51" i="20"/>
  <c r="BR51" i="20"/>
  <c r="D51" i="20"/>
  <c r="AJ52" i="20"/>
  <c r="AM52" i="20"/>
  <c r="D52" i="20"/>
  <c r="AJ53" i="20"/>
  <c r="AM53" i="20"/>
  <c r="AJ54" i="20"/>
  <c r="AM54" i="20"/>
  <c r="BR54" i="20"/>
  <c r="AJ55" i="20"/>
  <c r="AM55" i="20"/>
  <c r="AJ56" i="20"/>
  <c r="AM56" i="20"/>
  <c r="D56" i="20"/>
  <c r="AJ57" i="20"/>
  <c r="AM57" i="20"/>
  <c r="AJ58" i="20"/>
  <c r="AM58" i="20"/>
  <c r="AJ59" i="20"/>
  <c r="AM59" i="20"/>
  <c r="D59" i="20"/>
  <c r="BR59" i="20"/>
  <c r="AJ60" i="20"/>
  <c r="AM60" i="20"/>
  <c r="BR60" i="20"/>
  <c r="D60" i="20"/>
  <c r="AJ61" i="20"/>
  <c r="AM61" i="20"/>
  <c r="AJ62" i="20"/>
  <c r="AM62" i="20"/>
  <c r="BR62" i="20"/>
  <c r="AJ63" i="20"/>
  <c r="AM63" i="20"/>
  <c r="AJ64" i="20"/>
  <c r="AM64" i="20"/>
  <c r="D64" i="20"/>
  <c r="AJ65" i="20"/>
  <c r="AM65" i="20"/>
  <c r="AJ45" i="20"/>
  <c r="AM45" i="20"/>
  <c r="AF46" i="20"/>
  <c r="AG46" i="20"/>
  <c r="AF47" i="20"/>
  <c r="AG47" i="20"/>
  <c r="AF48" i="20"/>
  <c r="AG48" i="20"/>
  <c r="AF49" i="20"/>
  <c r="AG49" i="20"/>
  <c r="AF50" i="20"/>
  <c r="AG50" i="20"/>
  <c r="AF51" i="20"/>
  <c r="AG51" i="20"/>
  <c r="AF52" i="20"/>
  <c r="AG52" i="20"/>
  <c r="AF53" i="20"/>
  <c r="AG53" i="20"/>
  <c r="AF54" i="20"/>
  <c r="AG54" i="20"/>
  <c r="AF55" i="20"/>
  <c r="AG55" i="20"/>
  <c r="AF56" i="20"/>
  <c r="AG56" i="20"/>
  <c r="AF57" i="20"/>
  <c r="AG57" i="20"/>
  <c r="AF58" i="20"/>
  <c r="AG58" i="20"/>
  <c r="AF59" i="20"/>
  <c r="AG59" i="20"/>
  <c r="AF60" i="20"/>
  <c r="AG60" i="20"/>
  <c r="AF61" i="20"/>
  <c r="AG61" i="20"/>
  <c r="AF62" i="20"/>
  <c r="AG62" i="20"/>
  <c r="AF63" i="20"/>
  <c r="AG63" i="20"/>
  <c r="AF64" i="20"/>
  <c r="AG64" i="20"/>
  <c r="AF65" i="20"/>
  <c r="AG65" i="20"/>
  <c r="AF45" i="20"/>
  <c r="AG45" i="20"/>
  <c r="AE61" i="20"/>
  <c r="AE64" i="20"/>
  <c r="AE65" i="20"/>
  <c r="S46" i="20"/>
  <c r="T46" i="20"/>
  <c r="S47" i="20"/>
  <c r="W47" i="20"/>
  <c r="S48" i="20"/>
  <c r="S49" i="20"/>
  <c r="S50" i="20"/>
  <c r="S51" i="20"/>
  <c r="T51" i="20"/>
  <c r="S52" i="20"/>
  <c r="V52" i="20"/>
  <c r="S53" i="20"/>
  <c r="W53" i="20"/>
  <c r="S54" i="20"/>
  <c r="W54" i="20"/>
  <c r="S55" i="20"/>
  <c r="T55" i="20"/>
  <c r="S56" i="20"/>
  <c r="V56" i="20"/>
  <c r="S57" i="20"/>
  <c r="T57" i="20"/>
  <c r="S58" i="20"/>
  <c r="V58" i="20"/>
  <c r="T58" i="20"/>
  <c r="S59" i="20"/>
  <c r="T59" i="20"/>
  <c r="S60" i="20"/>
  <c r="W60" i="20"/>
  <c r="V60" i="20"/>
  <c r="S61" i="20"/>
  <c r="T61" i="20"/>
  <c r="S62" i="20"/>
  <c r="V62" i="20"/>
  <c r="T62" i="20"/>
  <c r="S63" i="20"/>
  <c r="S64" i="20"/>
  <c r="W64" i="20"/>
  <c r="S65" i="20"/>
  <c r="T65" i="20"/>
  <c r="S45" i="20"/>
  <c r="V45" i="20"/>
  <c r="R59" i="20"/>
  <c r="R60" i="20"/>
  <c r="R62" i="20"/>
  <c r="R52" i="20"/>
  <c r="R56" i="20"/>
  <c r="P65" i="20"/>
  <c r="D46" i="20"/>
  <c r="D47" i="20"/>
  <c r="D48" i="20"/>
  <c r="D49" i="20"/>
  <c r="D50" i="20"/>
  <c r="D53" i="20"/>
  <c r="D54" i="20"/>
  <c r="D55" i="20"/>
  <c r="D57" i="20"/>
  <c r="D58" i="20"/>
  <c r="D61" i="20"/>
  <c r="D62" i="20"/>
  <c r="D63" i="20"/>
  <c r="D65" i="20"/>
  <c r="D45" i="20"/>
  <c r="R63" i="20"/>
  <c r="AE62" i="20"/>
  <c r="P62" i="20"/>
  <c r="P61" i="20"/>
  <c r="AE60" i="20"/>
  <c r="P60" i="20"/>
  <c r="AE58" i="20"/>
  <c r="R58" i="20"/>
  <c r="P58" i="20"/>
  <c r="AE57" i="20"/>
  <c r="P57" i="20"/>
  <c r="AE56" i="20"/>
  <c r="R55" i="20"/>
  <c r="P55" i="20"/>
  <c r="AE54" i="20"/>
  <c r="R54" i="20"/>
  <c r="P54" i="20"/>
  <c r="AE53" i="20"/>
  <c r="P53" i="20"/>
  <c r="AE52" i="20"/>
  <c r="R51" i="20"/>
  <c r="P51" i="20"/>
  <c r="AE50" i="20"/>
  <c r="R50" i="20"/>
  <c r="P50" i="20"/>
  <c r="R49" i="20"/>
  <c r="AE48" i="20"/>
  <c r="R47" i="20"/>
  <c r="P47" i="20"/>
  <c r="P46" i="20"/>
  <c r="R46" i="20"/>
  <c r="AU75" i="20"/>
  <c r="AE71" i="20"/>
  <c r="AW76" i="20"/>
  <c r="T87" i="20"/>
  <c r="AO90" i="20"/>
  <c r="P74" i="20"/>
  <c r="R74" i="20"/>
  <c r="W74" i="20"/>
  <c r="AQ82" i="20"/>
  <c r="AQ90" i="20"/>
  <c r="P72" i="20"/>
  <c r="AO72" i="20"/>
  <c r="AR82" i="20"/>
  <c r="AS82" i="20" s="1"/>
  <c r="AE45" i="20"/>
  <c r="P45" i="20"/>
  <c r="AE49" i="20"/>
  <c r="R45" i="20"/>
  <c r="AE46" i="20"/>
  <c r="P49" i="20"/>
  <c r="R48" i="20"/>
  <c r="B1" i="27"/>
  <c r="AR74" i="20"/>
  <c r="AS74" i="20" s="1"/>
  <c r="B2" i="27"/>
  <c r="AA26" i="30"/>
  <c r="AH26" i="30"/>
  <c r="N24" i="30"/>
  <c r="Z23" i="30"/>
  <c r="AG23" i="30" s="1"/>
  <c r="AW49" i="20"/>
  <c r="AR72" i="20"/>
  <c r="AS72" i="20" s="1"/>
  <c r="AW87" i="20"/>
  <c r="AO83" i="20"/>
  <c r="AR89" i="20"/>
  <c r="AS89" i="20" s="1"/>
  <c r="AQ76" i="20"/>
  <c r="AR76" i="20"/>
  <c r="AS76" i="20" s="1"/>
  <c r="AW85" i="20"/>
  <c r="AO85" i="20"/>
  <c r="AU85" i="20"/>
  <c r="AW54" i="20"/>
  <c r="AQ85" i="20"/>
  <c r="AU77" i="20"/>
  <c r="W90" i="20"/>
  <c r="Y24" i="30"/>
  <c r="AF24" i="30" s="1"/>
  <c r="AJ26" i="30"/>
  <c r="AK26" i="30" s="1"/>
  <c r="AY51" i="32"/>
  <c r="AY55" i="32"/>
  <c r="AY49" i="32"/>
  <c r="AY47" i="32"/>
  <c r="AY43" i="32"/>
  <c r="S35" i="30"/>
  <c r="C64" i="35"/>
  <c r="Z35" i="30"/>
  <c r="AG35" i="30"/>
  <c r="AJ39" i="30"/>
  <c r="AK39" i="30" s="1"/>
  <c r="Y34" i="30"/>
  <c r="AF34" i="30"/>
  <c r="Y35" i="30"/>
  <c r="U33" i="30"/>
  <c r="N34" i="30"/>
  <c r="AJ37" i="30"/>
  <c r="AK37" i="30" s="1"/>
  <c r="N35" i="30"/>
  <c r="AY65" i="32"/>
  <c r="U34" i="30"/>
  <c r="AY59" i="32"/>
  <c r="AN65" i="32"/>
  <c r="AN69" i="32"/>
  <c r="AN73" i="32"/>
  <c r="AN77" i="32"/>
  <c r="AN83" i="32"/>
  <c r="AM68" i="32"/>
  <c r="AM72" i="32"/>
  <c r="AM76" i="32"/>
  <c r="AM80" i="32"/>
  <c r="AL65" i="32"/>
  <c r="AL67" i="32"/>
  <c r="AL71" i="32"/>
  <c r="AL75" i="32"/>
  <c r="AL79" i="32"/>
  <c r="AU65" i="32"/>
  <c r="AU69" i="32"/>
  <c r="AU73" i="32"/>
  <c r="AU77" i="32"/>
  <c r="AU83" i="32"/>
  <c r="AT68" i="32"/>
  <c r="AT72" i="32"/>
  <c r="AT76" i="32"/>
  <c r="AT80" i="32"/>
  <c r="AT64" i="32"/>
  <c r="AS65" i="32"/>
  <c r="AS67" i="32"/>
  <c r="AS71" i="32"/>
  <c r="AS75" i="32"/>
  <c r="AS79" i="32"/>
  <c r="AG65" i="32"/>
  <c r="AG69" i="32"/>
  <c r="AG73" i="32"/>
  <c r="AG77" i="32"/>
  <c r="AG83" i="32"/>
  <c r="AF68" i="32"/>
  <c r="AF72" i="32"/>
  <c r="AF76" i="32"/>
  <c r="AF80" i="32"/>
  <c r="AF64" i="32"/>
  <c r="AE65" i="32"/>
  <c r="AE67" i="32"/>
  <c r="AE71" i="32"/>
  <c r="AE75" i="32"/>
  <c r="AE79" i="32"/>
  <c r="W64" i="32"/>
  <c r="W66" i="32"/>
  <c r="W68" i="32"/>
  <c r="W70" i="32"/>
  <c r="W72" i="32"/>
  <c r="W74" i="32"/>
  <c r="W76" i="32"/>
  <c r="W78" i="32"/>
  <c r="W80" i="32"/>
  <c r="W84" i="32"/>
  <c r="AH45" i="32"/>
  <c r="AV45" i="32"/>
  <c r="AV46" i="32"/>
  <c r="AH47" i="32"/>
  <c r="AV47" i="32"/>
  <c r="AV48" i="32"/>
  <c r="AH49" i="32"/>
  <c r="AV49" i="32"/>
  <c r="AV50" i="32"/>
  <c r="AH51" i="32"/>
  <c r="AV51" i="32"/>
  <c r="AE40" i="32"/>
  <c r="AF60" i="32"/>
  <c r="AE59" i="32"/>
  <c r="AG55" i="32"/>
  <c r="AF54" i="32"/>
  <c r="AE53" i="32"/>
  <c r="AG51" i="32"/>
  <c r="AF50" i="32"/>
  <c r="AE49" i="32"/>
  <c r="AG47" i="32"/>
  <c r="AF46" i="32"/>
  <c r="AE45" i="32"/>
  <c r="AG43" i="32"/>
  <c r="AF42" i="32"/>
  <c r="AF41" i="32"/>
  <c r="AT40" i="32"/>
  <c r="AL51" i="32"/>
  <c r="AN49" i="32"/>
  <c r="AL47" i="32"/>
  <c r="AN45" i="32"/>
  <c r="AM44" i="32"/>
  <c r="AL43" i="32"/>
  <c r="AN41" i="32"/>
  <c r="AL41" i="32"/>
  <c r="AF40" i="32"/>
  <c r="AG59" i="32"/>
  <c r="AF56" i="32"/>
  <c r="AE55" i="32"/>
  <c r="AG53" i="32"/>
  <c r="AF52" i="32"/>
  <c r="AE51" i="32"/>
  <c r="AG49" i="32"/>
  <c r="AF48" i="32"/>
  <c r="AE47" i="32"/>
  <c r="AG45" i="32"/>
  <c r="AF44" i="32"/>
  <c r="AE43" i="32"/>
  <c r="AS40" i="32"/>
  <c r="AL49" i="32"/>
  <c r="AN47" i="32"/>
  <c r="AL45" i="32"/>
  <c r="AN43" i="32"/>
  <c r="AM42" i="32"/>
  <c r="AF59" i="32"/>
  <c r="AF53" i="32"/>
  <c r="AF49" i="32"/>
  <c r="AU40" i="32"/>
  <c r="AL46" i="32"/>
  <c r="AU62" i="20"/>
  <c r="AQ59" i="20"/>
  <c r="AW59" i="20"/>
  <c r="AQ60" i="20"/>
  <c r="AR62" i="20"/>
  <c r="AS62" i="20" s="1"/>
  <c r="AW48" i="20"/>
  <c r="AO62" i="20"/>
  <c r="AU58" i="20"/>
  <c r="AR48" i="20"/>
  <c r="AS48" i="20" s="1"/>
  <c r="AO65" i="20"/>
  <c r="AU53" i="20"/>
  <c r="AQ48" i="20"/>
  <c r="AU48" i="20"/>
  <c r="AW57" i="20"/>
  <c r="AR59" i="20"/>
  <c r="AS59" i="20" s="1"/>
  <c r="V53" i="20"/>
  <c r="AA81" i="32"/>
  <c r="AA75" i="32"/>
  <c r="AA67" i="32"/>
  <c r="AA76" i="32"/>
  <c r="AA68" i="32"/>
  <c r="AA82" i="32"/>
  <c r="AA83" i="32"/>
  <c r="AA73" i="32"/>
  <c r="AA65" i="32"/>
  <c r="AA74" i="32"/>
  <c r="AA66" i="32"/>
  <c r="AA79" i="32"/>
  <c r="AA71" i="32"/>
  <c r="AA80" i="32"/>
  <c r="AA72" i="32"/>
  <c r="AA64" i="32"/>
  <c r="AA77" i="32"/>
  <c r="AA69" i="32"/>
  <c r="AA78" i="32"/>
  <c r="AA70" i="32"/>
  <c r="AA84" i="32"/>
  <c r="T81" i="32"/>
  <c r="AV81" i="32"/>
  <c r="AV74" i="32"/>
  <c r="AH82" i="32"/>
  <c r="AH57" i="32"/>
  <c r="T58" i="32"/>
  <c r="T56" i="32"/>
  <c r="T44" i="32"/>
  <c r="AH40" i="32"/>
  <c r="AH55" i="32"/>
  <c r="AH43" i="32"/>
  <c r="T46" i="32"/>
  <c r="T48" i="32"/>
  <c r="T50" i="32"/>
  <c r="T52" i="32"/>
  <c r="BC39" i="32"/>
  <c r="AO57" i="32"/>
  <c r="T57" i="32"/>
  <c r="AH58" i="32"/>
  <c r="T60" i="32"/>
  <c r="T54" i="32"/>
  <c r="T42" i="32"/>
  <c r="AH59" i="32"/>
  <c r="AH53" i="32"/>
  <c r="AH41" i="32"/>
  <c r="T45" i="32"/>
  <c r="T47" i="32"/>
  <c r="T49" i="32"/>
  <c r="T51" i="32"/>
  <c r="AS76" i="35"/>
  <c r="AS69" i="35"/>
  <c r="AS66" i="35"/>
  <c r="AS84" i="35"/>
  <c r="AS75" i="35"/>
  <c r="T65" i="35"/>
  <c r="Y65" i="35"/>
  <c r="AX63" i="35"/>
  <c r="T82" i="35"/>
  <c r="Y82" i="35"/>
  <c r="AD82" i="35"/>
  <c r="AI82" i="35"/>
  <c r="AN82" i="35"/>
  <c r="BC63" i="35"/>
  <c r="Y81" i="35"/>
  <c r="T84" i="35"/>
  <c r="T78" i="35"/>
  <c r="T70" i="35"/>
  <c r="Y70" i="35"/>
  <c r="AI36" i="30"/>
  <c r="D47" i="32"/>
  <c r="C46" i="32"/>
  <c r="D43" i="32"/>
  <c r="C42" i="32"/>
  <c r="C34" i="32"/>
  <c r="C58" i="32"/>
  <c r="D34" i="32"/>
  <c r="D58" i="32"/>
  <c r="C14" i="32"/>
  <c r="C10" i="32"/>
  <c r="E54" i="32"/>
  <c r="E50" i="32"/>
  <c r="E46" i="32"/>
  <c r="E42" i="32"/>
  <c r="E34" i="32"/>
  <c r="C57" i="32"/>
  <c r="V86" i="20"/>
  <c r="AW61" i="20"/>
  <c r="AW45" i="20"/>
  <c r="AU64" i="20"/>
  <c r="V77" i="20"/>
  <c r="AU76" i="20"/>
  <c r="W86" i="20"/>
  <c r="AW64" i="20"/>
  <c r="AO64" i="20"/>
  <c r="W77" i="20"/>
  <c r="T72" i="20"/>
  <c r="AQ81" i="20"/>
  <c r="W80" i="20"/>
  <c r="AR54" i="20"/>
  <c r="AS54" i="20" s="1"/>
  <c r="W49" i="20"/>
  <c r="AU87" i="20"/>
  <c r="AQ78" i="20"/>
  <c r="AU79" i="20"/>
  <c r="V90" i="20"/>
  <c r="AU80" i="20"/>
  <c r="T52" i="20"/>
  <c r="AU88" i="20"/>
  <c r="V80" i="20"/>
  <c r="AO50" i="20"/>
  <c r="AO88" i="20"/>
  <c r="W52" i="20"/>
  <c r="W46" i="20"/>
  <c r="W83" i="20"/>
  <c r="T83" i="20"/>
  <c r="Y45" i="20"/>
  <c r="Y47" i="20"/>
  <c r="Y48" i="20"/>
  <c r="Y49" i="20"/>
  <c r="Y51" i="20"/>
  <c r="Y52" i="20"/>
  <c r="Y53" i="20"/>
  <c r="Y55" i="20"/>
  <c r="Y56" i="20"/>
  <c r="Y57" i="20"/>
  <c r="Y59" i="20"/>
  <c r="Y60" i="20"/>
  <c r="Y61" i="20"/>
  <c r="Y63" i="20"/>
  <c r="Y64" i="20"/>
  <c r="Y65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AA45" i="20"/>
  <c r="AA46" i="20"/>
  <c r="AA47" i="20"/>
  <c r="AA49" i="20"/>
  <c r="AA50" i="20"/>
  <c r="AA51" i="20"/>
  <c r="AA53" i="20"/>
  <c r="AA54" i="20"/>
  <c r="AA55" i="20"/>
  <c r="AA57" i="20"/>
  <c r="AA58" i="20"/>
  <c r="AA59" i="20"/>
  <c r="AA61" i="20"/>
  <c r="AA62" i="20"/>
  <c r="AA63" i="20"/>
  <c r="AA65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Q24" i="30"/>
  <c r="AF35" i="30"/>
  <c r="Y33" i="30"/>
  <c r="AF33" i="30" s="1"/>
  <c r="U24" i="30"/>
  <c r="N23" i="30"/>
  <c r="U22" i="30"/>
  <c r="U23" i="30"/>
  <c r="N33" i="30"/>
  <c r="Y23" i="30"/>
  <c r="AF23" i="30"/>
  <c r="N22" i="30"/>
  <c r="Z33" i="30"/>
  <c r="AG33" i="30"/>
  <c r="AE34" i="30"/>
  <c r="H23" i="30"/>
  <c r="AJ27" i="30"/>
  <c r="AK27" i="30" s="1"/>
  <c r="Z24" i="30"/>
  <c r="AG24" i="30" s="1"/>
  <c r="AA35" i="30"/>
  <c r="AH35" i="30" s="1"/>
  <c r="J34" i="30"/>
  <c r="Z34" i="30"/>
  <c r="AG34" i="30"/>
  <c r="U35" i="30"/>
  <c r="S34" i="30"/>
  <c r="BC66" i="35"/>
  <c r="BC70" i="35"/>
  <c r="BC74" i="35"/>
  <c r="BC78" i="35"/>
  <c r="BC84" i="35"/>
  <c r="BC81" i="35"/>
  <c r="BC67" i="35"/>
  <c r="BC71" i="35"/>
  <c r="BC75" i="35"/>
  <c r="BC79" i="35"/>
  <c r="BC64" i="35"/>
  <c r="BC68" i="35"/>
  <c r="BC72" i="35"/>
  <c r="BC76" i="35"/>
  <c r="BC80" i="35"/>
  <c r="BC82" i="35"/>
  <c r="BC65" i="35"/>
  <c r="BC69" i="35"/>
  <c r="BC73" i="35"/>
  <c r="BC77" i="35"/>
  <c r="BC83" i="35"/>
  <c r="AX65" i="35"/>
  <c r="AX69" i="35"/>
  <c r="AX73" i="35"/>
  <c r="AX77" i="35"/>
  <c r="AX83" i="35"/>
  <c r="AX81" i="35"/>
  <c r="AX66" i="35"/>
  <c r="AX70" i="35"/>
  <c r="AX74" i="35"/>
  <c r="AX78" i="35"/>
  <c r="AX84" i="35"/>
  <c r="AX67" i="35"/>
  <c r="AX71" i="35"/>
  <c r="F71" i="35" s="1"/>
  <c r="AX75" i="35"/>
  <c r="AX79" i="35"/>
  <c r="AX64" i="35"/>
  <c r="AX82" i="35"/>
  <c r="AX68" i="35"/>
  <c r="AX72" i="35"/>
  <c r="AX76" i="35"/>
  <c r="AX80" i="35"/>
  <c r="W58" i="32"/>
  <c r="AB40" i="32"/>
  <c r="U40" i="32"/>
  <c r="N40" i="32"/>
  <c r="U41" i="32"/>
  <c r="AB41" i="32"/>
  <c r="N41" i="32"/>
  <c r="U42" i="32"/>
  <c r="AB42" i="32"/>
  <c r="N42" i="32"/>
  <c r="U43" i="32"/>
  <c r="N43" i="32"/>
  <c r="AB43" i="32"/>
  <c r="AB44" i="32"/>
  <c r="U44" i="32"/>
  <c r="N44" i="32"/>
  <c r="U45" i="32"/>
  <c r="AB45" i="32"/>
  <c r="N45" i="32"/>
  <c r="AB46" i="32"/>
  <c r="N46" i="32"/>
  <c r="U46" i="32"/>
  <c r="U47" i="32"/>
  <c r="N47" i="32"/>
  <c r="AB47" i="32"/>
  <c r="AB48" i="32"/>
  <c r="U48" i="32"/>
  <c r="N48" i="32"/>
  <c r="U49" i="32"/>
  <c r="AB49" i="32"/>
  <c r="N49" i="32"/>
  <c r="AB50" i="32"/>
  <c r="N50" i="32"/>
  <c r="U50" i="32"/>
  <c r="AB51" i="32"/>
  <c r="U51" i="32"/>
  <c r="N51" i="32"/>
  <c r="AB52" i="32"/>
  <c r="U52" i="32"/>
  <c r="N52" i="32"/>
  <c r="AB53" i="32"/>
  <c r="N53" i="32"/>
  <c r="U53" i="32"/>
  <c r="AB54" i="32"/>
  <c r="N54" i="32"/>
  <c r="U54" i="32"/>
  <c r="U55" i="32"/>
  <c r="N55" i="32"/>
  <c r="AB55" i="32"/>
  <c r="AB56" i="32"/>
  <c r="U56" i="32"/>
  <c r="N56" i="32"/>
  <c r="U57" i="32"/>
  <c r="AB57" i="32"/>
  <c r="N57" i="32"/>
  <c r="N58" i="32"/>
  <c r="AB58" i="32"/>
  <c r="U58" i="32"/>
  <c r="U59" i="32"/>
  <c r="N59" i="32"/>
  <c r="AB59" i="32"/>
  <c r="AB60" i="32"/>
  <c r="U60" i="32"/>
  <c r="N60" i="32"/>
  <c r="U64" i="32"/>
  <c r="N64" i="32"/>
  <c r="AB64" i="32"/>
  <c r="N65" i="32"/>
  <c r="U65" i="32"/>
  <c r="AB65" i="32"/>
  <c r="U66" i="32"/>
  <c r="N66" i="32"/>
  <c r="AB66" i="32"/>
  <c r="N67" i="32"/>
  <c r="U67" i="32"/>
  <c r="AB67" i="32"/>
  <c r="N68" i="32"/>
  <c r="U68" i="32"/>
  <c r="AB68" i="32"/>
  <c r="N69" i="32"/>
  <c r="U69" i="32"/>
  <c r="AB69" i="32"/>
  <c r="N70" i="32"/>
  <c r="U70" i="32"/>
  <c r="AB70" i="32"/>
  <c r="N71" i="32"/>
  <c r="U71" i="32"/>
  <c r="AB71" i="32"/>
  <c r="N72" i="32"/>
  <c r="U72" i="32"/>
  <c r="AB72" i="32"/>
  <c r="N73" i="32"/>
  <c r="U73" i="32"/>
  <c r="AB73" i="32"/>
  <c r="N74" i="32"/>
  <c r="U74" i="32"/>
  <c r="AB74" i="32"/>
  <c r="N75" i="32"/>
  <c r="U75" i="32"/>
  <c r="AB75" i="32"/>
  <c r="N76" i="32"/>
  <c r="U76" i="32"/>
  <c r="AB76" i="32"/>
  <c r="N77" i="32"/>
  <c r="U77" i="32"/>
  <c r="AB77" i="32"/>
  <c r="N78" i="32"/>
  <c r="U78" i="32"/>
  <c r="AB78" i="32"/>
  <c r="N79" i="32"/>
  <c r="U79" i="32"/>
  <c r="AB79" i="32"/>
  <c r="U80" i="32"/>
  <c r="N80" i="32"/>
  <c r="AB80" i="32"/>
  <c r="N81" i="32"/>
  <c r="U81" i="32"/>
  <c r="AB81" i="32"/>
  <c r="N82" i="32"/>
  <c r="U82" i="32"/>
  <c r="AB82" i="32"/>
  <c r="N83" i="32"/>
  <c r="U83" i="32"/>
  <c r="AB83" i="32"/>
  <c r="N84" i="32"/>
  <c r="U84" i="32"/>
  <c r="AB84" i="32"/>
  <c r="Y81" i="32"/>
  <c r="Y66" i="32"/>
  <c r="Y84" i="32"/>
  <c r="Y77" i="32"/>
  <c r="Y76" i="32"/>
  <c r="Y71" i="32"/>
  <c r="Y74" i="32"/>
  <c r="Y69" i="32"/>
  <c r="Y68" i="32"/>
  <c r="Y64" i="32"/>
  <c r="Y79" i="32"/>
  <c r="Y78" i="32"/>
  <c r="Y73" i="32"/>
  <c r="Y72" i="32"/>
  <c r="Y67" i="32"/>
  <c r="Y70" i="32"/>
  <c r="Y65" i="32"/>
  <c r="Y83" i="32"/>
  <c r="Y80" i="32"/>
  <c r="Y75" i="32"/>
  <c r="Y82" i="32"/>
  <c r="Z63" i="32"/>
  <c r="AH73" i="32"/>
  <c r="AH74" i="32"/>
  <c r="BA63" i="32"/>
  <c r="AF82" i="32"/>
  <c r="X73" i="32"/>
  <c r="X68" i="32"/>
  <c r="X67" i="32"/>
  <c r="X66" i="32"/>
  <c r="X84" i="32"/>
  <c r="X77" i="32"/>
  <c r="X72" i="32"/>
  <c r="X71" i="32"/>
  <c r="X70" i="32"/>
  <c r="X81" i="32"/>
  <c r="X65" i="32"/>
  <c r="X83" i="32"/>
  <c r="X76" i="32"/>
  <c r="X75" i="32"/>
  <c r="X74" i="32"/>
  <c r="X82" i="32"/>
  <c r="X69" i="32"/>
  <c r="X64" i="32"/>
  <c r="X80" i="32"/>
  <c r="X79" i="32"/>
  <c r="X78" i="32"/>
  <c r="AS81" i="32"/>
  <c r="Z52" i="32"/>
  <c r="Z47" i="32"/>
  <c r="Z46" i="32"/>
  <c r="Z41" i="32"/>
  <c r="Z59" i="32"/>
  <c r="Z56" i="32"/>
  <c r="Z51" i="32"/>
  <c r="Z50" i="32"/>
  <c r="Z45" i="32"/>
  <c r="Z58" i="32"/>
  <c r="Z44" i="32"/>
  <c r="Z40" i="32"/>
  <c r="Z55" i="32"/>
  <c r="Z54" i="32"/>
  <c r="Z49" i="32"/>
  <c r="Z57" i="32"/>
  <c r="Z48" i="32"/>
  <c r="Z43" i="32"/>
  <c r="Z42" i="32"/>
  <c r="Z60" i="32"/>
  <c r="Z53" i="32"/>
  <c r="AH50" i="32"/>
  <c r="AH48" i="32"/>
  <c r="AH46" i="32"/>
  <c r="AH60" i="32"/>
  <c r="AH42" i="32"/>
  <c r="Y39" i="32"/>
  <c r="AF58" i="32"/>
  <c r="AH44" i="32"/>
  <c r="X39" i="32"/>
  <c r="AH76" i="32"/>
  <c r="AH75" i="32"/>
  <c r="AA55" i="32"/>
  <c r="AA40" i="32"/>
  <c r="AA44" i="32"/>
  <c r="AA58" i="32"/>
  <c r="AA51" i="32"/>
  <c r="AA57" i="32"/>
  <c r="AA47" i="32"/>
  <c r="AA53" i="32"/>
  <c r="AA59" i="32"/>
  <c r="AA54" i="32"/>
  <c r="AA43" i="32"/>
  <c r="AA50" i="32"/>
  <c r="AA56" i="32"/>
  <c r="AA45" i="32"/>
  <c r="AA49" i="32"/>
  <c r="AA46" i="32"/>
  <c r="AA42" i="32"/>
  <c r="AA48" i="32"/>
  <c r="AA52" i="32"/>
  <c r="AA41" i="32"/>
  <c r="AA60" i="32"/>
  <c r="AO60" i="32"/>
  <c r="AO54" i="32"/>
  <c r="AO42" i="32"/>
  <c r="AV59" i="32"/>
  <c r="AV53" i="32"/>
  <c r="AV41" i="32"/>
  <c r="AO46" i="32"/>
  <c r="AO50" i="32"/>
  <c r="AO52" i="32"/>
  <c r="AO59" i="32"/>
  <c r="AO53" i="32"/>
  <c r="AO41" i="32"/>
  <c r="AV56" i="32"/>
  <c r="AV44" i="32"/>
  <c r="AO47" i="32"/>
  <c r="AO51" i="32"/>
  <c r="AO40" i="32"/>
  <c r="AO56" i="32"/>
  <c r="AO44" i="32"/>
  <c r="AV40" i="32"/>
  <c r="AV55" i="32"/>
  <c r="AV43" i="32"/>
  <c r="AO48" i="32"/>
  <c r="AV52" i="32"/>
  <c r="T71" i="35"/>
  <c r="T44" i="35"/>
  <c r="T80" i="35"/>
  <c r="T72" i="35"/>
  <c r="T66" i="35"/>
  <c r="T74" i="35"/>
  <c r="T81" i="35"/>
  <c r="T52" i="35"/>
  <c r="T64" i="35"/>
  <c r="T76" i="35"/>
  <c r="M76" i="35" s="1"/>
  <c r="T69" i="35"/>
  <c r="T79" i="35"/>
  <c r="T73" i="35"/>
  <c r="AS64" i="35"/>
  <c r="AS67" i="35"/>
  <c r="F67" i="35" s="1"/>
  <c r="AS74" i="35"/>
  <c r="F74" i="35" s="1"/>
  <c r="AS77" i="35"/>
  <c r="AS81" i="35"/>
  <c r="AS68" i="35"/>
  <c r="AS79" i="35"/>
  <c r="AS82" i="35"/>
  <c r="AS70" i="35"/>
  <c r="AS73" i="35"/>
  <c r="AS80" i="35"/>
  <c r="F80" i="35" s="1"/>
  <c r="AS71" i="35"/>
  <c r="AS78" i="35"/>
  <c r="AS83" i="35"/>
  <c r="AS65" i="35"/>
  <c r="AS43" i="35"/>
  <c r="AS47" i="35"/>
  <c r="AS51" i="35"/>
  <c r="AS55" i="35"/>
  <c r="AS40" i="35"/>
  <c r="AS44" i="35"/>
  <c r="AS48" i="35"/>
  <c r="AS52" i="35"/>
  <c r="AS56" i="35"/>
  <c r="AS41" i="35"/>
  <c r="AS45" i="35"/>
  <c r="AS49" i="35"/>
  <c r="AS53" i="35"/>
  <c r="AS59" i="35"/>
  <c r="AS58" i="35"/>
  <c r="AS57" i="35"/>
  <c r="AS42" i="35"/>
  <c r="AS46" i="35"/>
  <c r="AS50" i="35"/>
  <c r="AS54" i="35"/>
  <c r="AS60" i="35"/>
  <c r="AX44" i="35"/>
  <c r="AX48" i="35"/>
  <c r="AX52" i="35"/>
  <c r="AX56" i="35"/>
  <c r="AX41" i="35"/>
  <c r="AX45" i="35"/>
  <c r="AX49" i="35"/>
  <c r="AX53" i="35"/>
  <c r="AX59" i="35"/>
  <c r="AX42" i="35"/>
  <c r="AX46" i="35"/>
  <c r="AX50" i="35"/>
  <c r="AX54" i="35"/>
  <c r="AX60" i="35"/>
  <c r="AX58" i="35"/>
  <c r="AX57" i="35"/>
  <c r="AX43" i="35"/>
  <c r="AX47" i="35"/>
  <c r="AX51" i="35"/>
  <c r="AX55" i="35"/>
  <c r="AX40" i="35"/>
  <c r="T57" i="35"/>
  <c r="Y57" i="35"/>
  <c r="AD57" i="35"/>
  <c r="BC57" i="35"/>
  <c r="Y58" i="35"/>
  <c r="AD58" i="35"/>
  <c r="BC58" i="35"/>
  <c r="T40" i="35"/>
  <c r="T55" i="35"/>
  <c r="T51" i="35"/>
  <c r="T47" i="35"/>
  <c r="T43" i="35"/>
  <c r="Y40" i="35"/>
  <c r="Y55" i="35"/>
  <c r="Y51" i="35"/>
  <c r="Y47" i="35"/>
  <c r="Y43" i="35"/>
  <c r="AD40" i="35"/>
  <c r="AD55" i="35"/>
  <c r="AD51" i="35"/>
  <c r="AD47" i="35"/>
  <c r="AD43" i="35"/>
  <c r="BC40" i="35"/>
  <c r="BC55" i="35"/>
  <c r="BC51" i="35"/>
  <c r="BC47" i="35"/>
  <c r="BC43" i="35"/>
  <c r="T60" i="35"/>
  <c r="T54" i="35"/>
  <c r="T50" i="35"/>
  <c r="T46" i="35"/>
  <c r="T42" i="35"/>
  <c r="Y60" i="35"/>
  <c r="Y54" i="35"/>
  <c r="Y50" i="35"/>
  <c r="Y46" i="35"/>
  <c r="Y42" i="35"/>
  <c r="AD60" i="35"/>
  <c r="AD54" i="35"/>
  <c r="AD50" i="35"/>
  <c r="AD46" i="35"/>
  <c r="AD42" i="35"/>
  <c r="BC60" i="35"/>
  <c r="BC54" i="35"/>
  <c r="BC50" i="35"/>
  <c r="BC46" i="35"/>
  <c r="BC42" i="35"/>
  <c r="Y56" i="35"/>
  <c r="Y52" i="35"/>
  <c r="Y48" i="35"/>
  <c r="Y44" i="35"/>
  <c r="T59" i="35"/>
  <c r="T53" i="35"/>
  <c r="T49" i="35"/>
  <c r="T45" i="35"/>
  <c r="T41" i="35"/>
  <c r="Y59" i="35"/>
  <c r="Y53" i="35"/>
  <c r="Y49" i="35"/>
  <c r="Y45" i="35"/>
  <c r="AD59" i="35"/>
  <c r="AD53" i="35"/>
  <c r="AD49" i="35"/>
  <c r="AD45" i="35"/>
  <c r="AD41" i="35"/>
  <c r="BC59" i="35"/>
  <c r="BC53" i="35"/>
  <c r="BC49" i="35"/>
  <c r="BC45" i="35"/>
  <c r="S37" i="30"/>
  <c r="Q36" i="30"/>
  <c r="Z37" i="30"/>
  <c r="AG37" i="30"/>
  <c r="J36" i="30"/>
  <c r="N37" i="30"/>
  <c r="U37" i="30"/>
  <c r="N36" i="30"/>
  <c r="U36" i="30"/>
  <c r="AI25" i="30"/>
  <c r="AD25" i="30"/>
  <c r="AF25" i="30"/>
  <c r="AC25" i="30"/>
  <c r="N25" i="30"/>
  <c r="Q25" i="30"/>
  <c r="U25" i="30"/>
  <c r="J25" i="30"/>
  <c r="H25" i="30"/>
  <c r="V18" i="29"/>
  <c r="J63" i="20"/>
  <c r="N63" i="20" s="1"/>
  <c r="M63" i="20"/>
  <c r="J59" i="20"/>
  <c r="M59" i="20"/>
  <c r="J55" i="20"/>
  <c r="N55" i="20" s="1"/>
  <c r="M55" i="20"/>
  <c r="J51" i="20"/>
  <c r="M51" i="20"/>
  <c r="J47" i="20"/>
  <c r="N47" i="20" s="1"/>
  <c r="M47" i="20"/>
  <c r="M90" i="20"/>
  <c r="J90" i="20"/>
  <c r="M86" i="20"/>
  <c r="J86" i="20"/>
  <c r="N86" i="20" s="1"/>
  <c r="M82" i="20"/>
  <c r="J82" i="20"/>
  <c r="M78" i="20"/>
  <c r="J78" i="20"/>
  <c r="M74" i="20"/>
  <c r="J74" i="20"/>
  <c r="M70" i="20"/>
  <c r="J70" i="20"/>
  <c r="M62" i="20"/>
  <c r="J62" i="20"/>
  <c r="N62" i="20" s="1"/>
  <c r="M58" i="20"/>
  <c r="J58" i="20"/>
  <c r="N58" i="20" s="1"/>
  <c r="J54" i="20"/>
  <c r="N54" i="20" s="1"/>
  <c r="M54" i="20"/>
  <c r="M50" i="20"/>
  <c r="J50" i="20"/>
  <c r="M46" i="20"/>
  <c r="J46" i="20"/>
  <c r="N46" i="20" s="1"/>
  <c r="J89" i="20"/>
  <c r="M89" i="20"/>
  <c r="J85" i="20"/>
  <c r="N85" i="20" s="1"/>
  <c r="M85" i="20"/>
  <c r="J81" i="20"/>
  <c r="K81" i="20"/>
  <c r="M81" i="20"/>
  <c r="J77" i="20"/>
  <c r="N77" i="20" s="1"/>
  <c r="M77" i="20"/>
  <c r="J73" i="20"/>
  <c r="K73" i="20"/>
  <c r="M73" i="20"/>
  <c r="M65" i="20"/>
  <c r="M61" i="20"/>
  <c r="N61" i="20"/>
  <c r="J57" i="20"/>
  <c r="N57" i="20" s="1"/>
  <c r="M57" i="20"/>
  <c r="J53" i="20"/>
  <c r="N53" i="20" s="1"/>
  <c r="M53" i="20"/>
  <c r="J49" i="20"/>
  <c r="N49" i="20" s="1"/>
  <c r="M49" i="20"/>
  <c r="J45" i="20"/>
  <c r="N45" i="20" s="1"/>
  <c r="M45" i="20"/>
  <c r="M88" i="20"/>
  <c r="J88" i="20"/>
  <c r="M84" i="20"/>
  <c r="J84" i="20"/>
  <c r="N84" i="20" s="1"/>
  <c r="M80" i="20"/>
  <c r="J80" i="20"/>
  <c r="N80" i="20" s="1"/>
  <c r="M76" i="20"/>
  <c r="J76" i="20"/>
  <c r="N76" i="20" s="1"/>
  <c r="M72" i="20"/>
  <c r="J72" i="20"/>
  <c r="N72" i="20" s="1"/>
  <c r="K58" i="20"/>
  <c r="K88" i="20"/>
  <c r="K85" i="20"/>
  <c r="K90" i="20"/>
  <c r="K80" i="20"/>
  <c r="K74" i="20"/>
  <c r="M64" i="20"/>
  <c r="J64" i="20"/>
  <c r="N64" i="20" s="1"/>
  <c r="M60" i="20"/>
  <c r="J60" i="20"/>
  <c r="N60" i="20" s="1"/>
  <c r="M56" i="20"/>
  <c r="J56" i="20"/>
  <c r="N56" i="20" s="1"/>
  <c r="M52" i="20"/>
  <c r="J52" i="20"/>
  <c r="N52" i="20" s="1"/>
  <c r="J48" i="20"/>
  <c r="N48" i="20" s="1"/>
  <c r="M48" i="20"/>
  <c r="J87" i="20"/>
  <c r="N87" i="20" s="1"/>
  <c r="K87" i="20"/>
  <c r="M87" i="20"/>
  <c r="J83" i="20"/>
  <c r="N83" i="20" s="1"/>
  <c r="M83" i="20"/>
  <c r="J79" i="20"/>
  <c r="N79" i="20" s="1"/>
  <c r="M79" i="20"/>
  <c r="J75" i="20"/>
  <c r="N75" i="20" s="1"/>
  <c r="M75" i="20"/>
  <c r="J71" i="20"/>
  <c r="N71" i="20" s="1"/>
  <c r="K71" i="20"/>
  <c r="M71" i="20"/>
  <c r="J24" i="30"/>
  <c r="S24" i="30"/>
  <c r="J40" i="35"/>
  <c r="H24" i="30"/>
  <c r="AI26" i="30"/>
  <c r="S23" i="30"/>
  <c r="J22" i="30"/>
  <c r="AA23" i="30"/>
  <c r="AH23" i="30" s="1"/>
  <c r="Z25" i="30"/>
  <c r="AA25" i="30"/>
  <c r="AH25" i="30"/>
  <c r="AG22" i="30"/>
  <c r="AG39" i="30"/>
  <c r="AC35" i="30"/>
  <c r="AC34" i="30"/>
  <c r="Y36" i="30"/>
  <c r="AF36" i="30"/>
  <c r="H87" i="20"/>
  <c r="H48" i="20"/>
  <c r="H88" i="20"/>
  <c r="H82" i="20"/>
  <c r="H62" i="20"/>
  <c r="H54" i="20"/>
  <c r="H84" i="20"/>
  <c r="H76" i="20"/>
  <c r="AA33" i="30"/>
  <c r="AH33" i="30"/>
  <c r="AO61" i="20"/>
  <c r="W58" i="20"/>
  <c r="AQ61" i="20"/>
  <c r="AQ58" i="20"/>
  <c r="AR61" i="20"/>
  <c r="AS61" i="20" s="1"/>
  <c r="T64" i="20"/>
  <c r="AW52" i="20"/>
  <c r="AO54" i="20"/>
  <c r="BR55" i="20"/>
  <c r="T60" i="20"/>
  <c r="V54" i="20"/>
  <c r="AU57" i="20"/>
  <c r="V85" i="20"/>
  <c r="W56" i="20"/>
  <c r="W50" i="20"/>
  <c r="AO57" i="20"/>
  <c r="V70" i="20"/>
  <c r="W70" i="20"/>
  <c r="W85" i="20"/>
  <c r="AR79" i="20"/>
  <c r="AS79" i="20" s="1"/>
  <c r="AW79" i="20"/>
  <c r="AO79" i="20"/>
  <c r="AU71" i="20"/>
  <c r="H65" i="20"/>
  <c r="K57" i="20"/>
  <c r="K49" i="20"/>
  <c r="H49" i="20"/>
  <c r="K59" i="20"/>
  <c r="K51" i="20"/>
  <c r="K89" i="20"/>
  <c r="H89" i="20"/>
  <c r="W59" i="20"/>
  <c r="AU84" i="20"/>
  <c r="AU89" i="20"/>
  <c r="T79" i="20"/>
  <c r="AQ71" i="20"/>
  <c r="AQ79" i="20"/>
  <c r="AO75" i="20"/>
  <c r="AQ75" i="20"/>
  <c r="AR75" i="20"/>
  <c r="AS75" i="20" s="1"/>
  <c r="H61" i="20"/>
  <c r="K53" i="20"/>
  <c r="H53" i="20"/>
  <c r="K70" i="20"/>
  <c r="H70" i="20"/>
  <c r="AR84" i="20"/>
  <c r="AS84" i="20" s="1"/>
  <c r="AQ84" i="20"/>
  <c r="V79" i="20"/>
  <c r="AQ49" i="20"/>
  <c r="V57" i="20"/>
  <c r="T70" i="20"/>
  <c r="AO87" i="20"/>
  <c r="AR87" i="20"/>
  <c r="AS87" i="20" s="1"/>
  <c r="H55" i="20"/>
  <c r="K47" i="20"/>
  <c r="AA83" i="20"/>
  <c r="AA87" i="20"/>
  <c r="AU81" i="20"/>
  <c r="T84" i="20"/>
  <c r="W71" i="20"/>
  <c r="AR86" i="20"/>
  <c r="AS86" i="20" s="1"/>
  <c r="AO86" i="20"/>
  <c r="AW72" i="20"/>
  <c r="AQ54" i="20"/>
  <c r="AU72" i="20"/>
  <c r="H85" i="20"/>
  <c r="H83" i="20"/>
  <c r="H81" i="20"/>
  <c r="H79" i="20"/>
  <c r="H77" i="20"/>
  <c r="H75" i="20"/>
  <c r="H73" i="20"/>
  <c r="H71" i="20"/>
  <c r="Z82" i="32"/>
  <c r="Z79" i="32"/>
  <c r="Z78" i="32"/>
  <c r="Z73" i="32"/>
  <c r="Z72" i="32"/>
  <c r="Z71" i="32"/>
  <c r="Z70" i="32"/>
  <c r="Z65" i="32"/>
  <c r="Z83" i="32"/>
  <c r="Z80" i="32"/>
  <c r="Z75" i="32"/>
  <c r="Z74" i="32"/>
  <c r="Z69" i="32"/>
  <c r="Z68" i="32"/>
  <c r="Z64" i="32"/>
  <c r="Z67" i="32"/>
  <c r="Z66" i="32"/>
  <c r="Z84" i="32"/>
  <c r="Z77" i="32"/>
  <c r="Z76" i="32"/>
  <c r="Z81" i="32"/>
  <c r="Y58" i="32"/>
  <c r="Y57" i="32"/>
  <c r="Y51" i="32"/>
  <c r="Y50" i="32"/>
  <c r="Y45" i="32"/>
  <c r="Y44" i="32"/>
  <c r="Y40" i="32"/>
  <c r="Y55" i="32"/>
  <c r="Y54" i="32"/>
  <c r="Y49" i="32"/>
  <c r="Y48" i="32"/>
  <c r="Y43" i="32"/>
  <c r="Y42" i="32"/>
  <c r="Y60" i="32"/>
  <c r="Y53" i="32"/>
  <c r="Y52" i="32"/>
  <c r="Y47" i="32"/>
  <c r="Y46" i="32"/>
  <c r="Y41" i="32"/>
  <c r="Y59" i="32"/>
  <c r="Y56" i="32"/>
  <c r="X58" i="32"/>
  <c r="X50" i="32"/>
  <c r="X45" i="32"/>
  <c r="X40" i="32"/>
  <c r="X56" i="32"/>
  <c r="X55" i="32"/>
  <c r="X57" i="32"/>
  <c r="X54" i="32"/>
  <c r="X49" i="32"/>
  <c r="X44" i="32"/>
  <c r="X43" i="32"/>
  <c r="X42" i="32"/>
  <c r="X60" i="32"/>
  <c r="X53" i="32"/>
  <c r="X48" i="32"/>
  <c r="X47" i="32"/>
  <c r="X46" i="32"/>
  <c r="X41" i="32"/>
  <c r="X59" i="32"/>
  <c r="X52" i="32"/>
  <c r="X51" i="32"/>
  <c r="N88" i="20"/>
  <c r="N59" i="20"/>
  <c r="N74" i="20"/>
  <c r="N90" i="20"/>
  <c r="N70" i="20"/>
  <c r="K72" i="20"/>
  <c r="K84" i="20"/>
  <c r="N82" i="20"/>
  <c r="K82" i="20"/>
  <c r="K56" i="20"/>
  <c r="K52" i="20"/>
  <c r="N81" i="20"/>
  <c r="N78" i="20"/>
  <c r="K86" i="20"/>
  <c r="K48" i="20"/>
  <c r="K75" i="20"/>
  <c r="K76" i="20"/>
  <c r="K46" i="20"/>
  <c r="K77" i="20"/>
  <c r="K54" i="20"/>
  <c r="K64" i="20"/>
  <c r="N73" i="20"/>
  <c r="N89" i="20"/>
  <c r="K79" i="20"/>
  <c r="K50" i="20"/>
  <c r="K83" i="20"/>
  <c r="AG25" i="30"/>
  <c r="AC23" i="30"/>
  <c r="BC67" i="32"/>
  <c r="BC75" i="32"/>
  <c r="BC83" i="32"/>
  <c r="BD70" i="32"/>
  <c r="AE24" i="30"/>
  <c r="AE23" i="30"/>
  <c r="E57" i="35"/>
  <c r="E58" i="35"/>
  <c r="AE25" i="30"/>
  <c r="AA24" i="30"/>
  <c r="AH24" i="30" s="1"/>
  <c r="L60" i="35"/>
  <c r="K59" i="35"/>
  <c r="J56" i="35"/>
  <c r="L54" i="35"/>
  <c r="K53" i="35"/>
  <c r="J52" i="35"/>
  <c r="L50" i="35"/>
  <c r="K49" i="35"/>
  <c r="J48" i="35"/>
  <c r="L46" i="35"/>
  <c r="K45" i="35"/>
  <c r="J44" i="35"/>
  <c r="L42" i="35"/>
  <c r="E40" i="35"/>
  <c r="C60" i="35"/>
  <c r="E56" i="35"/>
  <c r="D55" i="35"/>
  <c r="C54" i="35"/>
  <c r="E52" i="35"/>
  <c r="D51" i="35"/>
  <c r="C50" i="35"/>
  <c r="E48" i="35"/>
  <c r="D47" i="35"/>
  <c r="C46" i="35"/>
  <c r="E44" i="35"/>
  <c r="D43" i="35"/>
  <c r="C42" i="35"/>
  <c r="AD23" i="30"/>
  <c r="N46" i="35"/>
  <c r="N53" i="35"/>
  <c r="N60" i="35"/>
  <c r="N55" i="35"/>
  <c r="K60" i="35"/>
  <c r="J59" i="35"/>
  <c r="L55" i="35"/>
  <c r="K54" i="35"/>
  <c r="J53" i="35"/>
  <c r="L51" i="35"/>
  <c r="K50" i="35"/>
  <c r="J49" i="35"/>
  <c r="L47" i="35"/>
  <c r="K46" i="35"/>
  <c r="J45" i="35"/>
  <c r="L43" i="35"/>
  <c r="K42" i="35"/>
  <c r="K41" i="35"/>
  <c r="C40" i="35"/>
  <c r="D40" i="35"/>
  <c r="E59" i="35"/>
  <c r="D56" i="35"/>
  <c r="C55" i="35"/>
  <c r="E53" i="35"/>
  <c r="D52" i="35"/>
  <c r="C51" i="35"/>
  <c r="E49" i="35"/>
  <c r="D48" i="35"/>
  <c r="C47" i="35"/>
  <c r="E45" i="35"/>
  <c r="D44" i="35"/>
  <c r="C43" i="35"/>
  <c r="E41" i="35"/>
  <c r="C41" i="35"/>
  <c r="AD35" i="30"/>
  <c r="AD34" i="30"/>
  <c r="F25" i="30"/>
  <c r="N42" i="35"/>
  <c r="N49" i="35"/>
  <c r="N74" i="35"/>
  <c r="N56" i="35"/>
  <c r="N51" i="35"/>
  <c r="AA34" i="30"/>
  <c r="AH34" i="30"/>
  <c r="AC24" i="30"/>
  <c r="AJ28" i="30"/>
  <c r="AK28" i="30" s="1"/>
  <c r="F24" i="30"/>
  <c r="D58" i="35"/>
  <c r="N54" i="35"/>
  <c r="N45" i="35"/>
  <c r="N52" i="35"/>
  <c r="N41" i="35"/>
  <c r="K45" i="20"/>
  <c r="K60" i="20"/>
  <c r="K62" i="20"/>
  <c r="N50" i="20"/>
  <c r="H45" i="20"/>
  <c r="K55" i="20"/>
  <c r="N51" i="20"/>
  <c r="K63" i="20"/>
  <c r="AQ46" i="20"/>
  <c r="W45" i="20"/>
  <c r="V46" i="20"/>
  <c r="AU46" i="20"/>
  <c r="V47" i="20"/>
  <c r="BR48" i="20"/>
  <c r="H63" i="20"/>
  <c r="H59" i="20"/>
  <c r="H51" i="20"/>
  <c r="H47" i="20"/>
  <c r="AR46" i="20"/>
  <c r="AS46" i="20" s="1"/>
  <c r="AW46" i="20"/>
  <c r="H46" i="20"/>
  <c r="AB56" i="20"/>
  <c r="AA56" i="20"/>
  <c r="AR56" i="20"/>
  <c r="AS56" i="20" s="1"/>
  <c r="AW56" i="20"/>
  <c r="AO56" i="20"/>
  <c r="AQ56" i="20"/>
  <c r="BR49" i="20"/>
  <c r="AO51" i="20"/>
  <c r="AR51" i="20"/>
  <c r="AS51" i="20" s="1"/>
  <c r="AU51" i="20"/>
  <c r="AB48" i="20"/>
  <c r="AA48" i="20"/>
  <c r="AB64" i="20"/>
  <c r="AA64" i="20"/>
  <c r="W55" i="20"/>
  <c r="W63" i="20"/>
  <c r="V63" i="20"/>
  <c r="T63" i="20"/>
  <c r="BR61" i="20"/>
  <c r="BR57" i="20"/>
  <c r="AR53" i="20"/>
  <c r="AS53" i="20" s="1"/>
  <c r="AW53" i="20"/>
  <c r="AO53" i="20"/>
  <c r="AB46" i="20"/>
  <c r="Y46" i="20"/>
  <c r="AB54" i="20"/>
  <c r="Y54" i="20"/>
  <c r="AB62" i="20"/>
  <c r="Y62" i="20"/>
  <c r="AQ47" i="20"/>
  <c r="AR47" i="20"/>
  <c r="AS47" i="20" s="1"/>
  <c r="AU47" i="20"/>
  <c r="AW47" i="20"/>
  <c r="AB52" i="20"/>
  <c r="AA52" i="20"/>
  <c r="AB60" i="20"/>
  <c r="AA60" i="20"/>
  <c r="V48" i="20"/>
  <c r="T48" i="20"/>
  <c r="W48" i="20"/>
  <c r="AO47" i="20"/>
  <c r="AU56" i="20"/>
  <c r="V50" i="20"/>
  <c r="T50" i="20"/>
  <c r="AU45" i="20"/>
  <c r="AR45" i="20"/>
  <c r="AS45" i="20" s="1"/>
  <c r="AO45" i="20"/>
  <c r="AW63" i="20"/>
  <c r="AQ63" i="20"/>
  <c r="AR63" i="20"/>
  <c r="AS63" i="20" s="1"/>
  <c r="AO63" i="20"/>
  <c r="AO59" i="20"/>
  <c r="AU59" i="20"/>
  <c r="AU49" i="20"/>
  <c r="AR49" i="20"/>
  <c r="AS49" i="20" s="1"/>
  <c r="AO49" i="20"/>
  <c r="AB50" i="20"/>
  <c r="Y50" i="20"/>
  <c r="AB58" i="20"/>
  <c r="Y58" i="20"/>
  <c r="T54" i="20"/>
  <c r="T47" i="20"/>
  <c r="V59" i="20"/>
  <c r="AW55" i="20"/>
  <c r="AQ62" i="20"/>
  <c r="BR63" i="20"/>
  <c r="BR47" i="20"/>
  <c r="BR45" i="20"/>
  <c r="BR46" i="20"/>
  <c r="BR65" i="20"/>
  <c r="BR53" i="20"/>
  <c r="BR50" i="20"/>
  <c r="W57" i="20"/>
  <c r="W65" i="20"/>
  <c r="T56" i="20"/>
  <c r="W62" i="20"/>
  <c r="V55" i="20"/>
  <c r="V61" i="20"/>
  <c r="V65" i="20"/>
  <c r="T45" i="20"/>
  <c r="T53" i="20"/>
  <c r="W61" i="20"/>
  <c r="AA37" i="30"/>
  <c r="AH37" i="30" s="1"/>
  <c r="F33" i="30"/>
  <c r="F35" i="30"/>
  <c r="F34" i="30"/>
  <c r="BC66" i="32"/>
  <c r="BC70" i="32"/>
  <c r="BC74" i="32"/>
  <c r="BC78" i="32"/>
  <c r="BD65" i="32"/>
  <c r="BD69" i="32"/>
  <c r="BD73" i="32"/>
  <c r="BD77" i="32"/>
  <c r="BD81" i="32"/>
  <c r="BC82" i="32"/>
  <c r="BC80" i="32"/>
  <c r="BC84" i="32"/>
  <c r="BD72" i="32"/>
  <c r="H36" i="30"/>
  <c r="Z36" i="30"/>
  <c r="AA36" i="30" s="1"/>
  <c r="L36" i="30"/>
  <c r="F37" i="30"/>
  <c r="K81" i="35"/>
  <c r="D81" i="35"/>
  <c r="BC68" i="32"/>
  <c r="BC72" i="32"/>
  <c r="BC76" i="32"/>
  <c r="BD67" i="32"/>
  <c r="BD71" i="32"/>
  <c r="BD83" i="32"/>
  <c r="AB25" i="29"/>
  <c r="N80" i="35"/>
  <c r="N64" i="35"/>
  <c r="AJ38" i="30"/>
  <c r="AK38" i="30" s="1"/>
  <c r="BC65" i="32"/>
  <c r="BC73" i="32"/>
  <c r="BC81" i="32"/>
  <c r="BD80" i="32"/>
  <c r="S25" i="30"/>
  <c r="L40" i="35"/>
  <c r="J60" i="35"/>
  <c r="L56" i="35"/>
  <c r="K55" i="35"/>
  <c r="J54" i="35"/>
  <c r="L52" i="35"/>
  <c r="K51" i="35"/>
  <c r="J50" i="35"/>
  <c r="L48" i="35"/>
  <c r="K47" i="35"/>
  <c r="J46" i="35"/>
  <c r="L44" i="35"/>
  <c r="K43" i="35"/>
  <c r="J42" i="35"/>
  <c r="E60" i="35"/>
  <c r="D59" i="35"/>
  <c r="C56" i="35"/>
  <c r="E54" i="35"/>
  <c r="D53" i="35"/>
  <c r="C52" i="35"/>
  <c r="E50" i="35"/>
  <c r="D49" i="35"/>
  <c r="C48" i="35"/>
  <c r="E46" i="35"/>
  <c r="D45" i="35"/>
  <c r="C44" i="35"/>
  <c r="E42" i="35"/>
  <c r="J57" i="35"/>
  <c r="J58" i="35"/>
  <c r="K40" i="35"/>
  <c r="L59" i="35"/>
  <c r="K56" i="35"/>
  <c r="J55" i="35"/>
  <c r="L53" i="35"/>
  <c r="K52" i="35"/>
  <c r="J51" i="35"/>
  <c r="L49" i="35"/>
  <c r="K48" i="35"/>
  <c r="J47" i="35"/>
  <c r="L45" i="35"/>
  <c r="K44" i="35"/>
  <c r="J43" i="35"/>
  <c r="L41" i="35"/>
  <c r="J41" i="35"/>
  <c r="D60" i="35"/>
  <c r="C59" i="35"/>
  <c r="E55" i="35"/>
  <c r="D54" i="35"/>
  <c r="C53" i="35"/>
  <c r="E51" i="35"/>
  <c r="D50" i="35"/>
  <c r="C49" i="35"/>
  <c r="E47" i="35"/>
  <c r="D46" i="35"/>
  <c r="C45" i="35"/>
  <c r="E43" i="35"/>
  <c r="D42" i="35"/>
  <c r="D41" i="35"/>
  <c r="F23" i="30"/>
  <c r="K57" i="35"/>
  <c r="C57" i="35"/>
  <c r="K58" i="35"/>
  <c r="C58" i="35"/>
  <c r="F22" i="30"/>
  <c r="L57" i="35"/>
  <c r="D57" i="35"/>
  <c r="L58" i="35"/>
  <c r="G80" i="35"/>
  <c r="G64" i="35"/>
  <c r="G71" i="35"/>
  <c r="G49" i="35"/>
  <c r="G55" i="35"/>
  <c r="G58" i="35"/>
  <c r="G54" i="35"/>
  <c r="G45" i="35"/>
  <c r="G51" i="35"/>
  <c r="G78" i="35"/>
  <c r="G60" i="35"/>
  <c r="N69" i="35"/>
  <c r="G50" i="35"/>
  <c r="G79" i="35"/>
  <c r="G57" i="35"/>
  <c r="G47" i="35"/>
  <c r="G56" i="35"/>
  <c r="G40" i="35"/>
  <c r="G53" i="35"/>
  <c r="G59" i="35"/>
  <c r="G43" i="35"/>
  <c r="G70" i="35"/>
  <c r="G52" i="35"/>
  <c r="BC71" i="32"/>
  <c r="BC79" i="32"/>
  <c r="BD66" i="32"/>
  <c r="BD74" i="32"/>
  <c r="BD82" i="32"/>
  <c r="BC69" i="32"/>
  <c r="BC77" i="32"/>
  <c r="BD68" i="32"/>
  <c r="BD76" i="32"/>
  <c r="BD84" i="32"/>
  <c r="AV71" i="20"/>
  <c r="AV84" i="20"/>
  <c r="AV76" i="20"/>
  <c r="AV82" i="20"/>
  <c r="E64" i="35"/>
  <c r="E84" i="35"/>
  <c r="C84" i="35"/>
  <c r="D83" i="35"/>
  <c r="E80" i="35"/>
  <c r="C80" i="35"/>
  <c r="D79" i="35"/>
  <c r="E78" i="35"/>
  <c r="C78" i="35"/>
  <c r="D77" i="35"/>
  <c r="E76" i="35"/>
  <c r="C76" i="35"/>
  <c r="D75" i="35"/>
  <c r="E74" i="35"/>
  <c r="C74" i="35"/>
  <c r="D73" i="35"/>
  <c r="E72" i="35"/>
  <c r="C72" i="35"/>
  <c r="D71" i="35"/>
  <c r="BC64" i="32"/>
  <c r="AV86" i="20"/>
  <c r="AV87" i="20"/>
  <c r="AV73" i="20"/>
  <c r="AV81" i="20"/>
  <c r="D64" i="35"/>
  <c r="D84" i="35"/>
  <c r="E83" i="35"/>
  <c r="C83" i="35"/>
  <c r="D80" i="35"/>
  <c r="E79" i="35"/>
  <c r="C79" i="35"/>
  <c r="D78" i="35"/>
  <c r="E77" i="35"/>
  <c r="C77" i="35"/>
  <c r="D76" i="35"/>
  <c r="E75" i="35"/>
  <c r="C75" i="35"/>
  <c r="D74" i="35"/>
  <c r="E73" i="35"/>
  <c r="C73" i="35"/>
  <c r="D72" i="35"/>
  <c r="E71" i="35"/>
  <c r="C71" i="35"/>
  <c r="D70" i="35"/>
  <c r="E69" i="35"/>
  <c r="C69" i="35"/>
  <c r="D68" i="35"/>
  <c r="E67" i="35"/>
  <c r="C67" i="35"/>
  <c r="D66" i="35"/>
  <c r="E65" i="35"/>
  <c r="AV79" i="20"/>
  <c r="F72" i="35"/>
  <c r="J80" i="35"/>
  <c r="K77" i="35"/>
  <c r="K73" i="35"/>
  <c r="J72" i="35"/>
  <c r="K69" i="35"/>
  <c r="J68" i="35"/>
  <c r="L66" i="35"/>
  <c r="L81" i="35"/>
  <c r="E81" i="35"/>
  <c r="J82" i="35"/>
  <c r="E82" i="35"/>
  <c r="N77" i="35"/>
  <c r="G82" i="35"/>
  <c r="G66" i="35"/>
  <c r="N84" i="35"/>
  <c r="E70" i="35"/>
  <c r="C70" i="35"/>
  <c r="D69" i="35"/>
  <c r="E68" i="35"/>
  <c r="C68" i="35"/>
  <c r="D67" i="35"/>
  <c r="E66" i="35"/>
  <c r="C66" i="35"/>
  <c r="C65" i="35"/>
  <c r="K84" i="35"/>
  <c r="J83" i="35"/>
  <c r="L79" i="35"/>
  <c r="K78" i="35"/>
  <c r="J77" i="35"/>
  <c r="L75" i="35"/>
  <c r="K74" i="35"/>
  <c r="J73" i="35"/>
  <c r="L71" i="35"/>
  <c r="K70" i="35"/>
  <c r="J69" i="35"/>
  <c r="L67" i="35"/>
  <c r="K66" i="35"/>
  <c r="K65" i="35"/>
  <c r="L34" i="30"/>
  <c r="K82" i="35"/>
  <c r="N75" i="35"/>
  <c r="N78" i="35"/>
  <c r="N73" i="35"/>
  <c r="G76" i="35"/>
  <c r="G83" i="35"/>
  <c r="G67" i="35"/>
  <c r="D65" i="35"/>
  <c r="J84" i="35"/>
  <c r="K79" i="35"/>
  <c r="L76" i="35"/>
  <c r="J74" i="35"/>
  <c r="L72" i="35"/>
  <c r="K71" i="35"/>
  <c r="J70" i="35"/>
  <c r="L68" i="35"/>
  <c r="K67" i="35"/>
  <c r="J66" i="35"/>
  <c r="F36" i="30"/>
  <c r="S36" i="30"/>
  <c r="J81" i="35"/>
  <c r="C81" i="35"/>
  <c r="L82" i="35"/>
  <c r="C82" i="35"/>
  <c r="G74" i="35"/>
  <c r="G69" i="35"/>
  <c r="G81" i="35"/>
  <c r="G77" i="35"/>
  <c r="G84" i="35"/>
  <c r="K64" i="35"/>
  <c r="L83" i="35"/>
  <c r="K80" i="35"/>
  <c r="J79" i="35"/>
  <c r="L77" i="35"/>
  <c r="K76" i="35"/>
  <c r="J75" i="35"/>
  <c r="L73" i="35"/>
  <c r="K72" i="35"/>
  <c r="J71" i="35"/>
  <c r="L69" i="35"/>
  <c r="K68" i="35"/>
  <c r="J67" i="35"/>
  <c r="L65" i="35"/>
  <c r="J65" i="35"/>
  <c r="D82" i="35"/>
  <c r="N76" i="35"/>
  <c r="N83" i="35"/>
  <c r="N67" i="35"/>
  <c r="N70" i="35"/>
  <c r="N81" i="35"/>
  <c r="N65" i="35"/>
  <c r="G68" i="35"/>
  <c r="G75" i="35"/>
  <c r="G65" i="35"/>
  <c r="AV48" i="20"/>
  <c r="AV64" i="20"/>
  <c r="AV45" i="20"/>
  <c r="G44" i="35"/>
  <c r="N58" i="35"/>
  <c r="AI28" i="30"/>
  <c r="S16" i="30"/>
  <c r="AV62" i="20"/>
  <c r="AV85" i="20"/>
  <c r="AV72" i="20"/>
  <c r="AV80" i="20"/>
  <c r="AJ15" i="30"/>
  <c r="AK15" i="30" s="1"/>
  <c r="AV54" i="20"/>
  <c r="AV57" i="20"/>
  <c r="AV65" i="20"/>
  <c r="AJ24" i="30"/>
  <c r="AK24" i="30" s="1"/>
  <c r="AV58" i="20"/>
  <c r="AV47" i="20"/>
  <c r="AJ22" i="30"/>
  <c r="AK22" i="30" s="1"/>
  <c r="AV56" i="20"/>
  <c r="AV51" i="20"/>
  <c r="AV59" i="20"/>
  <c r="AV53" i="20"/>
  <c r="AV60" i="20"/>
  <c r="AV55" i="20"/>
  <c r="AV74" i="20"/>
  <c r="AV77" i="20"/>
  <c r="AH36" i="30"/>
  <c r="AG36" i="30"/>
  <c r="U15" i="30"/>
  <c r="AV70" i="20"/>
  <c r="AJ23" i="30"/>
  <c r="AK23" i="30" s="1"/>
  <c r="AV78" i="20"/>
  <c r="AV75" i="20"/>
  <c r="AV61" i="20"/>
  <c r="AV49" i="20"/>
  <c r="AV52" i="20"/>
  <c r="AV46" i="20"/>
  <c r="AV63" i="20"/>
  <c r="AV83" i="20"/>
  <c r="AV50" i="20"/>
  <c r="AV90" i="20"/>
  <c r="AV89" i="20"/>
  <c r="AV88" i="20"/>
  <c r="BH18" i="20"/>
  <c r="R17" i="20"/>
  <c r="T14" i="20"/>
  <c r="V14" i="20" s="1"/>
  <c r="V16" i="29"/>
  <c r="F78" i="35"/>
  <c r="T19" i="20"/>
  <c r="V19" i="20" s="1"/>
  <c r="R15" i="20"/>
  <c r="Y35" i="20"/>
  <c r="AA35" i="20" s="1"/>
  <c r="BH38" i="20"/>
  <c r="BF30" i="20"/>
  <c r="BF18" i="20"/>
  <c r="S26" i="29"/>
  <c r="AI34" i="20"/>
  <c r="AI18" i="20"/>
  <c r="O13" i="46"/>
  <c r="BF22" i="20"/>
  <c r="BF34" i="20"/>
  <c r="BB13" i="20"/>
  <c r="BH27" i="20"/>
  <c r="BH19" i="20"/>
  <c r="BH12" i="20"/>
  <c r="BH33" i="20"/>
  <c r="BH29" i="20"/>
  <c r="M56" i="35"/>
  <c r="F81" i="35"/>
  <c r="M84" i="35"/>
  <c r="T35" i="20"/>
  <c r="V35" i="20" s="1"/>
  <c r="P24" i="20"/>
  <c r="R26" i="20"/>
  <c r="R28" i="20"/>
  <c r="R22" i="20"/>
  <c r="R18" i="20"/>
  <c r="BH21" i="20"/>
  <c r="BH17" i="20"/>
  <c r="BH13" i="20"/>
  <c r="BF31" i="20"/>
  <c r="BF15" i="20"/>
  <c r="BF35" i="20"/>
  <c r="BB39" i="20"/>
  <c r="BF33" i="20"/>
  <c r="BH25" i="20"/>
  <c r="D75" i="32"/>
  <c r="C74" i="32"/>
  <c r="E68" i="32"/>
  <c r="D67" i="32"/>
  <c r="C66" i="32"/>
  <c r="D19" i="32"/>
  <c r="F81" i="32"/>
  <c r="F77" i="32"/>
  <c r="F69" i="32"/>
  <c r="F65" i="32"/>
  <c r="F8" i="32"/>
  <c r="E19" i="32"/>
  <c r="E36" i="32"/>
  <c r="E20" i="32"/>
  <c r="E8" i="32"/>
  <c r="D10" i="32"/>
  <c r="D31" i="32"/>
  <c r="D15" i="32"/>
  <c r="C16" i="32"/>
  <c r="F33" i="32"/>
  <c r="F17" i="32"/>
  <c r="F9" i="32"/>
  <c r="G83" i="32"/>
  <c r="G79" i="32"/>
  <c r="G75" i="32"/>
  <c r="G71" i="32"/>
  <c r="G67" i="32"/>
  <c r="C8" i="32"/>
  <c r="E78" i="32"/>
  <c r="D77" i="32"/>
  <c r="D73" i="32"/>
  <c r="E70" i="32"/>
  <c r="D69" i="32"/>
  <c r="C68" i="32"/>
  <c r="E66" i="32"/>
  <c r="D65" i="32"/>
  <c r="C29" i="32"/>
  <c r="D17" i="32"/>
  <c r="F67" i="32"/>
  <c r="F16" i="32"/>
  <c r="D30" i="32"/>
  <c r="F29" i="32"/>
  <c r="C17" i="32"/>
  <c r="F13" i="32"/>
  <c r="G74" i="32"/>
  <c r="G70" i="32"/>
  <c r="G66" i="32"/>
  <c r="C77" i="32"/>
  <c r="D66" i="32"/>
  <c r="C82" i="32"/>
  <c r="F82" i="32"/>
  <c r="F78" i="32"/>
  <c r="F70" i="32"/>
  <c r="G8" i="32"/>
  <c r="E13" i="32"/>
  <c r="E18" i="32"/>
  <c r="D12" i="32"/>
  <c r="D33" i="32"/>
  <c r="D29" i="32"/>
  <c r="C35" i="32"/>
  <c r="C15" i="32"/>
  <c r="C36" i="32"/>
  <c r="C32" i="32"/>
  <c r="G73" i="32"/>
  <c r="F41" i="29"/>
  <c r="E25" i="32"/>
  <c r="E21" i="32"/>
  <c r="D28" i="32"/>
  <c r="D24" i="32"/>
  <c r="F34" i="32"/>
  <c r="F30" i="32"/>
  <c r="F18" i="32"/>
  <c r="F14" i="32"/>
  <c r="F10" i="32"/>
  <c r="J39" i="20"/>
  <c r="M35" i="20"/>
  <c r="F27" i="32"/>
  <c r="F23" i="32"/>
  <c r="M23" i="20"/>
  <c r="J19" i="20"/>
  <c r="M15" i="20"/>
  <c r="E28" i="32"/>
  <c r="E24" i="32"/>
  <c r="D27" i="32"/>
  <c r="D23" i="32"/>
  <c r="J38" i="20"/>
  <c r="J34" i="20"/>
  <c r="J30" i="20"/>
  <c r="J26" i="20"/>
  <c r="J22" i="20"/>
  <c r="J18" i="20"/>
  <c r="J14" i="20"/>
  <c r="C18" i="32"/>
  <c r="C33" i="32"/>
  <c r="E35" i="32"/>
  <c r="E27" i="32"/>
  <c r="E23" i="32"/>
  <c r="E11" i="32"/>
  <c r="D26" i="32"/>
  <c r="D22" i="32"/>
  <c r="J37" i="20"/>
  <c r="J33" i="20"/>
  <c r="J29" i="20"/>
  <c r="J25" i="20"/>
  <c r="J21" i="20"/>
  <c r="J17" i="20"/>
  <c r="J13" i="20"/>
  <c r="E33" i="32"/>
  <c r="E29" i="32"/>
  <c r="E17" i="32"/>
  <c r="E9" i="32"/>
  <c r="E26" i="32"/>
  <c r="E22" i="32"/>
  <c r="E14" i="32"/>
  <c r="D32" i="32"/>
  <c r="D20" i="32"/>
  <c r="D16" i="32"/>
  <c r="D25" i="32"/>
  <c r="D21" i="32"/>
  <c r="D13" i="32"/>
  <c r="D9" i="32"/>
  <c r="F35" i="32"/>
  <c r="C31" i="32"/>
  <c r="C19" i="32"/>
  <c r="F15" i="32"/>
  <c r="F11" i="32"/>
  <c r="G36" i="32"/>
  <c r="M36" i="20"/>
  <c r="G28" i="32"/>
  <c r="G24" i="32"/>
  <c r="M24" i="20"/>
  <c r="G16" i="32"/>
  <c r="G12" i="32"/>
  <c r="F22" i="32"/>
  <c r="C23" i="32"/>
  <c r="F26" i="32"/>
  <c r="C27" i="32"/>
  <c r="G35" i="32"/>
  <c r="G31" i="32"/>
  <c r="G27" i="32"/>
  <c r="G23" i="32"/>
  <c r="G19" i="32"/>
  <c r="G15" i="32"/>
  <c r="G11" i="32"/>
  <c r="J12" i="20"/>
  <c r="M18" i="20"/>
  <c r="M30" i="20"/>
  <c r="M38" i="20"/>
  <c r="G38" i="20" s="1"/>
  <c r="H38" i="20" s="1"/>
  <c r="J40" i="20"/>
  <c r="J36" i="20"/>
  <c r="J32" i="20"/>
  <c r="J28" i="20"/>
  <c r="J24" i="20"/>
  <c r="J20" i="20"/>
  <c r="J16" i="20"/>
  <c r="C12" i="32"/>
  <c r="C11" i="32"/>
  <c r="F31" i="32"/>
  <c r="F19" i="32"/>
  <c r="F21" i="32"/>
  <c r="C22" i="32"/>
  <c r="F25" i="32"/>
  <c r="C26" i="32"/>
  <c r="G34" i="32"/>
  <c r="G30" i="32"/>
  <c r="G26" i="32"/>
  <c r="G22" i="32"/>
  <c r="G18" i="32"/>
  <c r="G14" i="32"/>
  <c r="G10" i="32"/>
  <c r="M12" i="20"/>
  <c r="M19" i="20"/>
  <c r="G19" i="20" s="1"/>
  <c r="M20" i="20"/>
  <c r="M21" i="20"/>
  <c r="G21" i="20" s="1"/>
  <c r="M31" i="20"/>
  <c r="M32" i="20"/>
  <c r="M33" i="20"/>
  <c r="G33" i="20" s="1"/>
  <c r="M39" i="20"/>
  <c r="G39" i="20" s="1"/>
  <c r="M40" i="20"/>
  <c r="J35" i="20"/>
  <c r="G35" i="20" s="1"/>
  <c r="J31" i="20"/>
  <c r="J27" i="20"/>
  <c r="J23" i="20"/>
  <c r="J15" i="20"/>
  <c r="G15" i="20" s="1"/>
  <c r="C13" i="32"/>
  <c r="C9" i="32"/>
  <c r="Y23" i="29"/>
  <c r="AB18" i="29"/>
  <c r="AB26" i="29"/>
  <c r="AB30" i="29"/>
  <c r="AB38" i="29"/>
  <c r="C21" i="32"/>
  <c r="F24" i="32"/>
  <c r="C25" i="32"/>
  <c r="F28" i="32"/>
  <c r="G33" i="32"/>
  <c r="G29" i="32"/>
  <c r="G25" i="32"/>
  <c r="G21" i="32"/>
  <c r="G17" i="32"/>
  <c r="G13" i="32"/>
  <c r="G9" i="32"/>
  <c r="M13" i="20"/>
  <c r="G13" i="20" s="1"/>
  <c r="K13" i="20" s="1"/>
  <c r="M14" i="20"/>
  <c r="G14" i="20" s="1"/>
  <c r="H14" i="20" s="1"/>
  <c r="M16" i="20"/>
  <c r="M22" i="20"/>
  <c r="G22" i="20" s="1"/>
  <c r="H22" i="20" s="1"/>
  <c r="M26" i="20"/>
  <c r="M27" i="20"/>
  <c r="M28" i="20"/>
  <c r="M34" i="20"/>
  <c r="G34" i="20" s="1"/>
  <c r="H34" i="20" s="1"/>
  <c r="C24" i="32"/>
  <c r="C28" i="32"/>
  <c r="G32" i="32"/>
  <c r="G20" i="32"/>
  <c r="M17" i="20"/>
  <c r="M25" i="20"/>
  <c r="G25" i="20" s="1"/>
  <c r="M29" i="20"/>
  <c r="G29" i="20" s="1"/>
  <c r="M37" i="20"/>
  <c r="G37" i="20" s="1"/>
  <c r="I37" i="29"/>
  <c r="L14" i="29"/>
  <c r="S21" i="29"/>
  <c r="AZ75" i="32"/>
  <c r="S23" i="29"/>
  <c r="V27" i="29"/>
  <c r="AG19" i="20"/>
  <c r="Y18" i="29"/>
  <c r="Y22" i="29"/>
  <c r="Y30" i="29"/>
  <c r="AB13" i="29"/>
  <c r="AB17" i="29"/>
  <c r="AB20" i="29"/>
  <c r="AB36" i="29"/>
  <c r="AB40" i="29"/>
  <c r="Q12" i="30"/>
  <c r="B2" i="37"/>
  <c r="BE30" i="26" s="1"/>
  <c r="S30" i="26" s="1"/>
  <c r="D39" i="20"/>
  <c r="D35" i="20"/>
  <c r="AO35" i="20" s="1"/>
  <c r="AQ35" i="20" s="1"/>
  <c r="D31" i="20"/>
  <c r="D27" i="20"/>
  <c r="D23" i="20"/>
  <c r="AN23" i="20" s="1"/>
  <c r="D19" i="20"/>
  <c r="AM19" i="20" s="1"/>
  <c r="D15" i="20"/>
  <c r="AM15" i="20" s="1"/>
  <c r="AI38" i="20"/>
  <c r="AI16" i="20"/>
  <c r="AI14" i="20"/>
  <c r="B2" i="43"/>
  <c r="AG23" i="20"/>
  <c r="AB21" i="29"/>
  <c r="AB29" i="29"/>
  <c r="AB33" i="29"/>
  <c r="AB37" i="29"/>
  <c r="B2" i="44"/>
  <c r="D38" i="20"/>
  <c r="D34" i="20"/>
  <c r="AO34" i="20" s="1"/>
  <c r="AQ34" i="20" s="1"/>
  <c r="D30" i="20"/>
  <c r="AM30" i="20" s="1"/>
  <c r="D26" i="20"/>
  <c r="AM26" i="20" s="1"/>
  <c r="D22" i="20"/>
  <c r="AN22" i="20" s="1"/>
  <c r="D18" i="20"/>
  <c r="AO18" i="20" s="1"/>
  <c r="AQ18" i="20" s="1"/>
  <c r="D14" i="20"/>
  <c r="BE32" i="26"/>
  <c r="S32" i="26" s="1"/>
  <c r="BE6" i="26"/>
  <c r="S6" i="26" s="1"/>
  <c r="BK6" i="26"/>
  <c r="Y6" i="26" s="1"/>
  <c r="BK7" i="26"/>
  <c r="Y7" i="26" s="1"/>
  <c r="BK8" i="26"/>
  <c r="Y8" i="26" s="1"/>
  <c r="BK9" i="26"/>
  <c r="Y9" i="26" s="1"/>
  <c r="BE10" i="26"/>
  <c r="S10" i="26" s="1"/>
  <c r="BK11" i="26"/>
  <c r="Y11" i="26" s="1"/>
  <c r="BE12" i="26"/>
  <c r="S12" i="26" s="1"/>
  <c r="BK12" i="26"/>
  <c r="Y12" i="26" s="1"/>
  <c r="BE14" i="26"/>
  <c r="S14" i="26" s="1"/>
  <c r="BK14" i="26"/>
  <c r="Y14" i="26" s="1"/>
  <c r="BE16" i="26"/>
  <c r="S16" i="26" s="1"/>
  <c r="BE17" i="26"/>
  <c r="S17" i="26" s="1"/>
  <c r="BK17" i="26"/>
  <c r="Y17" i="26" s="1"/>
  <c r="BE19" i="26"/>
  <c r="S19" i="26" s="1"/>
  <c r="BK19" i="26"/>
  <c r="Y19" i="26" s="1"/>
  <c r="BE21" i="26"/>
  <c r="S21" i="26" s="1"/>
  <c r="BK21" i="26"/>
  <c r="Y21" i="26" s="1"/>
  <c r="BK22" i="26"/>
  <c r="Y22" i="26" s="1"/>
  <c r="BK23" i="26"/>
  <c r="Y23" i="26" s="1"/>
  <c r="BK24" i="26"/>
  <c r="Y24" i="26" s="1"/>
  <c r="BE25" i="26"/>
  <c r="S25" i="26" s="1"/>
  <c r="BK25" i="26"/>
  <c r="Y25" i="26" s="1"/>
  <c r="BK26" i="26"/>
  <c r="Y26" i="26" s="1"/>
  <c r="BE27" i="26"/>
  <c r="S27" i="26" s="1"/>
  <c r="BK27" i="26"/>
  <c r="Y27" i="26" s="1"/>
  <c r="BK28" i="26"/>
  <c r="Y28" i="26" s="1"/>
  <c r="BG5" i="26"/>
  <c r="U5" i="26" s="1"/>
  <c r="BM5" i="26"/>
  <c r="AA5" i="26" s="1"/>
  <c r="BM6" i="26"/>
  <c r="AA6" i="26" s="1"/>
  <c r="BG7" i="26"/>
  <c r="U7" i="26" s="1"/>
  <c r="BG8" i="26"/>
  <c r="U8" i="26" s="1"/>
  <c r="BM8" i="26"/>
  <c r="AA8" i="26" s="1"/>
  <c r="BG9" i="26"/>
  <c r="U9" i="26" s="1"/>
  <c r="BG10" i="26"/>
  <c r="U10" i="26" s="1"/>
  <c r="BM10" i="26"/>
  <c r="AA10" i="26" s="1"/>
  <c r="BG11" i="26"/>
  <c r="U11" i="26" s="1"/>
  <c r="BM11" i="26"/>
  <c r="AA11" i="26" s="1"/>
  <c r="BG12" i="26"/>
  <c r="U12" i="26" s="1"/>
  <c r="BM12" i="26"/>
  <c r="AA12" i="26" s="1"/>
  <c r="BM13" i="26"/>
  <c r="AA13" i="26" s="1"/>
  <c r="BG14" i="26"/>
  <c r="U14" i="26" s="1"/>
  <c r="BM14" i="26"/>
  <c r="AA14" i="26" s="1"/>
  <c r="BM15" i="26"/>
  <c r="AA15" i="26" s="1"/>
  <c r="BG16" i="26"/>
  <c r="U16" i="26" s="1"/>
  <c r="BM16" i="26"/>
  <c r="AA16" i="26" s="1"/>
  <c r="BM17" i="26"/>
  <c r="AA17" i="26" s="1"/>
  <c r="BG18" i="26"/>
  <c r="U18" i="26" s="1"/>
  <c r="BM18" i="26"/>
  <c r="AA18" i="26" s="1"/>
  <c r="BM19" i="26"/>
  <c r="AA19" i="26" s="1"/>
  <c r="BG20" i="26"/>
  <c r="U20" i="26" s="1"/>
  <c r="BM20" i="26"/>
  <c r="AA20" i="26" s="1"/>
  <c r="BM21" i="26"/>
  <c r="AA21" i="26" s="1"/>
  <c r="BG22" i="26"/>
  <c r="U22" i="26" s="1"/>
  <c r="BM22" i="26"/>
  <c r="AA22" i="26" s="1"/>
  <c r="BM23" i="26"/>
  <c r="AA23" i="26" s="1"/>
  <c r="BG24" i="26"/>
  <c r="U24" i="26" s="1"/>
  <c r="BG25" i="26"/>
  <c r="U25" i="26" s="1"/>
  <c r="BM25" i="26"/>
  <c r="AA25" i="26" s="1"/>
  <c r="BG26" i="26"/>
  <c r="U26" i="26" s="1"/>
  <c r="BG27" i="26"/>
  <c r="U27" i="26" s="1"/>
  <c r="BM27" i="26"/>
  <c r="AA27" i="26" s="1"/>
  <c r="BM28" i="26"/>
  <c r="AA28" i="26" s="1"/>
  <c r="BG29" i="26"/>
  <c r="BM29" i="26"/>
  <c r="AA29" i="26" s="1"/>
  <c r="BM30" i="26"/>
  <c r="BG31" i="26"/>
  <c r="BM31" i="26"/>
  <c r="BM32" i="26"/>
  <c r="AA32" i="26" s="1"/>
  <c r="BH4" i="26"/>
  <c r="V4" i="26" s="1"/>
  <c r="BO4" i="26"/>
  <c r="BO5" i="26"/>
  <c r="AC5" i="26" s="1"/>
  <c r="BH6" i="26"/>
  <c r="V6" i="26" s="1"/>
  <c r="BO6" i="26"/>
  <c r="AC6" i="26" s="1"/>
  <c r="BO7" i="26"/>
  <c r="AC7" i="26" s="1"/>
  <c r="BH8" i="26"/>
  <c r="V8" i="26" s="1"/>
  <c r="BO8" i="26"/>
  <c r="AC8" i="26" s="1"/>
  <c r="BO9" i="26"/>
  <c r="AC9" i="26" s="1"/>
  <c r="BH10" i="26"/>
  <c r="V10" i="26" s="1"/>
  <c r="BH11" i="26"/>
  <c r="V11" i="26" s="1"/>
  <c r="BO11" i="26"/>
  <c r="AC11" i="26" s="1"/>
  <c r="BH12" i="26"/>
  <c r="V12" i="26" s="1"/>
  <c r="BO12" i="26"/>
  <c r="AC12" i="26" s="1"/>
  <c r="BH13" i="26"/>
  <c r="V13" i="26" s="1"/>
  <c r="BO13" i="26"/>
  <c r="AC13" i="26" s="1"/>
  <c r="BH14" i="26"/>
  <c r="V14" i="26" s="1"/>
  <c r="BO14" i="26"/>
  <c r="AC14" i="26" s="1"/>
  <c r="BH15" i="26"/>
  <c r="V15" i="26" s="1"/>
  <c r="BO15" i="26"/>
  <c r="AC15" i="26" s="1"/>
  <c r="BH16" i="26"/>
  <c r="V16" i="26" s="1"/>
  <c r="BO16" i="26"/>
  <c r="AC16" i="26" s="1"/>
  <c r="BH17" i="26"/>
  <c r="V17" i="26" s="1"/>
  <c r="BO17" i="26"/>
  <c r="AC17" i="26" s="1"/>
  <c r="BH18" i="26"/>
  <c r="V18" i="26" s="1"/>
  <c r="BO18" i="26"/>
  <c r="AC18" i="26" s="1"/>
  <c r="BH19" i="26"/>
  <c r="V19" i="26" s="1"/>
  <c r="BO19" i="26"/>
  <c r="AC19" i="26" s="1"/>
  <c r="BH20" i="26"/>
  <c r="V20" i="26" s="1"/>
  <c r="BO20" i="26"/>
  <c r="AC20" i="26" s="1"/>
  <c r="BH21" i="26"/>
  <c r="V21" i="26" s="1"/>
  <c r="BO21" i="26"/>
  <c r="BH22" i="26"/>
  <c r="V22" i="26" s="1"/>
  <c r="BO22" i="26"/>
  <c r="AC22" i="26" s="1"/>
  <c r="BH23" i="26"/>
  <c r="V23" i="26" s="1"/>
  <c r="BO23" i="26"/>
  <c r="BH24" i="26"/>
  <c r="V24" i="26" s="1"/>
  <c r="BO24" i="26"/>
  <c r="AC24" i="26" s="1"/>
  <c r="BH25" i="26"/>
  <c r="V25" i="26" s="1"/>
  <c r="BO25" i="26"/>
  <c r="BH26" i="26"/>
  <c r="V26" i="26" s="1"/>
  <c r="BO26" i="26"/>
  <c r="AC26" i="26" s="1"/>
  <c r="BH27" i="26"/>
  <c r="V27" i="26" s="1"/>
  <c r="BO27" i="26"/>
  <c r="BH28" i="26"/>
  <c r="V28" i="26" s="1"/>
  <c r="BO28" i="26"/>
  <c r="AC28" i="26" s="1"/>
  <c r="BH29" i="26"/>
  <c r="V29" i="26" s="1"/>
  <c r="BO29" i="26"/>
  <c r="BH30" i="26"/>
  <c r="V30" i="26" s="1"/>
  <c r="BO30" i="26"/>
  <c r="AC30" i="26" s="1"/>
  <c r="BH31" i="26"/>
  <c r="V31" i="26" s="1"/>
  <c r="BO31" i="26"/>
  <c r="BH32" i="26"/>
  <c r="V32" i="26" s="1"/>
  <c r="BO32" i="26"/>
  <c r="AC32" i="26" s="1"/>
  <c r="BJ4" i="26"/>
  <c r="X4" i="26" s="1"/>
  <c r="BP4" i="26"/>
  <c r="BJ5" i="26"/>
  <c r="X5" i="26" s="1"/>
  <c r="BP5" i="26"/>
  <c r="AD5" i="26" s="1"/>
  <c r="BJ6" i="26"/>
  <c r="X6" i="26" s="1"/>
  <c r="BP6" i="26"/>
  <c r="AD6" i="26" s="1"/>
  <c r="BJ7" i="26"/>
  <c r="X7" i="26" s="1"/>
  <c r="BP7" i="26"/>
  <c r="AD7" i="26" s="1"/>
  <c r="BJ8" i="26"/>
  <c r="X8" i="26" s="1"/>
  <c r="BP8" i="26"/>
  <c r="AD8" i="26" s="1"/>
  <c r="BJ9" i="26"/>
  <c r="X9" i="26" s="1"/>
  <c r="BP9" i="26"/>
  <c r="AD9" i="26" s="1"/>
  <c r="BJ10" i="26"/>
  <c r="X10" i="26" s="1"/>
  <c r="BP10" i="26"/>
  <c r="AD10" i="26" s="1"/>
  <c r="BJ11" i="26"/>
  <c r="X11" i="26" s="1"/>
  <c r="BP11" i="26"/>
  <c r="AD11" i="26" s="1"/>
  <c r="BJ12" i="26"/>
  <c r="X12" i="26" s="1"/>
  <c r="BP12" i="26"/>
  <c r="AD12" i="26" s="1"/>
  <c r="BJ13" i="26"/>
  <c r="X13" i="26" s="1"/>
  <c r="BP13" i="26"/>
  <c r="AD13" i="26" s="1"/>
  <c r="BJ14" i="26"/>
  <c r="X14" i="26" s="1"/>
  <c r="BP14" i="26"/>
  <c r="AD14" i="26" s="1"/>
  <c r="BJ15" i="26"/>
  <c r="X15" i="26" s="1"/>
  <c r="BP15" i="26"/>
  <c r="AD15" i="26" s="1"/>
  <c r="BJ16" i="26"/>
  <c r="X16" i="26" s="1"/>
  <c r="BP16" i="26"/>
  <c r="AD16" i="26" s="1"/>
  <c r="BJ17" i="26"/>
  <c r="X17" i="26" s="1"/>
  <c r="BP17" i="26"/>
  <c r="AD17" i="26" s="1"/>
  <c r="BJ18" i="26"/>
  <c r="X18" i="26" s="1"/>
  <c r="BP18" i="26"/>
  <c r="AD18" i="26" s="1"/>
  <c r="BJ19" i="26"/>
  <c r="X19" i="26" s="1"/>
  <c r="BP19" i="26"/>
  <c r="AD19" i="26" s="1"/>
  <c r="BJ20" i="26"/>
  <c r="X20" i="26" s="1"/>
  <c r="BP20" i="26"/>
  <c r="AD20" i="26" s="1"/>
  <c r="BJ21" i="26"/>
  <c r="X21" i="26" s="1"/>
  <c r="BP21" i="26"/>
  <c r="AD21" i="26" s="1"/>
  <c r="BJ22" i="26"/>
  <c r="X22" i="26" s="1"/>
  <c r="BP22" i="26"/>
  <c r="AD22" i="26" s="1"/>
  <c r="BJ23" i="26"/>
  <c r="X23" i="26" s="1"/>
  <c r="BP23" i="26"/>
  <c r="AD23" i="26" s="1"/>
  <c r="BJ24" i="26"/>
  <c r="X24" i="26" s="1"/>
  <c r="BP24" i="26"/>
  <c r="AD24" i="26" s="1"/>
  <c r="BJ25" i="26"/>
  <c r="X25" i="26" s="1"/>
  <c r="BP25" i="26"/>
  <c r="AD25" i="26" s="1"/>
  <c r="BJ26" i="26"/>
  <c r="X26" i="26" s="1"/>
  <c r="BP26" i="26"/>
  <c r="AD26" i="26" s="1"/>
  <c r="BJ27" i="26"/>
  <c r="X27" i="26" s="1"/>
  <c r="BP27" i="26"/>
  <c r="AD27" i="26" s="1"/>
  <c r="BJ28" i="26"/>
  <c r="X28" i="26" s="1"/>
  <c r="BP28" i="26"/>
  <c r="AD28" i="26" s="1"/>
  <c r="BJ29" i="26"/>
  <c r="X29" i="26" s="1"/>
  <c r="BP29" i="26"/>
  <c r="AD29" i="26" s="1"/>
  <c r="BJ30" i="26"/>
  <c r="X30" i="26" s="1"/>
  <c r="BP30" i="26"/>
  <c r="AD30" i="26" s="1"/>
  <c r="BJ31" i="26"/>
  <c r="X31" i="26" s="1"/>
  <c r="BP31" i="26"/>
  <c r="AD31" i="26" s="1"/>
  <c r="BJ32" i="26"/>
  <c r="X32" i="26" s="1"/>
  <c r="BP32" i="26"/>
  <c r="BK4" i="26"/>
  <c r="Y4" i="26" s="1"/>
  <c r="BE4" i="26"/>
  <c r="S4" i="26" s="1"/>
  <c r="AN12" i="20"/>
  <c r="D37" i="20"/>
  <c r="D33" i="20"/>
  <c r="AN33" i="20" s="1"/>
  <c r="D29" i="20"/>
  <c r="AM29" i="20" s="1"/>
  <c r="D25" i="20"/>
  <c r="AN25" i="20" s="1"/>
  <c r="D21" i="20"/>
  <c r="D17" i="20"/>
  <c r="AM17" i="20" s="1"/>
  <c r="D13" i="20"/>
  <c r="AN13" i="20" s="1"/>
  <c r="BM4" i="26"/>
  <c r="BK31" i="26"/>
  <c r="Y31" i="26" s="1"/>
  <c r="BK29" i="26"/>
  <c r="Y29" i="26" s="1"/>
  <c r="BA55" i="32"/>
  <c r="D40" i="20"/>
  <c r="D36" i="20"/>
  <c r="AN36" i="20" s="1"/>
  <c r="D32" i="20"/>
  <c r="AO32" i="20" s="1"/>
  <c r="AQ32" i="20" s="1"/>
  <c r="D28" i="20"/>
  <c r="AO28" i="20" s="1"/>
  <c r="AQ28" i="20" s="1"/>
  <c r="D24" i="20"/>
  <c r="AO24" i="20" s="1"/>
  <c r="AQ24" i="20" s="1"/>
  <c r="D20" i="20"/>
  <c r="AM20" i="20" s="1"/>
  <c r="D16" i="20"/>
  <c r="AN16" i="20" s="1"/>
  <c r="BG4" i="26"/>
  <c r="BE31" i="26"/>
  <c r="S31" i="26" s="1"/>
  <c r="BE29" i="26"/>
  <c r="S29" i="26" s="1"/>
  <c r="Q14" i="46"/>
  <c r="V39" i="29"/>
  <c r="S11" i="30"/>
  <c r="P29" i="20"/>
  <c r="T18" i="20"/>
  <c r="V18" i="20" s="1"/>
  <c r="AN39" i="20"/>
  <c r="Y18" i="20"/>
  <c r="AA18" i="20" s="1"/>
  <c r="R14" i="20"/>
  <c r="P40" i="20"/>
  <c r="Z13" i="30"/>
  <c r="T37" i="20"/>
  <c r="V37" i="20" s="1"/>
  <c r="R36" i="20"/>
  <c r="P36" i="20"/>
  <c r="Y15" i="20"/>
  <c r="AA15" i="20" s="1"/>
  <c r="Y33" i="20"/>
  <c r="AA33" i="20" s="1"/>
  <c r="T13" i="20"/>
  <c r="V13" i="20" s="1"/>
  <c r="P33" i="20"/>
  <c r="T15" i="20"/>
  <c r="V15" i="20" s="1"/>
  <c r="Y19" i="20"/>
  <c r="AA19" i="20" s="1"/>
  <c r="T21" i="20"/>
  <c r="V21" i="20" s="1"/>
  <c r="R24" i="20"/>
  <c r="P30" i="20"/>
  <c r="T13" i="46"/>
  <c r="N72" i="35"/>
  <c r="N50" i="35"/>
  <c r="N79" i="35"/>
  <c r="N48" i="35"/>
  <c r="N59" i="35"/>
  <c r="Y17" i="29"/>
  <c r="Y41" i="29"/>
  <c r="AB16" i="29"/>
  <c r="N57" i="35"/>
  <c r="S13" i="29"/>
  <c r="N82" i="35"/>
  <c r="N66" i="35"/>
  <c r="Y12" i="30"/>
  <c r="AF12" i="30" s="1"/>
  <c r="U12" i="30"/>
  <c r="AE36" i="20"/>
  <c r="AG22" i="20"/>
  <c r="AI20" i="20"/>
  <c r="Y26" i="20"/>
  <c r="AA26" i="20" s="1"/>
  <c r="AG29" i="20"/>
  <c r="I19" i="29"/>
  <c r="Y37" i="29"/>
  <c r="V40" i="29"/>
  <c r="I13" i="29"/>
  <c r="I16" i="29"/>
  <c r="I31" i="29"/>
  <c r="I35" i="29"/>
  <c r="I32" i="29"/>
  <c r="V38" i="29"/>
  <c r="S24" i="29"/>
  <c r="S20" i="29"/>
  <c r="BA80" i="32"/>
  <c r="N43" i="35"/>
  <c r="AZ67" i="32"/>
  <c r="BA43" i="32"/>
  <c r="AZ81" i="32"/>
  <c r="BC46" i="32"/>
  <c r="Q14" i="30"/>
  <c r="AI11" i="30"/>
  <c r="Y22" i="20"/>
  <c r="AA22" i="20" s="1"/>
  <c r="R40" i="20"/>
  <c r="T22" i="20"/>
  <c r="V22" i="20" s="1"/>
  <c r="T31" i="20"/>
  <c r="AE32" i="20"/>
  <c r="C31" i="29"/>
  <c r="L30" i="29"/>
  <c r="L33" i="29"/>
  <c r="Y31" i="29"/>
  <c r="Y16" i="29"/>
  <c r="F21" i="29"/>
  <c r="F31" i="29"/>
  <c r="I34" i="29"/>
  <c r="Y27" i="29"/>
  <c r="F16" i="29"/>
  <c r="F36" i="29"/>
  <c r="I33" i="29"/>
  <c r="L38" i="29"/>
  <c r="I38" i="29"/>
  <c r="I41" i="29"/>
  <c r="L40" i="29"/>
  <c r="L21" i="29"/>
  <c r="L29" i="29"/>
  <c r="L35" i="29"/>
  <c r="AB22" i="29"/>
  <c r="V31" i="29"/>
  <c r="V15" i="29"/>
  <c r="Y33" i="29"/>
  <c r="Y36" i="29"/>
  <c r="L24" i="29"/>
  <c r="W88" i="20"/>
  <c r="AQ88" i="20"/>
  <c r="AO80" i="20"/>
  <c r="AW51" i="20"/>
  <c r="AU50" i="20"/>
  <c r="V51" i="20"/>
  <c r="AO60" i="20"/>
  <c r="AR58" i="20"/>
  <c r="AS58" i="20" s="1"/>
  <c r="AR60" i="20"/>
  <c r="AS60" i="20" s="1"/>
  <c r="W82" i="20"/>
  <c r="AU55" i="20"/>
  <c r="AW73" i="20"/>
  <c r="AR77" i="20"/>
  <c r="AS77" i="20" s="1"/>
  <c r="W87" i="20"/>
  <c r="AR80" i="20"/>
  <c r="AS80" i="20" s="1"/>
  <c r="T71" i="20"/>
  <c r="AW83" i="20"/>
  <c r="V64" i="20"/>
  <c r="BR56" i="20"/>
  <c r="AO58" i="20"/>
  <c r="AO55" i="20"/>
  <c r="BR85" i="20"/>
  <c r="BR83" i="20"/>
  <c r="BR78" i="20"/>
  <c r="BR72" i="20"/>
  <c r="AW88" i="20"/>
  <c r="AR81" i="20"/>
  <c r="AS81" i="20" s="1"/>
  <c r="AA89" i="20"/>
  <c r="AG31" i="20"/>
  <c r="BO48" i="20"/>
  <c r="BN89" i="20"/>
  <c r="AZ36" i="20"/>
  <c r="BR58" i="20"/>
  <c r="BQ51" i="20"/>
  <c r="BN86" i="20"/>
  <c r="AQ77" i="20"/>
  <c r="AO77" i="20"/>
  <c r="AW81" i="20"/>
  <c r="W73" i="20"/>
  <c r="AO74" i="20"/>
  <c r="T76" i="20"/>
  <c r="BR86" i="20"/>
  <c r="BR77" i="20"/>
  <c r="BR71" i="20"/>
  <c r="AA85" i="20"/>
  <c r="AB88" i="20"/>
  <c r="R32" i="20"/>
  <c r="AU40" i="20"/>
  <c r="AU36" i="20"/>
  <c r="AU28" i="20"/>
  <c r="AQ80" i="20"/>
  <c r="T73" i="20"/>
  <c r="AR57" i="20"/>
  <c r="AS57" i="20" s="1"/>
  <c r="V82" i="20"/>
  <c r="V76" i="20"/>
  <c r="AU70" i="20"/>
  <c r="BR64" i="20"/>
  <c r="BR52" i="20"/>
  <c r="BR89" i="20"/>
  <c r="BR82" i="20"/>
  <c r="BR73" i="20"/>
  <c r="V81" i="20"/>
  <c r="T75" i="20"/>
  <c r="AW84" i="20"/>
  <c r="AU52" i="20"/>
  <c r="AO71" i="20"/>
  <c r="AO89" i="20"/>
  <c r="AR55" i="20"/>
  <c r="AS55" i="20" s="1"/>
  <c r="AO73" i="20"/>
  <c r="T78" i="20"/>
  <c r="AR71" i="20"/>
  <c r="AS71" i="20" s="1"/>
  <c r="AQ64" i="20"/>
  <c r="AR65" i="20"/>
  <c r="AS65" i="20" s="1"/>
  <c r="AO82" i="20"/>
  <c r="AU74" i="20"/>
  <c r="AU90" i="20"/>
  <c r="AQ74" i="20"/>
  <c r="W89" i="20"/>
  <c r="AR50" i="20"/>
  <c r="AS50" i="20" s="1"/>
  <c r="AO78" i="20"/>
  <c r="AW50" i="20"/>
  <c r="AW70" i="20"/>
  <c r="W81" i="20"/>
  <c r="V75" i="20"/>
  <c r="AQ65" i="20"/>
  <c r="AO52" i="20"/>
  <c r="AR52" i="20"/>
  <c r="AS52" i="20" s="1"/>
  <c r="AO70" i="20"/>
  <c r="AQ89" i="20"/>
  <c r="AQ70" i="20"/>
  <c r="AQ73" i="20"/>
  <c r="W51" i="20"/>
  <c r="V84" i="20"/>
  <c r="V89" i="20"/>
  <c r="AU73" i="20"/>
  <c r="AI27" i="20"/>
  <c r="BN45" i="20"/>
  <c r="BO46" i="20"/>
  <c r="BQ49" i="20"/>
  <c r="BN53" i="20"/>
  <c r="BO56" i="20"/>
  <c r="BQ57" i="20"/>
  <c r="BN59" i="20"/>
  <c r="BN64" i="20"/>
  <c r="BO65" i="20"/>
  <c r="BO71" i="20"/>
  <c r="BO73" i="20"/>
  <c r="BO75" i="20"/>
  <c r="BO77" i="20"/>
  <c r="BO79" i="20"/>
  <c r="BO81" i="20"/>
  <c r="BQ86" i="20"/>
  <c r="BQ88" i="20"/>
  <c r="BO90" i="20"/>
  <c r="AU23" i="20"/>
  <c r="AU17" i="20"/>
  <c r="AU15" i="20"/>
  <c r="AU13" i="20"/>
  <c r="AA86" i="20"/>
  <c r="Y30" i="20"/>
  <c r="AA30" i="20" s="1"/>
  <c r="AG30" i="20"/>
  <c r="BQ47" i="20"/>
  <c r="BO52" i="20"/>
  <c r="BO59" i="20"/>
  <c r="BO61" i="20"/>
  <c r="BO64" i="20"/>
  <c r="AA82" i="20"/>
  <c r="AB90" i="20"/>
  <c r="AG27" i="20"/>
  <c r="R30" i="20"/>
  <c r="BQ45" i="20"/>
  <c r="BN49" i="20"/>
  <c r="BQ53" i="20"/>
  <c r="BQ71" i="20"/>
  <c r="BQ73" i="20"/>
  <c r="BQ75" i="20"/>
  <c r="BQ77" i="20"/>
  <c r="BQ79" i="20"/>
  <c r="BQ81" i="20"/>
  <c r="BQ90" i="20"/>
  <c r="AU33" i="20"/>
  <c r="AU24" i="20"/>
  <c r="AU22" i="20"/>
  <c r="AU14" i="20"/>
  <c r="V49" i="20"/>
  <c r="T49" i="20"/>
  <c r="AU86" i="20"/>
  <c r="AQ86" i="20"/>
  <c r="AQ83" i="20"/>
  <c r="AR83" i="20"/>
  <c r="AS83" i="20" s="1"/>
  <c r="AU78" i="20"/>
  <c r="AR78" i="20"/>
  <c r="AS78" i="20" s="1"/>
  <c r="AI25" i="20"/>
  <c r="AE18" i="20"/>
  <c r="AB84" i="20"/>
  <c r="R13" i="20"/>
  <c r="AI23" i="20"/>
  <c r="BQ85" i="20"/>
  <c r="BO85" i="20"/>
  <c r="AG25" i="20"/>
  <c r="AI29" i="20"/>
  <c r="AI30" i="20"/>
  <c r="AI31" i="20"/>
  <c r="BQ60" i="20"/>
  <c r="BO60" i="20"/>
  <c r="BQ55" i="20"/>
  <c r="BO55" i="20"/>
  <c r="BQ63" i="20"/>
  <c r="BO63" i="20"/>
  <c r="BQ87" i="20"/>
  <c r="BQ46" i="20"/>
  <c r="BQ48" i="20"/>
  <c r="BQ50" i="20"/>
  <c r="BQ52" i="20"/>
  <c r="BQ61" i="20"/>
  <c r="BQ83" i="20"/>
  <c r="AZ30" i="20"/>
  <c r="AU37" i="20"/>
  <c r="AU32" i="20"/>
  <c r="AU20" i="20"/>
  <c r="AI32" i="20"/>
  <c r="AU25" i="20"/>
  <c r="BO54" i="20"/>
  <c r="BN54" i="20"/>
  <c r="BQ58" i="20"/>
  <c r="BO58" i="20"/>
  <c r="BN58" i="20"/>
  <c r="BQ62" i="20"/>
  <c r="BO62" i="20"/>
  <c r="BN62" i="20"/>
  <c r="BQ70" i="20"/>
  <c r="BO70" i="20"/>
  <c r="BN70" i="20"/>
  <c r="BQ74" i="20"/>
  <c r="BO74" i="20"/>
  <c r="BN74" i="20"/>
  <c r="BQ78" i="20"/>
  <c r="BO78" i="20"/>
  <c r="BN78" i="20"/>
  <c r="BQ72" i="20"/>
  <c r="BQ76" i="20"/>
  <c r="BQ80" i="20"/>
  <c r="BN82" i="20"/>
  <c r="BO82" i="20"/>
  <c r="BQ84" i="20"/>
  <c r="BN85" i="20"/>
  <c r="BN72" i="20"/>
  <c r="BN76" i="20"/>
  <c r="BN80" i="20"/>
  <c r="BN84" i="20"/>
  <c r="BO87" i="20"/>
  <c r="BN87" i="20"/>
  <c r="BN88" i="20"/>
  <c r="BQ89" i="20"/>
  <c r="BB12" i="20"/>
  <c r="BB28" i="20"/>
  <c r="BF26" i="20"/>
  <c r="AU19" i="20"/>
  <c r="BB84" i="32"/>
  <c r="AZ84" i="32"/>
  <c r="AZ40" i="32"/>
  <c r="AZ76" i="32"/>
  <c r="BD33" i="32"/>
  <c r="AZ83" i="32"/>
  <c r="V17" i="29"/>
  <c r="BA66" i="32"/>
  <c r="AZ69" i="32"/>
  <c r="AZ79" i="32"/>
  <c r="BA84" i="32"/>
  <c r="R12" i="46"/>
  <c r="AI16" i="30"/>
  <c r="AZ14" i="20"/>
  <c r="R27" i="20"/>
  <c r="T27" i="20"/>
  <c r="V27" i="20" s="1"/>
  <c r="Y27" i="20"/>
  <c r="AA27" i="20" s="1"/>
  <c r="AE28" i="20"/>
  <c r="AU34" i="20"/>
  <c r="BT34" i="20"/>
  <c r="AU26" i="20"/>
  <c r="BT26" i="20"/>
  <c r="Y39" i="20"/>
  <c r="AA39" i="20" s="1"/>
  <c r="T39" i="20"/>
  <c r="V39" i="20" s="1"/>
  <c r="Y17" i="20"/>
  <c r="AA17" i="20" s="1"/>
  <c r="T17" i="20"/>
  <c r="V17" i="20" s="1"/>
  <c r="T29" i="20"/>
  <c r="V29" i="20" s="1"/>
  <c r="Y29" i="20"/>
  <c r="AA29" i="20" s="1"/>
  <c r="Y31" i="20"/>
  <c r="AA31" i="20" s="1"/>
  <c r="R31" i="20"/>
  <c r="R23" i="20"/>
  <c r="T23" i="20"/>
  <c r="V23" i="20" s="1"/>
  <c r="Y23" i="20"/>
  <c r="AA23" i="20" s="1"/>
  <c r="AE24" i="20"/>
  <c r="AI35" i="20"/>
  <c r="T25" i="20"/>
  <c r="Y25" i="20"/>
  <c r="AA25" i="20" s="1"/>
  <c r="T24" i="20"/>
  <c r="V24" i="20" s="1"/>
  <c r="T26" i="20"/>
  <c r="V26" i="20" s="1"/>
  <c r="AU38" i="20"/>
  <c r="AU30" i="20"/>
  <c r="AO31" i="20"/>
  <c r="AQ31" i="20" s="1"/>
  <c r="AO23" i="20"/>
  <c r="AQ23" i="20" s="1"/>
  <c r="C23" i="29"/>
  <c r="Y35" i="29"/>
  <c r="C28" i="29"/>
  <c r="L16" i="29"/>
  <c r="L37" i="29"/>
  <c r="F37" i="29"/>
  <c r="C39" i="29"/>
  <c r="S39" i="29"/>
  <c r="F34" i="29"/>
  <c r="V34" i="29"/>
  <c r="L18" i="29"/>
  <c r="L26" i="29"/>
  <c r="L34" i="29"/>
  <c r="C19" i="29"/>
  <c r="F18" i="29"/>
  <c r="C29" i="29"/>
  <c r="F13" i="29"/>
  <c r="F38" i="29"/>
  <c r="I17" i="29"/>
  <c r="F26" i="29"/>
  <c r="F33" i="29"/>
  <c r="I15" i="29"/>
  <c r="S41" i="29"/>
  <c r="C37" i="29"/>
  <c r="V37" i="29"/>
  <c r="S25" i="29"/>
  <c r="BD13" i="32"/>
  <c r="G30" i="20"/>
  <c r="H30" i="20" s="1"/>
  <c r="BD28" i="32"/>
  <c r="BD52" i="32"/>
  <c r="BC22" i="32"/>
  <c r="BC48" i="32"/>
  <c r="BC16" i="32"/>
  <c r="BC24" i="32"/>
  <c r="BC11" i="32"/>
  <c r="BC58" i="32"/>
  <c r="BC34" i="32"/>
  <c r="BD56" i="32"/>
  <c r="BC30" i="32"/>
  <c r="BD18" i="32"/>
  <c r="BD12" i="32"/>
  <c r="BC40" i="32"/>
  <c r="BC8" i="32"/>
  <c r="BD46" i="32"/>
  <c r="BD17" i="32"/>
  <c r="BC55" i="32"/>
  <c r="BB51" i="32"/>
  <c r="BD58" i="32"/>
  <c r="BC32" i="32"/>
  <c r="AZ54" i="32"/>
  <c r="BC26" i="32"/>
  <c r="BC50" i="32"/>
  <c r="BA64" i="32"/>
  <c r="BA53" i="32"/>
  <c r="BB47" i="32"/>
  <c r="BC42" i="32"/>
  <c r="BC10" i="32"/>
  <c r="BA59" i="32"/>
  <c r="BD19" i="32"/>
  <c r="BD51" i="32"/>
  <c r="BA45" i="32"/>
  <c r="BB54" i="32"/>
  <c r="BA44" i="32"/>
  <c r="BD43" i="32"/>
  <c r="BC36" i="32"/>
  <c r="BC60" i="32"/>
  <c r="BA57" i="32"/>
  <c r="BD23" i="32"/>
  <c r="BD15" i="32"/>
  <c r="BD47" i="32"/>
  <c r="AZ66" i="32"/>
  <c r="BB36" i="32"/>
  <c r="BB60" i="32"/>
  <c r="AZ57" i="32"/>
  <c r="BC41" i="32"/>
  <c r="BB80" i="32"/>
  <c r="BD54" i="32"/>
  <c r="BD30" i="32"/>
  <c r="BB48" i="32"/>
  <c r="BC12" i="32"/>
  <c r="BC44" i="32"/>
  <c r="BD55" i="32"/>
  <c r="BD31" i="32"/>
  <c r="BC51" i="32"/>
  <c r="BD60" i="32"/>
  <c r="BD36" i="32"/>
  <c r="BB57" i="32"/>
  <c r="BB33" i="32"/>
  <c r="AZ53" i="32"/>
  <c r="AZ51" i="32"/>
  <c r="BD42" i="32"/>
  <c r="BD10" i="32"/>
  <c r="BB58" i="32"/>
  <c r="BC28" i="32"/>
  <c r="BC20" i="32"/>
  <c r="AZ11" i="32"/>
  <c r="BA79" i="32"/>
  <c r="BA31" i="32"/>
  <c r="BB13" i="32"/>
  <c r="AZ9" i="32"/>
  <c r="AJ23" i="29"/>
  <c r="AK23" i="29" s="1"/>
  <c r="AJ18" i="29"/>
  <c r="J18" i="29" s="1"/>
  <c r="AM35" i="29"/>
  <c r="M35" i="29" s="1"/>
  <c r="AG30" i="29"/>
  <c r="G30" i="29" s="1"/>
  <c r="AD37" i="29"/>
  <c r="D37" i="29" s="1"/>
  <c r="O4" i="26" l="1"/>
  <c r="AO19" i="20"/>
  <c r="AQ19" i="20" s="1"/>
  <c r="L19" i="47"/>
  <c r="R31" i="47"/>
  <c r="R27" i="47"/>
  <c r="R23" i="47"/>
  <c r="R19" i="47"/>
  <c r="R15" i="47"/>
  <c r="R11" i="47"/>
  <c r="R7" i="47"/>
  <c r="V16" i="47"/>
  <c r="AB14" i="47"/>
  <c r="AA13" i="47"/>
  <c r="M31" i="47"/>
  <c r="M27" i="47"/>
  <c r="L26" i="47"/>
  <c r="L25" i="47"/>
  <c r="M23" i="47"/>
  <c r="M21" i="47"/>
  <c r="L18" i="47"/>
  <c r="M15" i="47"/>
  <c r="L13" i="47"/>
  <c r="M11" i="47"/>
  <c r="L9" i="47"/>
  <c r="L6" i="47"/>
  <c r="M5" i="47"/>
  <c r="Q31" i="47"/>
  <c r="Q27" i="47"/>
  <c r="Q26" i="47"/>
  <c r="Q23" i="47"/>
  <c r="Q19" i="47"/>
  <c r="Q15" i="47"/>
  <c r="Q11" i="47"/>
  <c r="W28" i="47"/>
  <c r="W21" i="47"/>
  <c r="V20" i="47"/>
  <c r="W29" i="47"/>
  <c r="V28" i="47"/>
  <c r="L21" i="47"/>
  <c r="M13" i="47"/>
  <c r="L4" i="47"/>
  <c r="L29" i="47"/>
  <c r="M28" i="47"/>
  <c r="M26" i="47"/>
  <c r="L24" i="47"/>
  <c r="M22" i="47"/>
  <c r="M24" i="47"/>
  <c r="L32" i="47"/>
  <c r="M7" i="47"/>
  <c r="L28" i="47"/>
  <c r="M19" i="47"/>
  <c r="K12" i="46"/>
  <c r="AE16" i="46"/>
  <c r="BH16" i="20"/>
  <c r="F52" i="35"/>
  <c r="M57" i="35"/>
  <c r="M58" i="35"/>
  <c r="M83" i="35"/>
  <c r="M73" i="35"/>
  <c r="F68" i="35"/>
  <c r="L29" i="26"/>
  <c r="G18" i="29"/>
  <c r="H18" i="29" s="1"/>
  <c r="Y15" i="29"/>
  <c r="Y19" i="29"/>
  <c r="Y39" i="29"/>
  <c r="AB14" i="29"/>
  <c r="AB34" i="29"/>
  <c r="L4" i="26"/>
  <c r="O32" i="26"/>
  <c r="O30" i="26"/>
  <c r="O29" i="26"/>
  <c r="O28" i="26"/>
  <c r="O27" i="26"/>
  <c r="O25" i="26"/>
  <c r="O24" i="26"/>
  <c r="O23" i="26"/>
  <c r="O21" i="26"/>
  <c r="AA13" i="30"/>
  <c r="AH13" i="30" s="1"/>
  <c r="S12" i="30"/>
  <c r="W17" i="20"/>
  <c r="T34" i="20"/>
  <c r="V34" i="20" s="1"/>
  <c r="AE12" i="20"/>
  <c r="AE37" i="20"/>
  <c r="AE33" i="20"/>
  <c r="AT35" i="20"/>
  <c r="R38" i="20"/>
  <c r="Y38" i="20"/>
  <c r="AA38" i="20" s="1"/>
  <c r="AG13" i="20"/>
  <c r="AG17" i="20"/>
  <c r="T20" i="20"/>
  <c r="V20" i="20" s="1"/>
  <c r="AE39" i="20"/>
  <c r="AE35" i="20"/>
  <c r="AE21" i="20"/>
  <c r="AE17" i="20"/>
  <c r="AE13" i="20"/>
  <c r="AG18" i="20"/>
  <c r="AG36" i="20"/>
  <c r="F14" i="46"/>
  <c r="BD9" i="32"/>
  <c r="BB42" i="32"/>
  <c r="AZ13" i="32"/>
  <c r="BD29" i="32"/>
  <c r="BD59" i="32"/>
  <c r="AD32" i="26"/>
  <c r="AD4" i="26"/>
  <c r="AC31" i="26"/>
  <c r="AC29" i="26"/>
  <c r="AC27" i="26"/>
  <c r="AC25" i="26"/>
  <c r="AC23" i="26"/>
  <c r="AC21" i="26"/>
  <c r="F17" i="26"/>
  <c r="BD49" i="32"/>
  <c r="I28" i="29"/>
  <c r="I36" i="29"/>
  <c r="C25" i="29"/>
  <c r="C21" i="29"/>
  <c r="I26" i="29"/>
  <c r="I30" i="29"/>
  <c r="G32" i="26"/>
  <c r="G17" i="20"/>
  <c r="H17" i="20" s="1"/>
  <c r="K32" i="26"/>
  <c r="G36" i="20"/>
  <c r="H36" i="20" s="1"/>
  <c r="G26" i="20"/>
  <c r="H26" i="20" s="1"/>
  <c r="G12" i="20"/>
  <c r="AT12" i="20" s="1"/>
  <c r="O18" i="26"/>
  <c r="G20" i="20"/>
  <c r="AT20" i="20" s="1"/>
  <c r="G16" i="20"/>
  <c r="H16" i="20" s="1"/>
  <c r="G32" i="20"/>
  <c r="H32" i="20" s="1"/>
  <c r="I26" i="26"/>
  <c r="G23" i="20"/>
  <c r="H23" i="20" s="1"/>
  <c r="AR23" i="20" s="1"/>
  <c r="AS23" i="20" s="1"/>
  <c r="G31" i="20"/>
  <c r="H31" i="20" s="1"/>
  <c r="G18" i="20"/>
  <c r="AT18" i="20" s="1"/>
  <c r="F12" i="46"/>
  <c r="F21" i="26"/>
  <c r="F25" i="26"/>
  <c r="F29" i="26"/>
  <c r="G27" i="20"/>
  <c r="G24" i="20"/>
  <c r="H24" i="20" s="1"/>
  <c r="AR24" i="20" s="1"/>
  <c r="AS24" i="20" s="1"/>
  <c r="N32" i="26"/>
  <c r="F18" i="26"/>
  <c r="F22" i="26"/>
  <c r="F26" i="26"/>
  <c r="AT30" i="20"/>
  <c r="F19" i="26"/>
  <c r="F23" i="26"/>
  <c r="F27" i="26"/>
  <c r="F31" i="26"/>
  <c r="AT15" i="20"/>
  <c r="H15" i="20"/>
  <c r="S30" i="29"/>
  <c r="BA10" i="32"/>
  <c r="BA26" i="32"/>
  <c r="BA28" i="32"/>
  <c r="G28" i="20"/>
  <c r="H28" i="20" s="1"/>
  <c r="G40" i="20"/>
  <c r="AT40" i="20" s="1"/>
  <c r="C26" i="29"/>
  <c r="C24" i="29"/>
  <c r="C22" i="29"/>
  <c r="F14" i="29"/>
  <c r="F30" i="29"/>
  <c r="L22" i="29"/>
  <c r="I25" i="29"/>
  <c r="F13" i="46"/>
  <c r="F30" i="26"/>
  <c r="Y40" i="29"/>
  <c r="AB15" i="29"/>
  <c r="AB23" i="29"/>
  <c r="AB31" i="29"/>
  <c r="L17" i="29"/>
  <c r="AT17" i="20"/>
  <c r="AT27" i="20"/>
  <c r="AT39" i="20"/>
  <c r="H25" i="20"/>
  <c r="H13" i="20"/>
  <c r="AT21" i="20"/>
  <c r="AZ8" i="32"/>
  <c r="AZ10" i="32"/>
  <c r="AZ12" i="32"/>
  <c r="AZ28" i="32"/>
  <c r="BB29" i="32"/>
  <c r="BC19" i="32"/>
  <c r="BC21" i="32"/>
  <c r="BC59" i="32"/>
  <c r="BC57" i="32"/>
  <c r="BB77" i="32"/>
  <c r="AA30" i="26"/>
  <c r="BA22" i="32"/>
  <c r="I27" i="26"/>
  <c r="BC13" i="32"/>
  <c r="BB31" i="32"/>
  <c r="BC53" i="32"/>
  <c r="BB9" i="32"/>
  <c r="AZ20" i="32"/>
  <c r="BB11" i="32"/>
  <c r="BA36" i="32"/>
  <c r="AA31" i="26"/>
  <c r="U29" i="26"/>
  <c r="BB21" i="32"/>
  <c r="BB19" i="32"/>
  <c r="AC4" i="26"/>
  <c r="U31" i="26"/>
  <c r="I30" i="26"/>
  <c r="BD40" i="32"/>
  <c r="BB35" i="32"/>
  <c r="BB27" i="32"/>
  <c r="BD22" i="32"/>
  <c r="BD50" i="32"/>
  <c r="BD21" i="32"/>
  <c r="AA4" i="26"/>
  <c r="BA9" i="32"/>
  <c r="U4" i="26"/>
  <c r="F17" i="29"/>
  <c r="F35" i="29"/>
  <c r="F39" i="29"/>
  <c r="I18" i="29"/>
  <c r="I22" i="29"/>
  <c r="AG37" i="29"/>
  <c r="G37" i="29" s="1"/>
  <c r="H37" i="29" s="1"/>
  <c r="AM40" i="29"/>
  <c r="M40" i="29" s="1"/>
  <c r="N40" i="29" s="1"/>
  <c r="AD33" i="29"/>
  <c r="D33" i="29" s="1"/>
  <c r="AG22" i="29"/>
  <c r="AH22" i="29" s="1"/>
  <c r="O12" i="46"/>
  <c r="AG16" i="46"/>
  <c r="AG34" i="29"/>
  <c r="AH34" i="29" s="1"/>
  <c r="AJ15" i="29"/>
  <c r="AK15" i="29" s="1"/>
  <c r="AD24" i="29"/>
  <c r="AE24" i="29" s="1"/>
  <c r="BO13" i="20"/>
  <c r="BF32" i="20"/>
  <c r="BH36" i="20"/>
  <c r="AZ40" i="20"/>
  <c r="AZ38" i="20"/>
  <c r="AZ34" i="20"/>
  <c r="AZ32" i="20"/>
  <c r="AZ28" i="20"/>
  <c r="BB26" i="20"/>
  <c r="AZ24" i="20"/>
  <c r="AZ22" i="20"/>
  <c r="AZ20" i="20"/>
  <c r="AZ18" i="20"/>
  <c r="BF39" i="20"/>
  <c r="BF27" i="20"/>
  <c r="BF23" i="20"/>
  <c r="BF19" i="20"/>
  <c r="BF40" i="20"/>
  <c r="BF28" i="20"/>
  <c r="BF24" i="20"/>
  <c r="BF20" i="20"/>
  <c r="CA12" i="20"/>
  <c r="AZ17" i="20"/>
  <c r="BF25" i="20"/>
  <c r="BF17" i="20"/>
  <c r="BF13" i="20"/>
  <c r="BF38" i="20"/>
  <c r="M45" i="35"/>
  <c r="M66" i="35"/>
  <c r="W25" i="46"/>
  <c r="AD25" i="46" s="1"/>
  <c r="AC25" i="46"/>
  <c r="W34" i="46"/>
  <c r="AD34" i="46" s="1"/>
  <c r="AC34" i="46"/>
  <c r="F60" i="35"/>
  <c r="F50" i="35"/>
  <c r="M48" i="35"/>
  <c r="F77" i="35"/>
  <c r="F66" i="35"/>
  <c r="W35" i="46"/>
  <c r="AD35" i="46" s="1"/>
  <c r="L64" i="35"/>
  <c r="L84" i="35"/>
  <c r="K83" i="35"/>
  <c r="L80" i="35"/>
  <c r="L78" i="35"/>
  <c r="J78" i="35"/>
  <c r="J76" i="35"/>
  <c r="K75" i="35"/>
  <c r="L74" i="35"/>
  <c r="L70" i="35"/>
  <c r="Y13" i="29"/>
  <c r="Y21" i="29"/>
  <c r="Y25" i="29"/>
  <c r="Y29" i="29"/>
  <c r="AB24" i="29"/>
  <c r="AB28" i="29"/>
  <c r="U24" i="46"/>
  <c r="AB24" i="46" s="1"/>
  <c r="AG24" i="46"/>
  <c r="T25" i="46"/>
  <c r="AA25" i="46" s="1"/>
  <c r="U34" i="46"/>
  <c r="AB34" i="46" s="1"/>
  <c r="V36" i="46"/>
  <c r="F37" i="46"/>
  <c r="F38" i="46"/>
  <c r="F39" i="46"/>
  <c r="Y38" i="29"/>
  <c r="AB41" i="29"/>
  <c r="AG23" i="46"/>
  <c r="F24" i="46"/>
  <c r="J64" i="35"/>
  <c r="U33" i="46"/>
  <c r="AB33" i="46" s="1"/>
  <c r="U35" i="46"/>
  <c r="AB35" i="46" s="1"/>
  <c r="V30" i="29"/>
  <c r="F73" i="35"/>
  <c r="F48" i="35"/>
  <c r="L12" i="30"/>
  <c r="AD11" i="30"/>
  <c r="AD12" i="30"/>
  <c r="AR31" i="20"/>
  <c r="AS31" i="20" s="1"/>
  <c r="AN24" i="20"/>
  <c r="AB31" i="20"/>
  <c r="AE23" i="20"/>
  <c r="AE25" i="20"/>
  <c r="AE27" i="20"/>
  <c r="AE29" i="20"/>
  <c r="AE30" i="20"/>
  <c r="AE31" i="20"/>
  <c r="AG20" i="20"/>
  <c r="AI12" i="20"/>
  <c r="AI39" i="20"/>
  <c r="AI37" i="20"/>
  <c r="AI33" i="20"/>
  <c r="AI21" i="20"/>
  <c r="AI19" i="20"/>
  <c r="AI15" i="20"/>
  <c r="AN21" i="20"/>
  <c r="AN27" i="20"/>
  <c r="AD41" i="29"/>
  <c r="AE41" i="29" s="1"/>
  <c r="BD24" i="32"/>
  <c r="BD16" i="32"/>
  <c r="BD48" i="32"/>
  <c r="AO29" i="20"/>
  <c r="AQ29" i="20" s="1"/>
  <c r="N14" i="30"/>
  <c r="L13" i="30"/>
  <c r="I13" i="46"/>
  <c r="Y20" i="29"/>
  <c r="Y24" i="29"/>
  <c r="H12" i="30"/>
  <c r="AJ19" i="29"/>
  <c r="AK19" i="29" s="1"/>
  <c r="AM21" i="20"/>
  <c r="AB23" i="20"/>
  <c r="AB27" i="20"/>
  <c r="AT36" i="20"/>
  <c r="AO21" i="20"/>
  <c r="AQ21" i="20" s="1"/>
  <c r="BE23" i="26"/>
  <c r="S23" i="26" s="1"/>
  <c r="BK20" i="26"/>
  <c r="Y20" i="26" s="1"/>
  <c r="BE18" i="26"/>
  <c r="S18" i="26" s="1"/>
  <c r="BK15" i="26"/>
  <c r="Y15" i="26" s="1"/>
  <c r="BK13" i="26"/>
  <c r="Y13" i="26" s="1"/>
  <c r="BK10" i="26"/>
  <c r="Y10" i="26" s="1"/>
  <c r="BE8" i="26"/>
  <c r="S8" i="26" s="1"/>
  <c r="BK5" i="26"/>
  <c r="Y5" i="26" s="1"/>
  <c r="BK32" i="26"/>
  <c r="Y32" i="26" s="1"/>
  <c r="BK30" i="26"/>
  <c r="Y30" i="26" s="1"/>
  <c r="BE5" i="26"/>
  <c r="S5" i="26" s="1"/>
  <c r="BE7" i="26"/>
  <c r="S7" i="26" s="1"/>
  <c r="BE9" i="26"/>
  <c r="S9" i="26" s="1"/>
  <c r="BE11" i="26"/>
  <c r="S11" i="26" s="1"/>
  <c r="BE13" i="26"/>
  <c r="S13" i="26" s="1"/>
  <c r="BE15" i="26"/>
  <c r="S15" i="26" s="1"/>
  <c r="BK16" i="26"/>
  <c r="Y16" i="26" s="1"/>
  <c r="BK18" i="26"/>
  <c r="Y18" i="26" s="1"/>
  <c r="BE20" i="26"/>
  <c r="S20" i="26" s="1"/>
  <c r="BE22" i="26"/>
  <c r="S22" i="26" s="1"/>
  <c r="BE24" i="26"/>
  <c r="S24" i="26" s="1"/>
  <c r="BE26" i="26"/>
  <c r="S26" i="26" s="1"/>
  <c r="BE28" i="26"/>
  <c r="S28" i="26" s="1"/>
  <c r="BG6" i="26"/>
  <c r="U6" i="26" s="1"/>
  <c r="BM7" i="26"/>
  <c r="AA7" i="26" s="1"/>
  <c r="BM9" i="26"/>
  <c r="AA9" i="26" s="1"/>
  <c r="BG13" i="26"/>
  <c r="U13" i="26" s="1"/>
  <c r="BG15" i="26"/>
  <c r="U15" i="26" s="1"/>
  <c r="BG17" i="26"/>
  <c r="U17" i="26" s="1"/>
  <c r="BG19" i="26"/>
  <c r="U19" i="26" s="1"/>
  <c r="BG21" i="26"/>
  <c r="U21" i="26" s="1"/>
  <c r="BG23" i="26"/>
  <c r="U23" i="26" s="1"/>
  <c r="BM24" i="26"/>
  <c r="AA24" i="26" s="1"/>
  <c r="BM26" i="26"/>
  <c r="AA26" i="26" s="1"/>
  <c r="BG28" i="26"/>
  <c r="U28" i="26" s="1"/>
  <c r="BG30" i="26"/>
  <c r="U30" i="26" s="1"/>
  <c r="BG32" i="26"/>
  <c r="U32" i="26" s="1"/>
  <c r="BH5" i="26"/>
  <c r="V5" i="26" s="1"/>
  <c r="BH7" i="26"/>
  <c r="V7" i="26" s="1"/>
  <c r="BH9" i="26"/>
  <c r="V9" i="26" s="1"/>
  <c r="BO10" i="26"/>
  <c r="AC10" i="26" s="1"/>
  <c r="AG24" i="20"/>
  <c r="AG26" i="20"/>
  <c r="AI28" i="20"/>
  <c r="AG32" i="20"/>
  <c r="S38" i="29"/>
  <c r="S34" i="29"/>
  <c r="S22" i="29"/>
  <c r="S18" i="29"/>
  <c r="S14" i="29"/>
  <c r="V22" i="29"/>
  <c r="Q11" i="30"/>
  <c r="AN19" i="20"/>
  <c r="E40" i="20"/>
  <c r="E36" i="20"/>
  <c r="E32" i="20"/>
  <c r="E28" i="20"/>
  <c r="E24" i="20"/>
  <c r="E20" i="20"/>
  <c r="E16" i="20"/>
  <c r="E13" i="20"/>
  <c r="I33" i="20"/>
  <c r="I17" i="20"/>
  <c r="F51" i="35"/>
  <c r="F46" i="35"/>
  <c r="F57" i="35"/>
  <c r="M65" i="35"/>
  <c r="S13" i="30"/>
  <c r="BN32" i="26"/>
  <c r="AB32" i="26" s="1"/>
  <c r="BN28" i="26"/>
  <c r="BN24" i="26"/>
  <c r="BN20" i="26"/>
  <c r="BN16" i="26"/>
  <c r="AB16" i="26" s="1"/>
  <c r="BN12" i="26"/>
  <c r="BN8" i="26"/>
  <c r="BN4" i="26"/>
  <c r="BL29" i="26"/>
  <c r="BL25" i="26"/>
  <c r="BL21" i="26"/>
  <c r="BL17" i="26"/>
  <c r="BL13" i="26"/>
  <c r="BL9" i="26"/>
  <c r="BL5" i="26"/>
  <c r="BI30" i="26"/>
  <c r="BI26" i="26"/>
  <c r="BI22" i="26"/>
  <c r="BI18" i="26"/>
  <c r="BI14" i="26"/>
  <c r="BI10" i="26"/>
  <c r="BI6" i="26"/>
  <c r="BF31" i="26"/>
  <c r="BF27" i="26"/>
  <c r="BF23" i="26"/>
  <c r="BF19" i="26"/>
  <c r="BF15" i="26"/>
  <c r="BF11" i="26"/>
  <c r="BF7" i="26"/>
  <c r="BN31" i="26"/>
  <c r="BN27" i="26"/>
  <c r="AB27" i="26" s="1"/>
  <c r="BN23" i="26"/>
  <c r="BN19" i="26"/>
  <c r="BN15" i="26"/>
  <c r="BN11" i="26"/>
  <c r="AB11" i="26" s="1"/>
  <c r="BN7" i="26"/>
  <c r="BL32" i="26"/>
  <c r="BL28" i="26"/>
  <c r="BL24" i="26"/>
  <c r="BL20" i="26"/>
  <c r="BL16" i="26"/>
  <c r="BL12" i="26"/>
  <c r="BL8" i="26"/>
  <c r="Z8" i="26" s="1"/>
  <c r="BL4" i="26"/>
  <c r="BI29" i="26"/>
  <c r="BI25" i="26"/>
  <c r="BI21" i="26"/>
  <c r="BI17" i="26"/>
  <c r="BI13" i="26"/>
  <c r="BI9" i="26"/>
  <c r="BI5" i="26"/>
  <c r="BF30" i="26"/>
  <c r="BF26" i="26"/>
  <c r="T26" i="26" s="1"/>
  <c r="BF22" i="26"/>
  <c r="BF18" i="26"/>
  <c r="BF14" i="26"/>
  <c r="BF10" i="26"/>
  <c r="T10" i="26" s="1"/>
  <c r="BF6" i="26"/>
  <c r="BN30" i="26"/>
  <c r="AB30" i="26" s="1"/>
  <c r="BN26" i="26"/>
  <c r="AB26" i="26" s="1"/>
  <c r="BN22" i="26"/>
  <c r="AB22" i="26" s="1"/>
  <c r="BN18" i="26"/>
  <c r="AB18" i="26" s="1"/>
  <c r="BN14" i="26"/>
  <c r="AB14" i="26" s="1"/>
  <c r="BN10" i="26"/>
  <c r="AB10" i="26" s="1"/>
  <c r="BN6" i="26"/>
  <c r="AB6" i="26" s="1"/>
  <c r="BL31" i="26"/>
  <c r="BL27" i="26"/>
  <c r="BL23" i="26"/>
  <c r="BL19" i="26"/>
  <c r="BL15" i="26"/>
  <c r="BL11" i="26"/>
  <c r="BL7" i="26"/>
  <c r="BI32" i="26"/>
  <c r="BI28" i="26"/>
  <c r="BI24" i="26"/>
  <c r="BI20" i="26"/>
  <c r="BI16" i="26"/>
  <c r="BI12" i="26"/>
  <c r="BI8" i="26"/>
  <c r="BI4" i="26"/>
  <c r="BF29" i="26"/>
  <c r="T29" i="26" s="1"/>
  <c r="BF25" i="26"/>
  <c r="BF21" i="26"/>
  <c r="BF17" i="26"/>
  <c r="BF13" i="26"/>
  <c r="T13" i="26" s="1"/>
  <c r="BF9" i="26"/>
  <c r="BF5" i="26"/>
  <c r="BN29" i="26"/>
  <c r="AB29" i="26" s="1"/>
  <c r="BN25" i="26"/>
  <c r="AB25" i="26" s="1"/>
  <c r="BN21" i="26"/>
  <c r="AB21" i="26" s="1"/>
  <c r="BN17" i="26"/>
  <c r="AB17" i="26" s="1"/>
  <c r="BN13" i="26"/>
  <c r="AB13" i="26" s="1"/>
  <c r="BN9" i="26"/>
  <c r="AB9" i="26" s="1"/>
  <c r="BN5" i="26"/>
  <c r="AB5" i="26" s="1"/>
  <c r="BL30" i="26"/>
  <c r="BL26" i="26"/>
  <c r="BL22" i="26"/>
  <c r="BL18" i="26"/>
  <c r="BL14" i="26"/>
  <c r="BL10" i="26"/>
  <c r="BL6" i="26"/>
  <c r="Z6" i="26" s="1"/>
  <c r="BI31" i="26"/>
  <c r="BI27" i="26"/>
  <c r="BI23" i="26"/>
  <c r="W23" i="26" s="1"/>
  <c r="BI19" i="26"/>
  <c r="W19" i="26" s="1"/>
  <c r="BI15" i="26"/>
  <c r="W15" i="26" s="1"/>
  <c r="BI11" i="26"/>
  <c r="BI7" i="26"/>
  <c r="W7" i="26" s="1"/>
  <c r="BF32" i="26"/>
  <c r="BF28" i="26"/>
  <c r="T28" i="26" s="1"/>
  <c r="BF24" i="26"/>
  <c r="T24" i="26" s="1"/>
  <c r="BF20" i="26"/>
  <c r="T20" i="26" s="1"/>
  <c r="BF16" i="26"/>
  <c r="T16" i="26" s="1"/>
  <c r="BF12" i="26"/>
  <c r="T12" i="26" s="1"/>
  <c r="BF8" i="26"/>
  <c r="T8" i="26" s="1"/>
  <c r="BF4" i="26"/>
  <c r="T4" i="26" s="1"/>
  <c r="BB25" i="20"/>
  <c r="BB17" i="20"/>
  <c r="BH37" i="20"/>
  <c r="E39" i="20"/>
  <c r="E35" i="20"/>
  <c r="E31" i="20"/>
  <c r="E27" i="20"/>
  <c r="E23" i="20"/>
  <c r="E19" i="20"/>
  <c r="E15" i="20"/>
  <c r="T40" i="20"/>
  <c r="V40" i="20" s="1"/>
  <c r="T36" i="20"/>
  <c r="V36" i="20" s="1"/>
  <c r="T32" i="20"/>
  <c r="V32" i="20" s="1"/>
  <c r="T28" i="20"/>
  <c r="V28" i="20" s="1"/>
  <c r="W24" i="20"/>
  <c r="T16" i="20"/>
  <c r="V16" i="20" s="1"/>
  <c r="Y28" i="20"/>
  <c r="AA28" i="20" s="1"/>
  <c r="Y24" i="20"/>
  <c r="AA24" i="20" s="1"/>
  <c r="Y16" i="20"/>
  <c r="AA16" i="20" s="1"/>
  <c r="Z32" i="26"/>
  <c r="T32" i="26"/>
  <c r="AE32" i="26" s="1"/>
  <c r="BP40" i="20" s="1"/>
  <c r="BQ40" i="20" s="1"/>
  <c r="Z31" i="26"/>
  <c r="Z30" i="26"/>
  <c r="T30" i="26"/>
  <c r="Z29" i="26"/>
  <c r="Z28" i="26"/>
  <c r="I29" i="20"/>
  <c r="I15" i="20"/>
  <c r="K15" i="20" s="1"/>
  <c r="I19" i="20"/>
  <c r="K19" i="20" s="1"/>
  <c r="I23" i="20"/>
  <c r="I27" i="20"/>
  <c r="K27" i="20" s="1"/>
  <c r="I31" i="20"/>
  <c r="K31" i="20" s="1"/>
  <c r="I35" i="20"/>
  <c r="I39" i="20"/>
  <c r="K39" i="20" s="1"/>
  <c r="I16" i="20"/>
  <c r="I20" i="20"/>
  <c r="I24" i="20"/>
  <c r="I28" i="20"/>
  <c r="I32" i="20"/>
  <c r="I36" i="20"/>
  <c r="I40" i="20"/>
  <c r="I30" i="20"/>
  <c r="I34" i="20"/>
  <c r="L34" i="20" s="1"/>
  <c r="I38" i="20"/>
  <c r="AI22" i="20"/>
  <c r="N13" i="30"/>
  <c r="AI12" i="30"/>
  <c r="AN26" i="20"/>
  <c r="E38" i="20"/>
  <c r="E34" i="20"/>
  <c r="BM34" i="20" s="1"/>
  <c r="E30" i="20"/>
  <c r="BM30" i="20" s="1"/>
  <c r="E26" i="20"/>
  <c r="BM26" i="20" s="1"/>
  <c r="E22" i="20"/>
  <c r="E18" i="20"/>
  <c r="BM18" i="20" s="1"/>
  <c r="E14" i="20"/>
  <c r="BM14" i="20" s="1"/>
  <c r="I12" i="20"/>
  <c r="I25" i="20"/>
  <c r="I14" i="20"/>
  <c r="K14" i="20" s="1"/>
  <c r="M40" i="35"/>
  <c r="AN20" i="20"/>
  <c r="BB19" i="20"/>
  <c r="BB15" i="20"/>
  <c r="E12" i="20"/>
  <c r="E37" i="20"/>
  <c r="E33" i="20"/>
  <c r="E29" i="20"/>
  <c r="E25" i="20"/>
  <c r="E21" i="20"/>
  <c r="E17" i="20"/>
  <c r="P37" i="20"/>
  <c r="L33" i="20"/>
  <c r="BX33" i="20" s="1"/>
  <c r="L31" i="20"/>
  <c r="N31" i="20" s="1"/>
  <c r="BU31" i="20" s="1"/>
  <c r="BV31" i="20" s="1"/>
  <c r="L23" i="20"/>
  <c r="L19" i="20"/>
  <c r="L15" i="20"/>
  <c r="W32" i="26"/>
  <c r="W31" i="26"/>
  <c r="W30" i="26"/>
  <c r="W29" i="26"/>
  <c r="W28" i="26"/>
  <c r="W27" i="26"/>
  <c r="W25" i="26"/>
  <c r="W24" i="26"/>
  <c r="W21" i="26"/>
  <c r="W20" i="26"/>
  <c r="W17" i="26"/>
  <c r="W16" i="26"/>
  <c r="W13" i="26"/>
  <c r="W12" i="26"/>
  <c r="W11" i="26"/>
  <c r="W9" i="26"/>
  <c r="I37" i="20"/>
  <c r="I21" i="20"/>
  <c r="L21" i="20" s="1"/>
  <c r="BO31" i="20"/>
  <c r="Z4" i="26"/>
  <c r="Z7" i="26"/>
  <c r="T6" i="26"/>
  <c r="I26" i="20"/>
  <c r="I22" i="20"/>
  <c r="K22" i="20" s="1"/>
  <c r="I18" i="20"/>
  <c r="K18" i="20" s="1"/>
  <c r="Z14" i="46"/>
  <c r="W4" i="26"/>
  <c r="W8" i="26"/>
  <c r="W5" i="26"/>
  <c r="AB7" i="26"/>
  <c r="AB15" i="26"/>
  <c r="AB19" i="26"/>
  <c r="AB23" i="26"/>
  <c r="AB31" i="26"/>
  <c r="Z27" i="26"/>
  <c r="Z26" i="26"/>
  <c r="Z25" i="26"/>
  <c r="T25" i="26"/>
  <c r="Z24" i="26"/>
  <c r="Z23" i="26"/>
  <c r="Z22" i="26"/>
  <c r="T22" i="26"/>
  <c r="Z21" i="26"/>
  <c r="T21" i="26"/>
  <c r="Z20" i="26"/>
  <c r="Z19" i="26"/>
  <c r="Z18" i="26"/>
  <c r="T18" i="26"/>
  <c r="Z17" i="26"/>
  <c r="AE17" i="26" s="1"/>
  <c r="BP25" i="20" s="1"/>
  <c r="BQ25" i="20" s="1"/>
  <c r="T17" i="26"/>
  <c r="Z16" i="26"/>
  <c r="Z15" i="26"/>
  <c r="Z14" i="26"/>
  <c r="T14" i="26"/>
  <c r="Z13" i="26"/>
  <c r="Z12" i="26"/>
  <c r="Z11" i="26"/>
  <c r="Z10" i="26"/>
  <c r="Z9" i="26"/>
  <c r="AE9" i="26" s="1"/>
  <c r="BP17" i="20" s="1"/>
  <c r="BQ17" i="20" s="1"/>
  <c r="T9" i="26"/>
  <c r="U12" i="46"/>
  <c r="AB12" i="46" s="1"/>
  <c r="AE11" i="46"/>
  <c r="AE14" i="46"/>
  <c r="AA13" i="46"/>
  <c r="Q13" i="46"/>
  <c r="AB4" i="26"/>
  <c r="AB8" i="26"/>
  <c r="AB12" i="26"/>
  <c r="AB20" i="26"/>
  <c r="AB24" i="26"/>
  <c r="AB28" i="26"/>
  <c r="AM27" i="29"/>
  <c r="AN27" i="29" s="1"/>
  <c r="AD29" i="29"/>
  <c r="D29" i="29" s="1"/>
  <c r="E29" i="29" s="1"/>
  <c r="K13" i="46"/>
  <c r="U11" i="46"/>
  <c r="AB11" i="46" s="1"/>
  <c r="U14" i="46"/>
  <c r="AB14" i="46" s="1"/>
  <c r="U13" i="46"/>
  <c r="AB13" i="46" s="1"/>
  <c r="Y13" i="46"/>
  <c r="AE13" i="46"/>
  <c r="AE12" i="46"/>
  <c r="I11" i="46"/>
  <c r="I14" i="46"/>
  <c r="AD25" i="29"/>
  <c r="D25" i="29" s="1"/>
  <c r="E25" i="29" s="1"/>
  <c r="W14" i="26"/>
  <c r="W10" i="26"/>
  <c r="T31" i="26"/>
  <c r="BB20" i="20"/>
  <c r="AZ16" i="20"/>
  <c r="BB37" i="20"/>
  <c r="BB33" i="20"/>
  <c r="BB29" i="20"/>
  <c r="BB21" i="20"/>
  <c r="BB23" i="20"/>
  <c r="BB24" i="20"/>
  <c r="BB40" i="20"/>
  <c r="AZ26" i="20"/>
  <c r="BB22" i="20"/>
  <c r="BH39" i="20"/>
  <c r="BH23" i="20"/>
  <c r="AZ12" i="20"/>
  <c r="AZ39" i="20"/>
  <c r="AZ37" i="20"/>
  <c r="AZ33" i="20"/>
  <c r="AZ31" i="20"/>
  <c r="AZ23" i="20"/>
  <c r="AZ21" i="20"/>
  <c r="AZ19" i="20"/>
  <c r="AZ13" i="20"/>
  <c r="BB34" i="20"/>
  <c r="BB30" i="20"/>
  <c r="BB18" i="20"/>
  <c r="BB14" i="20"/>
  <c r="BO22" i="20"/>
  <c r="BO14" i="20"/>
  <c r="L30" i="20"/>
  <c r="N30" i="20" s="1"/>
  <c r="BU30" i="20" s="1"/>
  <c r="BV30" i="20" s="1"/>
  <c r="L26" i="20"/>
  <c r="L22" i="20"/>
  <c r="BX22" i="20" s="1"/>
  <c r="L14" i="20"/>
  <c r="BX14" i="20" s="1"/>
  <c r="BB32" i="20"/>
  <c r="AZ35" i="20"/>
  <c r="AC11" i="30"/>
  <c r="AE14" i="30"/>
  <c r="AD13" i="30"/>
  <c r="AK16" i="30"/>
  <c r="H14" i="30"/>
  <c r="AC12" i="30"/>
  <c r="AD14" i="30"/>
  <c r="AC13" i="30"/>
  <c r="F15" i="46"/>
  <c r="J14" i="30"/>
  <c r="AC14" i="30"/>
  <c r="U13" i="30"/>
  <c r="AE13" i="30"/>
  <c r="BC25" i="32"/>
  <c r="BC17" i="32"/>
  <c r="BC49" i="32"/>
  <c r="BC23" i="32"/>
  <c r="BC47" i="32"/>
  <c r="BC15" i="32"/>
  <c r="F58" i="35"/>
  <c r="F83" i="35"/>
  <c r="M69" i="35"/>
  <c r="M81" i="35"/>
  <c r="M80" i="35"/>
  <c r="F84" i="35"/>
  <c r="N40" i="35"/>
  <c r="S35" i="29"/>
  <c r="S31" i="29"/>
  <c r="S27" i="29"/>
  <c r="S19" i="29"/>
  <c r="S15" i="29"/>
  <c r="V19" i="29"/>
  <c r="Y14" i="29"/>
  <c r="Y34" i="29"/>
  <c r="F42" i="35"/>
  <c r="F53" i="35"/>
  <c r="F82" i="35"/>
  <c r="AZ27" i="32"/>
  <c r="F55" i="35"/>
  <c r="M52" i="35"/>
  <c r="N33" i="20"/>
  <c r="BU33" i="20" s="1"/>
  <c r="BV33" i="20" s="1"/>
  <c r="W32" i="20"/>
  <c r="AO16" i="20"/>
  <c r="AQ16" i="20" s="1"/>
  <c r="AR16" i="20" s="1"/>
  <c r="AS16" i="20" s="1"/>
  <c r="AM32" i="20"/>
  <c r="AG28" i="20"/>
  <c r="AI24" i="20"/>
  <c r="R39" i="20"/>
  <c r="AB39" i="20" s="1"/>
  <c r="AU16" i="20"/>
  <c r="H33" i="20"/>
  <c r="AU31" i="20"/>
  <c r="AU12" i="20"/>
  <c r="AU27" i="20"/>
  <c r="W31" i="20"/>
  <c r="P31" i="20"/>
  <c r="AN18" i="20"/>
  <c r="AN37" i="20"/>
  <c r="L37" i="20"/>
  <c r="BX37" i="20" s="1"/>
  <c r="H37" i="20"/>
  <c r="P25" i="20"/>
  <c r="R20" i="20"/>
  <c r="AB20" i="20" s="1"/>
  <c r="R37" i="20"/>
  <c r="W37" i="20" s="1"/>
  <c r="P19" i="20"/>
  <c r="AG40" i="20"/>
  <c r="AI36" i="20"/>
  <c r="Y32" i="20"/>
  <c r="AA32" i="20" s="1"/>
  <c r="AO20" i="20"/>
  <c r="AQ20" i="20" s="1"/>
  <c r="H35" i="20"/>
  <c r="AR35" i="20" s="1"/>
  <c r="AS35" i="20" s="1"/>
  <c r="AB30" i="20"/>
  <c r="AE26" i="20"/>
  <c r="R25" i="20"/>
  <c r="W25" i="20" s="1"/>
  <c r="R29" i="20"/>
  <c r="W29" i="20" s="1"/>
  <c r="AU18" i="20"/>
  <c r="H39" i="20"/>
  <c r="H19" i="20"/>
  <c r="AR19" i="20" s="1"/>
  <c r="AS19" i="20" s="1"/>
  <c r="P27" i="20"/>
  <c r="R33" i="20"/>
  <c r="W33" i="20" s="1"/>
  <c r="AM40" i="20"/>
  <c r="L29" i="20"/>
  <c r="BX29" i="20" s="1"/>
  <c r="L39" i="20"/>
  <c r="H21" i="20"/>
  <c r="Y12" i="20"/>
  <c r="AA12" i="20" s="1"/>
  <c r="R21" i="20"/>
  <c r="AB21" i="20" s="1"/>
  <c r="AM12" i="20"/>
  <c r="R35" i="20"/>
  <c r="H29" i="20"/>
  <c r="AI26" i="20"/>
  <c r="AT32" i="20"/>
  <c r="AM31" i="20"/>
  <c r="P23" i="20"/>
  <c r="R34" i="20"/>
  <c r="AM28" i="20"/>
  <c r="AO14" i="20"/>
  <c r="AQ14" i="20" s="1"/>
  <c r="AR14" i="20" s="1"/>
  <c r="AS14" i="20" s="1"/>
  <c r="H27" i="20"/>
  <c r="R19" i="20"/>
  <c r="AB19" i="20" s="1"/>
  <c r="T12" i="20"/>
  <c r="V12" i="20" s="1"/>
  <c r="AA20" i="20"/>
  <c r="W26" i="20"/>
  <c r="AT28" i="20"/>
  <c r="V31" i="20"/>
  <c r="AT26" i="20"/>
  <c r="W38" i="20"/>
  <c r="AB28" i="20"/>
  <c r="AO17" i="20"/>
  <c r="AQ17" i="20" s="1"/>
  <c r="AN17" i="20"/>
  <c r="W15" i="20"/>
  <c r="AT29" i="20"/>
  <c r="AO25" i="20"/>
  <c r="AQ25" i="20" s="1"/>
  <c r="AR25" i="20" s="1"/>
  <c r="AS25" i="20" s="1"/>
  <c r="AN28" i="20"/>
  <c r="AM23" i="20"/>
  <c r="AR32" i="20"/>
  <c r="AS32" i="20" s="1"/>
  <c r="AB15" i="20"/>
  <c r="AG39" i="20"/>
  <c r="AG38" i="20"/>
  <c r="AG34" i="20"/>
  <c r="AM16" i="20"/>
  <c r="AT13" i="20"/>
  <c r="AN29" i="20"/>
  <c r="AN14" i="20"/>
  <c r="AB29" i="20"/>
  <c r="AB13" i="20"/>
  <c r="AM39" i="20"/>
  <c r="L20" i="26"/>
  <c r="AZ30" i="32"/>
  <c r="C20" i="29"/>
  <c r="F20" i="29"/>
  <c r="L25" i="29"/>
  <c r="L41" i="29"/>
  <c r="K14" i="46"/>
  <c r="V12" i="46"/>
  <c r="AC12" i="46" s="1"/>
  <c r="V13" i="46"/>
  <c r="Y12" i="46"/>
  <c r="V11" i="46"/>
  <c r="AC11" i="46" s="1"/>
  <c r="Z12" i="46"/>
  <c r="AG17" i="46"/>
  <c r="I12" i="46"/>
  <c r="V14" i="46"/>
  <c r="AC14" i="46" s="1"/>
  <c r="T27" i="26"/>
  <c r="AE27" i="26" s="1"/>
  <c r="BP35" i="20" s="1"/>
  <c r="BQ35" i="20" s="1"/>
  <c r="T23" i="26"/>
  <c r="T19" i="26"/>
  <c r="W6" i="26"/>
  <c r="T15" i="26"/>
  <c r="T11" i="26"/>
  <c r="W26" i="26"/>
  <c r="W22" i="26"/>
  <c r="W18" i="26"/>
  <c r="T7" i="26"/>
  <c r="Z5" i="26"/>
  <c r="T5" i="26"/>
  <c r="CA40" i="20"/>
  <c r="CA36" i="20"/>
  <c r="CA32" i="20"/>
  <c r="CA28" i="20"/>
  <c r="CA24" i="20"/>
  <c r="CA20" i="20"/>
  <c r="CA16" i="20"/>
  <c r="BB38" i="20"/>
  <c r="BO23" i="20"/>
  <c r="BO15" i="20"/>
  <c r="CA39" i="20"/>
  <c r="CA35" i="20"/>
  <c r="CA31" i="20"/>
  <c r="CA27" i="20"/>
  <c r="CA23" i="20"/>
  <c r="CA19" i="20"/>
  <c r="CA15" i="20"/>
  <c r="L25" i="20"/>
  <c r="BX25" i="20" s="1"/>
  <c r="CA38" i="20"/>
  <c r="CA34" i="20"/>
  <c r="CA30" i="20"/>
  <c r="CA26" i="20"/>
  <c r="CA22" i="20"/>
  <c r="CA18" i="20"/>
  <c r="CA14" i="20"/>
  <c r="BF14" i="20"/>
  <c r="BM38" i="20"/>
  <c r="BN20" i="20"/>
  <c r="BO39" i="20"/>
  <c r="CA37" i="20"/>
  <c r="CA33" i="20"/>
  <c r="CA29" i="20"/>
  <c r="CA25" i="20"/>
  <c r="CA21" i="20"/>
  <c r="CA17" i="20"/>
  <c r="CA13" i="20"/>
  <c r="L11" i="30"/>
  <c r="N12" i="30"/>
  <c r="Z12" i="30"/>
  <c r="L14" i="30"/>
  <c r="U11" i="30"/>
  <c r="N11" i="30"/>
  <c r="F13" i="30"/>
  <c r="H13" i="30"/>
  <c r="S14" i="30"/>
  <c r="AE11" i="30"/>
  <c r="Z11" i="30"/>
  <c r="Z14" i="30"/>
  <c r="AG14" i="30" s="1"/>
  <c r="Y13" i="30"/>
  <c r="AF13" i="30" s="1"/>
  <c r="AI17" i="30"/>
  <c r="AI13" i="30"/>
  <c r="BB71" i="32"/>
  <c r="BB23" i="32"/>
  <c r="BB15" i="32"/>
  <c r="BB25" i="32"/>
  <c r="BB17" i="32"/>
  <c r="BB73" i="32"/>
  <c r="AZ34" i="32"/>
  <c r="AZ82" i="32"/>
  <c r="AZ46" i="32"/>
  <c r="AZ22" i="32"/>
  <c r="AZ14" i="32"/>
  <c r="AZ24" i="32"/>
  <c r="AZ16" i="32"/>
  <c r="AZ48" i="32"/>
  <c r="AZ26" i="32"/>
  <c r="AZ18" i="32"/>
  <c r="AZ74" i="32"/>
  <c r="AZ71" i="32"/>
  <c r="AZ15" i="32"/>
  <c r="AZ73" i="32"/>
  <c r="AZ25" i="32"/>
  <c r="AZ17" i="32"/>
  <c r="M70" i="35"/>
  <c r="F65" i="35"/>
  <c r="S40" i="29"/>
  <c r="S36" i="29"/>
  <c r="S32" i="29"/>
  <c r="S28" i="29"/>
  <c r="V14" i="29"/>
  <c r="M41" i="35"/>
  <c r="M59" i="35"/>
  <c r="F56" i="35"/>
  <c r="M50" i="35"/>
  <c r="M42" i="35"/>
  <c r="M60" i="35"/>
  <c r="M55" i="35"/>
  <c r="M51" i="35"/>
  <c r="M43" i="35"/>
  <c r="F40" i="35"/>
  <c r="F43" i="35"/>
  <c r="F54" i="35"/>
  <c r="M44" i="35"/>
  <c r="F47" i="35"/>
  <c r="M71" i="35"/>
  <c r="F75" i="35"/>
  <c r="M78" i="35"/>
  <c r="F69" i="35"/>
  <c r="M54" i="35"/>
  <c r="M46" i="35"/>
  <c r="F59" i="35"/>
  <c r="M53" i="35"/>
  <c r="M49" i="35"/>
  <c r="F45" i="35"/>
  <c r="M72" i="35"/>
  <c r="M68" i="35"/>
  <c r="F64" i="35"/>
  <c r="F79" i="35"/>
  <c r="F76" i="35"/>
  <c r="N71" i="35"/>
  <c r="N47" i="35"/>
  <c r="G72" i="35"/>
  <c r="G41" i="35"/>
  <c r="N68" i="35"/>
  <c r="G46" i="35"/>
  <c r="N44" i="35"/>
  <c r="G48" i="35"/>
  <c r="G42" i="35"/>
  <c r="I4" i="26"/>
  <c r="L32" i="26"/>
  <c r="L31" i="26"/>
  <c r="R31" i="26" s="1"/>
  <c r="AV39" i="20" s="1"/>
  <c r="AW39" i="20" s="1"/>
  <c r="L30" i="26"/>
  <c r="R30" i="26" s="1"/>
  <c r="AV38" i="20" s="1"/>
  <c r="AW38" i="20" s="1"/>
  <c r="L25" i="26"/>
  <c r="L23" i="26"/>
  <c r="L22" i="26"/>
  <c r="R22" i="26" s="1"/>
  <c r="AV30" i="20" s="1"/>
  <c r="AW30" i="20" s="1"/>
  <c r="L16" i="26"/>
  <c r="R16" i="26" s="1"/>
  <c r="AV24" i="20" s="1"/>
  <c r="AW24" i="20" s="1"/>
  <c r="L15" i="26"/>
  <c r="AA13" i="20"/>
  <c r="BX23" i="20"/>
  <c r="N23" i="20"/>
  <c r="BU23" i="20" s="1"/>
  <c r="BV23" i="20" s="1"/>
  <c r="AB22" i="20"/>
  <c r="AG16" i="20"/>
  <c r="W22" i="20"/>
  <c r="AT38" i="20"/>
  <c r="AT16" i="20"/>
  <c r="AO13" i="20"/>
  <c r="AQ13" i="20" s="1"/>
  <c r="AR13" i="20" s="1"/>
  <c r="AS13" i="20" s="1"/>
  <c r="W16" i="20"/>
  <c r="AM24" i="20"/>
  <c r="AT25" i="20"/>
  <c r="AM37" i="20"/>
  <c r="W14" i="20"/>
  <c r="AB37" i="20"/>
  <c r="AN32" i="20"/>
  <c r="AO39" i="20"/>
  <c r="AQ39" i="20" s="1"/>
  <c r="V25" i="20"/>
  <c r="AN38" i="20"/>
  <c r="AM38" i="20"/>
  <c r="W35" i="20"/>
  <c r="AB14" i="20"/>
  <c r="AM27" i="20"/>
  <c r="AM18" i="20"/>
  <c r="AT19" i="20"/>
  <c r="AO12" i="20"/>
  <c r="AQ12" i="20" s="1"/>
  <c r="AO37" i="20"/>
  <c r="AQ37" i="20" s="1"/>
  <c r="AB38" i="20"/>
  <c r="AB32" i="20"/>
  <c r="AM13" i="20"/>
  <c r="AO38" i="20"/>
  <c r="AQ38" i="20" s="1"/>
  <c r="AR38" i="20" s="1"/>
  <c r="AS38" i="20" s="1"/>
  <c r="AN31" i="20"/>
  <c r="AR28" i="20"/>
  <c r="AS28" i="20" s="1"/>
  <c r="AM25" i="20"/>
  <c r="AO30" i="20"/>
  <c r="AQ30" i="20" s="1"/>
  <c r="AR30" i="20" s="1"/>
  <c r="AS30" i="20" s="1"/>
  <c r="AO26" i="20"/>
  <c r="AQ26" i="20" s="1"/>
  <c r="AR26" i="20" s="1"/>
  <c r="AS26" i="20" s="1"/>
  <c r="W30" i="20"/>
  <c r="AT37" i="20"/>
  <c r="AM14" i="20"/>
  <c r="AR34" i="20"/>
  <c r="AS34" i="20" s="1"/>
  <c r="AB18" i="20"/>
  <c r="L15" i="29"/>
  <c r="I24" i="29"/>
  <c r="I40" i="29"/>
  <c r="Y28" i="29"/>
  <c r="L20" i="29"/>
  <c r="L32" i="29"/>
  <c r="L36" i="29"/>
  <c r="I39" i="29"/>
  <c r="C10" i="20"/>
  <c r="C9" i="29" s="1"/>
  <c r="AM21" i="29"/>
  <c r="M21" i="29" s="1"/>
  <c r="N21" i="29" s="1"/>
  <c r="AD21" i="29"/>
  <c r="AE21" i="29" s="1"/>
  <c r="AG14" i="29"/>
  <c r="G14" i="29" s="1"/>
  <c r="H14" i="29" s="1"/>
  <c r="AM14" i="29"/>
  <c r="AN14" i="29" s="1"/>
  <c r="AD40" i="29"/>
  <c r="AE40" i="29" s="1"/>
  <c r="AJ34" i="29"/>
  <c r="J34" i="29" s="1"/>
  <c r="K34" i="29" s="1"/>
  <c r="AG38" i="29"/>
  <c r="AH38" i="29" s="1"/>
  <c r="AJ39" i="29"/>
  <c r="J39" i="29" s="1"/>
  <c r="AJ31" i="29"/>
  <c r="AK31" i="29" s="1"/>
  <c r="AJ27" i="29"/>
  <c r="J27" i="29" s="1"/>
  <c r="K27" i="29" s="1"/>
  <c r="AD17" i="29"/>
  <c r="AE17" i="29" s="1"/>
  <c r="AG26" i="29"/>
  <c r="AH26" i="29" s="1"/>
  <c r="AG13" i="29"/>
  <c r="G13" i="29" s="1"/>
  <c r="H13" i="29" s="1"/>
  <c r="AG21" i="29"/>
  <c r="G21" i="29" s="1"/>
  <c r="H21" i="29" s="1"/>
  <c r="AM29" i="29"/>
  <c r="M29" i="29" s="1"/>
  <c r="N29" i="29" s="1"/>
  <c r="C2" i="43"/>
  <c r="C2" i="45"/>
  <c r="H30" i="29"/>
  <c r="V35" i="29"/>
  <c r="I29" i="29"/>
  <c r="I21" i="29"/>
  <c r="C15" i="29"/>
  <c r="C27" i="29"/>
  <c r="I20" i="29"/>
  <c r="AB32" i="29"/>
  <c r="I14" i="29"/>
  <c r="C13" i="29"/>
  <c r="C30" i="29"/>
  <c r="F28" i="29"/>
  <c r="F32" i="29"/>
  <c r="F40" i="29"/>
  <c r="L13" i="29"/>
  <c r="L28" i="29"/>
  <c r="C41" i="29"/>
  <c r="C35" i="29"/>
  <c r="C33" i="29"/>
  <c r="C17" i="29"/>
  <c r="F19" i="29"/>
  <c r="F25" i="29"/>
  <c r="F27" i="29"/>
  <c r="F29" i="29"/>
  <c r="BA30" i="32"/>
  <c r="BA34" i="32"/>
  <c r="AZ35" i="32"/>
  <c r="L18" i="26"/>
  <c r="R18" i="26" s="1"/>
  <c r="AV26" i="20" s="1"/>
  <c r="AW26" i="20" s="1"/>
  <c r="AB39" i="29"/>
  <c r="BB18" i="32"/>
  <c r="BA27" i="32"/>
  <c r="AZ36" i="32"/>
  <c r="L19" i="26"/>
  <c r="R19" i="26" s="1"/>
  <c r="L26" i="26"/>
  <c r="R26" i="26" s="1"/>
  <c r="AV34" i="20" s="1"/>
  <c r="AW34" i="20" s="1"/>
  <c r="K18" i="29"/>
  <c r="E37" i="29"/>
  <c r="N35" i="29"/>
  <c r="F22" i="29"/>
  <c r="L31" i="29"/>
  <c r="L23" i="29"/>
  <c r="F24" i="29"/>
  <c r="Y26" i="29"/>
  <c r="F15" i="29"/>
  <c r="F23" i="29"/>
  <c r="C40" i="29"/>
  <c r="C38" i="29"/>
  <c r="C36" i="29"/>
  <c r="C34" i="29"/>
  <c r="C32" i="29"/>
  <c r="C18" i="29"/>
  <c r="C16" i="29"/>
  <c r="C14" i="29"/>
  <c r="AB19" i="29"/>
  <c r="V26" i="29"/>
  <c r="S16" i="29"/>
  <c r="BA25" i="32"/>
  <c r="BA20" i="32"/>
  <c r="V23" i="29"/>
  <c r="V20" i="29"/>
  <c r="V28" i="29"/>
  <c r="V32" i="29"/>
  <c r="V36" i="29"/>
  <c r="BB28" i="32"/>
  <c r="BA29" i="32"/>
  <c r="BB32" i="32"/>
  <c r="BA33" i="32"/>
  <c r="F4" i="26"/>
  <c r="R4" i="26" s="1"/>
  <c r="AV12" i="20" s="1"/>
  <c r="AW12" i="20" s="1"/>
  <c r="Y32" i="29"/>
  <c r="AB27" i="29"/>
  <c r="AB35" i="29"/>
  <c r="AC13" i="46"/>
  <c r="W13" i="46"/>
  <c r="AD13" i="46" s="1"/>
  <c r="W12" i="46"/>
  <c r="AD12" i="46" s="1"/>
  <c r="AG15" i="46"/>
  <c r="W14" i="46"/>
  <c r="AD14" i="46" s="1"/>
  <c r="W11" i="46"/>
  <c r="AD11" i="46" s="1"/>
  <c r="N13" i="20"/>
  <c r="BU13" i="20" s="1"/>
  <c r="BV13" i="20" s="1"/>
  <c r="N29" i="20"/>
  <c r="BU29" i="20" s="1"/>
  <c r="BV29" i="20" s="1"/>
  <c r="AG11" i="30"/>
  <c r="AA11" i="30"/>
  <c r="AH11" i="30" s="1"/>
  <c r="AA14" i="30"/>
  <c r="AH14" i="30" s="1"/>
  <c r="F15" i="30"/>
  <c r="U14" i="30"/>
  <c r="Y14" i="30"/>
  <c r="AF14" i="30" s="1"/>
  <c r="AE17" i="46"/>
  <c r="AE12" i="30"/>
  <c r="F14" i="30"/>
  <c r="AG13" i="30"/>
  <c r="F16" i="46"/>
  <c r="Y11" i="30"/>
  <c r="AF11" i="30" s="1"/>
  <c r="AK17" i="30"/>
  <c r="F44" i="35"/>
  <c r="M67" i="35"/>
  <c r="M79" i="35"/>
  <c r="F49" i="35"/>
  <c r="M47" i="35"/>
  <c r="F70" i="35"/>
  <c r="M75" i="35"/>
  <c r="M74" i="35"/>
  <c r="M82" i="35"/>
  <c r="G73" i="35"/>
  <c r="BA11" i="32"/>
  <c r="BA21" i="32"/>
  <c r="R27" i="26"/>
  <c r="AV35" i="20" s="1"/>
  <c r="AW35" i="20" s="1"/>
  <c r="N19" i="20"/>
  <c r="BU19" i="20" s="1"/>
  <c r="BV19" i="20" s="1"/>
  <c r="BX19" i="20"/>
  <c r="AB17" i="20"/>
  <c r="W23" i="20"/>
  <c r="W36" i="20"/>
  <c r="AB33" i="20"/>
  <c r="AT34" i="20"/>
  <c r="AM36" i="20"/>
  <c r="AB36" i="20"/>
  <c r="W34" i="20"/>
  <c r="AM34" i="20"/>
  <c r="AN40" i="20"/>
  <c r="AB40" i="20"/>
  <c r="AT33" i="20"/>
  <c r="AM33" i="20"/>
  <c r="AN35" i="20"/>
  <c r="AM35" i="20"/>
  <c r="W13" i="20"/>
  <c r="AB26" i="20"/>
  <c r="AT22" i="20"/>
  <c r="AO22" i="20"/>
  <c r="AQ22" i="20" s="1"/>
  <c r="AR22" i="20" s="1"/>
  <c r="AS22" i="20" s="1"/>
  <c r="AO36" i="20"/>
  <c r="AQ36" i="20" s="1"/>
  <c r="AT14" i="20"/>
  <c r="W18" i="20"/>
  <c r="AO33" i="20"/>
  <c r="AQ33" i="20" s="1"/>
  <c r="AR33" i="20" s="1"/>
  <c r="AS33" i="20" s="1"/>
  <c r="AN30" i="20"/>
  <c r="AO27" i="20"/>
  <c r="AQ27" i="20" s="1"/>
  <c r="AO40" i="20"/>
  <c r="AQ40" i="20" s="1"/>
  <c r="AB35" i="20"/>
  <c r="W20" i="20"/>
  <c r="AN15" i="20"/>
  <c r="AO15" i="20"/>
  <c r="AQ15" i="20" s="1"/>
  <c r="AR15" i="20" s="1"/>
  <c r="AS15" i="20" s="1"/>
  <c r="T41" i="20"/>
  <c r="W27" i="20"/>
  <c r="AB34" i="20"/>
  <c r="N25" i="20"/>
  <c r="BU25" i="20" s="1"/>
  <c r="BV25" i="20" s="1"/>
  <c r="W19" i="20"/>
  <c r="N14" i="20"/>
  <c r="BU14" i="20" s="1"/>
  <c r="BV14" i="20" s="1"/>
  <c r="AN34" i="20"/>
  <c r="AM22" i="20"/>
  <c r="AE40" i="20"/>
  <c r="AI40" i="20"/>
  <c r="R10" i="26"/>
  <c r="AV18" i="20" s="1"/>
  <c r="AW18" i="20" s="1"/>
  <c r="R11" i="26"/>
  <c r="AV19" i="20" s="1"/>
  <c r="AW19" i="20" s="1"/>
  <c r="BB12" i="32"/>
  <c r="BB8" i="32"/>
  <c r="BB16" i="32"/>
  <c r="BA17" i="32"/>
  <c r="BB76" i="32"/>
  <c r="BB30" i="32"/>
  <c r="BB22" i="32"/>
  <c r="BB26" i="32"/>
  <c r="BB14" i="32"/>
  <c r="BA77" i="32"/>
  <c r="BB74" i="32"/>
  <c r="BB64" i="32"/>
  <c r="C7" i="26"/>
  <c r="AJ14" i="30" s="1"/>
  <c r="AK14" i="30" s="1"/>
  <c r="BB34" i="32"/>
  <c r="BA15" i="32"/>
  <c r="BB24" i="32"/>
  <c r="BB20" i="32"/>
  <c r="BA13" i="32"/>
  <c r="BA35" i="32"/>
  <c r="BA81" i="32"/>
  <c r="BA67" i="32"/>
  <c r="BA69" i="32"/>
  <c r="BA23" i="32"/>
  <c r="BA19" i="32"/>
  <c r="AK18" i="29"/>
  <c r="AH30" i="29"/>
  <c r="AE25" i="26"/>
  <c r="BP33" i="20" s="1"/>
  <c r="BQ33" i="20" s="1"/>
  <c r="AE21" i="26"/>
  <c r="BP29" i="20" s="1"/>
  <c r="BQ29" i="20" s="1"/>
  <c r="AE14" i="26"/>
  <c r="BP22" i="20" s="1"/>
  <c r="BQ22" i="20" s="1"/>
  <c r="R5" i="26"/>
  <c r="AV13" i="20" s="1"/>
  <c r="AW13" i="20" s="1"/>
  <c r="R6" i="26"/>
  <c r="AV14" i="20" s="1"/>
  <c r="AW14" i="20" s="1"/>
  <c r="R8" i="26"/>
  <c r="AV16" i="20" s="1"/>
  <c r="AW16" i="20" s="1"/>
  <c r="R9" i="26"/>
  <c r="R12" i="26"/>
  <c r="R13" i="26"/>
  <c r="AV21" i="20" s="1"/>
  <c r="AW21" i="20" s="1"/>
  <c r="R14" i="26"/>
  <c r="AV22" i="20" s="1"/>
  <c r="AW22" i="20" s="1"/>
  <c r="R17" i="26"/>
  <c r="AV25" i="20" s="1"/>
  <c r="AW25" i="20" s="1"/>
  <c r="R20" i="26"/>
  <c r="R21" i="26"/>
  <c r="AV29" i="20" s="1"/>
  <c r="AW29" i="20" s="1"/>
  <c r="R25" i="26"/>
  <c r="AV33" i="20" s="1"/>
  <c r="AW33" i="20" s="1"/>
  <c r="R32" i="26"/>
  <c r="AV40" i="20" s="1"/>
  <c r="AW40" i="20" s="1"/>
  <c r="R28" i="26"/>
  <c r="AV36" i="20" s="1"/>
  <c r="AW36" i="20" s="1"/>
  <c r="R29" i="26"/>
  <c r="AV37" i="20" s="1"/>
  <c r="AW37" i="20" s="1"/>
  <c r="AZ32" i="32"/>
  <c r="AZ70" i="32"/>
  <c r="AZ78" i="32"/>
  <c r="AZ64" i="32"/>
  <c r="AH18" i="29"/>
  <c r="BA42" i="32"/>
  <c r="AZ23" i="32"/>
  <c r="AZ19" i="32"/>
  <c r="AZ29" i="32"/>
  <c r="AZ45" i="32"/>
  <c r="AZ33" i="32"/>
  <c r="BA12" i="32"/>
  <c r="BA32" i="32"/>
  <c r="BA56" i="32"/>
  <c r="AZ59" i="32"/>
  <c r="BA40" i="32"/>
  <c r="BA54" i="32"/>
  <c r="R24" i="26"/>
  <c r="J23" i="29"/>
  <c r="K23" i="29" s="1"/>
  <c r="BA8" i="32"/>
  <c r="BA16" i="32"/>
  <c r="BA18" i="32"/>
  <c r="BA52" i="32"/>
  <c r="BA50" i="32"/>
  <c r="R23" i="26"/>
  <c r="R15" i="26"/>
  <c r="AV23" i="20" s="1"/>
  <c r="AW23" i="20" s="1"/>
  <c r="R7" i="26"/>
  <c r="AV15" i="20" s="1"/>
  <c r="AW15" i="20" s="1"/>
  <c r="AZ41" i="32"/>
  <c r="AZ49" i="32"/>
  <c r="BA24" i="32"/>
  <c r="AZ31" i="32"/>
  <c r="BA14" i="32"/>
  <c r="AN35" i="29"/>
  <c r="AE37" i="29"/>
  <c r="AM22" i="29"/>
  <c r="AM28" i="29"/>
  <c r="AM26" i="29"/>
  <c r="AM16" i="29"/>
  <c r="AD35" i="29"/>
  <c r="AM17" i="29"/>
  <c r="AJ24" i="29"/>
  <c r="AM39" i="29"/>
  <c r="AD22" i="29"/>
  <c r="AM19" i="29"/>
  <c r="AJ32" i="29"/>
  <c r="AJ37" i="29"/>
  <c r="AM31" i="29"/>
  <c r="AG39" i="29"/>
  <c r="AJ17" i="29"/>
  <c r="AD23" i="29"/>
  <c r="AG17" i="29"/>
  <c r="AM41" i="29"/>
  <c r="AD18" i="29"/>
  <c r="AJ41" i="29"/>
  <c r="AJ14" i="29"/>
  <c r="AJ35" i="29"/>
  <c r="AM20" i="29"/>
  <c r="AM30" i="29"/>
  <c r="AM24" i="29"/>
  <c r="AM32" i="29"/>
  <c r="AM37" i="29"/>
  <c r="AG32" i="29"/>
  <c r="AG27" i="29"/>
  <c r="AD30" i="29"/>
  <c r="AJ30" i="29"/>
  <c r="AJ21" i="29"/>
  <c r="AJ13" i="29"/>
  <c r="AG35" i="29"/>
  <c r="AG40" i="29"/>
  <c r="AJ20" i="29"/>
  <c r="AD26" i="29"/>
  <c r="AJ33" i="29"/>
  <c r="AD39" i="29"/>
  <c r="AG41" i="29"/>
  <c r="AJ28" i="29"/>
  <c r="AD34" i="29"/>
  <c r="AG28" i="29"/>
  <c r="AJ38" i="29"/>
  <c r="AM36" i="29"/>
  <c r="AD36" i="29"/>
  <c r="AJ29" i="29"/>
  <c r="AG25" i="29"/>
  <c r="AG16" i="29"/>
  <c r="AM13" i="29"/>
  <c r="AJ16" i="29"/>
  <c r="AG24" i="29"/>
  <c r="AD28" i="29"/>
  <c r="AD38" i="29"/>
  <c r="AJ22" i="29"/>
  <c r="AJ36" i="29"/>
  <c r="AD13" i="29"/>
  <c r="AG20" i="29"/>
  <c r="AM34" i="29"/>
  <c r="AD32" i="29"/>
  <c r="AG15" i="29"/>
  <c r="AM38" i="29"/>
  <c r="AD15" i="29"/>
  <c r="AG29" i="29"/>
  <c r="AM18" i="29"/>
  <c r="AD14" i="29"/>
  <c r="AJ40" i="29"/>
  <c r="AD16" i="29"/>
  <c r="AD19" i="29"/>
  <c r="AG19" i="29"/>
  <c r="AD27" i="29"/>
  <c r="AM23" i="29"/>
  <c r="AM33" i="29"/>
  <c r="AG33" i="29"/>
  <c r="AG23" i="29"/>
  <c r="AM25" i="29"/>
  <c r="AG36" i="29"/>
  <c r="AJ26" i="29"/>
  <c r="AM15" i="29"/>
  <c r="AG31" i="29"/>
  <c r="AJ25" i="29"/>
  <c r="AD31" i="29"/>
  <c r="AD20" i="29"/>
  <c r="C2" i="44"/>
  <c r="C2" i="27"/>
  <c r="AE31" i="26" l="1"/>
  <c r="BP39" i="20" s="1"/>
  <c r="BQ39" i="20" s="1"/>
  <c r="AE15" i="26"/>
  <c r="BP23" i="20" s="1"/>
  <c r="BQ23" i="20" s="1"/>
  <c r="C11" i="26"/>
  <c r="AF13" i="46" s="1"/>
  <c r="AG13" i="46" s="1"/>
  <c r="AE13" i="26"/>
  <c r="BP21" i="20" s="1"/>
  <c r="BQ21" i="20" s="1"/>
  <c r="AE29" i="26"/>
  <c r="BP37" i="20" s="1"/>
  <c r="BQ37" i="20" s="1"/>
  <c r="AE11" i="26"/>
  <c r="BP19" i="20" s="1"/>
  <c r="BQ19" i="20" s="1"/>
  <c r="AE8" i="26"/>
  <c r="BP16" i="20" s="1"/>
  <c r="BQ16" i="20" s="1"/>
  <c r="BX30" i="20"/>
  <c r="AE5" i="26"/>
  <c r="AH37" i="29"/>
  <c r="AR17" i="20"/>
  <c r="AS17" i="20" s="1"/>
  <c r="AR39" i="20"/>
  <c r="AS39" i="20" s="1"/>
  <c r="H12" i="20"/>
  <c r="AN40" i="29"/>
  <c r="AE28" i="26"/>
  <c r="BP36" i="20" s="1"/>
  <c r="BQ36" i="20" s="1"/>
  <c r="AE22" i="26"/>
  <c r="BP30" i="20" s="1"/>
  <c r="BQ30" i="20" s="1"/>
  <c r="AE6" i="26"/>
  <c r="BP14" i="20" s="1"/>
  <c r="BQ14" i="20" s="1"/>
  <c r="C12" i="26"/>
  <c r="AF14" i="46" s="1"/>
  <c r="AG14" i="46" s="1"/>
  <c r="AE26" i="26"/>
  <c r="AE18" i="26"/>
  <c r="BP26" i="20" s="1"/>
  <c r="BQ26" i="20" s="1"/>
  <c r="AE30" i="26"/>
  <c r="BP38" i="20" s="1"/>
  <c r="BQ38" i="20" s="1"/>
  <c r="AE10" i="26"/>
  <c r="AF10" i="26" s="1"/>
  <c r="BY18" i="20" s="1"/>
  <c r="BZ18" i="20" s="1"/>
  <c r="AR12" i="20"/>
  <c r="AS12" i="20" s="1"/>
  <c r="AR27" i="20"/>
  <c r="AS27" i="20" s="1"/>
  <c r="C5" i="26"/>
  <c r="AT24" i="20"/>
  <c r="K23" i="20"/>
  <c r="AR36" i="20"/>
  <c r="AS36" i="20" s="1"/>
  <c r="AT23" i="20"/>
  <c r="H20" i="20"/>
  <c r="AR20" i="20" s="1"/>
  <c r="AS20" i="20" s="1"/>
  <c r="D24" i="29"/>
  <c r="E24" i="29" s="1"/>
  <c r="G22" i="29"/>
  <c r="H22" i="29" s="1"/>
  <c r="AT31" i="20"/>
  <c r="H18" i="20"/>
  <c r="AR18" i="20" s="1"/>
  <c r="AS18" i="20" s="1"/>
  <c r="H40" i="20"/>
  <c r="AR40" i="20" s="1"/>
  <c r="AS40" i="20" s="1"/>
  <c r="K39" i="29"/>
  <c r="E33" i="29"/>
  <c r="AE20" i="26"/>
  <c r="BP28" i="20" s="1"/>
  <c r="BQ28" i="20" s="1"/>
  <c r="AE7" i="26"/>
  <c r="BP15" i="20" s="1"/>
  <c r="BQ15" i="20" s="1"/>
  <c r="AE23" i="26"/>
  <c r="BP31" i="20" s="1"/>
  <c r="BQ31" i="20" s="1"/>
  <c r="J15" i="29"/>
  <c r="K15" i="29" s="1"/>
  <c r="AF9" i="26"/>
  <c r="BY17" i="20" s="1"/>
  <c r="BZ17" i="20" s="1"/>
  <c r="AE12" i="26"/>
  <c r="BP20" i="20" s="1"/>
  <c r="BQ20" i="20" s="1"/>
  <c r="AE4" i="26"/>
  <c r="AE33" i="29"/>
  <c r="G34" i="29"/>
  <c r="H34" i="29" s="1"/>
  <c r="J19" i="29"/>
  <c r="K19" i="29" s="1"/>
  <c r="N21" i="20"/>
  <c r="BU21" i="20" s="1"/>
  <c r="BV21" i="20" s="1"/>
  <c r="BX21" i="20"/>
  <c r="W36" i="46"/>
  <c r="AD36" i="46" s="1"/>
  <c r="AC36" i="46"/>
  <c r="AF31" i="26"/>
  <c r="BY39" i="20" s="1"/>
  <c r="BZ39" i="20" s="1"/>
  <c r="C4" i="26"/>
  <c r="AB24" i="20"/>
  <c r="AR37" i="20"/>
  <c r="AS37" i="20" s="1"/>
  <c r="AB12" i="20"/>
  <c r="AB16" i="20"/>
  <c r="W28" i="20"/>
  <c r="N22" i="20"/>
  <c r="BU22" i="20" s="1"/>
  <c r="BV22" i="20" s="1"/>
  <c r="Y41" i="20"/>
  <c r="AR29" i="20"/>
  <c r="AS29" i="20" s="1"/>
  <c r="BX31" i="20"/>
  <c r="D41" i="29"/>
  <c r="E41" i="29" s="1"/>
  <c r="N37" i="20"/>
  <c r="BU37" i="20" s="1"/>
  <c r="BV37" i="20" s="1"/>
  <c r="W39" i="20"/>
  <c r="W12" i="20"/>
  <c r="AR21" i="20"/>
  <c r="AS21" i="20" s="1"/>
  <c r="AE24" i="26"/>
  <c r="BP32" i="20" s="1"/>
  <c r="BQ32" i="20" s="1"/>
  <c r="AE16" i="26"/>
  <c r="BP24" i="20" s="1"/>
  <c r="BQ24" i="20" s="1"/>
  <c r="C9" i="26"/>
  <c r="C10" i="26"/>
  <c r="AF12" i="46" s="1"/>
  <c r="AG12" i="46" s="1"/>
  <c r="AE19" i="26"/>
  <c r="BP27" i="20" s="1"/>
  <c r="BQ27" i="20" s="1"/>
  <c r="W21" i="20"/>
  <c r="BO26" i="20"/>
  <c r="K26" i="20"/>
  <c r="BO21" i="20"/>
  <c r="K21" i="20"/>
  <c r="L27" i="20"/>
  <c r="BN17" i="20"/>
  <c r="BL17" i="20"/>
  <c r="BM17" i="20"/>
  <c r="BL33" i="20"/>
  <c r="BM33" i="20"/>
  <c r="BN33" i="20"/>
  <c r="BO25" i="20"/>
  <c r="K25" i="20"/>
  <c r="BN22" i="20"/>
  <c r="BL22" i="20"/>
  <c r="BL38" i="20"/>
  <c r="BN38" i="20"/>
  <c r="BO40" i="20"/>
  <c r="L40" i="20"/>
  <c r="K40" i="20"/>
  <c r="BO24" i="20"/>
  <c r="L24" i="20"/>
  <c r="K24" i="20"/>
  <c r="L35" i="20"/>
  <c r="K35" i="20"/>
  <c r="BM27" i="20"/>
  <c r="BN27" i="20"/>
  <c r="BL27" i="20"/>
  <c r="L17" i="20"/>
  <c r="BO17" i="20"/>
  <c r="K17" i="20"/>
  <c r="BL20" i="20"/>
  <c r="BM20" i="20"/>
  <c r="BM36" i="20"/>
  <c r="BN36" i="20"/>
  <c r="BL36" i="20"/>
  <c r="AB25" i="20"/>
  <c r="BO19" i="20"/>
  <c r="W40" i="20"/>
  <c r="L18" i="20"/>
  <c r="BO27" i="20"/>
  <c r="K37" i="20"/>
  <c r="BO37" i="20"/>
  <c r="N15" i="20"/>
  <c r="BU15" i="20" s="1"/>
  <c r="BV15" i="20" s="1"/>
  <c r="BX15" i="20"/>
  <c r="BN21" i="20"/>
  <c r="BL21" i="20"/>
  <c r="BM21" i="20"/>
  <c r="BM37" i="20"/>
  <c r="BL37" i="20"/>
  <c r="BN37" i="20"/>
  <c r="L12" i="20"/>
  <c r="K12" i="20"/>
  <c r="BO12" i="20"/>
  <c r="BL26" i="20"/>
  <c r="BN26" i="20"/>
  <c r="L38" i="20"/>
  <c r="BO38" i="20"/>
  <c r="K38" i="20"/>
  <c r="L36" i="20"/>
  <c r="K36" i="20"/>
  <c r="BO36" i="20"/>
  <c r="BO20" i="20"/>
  <c r="K20" i="20"/>
  <c r="L20" i="20"/>
  <c r="BM15" i="20"/>
  <c r="BL15" i="20"/>
  <c r="BN15" i="20"/>
  <c r="BM31" i="20"/>
  <c r="BN31" i="20"/>
  <c r="BL31" i="20"/>
  <c r="K33" i="20"/>
  <c r="BO33" i="20"/>
  <c r="BM24" i="20"/>
  <c r="BL24" i="20"/>
  <c r="BN24" i="20"/>
  <c r="BM40" i="20"/>
  <c r="BL40" i="20"/>
  <c r="BN40" i="20"/>
  <c r="BN25" i="20"/>
  <c r="BL25" i="20"/>
  <c r="BM25" i="20"/>
  <c r="BN12" i="20"/>
  <c r="BL12" i="20"/>
  <c r="BM12" i="20"/>
  <c r="BL14" i="20"/>
  <c r="BN14" i="20"/>
  <c r="BL30" i="20"/>
  <c r="BN30" i="20"/>
  <c r="BO34" i="20"/>
  <c r="K34" i="20"/>
  <c r="BO32" i="20"/>
  <c r="L32" i="20"/>
  <c r="K32" i="20"/>
  <c r="BO16" i="20"/>
  <c r="L16" i="20"/>
  <c r="K16" i="20"/>
  <c r="K29" i="20"/>
  <c r="BO29" i="20"/>
  <c r="BL19" i="20"/>
  <c r="BN19" i="20"/>
  <c r="BM19" i="20"/>
  <c r="BL35" i="20"/>
  <c r="BM35" i="20"/>
  <c r="BN35" i="20"/>
  <c r="BN13" i="20"/>
  <c r="BM13" i="20"/>
  <c r="BL13" i="20"/>
  <c r="BN28" i="20"/>
  <c r="BL28" i="20"/>
  <c r="BM28" i="20"/>
  <c r="BB41" i="20"/>
  <c r="BO18" i="20"/>
  <c r="BO35" i="20"/>
  <c r="BL29" i="20"/>
  <c r="BN29" i="20"/>
  <c r="BM29" i="20"/>
  <c r="BL18" i="20"/>
  <c r="BN18" i="20"/>
  <c r="BL34" i="20"/>
  <c r="BN34" i="20"/>
  <c r="BM22" i="20"/>
  <c r="BO30" i="20"/>
  <c r="K30" i="20"/>
  <c r="L28" i="20"/>
  <c r="BO28" i="20"/>
  <c r="K28" i="20"/>
  <c r="BM23" i="20"/>
  <c r="BL23" i="20"/>
  <c r="BN23" i="20"/>
  <c r="BN39" i="20"/>
  <c r="BL39" i="20"/>
  <c r="BM39" i="20"/>
  <c r="BM16" i="20"/>
  <c r="BL16" i="20"/>
  <c r="BN16" i="20"/>
  <c r="BN32" i="20"/>
  <c r="BM32" i="20"/>
  <c r="BL32" i="20"/>
  <c r="M27" i="29"/>
  <c r="N27" i="29" s="1"/>
  <c r="AE29" i="29"/>
  <c r="AE25" i="29"/>
  <c r="AF21" i="26"/>
  <c r="BY29" i="20" s="1"/>
  <c r="BZ29" i="20" s="1"/>
  <c r="N18" i="20"/>
  <c r="BU18" i="20" s="1"/>
  <c r="BV18" i="20" s="1"/>
  <c r="BX18" i="20"/>
  <c r="N34" i="20"/>
  <c r="BU34" i="20" s="1"/>
  <c r="BV34" i="20" s="1"/>
  <c r="BX34" i="20"/>
  <c r="AZ41" i="20"/>
  <c r="N26" i="20"/>
  <c r="BU26" i="20" s="1"/>
  <c r="BV26" i="20" s="1"/>
  <c r="BX26" i="20"/>
  <c r="AF8" i="26"/>
  <c r="BY16" i="20" s="1"/>
  <c r="BZ16" i="20" s="1"/>
  <c r="AF26" i="26"/>
  <c r="BY34" i="20" s="1"/>
  <c r="BZ34" i="20" s="1"/>
  <c r="BX39" i="20"/>
  <c r="N39" i="20"/>
  <c r="BU39" i="20" s="1"/>
  <c r="BV39" i="20" s="1"/>
  <c r="BP34" i="20"/>
  <c r="BQ34" i="20" s="1"/>
  <c r="AJ12" i="30"/>
  <c r="AK12" i="30" s="1"/>
  <c r="AF34" i="46"/>
  <c r="AG34" i="46" s="1"/>
  <c r="AJ34" i="30"/>
  <c r="AK34" i="30" s="1"/>
  <c r="AF13" i="26"/>
  <c r="BY21" i="20" s="1"/>
  <c r="BZ21" i="20" s="1"/>
  <c r="D9" i="30"/>
  <c r="M14" i="29"/>
  <c r="N14" i="29" s="1"/>
  <c r="AF12" i="26"/>
  <c r="BY20" i="20" s="1"/>
  <c r="BZ20" i="20" s="1"/>
  <c r="G26" i="29"/>
  <c r="H26" i="29" s="1"/>
  <c r="D21" i="29"/>
  <c r="E21" i="29" s="1"/>
  <c r="AG12" i="30"/>
  <c r="AA12" i="30"/>
  <c r="AH12" i="30" s="1"/>
  <c r="AK39" i="29"/>
  <c r="AK27" i="29"/>
  <c r="AN21" i="29"/>
  <c r="D40" i="29"/>
  <c r="E40" i="29" s="1"/>
  <c r="AV27" i="20"/>
  <c r="AW27" i="20" s="1"/>
  <c r="AF6" i="26"/>
  <c r="BY14" i="20" s="1"/>
  <c r="BZ14" i="20" s="1"/>
  <c r="AF11" i="26"/>
  <c r="BY19" i="20" s="1"/>
  <c r="BZ19" i="20" s="1"/>
  <c r="AF17" i="26"/>
  <c r="BY25" i="20" s="1"/>
  <c r="BZ25" i="20" s="1"/>
  <c r="AF32" i="26"/>
  <c r="BY40" i="20" s="1"/>
  <c r="BZ40" i="20" s="1"/>
  <c r="AV17" i="20"/>
  <c r="AW17" i="20" s="1"/>
  <c r="AK34" i="29"/>
  <c r="C6" i="26"/>
  <c r="C8" i="26" s="1"/>
  <c r="J31" i="29"/>
  <c r="K31" i="29" s="1"/>
  <c r="AF35" i="46"/>
  <c r="AG35" i="46" s="1"/>
  <c r="AJ13" i="30"/>
  <c r="AK13" i="30" s="1"/>
  <c r="D9" i="46"/>
  <c r="AN29" i="29"/>
  <c r="AH14" i="29"/>
  <c r="D17" i="29"/>
  <c r="E17" i="29" s="1"/>
  <c r="AH21" i="29"/>
  <c r="G38" i="29"/>
  <c r="H38" i="29" s="1"/>
  <c r="AH13" i="29"/>
  <c r="AF5" i="26"/>
  <c r="BY13" i="20" s="1"/>
  <c r="BZ13" i="20" s="1"/>
  <c r="AF15" i="26"/>
  <c r="BY23" i="20" s="1"/>
  <c r="BZ23" i="20" s="1"/>
  <c r="AF29" i="26"/>
  <c r="BY37" i="20" s="1"/>
  <c r="BZ37" i="20" s="1"/>
  <c r="BP18" i="20"/>
  <c r="BQ18" i="20" s="1"/>
  <c r="AF27" i="26"/>
  <c r="BY35" i="20" s="1"/>
  <c r="BZ35" i="20" s="1"/>
  <c r="BP13" i="20"/>
  <c r="BQ13" i="20" s="1"/>
  <c r="AV28" i="20"/>
  <c r="AW28" i="20" s="1"/>
  <c r="AV20" i="20"/>
  <c r="AW20" i="20" s="1"/>
  <c r="AF14" i="26"/>
  <c r="BY22" i="20" s="1"/>
  <c r="BZ22" i="20" s="1"/>
  <c r="AF28" i="26"/>
  <c r="BY36" i="20" s="1"/>
  <c r="BZ36" i="20" s="1"/>
  <c r="AF25" i="26"/>
  <c r="BY33" i="20" s="1"/>
  <c r="BZ33" i="20" s="1"/>
  <c r="AF30" i="26"/>
  <c r="BY38" i="20" s="1"/>
  <c r="BZ38" i="20" s="1"/>
  <c r="AF22" i="26"/>
  <c r="BY30" i="20" s="1"/>
  <c r="BZ30" i="20" s="1"/>
  <c r="AF16" i="26"/>
  <c r="BY24" i="20" s="1"/>
  <c r="BZ24" i="20" s="1"/>
  <c r="AV31" i="20"/>
  <c r="AW31" i="20" s="1"/>
  <c r="AF23" i="26"/>
  <c r="BY31" i="20" s="1"/>
  <c r="BZ31" i="20" s="1"/>
  <c r="AF7" i="26"/>
  <c r="BY15" i="20" s="1"/>
  <c r="BZ15" i="20" s="1"/>
  <c r="AF24" i="26"/>
  <c r="BY32" i="20" s="1"/>
  <c r="BZ32" i="20" s="1"/>
  <c r="AV32" i="20"/>
  <c r="AW32" i="20" s="1"/>
  <c r="AF4" i="26"/>
  <c r="BY12" i="20" s="1"/>
  <c r="BZ12" i="20" s="1"/>
  <c r="BP12" i="20"/>
  <c r="BQ12" i="20" s="1"/>
  <c r="AK25" i="29"/>
  <c r="J25" i="29"/>
  <c r="K25" i="29" s="1"/>
  <c r="AH31" i="29"/>
  <c r="G31" i="29"/>
  <c r="H31" i="29" s="1"/>
  <c r="AN25" i="29"/>
  <c r="M25" i="29"/>
  <c r="N25" i="29" s="1"/>
  <c r="M23" i="29"/>
  <c r="N23" i="29" s="1"/>
  <c r="AN23" i="29"/>
  <c r="AE16" i="29"/>
  <c r="D16" i="29"/>
  <c r="E16" i="29" s="1"/>
  <c r="AH29" i="29"/>
  <c r="G29" i="29"/>
  <c r="H29" i="29" s="1"/>
  <c r="AE32" i="29"/>
  <c r="D32" i="29"/>
  <c r="E32" i="29" s="1"/>
  <c r="J36" i="29"/>
  <c r="K36" i="29" s="1"/>
  <c r="AK36" i="29"/>
  <c r="AH24" i="29"/>
  <c r="G24" i="29"/>
  <c r="H24" i="29" s="1"/>
  <c r="G25" i="29"/>
  <c r="H25" i="29" s="1"/>
  <c r="AH25" i="29"/>
  <c r="AK38" i="29"/>
  <c r="J38" i="29"/>
  <c r="K38" i="29" s="1"/>
  <c r="AH41" i="29"/>
  <c r="G41" i="29"/>
  <c r="H41" i="29" s="1"/>
  <c r="AK20" i="29"/>
  <c r="J20" i="29"/>
  <c r="K20" i="29" s="1"/>
  <c r="J21" i="29"/>
  <c r="K21" i="29" s="1"/>
  <c r="AK21" i="29"/>
  <c r="AH32" i="29"/>
  <c r="G32" i="29"/>
  <c r="H32" i="29" s="1"/>
  <c r="M30" i="29"/>
  <c r="N30" i="29" s="1"/>
  <c r="AN30" i="29"/>
  <c r="J41" i="29"/>
  <c r="K41" i="29" s="1"/>
  <c r="AK41" i="29"/>
  <c r="AE23" i="29"/>
  <c r="D23" i="29"/>
  <c r="E23" i="29" s="1"/>
  <c r="AK37" i="29"/>
  <c r="J37" i="29"/>
  <c r="K37" i="29" s="1"/>
  <c r="AN39" i="29"/>
  <c r="M39" i="29"/>
  <c r="N39" i="29" s="1"/>
  <c r="AN16" i="29"/>
  <c r="M16" i="29"/>
  <c r="N16" i="29" s="1"/>
  <c r="AE20" i="29"/>
  <c r="D20" i="29"/>
  <c r="E20" i="29" s="1"/>
  <c r="AN15" i="29"/>
  <c r="M15" i="29"/>
  <c r="N15" i="29" s="1"/>
  <c r="AH23" i="29"/>
  <c r="G23" i="29"/>
  <c r="H23" i="29" s="1"/>
  <c r="D27" i="29"/>
  <c r="E27" i="29" s="1"/>
  <c r="AE27" i="29"/>
  <c r="J40" i="29"/>
  <c r="K40" i="29" s="1"/>
  <c r="AK40" i="29"/>
  <c r="D15" i="29"/>
  <c r="E15" i="29" s="1"/>
  <c r="AE15" i="29"/>
  <c r="M34" i="29"/>
  <c r="N34" i="29" s="1"/>
  <c r="AN34" i="29"/>
  <c r="AK22" i="29"/>
  <c r="J22" i="29"/>
  <c r="K22" i="29" s="1"/>
  <c r="AK16" i="29"/>
  <c r="J16" i="29"/>
  <c r="K16" i="29" s="1"/>
  <c r="AK29" i="29"/>
  <c r="J29" i="29"/>
  <c r="K29" i="29" s="1"/>
  <c r="G28" i="29"/>
  <c r="H28" i="29" s="1"/>
  <c r="AH28" i="29"/>
  <c r="D39" i="29"/>
  <c r="E39" i="29" s="1"/>
  <c r="AE39" i="29"/>
  <c r="G40" i="29"/>
  <c r="H40" i="29" s="1"/>
  <c r="AH40" i="29"/>
  <c r="J30" i="29"/>
  <c r="K30" i="29" s="1"/>
  <c r="AK30" i="29"/>
  <c r="M37" i="29"/>
  <c r="N37" i="29" s="1"/>
  <c r="AN37" i="29"/>
  <c r="M20" i="29"/>
  <c r="N20" i="29" s="1"/>
  <c r="AN20" i="29"/>
  <c r="D18" i="29"/>
  <c r="E18" i="29" s="1"/>
  <c r="AE18" i="29"/>
  <c r="AK17" i="29"/>
  <c r="J17" i="29"/>
  <c r="K17" i="29" s="1"/>
  <c r="AK32" i="29"/>
  <c r="J32" i="29"/>
  <c r="K32" i="29" s="1"/>
  <c r="AK24" i="29"/>
  <c r="J24" i="29"/>
  <c r="K24" i="29" s="1"/>
  <c r="AN26" i="29"/>
  <c r="M26" i="29"/>
  <c r="N26" i="29" s="1"/>
  <c r="AK26" i="29"/>
  <c r="J26" i="29"/>
  <c r="K26" i="29" s="1"/>
  <c r="G33" i="29"/>
  <c r="H33" i="29" s="1"/>
  <c r="AH33" i="29"/>
  <c r="G19" i="29"/>
  <c r="H19" i="29" s="1"/>
  <c r="AH19" i="29"/>
  <c r="AE14" i="29"/>
  <c r="D14" i="29"/>
  <c r="E14" i="29" s="1"/>
  <c r="M38" i="29"/>
  <c r="N38" i="29" s="1"/>
  <c r="AN38" i="29"/>
  <c r="AH20" i="29"/>
  <c r="G20" i="29"/>
  <c r="H20" i="29" s="1"/>
  <c r="D38" i="29"/>
  <c r="E38" i="29" s="1"/>
  <c r="AE38" i="29"/>
  <c r="AN13" i="29"/>
  <c r="M13" i="29"/>
  <c r="N13" i="29" s="1"/>
  <c r="D36" i="29"/>
  <c r="E36" i="29" s="1"/>
  <c r="AE36" i="29"/>
  <c r="D34" i="29"/>
  <c r="E34" i="29" s="1"/>
  <c r="AE34" i="29"/>
  <c r="J33" i="29"/>
  <c r="K33" i="29" s="1"/>
  <c r="AK33" i="29"/>
  <c r="AH35" i="29"/>
  <c r="G35" i="29"/>
  <c r="H35" i="29" s="1"/>
  <c r="AE30" i="29"/>
  <c r="D30" i="29"/>
  <c r="E30" i="29" s="1"/>
  <c r="AN32" i="29"/>
  <c r="M32" i="29"/>
  <c r="N32" i="29" s="1"/>
  <c r="AK35" i="29"/>
  <c r="J35" i="29"/>
  <c r="K35" i="29" s="1"/>
  <c r="M41" i="29"/>
  <c r="N41" i="29" s="1"/>
  <c r="AN41" i="29"/>
  <c r="G39" i="29"/>
  <c r="H39" i="29" s="1"/>
  <c r="AH39" i="29"/>
  <c r="AN19" i="29"/>
  <c r="M19" i="29"/>
  <c r="N19" i="29" s="1"/>
  <c r="AN17" i="29"/>
  <c r="M17" i="29"/>
  <c r="N17" i="29" s="1"/>
  <c r="AN28" i="29"/>
  <c r="M28" i="29"/>
  <c r="N28" i="29" s="1"/>
  <c r="AE31" i="29"/>
  <c r="D31" i="29"/>
  <c r="E31" i="29" s="1"/>
  <c r="U22" i="32"/>
  <c r="Q25" i="35"/>
  <c r="AC27" i="35"/>
  <c r="AW25" i="35"/>
  <c r="AN15" i="46"/>
  <c r="AO26" i="35"/>
  <c r="W27" i="35"/>
  <c r="AC25" i="35"/>
  <c r="S26" i="46"/>
  <c r="Z26" i="46" s="1"/>
  <c r="R26" i="35"/>
  <c r="T26" i="46"/>
  <c r="AA26" i="46" s="1"/>
  <c r="AG25" i="35"/>
  <c r="AQ28" i="35"/>
  <c r="AI16" i="46"/>
  <c r="AR28" i="35"/>
  <c r="AJ28" i="35"/>
  <c r="AH26" i="35"/>
  <c r="AD23" i="35"/>
  <c r="U25" i="35"/>
  <c r="AW28" i="35"/>
  <c r="AX26" i="35"/>
  <c r="AR27" i="35"/>
  <c r="S39" i="46"/>
  <c r="Z39" i="46" s="1"/>
  <c r="U27" i="35"/>
  <c r="AK16" i="46"/>
  <c r="T16" i="46" s="1"/>
  <c r="AA16" i="46" s="1"/>
  <c r="S27" i="46"/>
  <c r="Z27" i="46" s="1"/>
  <c r="R39" i="46"/>
  <c r="Y39" i="46" s="1"/>
  <c r="AK17" i="46"/>
  <c r="T17" i="46" s="1"/>
  <c r="AA17" i="46" s="1"/>
  <c r="AG26" i="35"/>
  <c r="Q28" i="35"/>
  <c r="AM17" i="46"/>
  <c r="AT27" i="35"/>
  <c r="AQ25" i="35"/>
  <c r="Y28" i="35"/>
  <c r="AP28" i="35"/>
  <c r="AL26" i="35"/>
  <c r="W24" i="35"/>
  <c r="AT21" i="35"/>
  <c r="AX27" i="35"/>
  <c r="AF28" i="32"/>
  <c r="U28" i="35"/>
  <c r="AM26" i="32"/>
  <c r="R21" i="35"/>
  <c r="AH23" i="35"/>
  <c r="AU23" i="35"/>
  <c r="AL27" i="35"/>
  <c r="AF27" i="32"/>
  <c r="AL21" i="35"/>
  <c r="AQ24" i="35"/>
  <c r="AB28" i="35"/>
  <c r="AK15" i="46"/>
  <c r="T15" i="46" s="1"/>
  <c r="AA15" i="46" s="1"/>
  <c r="R28" i="46"/>
  <c r="Y28" i="46" s="1"/>
  <c r="U26" i="35"/>
  <c r="W28" i="35"/>
  <c r="AN17" i="46"/>
  <c r="S38" i="46"/>
  <c r="Z38" i="46" s="1"/>
  <c r="AS27" i="35"/>
  <c r="U26" i="46"/>
  <c r="AB26" i="46" s="1"/>
  <c r="AM15" i="46"/>
  <c r="AK26" i="35"/>
  <c r="Y26" i="35"/>
  <c r="AL16" i="46"/>
  <c r="AN27" i="35"/>
  <c r="AM26" i="35"/>
  <c r="BD27" i="35"/>
  <c r="BB25" i="35"/>
  <c r="AN16" i="46"/>
  <c r="BA25" i="35"/>
  <c r="AE28" i="35"/>
  <c r="AB26" i="35"/>
  <c r="AQ26" i="35"/>
  <c r="BA27" i="35"/>
  <c r="U37" i="46"/>
  <c r="AB37" i="46" s="1"/>
  <c r="Y25" i="35"/>
  <c r="AW26" i="35"/>
  <c r="AG28" i="35"/>
  <c r="U27" i="46"/>
  <c r="AB27" i="46" s="1"/>
  <c r="T39" i="46"/>
  <c r="AA39" i="46" s="1"/>
  <c r="X27" i="35"/>
  <c r="AN28" i="35"/>
  <c r="AA23" i="35"/>
  <c r="S28" i="35"/>
  <c r="AV27" i="35"/>
  <c r="Z24" i="35"/>
  <c r="AN25" i="35"/>
  <c r="AB27" i="35"/>
  <c r="AN22" i="35"/>
  <c r="AQ27" i="35"/>
  <c r="AA27" i="32"/>
  <c r="AH21" i="35"/>
  <c r="AA24" i="35"/>
  <c r="R38" i="46"/>
  <c r="Y38" i="46" s="1"/>
  <c r="R26" i="46"/>
  <c r="Y26" i="46" s="1"/>
  <c r="S28" i="46"/>
  <c r="Z28" i="46" s="1"/>
  <c r="BA24" i="35"/>
  <c r="AJ16" i="46"/>
  <c r="S16" i="46" s="1"/>
  <c r="Z16" i="46" s="1"/>
  <c r="AJ15" i="46"/>
  <c r="S15" i="46" s="1"/>
  <c r="Z15" i="46" s="1"/>
  <c r="T28" i="46"/>
  <c r="AA28" i="46" s="1"/>
  <c r="AG27" i="35"/>
  <c r="T38" i="46"/>
  <c r="AA38" i="46" s="1"/>
  <c r="U38" i="46"/>
  <c r="AB38" i="46" s="1"/>
  <c r="Q27" i="35"/>
  <c r="U28" i="46"/>
  <c r="AB28" i="46" s="1"/>
  <c r="BA28" i="35"/>
  <c r="AD28" i="35"/>
  <c r="AI27" i="35"/>
  <c r="BC27" i="35"/>
  <c r="S37" i="46"/>
  <c r="Z37" i="46" s="1"/>
  <c r="AS26" i="35"/>
  <c r="AY27" i="35"/>
  <c r="AV25" i="35"/>
  <c r="R27" i="46"/>
  <c r="Y27" i="46" s="1"/>
  <c r="AK25" i="35"/>
  <c r="AC28" i="35"/>
  <c r="R37" i="46"/>
  <c r="Y37" i="46" s="1"/>
  <c r="AM16" i="46"/>
  <c r="AO25" i="35"/>
  <c r="Y27" i="35"/>
  <c r="BC28" i="35"/>
  <c r="AT28" i="35"/>
  <c r="AR26" i="35"/>
  <c r="AH27" i="35"/>
  <c r="AH26" i="32"/>
  <c r="AM27" i="35"/>
  <c r="R27" i="32"/>
  <c r="AA27" i="35"/>
  <c r="AZ28" i="35"/>
  <c r="AV26" i="35"/>
  <c r="S21" i="35"/>
  <c r="V27" i="35"/>
  <c r="J28" i="32"/>
  <c r="AX21" i="35"/>
  <c r="Z26" i="35"/>
  <c r="AH28" i="35"/>
  <c r="T26" i="32"/>
  <c r="AS28" i="32"/>
  <c r="BD22" i="35"/>
  <c r="AY21" i="35"/>
  <c r="AF27" i="35"/>
  <c r="AO27" i="32"/>
  <c r="AP21" i="35"/>
  <c r="S25" i="35"/>
  <c r="T28" i="35"/>
  <c r="Z28" i="35"/>
  <c r="BA26" i="35"/>
  <c r="AS25" i="35"/>
  <c r="AL15" i="46"/>
  <c r="U15" i="46" s="1"/>
  <c r="AB15" i="46" s="1"/>
  <c r="AK28" i="35"/>
  <c r="AW27" i="35"/>
  <c r="S27" i="35"/>
  <c r="AY28" i="35"/>
  <c r="BC26" i="35"/>
  <c r="BB26" i="35"/>
  <c r="AK27" i="35"/>
  <c r="AD27" i="35"/>
  <c r="AV28" i="35"/>
  <c r="AC26" i="35"/>
  <c r="AU28" i="35"/>
  <c r="AI17" i="46"/>
  <c r="AI15" i="46"/>
  <c r="T27" i="46"/>
  <c r="AA27" i="46" s="1"/>
  <c r="U39" i="46"/>
  <c r="AB39" i="46" s="1"/>
  <c r="Q26" i="35"/>
  <c r="AO27" i="35"/>
  <c r="AL17" i="46"/>
  <c r="U17" i="46" s="1"/>
  <c r="AB17" i="46" s="1"/>
  <c r="T37" i="46"/>
  <c r="AA37" i="46" s="1"/>
  <c r="AJ17" i="46"/>
  <c r="S17" i="46" s="1"/>
  <c r="Z17" i="46" s="1"/>
  <c r="V28" i="35"/>
  <c r="W26" i="35"/>
  <c r="AF26" i="35"/>
  <c r="AW28" i="32"/>
  <c r="R27" i="35"/>
  <c r="K27" i="35" s="1"/>
  <c r="AD21" i="35"/>
  <c r="AT27" i="32"/>
  <c r="AI28" i="35"/>
  <c r="J26" i="32"/>
  <c r="AM28" i="35"/>
  <c r="N26" i="32"/>
  <c r="AH28" i="32"/>
  <c r="AR22" i="35"/>
  <c r="AI21" i="35"/>
  <c r="R28" i="35"/>
  <c r="AV26" i="32"/>
  <c r="V21" i="35"/>
  <c r="AT23" i="35"/>
  <c r="AN24" i="35"/>
  <c r="AT25" i="32"/>
  <c r="T28" i="32"/>
  <c r="AB22" i="35"/>
  <c r="AA28" i="32"/>
  <c r="AP25" i="35"/>
  <c r="AV22" i="35"/>
  <c r="AE24" i="35"/>
  <c r="AB24" i="32"/>
  <c r="AZ27" i="35"/>
  <c r="AU28" i="32"/>
  <c r="Y22" i="35"/>
  <c r="BB21" i="35"/>
  <c r="BB23" i="35"/>
  <c r="AI26" i="35"/>
  <c r="AM21" i="35"/>
  <c r="AE23" i="35"/>
  <c r="AF23" i="35"/>
  <c r="AY26" i="35"/>
  <c r="T22" i="35"/>
  <c r="AP23" i="35"/>
  <c r="AD25" i="35"/>
  <c r="AN28" i="32"/>
  <c r="AG22" i="35"/>
  <c r="T25" i="35"/>
  <c r="AG22" i="32"/>
  <c r="BD24" i="35"/>
  <c r="BB28" i="35"/>
  <c r="U22" i="35"/>
  <c r="AJ24" i="35"/>
  <c r="AE26" i="35"/>
  <c r="AR24" i="35"/>
  <c r="AF28" i="35"/>
  <c r="X23" i="35"/>
  <c r="AI26" i="32"/>
  <c r="Z23" i="32"/>
  <c r="Z22" i="35"/>
  <c r="M25" i="32"/>
  <c r="BC23" i="35"/>
  <c r="BD25" i="35"/>
  <c r="AX24" i="35"/>
  <c r="S28" i="32"/>
  <c r="AU24" i="32"/>
  <c r="AW24" i="35"/>
  <c r="J23" i="32"/>
  <c r="AP24" i="35"/>
  <c r="AU27" i="32"/>
  <c r="AP24" i="32"/>
  <c r="AO24" i="35"/>
  <c r="T21" i="35"/>
  <c r="AM23" i="32"/>
  <c r="AM22" i="35"/>
  <c r="AN22" i="32"/>
  <c r="AA22" i="32"/>
  <c r="Q22" i="32"/>
  <c r="AH25" i="32"/>
  <c r="AB23" i="35"/>
  <c r="AZ26" i="35"/>
  <c r="BB27" i="35"/>
  <c r="Z21" i="35"/>
  <c r="X28" i="35"/>
  <c r="Q24" i="35"/>
  <c r="AF22" i="35"/>
  <c r="AU24" i="35"/>
  <c r="AA28" i="35"/>
  <c r="BC21" i="35"/>
  <c r="T24" i="35"/>
  <c r="AT26" i="32"/>
  <c r="AJ22" i="35"/>
  <c r="S24" i="35"/>
  <c r="BC25" i="35"/>
  <c r="AA21" i="35"/>
  <c r="BA22" i="35"/>
  <c r="AA26" i="35"/>
  <c r="AM28" i="32"/>
  <c r="AI25" i="35"/>
  <c r="AP28" i="32"/>
  <c r="AK22" i="35"/>
  <c r="AJ25" i="35"/>
  <c r="AY25" i="35"/>
  <c r="Y25" i="32"/>
  <c r="Z25" i="35"/>
  <c r="AL28" i="35"/>
  <c r="D28" i="35" s="1"/>
  <c r="BD21" i="35"/>
  <c r="AN25" i="32"/>
  <c r="AB22" i="32"/>
  <c r="R28" i="32"/>
  <c r="AS22" i="35"/>
  <c r="AF24" i="35"/>
  <c r="AU26" i="35"/>
  <c r="BD23" i="35"/>
  <c r="S27" i="32"/>
  <c r="AW23" i="32"/>
  <c r="AC23" i="35"/>
  <c r="AU22" i="35"/>
  <c r="AN23" i="35"/>
  <c r="K27" i="32"/>
  <c r="AS23" i="32"/>
  <c r="U23" i="35"/>
  <c r="AM27" i="32"/>
  <c r="AF22" i="32"/>
  <c r="AV28" i="32"/>
  <c r="Q26" i="32"/>
  <c r="V25" i="35"/>
  <c r="Q28" i="32"/>
  <c r="AS21" i="35"/>
  <c r="AA24" i="32"/>
  <c r="AR21" i="35"/>
  <c r="U27" i="32"/>
  <c r="AW24" i="32"/>
  <c r="M23" i="32"/>
  <c r="S24" i="32"/>
  <c r="X22" i="32"/>
  <c r="AS23" i="35"/>
  <c r="AI28" i="32"/>
  <c r="AW25" i="32"/>
  <c r="Y23" i="32"/>
  <c r="AZ23" i="35"/>
  <c r="AO28" i="32"/>
  <c r="AP25" i="32"/>
  <c r="AU23" i="32"/>
  <c r="AU21" i="32"/>
  <c r="AV23" i="35"/>
  <c r="AF21" i="35"/>
  <c r="K26" i="32"/>
  <c r="M24" i="32"/>
  <c r="S22" i="32"/>
  <c r="Y24" i="35"/>
  <c r="BA21" i="35"/>
  <c r="AS27" i="32"/>
  <c r="N25" i="32"/>
  <c r="AO22" i="32"/>
  <c r="AB21" i="35"/>
  <c r="U26" i="32"/>
  <c r="U24" i="32"/>
  <c r="Z22" i="32"/>
  <c r="AX28" i="35"/>
  <c r="AD22" i="35"/>
  <c r="N24" i="32"/>
  <c r="AH22" i="32"/>
  <c r="N28" i="32"/>
  <c r="Y26" i="32"/>
  <c r="R23" i="35"/>
  <c r="AO22" i="35"/>
  <c r="V23" i="35"/>
  <c r="X25" i="35"/>
  <c r="AL28" i="32"/>
  <c r="AC22" i="35"/>
  <c r="AZ24" i="35"/>
  <c r="AE23" i="32"/>
  <c r="AZ22" i="35"/>
  <c r="AI24" i="35"/>
  <c r="AT26" i="35"/>
  <c r="AQ21" i="35"/>
  <c r="AI23" i="35"/>
  <c r="AA22" i="35"/>
  <c r="Z27" i="32"/>
  <c r="S26" i="35"/>
  <c r="L26" i="35" s="1"/>
  <c r="AE21" i="35"/>
  <c r="S23" i="35"/>
  <c r="AJ27" i="35"/>
  <c r="X21" i="35"/>
  <c r="AY23" i="35"/>
  <c r="AX25" i="35"/>
  <c r="AA25" i="35"/>
  <c r="AG28" i="32"/>
  <c r="Q25" i="32"/>
  <c r="AT25" i="35"/>
  <c r="R24" i="32"/>
  <c r="W23" i="35"/>
  <c r="AV24" i="35"/>
  <c r="BD28" i="35"/>
  <c r="AQ22" i="35"/>
  <c r="X26" i="32"/>
  <c r="K23" i="32"/>
  <c r="AK21" i="35"/>
  <c r="S23" i="32"/>
  <c r="AI22" i="35"/>
  <c r="R26" i="32"/>
  <c r="AU22" i="32"/>
  <c r="AT28" i="32"/>
  <c r="AB26" i="32"/>
  <c r="AD26" i="35"/>
  <c r="AL26" i="32"/>
  <c r="AT24" i="32"/>
  <c r="AJ23" i="35"/>
  <c r="M26" i="32"/>
  <c r="X28" i="32"/>
  <c r="N23" i="32"/>
  <c r="AW27" i="32"/>
  <c r="AF26" i="32"/>
  <c r="AE24" i="32"/>
  <c r="AI22" i="32"/>
  <c r="AN23" i="32"/>
  <c r="Z27" i="35"/>
  <c r="AX22" i="35"/>
  <c r="K28" i="32"/>
  <c r="T25" i="32"/>
  <c r="AT22" i="32"/>
  <c r="T23" i="35"/>
  <c r="AL27" i="32"/>
  <c r="X25" i="32"/>
  <c r="AB23" i="32"/>
  <c r="AP27" i="35"/>
  <c r="L28" i="32"/>
  <c r="AE25" i="32"/>
  <c r="AI23" i="32"/>
  <c r="X22" i="35"/>
  <c r="L27" i="32"/>
  <c r="AX23" i="35"/>
  <c r="AN27" i="32"/>
  <c r="AL23" i="35"/>
  <c r="AU25" i="35"/>
  <c r="W21" i="35"/>
  <c r="AW22" i="35"/>
  <c r="T26" i="35"/>
  <c r="AH22" i="35"/>
  <c r="Z23" i="35"/>
  <c r="AY24" i="35"/>
  <c r="AO28" i="35"/>
  <c r="G28" i="35" s="1"/>
  <c r="Q22" i="35"/>
  <c r="X24" i="35"/>
  <c r="AS25" i="32"/>
  <c r="AM24" i="35"/>
  <c r="AE27" i="35"/>
  <c r="AU21" i="35"/>
  <c r="AQ23" i="35"/>
  <c r="U25" i="32"/>
  <c r="AB24" i="35"/>
  <c r="AJ26" i="35"/>
  <c r="R24" i="35"/>
  <c r="AI27" i="32"/>
  <c r="X24" i="32"/>
  <c r="BA23" i="35"/>
  <c r="AD24" i="35"/>
  <c r="AM23" i="35"/>
  <c r="AE25" i="35"/>
  <c r="AN26" i="35"/>
  <c r="F26" i="35" s="1"/>
  <c r="AV21" i="35"/>
  <c r="AI25" i="32"/>
  <c r="M22" i="32"/>
  <c r="AH27" i="32"/>
  <c r="V26" i="35"/>
  <c r="AS26" i="32"/>
  <c r="AH23" i="32"/>
  <c r="BC24" i="35"/>
  <c r="AB25" i="32"/>
  <c r="AL24" i="32"/>
  <c r="AG24" i="35"/>
  <c r="AN26" i="32"/>
  <c r="AT24" i="35"/>
  <c r="AA26" i="32"/>
  <c r="AE22" i="32"/>
  <c r="S22" i="35"/>
  <c r="AG24" i="32"/>
  <c r="Q27" i="32"/>
  <c r="AV23" i="32"/>
  <c r="AL24" i="35"/>
  <c r="AB28" i="32"/>
  <c r="S25" i="32"/>
  <c r="AS22" i="32"/>
  <c r="R25" i="35"/>
  <c r="L26" i="32"/>
  <c r="T22" i="32"/>
  <c r="AI21" i="32"/>
  <c r="Q21" i="32"/>
  <c r="AU10" i="35"/>
  <c r="AW34" i="35"/>
  <c r="AH34" i="32"/>
  <c r="AI13" i="35"/>
  <c r="K16" i="32"/>
  <c r="AV33" i="32"/>
  <c r="AD9" i="35"/>
  <c r="S30" i="35"/>
  <c r="BB18" i="35"/>
  <c r="AX30" i="35"/>
  <c r="AS15" i="35"/>
  <c r="J19" i="32"/>
  <c r="AS35" i="35"/>
  <c r="T14" i="32"/>
  <c r="V22" i="35"/>
  <c r="T27" i="32"/>
  <c r="AF25" i="32"/>
  <c r="J24" i="32"/>
  <c r="AH21" i="32"/>
  <c r="J21" i="32"/>
  <c r="AG33" i="35"/>
  <c r="AU32" i="35"/>
  <c r="AH8" i="35"/>
  <c r="AO20" i="32"/>
  <c r="AN35" i="35"/>
  <c r="AM25" i="35"/>
  <c r="Q23" i="35"/>
  <c r="AE28" i="32"/>
  <c r="AF23" i="32"/>
  <c r="N22" i="32"/>
  <c r="AG21" i="32"/>
  <c r="M21" i="32"/>
  <c r="M15" i="32"/>
  <c r="AL22" i="35"/>
  <c r="L22" i="32"/>
  <c r="X19" i="35"/>
  <c r="AU36" i="35"/>
  <c r="AX17" i="35"/>
  <c r="X36" i="35"/>
  <c r="AS9" i="35"/>
  <c r="BC8" i="35"/>
  <c r="AD30" i="35"/>
  <c r="BB36" i="35"/>
  <c r="Q30" i="35"/>
  <c r="AS8" i="35"/>
  <c r="S17" i="32"/>
  <c r="AO32" i="32"/>
  <c r="J11" i="32"/>
  <c r="BC15" i="35"/>
  <c r="AL10" i="35"/>
  <c r="AN21" i="35"/>
  <c r="J25" i="32"/>
  <c r="AZ21" i="35"/>
  <c r="AG25" i="32"/>
  <c r="K24" i="32"/>
  <c r="U23" i="32"/>
  <c r="R22" i="35"/>
  <c r="AO24" i="32"/>
  <c r="AE22" i="35"/>
  <c r="AS24" i="32"/>
  <c r="AL25" i="35"/>
  <c r="D25" i="35" s="1"/>
  <c r="X27" i="32"/>
  <c r="Q23" i="32"/>
  <c r="W25" i="35"/>
  <c r="AG26" i="32"/>
  <c r="T23" i="32"/>
  <c r="AR23" i="35"/>
  <c r="AG27" i="32"/>
  <c r="AN24" i="32"/>
  <c r="AS24" i="35"/>
  <c r="Q21" i="35"/>
  <c r="AO23" i="32"/>
  <c r="J22" i="32"/>
  <c r="AE21" i="32"/>
  <c r="K21" i="32"/>
  <c r="AM17" i="30"/>
  <c r="AV8" i="35"/>
  <c r="AB9" i="35"/>
  <c r="AU19" i="32"/>
  <c r="AD15" i="35"/>
  <c r="AB17" i="35"/>
  <c r="BB35" i="35"/>
  <c r="V16" i="35"/>
  <c r="AF10" i="32"/>
  <c r="T15" i="35"/>
  <c r="AI29" i="35"/>
  <c r="T14" i="35"/>
  <c r="Y20" i="32"/>
  <c r="T16" i="35"/>
  <c r="X20" i="35"/>
  <c r="AU29" i="35"/>
  <c r="AZ25" i="35"/>
  <c r="Y23" i="35"/>
  <c r="AO21" i="35"/>
  <c r="G21" i="35" s="1"/>
  <c r="AP26" i="32"/>
  <c r="R25" i="32"/>
  <c r="R22" i="32"/>
  <c r="Y21" i="32"/>
  <c r="AM16" i="30"/>
  <c r="AF18" i="35"/>
  <c r="Q32" i="35"/>
  <c r="V32" i="35"/>
  <c r="AS16" i="35"/>
  <c r="AX14" i="35"/>
  <c r="AU27" i="35"/>
  <c r="AT22" i="35"/>
  <c r="M27" i="32"/>
  <c r="R23" i="32"/>
  <c r="AV21" i="32"/>
  <c r="AB21" i="32"/>
  <c r="AM15" i="30"/>
  <c r="AO17" i="30"/>
  <c r="X17" i="30" s="1"/>
  <c r="AE17" i="30" s="1"/>
  <c r="AG11" i="35"/>
  <c r="AO16" i="30"/>
  <c r="X16" i="30" s="1"/>
  <c r="AE16" i="30" s="1"/>
  <c r="AV11" i="35"/>
  <c r="V28" i="30"/>
  <c r="AC28" i="30" s="1"/>
  <c r="AS20" i="35"/>
  <c r="AN14" i="35"/>
  <c r="R31" i="32"/>
  <c r="Y17" i="35"/>
  <c r="L14" i="32"/>
  <c r="AI12" i="35"/>
  <c r="K15" i="32"/>
  <c r="AI31" i="35"/>
  <c r="AO15" i="32"/>
  <c r="Q35" i="32"/>
  <c r="Z30" i="32"/>
  <c r="AS31" i="35"/>
  <c r="AH31" i="35"/>
  <c r="AG17" i="32"/>
  <c r="AV11" i="32"/>
  <c r="L35" i="32"/>
  <c r="Z25" i="32"/>
  <c r="V24" i="35"/>
  <c r="Q24" i="32"/>
  <c r="AL23" i="32"/>
  <c r="AG23" i="32"/>
  <c r="AP22" i="32"/>
  <c r="AC21" i="35"/>
  <c r="L24" i="32"/>
  <c r="AJ21" i="35"/>
  <c r="Z24" i="32"/>
  <c r="AH24" i="35"/>
  <c r="AO26" i="32"/>
  <c r="AL22" i="32"/>
  <c r="AK23" i="35"/>
  <c r="C23" i="35" s="1"/>
  <c r="U21" i="35"/>
  <c r="AM25" i="32"/>
  <c r="T27" i="35"/>
  <c r="M27" i="35" s="1"/>
  <c r="BC22" i="35"/>
  <c r="AW26" i="32"/>
  <c r="AP23" i="32"/>
  <c r="AG23" i="35"/>
  <c r="Y28" i="32"/>
  <c r="AA23" i="32"/>
  <c r="AS21" i="32"/>
  <c r="Z21" i="32"/>
  <c r="AO15" i="30"/>
  <c r="X15" i="30" s="1"/>
  <c r="AE15" i="30" s="1"/>
  <c r="AN12" i="35"/>
  <c r="AC36" i="35"/>
  <c r="S33" i="32"/>
  <c r="AF16" i="32"/>
  <c r="AL33" i="32"/>
  <c r="BC16" i="35"/>
  <c r="BB31" i="35"/>
  <c r="AB35" i="35"/>
  <c r="T29" i="32"/>
  <c r="Y39" i="30"/>
  <c r="AF39" i="30" s="1"/>
  <c r="AA18" i="35"/>
  <c r="AC30" i="35"/>
  <c r="AH35" i="32"/>
  <c r="AH15" i="35"/>
  <c r="R35" i="35"/>
  <c r="T11" i="35"/>
  <c r="BB22" i="35"/>
  <c r="AV27" i="32"/>
  <c r="Z26" i="32"/>
  <c r="AM24" i="32"/>
  <c r="AW21" i="32"/>
  <c r="T21" i="32"/>
  <c r="AN17" i="30"/>
  <c r="W17" i="30" s="1"/>
  <c r="AD17" i="30" s="1"/>
  <c r="AF34" i="35"/>
  <c r="Y29" i="35"/>
  <c r="AW20" i="32"/>
  <c r="AW36" i="35"/>
  <c r="AX12" i="35"/>
  <c r="AC24" i="35"/>
  <c r="L25" i="32"/>
  <c r="AM22" i="32"/>
  <c r="AP21" i="32"/>
  <c r="X21" i="32"/>
  <c r="AN16" i="30"/>
  <c r="W16" i="30" s="1"/>
  <c r="AD16" i="30" s="1"/>
  <c r="AG33" i="32"/>
  <c r="U28" i="32"/>
  <c r="AS18" i="35"/>
  <c r="AU17" i="32"/>
  <c r="BB30" i="35"/>
  <c r="AH18" i="32"/>
  <c r="AD35" i="35"/>
  <c r="BA29" i="35"/>
  <c r="AV31" i="32"/>
  <c r="Y30" i="35"/>
  <c r="S30" i="32"/>
  <c r="R16" i="32"/>
  <c r="AA34" i="32"/>
  <c r="X36" i="32"/>
  <c r="R8" i="32"/>
  <c r="AG8" i="32"/>
  <c r="AN20" i="32"/>
  <c r="J13" i="32"/>
  <c r="AS28" i="35"/>
  <c r="AI24" i="32"/>
  <c r="J27" i="32"/>
  <c r="AV25" i="32"/>
  <c r="K22" i="32"/>
  <c r="AH25" i="35"/>
  <c r="AB27" i="32"/>
  <c r="AR25" i="35"/>
  <c r="N27" i="32"/>
  <c r="AW22" i="32"/>
  <c r="AY22" i="35"/>
  <c r="K25" i="32"/>
  <c r="BD26" i="35"/>
  <c r="AP22" i="35"/>
  <c r="Z28" i="32"/>
  <c r="AF24" i="32"/>
  <c r="AF25" i="35"/>
  <c r="W22" i="35"/>
  <c r="AL25" i="32"/>
  <c r="X23" i="32"/>
  <c r="AW21" i="35"/>
  <c r="M28" i="32"/>
  <c r="AV22" i="32"/>
  <c r="AN21" i="32"/>
  <c r="U21" i="32"/>
  <c r="AL33" i="35"/>
  <c r="R34" i="32"/>
  <c r="AB36" i="35"/>
  <c r="Y26" i="30"/>
  <c r="AF26" i="30" s="1"/>
  <c r="T19" i="35"/>
  <c r="AO16" i="32"/>
  <c r="AS34" i="35"/>
  <c r="W29" i="35"/>
  <c r="BC10" i="35"/>
  <c r="AH14" i="32"/>
  <c r="AN19" i="35"/>
  <c r="AD17" i="35"/>
  <c r="AV32" i="32"/>
  <c r="BC11" i="35"/>
  <c r="AP26" i="35"/>
  <c r="AK24" i="35"/>
  <c r="C24" i="35" s="1"/>
  <c r="AE27" i="32"/>
  <c r="AU25" i="32"/>
  <c r="Y24" i="32"/>
  <c r="AM21" i="32"/>
  <c r="N21" i="32"/>
  <c r="AZ13" i="35"/>
  <c r="AF13" i="35"/>
  <c r="L30" i="32"/>
  <c r="AV36" i="35"/>
  <c r="AD8" i="35"/>
  <c r="AT23" i="32"/>
  <c r="AR35" i="35"/>
  <c r="Y37" i="30"/>
  <c r="AF37" i="30" s="1"/>
  <c r="K11" i="32"/>
  <c r="AG20" i="32"/>
  <c r="T31" i="32"/>
  <c r="BC12" i="35"/>
  <c r="Q16" i="32"/>
  <c r="AT11" i="32"/>
  <c r="L18" i="32"/>
  <c r="AO23" i="35"/>
  <c r="G23" i="35" s="1"/>
  <c r="AT21" i="32"/>
  <c r="AR17" i="35"/>
  <c r="AV20" i="32"/>
  <c r="AR32" i="35"/>
  <c r="AN34" i="32"/>
  <c r="AS30" i="35"/>
  <c r="AO11" i="32"/>
  <c r="Y11" i="35"/>
  <c r="Y10" i="35"/>
  <c r="AL14" i="35"/>
  <c r="Y31" i="35"/>
  <c r="AS29" i="35"/>
  <c r="V13" i="35"/>
  <c r="AU18" i="32"/>
  <c r="AI18" i="35"/>
  <c r="Y16" i="35"/>
  <c r="AL30" i="32"/>
  <c r="V9" i="35"/>
  <c r="L10" i="32"/>
  <c r="Z20" i="32"/>
  <c r="AB25" i="35"/>
  <c r="AE26" i="32"/>
  <c r="V11" i="35"/>
  <c r="X10" i="32"/>
  <c r="AD31" i="35"/>
  <c r="AB29" i="35"/>
  <c r="AU11" i="35"/>
  <c r="T13" i="32"/>
  <c r="AP19" i="35"/>
  <c r="AD36" i="35"/>
  <c r="T17" i="35"/>
  <c r="Y36" i="35"/>
  <c r="L12" i="32"/>
  <c r="AS12" i="35"/>
  <c r="AQ17" i="30"/>
  <c r="AO17" i="32"/>
  <c r="L29" i="32"/>
  <c r="AO25" i="32"/>
  <c r="AA21" i="32"/>
  <c r="AK13" i="35"/>
  <c r="AV31" i="35"/>
  <c r="T20" i="32"/>
  <c r="AV36" i="32"/>
  <c r="W26" i="30"/>
  <c r="AD26" i="30" s="1"/>
  <c r="AS17" i="35"/>
  <c r="AG12" i="32"/>
  <c r="AM32" i="32"/>
  <c r="AT10" i="32"/>
  <c r="AH8" i="32"/>
  <c r="J30" i="32"/>
  <c r="K8" i="32"/>
  <c r="J12" i="32"/>
  <c r="AL12" i="35"/>
  <c r="AM8" i="32"/>
  <c r="Z12" i="35"/>
  <c r="AN18" i="32"/>
  <c r="S35" i="32"/>
  <c r="AU12" i="32"/>
  <c r="S32" i="35"/>
  <c r="AH9" i="32"/>
  <c r="AR8" i="35"/>
  <c r="W28" i="30"/>
  <c r="AD28" i="30" s="1"/>
  <c r="AI16" i="35"/>
  <c r="S32" i="32"/>
  <c r="AQ16" i="30"/>
  <c r="AZ18" i="35"/>
  <c r="BA17" i="35"/>
  <c r="Q18" i="32"/>
  <c r="AN30" i="32"/>
  <c r="Q11" i="32"/>
  <c r="X26" i="35"/>
  <c r="Y22" i="32"/>
  <c r="T33" i="32"/>
  <c r="AS11" i="35"/>
  <c r="T10" i="35"/>
  <c r="AA17" i="32"/>
  <c r="Z36" i="32"/>
  <c r="AO31" i="32"/>
  <c r="Z17" i="32"/>
  <c r="Y8" i="32"/>
  <c r="AF35" i="32"/>
  <c r="Z12" i="32"/>
  <c r="AF21" i="32"/>
  <c r="J34" i="32"/>
  <c r="AI36" i="35"/>
  <c r="AI20" i="35"/>
  <c r="Y8" i="35"/>
  <c r="Y27" i="30"/>
  <c r="AF27" i="30" s="1"/>
  <c r="AV14" i="32"/>
  <c r="AN31" i="35"/>
  <c r="AT8" i="32"/>
  <c r="L13" i="32"/>
  <c r="AB31" i="35"/>
  <c r="AG13" i="32"/>
  <c r="BC36" i="35"/>
  <c r="AM14" i="32"/>
  <c r="AL13" i="35"/>
  <c r="BC32" i="35"/>
  <c r="Q8" i="32"/>
  <c r="K29" i="32"/>
  <c r="R12" i="32"/>
  <c r="S10" i="32"/>
  <c r="AM9" i="32"/>
  <c r="U24" i="35"/>
  <c r="N24" i="35" s="1"/>
  <c r="AA25" i="32"/>
  <c r="AO19" i="32"/>
  <c r="K35" i="32"/>
  <c r="AN13" i="35"/>
  <c r="AA16" i="35"/>
  <c r="AV9" i="32"/>
  <c r="T20" i="35"/>
  <c r="BB32" i="35"/>
  <c r="AG35" i="35"/>
  <c r="AF32" i="35"/>
  <c r="AL8" i="35"/>
  <c r="AV35" i="32"/>
  <c r="AE11" i="32"/>
  <c r="T9" i="35"/>
  <c r="AP32" i="35"/>
  <c r="Y21" i="35"/>
  <c r="AH24" i="32"/>
  <c r="AN15" i="30"/>
  <c r="W15" i="30" s="1"/>
  <c r="AD15" i="30" s="1"/>
  <c r="AN30" i="35"/>
  <c r="T30" i="35"/>
  <c r="R13" i="32"/>
  <c r="AH10" i="32"/>
  <c r="AO13" i="32"/>
  <c r="R35" i="32"/>
  <c r="X13" i="35"/>
  <c r="AE31" i="32"/>
  <c r="AM16" i="32"/>
  <c r="AM12" i="35"/>
  <c r="AX8" i="35"/>
  <c r="Y16" i="32"/>
  <c r="AI19" i="35"/>
  <c r="AA29" i="32"/>
  <c r="AP8" i="32"/>
  <c r="AU10" i="32"/>
  <c r="S12" i="32"/>
  <c r="Y35" i="32"/>
  <c r="AA8" i="35"/>
  <c r="AA8" i="32"/>
  <c r="Q8" i="35"/>
  <c r="AG29" i="32"/>
  <c r="AN17" i="32"/>
  <c r="AX15" i="35"/>
  <c r="T19" i="32"/>
  <c r="X11" i="35"/>
  <c r="AF15" i="32"/>
  <c r="AW23" i="35"/>
  <c r="AL21" i="32"/>
  <c r="W15" i="35"/>
  <c r="S8" i="35"/>
  <c r="AM34" i="32"/>
  <c r="AD13" i="35"/>
  <c r="L32" i="32"/>
  <c r="T18" i="35"/>
  <c r="AI11" i="35"/>
  <c r="AM13" i="32"/>
  <c r="AO36" i="32"/>
  <c r="J32" i="32"/>
  <c r="BB24" i="35"/>
  <c r="Y27" i="32"/>
  <c r="R21" i="32"/>
  <c r="X32" i="35"/>
  <c r="AH17" i="32"/>
  <c r="R15" i="35"/>
  <c r="Z16" i="32"/>
  <c r="AV13" i="32"/>
  <c r="AP34" i="35"/>
  <c r="AX32" i="35"/>
  <c r="W37" i="30"/>
  <c r="AD37" i="30" s="1"/>
  <c r="X19" i="32"/>
  <c r="AN10" i="35"/>
  <c r="R18" i="32"/>
  <c r="AR17" i="30"/>
  <c r="S20" i="32"/>
  <c r="Y12" i="35"/>
  <c r="AV30" i="32"/>
  <c r="AH29" i="32"/>
  <c r="Y19" i="35"/>
  <c r="AD12" i="35"/>
  <c r="AP15" i="30"/>
  <c r="T24" i="32"/>
  <c r="AQ33" i="35"/>
  <c r="AG32" i="35"/>
  <c r="AZ20" i="35"/>
  <c r="AC35" i="35"/>
  <c r="AI30" i="35"/>
  <c r="AI32" i="35"/>
  <c r="BC17" i="35"/>
  <c r="AI17" i="35"/>
  <c r="AQ15" i="30"/>
  <c r="S19" i="32"/>
  <c r="AN16" i="35"/>
  <c r="L11" i="32"/>
  <c r="AE18" i="35"/>
  <c r="V26" i="30"/>
  <c r="AC26" i="30" s="1"/>
  <c r="L23" i="32"/>
  <c r="AA32" i="35"/>
  <c r="AN13" i="32"/>
  <c r="AN15" i="35"/>
  <c r="T10" i="32"/>
  <c r="J17" i="32"/>
  <c r="Z18" i="32"/>
  <c r="AS13" i="32"/>
  <c r="AM30" i="32"/>
  <c r="AL20" i="32"/>
  <c r="AL9" i="32"/>
  <c r="AU11" i="32"/>
  <c r="AF36" i="32"/>
  <c r="AP16" i="30"/>
  <c r="AO29" i="32"/>
  <c r="AT12" i="32"/>
  <c r="AK9" i="35"/>
  <c r="AU13" i="32"/>
  <c r="AF29" i="32"/>
  <c r="AO30" i="35"/>
  <c r="AO30" i="32"/>
  <c r="AA13" i="32"/>
  <c r="AU31" i="32"/>
  <c r="AS13" i="35"/>
  <c r="AW8" i="35"/>
  <c r="K36" i="32"/>
  <c r="T15" i="32"/>
  <c r="AK18" i="35"/>
  <c r="AS36" i="32"/>
  <c r="AM29" i="32"/>
  <c r="AO10" i="32"/>
  <c r="X17" i="32"/>
  <c r="T36" i="35"/>
  <c r="AT30" i="32"/>
  <c r="AG21" i="35"/>
  <c r="S21" i="32"/>
  <c r="AV24" i="32"/>
  <c r="AI14" i="35"/>
  <c r="AM33" i="35"/>
  <c r="AX18" i="35"/>
  <c r="AD20" i="35"/>
  <c r="Q13" i="32"/>
  <c r="AL17" i="32"/>
  <c r="Y12" i="32"/>
  <c r="AS15" i="32"/>
  <c r="AK14" i="35"/>
  <c r="S26" i="32"/>
  <c r="R29" i="35"/>
  <c r="AL15" i="35"/>
  <c r="AN36" i="35"/>
  <c r="AV16" i="32"/>
  <c r="T29" i="35"/>
  <c r="AI9" i="35"/>
  <c r="T17" i="32"/>
  <c r="AG36" i="32"/>
  <c r="Y9" i="35"/>
  <c r="AV8" i="32"/>
  <c r="AS9" i="32"/>
  <c r="L36" i="32"/>
  <c r="AT16" i="32"/>
  <c r="T9" i="32"/>
  <c r="BC20" i="35"/>
  <c r="Y38" i="30"/>
  <c r="AF38" i="30" s="1"/>
  <c r="AV18" i="32"/>
  <c r="L8" i="32"/>
  <c r="Y32" i="32"/>
  <c r="AU15" i="32"/>
  <c r="AP27" i="32"/>
  <c r="L21" i="32"/>
  <c r="AM10" i="35"/>
  <c r="BA8" i="35"/>
  <c r="AL36" i="35"/>
  <c r="J35" i="32"/>
  <c r="AW32" i="35"/>
  <c r="BC30" i="35"/>
  <c r="Y31" i="32"/>
  <c r="AP31" i="35"/>
  <c r="AZ31" i="35"/>
  <c r="AH12" i="32"/>
  <c r="AV15" i="32"/>
  <c r="AE32" i="32"/>
  <c r="T16" i="32"/>
  <c r="AU26" i="32"/>
  <c r="AO21" i="32"/>
  <c r="J14" i="32"/>
  <c r="AX19" i="35"/>
  <c r="X14" i="32"/>
  <c r="Z9" i="35"/>
  <c r="AQ8" i="35"/>
  <c r="AA19" i="32"/>
  <c r="AN20" i="35"/>
  <c r="U14" i="35"/>
  <c r="AF31" i="32"/>
  <c r="AF30" i="32"/>
  <c r="R10" i="32"/>
  <c r="AU9" i="32"/>
  <c r="AV35" i="35"/>
  <c r="Y13" i="32"/>
  <c r="AN36" i="32"/>
  <c r="AX29" i="35"/>
  <c r="V38" i="30"/>
  <c r="AC38" i="30" s="1"/>
  <c r="Y29" i="32"/>
  <c r="AV19" i="32"/>
  <c r="AH31" i="32"/>
  <c r="AL17" i="35"/>
  <c r="AU36" i="32"/>
  <c r="T34" i="32"/>
  <c r="K30" i="32"/>
  <c r="AH15" i="32"/>
  <c r="Q9" i="32"/>
  <c r="AO12" i="32"/>
  <c r="AM15" i="32"/>
  <c r="AA11" i="32"/>
  <c r="Z31" i="32"/>
  <c r="AL32" i="32"/>
  <c r="M12" i="32"/>
  <c r="AS35" i="32"/>
  <c r="AP17" i="30"/>
  <c r="Y17" i="30" s="1"/>
  <c r="AF17" i="30" s="1"/>
  <c r="Q32" i="32"/>
  <c r="R19" i="32"/>
  <c r="S13" i="32"/>
  <c r="Q29" i="32"/>
  <c r="AH19" i="32"/>
  <c r="AX13" i="35"/>
  <c r="S29" i="32"/>
  <c r="K12" i="32"/>
  <c r="L17" i="32"/>
  <c r="Y35" i="35"/>
  <c r="AP17" i="35"/>
  <c r="AD16" i="35"/>
  <c r="Q14" i="32"/>
  <c r="AV12" i="32"/>
  <c r="AH30" i="32"/>
  <c r="AA35" i="32"/>
  <c r="AU30" i="32"/>
  <c r="AT31" i="32"/>
  <c r="AN11" i="32"/>
  <c r="AA14" i="32"/>
  <c r="X30" i="32"/>
  <c r="AF8" i="35"/>
  <c r="AA10" i="32"/>
  <c r="AF19" i="32"/>
  <c r="AH13" i="32"/>
  <c r="AC31" i="35"/>
  <c r="AV29" i="32"/>
  <c r="Q12" i="32"/>
  <c r="K10" i="32"/>
  <c r="AG30" i="32"/>
  <c r="X11" i="32"/>
  <c r="AL11" i="35"/>
  <c r="AM18" i="32"/>
  <c r="J36" i="32"/>
  <c r="Q10" i="32"/>
  <c r="AS14" i="32"/>
  <c r="AE12" i="32"/>
  <c r="AM11" i="35"/>
  <c r="U10" i="32"/>
  <c r="AM19" i="32"/>
  <c r="AN35" i="32"/>
  <c r="AJ33" i="35"/>
  <c r="Z29" i="32"/>
  <c r="AR15" i="30"/>
  <c r="V37" i="30"/>
  <c r="AC37" i="30" s="1"/>
  <c r="AS10" i="35"/>
  <c r="AE19" i="35"/>
  <c r="X20" i="32"/>
  <c r="AJ20" i="35"/>
  <c r="AG31" i="32"/>
  <c r="AU8" i="32"/>
  <c r="AJ16" i="35"/>
  <c r="AV10" i="32"/>
  <c r="U15" i="35"/>
  <c r="BD8" i="35"/>
  <c r="AI11" i="32"/>
  <c r="BD32" i="35"/>
  <c r="AO8" i="35"/>
  <c r="Z11" i="35"/>
  <c r="AG9" i="32"/>
  <c r="AW34" i="32"/>
  <c r="U32" i="32"/>
  <c r="AY11" i="35"/>
  <c r="AE12" i="35"/>
  <c r="N17" i="32"/>
  <c r="AY20" i="35"/>
  <c r="AW32" i="32"/>
  <c r="AK8" i="35"/>
  <c r="AF14" i="32"/>
  <c r="AK16" i="35"/>
  <c r="W14" i="35"/>
  <c r="AO14" i="35"/>
  <c r="AT19" i="32"/>
  <c r="U29" i="35"/>
  <c r="AI18" i="32"/>
  <c r="AA31" i="32"/>
  <c r="U35" i="35"/>
  <c r="AP15" i="32"/>
  <c r="AI14" i="32"/>
  <c r="BD35" i="35"/>
  <c r="AO35" i="35"/>
  <c r="Z15" i="35"/>
  <c r="Y36" i="32"/>
  <c r="AW14" i="32"/>
  <c r="U35" i="32"/>
  <c r="AY15" i="35"/>
  <c r="AJ17" i="35"/>
  <c r="U14" i="32"/>
  <c r="AY29" i="35"/>
  <c r="AW9" i="32"/>
  <c r="U18" i="32"/>
  <c r="AA11" i="35"/>
  <c r="T8" i="32"/>
  <c r="AE20" i="32"/>
  <c r="Z18" i="35"/>
  <c r="AL35" i="32"/>
  <c r="Z17" i="35"/>
  <c r="AI34" i="32"/>
  <c r="AU20" i="32"/>
  <c r="U17" i="35"/>
  <c r="AW35" i="32"/>
  <c r="AM12" i="32"/>
  <c r="Z33" i="35"/>
  <c r="AW12" i="32"/>
  <c r="U15" i="32"/>
  <c r="AY34" i="35"/>
  <c r="AE16" i="35"/>
  <c r="AO8" i="32"/>
  <c r="AB33" i="32"/>
  <c r="AI32" i="32"/>
  <c r="BD30" i="35"/>
  <c r="AO32" i="35"/>
  <c r="AY13" i="35"/>
  <c r="AW19" i="32"/>
  <c r="AA36" i="32"/>
  <c r="AL19" i="32"/>
  <c r="AG8" i="35"/>
  <c r="Z35" i="35"/>
  <c r="AP13" i="32"/>
  <c r="AN10" i="32"/>
  <c r="Z16" i="35"/>
  <c r="AB14" i="32"/>
  <c r="AL31" i="32"/>
  <c r="AJ32" i="35"/>
  <c r="AP33" i="32"/>
  <c r="N29" i="32"/>
  <c r="AY14" i="35"/>
  <c r="AJ29" i="35"/>
  <c r="AB11" i="32"/>
  <c r="AP36" i="32"/>
  <c r="N13" i="32"/>
  <c r="AT10" i="35"/>
  <c r="AP31" i="32"/>
  <c r="AY36" i="35"/>
  <c r="AU20" i="35"/>
  <c r="Q16" i="35"/>
  <c r="AC16" i="35"/>
  <c r="Q10" i="35"/>
  <c r="AZ32" i="35"/>
  <c r="BB17" i="35"/>
  <c r="R10" i="35"/>
  <c r="AL20" i="35"/>
  <c r="BC35" i="35"/>
  <c r="V20" i="35"/>
  <c r="AC11" i="35"/>
  <c r="AC12" i="35"/>
  <c r="AB11" i="35"/>
  <c r="AL19" i="35"/>
  <c r="AC9" i="35"/>
  <c r="M30" i="32"/>
  <c r="AH33" i="35"/>
  <c r="BA19" i="35"/>
  <c r="T30" i="32"/>
  <c r="AL15" i="32"/>
  <c r="R17" i="32"/>
  <c r="AM36" i="32"/>
  <c r="X35" i="32"/>
  <c r="AL29" i="32"/>
  <c r="Y30" i="32"/>
  <c r="Z8" i="32"/>
  <c r="T8" i="35"/>
  <c r="S31" i="32"/>
  <c r="U11" i="35"/>
  <c r="AG10" i="32"/>
  <c r="AN15" i="32"/>
  <c r="AA20" i="35"/>
  <c r="U13" i="35"/>
  <c r="AF36" i="35"/>
  <c r="R13" i="35"/>
  <c r="L9" i="32"/>
  <c r="K31" i="32"/>
  <c r="AL9" i="35"/>
  <c r="Y28" i="30"/>
  <c r="AF28" i="30" s="1"/>
  <c r="AL18" i="32"/>
  <c r="S14" i="32"/>
  <c r="AN16" i="32"/>
  <c r="AA12" i="32"/>
  <c r="K14" i="32"/>
  <c r="AG11" i="32"/>
  <c r="AT18" i="32"/>
  <c r="AN31" i="32"/>
  <c r="AU30" i="35"/>
  <c r="AU32" i="32"/>
  <c r="R32" i="35"/>
  <c r="AH36" i="35"/>
  <c r="AM8" i="35"/>
  <c r="AS12" i="32"/>
  <c r="AU35" i="32"/>
  <c r="AS36" i="35"/>
  <c r="AN8" i="32"/>
  <c r="AQ16" i="35"/>
  <c r="T13" i="35"/>
  <c r="Y11" i="32"/>
  <c r="R36" i="32"/>
  <c r="AS10" i="32"/>
  <c r="AL11" i="32"/>
  <c r="AN32" i="32"/>
  <c r="AE17" i="32"/>
  <c r="J29" i="32"/>
  <c r="S8" i="32"/>
  <c r="L15" i="32"/>
  <c r="J10" i="32"/>
  <c r="AW33" i="32"/>
  <c r="X18" i="32"/>
  <c r="Z9" i="32"/>
  <c r="AL36" i="32"/>
  <c r="Q36" i="32"/>
  <c r="AS14" i="35"/>
  <c r="AE30" i="35"/>
  <c r="L31" i="32"/>
  <c r="AE30" i="32"/>
  <c r="AO15" i="35"/>
  <c r="Y9" i="32"/>
  <c r="Z10" i="35"/>
  <c r="AW30" i="32"/>
  <c r="U8" i="32"/>
  <c r="AY18" i="35"/>
  <c r="AE17" i="35"/>
  <c r="U10" i="35"/>
  <c r="AB13" i="32"/>
  <c r="AP30" i="32"/>
  <c r="N36" i="32"/>
  <c r="AT16" i="35"/>
  <c r="AJ15" i="35"/>
  <c r="AI10" i="32"/>
  <c r="N14" i="32"/>
  <c r="AB10" i="32"/>
  <c r="V10" i="35"/>
  <c r="AS31" i="32"/>
  <c r="X9" i="32"/>
  <c r="U34" i="35"/>
  <c r="U36" i="32"/>
  <c r="AM11" i="32"/>
  <c r="Z30" i="35"/>
  <c r="W38" i="30"/>
  <c r="AD38" i="30" s="1"/>
  <c r="AM31" i="32"/>
  <c r="Z20" i="35"/>
  <c r="AW10" i="32"/>
  <c r="U11" i="32"/>
  <c r="AY31" i="35"/>
  <c r="AE11" i="35"/>
  <c r="U32" i="35"/>
  <c r="AB15" i="32"/>
  <c r="AP10" i="32"/>
  <c r="N30" i="32"/>
  <c r="AT15" i="35"/>
  <c r="AJ8" i="35"/>
  <c r="AI36" i="32"/>
  <c r="N31" i="32"/>
  <c r="AO31" i="35"/>
  <c r="AP34" i="32"/>
  <c r="AC29" i="35"/>
  <c r="Y20" i="35"/>
  <c r="S11" i="32"/>
  <c r="R9" i="32"/>
  <c r="K18" i="32"/>
  <c r="AE8" i="35"/>
  <c r="AK11" i="35"/>
  <c r="AS20" i="32"/>
  <c r="Z13" i="35"/>
  <c r="AX35" i="35"/>
  <c r="AS18" i="32"/>
  <c r="AE32" i="35"/>
  <c r="AP32" i="32"/>
  <c r="N32" i="32"/>
  <c r="AT35" i="35"/>
  <c r="AJ18" i="35"/>
  <c r="AU16" i="32"/>
  <c r="AW18" i="32"/>
  <c r="U9" i="32"/>
  <c r="AY19" i="35"/>
  <c r="AE13" i="35"/>
  <c r="N15" i="32"/>
  <c r="AT31" i="35"/>
  <c r="X16" i="32"/>
  <c r="AL10" i="32"/>
  <c r="Z14" i="32"/>
  <c r="AJ31" i="35"/>
  <c r="Z35" i="32"/>
  <c r="AE14" i="32"/>
  <c r="AJ10" i="35"/>
  <c r="W9" i="35"/>
  <c r="AF11" i="32"/>
  <c r="AE33" i="35"/>
  <c r="AP35" i="32"/>
  <c r="N35" i="32"/>
  <c r="AT14" i="35"/>
  <c r="AJ19" i="35"/>
  <c r="AN12" i="32"/>
  <c r="AB19" i="32"/>
  <c r="AI33" i="32"/>
  <c r="N12" i="32"/>
  <c r="AO29" i="35"/>
  <c r="BD19" i="35"/>
  <c r="AI12" i="32"/>
  <c r="Y34" i="35"/>
  <c r="AQ35" i="35"/>
  <c r="X9" i="35"/>
  <c r="W12" i="35"/>
  <c r="BA12" i="35"/>
  <c r="AD11" i="35"/>
  <c r="W34" i="35"/>
  <c r="L20" i="32"/>
  <c r="AN17" i="35"/>
  <c r="F17" i="35" s="1"/>
  <c r="AR20" i="35"/>
  <c r="AS33" i="32"/>
  <c r="AM32" i="35"/>
  <c r="E32" i="35" s="1"/>
  <c r="AA9" i="35"/>
  <c r="AB18" i="35"/>
  <c r="AP15" i="35"/>
  <c r="AX31" i="35"/>
  <c r="AU17" i="35"/>
  <c r="AA30" i="35"/>
  <c r="Q15" i="35"/>
  <c r="K19" i="32"/>
  <c r="AV15" i="35"/>
  <c r="AV34" i="35"/>
  <c r="AB20" i="35"/>
  <c r="BB13" i="35"/>
  <c r="AW20" i="35"/>
  <c r="AT14" i="32"/>
  <c r="AM16" i="35"/>
  <c r="Z15" i="32"/>
  <c r="AA20" i="32"/>
  <c r="Q19" i="32"/>
  <c r="K32" i="32"/>
  <c r="AJ30" i="35"/>
  <c r="AJ36" i="35"/>
  <c r="AL8" i="32"/>
  <c r="Y19" i="32"/>
  <c r="BD17" i="35"/>
  <c r="Z10" i="32"/>
  <c r="V27" i="30"/>
  <c r="AC27" i="30" s="1"/>
  <c r="AF8" i="32"/>
  <c r="AT20" i="35"/>
  <c r="AH35" i="35"/>
  <c r="AD29" i="35"/>
  <c r="AM17" i="32"/>
  <c r="AS16" i="32"/>
  <c r="S16" i="32"/>
  <c r="AF18" i="32"/>
  <c r="AD14" i="35"/>
  <c r="R15" i="32"/>
  <c r="AE35" i="32"/>
  <c r="X12" i="32"/>
  <c r="S36" i="32"/>
  <c r="AS32" i="32"/>
  <c r="X15" i="32"/>
  <c r="AL14" i="32"/>
  <c r="AN29" i="35"/>
  <c r="X31" i="32"/>
  <c r="BC14" i="35"/>
  <c r="W39" i="30"/>
  <c r="AD39" i="30" s="1"/>
  <c r="K9" i="32"/>
  <c r="R14" i="32"/>
  <c r="AM9" i="35"/>
  <c r="Y13" i="35"/>
  <c r="X8" i="32"/>
  <c r="AS11" i="32"/>
  <c r="AE15" i="32"/>
  <c r="Z32" i="32"/>
  <c r="X32" i="32"/>
  <c r="AU14" i="32"/>
  <c r="AU8" i="35"/>
  <c r="R29" i="32"/>
  <c r="AZ8" i="35"/>
  <c r="AE8" i="32"/>
  <c r="W11" i="35"/>
  <c r="Y32" i="35"/>
  <c r="AE16" i="32"/>
  <c r="AO35" i="32"/>
  <c r="AO11" i="35"/>
  <c r="AA30" i="32"/>
  <c r="AA18" i="32"/>
  <c r="AN19" i="32"/>
  <c r="U33" i="35"/>
  <c r="N18" i="32"/>
  <c r="AL16" i="32"/>
  <c r="U9" i="35"/>
  <c r="BD15" i="35"/>
  <c r="AH11" i="32"/>
  <c r="AJ35" i="35"/>
  <c r="AP9" i="32"/>
  <c r="N9" i="32"/>
  <c r="AT17" i="35"/>
  <c r="AE35" i="35"/>
  <c r="AT35" i="32"/>
  <c r="AB29" i="32"/>
  <c r="AI9" i="32"/>
  <c r="BD13" i="35"/>
  <c r="AO36" i="35"/>
  <c r="AY12" i="35"/>
  <c r="AP17" i="32"/>
  <c r="U30" i="32"/>
  <c r="AT11" i="35"/>
  <c r="AE10" i="32"/>
  <c r="AT17" i="32"/>
  <c r="AT13" i="32"/>
  <c r="Z36" i="35"/>
  <c r="S15" i="32"/>
  <c r="AG19" i="32"/>
  <c r="AJ9" i="35"/>
  <c r="Y14" i="32"/>
  <c r="AJ13" i="35"/>
  <c r="AP20" i="32"/>
  <c r="N20" i="32"/>
  <c r="AT29" i="35"/>
  <c r="AJ14" i="35"/>
  <c r="Z19" i="32"/>
  <c r="AB31" i="32"/>
  <c r="AI20" i="32"/>
  <c r="BD36" i="35"/>
  <c r="AO10" i="35"/>
  <c r="AY30" i="35"/>
  <c r="AW11" i="32"/>
  <c r="U29" i="32"/>
  <c r="AT36" i="35"/>
  <c r="AW13" i="32"/>
  <c r="AX33" i="35"/>
  <c r="AA16" i="32"/>
  <c r="AU33" i="32"/>
  <c r="K13" i="32"/>
  <c r="AT36" i="32"/>
  <c r="AO17" i="35"/>
  <c r="AD10" i="35"/>
  <c r="Y15" i="32"/>
  <c r="AE20" i="35"/>
  <c r="J31" i="32"/>
  <c r="U18" i="35"/>
  <c r="AT8" i="35"/>
  <c r="AI19" i="32"/>
  <c r="AY9" i="35"/>
  <c r="AM20" i="32"/>
  <c r="AG36" i="35"/>
  <c r="AT29" i="32"/>
  <c r="T12" i="32"/>
  <c r="AG14" i="32"/>
  <c r="AR16" i="30"/>
  <c r="X29" i="32"/>
  <c r="AS17" i="32"/>
  <c r="Y10" i="32"/>
  <c r="J9" i="32"/>
  <c r="AG35" i="32"/>
  <c r="AE13" i="32"/>
  <c r="Z13" i="32"/>
  <c r="AR31" i="35"/>
  <c r="AX16" i="35"/>
  <c r="AD18" i="35"/>
  <c r="R32" i="32"/>
  <c r="T32" i="32"/>
  <c r="T35" i="35"/>
  <c r="AL12" i="32"/>
  <c r="AI15" i="35"/>
  <c r="V39" i="30"/>
  <c r="AC39" i="30" s="1"/>
  <c r="L19" i="32"/>
  <c r="X10" i="35"/>
  <c r="AN14" i="32"/>
  <c r="AF13" i="32"/>
  <c r="AN9" i="32"/>
  <c r="AM10" i="32"/>
  <c r="X33" i="35"/>
  <c r="AD32" i="35"/>
  <c r="T12" i="35"/>
  <c r="M12" i="35" s="1"/>
  <c r="S18" i="32"/>
  <c r="AK10" i="35"/>
  <c r="AN32" i="35"/>
  <c r="AM14" i="35"/>
  <c r="AE18" i="32"/>
  <c r="AS8" i="32"/>
  <c r="AM35" i="32"/>
  <c r="T11" i="32"/>
  <c r="R11" i="32"/>
  <c r="AA32" i="32"/>
  <c r="AF9" i="32"/>
  <c r="W27" i="30"/>
  <c r="AD27" i="30" s="1"/>
  <c r="U20" i="35"/>
  <c r="AP8" i="35"/>
  <c r="AL13" i="32"/>
  <c r="AT9" i="32"/>
  <c r="X13" i="32"/>
  <c r="Y15" i="35"/>
  <c r="W10" i="35"/>
  <c r="AF20" i="32"/>
  <c r="Y18" i="32"/>
  <c r="Y17" i="32"/>
  <c r="Z31" i="35"/>
  <c r="AB30" i="32"/>
  <c r="Q31" i="32"/>
  <c r="Z34" i="35"/>
  <c r="Q30" i="32"/>
  <c r="AF17" i="32"/>
  <c r="AO18" i="35"/>
  <c r="AP16" i="32"/>
  <c r="N16" i="32"/>
  <c r="AT18" i="35"/>
  <c r="AJ34" i="35"/>
  <c r="AG18" i="32"/>
  <c r="AB8" i="32"/>
  <c r="AI15" i="32"/>
  <c r="BD12" i="35"/>
  <c r="AE34" i="35"/>
  <c r="BD31" i="35"/>
  <c r="AB16" i="32"/>
  <c r="AI17" i="32"/>
  <c r="BD34" i="35"/>
  <c r="Z32" i="35"/>
  <c r="AT20" i="32"/>
  <c r="AT32" i="32"/>
  <c r="AE15" i="35"/>
  <c r="J8" i="32"/>
  <c r="AX9" i="35"/>
  <c r="AO34" i="35"/>
  <c r="T35" i="32"/>
  <c r="AA15" i="32"/>
  <c r="AO19" i="35"/>
  <c r="AI13" i="32"/>
  <c r="BD29" i="35"/>
  <c r="AO33" i="35"/>
  <c r="Z29" i="35"/>
  <c r="AG32" i="32"/>
  <c r="AW17" i="32"/>
  <c r="U33" i="32"/>
  <c r="AY17" i="35"/>
  <c r="AE10" i="35"/>
  <c r="BD33" i="35"/>
  <c r="AT9" i="35"/>
  <c r="AP11" i="32"/>
  <c r="BD18" i="35"/>
  <c r="AQ15" i="35"/>
  <c r="X34" i="32"/>
  <c r="N34" i="32"/>
  <c r="AH36" i="32"/>
  <c r="AT15" i="32"/>
  <c r="U30" i="35"/>
  <c r="AN29" i="32"/>
  <c r="Z11" i="32"/>
  <c r="AT32" i="35"/>
  <c r="AS30" i="32"/>
  <c r="U31" i="35"/>
  <c r="AW29" i="32"/>
  <c r="U13" i="32"/>
  <c r="BD16" i="35"/>
  <c r="AO16" i="35"/>
  <c r="U36" i="35"/>
  <c r="AB17" i="32"/>
  <c r="AP12" i="32"/>
  <c r="N10" i="32"/>
  <c r="AT19" i="35"/>
  <c r="AT33" i="35"/>
  <c r="AP14" i="32"/>
  <c r="BC31" i="35"/>
  <c r="Q15" i="32"/>
  <c r="AO9" i="32"/>
  <c r="U19" i="35"/>
  <c r="AT34" i="35"/>
  <c r="AA9" i="32"/>
  <c r="U12" i="35"/>
  <c r="AY16" i="35"/>
  <c r="Q17" i="32"/>
  <c r="Z14" i="35"/>
  <c r="AW36" i="32"/>
  <c r="U19" i="32"/>
  <c r="AY33" i="35"/>
  <c r="AE14" i="35"/>
  <c r="U16" i="35"/>
  <c r="R30" i="32"/>
  <c r="AW31" i="32"/>
  <c r="U20" i="32"/>
  <c r="AY8" i="35"/>
  <c r="AT12" i="35"/>
  <c r="AB18" i="32"/>
  <c r="AB12" i="32"/>
  <c r="V12" i="35"/>
  <c r="Q11" i="35"/>
  <c r="BC9" i="35"/>
  <c r="AS34" i="32"/>
  <c r="AG31" i="35"/>
  <c r="AV33" i="35"/>
  <c r="AZ14" i="35"/>
  <c r="W30" i="35"/>
  <c r="AL30" i="35"/>
  <c r="AH16" i="35"/>
  <c r="R11" i="35"/>
  <c r="X14" i="35"/>
  <c r="AW31" i="35"/>
  <c r="X39" i="30"/>
  <c r="AE39" i="30" s="1"/>
  <c r="X26" i="30"/>
  <c r="AE26" i="30" s="1"/>
  <c r="AK35" i="35"/>
  <c r="T34" i="35"/>
  <c r="AN34" i="35"/>
  <c r="K17" i="32"/>
  <c r="BC34" i="35"/>
  <c r="AM17" i="35"/>
  <c r="AH33" i="32"/>
  <c r="AM36" i="35"/>
  <c r="AB10" i="35"/>
  <c r="L34" i="32"/>
  <c r="AB9" i="32"/>
  <c r="AE31" i="35"/>
  <c r="AJ12" i="35"/>
  <c r="AS29" i="32"/>
  <c r="AY32" i="35"/>
  <c r="Z8" i="35"/>
  <c r="BD10" i="35"/>
  <c r="BB15" i="35"/>
  <c r="AA12" i="35"/>
  <c r="S11" i="35"/>
  <c r="AC13" i="35"/>
  <c r="S9" i="32"/>
  <c r="AV10" i="35"/>
  <c r="W17" i="35"/>
  <c r="AE19" i="32"/>
  <c r="Q9" i="35"/>
  <c r="J16" i="32"/>
  <c r="AV16" i="35"/>
  <c r="AP10" i="35"/>
  <c r="T32" i="35"/>
  <c r="AU14" i="35"/>
  <c r="BD14" i="35"/>
  <c r="AP19" i="32"/>
  <c r="AI30" i="32"/>
  <c r="AP16" i="35"/>
  <c r="T31" i="35"/>
  <c r="M31" i="35" s="1"/>
  <c r="Q29" i="35"/>
  <c r="AF31" i="35"/>
  <c r="AZ12" i="35"/>
  <c r="X29" i="35"/>
  <c r="V35" i="35"/>
  <c r="M36" i="32"/>
  <c r="AX36" i="35"/>
  <c r="AK15" i="35"/>
  <c r="AM13" i="35"/>
  <c r="AG16" i="35"/>
  <c r="BB14" i="35"/>
  <c r="BB20" i="35"/>
  <c r="X12" i="35"/>
  <c r="AW13" i="35"/>
  <c r="AG34" i="32"/>
  <c r="V36" i="35"/>
  <c r="AR29" i="35"/>
  <c r="Z33" i="32"/>
  <c r="AP9" i="35"/>
  <c r="AK32" i="35"/>
  <c r="C32" i="35" s="1"/>
  <c r="S34" i="35"/>
  <c r="AL18" i="35"/>
  <c r="R16" i="35"/>
  <c r="AU18" i="35"/>
  <c r="Q33" i="35"/>
  <c r="AG19" i="35"/>
  <c r="AM33" i="32"/>
  <c r="AU33" i="35"/>
  <c r="N19" i="32"/>
  <c r="AM20" i="35"/>
  <c r="AK30" i="35"/>
  <c r="AL34" i="35"/>
  <c r="BC13" i="35"/>
  <c r="S36" i="35"/>
  <c r="AW17" i="35"/>
  <c r="AV17" i="35"/>
  <c r="AE29" i="32"/>
  <c r="Y14" i="35"/>
  <c r="V14" i="35"/>
  <c r="AU34" i="35"/>
  <c r="AQ14" i="35"/>
  <c r="S20" i="35"/>
  <c r="AG15" i="35"/>
  <c r="AU15" i="35"/>
  <c r="AQ32" i="35"/>
  <c r="AO33" i="32"/>
  <c r="BA14" i="35"/>
  <c r="AR19" i="35"/>
  <c r="AA35" i="35"/>
  <c r="AC8" i="35"/>
  <c r="Q34" i="32"/>
  <c r="BA18" i="35"/>
  <c r="AQ31" i="35"/>
  <c r="BC18" i="35"/>
  <c r="AV34" i="32"/>
  <c r="AA19" i="35"/>
  <c r="R34" i="35"/>
  <c r="AI10" i="35"/>
  <c r="AV13" i="35"/>
  <c r="AP36" i="35"/>
  <c r="AZ16" i="35"/>
  <c r="AT33" i="32"/>
  <c r="BD11" i="35"/>
  <c r="U34" i="32"/>
  <c r="M17" i="32"/>
  <c r="R30" i="35"/>
  <c r="AP12" i="35"/>
  <c r="AC18" i="35"/>
  <c r="AA34" i="35"/>
  <c r="AV29" i="35"/>
  <c r="AP33" i="35"/>
  <c r="AC17" i="35"/>
  <c r="AA36" i="35"/>
  <c r="J33" i="32"/>
  <c r="AW15" i="35"/>
  <c r="AW12" i="35"/>
  <c r="V30" i="35"/>
  <c r="S31" i="35"/>
  <c r="AW30" i="35"/>
  <c r="AL35" i="35"/>
  <c r="AU13" i="35"/>
  <c r="AW35" i="35"/>
  <c r="BA13" i="35"/>
  <c r="S12" i="35"/>
  <c r="R8" i="35"/>
  <c r="M35" i="32"/>
  <c r="W32" i="35"/>
  <c r="AV19" i="35"/>
  <c r="W13" i="35"/>
  <c r="AZ19" i="35"/>
  <c r="X35" i="35"/>
  <c r="S18" i="35"/>
  <c r="M11" i="32"/>
  <c r="BD9" i="35"/>
  <c r="AP29" i="32"/>
  <c r="U31" i="32"/>
  <c r="AG16" i="32"/>
  <c r="AE29" i="35"/>
  <c r="AI8" i="32"/>
  <c r="R20" i="32"/>
  <c r="AR9" i="35"/>
  <c r="AF12" i="35"/>
  <c r="Y18" i="35"/>
  <c r="AP29" i="35"/>
  <c r="Q35" i="35"/>
  <c r="W19" i="35"/>
  <c r="AH14" i="35"/>
  <c r="AI33" i="35"/>
  <c r="AL31" i="35"/>
  <c r="R36" i="35"/>
  <c r="AZ36" i="35"/>
  <c r="AZ15" i="35"/>
  <c r="BB19" i="35"/>
  <c r="AO9" i="35"/>
  <c r="G9" i="35" s="1"/>
  <c r="AW8" i="32"/>
  <c r="S35" i="35"/>
  <c r="AW29" i="35"/>
  <c r="AI35" i="35"/>
  <c r="AG20" i="35"/>
  <c r="AR11" i="35"/>
  <c r="W20" i="35"/>
  <c r="AF12" i="32"/>
  <c r="X17" i="35"/>
  <c r="AC33" i="35"/>
  <c r="AO34" i="32"/>
  <c r="AK20" i="35"/>
  <c r="BA33" i="35"/>
  <c r="AH9" i="35"/>
  <c r="AO14" i="32"/>
  <c r="X18" i="35"/>
  <c r="AD34" i="35"/>
  <c r="AA13" i="35"/>
  <c r="AV32" i="35"/>
  <c r="V34" i="35"/>
  <c r="S17" i="35"/>
  <c r="AW19" i="35"/>
  <c r="AM30" i="35"/>
  <c r="AB13" i="35"/>
  <c r="AM35" i="35"/>
  <c r="E35" i="35" s="1"/>
  <c r="AR10" i="35"/>
  <c r="AB19" i="35"/>
  <c r="S29" i="35"/>
  <c r="AK19" i="35"/>
  <c r="T33" i="35"/>
  <c r="AF19" i="35"/>
  <c r="AE36" i="35"/>
  <c r="U12" i="32"/>
  <c r="AI29" i="32"/>
  <c r="AF15" i="35"/>
  <c r="S13" i="35"/>
  <c r="X16" i="35"/>
  <c r="AN33" i="35"/>
  <c r="AQ10" i="35"/>
  <c r="AF16" i="35"/>
  <c r="S10" i="35"/>
  <c r="AQ19" i="35"/>
  <c r="AA29" i="35"/>
  <c r="R31" i="35"/>
  <c r="AQ30" i="35"/>
  <c r="Y34" i="32"/>
  <c r="X38" i="30"/>
  <c r="AE38" i="30" s="1"/>
  <c r="AW33" i="35"/>
  <c r="S33" i="35"/>
  <c r="AP30" i="35"/>
  <c r="AU34" i="32"/>
  <c r="AG30" i="35"/>
  <c r="AC15" i="35"/>
  <c r="AH12" i="35"/>
  <c r="M13" i="32"/>
  <c r="X33" i="32"/>
  <c r="AV12" i="35"/>
  <c r="J18" i="32"/>
  <c r="AG10" i="35"/>
  <c r="M31" i="32"/>
  <c r="M9" i="32"/>
  <c r="AX34" i="35"/>
  <c r="W16" i="35"/>
  <c r="AI16" i="32"/>
  <c r="AP18" i="32"/>
  <c r="AA33" i="35"/>
  <c r="Q14" i="35"/>
  <c r="AM29" i="35"/>
  <c r="X8" i="35"/>
  <c r="AF17" i="35"/>
  <c r="AP14" i="35"/>
  <c r="AK12" i="35"/>
  <c r="AU9" i="35"/>
  <c r="Q20" i="35"/>
  <c r="BC29" i="35"/>
  <c r="AB34" i="35"/>
  <c r="BA35" i="35"/>
  <c r="AC19" i="35"/>
  <c r="W8" i="35"/>
  <c r="AQ29" i="35"/>
  <c r="AZ35" i="35"/>
  <c r="AH13" i="35"/>
  <c r="AE33" i="32"/>
  <c r="AG14" i="35"/>
  <c r="BA32" i="35"/>
  <c r="AG9" i="35"/>
  <c r="S34" i="32"/>
  <c r="AQ9" i="35"/>
  <c r="AA15" i="35"/>
  <c r="AF20" i="35"/>
  <c r="AN11" i="35"/>
  <c r="V19" i="35"/>
  <c r="BB33" i="35"/>
  <c r="Q12" i="35"/>
  <c r="AO13" i="35"/>
  <c r="U16" i="32"/>
  <c r="Q34" i="35"/>
  <c r="AE9" i="35"/>
  <c r="BB8" i="35"/>
  <c r="BD20" i="35"/>
  <c r="AB35" i="32"/>
  <c r="AI31" i="32"/>
  <c r="X34" i="35"/>
  <c r="AR33" i="35"/>
  <c r="Q19" i="35"/>
  <c r="AN18" i="35"/>
  <c r="AK29" i="35"/>
  <c r="J15" i="32"/>
  <c r="AD33" i="35"/>
  <c r="AZ10" i="35"/>
  <c r="AH17" i="35"/>
  <c r="AW11" i="35"/>
  <c r="Q31" i="35"/>
  <c r="AR16" i="35"/>
  <c r="BA20" i="35"/>
  <c r="R18" i="35"/>
  <c r="AH19" i="35"/>
  <c r="AB32" i="32"/>
  <c r="AZ9" i="35"/>
  <c r="W18" i="35"/>
  <c r="AL32" i="35"/>
  <c r="D32" i="35" s="1"/>
  <c r="AN9" i="35"/>
  <c r="F9" i="35" s="1"/>
  <c r="AZ33" i="35"/>
  <c r="AF34" i="32"/>
  <c r="AF29" i="35"/>
  <c r="BC19" i="35"/>
  <c r="BB16" i="35"/>
  <c r="X37" i="30"/>
  <c r="AE37" i="30" s="1"/>
  <c r="W31" i="35"/>
  <c r="AK33" i="35"/>
  <c r="C33" i="35" s="1"/>
  <c r="AZ30" i="35"/>
  <c r="AR13" i="35"/>
  <c r="AU35" i="35"/>
  <c r="AS19" i="35"/>
  <c r="AW9" i="35"/>
  <c r="AS19" i="32"/>
  <c r="AB8" i="35"/>
  <c r="R20" i="35"/>
  <c r="R33" i="35"/>
  <c r="T18" i="32"/>
  <c r="AG18" i="35"/>
  <c r="S19" i="35"/>
  <c r="AQ34" i="35"/>
  <c r="AB30" i="35"/>
  <c r="Q13" i="35"/>
  <c r="BA16" i="35"/>
  <c r="M18" i="32"/>
  <c r="AE9" i="32"/>
  <c r="AR14" i="35"/>
  <c r="BA34" i="35"/>
  <c r="S15" i="35"/>
  <c r="N8" i="32"/>
  <c r="AW16" i="32"/>
  <c r="AB36" i="32"/>
  <c r="K33" i="32"/>
  <c r="AM18" i="35"/>
  <c r="M34" i="32"/>
  <c r="AH16" i="32"/>
  <c r="BA36" i="35"/>
  <c r="M32" i="32"/>
  <c r="Q17" i="35"/>
  <c r="AA10" i="35"/>
  <c r="AE36" i="32"/>
  <c r="V15" i="35"/>
  <c r="M14" i="32"/>
  <c r="AP20" i="35"/>
  <c r="AD19" i="35"/>
  <c r="AX20" i="35"/>
  <c r="J20" i="32"/>
  <c r="AG12" i="35"/>
  <c r="S14" i="35"/>
  <c r="M16" i="32"/>
  <c r="AH32" i="32"/>
  <c r="AB32" i="35"/>
  <c r="V31" i="35"/>
  <c r="AH11" i="35"/>
  <c r="Z34" i="32"/>
  <c r="R19" i="35"/>
  <c r="K19" i="35" s="1"/>
  <c r="AV30" i="35"/>
  <c r="AT34" i="32"/>
  <c r="AA14" i="35"/>
  <c r="AH30" i="35"/>
  <c r="AS33" i="35"/>
  <c r="AP11" i="35"/>
  <c r="AM19" i="35"/>
  <c r="AJ11" i="35"/>
  <c r="AB34" i="32"/>
  <c r="AB20" i="32"/>
  <c r="M10" i="32"/>
  <c r="AU16" i="35"/>
  <c r="AX10" i="35"/>
  <c r="AM34" i="35"/>
  <c r="E34" i="35" s="1"/>
  <c r="BB12" i="35"/>
  <c r="AZ29" i="35"/>
  <c r="AF11" i="35"/>
  <c r="AC32" i="35"/>
  <c r="AW10" i="35"/>
  <c r="AQ20" i="35"/>
  <c r="W33" i="35"/>
  <c r="AV14" i="35"/>
  <c r="AZ34" i="35"/>
  <c r="R33" i="32"/>
  <c r="L33" i="32"/>
  <c r="K20" i="32"/>
  <c r="BC33" i="35"/>
  <c r="X28" i="30"/>
  <c r="AE28" i="30" s="1"/>
  <c r="AF33" i="35"/>
  <c r="M20" i="32"/>
  <c r="AU31" i="35"/>
  <c r="AH29" i="35"/>
  <c r="M19" i="32"/>
  <c r="AG13" i="35"/>
  <c r="AF9" i="35"/>
  <c r="M8" i="32"/>
  <c r="R9" i="35"/>
  <c r="AG17" i="35"/>
  <c r="AC34" i="35"/>
  <c r="Z19" i="35"/>
  <c r="AT30" i="35"/>
  <c r="Q20" i="32"/>
  <c r="AU29" i="32"/>
  <c r="U8" i="35"/>
  <c r="N8" i="35" s="1"/>
  <c r="AO20" i="35"/>
  <c r="AI35" i="32"/>
  <c r="AW15" i="32"/>
  <c r="AK31" i="35"/>
  <c r="C31" i="35" s="1"/>
  <c r="AS32" i="35"/>
  <c r="X30" i="35"/>
  <c r="AR12" i="35"/>
  <c r="V29" i="35"/>
  <c r="AV17" i="32"/>
  <c r="BA30" i="35"/>
  <c r="AB12" i="35"/>
  <c r="M29" i="32"/>
  <c r="AK36" i="35"/>
  <c r="AI8" i="35"/>
  <c r="AL34" i="32"/>
  <c r="AA17" i="35"/>
  <c r="AR34" i="35"/>
  <c r="AO12" i="35"/>
  <c r="G12" i="35" s="1"/>
  <c r="N33" i="32"/>
  <c r="N11" i="32"/>
  <c r="W36" i="35"/>
  <c r="AN33" i="32"/>
  <c r="AX11" i="35"/>
  <c r="X27" i="30"/>
  <c r="AE27" i="30" s="1"/>
  <c r="AG15" i="32"/>
  <c r="AK34" i="35"/>
  <c r="X15" i="35"/>
  <c r="AB16" i="35"/>
  <c r="AP35" i="35"/>
  <c r="Y33" i="35"/>
  <c r="AW14" i="35"/>
  <c r="R12" i="35"/>
  <c r="K12" i="35" s="1"/>
  <c r="AH34" i="35"/>
  <c r="BA31" i="35"/>
  <c r="AF35" i="35"/>
  <c r="Y33" i="32"/>
  <c r="AF30" i="35"/>
  <c r="AW16" i="35"/>
  <c r="AB33" i="35"/>
  <c r="V17" i="35"/>
  <c r="AG29" i="35"/>
  <c r="AZ11" i="35"/>
  <c r="AP18" i="35"/>
  <c r="AI34" i="35"/>
  <c r="BA9" i="35"/>
  <c r="Q33" i="32"/>
  <c r="AF10" i="35"/>
  <c r="AN8" i="35"/>
  <c r="F8" i="35" s="1"/>
  <c r="AQ11" i="35"/>
  <c r="AC14" i="35"/>
  <c r="AB14" i="35"/>
  <c r="AY35" i="35"/>
  <c r="AT13" i="35"/>
  <c r="AB15" i="35"/>
  <c r="AW18" i="35"/>
  <c r="BA10" i="35"/>
  <c r="AR30" i="35"/>
  <c r="AH18" i="35"/>
  <c r="AR36" i="35"/>
  <c r="R17" i="35"/>
  <c r="K17" i="35" s="1"/>
  <c r="AF33" i="32"/>
  <c r="AO18" i="32"/>
  <c r="BA11" i="35"/>
  <c r="AM31" i="35"/>
  <c r="E31" i="35" s="1"/>
  <c r="V33" i="35"/>
  <c r="AQ12" i="35"/>
  <c r="AG34" i="35"/>
  <c r="R14" i="35"/>
  <c r="K14" i="35" s="1"/>
  <c r="W35" i="35"/>
  <c r="AV20" i="35"/>
  <c r="K34" i="32"/>
  <c r="AQ13" i="35"/>
  <c r="T36" i="32"/>
  <c r="V18" i="35"/>
  <c r="AE34" i="32"/>
  <c r="AF14" i="35"/>
  <c r="AL16" i="35"/>
  <c r="Q18" i="35"/>
  <c r="BB10" i="35"/>
  <c r="AF32" i="32"/>
  <c r="AQ17" i="35"/>
  <c r="X31" i="35"/>
  <c r="AA33" i="32"/>
  <c r="S16" i="35"/>
  <c r="L16" i="35" s="1"/>
  <c r="BB34" i="35"/>
  <c r="U17" i="32"/>
  <c r="AY10" i="35"/>
  <c r="BB29" i="35"/>
  <c r="AR15" i="35"/>
  <c r="AC20" i="35"/>
  <c r="AL29" i="35"/>
  <c r="D29" i="35" s="1"/>
  <c r="AA31" i="35"/>
  <c r="AC10" i="35"/>
  <c r="BB11" i="35"/>
  <c r="V8" i="35"/>
  <c r="AP13" i="35"/>
  <c r="AK17" i="35"/>
  <c r="AM15" i="35"/>
  <c r="AH20" i="35"/>
  <c r="AH32" i="35"/>
  <c r="AQ18" i="35"/>
  <c r="AQ36" i="35"/>
  <c r="Q36" i="35"/>
  <c r="S9" i="35"/>
  <c r="L9" i="35" s="1"/>
  <c r="AR18" i="35"/>
  <c r="AH20" i="32"/>
  <c r="BA15" i="35"/>
  <c r="AV9" i="35"/>
  <c r="M33" i="32"/>
  <c r="AU12" i="35"/>
  <c r="BB9" i="35"/>
  <c r="AZ17" i="35"/>
  <c r="L16" i="32"/>
  <c r="AH10" i="35"/>
  <c r="AU19" i="35"/>
  <c r="AV18" i="35"/>
  <c r="AH36" i="29"/>
  <c r="G36" i="29"/>
  <c r="H36" i="29" s="1"/>
  <c r="AN33" i="29"/>
  <c r="M33" i="29"/>
  <c r="N33" i="29" s="1"/>
  <c r="D19" i="29"/>
  <c r="E19" i="29" s="1"/>
  <c r="AE19" i="29"/>
  <c r="M18" i="29"/>
  <c r="N18" i="29" s="1"/>
  <c r="AN18" i="29"/>
  <c r="G15" i="29"/>
  <c r="H15" i="29" s="1"/>
  <c r="AH15" i="29"/>
  <c r="AE13" i="29"/>
  <c r="D13" i="29"/>
  <c r="E13" i="29" s="1"/>
  <c r="AE28" i="29"/>
  <c r="D28" i="29"/>
  <c r="E28" i="29" s="1"/>
  <c r="AH16" i="29"/>
  <c r="G16" i="29"/>
  <c r="H16" i="29" s="1"/>
  <c r="AN36" i="29"/>
  <c r="M36" i="29"/>
  <c r="N36" i="29" s="1"/>
  <c r="AK28" i="29"/>
  <c r="J28" i="29"/>
  <c r="K28" i="29" s="1"/>
  <c r="AE26" i="29"/>
  <c r="D26" i="29"/>
  <c r="E26" i="29" s="1"/>
  <c r="J13" i="29"/>
  <c r="K13" i="29" s="1"/>
  <c r="AK13" i="29"/>
  <c r="G27" i="29"/>
  <c r="H27" i="29" s="1"/>
  <c r="AH27" i="29"/>
  <c r="AN24" i="29"/>
  <c r="M24" i="29"/>
  <c r="N24" i="29" s="1"/>
  <c r="AK14" i="29"/>
  <c r="J14" i="29"/>
  <c r="K14" i="29" s="1"/>
  <c r="AH17" i="29"/>
  <c r="G17" i="29"/>
  <c r="H17" i="29" s="1"/>
  <c r="AN31" i="29"/>
  <c r="M31" i="29"/>
  <c r="N31" i="29" s="1"/>
  <c r="AE22" i="29"/>
  <c r="D22" i="29"/>
  <c r="E22" i="29" s="1"/>
  <c r="AE35" i="29"/>
  <c r="D35" i="29"/>
  <c r="E35" i="29" s="1"/>
  <c r="AN22" i="29"/>
  <c r="M22" i="29"/>
  <c r="N22" i="29" s="1"/>
  <c r="J36" i="35" l="1"/>
  <c r="N19" i="35"/>
  <c r="AF20" i="26"/>
  <c r="BY28" i="20" s="1"/>
  <c r="BZ28" i="20" s="1"/>
  <c r="K22" i="35"/>
  <c r="L19" i="35"/>
  <c r="F18" i="35"/>
  <c r="AJ35" i="30"/>
  <c r="AK35" i="30" s="1"/>
  <c r="AF19" i="26"/>
  <c r="BY27" i="20" s="1"/>
  <c r="BZ27" i="20" s="1"/>
  <c r="AF18" i="26"/>
  <c r="BY26" i="20" s="1"/>
  <c r="BZ26" i="20" s="1"/>
  <c r="J12" i="35"/>
  <c r="AJ11" i="30"/>
  <c r="AK11" i="30" s="1"/>
  <c r="AF33" i="46"/>
  <c r="AG33" i="46" s="1"/>
  <c r="AJ33" i="30"/>
  <c r="AK33" i="30" s="1"/>
  <c r="BX28" i="20"/>
  <c r="N28" i="20"/>
  <c r="BU28" i="20" s="1"/>
  <c r="BV28" i="20" s="1"/>
  <c r="BX16" i="20"/>
  <c r="N16" i="20"/>
  <c r="BU16" i="20" s="1"/>
  <c r="BV16" i="20" s="1"/>
  <c r="BX32" i="20"/>
  <c r="N32" i="20"/>
  <c r="BU32" i="20" s="1"/>
  <c r="BV32" i="20" s="1"/>
  <c r="BX20" i="20"/>
  <c r="N20" i="20"/>
  <c r="BU20" i="20" s="1"/>
  <c r="BV20" i="20" s="1"/>
  <c r="BX36" i="20"/>
  <c r="N36" i="20"/>
  <c r="BU36" i="20" s="1"/>
  <c r="BV36" i="20" s="1"/>
  <c r="BX38" i="20"/>
  <c r="N38" i="20"/>
  <c r="BU38" i="20" s="1"/>
  <c r="BV38" i="20" s="1"/>
  <c r="BX12" i="20"/>
  <c r="N12" i="20"/>
  <c r="BU12" i="20" s="1"/>
  <c r="BV12" i="20" s="1"/>
  <c r="BX17" i="20"/>
  <c r="N17" i="20"/>
  <c r="BU17" i="20" s="1"/>
  <c r="BV17" i="20" s="1"/>
  <c r="BX35" i="20"/>
  <c r="N35" i="20"/>
  <c r="BU35" i="20" s="1"/>
  <c r="BV35" i="20" s="1"/>
  <c r="BX24" i="20"/>
  <c r="N24" i="20"/>
  <c r="BU24" i="20" s="1"/>
  <c r="BV24" i="20" s="1"/>
  <c r="BX40" i="20"/>
  <c r="N40" i="20"/>
  <c r="BU40" i="20" s="1"/>
  <c r="BV40" i="20" s="1"/>
  <c r="BX27" i="20"/>
  <c r="N27" i="20"/>
  <c r="BU27" i="20" s="1"/>
  <c r="BV27" i="20" s="1"/>
  <c r="AF11" i="46"/>
  <c r="AG11" i="46" s="1"/>
  <c r="C13" i="26"/>
  <c r="K24" i="35"/>
  <c r="M23" i="35"/>
  <c r="L17" i="35"/>
  <c r="E19" i="35"/>
  <c r="J20" i="35"/>
  <c r="F33" i="35"/>
  <c r="M33" i="35"/>
  <c r="L35" i="35"/>
  <c r="L18" i="35"/>
  <c r="L12" i="35"/>
  <c r="D35" i="35"/>
  <c r="D34" i="35"/>
  <c r="C15" i="35"/>
  <c r="L11" i="35"/>
  <c r="E36" i="35"/>
  <c r="K11" i="35"/>
  <c r="G16" i="35"/>
  <c r="N31" i="35"/>
  <c r="G19" i="35"/>
  <c r="E14" i="35"/>
  <c r="M35" i="35"/>
  <c r="G36" i="35"/>
  <c r="N9" i="35"/>
  <c r="N34" i="35"/>
  <c r="N10" i="35"/>
  <c r="N13" i="35"/>
  <c r="N11" i="35"/>
  <c r="D17" i="35"/>
  <c r="D15" i="35"/>
  <c r="M36" i="35"/>
  <c r="C9" i="35"/>
  <c r="F16" i="35"/>
  <c r="Y15" i="30"/>
  <c r="AF15" i="30" s="1"/>
  <c r="K15" i="35"/>
  <c r="J8" i="35"/>
  <c r="F30" i="35"/>
  <c r="D8" i="35"/>
  <c r="M20" i="35"/>
  <c r="M10" i="35"/>
  <c r="L32" i="35"/>
  <c r="M17" i="35"/>
  <c r="F12" i="35"/>
  <c r="N21" i="35"/>
  <c r="Z15" i="30"/>
  <c r="V15" i="30"/>
  <c r="AC15" i="30" s="1"/>
  <c r="Z16" i="30"/>
  <c r="V16" i="30"/>
  <c r="AC16" i="30" s="1"/>
  <c r="M14" i="35"/>
  <c r="J21" i="35"/>
  <c r="F21" i="35"/>
  <c r="J23" i="35"/>
  <c r="J22" i="35"/>
  <c r="G24" i="35"/>
  <c r="N22" i="35"/>
  <c r="M25" i="35"/>
  <c r="F24" i="35"/>
  <c r="K28" i="35"/>
  <c r="C27" i="35"/>
  <c r="L27" i="35"/>
  <c r="L25" i="35"/>
  <c r="J27" i="35"/>
  <c r="L28" i="35"/>
  <c r="U16" i="46"/>
  <c r="AB16" i="46" s="1"/>
  <c r="D27" i="35"/>
  <c r="J28" i="35"/>
  <c r="V16" i="46"/>
  <c r="R16" i="46"/>
  <c r="Y16" i="46" s="1"/>
  <c r="K26" i="35"/>
  <c r="G26" i="35"/>
  <c r="J25" i="35"/>
  <c r="J34" i="35"/>
  <c r="L33" i="35"/>
  <c r="L10" i="35"/>
  <c r="C30" i="35"/>
  <c r="K16" i="35"/>
  <c r="F34" i="35"/>
  <c r="J11" i="35"/>
  <c r="N30" i="35"/>
  <c r="G33" i="35"/>
  <c r="F32" i="35"/>
  <c r="F29" i="35"/>
  <c r="E16" i="35"/>
  <c r="J15" i="35"/>
  <c r="C11" i="35"/>
  <c r="G31" i="35"/>
  <c r="N32" i="35"/>
  <c r="E8" i="35"/>
  <c r="D20" i="35"/>
  <c r="J10" i="35"/>
  <c r="N29" i="35"/>
  <c r="C16" i="35"/>
  <c r="G8" i="35"/>
  <c r="N15" i="35"/>
  <c r="E11" i="35"/>
  <c r="N14" i="35"/>
  <c r="D36" i="35"/>
  <c r="M29" i="35"/>
  <c r="K29" i="35"/>
  <c r="C18" i="35"/>
  <c r="G30" i="35"/>
  <c r="F15" i="35"/>
  <c r="F10" i="35"/>
  <c r="M9" i="35"/>
  <c r="F31" i="35"/>
  <c r="D14" i="35"/>
  <c r="F19" i="35"/>
  <c r="M11" i="35"/>
  <c r="F14" i="35"/>
  <c r="D10" i="35"/>
  <c r="D22" i="35"/>
  <c r="E25" i="35"/>
  <c r="E23" i="35"/>
  <c r="E24" i="35"/>
  <c r="M26" i="35"/>
  <c r="D23" i="35"/>
  <c r="C21" i="35"/>
  <c r="L23" i="35"/>
  <c r="G22" i="35"/>
  <c r="F23" i="35"/>
  <c r="E22" i="35"/>
  <c r="M22" i="35"/>
  <c r="E21" i="35"/>
  <c r="E28" i="35"/>
  <c r="L21" i="35"/>
  <c r="G25" i="35"/>
  <c r="C25" i="35"/>
  <c r="F25" i="35"/>
  <c r="N26" i="35"/>
  <c r="N28" i="35"/>
  <c r="J13" i="35"/>
  <c r="J31" i="35"/>
  <c r="J19" i="35"/>
  <c r="C19" i="35"/>
  <c r="E15" i="35"/>
  <c r="C34" i="35"/>
  <c r="E18" i="35"/>
  <c r="K18" i="35"/>
  <c r="C12" i="35"/>
  <c r="E29" i="35"/>
  <c r="K31" i="35"/>
  <c r="L13" i="35"/>
  <c r="L29" i="35"/>
  <c r="C20" i="35"/>
  <c r="K36" i="35"/>
  <c r="L31" i="35"/>
  <c r="K30" i="35"/>
  <c r="L20" i="35"/>
  <c r="L36" i="35"/>
  <c r="E20" i="35"/>
  <c r="D18" i="35"/>
  <c r="M32" i="35"/>
  <c r="J9" i="35"/>
  <c r="E17" i="35"/>
  <c r="M34" i="35"/>
  <c r="D30" i="35"/>
  <c r="N16" i="35"/>
  <c r="N12" i="35"/>
  <c r="C10" i="35"/>
  <c r="N18" i="35"/>
  <c r="G10" i="35"/>
  <c r="G29" i="35"/>
  <c r="K13" i="35"/>
  <c r="M8" i="35"/>
  <c r="K10" i="35"/>
  <c r="G35" i="35"/>
  <c r="N35" i="35"/>
  <c r="F20" i="35"/>
  <c r="E33" i="35"/>
  <c r="M18" i="35"/>
  <c r="L8" i="35"/>
  <c r="D13" i="35"/>
  <c r="D12" i="35"/>
  <c r="K35" i="35"/>
  <c r="J32" i="35"/>
  <c r="M16" i="35"/>
  <c r="M15" i="35"/>
  <c r="F35" i="35"/>
  <c r="K23" i="35"/>
  <c r="N23" i="35"/>
  <c r="M24" i="35"/>
  <c r="G27" i="35"/>
  <c r="V15" i="46"/>
  <c r="R15" i="46"/>
  <c r="Y15" i="46" s="1"/>
  <c r="C28" i="35"/>
  <c r="E27" i="35"/>
  <c r="F28" i="35"/>
  <c r="E26" i="35"/>
  <c r="C26" i="35"/>
  <c r="D21" i="35"/>
  <c r="D26" i="35"/>
  <c r="N27" i="35"/>
  <c r="K20" i="35"/>
  <c r="J17" i="35"/>
  <c r="J18" i="35"/>
  <c r="C17" i="35"/>
  <c r="D16" i="35"/>
  <c r="C36" i="35"/>
  <c r="G20" i="35"/>
  <c r="K9" i="35"/>
  <c r="L14" i="35"/>
  <c r="L15" i="35"/>
  <c r="K33" i="35"/>
  <c r="C29" i="35"/>
  <c r="G13" i="35"/>
  <c r="F11" i="35"/>
  <c r="J14" i="35"/>
  <c r="E30" i="35"/>
  <c r="D31" i="35"/>
  <c r="J35" i="35"/>
  <c r="K8" i="35"/>
  <c r="K34" i="35"/>
  <c r="J33" i="35"/>
  <c r="L34" i="35"/>
  <c r="E13" i="35"/>
  <c r="J29" i="35"/>
  <c r="C35" i="35"/>
  <c r="N36" i="35"/>
  <c r="G34" i="35"/>
  <c r="G18" i="35"/>
  <c r="N20" i="35"/>
  <c r="G17" i="35"/>
  <c r="N33" i="35"/>
  <c r="G11" i="35"/>
  <c r="E9" i="35"/>
  <c r="G15" i="35"/>
  <c r="M13" i="35"/>
  <c r="K32" i="35"/>
  <c r="D9" i="35"/>
  <c r="D19" i="35"/>
  <c r="J16" i="35"/>
  <c r="G32" i="35"/>
  <c r="N17" i="35"/>
  <c r="G14" i="35"/>
  <c r="C8" i="35"/>
  <c r="D11" i="35"/>
  <c r="E10" i="35"/>
  <c r="F36" i="35"/>
  <c r="C14" i="35"/>
  <c r="Y16" i="30"/>
  <c r="AF16" i="30" s="1"/>
  <c r="E12" i="35"/>
  <c r="M30" i="35"/>
  <c r="F13" i="35"/>
  <c r="C13" i="35"/>
  <c r="M19" i="35"/>
  <c r="D33" i="35"/>
  <c r="V17" i="30"/>
  <c r="AC17" i="30" s="1"/>
  <c r="Z17" i="30"/>
  <c r="J30" i="35"/>
  <c r="L30" i="35"/>
  <c r="K25" i="35"/>
  <c r="D24" i="35"/>
  <c r="L22" i="35"/>
  <c r="C22" i="35"/>
  <c r="L24" i="35"/>
  <c r="J24" i="35"/>
  <c r="M21" i="35"/>
  <c r="J26" i="35"/>
  <c r="V17" i="46"/>
  <c r="R17" i="46"/>
  <c r="Y17" i="46" s="1"/>
  <c r="M28" i="35"/>
  <c r="F22" i="35"/>
  <c r="F27" i="35"/>
  <c r="K21" i="35"/>
  <c r="N25" i="35"/>
  <c r="AA15" i="30" l="1"/>
  <c r="AH15" i="30" s="1"/>
  <c r="AG15" i="30"/>
  <c r="AG17" i="30"/>
  <c r="AA17" i="30"/>
  <c r="AH17" i="30" s="1"/>
  <c r="AC17" i="46"/>
  <c r="W17" i="46"/>
  <c r="AD17" i="46" s="1"/>
  <c r="W15" i="46"/>
  <c r="AD15" i="46" s="1"/>
  <c r="AC15" i="46"/>
  <c r="AG16" i="30"/>
  <c r="AA16" i="30"/>
  <c r="AH16" i="30" s="1"/>
  <c r="W16" i="46"/>
  <c r="AD16" i="46" s="1"/>
  <c r="AC16" i="46"/>
</calcChain>
</file>

<file path=xl/sharedStrings.xml><?xml version="1.0" encoding="utf-8"?>
<sst xmlns="http://schemas.openxmlformats.org/spreadsheetml/2006/main" count="8342" uniqueCount="261">
  <si>
    <t>杭州</t>
  </si>
  <si>
    <t>广州</t>
  </si>
  <si>
    <t>IQIYI</t>
  </si>
  <si>
    <t>南京</t>
  </si>
  <si>
    <t>深圳</t>
  </si>
  <si>
    <t>苏州</t>
  </si>
  <si>
    <t>Device</t>
    <phoneticPr fontId="8" type="noConversion"/>
  </si>
  <si>
    <t>Media</t>
    <phoneticPr fontId="8" type="noConversion"/>
  </si>
  <si>
    <t>Region</t>
  </si>
  <si>
    <t>Act.Imp</t>
  </si>
  <si>
    <t>Est.Imp</t>
  </si>
  <si>
    <t>Act.Click</t>
  </si>
  <si>
    <t>CTR</t>
  </si>
  <si>
    <t>预警</t>
  </si>
  <si>
    <t>Media Cost</t>
  </si>
  <si>
    <t>Cost per TA 3+UV</t>
  </si>
  <si>
    <t>Type</t>
  </si>
  <si>
    <t>Universe</t>
  </si>
  <si>
    <t>Impression</t>
  </si>
  <si>
    <t>Click</t>
  </si>
  <si>
    <t>UV</t>
  </si>
  <si>
    <t>1+</t>
  </si>
  <si>
    <t>2+</t>
  </si>
  <si>
    <t>3+</t>
  </si>
  <si>
    <t>Impression Finished Rate</t>
    <phoneticPr fontId="8" type="noConversion"/>
  </si>
  <si>
    <t>Reach Goal</t>
    <phoneticPr fontId="8" type="noConversion"/>
  </si>
  <si>
    <t>TA 3+Reach Performance</t>
  </si>
  <si>
    <t>TA：</t>
    <phoneticPr fontId="8" type="noConversion"/>
  </si>
  <si>
    <t>Product：</t>
    <phoneticPr fontId="8" type="noConversion"/>
  </si>
  <si>
    <t>Client：</t>
    <phoneticPr fontId="8" type="noConversion"/>
  </si>
  <si>
    <t>Time Progress</t>
    <phoneticPr fontId="8" type="noConversion"/>
  </si>
  <si>
    <t>Campaign：</t>
    <phoneticPr fontId="8" type="noConversion"/>
  </si>
  <si>
    <t>Period：</t>
    <phoneticPr fontId="8" type="noConversion"/>
  </si>
  <si>
    <t>Campaign Period：</t>
    <phoneticPr fontId="8" type="noConversion"/>
  </si>
  <si>
    <t>Data Period：</t>
    <phoneticPr fontId="8" type="noConversion"/>
  </si>
  <si>
    <t>Youku</t>
  </si>
  <si>
    <t>Youku</t>
    <phoneticPr fontId="8" type="noConversion"/>
  </si>
  <si>
    <t>Market</t>
    <phoneticPr fontId="8" type="noConversion"/>
  </si>
  <si>
    <t>IQIYI</t>
    <phoneticPr fontId="8" type="noConversion"/>
  </si>
  <si>
    <t>Total</t>
    <phoneticPr fontId="8" type="noConversion"/>
  </si>
  <si>
    <t>TA Imp</t>
    <phoneticPr fontId="8" type="noConversion"/>
  </si>
  <si>
    <t>Stable Imp</t>
    <phoneticPr fontId="8" type="noConversion"/>
  </si>
  <si>
    <t>Stable Imp%</t>
    <phoneticPr fontId="8" type="noConversion"/>
  </si>
  <si>
    <t xml:space="preserve"> TA Imp%</t>
    <phoneticPr fontId="8" type="noConversion"/>
  </si>
  <si>
    <t>IGRP</t>
    <phoneticPr fontId="8" type="noConversion"/>
  </si>
  <si>
    <t>TA 3+UV per 1000imp</t>
    <phoneticPr fontId="8" type="noConversion"/>
  </si>
  <si>
    <t>Market</t>
    <phoneticPr fontId="8" type="noConversion"/>
  </si>
  <si>
    <t>Spotplan</t>
    <phoneticPr fontId="8" type="noConversion"/>
  </si>
  <si>
    <t>CPM单价</t>
    <phoneticPr fontId="8" type="noConversion"/>
  </si>
  <si>
    <t>6+</t>
  </si>
  <si>
    <t>Website</t>
    <phoneticPr fontId="8" type="noConversion"/>
  </si>
  <si>
    <t>江苏省_南京市</t>
  </si>
  <si>
    <t>江苏省_苏州市</t>
  </si>
  <si>
    <t>浙江省_杭州市</t>
  </si>
  <si>
    <t>广东省_广州市</t>
  </si>
  <si>
    <t>广东省_深圳市</t>
  </si>
  <si>
    <t>Impression</t>
    <phoneticPr fontId="8" type="noConversion"/>
  </si>
  <si>
    <t>Cost</t>
    <phoneticPr fontId="8" type="noConversion"/>
  </si>
  <si>
    <t>Progress of TA3+Reach</t>
    <phoneticPr fontId="8" type="noConversion"/>
  </si>
  <si>
    <t>TA Universe</t>
    <phoneticPr fontId="8" type="noConversion"/>
  </si>
  <si>
    <t>Total UV</t>
    <phoneticPr fontId="8" type="noConversion"/>
  </si>
  <si>
    <t>Stable UV</t>
    <phoneticPr fontId="8" type="noConversion"/>
  </si>
  <si>
    <t>Stable UV%</t>
    <phoneticPr fontId="8" type="noConversion"/>
  </si>
  <si>
    <t>TA UV</t>
    <phoneticPr fontId="8" type="noConversion"/>
  </si>
  <si>
    <t>TA UV%</t>
    <phoneticPr fontId="8" type="noConversion"/>
  </si>
  <si>
    <t>TA1+UV</t>
    <phoneticPr fontId="8" type="noConversion"/>
  </si>
  <si>
    <t>TA2+UV</t>
    <phoneticPr fontId="8" type="noConversion"/>
  </si>
  <si>
    <t>TA3+UV</t>
    <phoneticPr fontId="8" type="noConversion"/>
  </si>
  <si>
    <t>TA 1+Reach%</t>
    <phoneticPr fontId="8" type="noConversion"/>
  </si>
  <si>
    <t>TA 2+Reach%</t>
    <phoneticPr fontId="8" type="noConversion"/>
  </si>
  <si>
    <t>TA 3+Reach%</t>
    <phoneticPr fontId="8" type="noConversion"/>
  </si>
  <si>
    <t>TA Imp% Performance</t>
    <phoneticPr fontId="8" type="noConversion"/>
  </si>
  <si>
    <t xml:space="preserve"> TA Imp% Benchmark</t>
    <phoneticPr fontId="8" type="noConversion"/>
  </si>
  <si>
    <t>YTD</t>
    <phoneticPr fontId="8" type="noConversion"/>
  </si>
  <si>
    <t>Est.</t>
    <phoneticPr fontId="8" type="noConversion"/>
  </si>
  <si>
    <t>Act.</t>
    <phoneticPr fontId="8" type="noConversion"/>
  </si>
  <si>
    <t>Finished Rate</t>
    <phoneticPr fontId="8" type="noConversion"/>
  </si>
  <si>
    <t>Media</t>
    <phoneticPr fontId="8" type="noConversion"/>
  </si>
  <si>
    <t>Click</t>
    <phoneticPr fontId="8" type="noConversion"/>
  </si>
  <si>
    <t>1 UV</t>
    <phoneticPr fontId="8" type="noConversion"/>
  </si>
  <si>
    <t>2 UV</t>
  </si>
  <si>
    <t>3 UV</t>
  </si>
  <si>
    <t>1 UV%</t>
    <phoneticPr fontId="8" type="noConversion"/>
  </si>
  <si>
    <t>2 UV%</t>
  </si>
  <si>
    <t>3 UV%</t>
  </si>
  <si>
    <t>IQIYI</t>
    <phoneticPr fontId="8" type="noConversion"/>
  </si>
  <si>
    <t>Stable imp%</t>
    <phoneticPr fontId="8" type="noConversion"/>
  </si>
  <si>
    <t>TA imp%</t>
    <phoneticPr fontId="8" type="noConversion"/>
  </si>
  <si>
    <t>TA 3+UV%</t>
    <phoneticPr fontId="8" type="noConversion"/>
  </si>
  <si>
    <t>Core UV%</t>
    <phoneticPr fontId="8" type="noConversion"/>
  </si>
  <si>
    <t>6+</t>
    <phoneticPr fontId="8" type="noConversion"/>
  </si>
  <si>
    <t>4+ UV</t>
    <phoneticPr fontId="8" type="noConversion"/>
  </si>
  <si>
    <t>1-5 PV%</t>
    <phoneticPr fontId="8" type="noConversion"/>
  </si>
  <si>
    <t>6+ PV%</t>
    <phoneticPr fontId="8" type="noConversion"/>
  </si>
  <si>
    <t>1-5 PV</t>
    <phoneticPr fontId="8" type="noConversion"/>
  </si>
  <si>
    <t>6+ PV</t>
    <phoneticPr fontId="8" type="noConversion"/>
  </si>
  <si>
    <t>4+ UV%</t>
    <phoneticPr fontId="8" type="noConversion"/>
  </si>
  <si>
    <t xml:space="preserve"> </t>
    <phoneticPr fontId="8" type="noConversion"/>
  </si>
  <si>
    <t>Over Freq. PV%</t>
    <phoneticPr fontId="8" type="noConversion"/>
  </si>
  <si>
    <t>6+</t>
    <phoneticPr fontId="8" type="noConversion"/>
  </si>
  <si>
    <t>Imression</t>
    <phoneticPr fontId="8" type="noConversion"/>
  </si>
  <si>
    <t>UV</t>
    <phoneticPr fontId="8" type="noConversion"/>
  </si>
  <si>
    <t>Rawdata</t>
    <phoneticPr fontId="8" type="noConversion"/>
  </si>
  <si>
    <t>Media Cost</t>
    <phoneticPr fontId="8" type="noConversion"/>
  </si>
  <si>
    <t>Cost per TA 3+UV</t>
    <phoneticPr fontId="8" type="noConversion"/>
  </si>
  <si>
    <t>TA 3+UV</t>
    <phoneticPr fontId="8" type="noConversion"/>
  </si>
  <si>
    <t>Cost Per TA 3+UV</t>
    <phoneticPr fontId="8" type="noConversion"/>
  </si>
  <si>
    <t>3+</t>
    <phoneticPr fontId="8" type="noConversion"/>
  </si>
  <si>
    <t>3+</t>
    <phoneticPr fontId="8" type="noConversion"/>
  </si>
  <si>
    <t xml:space="preserve"> </t>
    <phoneticPr fontId="8" type="noConversion"/>
  </si>
  <si>
    <t>Kotex</t>
    <phoneticPr fontId="8" type="noConversion"/>
  </si>
  <si>
    <t>F18-29</t>
    <phoneticPr fontId="8" type="noConversion"/>
  </si>
  <si>
    <t>Tencent</t>
  </si>
  <si>
    <t>Tencent</t>
    <phoneticPr fontId="8" type="noConversion"/>
  </si>
  <si>
    <t>KimberlyClark</t>
    <phoneticPr fontId="8" type="noConversion"/>
  </si>
  <si>
    <t>北京</t>
  </si>
  <si>
    <t>上海</t>
  </si>
  <si>
    <t>无锡</t>
  </si>
  <si>
    <t>昆明</t>
  </si>
  <si>
    <t>佛山</t>
  </si>
  <si>
    <t>成都</t>
  </si>
  <si>
    <t>武汉</t>
  </si>
  <si>
    <t>济南</t>
  </si>
  <si>
    <t>重庆</t>
  </si>
  <si>
    <t>沈阳</t>
  </si>
  <si>
    <t>郑州</t>
  </si>
  <si>
    <t>青岛</t>
  </si>
  <si>
    <t>南通</t>
  </si>
  <si>
    <t>厦门</t>
  </si>
  <si>
    <t>常州</t>
  </si>
  <si>
    <t>东莞</t>
  </si>
  <si>
    <t>Pad</t>
    <phoneticPr fontId="8" type="noConversion"/>
  </si>
  <si>
    <t>Phone</t>
    <phoneticPr fontId="8" type="noConversion"/>
  </si>
  <si>
    <t>重庆市</t>
  </si>
  <si>
    <t>北京市</t>
  </si>
  <si>
    <t>上海市</t>
  </si>
  <si>
    <t>江苏省_无锡市</t>
  </si>
  <si>
    <t>云南省_昆明市</t>
  </si>
  <si>
    <t>广东省_佛山市</t>
  </si>
  <si>
    <t>四川省_成都市</t>
  </si>
  <si>
    <t>湖北省_武汉市</t>
  </si>
  <si>
    <t>山东省_济南市</t>
  </si>
  <si>
    <t>河南省_郑州市</t>
  </si>
  <si>
    <t>山东省_青岛市</t>
  </si>
  <si>
    <t>江苏省_南通市</t>
  </si>
  <si>
    <t>福建省_厦门市</t>
  </si>
  <si>
    <t>江苏省_常州市</t>
  </si>
  <si>
    <t>广东省_东莞市</t>
  </si>
  <si>
    <t xml:space="preserve"> </t>
    <phoneticPr fontId="8" type="noConversion"/>
  </si>
  <si>
    <t>Pad</t>
    <phoneticPr fontId="8" type="noConversion"/>
  </si>
  <si>
    <t>Total(Mobile)</t>
    <phoneticPr fontId="8" type="noConversion"/>
  </si>
  <si>
    <t>Total(Pad)</t>
    <phoneticPr fontId="8" type="noConversion"/>
  </si>
  <si>
    <t>Total(Phone)</t>
    <phoneticPr fontId="8" type="noConversion"/>
  </si>
  <si>
    <t>Total(Mobile)</t>
    <phoneticPr fontId="8" type="noConversion"/>
  </si>
  <si>
    <t>Total(Pad)</t>
    <phoneticPr fontId="8" type="noConversion"/>
  </si>
  <si>
    <t>Total(Phone)</t>
    <phoneticPr fontId="8" type="noConversion"/>
  </si>
  <si>
    <t>Youku</t>
    <phoneticPr fontId="8" type="noConversion"/>
  </si>
  <si>
    <t>Mobile</t>
    <phoneticPr fontId="8" type="noConversion"/>
  </si>
  <si>
    <t>Pad</t>
    <phoneticPr fontId="8" type="noConversion"/>
  </si>
  <si>
    <t>Pad</t>
    <phoneticPr fontId="8" type="noConversion"/>
  </si>
  <si>
    <t>Impression Finished Rate</t>
    <phoneticPr fontId="8" type="noConversion"/>
  </si>
  <si>
    <t>Mobile</t>
    <phoneticPr fontId="8" type="noConversion"/>
  </si>
  <si>
    <t>Female</t>
    <phoneticPr fontId="8" type="noConversion"/>
  </si>
  <si>
    <t>F18-29</t>
    <phoneticPr fontId="8" type="noConversion"/>
  </si>
  <si>
    <t>Stable imp%</t>
    <phoneticPr fontId="8" type="noConversion"/>
  </si>
  <si>
    <t>Tencent</t>
    <phoneticPr fontId="8" type="noConversion"/>
  </si>
  <si>
    <t>Youku</t>
    <phoneticPr fontId="8" type="noConversion"/>
  </si>
  <si>
    <t>TA UV%</t>
    <phoneticPr fontId="8" type="noConversion"/>
  </si>
  <si>
    <t>TA 3+UV per 1000imp</t>
    <phoneticPr fontId="8" type="noConversion"/>
  </si>
  <si>
    <t>Stable imp%</t>
    <phoneticPr fontId="8" type="noConversion"/>
  </si>
  <si>
    <t>TA imp%</t>
    <phoneticPr fontId="8" type="noConversion"/>
  </si>
  <si>
    <t>TA imp%</t>
    <phoneticPr fontId="8" type="noConversion"/>
  </si>
  <si>
    <t>TA 3+UV per 1000imp</t>
    <phoneticPr fontId="8" type="noConversion"/>
  </si>
  <si>
    <t>Cost Per TA 3+UV</t>
    <phoneticPr fontId="8" type="noConversion"/>
  </si>
  <si>
    <t>Plan imp</t>
    <phoneticPr fontId="8" type="noConversion"/>
  </si>
  <si>
    <t>Est TA 3+UV per 1000imp</t>
    <phoneticPr fontId="8" type="noConversion"/>
  </si>
  <si>
    <t>Average</t>
    <phoneticPr fontId="8" type="noConversion"/>
  </si>
  <si>
    <t>OTT</t>
    <phoneticPr fontId="8" type="noConversion"/>
  </si>
  <si>
    <t>OTT</t>
    <phoneticPr fontId="8" type="noConversion"/>
  </si>
  <si>
    <t>所有网民</t>
  </si>
  <si>
    <t>稳定人群</t>
  </si>
  <si>
    <t>F18-29</t>
  </si>
  <si>
    <t>Female</t>
  </si>
  <si>
    <t>辽宁省_沈阳市</t>
  </si>
  <si>
    <t>YouKu</t>
  </si>
  <si>
    <r>
      <t>O</t>
    </r>
    <r>
      <rPr>
        <sz val="9"/>
        <color rgb="FF000000"/>
        <rFont val="微软雅黑"/>
        <family val="2"/>
        <charset val="134"/>
      </rPr>
      <t>TV</t>
    </r>
    <phoneticPr fontId="8" type="noConversion"/>
  </si>
  <si>
    <t>OTT</t>
    <phoneticPr fontId="8" type="noConversion"/>
  </si>
  <si>
    <t>OTV+OTT</t>
    <phoneticPr fontId="8" type="noConversion"/>
  </si>
  <si>
    <r>
      <t>O</t>
    </r>
    <r>
      <rPr>
        <sz val="9"/>
        <color rgb="FF000000"/>
        <rFont val="微软雅黑"/>
        <family val="2"/>
        <charset val="134"/>
      </rPr>
      <t>TV+OTT</t>
    </r>
    <phoneticPr fontId="8" type="noConversion"/>
  </si>
  <si>
    <t>Hunan TV</t>
  </si>
  <si>
    <t>腾讯OTT</t>
  </si>
  <si>
    <t>爱奇艺智能电视</t>
  </si>
  <si>
    <t>Hunan TV</t>
    <phoneticPr fontId="8" type="noConversion"/>
  </si>
  <si>
    <t>小米</t>
    <phoneticPr fontId="8" type="noConversion"/>
  </si>
  <si>
    <t>小米</t>
    <phoneticPr fontId="8" type="noConversion"/>
  </si>
  <si>
    <t>Y2018 Kimberly Kotex Feb-Mar Programmatic OTV</t>
    <phoneticPr fontId="8" type="noConversion"/>
  </si>
  <si>
    <t>Feb.26-Mar.25</t>
    <phoneticPr fontId="8" type="noConversion"/>
  </si>
  <si>
    <t>河北省_石家庄市</t>
  </si>
  <si>
    <t>吉林省_长春市</t>
  </si>
  <si>
    <t>浙江省_宁波市</t>
  </si>
  <si>
    <t>安徽省_合肥市</t>
  </si>
  <si>
    <t>福建省_福州市</t>
  </si>
  <si>
    <t>山东省_潍坊市</t>
  </si>
  <si>
    <t>湖南省_长沙市</t>
  </si>
  <si>
    <t>广东省_中山市</t>
  </si>
  <si>
    <t>长春</t>
  </si>
  <si>
    <t>潍坊</t>
  </si>
  <si>
    <t>石家庄</t>
  </si>
  <si>
    <t>中山</t>
  </si>
  <si>
    <t>福州</t>
  </si>
  <si>
    <t>宁波</t>
  </si>
  <si>
    <t>合肥</t>
  </si>
  <si>
    <t>长沙</t>
  </si>
  <si>
    <t>HunanTV</t>
  </si>
  <si>
    <t>优酷</t>
  </si>
  <si>
    <t>芒果电视</t>
  </si>
  <si>
    <t>Format</t>
    <phoneticPr fontId="8" type="noConversion"/>
  </si>
  <si>
    <t>15"Pre-roll</t>
  </si>
  <si>
    <t>HunanTV</t>
    <phoneticPr fontId="8" type="noConversion"/>
  </si>
  <si>
    <t>优酷</t>
    <phoneticPr fontId="8" type="noConversion"/>
  </si>
  <si>
    <t>芒果电视</t>
    <phoneticPr fontId="8" type="noConversion"/>
  </si>
  <si>
    <t>Total</t>
    <phoneticPr fontId="8" type="noConversion"/>
  </si>
  <si>
    <t>Phone</t>
    <phoneticPr fontId="8" type="noConversion"/>
  </si>
  <si>
    <t>all</t>
  </si>
  <si>
    <t>people</t>
  </si>
  <si>
    <t>-</t>
  </si>
  <si>
    <t>Y2018 Kimberly Kotex Feb-Mar Programmatic OTT</t>
    <phoneticPr fontId="8" type="noConversion"/>
  </si>
  <si>
    <t>Y2018 Kimberly Kotex Feb-Mar Programmatic OTV+OTT</t>
    <phoneticPr fontId="8" type="noConversion"/>
  </si>
  <si>
    <t>People Imp</t>
    <phoneticPr fontId="8" type="noConversion"/>
  </si>
  <si>
    <t>People UV</t>
    <phoneticPr fontId="8" type="noConversion"/>
  </si>
  <si>
    <t>Device UV</t>
    <phoneticPr fontId="8" type="noConversion"/>
  </si>
  <si>
    <t>Device Imp</t>
    <phoneticPr fontId="8" type="noConversion"/>
  </si>
  <si>
    <r>
      <t>Pe</t>
    </r>
    <r>
      <rPr>
        <b/>
        <sz val="9"/>
        <color rgb="FFFFFFFF"/>
        <rFont val="微软雅黑"/>
        <family val="2"/>
        <charset val="134"/>
      </rPr>
      <t>ople</t>
    </r>
    <r>
      <rPr>
        <b/>
        <sz val="9"/>
        <color rgb="FFFFFFFF"/>
        <rFont val="微软雅黑"/>
        <family val="2"/>
        <charset val="134"/>
      </rPr>
      <t xml:space="preserve"> UV</t>
    </r>
    <phoneticPr fontId="8" type="noConversion"/>
  </si>
  <si>
    <r>
      <t>D</t>
    </r>
    <r>
      <rPr>
        <b/>
        <sz val="9"/>
        <color rgb="FFFFFFFF"/>
        <rFont val="微软雅黑"/>
        <family val="2"/>
        <charset val="134"/>
      </rPr>
      <t>evice</t>
    </r>
    <r>
      <rPr>
        <b/>
        <sz val="9"/>
        <color rgb="FFFFFFFF"/>
        <rFont val="微软雅黑"/>
        <family val="2"/>
        <charset val="134"/>
      </rPr>
      <t xml:space="preserve"> UV</t>
    </r>
    <phoneticPr fontId="8" type="noConversion"/>
  </si>
  <si>
    <t>Website</t>
  </si>
  <si>
    <t>OTV</t>
    <phoneticPr fontId="8" type="noConversion"/>
  </si>
  <si>
    <t>OTT</t>
    <phoneticPr fontId="8" type="noConversion"/>
  </si>
  <si>
    <t>Phone-15"Pre-roll-猫超</t>
  </si>
  <si>
    <t>Phone-15"Pre-roll-京东</t>
  </si>
  <si>
    <t>Phone-15"Pre-roll-天猫</t>
  </si>
  <si>
    <t>OTT</t>
  </si>
  <si>
    <t>Phone</t>
    <phoneticPr fontId="8" type="noConversion"/>
  </si>
  <si>
    <t>OTV</t>
    <phoneticPr fontId="8" type="noConversion"/>
  </si>
  <si>
    <t>OTT</t>
    <phoneticPr fontId="8" type="noConversion"/>
  </si>
  <si>
    <t>Phone-15"Pre-roll-京东</t>
    <phoneticPr fontId="8" type="noConversion"/>
  </si>
  <si>
    <t>OTT-15"Pre-roll-京东</t>
  </si>
  <si>
    <t>OTT-15"Pre-roll-猫超</t>
    <phoneticPr fontId="8" type="noConversion"/>
  </si>
  <si>
    <t>OTT-15"Pre-roll-天猫</t>
    <phoneticPr fontId="8" type="noConversion"/>
  </si>
  <si>
    <t>OTT-15"Pre-roll-京东</t>
    <phoneticPr fontId="8" type="noConversion"/>
  </si>
  <si>
    <t>2017-05-27_2017-06-25</t>
  </si>
  <si>
    <t>2017-10-15_2017-11-11</t>
  </si>
  <si>
    <t>2017-12-06_2017-12-27</t>
  </si>
  <si>
    <t>2018-02-26_2018-03-25</t>
  </si>
  <si>
    <t>Market</t>
    <phoneticPr fontId="8" type="noConversion"/>
  </si>
  <si>
    <r>
      <t>F</t>
    </r>
    <r>
      <rPr>
        <b/>
        <sz val="9"/>
        <color theme="0"/>
        <rFont val="微软雅黑"/>
        <family val="2"/>
        <charset val="134"/>
      </rPr>
      <t>18-29</t>
    </r>
    <phoneticPr fontId="8" type="noConversion"/>
  </si>
  <si>
    <t>F18-29%</t>
    <phoneticPr fontId="8" type="noConversion"/>
  </si>
  <si>
    <t>Female%</t>
    <phoneticPr fontId="8" type="noConversion"/>
  </si>
  <si>
    <t>People</t>
    <phoneticPr fontId="8" type="noConversion"/>
  </si>
  <si>
    <t>-</t>
    <phoneticPr fontId="8" type="noConversion"/>
  </si>
  <si>
    <t>2018-04-16_2018-05-16</t>
    <phoneticPr fontId="8" type="noConversion"/>
  </si>
  <si>
    <t>2018-05-20_2018-05-27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</si>
</sst>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7" formatCode="&quot;¥&quot;#,##0.00;&quot;¥&quot;\-#,##0.00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_-&quot;$&quot;* #,##0.00_-;\-&quot;$&quot;* #,##0.00_-;_-&quot;$&quot;* &quot;-&quot;??_-;_-@_-"/>
    <numFmt numFmtId="178" formatCode="0.00_);[Red]\(0.00\)"/>
    <numFmt numFmtId="179" formatCode="[$￥-804]#,##0.00"/>
    <numFmt numFmtId="180" formatCode="0.00_ "/>
    <numFmt numFmtId="181" formatCode="_(* #,##0_);_(* \(#,##0\);_(* &quot;-&quot;??_);_(@_)"/>
    <numFmt numFmtId="182" formatCode="0.0%"/>
    <numFmt numFmtId="183" formatCode="&quot; &quot;* #,##0&quot; &quot;;&quot; &quot;* &quot;-&quot;#,##0&quot; &quot;;&quot; &quot;* &quot;-&quot;??&quot; &quot;"/>
    <numFmt numFmtId="184" formatCode="&quot; &quot;* #,##0.0&quot; &quot;;&quot; &quot;* &quot;-&quot;#,##0.0&quot; &quot;;&quot; &quot;* &quot;-&quot;??&quot; &quot;"/>
    <numFmt numFmtId="185" formatCode="&quot;¥&quot;#,##0.00_);[Red]\(&quot;¥&quot;#,##0.00\)"/>
    <numFmt numFmtId="186" formatCode="&quot;¥&quot;#,##0_);[Red]\(&quot;¥&quot;#,##0\)"/>
    <numFmt numFmtId="187" formatCode="&quot;¥&quot;#,##0&quot; &quot;;&quot;(¥&quot;#,##0\)"/>
    <numFmt numFmtId="188" formatCode="0.0"/>
    <numFmt numFmtId="189" formatCode="&quot;$&quot;#,##0.00_);[Red]\(&quot;$&quot;#,##0.00\)"/>
    <numFmt numFmtId="190" formatCode="#,##0_ "/>
  </numFmts>
  <fonts count="7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color theme="1"/>
      <name val="微软雅黑"/>
      <family val="2"/>
      <charset val="134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1"/>
      <color indexed="8"/>
      <name val="华文细黑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Lucida Sans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sz val="11"/>
      <color theme="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1"/>
      <color indexed="8"/>
      <name val="DengXian"/>
      <family val="4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8"/>
      <color rgb="FFFFFFFF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9"/>
      <color indexed="9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FFFF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0"/>
      <color indexed="0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</font>
    <font>
      <sz val="10"/>
      <name val="Helv"/>
      <family val="2"/>
    </font>
    <font>
      <u/>
      <sz val="11"/>
      <color theme="10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rgb="FFFFFFFF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DengXian"/>
      <family val="4"/>
      <charset val="134"/>
    </font>
    <font>
      <b/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rgb="FF000000"/>
      <name val="DengXian"/>
      <family val="4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indexed="9"/>
      <name val="Arial"/>
      <family val="2"/>
    </font>
    <font>
      <sz val="9"/>
      <color theme="0"/>
      <name val="微软雅黑"/>
      <family val="2"/>
      <charset val="134"/>
    </font>
    <font>
      <b/>
      <sz val="9"/>
      <name val="微软雅黑"/>
      <family val="2"/>
      <charset val="134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rgb="FF9900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7">
    <xf numFmtId="179" fontId="0" fillId="0" borderId="0"/>
    <xf numFmtId="179" fontId="7" fillId="0" borderId="0"/>
    <xf numFmtId="179" fontId="7" fillId="0" borderId="0">
      <alignment vertical="center"/>
    </xf>
    <xf numFmtId="179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9" fontId="10" fillId="0" borderId="0" applyNumberFormat="0" applyFill="0" applyBorder="0" applyAlignment="0" applyProtection="0"/>
    <xf numFmtId="179" fontId="10" fillId="0" borderId="0" applyNumberFormat="0" applyFill="0" applyBorder="0" applyAlignment="0" applyProtection="0"/>
    <xf numFmtId="179" fontId="10" fillId="0" borderId="0" applyNumberFormat="0" applyFill="0" applyBorder="0" applyAlignment="0" applyProtection="0"/>
    <xf numFmtId="179" fontId="11" fillId="0" borderId="0" applyProtection="0"/>
    <xf numFmtId="179" fontId="12" fillId="0" borderId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9" fontId="12" fillId="0" borderId="0">
      <alignment vertical="center"/>
    </xf>
    <xf numFmtId="179" fontId="12" fillId="0" borderId="0" applyNumberFormat="0" applyFill="0" applyBorder="0" applyAlignment="0" applyProtection="0"/>
    <xf numFmtId="179" fontId="12" fillId="0" borderId="0"/>
    <xf numFmtId="179" fontId="12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13" fillId="0" borderId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13" fillId="0" borderId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13" fillId="0" borderId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13" fillId="0" borderId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7" fillId="0" borderId="0">
      <alignment vertical="center"/>
    </xf>
    <xf numFmtId="177" fontId="14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9" fontId="12" fillId="0" borderId="0"/>
    <xf numFmtId="179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9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179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9" fontId="7" fillId="0" borderId="0"/>
    <xf numFmtId="9" fontId="2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9" fontId="7" fillId="0" borderId="0">
      <alignment vertical="center"/>
    </xf>
    <xf numFmtId="179" fontId="10" fillId="0" borderId="0"/>
    <xf numFmtId="179" fontId="12" fillId="0" borderId="0" applyNumberFormat="0" applyFill="0" applyBorder="0" applyAlignment="0" applyProtection="0"/>
    <xf numFmtId="179" fontId="12" fillId="0" borderId="0" applyNumberFormat="0" applyFill="0" applyBorder="0" applyAlignment="0" applyProtection="0"/>
    <xf numFmtId="179" fontId="7" fillId="10" borderId="0" applyNumberFormat="0" applyBorder="0" applyAlignment="0" applyProtection="0"/>
    <xf numFmtId="179" fontId="7" fillId="14" borderId="0" applyNumberFormat="0" applyBorder="0" applyAlignment="0" applyProtection="0"/>
    <xf numFmtId="179" fontId="7" fillId="18" borderId="0" applyNumberFormat="0" applyBorder="0" applyAlignment="0" applyProtection="0"/>
    <xf numFmtId="179" fontId="7" fillId="22" borderId="0" applyNumberFormat="0" applyBorder="0" applyAlignment="0" applyProtection="0"/>
    <xf numFmtId="179" fontId="7" fillId="26" borderId="0" applyNumberFormat="0" applyBorder="0" applyAlignment="0" applyProtection="0"/>
    <xf numFmtId="179" fontId="7" fillId="30" borderId="0" applyNumberFormat="0" applyBorder="0" applyAlignment="0" applyProtection="0"/>
    <xf numFmtId="179" fontId="7" fillId="11" borderId="0" applyNumberFormat="0" applyBorder="0" applyAlignment="0" applyProtection="0"/>
    <xf numFmtId="179" fontId="7" fillId="15" borderId="0" applyNumberFormat="0" applyBorder="0" applyAlignment="0" applyProtection="0"/>
    <xf numFmtId="179" fontId="7" fillId="19" borderId="0" applyNumberFormat="0" applyBorder="0" applyAlignment="0" applyProtection="0"/>
    <xf numFmtId="179" fontId="7" fillId="23" borderId="0" applyNumberFormat="0" applyBorder="0" applyAlignment="0" applyProtection="0"/>
    <xf numFmtId="179" fontId="7" fillId="27" borderId="0" applyNumberFormat="0" applyBorder="0" applyAlignment="0" applyProtection="0"/>
    <xf numFmtId="179" fontId="7" fillId="31" borderId="0" applyNumberFormat="0" applyBorder="0" applyAlignment="0" applyProtection="0"/>
    <xf numFmtId="179" fontId="23" fillId="12" borderId="0" applyNumberFormat="0" applyBorder="0" applyAlignment="0" applyProtection="0"/>
    <xf numFmtId="179" fontId="23" fillId="16" borderId="0" applyNumberFormat="0" applyBorder="0" applyAlignment="0" applyProtection="0"/>
    <xf numFmtId="179" fontId="23" fillId="20" borderId="0" applyNumberFormat="0" applyBorder="0" applyAlignment="0" applyProtection="0"/>
    <xf numFmtId="179" fontId="23" fillId="24" borderId="0" applyNumberFormat="0" applyBorder="0" applyAlignment="0" applyProtection="0"/>
    <xf numFmtId="179" fontId="23" fillId="28" borderId="0" applyNumberFormat="0" applyBorder="0" applyAlignment="0" applyProtection="0"/>
    <xf numFmtId="179" fontId="23" fillId="32" borderId="0" applyNumberFormat="0" applyBorder="0" applyAlignment="0" applyProtection="0"/>
    <xf numFmtId="179" fontId="23" fillId="9" borderId="0" applyNumberFormat="0" applyBorder="0" applyAlignment="0" applyProtection="0"/>
    <xf numFmtId="179" fontId="23" fillId="13" borderId="0" applyNumberFormat="0" applyBorder="0" applyAlignment="0" applyProtection="0"/>
    <xf numFmtId="179" fontId="23" fillId="17" borderId="0" applyNumberFormat="0" applyBorder="0" applyAlignment="0" applyProtection="0"/>
    <xf numFmtId="179" fontId="23" fillId="21" borderId="0" applyNumberFormat="0" applyBorder="0" applyAlignment="0" applyProtection="0"/>
    <xf numFmtId="179" fontId="23" fillId="25" borderId="0" applyNumberFormat="0" applyBorder="0" applyAlignment="0" applyProtection="0"/>
    <xf numFmtId="179" fontId="23" fillId="29" borderId="0" applyNumberFormat="0" applyBorder="0" applyAlignment="0" applyProtection="0"/>
    <xf numFmtId="179" fontId="24" fillId="3" borderId="0" applyNumberFormat="0" applyBorder="0" applyAlignment="0" applyProtection="0"/>
    <xf numFmtId="179" fontId="25" fillId="6" borderId="7" applyNumberFormat="0" applyAlignment="0" applyProtection="0"/>
    <xf numFmtId="179" fontId="26" fillId="7" borderId="10" applyNumberFormat="0" applyAlignment="0" applyProtection="0"/>
    <xf numFmtId="43" fontId="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9" fontId="27" fillId="0" borderId="0" applyNumberFormat="0" applyFill="0" applyBorder="0" applyAlignment="0" applyProtection="0"/>
    <xf numFmtId="179" fontId="28" fillId="2" borderId="0" applyNumberFormat="0" applyBorder="0" applyAlignment="0" applyProtection="0"/>
    <xf numFmtId="179" fontId="19" fillId="0" borderId="4" applyNumberFormat="0" applyFill="0" applyAlignment="0" applyProtection="0"/>
    <xf numFmtId="179" fontId="20" fillId="0" borderId="5" applyNumberFormat="0" applyFill="0" applyAlignment="0" applyProtection="0"/>
    <xf numFmtId="179" fontId="21" fillId="0" borderId="6" applyNumberFormat="0" applyFill="0" applyAlignment="0" applyProtection="0"/>
    <xf numFmtId="179" fontId="21" fillId="0" borderId="0" applyNumberFormat="0" applyFill="0" applyBorder="0" applyAlignment="0" applyProtection="0"/>
    <xf numFmtId="179" fontId="29" fillId="5" borderId="7" applyNumberFormat="0" applyAlignment="0" applyProtection="0"/>
    <xf numFmtId="179" fontId="30" fillId="0" borderId="9" applyNumberFormat="0" applyFill="0" applyAlignment="0" applyProtection="0"/>
    <xf numFmtId="179" fontId="31" fillId="4" borderId="0" applyNumberFormat="0" applyBorder="0" applyAlignment="0" applyProtection="0"/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11" fillId="0" borderId="0">
      <alignment wrapText="1"/>
    </xf>
    <xf numFmtId="180" fontId="11" fillId="0" borderId="0">
      <alignment wrapText="1"/>
    </xf>
    <xf numFmtId="179" fontId="7" fillId="0" borderId="0"/>
    <xf numFmtId="179" fontId="12" fillId="0" borderId="0">
      <alignment vertical="center"/>
    </xf>
    <xf numFmtId="179" fontId="7" fillId="8" borderId="11" applyNumberFormat="0" applyFont="0" applyAlignment="0" applyProtection="0"/>
    <xf numFmtId="179" fontId="32" fillId="6" borderId="8" applyNumberFormat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9" fontId="18" fillId="0" borderId="0" applyNumberFormat="0" applyFill="0" applyBorder="0" applyAlignment="0" applyProtection="0"/>
    <xf numFmtId="179" fontId="33" fillId="0" borderId="12" applyNumberFormat="0" applyFill="0" applyAlignment="0" applyProtection="0"/>
    <xf numFmtId="179" fontId="34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179" fontId="22" fillId="0" borderId="0">
      <alignment vertical="center"/>
    </xf>
    <xf numFmtId="180" fontId="11" fillId="0" borderId="0"/>
    <xf numFmtId="179" fontId="11" fillId="0" borderId="0"/>
    <xf numFmtId="179" fontId="7" fillId="0" borderId="0"/>
    <xf numFmtId="179" fontId="12" fillId="0" borderId="0" applyNumberFormat="0" applyFill="0" applyBorder="0" applyAlignment="0" applyProtection="0">
      <alignment vertical="center"/>
    </xf>
    <xf numFmtId="179" fontId="13" fillId="0" borderId="0">
      <alignment vertical="center"/>
    </xf>
    <xf numFmtId="179" fontId="13" fillId="0" borderId="0">
      <alignment vertical="center"/>
    </xf>
    <xf numFmtId="179" fontId="7" fillId="0" borderId="0">
      <alignment vertical="center"/>
    </xf>
    <xf numFmtId="179" fontId="9" fillId="0" borderId="0">
      <alignment vertical="center"/>
    </xf>
    <xf numFmtId="180" fontId="9" fillId="0" borderId="0">
      <alignment vertical="center"/>
    </xf>
    <xf numFmtId="179" fontId="7" fillId="0" borderId="0">
      <alignment vertical="center"/>
    </xf>
    <xf numFmtId="179" fontId="22" fillId="0" borderId="0">
      <alignment vertical="center"/>
    </xf>
    <xf numFmtId="179" fontId="7" fillId="0" borderId="0"/>
    <xf numFmtId="179" fontId="7" fillId="0" borderId="0"/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176" fontId="5" fillId="0" borderId="0" applyFont="0" applyFill="0" applyBorder="0" applyAlignment="0" applyProtection="0"/>
    <xf numFmtId="179" fontId="35" fillId="0" borderId="0" applyNumberFormat="0" applyFill="0" applyBorder="0" applyProtection="0"/>
    <xf numFmtId="179" fontId="39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35" fillId="0" borderId="0" applyNumberFormat="0" applyFill="0" applyBorder="0" applyProtection="0"/>
    <xf numFmtId="179" fontId="3" fillId="0" borderId="0"/>
    <xf numFmtId="179" fontId="3" fillId="0" borderId="0"/>
    <xf numFmtId="43" fontId="3" fillId="0" borderId="0" applyFont="0" applyFill="0" applyBorder="0" applyAlignment="0" applyProtection="0">
      <alignment vertical="center"/>
    </xf>
    <xf numFmtId="179" fontId="35" fillId="0" borderId="0" applyNumberFormat="0" applyFill="0" applyBorder="0" applyProtection="0"/>
    <xf numFmtId="179" fontId="10" fillId="0" borderId="0"/>
    <xf numFmtId="9" fontId="3" fillId="0" borderId="0" applyFont="0" applyFill="0" applyBorder="0" applyAlignment="0" applyProtection="0"/>
    <xf numFmtId="179" fontId="11" fillId="0" borderId="0" applyNumberFormat="0" applyFill="0" applyBorder="0" applyAlignment="0" applyProtection="0"/>
    <xf numFmtId="179" fontId="3" fillId="0" borderId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9" fontId="10" fillId="0" borderId="0"/>
    <xf numFmtId="179" fontId="11" fillId="0" borderId="0"/>
    <xf numFmtId="179" fontId="51" fillId="0" borderId="0">
      <alignment vertical="center"/>
    </xf>
    <xf numFmtId="9" fontId="11" fillId="0" borderId="0" applyFont="0" applyFill="0" applyBorder="0" applyAlignment="0" applyProtection="0"/>
    <xf numFmtId="179" fontId="10" fillId="0" borderId="0"/>
    <xf numFmtId="179" fontId="52" fillId="0" borderId="0"/>
    <xf numFmtId="4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12" fillId="0" borderId="0"/>
    <xf numFmtId="179" fontId="11" fillId="0" borderId="0"/>
    <xf numFmtId="179" fontId="53" fillId="0" borderId="0" applyNumberFormat="0" applyFill="0" applyBorder="0" applyAlignment="0" applyProtection="0">
      <alignment vertical="top"/>
      <protection locked="0"/>
    </xf>
    <xf numFmtId="189" fontId="52" fillId="0" borderId="0" applyFont="0" applyFill="0" applyBorder="0" applyAlignment="0" applyProtection="0"/>
    <xf numFmtId="179" fontId="10" fillId="0" borderId="0"/>
    <xf numFmtId="43" fontId="2" fillId="0" borderId="0" applyFont="0" applyFill="0" applyBorder="0" applyAlignment="0" applyProtection="0">
      <alignment vertical="center"/>
    </xf>
    <xf numFmtId="179" fontId="1" fillId="0" borderId="0"/>
    <xf numFmtId="179" fontId="22" fillId="0" borderId="0">
      <alignment vertical="center"/>
    </xf>
  </cellStyleXfs>
  <cellXfs count="316">
    <xf numFmtId="179" fontId="0" fillId="0" borderId="0" xfId="0"/>
    <xf numFmtId="179" fontId="36" fillId="33" borderId="17" xfId="177" applyFont="1" applyFill="1" applyBorder="1" applyAlignment="1"/>
    <xf numFmtId="183" fontId="36" fillId="33" borderId="18" xfId="177" applyNumberFormat="1" applyFont="1" applyFill="1" applyBorder="1" applyAlignment="1">
      <alignment horizontal="left" vertical="center"/>
    </xf>
    <xf numFmtId="182" fontId="36" fillId="33" borderId="18" xfId="177" applyNumberFormat="1" applyFont="1" applyFill="1" applyBorder="1" applyAlignment="1">
      <alignment horizontal="center" vertical="center"/>
    </xf>
    <xf numFmtId="9" fontId="36" fillId="33" borderId="18" xfId="177" applyNumberFormat="1" applyFont="1" applyFill="1" applyBorder="1" applyAlignment="1">
      <alignment horizontal="center" vertical="center"/>
    </xf>
    <xf numFmtId="179" fontId="36" fillId="33" borderId="0" xfId="177" applyFont="1" applyFill="1" applyBorder="1" applyAlignment="1"/>
    <xf numFmtId="49" fontId="17" fillId="0" borderId="18" xfId="0" applyNumberFormat="1" applyFont="1" applyFill="1" applyBorder="1" applyAlignment="1">
      <alignment horizontal="center" vertical="center" wrapText="1"/>
    </xf>
    <xf numFmtId="182" fontId="17" fillId="0" borderId="18" xfId="0" applyNumberFormat="1" applyFont="1" applyFill="1" applyBorder="1" applyAlignment="1">
      <alignment horizontal="center" vertical="center"/>
    </xf>
    <xf numFmtId="179" fontId="41" fillId="39" borderId="1" xfId="0" applyFont="1" applyFill="1" applyBorder="1" applyAlignment="1">
      <alignment horizontal="center" vertical="center"/>
    </xf>
    <xf numFmtId="179" fontId="4" fillId="0" borderId="0" xfId="0" applyFont="1" applyAlignment="1">
      <alignment horizontal="center" vertical="center"/>
    </xf>
    <xf numFmtId="179" fontId="42" fillId="40" borderId="1" xfId="0" applyFont="1" applyFill="1" applyBorder="1" applyAlignment="1">
      <alignment horizontal="center" vertical="center"/>
    </xf>
    <xf numFmtId="3" fontId="42" fillId="40" borderId="1" xfId="0" applyNumberFormat="1" applyFont="1" applyFill="1" applyBorder="1" applyAlignment="1">
      <alignment horizontal="center" vertical="center"/>
    </xf>
    <xf numFmtId="3" fontId="43" fillId="40" borderId="1" xfId="0" applyNumberFormat="1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 wrapText="1"/>
    </xf>
    <xf numFmtId="49" fontId="37" fillId="33" borderId="0" xfId="177" applyNumberFormat="1" applyFont="1" applyFill="1" applyBorder="1" applyAlignment="1">
      <alignment horizontal="right"/>
    </xf>
    <xf numFmtId="14" fontId="4" fillId="0" borderId="22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79" fontId="41" fillId="39" borderId="1" xfId="0" applyFont="1" applyFill="1" applyBorder="1" applyAlignment="1">
      <alignment horizontal="right" vertical="center"/>
    </xf>
    <xf numFmtId="179" fontId="17" fillId="42" borderId="1" xfId="0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4" fontId="17" fillId="42" borderId="1" xfId="0" applyNumberFormat="1" applyFont="1" applyFill="1" applyBorder="1" applyAlignment="1">
      <alignment horizontal="center" vertical="center"/>
    </xf>
    <xf numFmtId="179" fontId="16" fillId="0" borderId="1" xfId="0" applyFont="1" applyFill="1" applyBorder="1" applyAlignment="1">
      <alignment horizontal="center" vertical="center"/>
    </xf>
    <xf numFmtId="181" fontId="4" fillId="0" borderId="1" xfId="176" applyNumberFormat="1" applyFont="1" applyBorder="1" applyAlignment="1">
      <alignment horizontal="center" vertical="center"/>
    </xf>
    <xf numFmtId="186" fontId="4" fillId="0" borderId="1" xfId="176" applyNumberFormat="1" applyFont="1" applyBorder="1" applyAlignment="1">
      <alignment horizontal="center" vertical="center"/>
    </xf>
    <xf numFmtId="187" fontId="36" fillId="33" borderId="20" xfId="177" applyNumberFormat="1" applyFont="1" applyFill="1" applyBorder="1" applyAlignment="1">
      <alignment horizontal="center" vertical="center"/>
    </xf>
    <xf numFmtId="49" fontId="37" fillId="33" borderId="0" xfId="177" applyNumberFormat="1" applyFont="1" applyFill="1" applyBorder="1" applyAlignment="1">
      <alignment horizontal="left"/>
    </xf>
    <xf numFmtId="9" fontId="4" fillId="0" borderId="1" xfId="175" applyFont="1" applyBorder="1" applyAlignment="1">
      <alignment horizontal="center" vertical="center"/>
    </xf>
    <xf numFmtId="182" fontId="36" fillId="33" borderId="18" xfId="175" applyNumberFormat="1" applyFont="1" applyFill="1" applyBorder="1" applyAlignment="1">
      <alignment horizontal="center" vertical="center"/>
    </xf>
    <xf numFmtId="181" fontId="17" fillId="42" borderId="1" xfId="176" applyNumberFormat="1" applyFont="1" applyFill="1" applyBorder="1" applyAlignment="1">
      <alignment horizontal="center" vertical="center"/>
    </xf>
    <xf numFmtId="181" fontId="4" fillId="0" borderId="0" xfId="176" applyNumberFormat="1" applyFont="1" applyAlignment="1">
      <alignment horizontal="center" vertical="center"/>
    </xf>
    <xf numFmtId="179" fontId="4" fillId="0" borderId="0" xfId="0" applyFont="1" applyBorder="1" applyAlignment="1">
      <alignment horizontal="center" vertical="center"/>
    </xf>
    <xf numFmtId="183" fontId="36" fillId="33" borderId="0" xfId="177" applyNumberFormat="1" applyFont="1" applyFill="1" applyBorder="1" applyAlignment="1">
      <alignment horizontal="left" vertical="center"/>
    </xf>
    <xf numFmtId="182" fontId="36" fillId="33" borderId="0" xfId="175" applyNumberFormat="1" applyFont="1" applyFill="1" applyBorder="1" applyAlignment="1">
      <alignment horizontal="center" vertical="center"/>
    </xf>
    <xf numFmtId="182" fontId="36" fillId="33" borderId="0" xfId="177" applyNumberFormat="1" applyFont="1" applyFill="1" applyBorder="1" applyAlignment="1">
      <alignment horizontal="center" vertical="center"/>
    </xf>
    <xf numFmtId="179" fontId="46" fillId="33" borderId="14" xfId="177" applyFont="1" applyFill="1" applyBorder="1" applyAlignment="1"/>
    <xf numFmtId="179" fontId="46" fillId="33" borderId="15" xfId="177" applyFont="1" applyFill="1" applyBorder="1" applyAlignment="1"/>
    <xf numFmtId="179" fontId="46" fillId="0" borderId="0" xfId="177" applyFont="1" applyAlignment="1"/>
    <xf numFmtId="179" fontId="46" fillId="33" borderId="16" xfId="177" applyFont="1" applyFill="1" applyBorder="1" applyAlignment="1"/>
    <xf numFmtId="179" fontId="46" fillId="33" borderId="0" xfId="177" applyFont="1" applyFill="1" applyBorder="1" applyAlignment="1"/>
    <xf numFmtId="179" fontId="46" fillId="0" borderId="0" xfId="177" applyNumberFormat="1" applyFont="1" applyAlignment="1"/>
    <xf numFmtId="179" fontId="44" fillId="34" borderId="17" xfId="0" applyNumberFormat="1" applyFont="1" applyFill="1" applyBorder="1" applyAlignment="1"/>
    <xf numFmtId="49" fontId="45" fillId="36" borderId="18" xfId="0" applyNumberFormat="1" applyFont="1" applyFill="1" applyBorder="1" applyAlignment="1">
      <alignment horizontal="center" vertical="center"/>
    </xf>
    <xf numFmtId="49" fontId="36" fillId="33" borderId="18" xfId="177" applyNumberFormat="1" applyFont="1" applyFill="1" applyBorder="1" applyAlignment="1">
      <alignment horizontal="center" vertical="center"/>
    </xf>
    <xf numFmtId="49" fontId="45" fillId="37" borderId="18" xfId="0" applyNumberFormat="1" applyFont="1" applyFill="1" applyBorder="1" applyAlignment="1">
      <alignment horizontal="center" vertical="center"/>
    </xf>
    <xf numFmtId="49" fontId="45" fillId="37" borderId="18" xfId="0" applyNumberFormat="1" applyFont="1" applyFill="1" applyBorder="1" applyAlignment="1">
      <alignment horizontal="center" vertical="center" wrapText="1"/>
    </xf>
    <xf numFmtId="49" fontId="47" fillId="38" borderId="18" xfId="0" applyNumberFormat="1" applyFont="1" applyFill="1" applyBorder="1" applyAlignment="1">
      <alignment horizontal="center" vertical="center" wrapText="1"/>
    </xf>
    <xf numFmtId="49" fontId="47" fillId="35" borderId="18" xfId="0" applyNumberFormat="1" applyFont="1" applyFill="1" applyBorder="1" applyAlignment="1">
      <alignment horizontal="center" vertical="center" wrapText="1"/>
    </xf>
    <xf numFmtId="179" fontId="36" fillId="0" borderId="0" xfId="177" applyFont="1" applyAlignment="1"/>
    <xf numFmtId="179" fontId="36" fillId="33" borderId="16" xfId="177" applyFont="1" applyFill="1" applyBorder="1" applyAlignment="1"/>
    <xf numFmtId="179" fontId="36" fillId="0" borderId="0" xfId="177" applyNumberFormat="1" applyFont="1" applyAlignment="1"/>
    <xf numFmtId="179" fontId="44" fillId="34" borderId="19" xfId="0" applyNumberFormat="1" applyFont="1" applyFill="1" applyBorder="1" applyAlignment="1">
      <alignment vertical="center"/>
    </xf>
    <xf numFmtId="179" fontId="44" fillId="34" borderId="17" xfId="0" applyNumberFormat="1" applyFont="1" applyFill="1" applyBorder="1" applyAlignment="1">
      <alignment vertical="center"/>
    </xf>
    <xf numFmtId="178" fontId="36" fillId="33" borderId="18" xfId="180" applyNumberFormat="1" applyFont="1" applyFill="1" applyBorder="1" applyAlignment="1">
      <alignment horizontal="center" vertical="center"/>
    </xf>
    <xf numFmtId="49" fontId="38" fillId="41" borderId="18" xfId="0" applyNumberFormat="1" applyFont="1" applyFill="1" applyBorder="1" applyAlignment="1">
      <alignment horizontal="center" vertical="center" wrapText="1"/>
    </xf>
    <xf numFmtId="179" fontId="38" fillId="35" borderId="18" xfId="0" applyNumberFormat="1" applyFont="1" applyFill="1" applyBorder="1" applyAlignment="1">
      <alignment horizontal="center" vertical="center" wrapText="1"/>
    </xf>
    <xf numFmtId="179" fontId="48" fillId="0" borderId="18" xfId="0" applyNumberFormat="1" applyFont="1" applyFill="1" applyBorder="1" applyAlignment="1">
      <alignment horizontal="center" vertical="center" wrapText="1"/>
    </xf>
    <xf numFmtId="179" fontId="41" fillId="39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5" fontId="4" fillId="0" borderId="1" xfId="176" applyNumberFormat="1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44" fillId="0" borderId="22" xfId="0" applyFont="1" applyBorder="1" applyAlignment="1">
      <alignment horizontal="center" vertical="center"/>
    </xf>
    <xf numFmtId="179" fontId="4" fillId="0" borderId="22" xfId="0" applyFont="1" applyBorder="1" applyAlignment="1">
      <alignment horizontal="center" vertical="center"/>
    </xf>
    <xf numFmtId="10" fontId="4" fillId="0" borderId="0" xfId="175" applyNumberFormat="1" applyFont="1" applyAlignment="1">
      <alignment horizontal="center" vertical="center"/>
    </xf>
    <xf numFmtId="10" fontId="4" fillId="0" borderId="1" xfId="175" applyNumberFormat="1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54" fillId="33" borderId="14" xfId="177" applyFont="1" applyFill="1" applyBorder="1" applyAlignment="1"/>
    <xf numFmtId="179" fontId="54" fillId="33" borderId="15" xfId="177" applyFont="1" applyFill="1" applyBorder="1" applyAlignment="1"/>
    <xf numFmtId="181" fontId="54" fillId="33" borderId="15" xfId="176" applyNumberFormat="1" applyFont="1" applyFill="1" applyBorder="1" applyAlignment="1"/>
    <xf numFmtId="179" fontId="54" fillId="33" borderId="15" xfId="177" applyFont="1" applyFill="1" applyBorder="1" applyAlignment="1">
      <alignment vertical="center"/>
    </xf>
    <xf numFmtId="185" fontId="54" fillId="33" borderId="15" xfId="177" applyNumberFormat="1" applyFont="1" applyFill="1" applyBorder="1" applyAlignment="1">
      <alignment vertical="center"/>
    </xf>
    <xf numFmtId="179" fontId="54" fillId="0" borderId="0" xfId="177" applyFont="1" applyAlignment="1"/>
    <xf numFmtId="179" fontId="54" fillId="33" borderId="16" xfId="177" applyFont="1" applyFill="1" applyBorder="1" applyAlignment="1"/>
    <xf numFmtId="179" fontId="54" fillId="33" borderId="0" xfId="177" applyFont="1" applyFill="1" applyBorder="1" applyAlignment="1"/>
    <xf numFmtId="181" fontId="54" fillId="33" borderId="0" xfId="176" applyNumberFormat="1" applyFont="1" applyFill="1" applyBorder="1" applyAlignment="1"/>
    <xf numFmtId="179" fontId="54" fillId="33" borderId="0" xfId="177" applyFont="1" applyFill="1" applyBorder="1" applyAlignment="1">
      <alignment vertical="center"/>
    </xf>
    <xf numFmtId="185" fontId="54" fillId="33" borderId="0" xfId="177" applyNumberFormat="1" applyFont="1" applyFill="1" applyBorder="1" applyAlignment="1">
      <alignment vertical="center"/>
    </xf>
    <xf numFmtId="49" fontId="55" fillId="33" borderId="0" xfId="177" applyNumberFormat="1" applyFont="1" applyFill="1" applyBorder="1" applyAlignment="1">
      <alignment horizontal="right"/>
    </xf>
    <xf numFmtId="49" fontId="55" fillId="33" borderId="0" xfId="177" applyNumberFormat="1" applyFont="1" applyFill="1" applyBorder="1" applyAlignment="1">
      <alignment horizontal="left"/>
    </xf>
    <xf numFmtId="182" fontId="54" fillId="33" borderId="0" xfId="177" applyNumberFormat="1" applyFont="1" applyFill="1" applyBorder="1" applyAlignment="1"/>
    <xf numFmtId="9" fontId="54" fillId="33" borderId="0" xfId="177" applyNumberFormat="1" applyFont="1" applyFill="1" applyBorder="1" applyAlignment="1"/>
    <xf numFmtId="182" fontId="56" fillId="0" borderId="0" xfId="0" applyNumberFormat="1" applyFont="1" applyFill="1" applyBorder="1" applyAlignment="1">
      <alignment horizontal="left" vertical="center"/>
    </xf>
    <xf numFmtId="7" fontId="54" fillId="33" borderId="0" xfId="177" applyNumberFormat="1" applyFont="1" applyFill="1" applyBorder="1" applyAlignment="1"/>
    <xf numFmtId="179" fontId="54" fillId="33" borderId="17" xfId="177" applyFont="1" applyFill="1" applyBorder="1" applyAlignment="1"/>
    <xf numFmtId="179" fontId="54" fillId="0" borderId="0" xfId="177" applyNumberFormat="1" applyFont="1" applyAlignment="1"/>
    <xf numFmtId="49" fontId="54" fillId="33" borderId="18" xfId="177" applyNumberFormat="1" applyFont="1" applyFill="1" applyBorder="1" applyAlignment="1">
      <alignment horizontal="center" vertical="center"/>
    </xf>
    <xf numFmtId="49" fontId="58" fillId="36" borderId="18" xfId="0" applyNumberFormat="1" applyFont="1" applyFill="1" applyBorder="1" applyAlignment="1">
      <alignment horizontal="center" vertical="center"/>
    </xf>
    <xf numFmtId="49" fontId="58" fillId="37" borderId="18" xfId="0" applyNumberFormat="1" applyFont="1" applyFill="1" applyBorder="1" applyAlignment="1">
      <alignment horizontal="center" vertical="center"/>
    </xf>
    <xf numFmtId="49" fontId="58" fillId="37" borderId="18" xfId="0" applyNumberFormat="1" applyFont="1" applyFill="1" applyBorder="1" applyAlignment="1">
      <alignment horizontal="center" vertical="center" wrapText="1"/>
    </xf>
    <xf numFmtId="49" fontId="59" fillId="38" borderId="18" xfId="0" applyNumberFormat="1" applyFont="1" applyFill="1" applyBorder="1" applyAlignment="1">
      <alignment horizontal="center" vertical="center" wrapText="1"/>
    </xf>
    <xf numFmtId="49" fontId="59" fillId="38" borderId="26" xfId="0" applyNumberFormat="1" applyFont="1" applyFill="1" applyBorder="1" applyAlignment="1">
      <alignment horizontal="center" vertical="center" wrapText="1"/>
    </xf>
    <xf numFmtId="181" fontId="58" fillId="38" borderId="26" xfId="176" applyNumberFormat="1" applyFont="1" applyFill="1" applyBorder="1" applyAlignment="1">
      <alignment horizontal="center" vertical="center" wrapText="1"/>
    </xf>
    <xf numFmtId="49" fontId="59" fillId="35" borderId="18" xfId="0" applyNumberFormat="1" applyFont="1" applyFill="1" applyBorder="1" applyAlignment="1">
      <alignment horizontal="center" vertical="center" wrapText="1"/>
    </xf>
    <xf numFmtId="49" fontId="59" fillId="35" borderId="26" xfId="0" applyNumberFormat="1" applyFont="1" applyFill="1" applyBorder="1" applyAlignment="1">
      <alignment horizontal="center" vertical="center" wrapText="1"/>
    </xf>
    <xf numFmtId="49" fontId="59" fillId="41" borderId="18" xfId="0" applyNumberFormat="1" applyFont="1" applyFill="1" applyBorder="1" applyAlignment="1">
      <alignment horizontal="center" vertical="center" wrapText="1"/>
    </xf>
    <xf numFmtId="49" fontId="59" fillId="41" borderId="18" xfId="0" applyNumberFormat="1" applyFont="1" applyFill="1" applyBorder="1" applyAlignment="1">
      <alignment horizontal="center" vertical="center"/>
    </xf>
    <xf numFmtId="49" fontId="59" fillId="41" borderId="20" xfId="0" applyNumberFormat="1" applyFont="1" applyFill="1" applyBorder="1" applyAlignment="1">
      <alignment horizontal="center" vertical="center" wrapText="1"/>
    </xf>
    <xf numFmtId="185" fontId="59" fillId="41" borderId="1" xfId="0" applyNumberFormat="1" applyFont="1" applyFill="1" applyBorder="1" applyAlignment="1">
      <alignment horizontal="center" vertical="center" wrapText="1"/>
    </xf>
    <xf numFmtId="179" fontId="54" fillId="0" borderId="0" xfId="177" applyFont="1" applyFill="1" applyBorder="1" applyAlignment="1"/>
    <xf numFmtId="49" fontId="54" fillId="0" borderId="18" xfId="177" applyNumberFormat="1" applyFont="1" applyFill="1" applyBorder="1" applyAlignment="1">
      <alignment horizontal="center" vertical="center"/>
    </xf>
    <xf numFmtId="179" fontId="60" fillId="0" borderId="1" xfId="0" applyFont="1" applyFill="1" applyBorder="1" applyAlignment="1">
      <alignment horizontal="center" vertical="center"/>
    </xf>
    <xf numFmtId="183" fontId="54" fillId="0" borderId="18" xfId="177" applyNumberFormat="1" applyFont="1" applyFill="1" applyBorder="1" applyAlignment="1">
      <alignment horizontal="left" vertical="center"/>
    </xf>
    <xf numFmtId="181" fontId="54" fillId="0" borderId="18" xfId="176" applyNumberFormat="1" applyFont="1" applyFill="1" applyBorder="1" applyAlignment="1">
      <alignment horizontal="left" vertical="center"/>
    </xf>
    <xf numFmtId="182" fontId="54" fillId="0" borderId="18" xfId="175" applyNumberFormat="1" applyFont="1" applyFill="1" applyBorder="1" applyAlignment="1">
      <alignment horizontal="center" vertical="center"/>
    </xf>
    <xf numFmtId="182" fontId="54" fillId="0" borderId="18" xfId="177" applyNumberFormat="1" applyFont="1" applyFill="1" applyBorder="1" applyAlignment="1">
      <alignment horizontal="center" vertical="center"/>
    </xf>
    <xf numFmtId="181" fontId="61" fillId="0" borderId="1" xfId="176" applyNumberFormat="1" applyFont="1" applyFill="1" applyBorder="1" applyAlignment="1">
      <alignment horizontal="center" vertical="center"/>
    </xf>
    <xf numFmtId="179" fontId="54" fillId="0" borderId="18" xfId="177" applyNumberFormat="1" applyFont="1" applyFill="1" applyBorder="1" applyAlignment="1">
      <alignment horizontal="center" vertical="center"/>
    </xf>
    <xf numFmtId="188" fontId="54" fillId="0" borderId="18" xfId="177" applyNumberFormat="1" applyFont="1" applyFill="1" applyBorder="1" applyAlignment="1">
      <alignment horizontal="center" vertical="center"/>
    </xf>
    <xf numFmtId="184" fontId="54" fillId="0" borderId="18" xfId="177" applyNumberFormat="1" applyFont="1" applyFill="1" applyBorder="1" applyAlignment="1">
      <alignment horizontal="center" vertical="center"/>
    </xf>
    <xf numFmtId="187" fontId="54" fillId="0" borderId="20" xfId="177" applyNumberFormat="1" applyFont="1" applyFill="1" applyBorder="1" applyAlignment="1">
      <alignment horizontal="center" vertical="center"/>
    </xf>
    <xf numFmtId="185" fontId="54" fillId="0" borderId="18" xfId="177" applyNumberFormat="1" applyFont="1" applyFill="1" applyBorder="1" applyAlignment="1">
      <alignment horizontal="center" vertical="center"/>
    </xf>
    <xf numFmtId="179" fontId="54" fillId="0" borderId="0" xfId="177" applyFont="1" applyFill="1" applyAlignment="1"/>
    <xf numFmtId="182" fontId="54" fillId="0" borderId="27" xfId="177" applyNumberFormat="1" applyFont="1" applyFill="1" applyBorder="1" applyAlignment="1">
      <alignment horizontal="center" vertical="center"/>
    </xf>
    <xf numFmtId="179" fontId="54" fillId="33" borderId="16" xfId="177" applyFont="1" applyFill="1" applyBorder="1" applyAlignment="1">
      <alignment horizontal="center" vertical="center"/>
    </xf>
    <xf numFmtId="179" fontId="54" fillId="0" borderId="0" xfId="177" applyFont="1" applyAlignment="1">
      <alignment horizontal="center" vertical="center"/>
    </xf>
    <xf numFmtId="179" fontId="54" fillId="33" borderId="21" xfId="177" applyFont="1" applyFill="1" applyBorder="1" applyAlignment="1">
      <alignment horizontal="center" vertical="center"/>
    </xf>
    <xf numFmtId="49" fontId="54" fillId="45" borderId="18" xfId="177" applyNumberFormat="1" applyFont="1" applyFill="1" applyBorder="1" applyAlignment="1">
      <alignment horizontal="center" vertical="center"/>
    </xf>
    <xf numFmtId="181" fontId="54" fillId="33" borderId="21" xfId="176" applyNumberFormat="1" applyFont="1" applyFill="1" applyBorder="1" applyAlignment="1">
      <alignment horizontal="center" vertical="center"/>
    </xf>
    <xf numFmtId="182" fontId="54" fillId="33" borderId="21" xfId="177" applyNumberFormat="1" applyFont="1" applyFill="1" applyBorder="1" applyAlignment="1">
      <alignment horizontal="center" vertical="center"/>
    </xf>
    <xf numFmtId="9" fontId="54" fillId="33" borderId="21" xfId="177" applyNumberFormat="1" applyFont="1" applyFill="1" applyBorder="1" applyAlignment="1">
      <alignment horizontal="center" vertical="center"/>
    </xf>
    <xf numFmtId="185" fontId="54" fillId="33" borderId="0" xfId="177" applyNumberFormat="1" applyFont="1" applyFill="1" applyBorder="1" applyAlignment="1">
      <alignment horizontal="center" vertical="center"/>
    </xf>
    <xf numFmtId="49" fontId="54" fillId="33" borderId="0" xfId="177" applyNumberFormat="1" applyFont="1" applyFill="1" applyBorder="1" applyAlignment="1"/>
    <xf numFmtId="181" fontId="58" fillId="38" borderId="18" xfId="176" applyNumberFormat="1" applyFont="1" applyFill="1" applyBorder="1" applyAlignment="1">
      <alignment horizontal="center" vertical="center" wrapText="1"/>
    </xf>
    <xf numFmtId="179" fontId="60" fillId="0" borderId="1" xfId="0" applyFont="1" applyBorder="1" applyAlignment="1">
      <alignment horizontal="center" vertical="center"/>
    </xf>
    <xf numFmtId="183" fontId="54" fillId="33" borderId="18" xfId="177" applyNumberFormat="1" applyFont="1" applyFill="1" applyBorder="1" applyAlignment="1">
      <alignment horizontal="left" vertical="center"/>
    </xf>
    <xf numFmtId="181" fontId="54" fillId="33" borderId="18" xfId="176" applyNumberFormat="1" applyFont="1" applyFill="1" applyBorder="1" applyAlignment="1">
      <alignment horizontal="left" vertical="center"/>
    </xf>
    <xf numFmtId="9" fontId="54" fillId="33" borderId="18" xfId="175" applyFont="1" applyFill="1" applyBorder="1" applyAlignment="1">
      <alignment horizontal="center" vertical="center"/>
    </xf>
    <xf numFmtId="182" fontId="54" fillId="33" borderId="18" xfId="177" applyNumberFormat="1" applyFont="1" applyFill="1" applyBorder="1" applyAlignment="1">
      <alignment horizontal="center" vertical="center"/>
    </xf>
    <xf numFmtId="9" fontId="54" fillId="33" borderId="18" xfId="177" applyNumberFormat="1" applyFont="1" applyFill="1" applyBorder="1" applyAlignment="1">
      <alignment horizontal="center" vertical="center"/>
    </xf>
    <xf numFmtId="179" fontId="54" fillId="33" borderId="18" xfId="177" applyNumberFormat="1" applyFont="1" applyFill="1" applyBorder="1" applyAlignment="1">
      <alignment horizontal="center" vertical="center"/>
    </xf>
    <xf numFmtId="184" fontId="54" fillId="33" borderId="18" xfId="177" applyNumberFormat="1" applyFont="1" applyFill="1" applyBorder="1" applyAlignment="1">
      <alignment horizontal="center" vertical="center"/>
    </xf>
    <xf numFmtId="187" fontId="54" fillId="33" borderId="20" xfId="177" applyNumberFormat="1" applyFont="1" applyFill="1" applyBorder="1" applyAlignment="1">
      <alignment horizontal="center" vertical="center"/>
    </xf>
    <xf numFmtId="185" fontId="54" fillId="33" borderId="18" xfId="177" applyNumberFormat="1" applyFont="1" applyFill="1" applyBorder="1" applyAlignment="1">
      <alignment horizontal="center" vertical="center"/>
    </xf>
    <xf numFmtId="179" fontId="54" fillId="33" borderId="21" xfId="177" applyFont="1" applyFill="1" applyBorder="1" applyAlignment="1"/>
    <xf numFmtId="181" fontId="54" fillId="33" borderId="21" xfId="176" applyNumberFormat="1" applyFont="1" applyFill="1" applyBorder="1" applyAlignment="1"/>
    <xf numFmtId="182" fontId="54" fillId="33" borderId="21" xfId="177" applyNumberFormat="1" applyFont="1" applyFill="1" applyBorder="1" applyAlignment="1"/>
    <xf numFmtId="9" fontId="54" fillId="33" borderId="21" xfId="177" applyNumberFormat="1" applyFont="1" applyFill="1" applyBorder="1" applyAlignment="1"/>
    <xf numFmtId="179" fontId="54" fillId="33" borderId="21" xfId="177" applyFont="1" applyFill="1" applyBorder="1" applyAlignment="1">
      <alignment vertical="center"/>
    </xf>
    <xf numFmtId="181" fontId="54" fillId="0" borderId="0" xfId="176" applyNumberFormat="1" applyFont="1" applyAlignment="1"/>
    <xf numFmtId="179" fontId="54" fillId="0" borderId="0" xfId="177" applyNumberFormat="1" applyFont="1" applyAlignment="1">
      <alignment vertical="center"/>
    </xf>
    <xf numFmtId="185" fontId="54" fillId="0" borderId="0" xfId="177" applyNumberFormat="1" applyFont="1" applyAlignment="1">
      <alignment vertical="center"/>
    </xf>
    <xf numFmtId="179" fontId="4" fillId="0" borderId="29" xfId="69" applyFont="1" applyBorder="1" applyAlignment="1">
      <alignment horizontal="center" vertical="center"/>
    </xf>
    <xf numFmtId="179" fontId="62" fillId="0" borderId="0" xfId="0" applyFont="1" applyAlignment="1">
      <alignment horizontal="center" vertical="center"/>
    </xf>
    <xf numFmtId="179" fontId="63" fillId="39" borderId="1" xfId="0" applyFont="1" applyFill="1" applyBorder="1" applyAlignment="1">
      <alignment horizontal="center" vertical="center"/>
    </xf>
    <xf numFmtId="179" fontId="62" fillId="0" borderId="1" xfId="0" applyFont="1" applyBorder="1" applyAlignment="1">
      <alignment horizontal="center" vertical="center"/>
    </xf>
    <xf numFmtId="9" fontId="62" fillId="0" borderId="1" xfId="175" applyFont="1" applyBorder="1" applyAlignment="1">
      <alignment horizontal="center" vertical="center"/>
    </xf>
    <xf numFmtId="176" fontId="62" fillId="0" borderId="1" xfId="176" applyNumberFormat="1" applyFont="1" applyBorder="1" applyAlignment="1">
      <alignment horizontal="center" vertical="center"/>
    </xf>
    <xf numFmtId="176" fontId="62" fillId="0" borderId="1" xfId="176" applyFont="1" applyBorder="1" applyAlignment="1">
      <alignment horizontal="center" vertical="center"/>
    </xf>
    <xf numFmtId="49" fontId="64" fillId="33" borderId="18" xfId="177" applyNumberFormat="1" applyFont="1" applyFill="1" applyBorder="1" applyAlignment="1">
      <alignment horizontal="center" vertical="center"/>
    </xf>
    <xf numFmtId="182" fontId="54" fillId="45" borderId="18" xfId="175" applyNumberFormat="1" applyFont="1" applyFill="1" applyBorder="1" applyAlignment="1">
      <alignment horizontal="center" vertical="center"/>
    </xf>
    <xf numFmtId="182" fontId="54" fillId="45" borderId="22" xfId="175" applyNumberFormat="1" applyFont="1" applyFill="1" applyBorder="1" applyAlignment="1">
      <alignment horizontal="center" vertical="center"/>
    </xf>
    <xf numFmtId="179" fontId="65" fillId="33" borderId="14" xfId="180" applyFont="1" applyFill="1" applyBorder="1" applyAlignment="1"/>
    <xf numFmtId="179" fontId="65" fillId="33" borderId="15" xfId="180" applyFont="1" applyFill="1" applyBorder="1" applyAlignment="1"/>
    <xf numFmtId="179" fontId="65" fillId="33" borderId="15" xfId="180" applyFont="1" applyFill="1" applyBorder="1" applyAlignment="1">
      <alignment vertical="center"/>
    </xf>
    <xf numFmtId="185" fontId="65" fillId="33" borderId="15" xfId="180" applyNumberFormat="1" applyFont="1" applyFill="1" applyBorder="1" applyAlignment="1">
      <alignment vertical="center"/>
    </xf>
    <xf numFmtId="179" fontId="65" fillId="0" borderId="0" xfId="180" applyFont="1" applyAlignment="1"/>
    <xf numFmtId="179" fontId="65" fillId="33" borderId="16" xfId="180" applyFont="1" applyFill="1" applyBorder="1" applyAlignment="1"/>
    <xf numFmtId="179" fontId="65" fillId="33" borderId="0" xfId="180" applyFont="1" applyFill="1" applyBorder="1" applyAlignment="1"/>
    <xf numFmtId="179" fontId="65" fillId="33" borderId="0" xfId="180" applyFont="1" applyFill="1" applyBorder="1" applyAlignment="1">
      <alignment vertical="center"/>
    </xf>
    <xf numFmtId="185" fontId="65" fillId="33" borderId="0" xfId="180" applyNumberFormat="1" applyFont="1" applyFill="1" applyBorder="1" applyAlignment="1">
      <alignment vertical="center"/>
    </xf>
    <xf numFmtId="49" fontId="66" fillId="33" borderId="0" xfId="177" applyNumberFormat="1" applyFont="1" applyFill="1" applyBorder="1" applyAlignment="1">
      <alignment horizontal="right"/>
    </xf>
    <xf numFmtId="182" fontId="65" fillId="33" borderId="0" xfId="180" applyNumberFormat="1" applyFont="1" applyFill="1" applyBorder="1" applyAlignment="1"/>
    <xf numFmtId="9" fontId="65" fillId="33" borderId="0" xfId="180" applyNumberFormat="1" applyFont="1" applyFill="1" applyBorder="1" applyAlignment="1"/>
    <xf numFmtId="179" fontId="65" fillId="33" borderId="17" xfId="180" applyFont="1" applyFill="1" applyBorder="1" applyAlignment="1"/>
    <xf numFmtId="179" fontId="68" fillId="33" borderId="17" xfId="180" applyFont="1" applyFill="1" applyBorder="1" applyAlignment="1"/>
    <xf numFmtId="182" fontId="67" fillId="0" borderId="18" xfId="0" applyNumberFormat="1" applyFont="1" applyFill="1" applyBorder="1" applyAlignment="1">
      <alignment horizontal="center" vertical="center"/>
    </xf>
    <xf numFmtId="179" fontId="69" fillId="34" borderId="19" xfId="0" applyNumberFormat="1" applyFont="1" applyFill="1" applyBorder="1" applyAlignment="1">
      <alignment vertical="center"/>
    </xf>
    <xf numFmtId="179" fontId="69" fillId="34" borderId="17" xfId="0" applyNumberFormat="1" applyFont="1" applyFill="1" applyBorder="1" applyAlignment="1">
      <alignment vertical="center"/>
    </xf>
    <xf numFmtId="179" fontId="70" fillId="0" borderId="0" xfId="0" applyFont="1" applyAlignment="1">
      <alignment horizontal="center" vertical="center"/>
    </xf>
    <xf numFmtId="179" fontId="71" fillId="42" borderId="1" xfId="0" applyFont="1" applyFill="1" applyBorder="1" applyAlignment="1">
      <alignment horizontal="center" vertical="center"/>
    </xf>
    <xf numFmtId="181" fontId="70" fillId="0" borderId="1" xfId="176" applyNumberFormat="1" applyFont="1" applyBorder="1" applyAlignment="1">
      <alignment horizontal="center" vertical="center"/>
    </xf>
    <xf numFmtId="9" fontId="70" fillId="0" borderId="1" xfId="175" applyFont="1" applyBorder="1" applyAlignment="1">
      <alignment horizontal="center" vertical="center"/>
    </xf>
    <xf numFmtId="49" fontId="58" fillId="37" borderId="26" xfId="0" applyNumberFormat="1" applyFont="1" applyFill="1" applyBorder="1" applyAlignment="1">
      <alignment horizontal="center" vertical="center"/>
    </xf>
    <xf numFmtId="49" fontId="58" fillId="37" borderId="26" xfId="0" applyNumberFormat="1" applyFont="1" applyFill="1" applyBorder="1" applyAlignment="1">
      <alignment horizontal="center" vertical="center" wrapText="1"/>
    </xf>
    <xf numFmtId="49" fontId="59" fillId="41" borderId="26" xfId="0" applyNumberFormat="1" applyFont="1" applyFill="1" applyBorder="1" applyAlignment="1">
      <alignment horizontal="center" vertical="center" wrapText="1"/>
    </xf>
    <xf numFmtId="49" fontId="59" fillId="41" borderId="26" xfId="0" applyNumberFormat="1" applyFont="1" applyFill="1" applyBorder="1" applyAlignment="1">
      <alignment horizontal="center" vertical="center"/>
    </xf>
    <xf numFmtId="49" fontId="59" fillId="41" borderId="19" xfId="0" applyNumberFormat="1" applyFont="1" applyFill="1" applyBorder="1" applyAlignment="1">
      <alignment horizontal="center" vertical="center" wrapText="1"/>
    </xf>
    <xf numFmtId="181" fontId="36" fillId="0" borderId="22" xfId="176" applyNumberFormat="1" applyFont="1" applyBorder="1" applyAlignment="1"/>
    <xf numFmtId="176" fontId="36" fillId="0" borderId="22" xfId="176" applyNumberFormat="1" applyFont="1" applyBorder="1" applyAlignment="1"/>
    <xf numFmtId="179" fontId="36" fillId="0" borderId="22" xfId="177" applyFont="1" applyBorder="1" applyAlignment="1"/>
    <xf numFmtId="182" fontId="36" fillId="0" borderId="18" xfId="177" applyNumberFormat="1" applyFont="1" applyFill="1" applyBorder="1" applyAlignment="1">
      <alignment horizontal="center" vertical="center"/>
    </xf>
    <xf numFmtId="181" fontId="47" fillId="41" borderId="31" xfId="176" applyNumberFormat="1" applyFont="1" applyFill="1" applyBorder="1" applyAlignment="1">
      <alignment horizontal="center" vertical="center" wrapText="1"/>
    </xf>
    <xf numFmtId="49" fontId="47" fillId="41" borderId="31" xfId="0" applyNumberFormat="1" applyFont="1" applyFill="1" applyBorder="1" applyAlignment="1">
      <alignment horizontal="center" vertical="center" wrapText="1"/>
    </xf>
    <xf numFmtId="185" fontId="47" fillId="41" borderId="31" xfId="0" applyNumberFormat="1" applyFont="1" applyFill="1" applyBorder="1" applyAlignment="1">
      <alignment horizontal="center" vertical="center" wrapText="1"/>
    </xf>
    <xf numFmtId="179" fontId="4" fillId="0" borderId="1" xfId="0" applyFont="1" applyBorder="1" applyAlignment="1">
      <alignment horizontal="center" vertical="center"/>
    </xf>
    <xf numFmtId="185" fontId="4" fillId="0" borderId="1" xfId="176" applyNumberFormat="1" applyFont="1" applyFill="1" applyBorder="1" applyAlignment="1">
      <alignment horizontal="center" vertical="center"/>
    </xf>
    <xf numFmtId="179" fontId="4" fillId="0" borderId="0" xfId="0" applyFont="1" applyFill="1" applyAlignment="1">
      <alignment horizontal="center" vertical="center"/>
    </xf>
    <xf numFmtId="49" fontId="67" fillId="0" borderId="27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49" fontId="37" fillId="33" borderId="0" xfId="177" applyNumberFormat="1" applyFont="1" applyFill="1" applyBorder="1" applyAlignment="1">
      <alignment horizontal="left" vertical="center"/>
    </xf>
    <xf numFmtId="179" fontId="49" fillId="40" borderId="1" xfId="0" applyFont="1" applyFill="1" applyBorder="1" applyAlignment="1">
      <alignment horizontal="left" vertical="center"/>
    </xf>
    <xf numFmtId="3" fontId="49" fillId="40" borderId="1" xfId="0" applyNumberFormat="1" applyFont="1" applyFill="1" applyBorder="1" applyAlignment="1">
      <alignment horizontal="right" vertical="center"/>
    </xf>
    <xf numFmtId="3" fontId="50" fillId="40" borderId="1" xfId="0" applyNumberFormat="1" applyFont="1" applyFill="1" applyBorder="1" applyAlignment="1">
      <alignment horizontal="left" vertical="center"/>
    </xf>
    <xf numFmtId="179" fontId="4" fillId="0" borderId="3" xfId="0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17" fillId="42" borderId="22" xfId="0" applyFont="1" applyFill="1" applyBorder="1" applyAlignment="1">
      <alignment horizontal="center" vertical="center"/>
    </xf>
    <xf numFmtId="179" fontId="16" fillId="0" borderId="22" xfId="0" applyFont="1" applyFill="1" applyBorder="1" applyAlignment="1">
      <alignment horizontal="center" vertical="center"/>
    </xf>
    <xf numFmtId="179" fontId="4" fillId="0" borderId="22" xfId="0" applyFont="1" applyBorder="1" applyAlignment="1">
      <alignment horizontal="center" vertical="center" wrapText="1"/>
    </xf>
    <xf numFmtId="181" fontId="4" fillId="0" borderId="28" xfId="176" applyNumberFormat="1" applyFont="1" applyBorder="1" applyAlignment="1">
      <alignment horizontal="center" vertical="center"/>
    </xf>
    <xf numFmtId="179" fontId="4" fillId="0" borderId="22" xfId="69" applyFont="1" applyBorder="1" applyAlignment="1">
      <alignment horizontal="center" vertical="center"/>
    </xf>
    <xf numFmtId="179" fontId="4" fillId="0" borderId="2" xfId="0" applyFont="1" applyFill="1" applyBorder="1" applyAlignment="1">
      <alignment horizontal="center" vertical="center"/>
    </xf>
    <xf numFmtId="49" fontId="36" fillId="0" borderId="20" xfId="177" applyNumberFormat="1" applyFont="1" applyFill="1" applyBorder="1" applyAlignment="1">
      <alignment horizontal="center" vertical="center"/>
    </xf>
    <xf numFmtId="179" fontId="4" fillId="0" borderId="34" xfId="0" applyFont="1" applyBorder="1" applyAlignment="1">
      <alignment vertical="center"/>
    </xf>
    <xf numFmtId="179" fontId="4" fillId="0" borderId="39" xfId="69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49" fontId="47" fillId="38" borderId="26" xfId="0" applyNumberFormat="1" applyFont="1" applyFill="1" applyBorder="1" applyAlignment="1">
      <alignment horizontal="center" vertical="center" wrapText="1"/>
    </xf>
    <xf numFmtId="49" fontId="47" fillId="35" borderId="26" xfId="0" applyNumberFormat="1" applyFont="1" applyFill="1" applyBorder="1" applyAlignment="1">
      <alignment horizontal="center" vertical="center" wrapText="1"/>
    </xf>
    <xf numFmtId="49" fontId="56" fillId="0" borderId="42" xfId="0" applyNumberFormat="1" applyFont="1" applyFill="1" applyBorder="1" applyAlignment="1">
      <alignment horizontal="center" vertical="center" wrapText="1"/>
    </xf>
    <xf numFmtId="182" fontId="56" fillId="0" borderId="22" xfId="0" applyNumberFormat="1" applyFont="1" applyFill="1" applyBorder="1" applyAlignment="1">
      <alignment horizontal="center" vertical="center"/>
    </xf>
    <xf numFmtId="49" fontId="58" fillId="36" borderId="42" xfId="0" applyNumberFormat="1" applyFont="1" applyFill="1" applyBorder="1" applyAlignment="1">
      <alignment horizontal="center" vertical="center"/>
    </xf>
    <xf numFmtId="49" fontId="58" fillId="37" borderId="43" xfId="0" applyNumberFormat="1" applyFont="1" applyFill="1" applyBorder="1" applyAlignment="1">
      <alignment horizontal="center" vertical="center"/>
    </xf>
    <xf numFmtId="183" fontId="54" fillId="0" borderId="26" xfId="177" applyNumberFormat="1" applyFont="1" applyFill="1" applyBorder="1" applyAlignment="1">
      <alignment horizontal="left" vertical="center"/>
    </xf>
    <xf numFmtId="49" fontId="58" fillId="36" borderId="44" xfId="0" applyNumberFormat="1" applyFont="1" applyFill="1" applyBorder="1" applyAlignment="1">
      <alignment horizontal="center" vertical="center"/>
    </xf>
    <xf numFmtId="49" fontId="58" fillId="36" borderId="45" xfId="0" applyNumberFormat="1" applyFont="1" applyFill="1" applyBorder="1" applyAlignment="1">
      <alignment horizontal="center" vertical="center"/>
    </xf>
    <xf numFmtId="179" fontId="73" fillId="39" borderId="22" xfId="0" applyFont="1" applyFill="1" applyBorder="1" applyAlignment="1">
      <alignment horizontal="left" vertical="center"/>
    </xf>
    <xf numFmtId="179" fontId="74" fillId="46" borderId="22" xfId="177" applyNumberFormat="1" applyFont="1" applyFill="1" applyBorder="1" applyAlignment="1">
      <alignment horizontal="center" vertical="center"/>
    </xf>
    <xf numFmtId="179" fontId="74" fillId="53" borderId="28" xfId="177" applyFont="1" applyFill="1" applyBorder="1" applyAlignment="1">
      <alignment horizontal="center" vertical="center"/>
    </xf>
    <xf numFmtId="179" fontId="73" fillId="39" borderId="22" xfId="0" applyNumberFormat="1" applyFont="1" applyFill="1" applyBorder="1" applyAlignment="1">
      <alignment horizontal="left" vertical="center"/>
    </xf>
    <xf numFmtId="179" fontId="49" fillId="40" borderId="46" xfId="0" applyFont="1" applyFill="1" applyBorder="1" applyAlignment="1">
      <alignment horizontal="left" vertical="center"/>
    </xf>
    <xf numFmtId="190" fontId="49" fillId="40" borderId="46" xfId="0" applyNumberFormat="1" applyFont="1" applyFill="1" applyBorder="1" applyAlignment="1">
      <alignment horizontal="left" vertical="center"/>
    </xf>
    <xf numFmtId="179" fontId="73" fillId="39" borderId="46" xfId="0" applyFont="1" applyFill="1" applyBorder="1" applyAlignment="1">
      <alignment horizontal="left" vertical="center"/>
    </xf>
    <xf numFmtId="181" fontId="60" fillId="0" borderId="1" xfId="176" applyNumberFormat="1" applyFont="1" applyFill="1" applyBorder="1" applyAlignment="1">
      <alignment horizontal="center" vertical="center"/>
    </xf>
    <xf numFmtId="9" fontId="60" fillId="0" borderId="1" xfId="175" applyFont="1" applyFill="1" applyBorder="1" applyAlignment="1">
      <alignment horizontal="center" vertical="center"/>
    </xf>
    <xf numFmtId="49" fontId="54" fillId="0" borderId="26" xfId="177" applyNumberFormat="1" applyFont="1" applyFill="1" applyBorder="1" applyAlignment="1">
      <alignment horizontal="center" vertical="center"/>
    </xf>
    <xf numFmtId="179" fontId="60" fillId="0" borderId="13" xfId="0" applyFont="1" applyFill="1" applyBorder="1" applyAlignment="1">
      <alignment horizontal="center" vertical="center"/>
    </xf>
    <xf numFmtId="49" fontId="45" fillId="42" borderId="51" xfId="0" applyNumberFormat="1" applyFont="1" applyFill="1" applyBorder="1" applyAlignment="1">
      <alignment horizontal="center" vertical="center"/>
    </xf>
    <xf numFmtId="181" fontId="4" fillId="0" borderId="1" xfId="176" applyNumberFormat="1" applyFont="1" applyFill="1" applyBorder="1" applyAlignment="1">
      <alignment horizontal="center" vertical="center"/>
    </xf>
    <xf numFmtId="190" fontId="49" fillId="40" borderId="51" xfId="0" applyNumberFormat="1" applyFont="1" applyFill="1" applyBorder="1" applyAlignment="1">
      <alignment horizontal="left" vertical="center"/>
    </xf>
    <xf numFmtId="179" fontId="49" fillId="40" borderId="51" xfId="0" applyFont="1" applyFill="1" applyBorder="1" applyAlignment="1">
      <alignment horizontal="left" vertical="center"/>
    </xf>
    <xf numFmtId="3" fontId="49" fillId="40" borderId="51" xfId="0" applyNumberFormat="1" applyFont="1" applyFill="1" applyBorder="1" applyAlignment="1">
      <alignment horizontal="right" vertical="center"/>
    </xf>
    <xf numFmtId="3" fontId="50" fillId="40" borderId="51" xfId="0" applyNumberFormat="1" applyFont="1" applyFill="1" applyBorder="1" applyAlignment="1">
      <alignment horizontal="left" vertical="center"/>
    </xf>
    <xf numFmtId="49" fontId="75" fillId="0" borderId="51" xfId="0" applyNumberFormat="1" applyFont="1" applyFill="1" applyBorder="1" applyAlignment="1">
      <alignment horizontal="center" vertical="center"/>
    </xf>
    <xf numFmtId="49" fontId="36" fillId="0" borderId="51" xfId="177" applyNumberFormat="1" applyFont="1" applyFill="1" applyBorder="1" applyAlignment="1">
      <alignment horizontal="center" vertical="center"/>
    </xf>
    <xf numFmtId="179" fontId="45" fillId="38" borderId="49" xfId="0" applyFont="1" applyFill="1" applyBorder="1" applyAlignment="1">
      <alignment horizontal="center" vertical="center"/>
    </xf>
    <xf numFmtId="179" fontId="45" fillId="38" borderId="47" xfId="0" applyFont="1" applyFill="1" applyBorder="1" applyAlignment="1">
      <alignment horizontal="center" vertical="center"/>
    </xf>
    <xf numFmtId="179" fontId="45" fillId="55" borderId="49" xfId="0" applyFont="1" applyFill="1" applyBorder="1" applyAlignment="1">
      <alignment horizontal="center" vertical="center"/>
    </xf>
    <xf numFmtId="179" fontId="45" fillId="55" borderId="47" xfId="0" applyFont="1" applyFill="1" applyBorder="1" applyAlignment="1">
      <alignment horizontal="center" vertical="center"/>
    </xf>
    <xf numFmtId="179" fontId="45" fillId="55" borderId="48" xfId="0" applyFont="1" applyFill="1" applyBorder="1" applyAlignment="1">
      <alignment horizontal="center" vertical="center"/>
    </xf>
    <xf numFmtId="179" fontId="45" fillId="37" borderId="49" xfId="0" applyFont="1" applyFill="1" applyBorder="1" applyAlignment="1">
      <alignment horizontal="center" vertical="center"/>
    </xf>
    <xf numFmtId="179" fontId="45" fillId="37" borderId="47" xfId="0" applyFont="1" applyFill="1" applyBorder="1" applyAlignment="1">
      <alignment horizontal="center" vertical="center"/>
    </xf>
    <xf numFmtId="179" fontId="45" fillId="37" borderId="48" xfId="0" applyFont="1" applyFill="1" applyBorder="1" applyAlignment="1">
      <alignment horizontal="center" vertical="center"/>
    </xf>
    <xf numFmtId="179" fontId="45" fillId="54" borderId="49" xfId="0" applyFont="1" applyFill="1" applyBorder="1" applyAlignment="1">
      <alignment horizontal="center" vertical="center"/>
    </xf>
    <xf numFmtId="179" fontId="45" fillId="54" borderId="47" xfId="0" applyFont="1" applyFill="1" applyBorder="1" applyAlignment="1">
      <alignment horizontal="center" vertical="center"/>
    </xf>
    <xf numFmtId="179" fontId="45" fillId="54" borderId="48" xfId="0" applyFont="1" applyFill="1" applyBorder="1" applyAlignment="1">
      <alignment horizontal="center" vertical="center"/>
    </xf>
    <xf numFmtId="179" fontId="45" fillId="52" borderId="49" xfId="0" applyFont="1" applyFill="1" applyBorder="1" applyAlignment="1">
      <alignment horizontal="center" vertical="center"/>
    </xf>
    <xf numFmtId="179" fontId="45" fillId="52" borderId="47" xfId="0" applyFont="1" applyFill="1" applyBorder="1" applyAlignment="1">
      <alignment horizontal="center" vertical="center"/>
    </xf>
    <xf numFmtId="179" fontId="45" fillId="52" borderId="48" xfId="0" applyFont="1" applyFill="1" applyBorder="1" applyAlignment="1">
      <alignment horizontal="center" vertical="center"/>
    </xf>
    <xf numFmtId="179" fontId="45" fillId="51" borderId="49" xfId="0" applyFont="1" applyFill="1" applyBorder="1" applyAlignment="1">
      <alignment horizontal="center" vertical="center"/>
    </xf>
    <xf numFmtId="179" fontId="45" fillId="51" borderId="47" xfId="0" applyFont="1" applyFill="1" applyBorder="1" applyAlignment="1">
      <alignment horizontal="center" vertical="center"/>
    </xf>
    <xf numFmtId="179" fontId="45" fillId="51" borderId="48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4" fillId="47" borderId="22" xfId="0" applyNumberFormat="1" applyFont="1" applyFill="1" applyBorder="1" applyAlignment="1">
      <alignment horizontal="center" vertical="center"/>
    </xf>
    <xf numFmtId="179" fontId="57" fillId="47" borderId="22" xfId="0" applyNumberFormat="1" applyFont="1" applyFill="1" applyBorder="1" applyAlignment="1">
      <alignment horizontal="center" vertical="center"/>
    </xf>
    <xf numFmtId="179" fontId="44" fillId="46" borderId="22" xfId="0" applyNumberFormat="1" applyFont="1" applyFill="1" applyBorder="1" applyAlignment="1">
      <alignment horizontal="center" vertical="center"/>
    </xf>
    <xf numFmtId="179" fontId="57" fillId="46" borderId="22" xfId="0" applyNumberFormat="1" applyFont="1" applyFill="1" applyBorder="1" applyAlignment="1">
      <alignment horizontal="center" vertical="center"/>
    </xf>
    <xf numFmtId="179" fontId="44" fillId="48" borderId="22" xfId="0" applyNumberFormat="1" applyFont="1" applyFill="1" applyBorder="1" applyAlignment="1">
      <alignment horizontal="center" vertical="center"/>
    </xf>
    <xf numFmtId="179" fontId="57" fillId="48" borderId="22" xfId="0" applyNumberFormat="1" applyFont="1" applyFill="1" applyBorder="1" applyAlignment="1">
      <alignment horizontal="center" vertical="center"/>
    </xf>
    <xf numFmtId="179" fontId="44" fillId="49" borderId="22" xfId="0" applyNumberFormat="1" applyFont="1" applyFill="1" applyBorder="1" applyAlignment="1">
      <alignment horizontal="center" vertical="center"/>
    </xf>
    <xf numFmtId="179" fontId="44" fillId="50" borderId="22" xfId="0" applyNumberFormat="1" applyFont="1" applyFill="1" applyBorder="1" applyAlignment="1">
      <alignment horizontal="center" vertical="center"/>
    </xf>
    <xf numFmtId="179" fontId="55" fillId="44" borderId="30" xfId="177" applyFont="1" applyFill="1" applyBorder="1" applyAlignment="1">
      <alignment horizontal="center" vertical="center"/>
    </xf>
    <xf numFmtId="179" fontId="55" fillId="43" borderId="30" xfId="177" applyFont="1" applyFill="1" applyBorder="1" applyAlignment="1">
      <alignment horizontal="center" vertical="center"/>
    </xf>
    <xf numFmtId="179" fontId="67" fillId="42" borderId="22" xfId="0" applyFont="1" applyFill="1" applyBorder="1" applyAlignment="1">
      <alignment horizontal="center" vertical="center"/>
    </xf>
    <xf numFmtId="182" fontId="4" fillId="43" borderId="1" xfId="0" applyNumberFormat="1" applyFont="1" applyFill="1" applyBorder="1" applyAlignment="1">
      <alignment horizontal="center" vertical="center"/>
    </xf>
    <xf numFmtId="179" fontId="67" fillId="42" borderId="1" xfId="0" applyFont="1" applyFill="1" applyBorder="1" applyAlignment="1">
      <alignment horizontal="center" vertical="center"/>
    </xf>
    <xf numFmtId="179" fontId="4" fillId="44" borderId="1" xfId="0" applyFont="1" applyFill="1" applyBorder="1" applyAlignment="1">
      <alignment horizontal="center" vertical="center"/>
    </xf>
    <xf numFmtId="179" fontId="4" fillId="51" borderId="24" xfId="0" applyFont="1" applyFill="1" applyBorder="1" applyAlignment="1">
      <alignment horizontal="center" vertical="center"/>
    </xf>
    <xf numFmtId="179" fontId="4" fillId="51" borderId="25" xfId="0" applyFont="1" applyFill="1" applyBorder="1" applyAlignment="1">
      <alignment horizontal="center" vertical="center"/>
    </xf>
    <xf numFmtId="179" fontId="4" fillId="51" borderId="23" xfId="0" applyFont="1" applyFill="1" applyBorder="1" applyAlignment="1">
      <alignment horizontal="center" vertical="center"/>
    </xf>
    <xf numFmtId="49" fontId="72" fillId="52" borderId="24" xfId="0" applyNumberFormat="1" applyFont="1" applyFill="1" applyBorder="1" applyAlignment="1">
      <alignment horizontal="center" vertical="center"/>
    </xf>
    <xf numFmtId="49" fontId="72" fillId="52" borderId="25" xfId="0" applyNumberFormat="1" applyFont="1" applyFill="1" applyBorder="1" applyAlignment="1">
      <alignment horizontal="center" vertical="center"/>
    </xf>
    <xf numFmtId="49" fontId="72" fillId="52" borderId="23" xfId="0" applyNumberFormat="1" applyFont="1" applyFill="1" applyBorder="1" applyAlignment="1">
      <alignment horizontal="center" vertical="center"/>
    </xf>
    <xf numFmtId="179" fontId="4" fillId="36" borderId="24" xfId="0" applyFont="1" applyFill="1" applyBorder="1" applyAlignment="1">
      <alignment horizontal="center" vertical="center"/>
    </xf>
    <xf numFmtId="179" fontId="4" fillId="36" borderId="25" xfId="0" applyFont="1" applyFill="1" applyBorder="1" applyAlignment="1">
      <alignment horizontal="center" vertical="center"/>
    </xf>
    <xf numFmtId="179" fontId="4" fillId="36" borderId="23" xfId="0" applyFont="1" applyFill="1" applyBorder="1" applyAlignment="1">
      <alignment horizontal="center" vertical="center"/>
    </xf>
    <xf numFmtId="49" fontId="72" fillId="37" borderId="1" xfId="0" applyNumberFormat="1" applyFont="1" applyFill="1" applyBorder="1" applyAlignment="1">
      <alignment horizontal="center" vertical="center"/>
    </xf>
    <xf numFmtId="179" fontId="4" fillId="51" borderId="1" xfId="0" applyFont="1" applyFill="1" applyBorder="1" applyAlignment="1">
      <alignment horizontal="center" vertical="center"/>
    </xf>
    <xf numFmtId="49" fontId="72" fillId="52" borderId="1" xfId="0" applyNumberFormat="1" applyFont="1" applyFill="1" applyBorder="1" applyAlignment="1">
      <alignment horizontal="center" vertical="center"/>
    </xf>
    <xf numFmtId="179" fontId="4" fillId="36" borderId="1" xfId="0" applyFont="1" applyFill="1" applyBorder="1" applyAlignment="1">
      <alignment horizontal="center" vertical="center"/>
    </xf>
    <xf numFmtId="179" fontId="4" fillId="45" borderId="49" xfId="0" applyFont="1" applyFill="1" applyBorder="1" applyAlignment="1">
      <alignment horizontal="center" vertical="center"/>
    </xf>
    <xf numFmtId="179" fontId="4" fillId="45" borderId="47" xfId="0" applyFont="1" applyFill="1" applyBorder="1" applyAlignment="1">
      <alignment horizontal="center" vertical="center"/>
    </xf>
    <xf numFmtId="179" fontId="4" fillId="45" borderId="48" xfId="0" applyFont="1" applyFill="1" applyBorder="1" applyAlignment="1">
      <alignment horizontal="center" vertical="center"/>
    </xf>
    <xf numFmtId="179" fontId="37" fillId="43" borderId="22" xfId="177" applyFont="1" applyFill="1" applyBorder="1" applyAlignment="1">
      <alignment horizontal="center" vertical="center"/>
    </xf>
    <xf numFmtId="179" fontId="37" fillId="44" borderId="22" xfId="177" applyFont="1" applyFill="1" applyBorder="1" applyAlignment="1">
      <alignment horizontal="center" vertical="center"/>
    </xf>
    <xf numFmtId="179" fontId="4" fillId="0" borderId="46" xfId="0" applyFont="1" applyBorder="1" applyAlignment="1">
      <alignment horizontal="center" vertical="center"/>
    </xf>
    <xf numFmtId="179" fontId="4" fillId="0" borderId="49" xfId="0" applyFont="1" applyBorder="1" applyAlignment="1">
      <alignment horizontal="center" vertical="center"/>
    </xf>
    <xf numFmtId="179" fontId="4" fillId="0" borderId="47" xfId="0" applyFont="1" applyBorder="1" applyAlignment="1">
      <alignment horizontal="center" vertical="center"/>
    </xf>
    <xf numFmtId="179" fontId="4" fillId="0" borderId="48" xfId="0" applyFont="1" applyBorder="1" applyAlignment="1">
      <alignment horizontal="center" vertical="center"/>
    </xf>
    <xf numFmtId="179" fontId="17" fillId="42" borderId="32" xfId="0" applyFont="1" applyFill="1" applyBorder="1" applyAlignment="1">
      <alignment horizontal="center" vertical="center"/>
    </xf>
    <xf numFmtId="179" fontId="17" fillId="42" borderId="33" xfId="0" applyFont="1" applyFill="1" applyBorder="1" applyAlignment="1">
      <alignment horizontal="center" vertical="center"/>
    </xf>
    <xf numFmtId="179" fontId="17" fillId="42" borderId="31" xfId="0" applyFont="1" applyFill="1" applyBorder="1" applyAlignment="1">
      <alignment horizontal="center" vertical="center"/>
    </xf>
    <xf numFmtId="179" fontId="16" fillId="0" borderId="35" xfId="0" applyFont="1" applyFill="1" applyBorder="1" applyAlignment="1">
      <alignment horizontal="center" vertical="center"/>
    </xf>
    <xf numFmtId="179" fontId="16" fillId="0" borderId="24" xfId="0" applyFont="1" applyFill="1" applyBorder="1" applyAlignment="1">
      <alignment horizontal="center" vertical="center"/>
    </xf>
    <xf numFmtId="179" fontId="17" fillId="42" borderId="13" xfId="0" applyFont="1" applyFill="1" applyBorder="1" applyAlignment="1">
      <alignment horizontal="center" vertical="center"/>
    </xf>
    <xf numFmtId="179" fontId="4" fillId="0" borderId="37" xfId="0" applyFont="1" applyBorder="1" applyAlignment="1">
      <alignment horizontal="center" vertical="center"/>
    </xf>
    <xf numFmtId="179" fontId="4" fillId="0" borderId="50" xfId="0" applyFont="1" applyBorder="1" applyAlignment="1">
      <alignment horizontal="center" vertical="center"/>
    </xf>
    <xf numFmtId="179" fontId="4" fillId="0" borderId="38" xfId="0" applyFont="1" applyBorder="1" applyAlignment="1">
      <alignment horizontal="center" vertical="center"/>
    </xf>
    <xf numFmtId="179" fontId="4" fillId="0" borderId="32" xfId="0" applyFont="1" applyBorder="1" applyAlignment="1">
      <alignment horizontal="center" vertical="center"/>
    </xf>
    <xf numFmtId="179" fontId="4" fillId="0" borderId="33" xfId="0" applyFont="1" applyBorder="1" applyAlignment="1">
      <alignment horizontal="center" vertical="center"/>
    </xf>
    <xf numFmtId="179" fontId="4" fillId="0" borderId="13" xfId="0" applyFont="1" applyBorder="1" applyAlignment="1">
      <alignment horizontal="center" vertical="center"/>
    </xf>
    <xf numFmtId="179" fontId="17" fillId="42" borderId="35" xfId="0" applyFont="1" applyFill="1" applyBorder="1" applyAlignment="1">
      <alignment horizontal="center" vertical="center"/>
    </xf>
    <xf numFmtId="179" fontId="17" fillId="42" borderId="36" xfId="0" applyFont="1" applyFill="1" applyBorder="1" applyAlignment="1">
      <alignment horizontal="center" vertical="center"/>
    </xf>
    <xf numFmtId="179" fontId="17" fillId="42" borderId="34" xfId="0" applyFont="1" applyFill="1" applyBorder="1" applyAlignment="1">
      <alignment horizontal="center" vertical="center"/>
    </xf>
    <xf numFmtId="179" fontId="17" fillId="42" borderId="40" xfId="0" applyFont="1" applyFill="1" applyBorder="1" applyAlignment="1">
      <alignment horizontal="center" vertical="center"/>
    </xf>
    <xf numFmtId="179" fontId="17" fillId="42" borderId="0" xfId="0" applyFont="1" applyFill="1" applyBorder="1" applyAlignment="1">
      <alignment horizontal="center" vertical="center"/>
    </xf>
    <xf numFmtId="179" fontId="17" fillId="42" borderId="41" xfId="0" applyFont="1" applyFill="1" applyBorder="1" applyAlignment="1">
      <alignment horizontal="center" vertical="center"/>
    </xf>
    <xf numFmtId="179" fontId="17" fillId="42" borderId="24" xfId="0" applyFont="1" applyFill="1" applyBorder="1" applyAlignment="1">
      <alignment horizontal="center" vertical="center"/>
    </xf>
    <xf numFmtId="179" fontId="17" fillId="42" borderId="25" xfId="0" applyFont="1" applyFill="1" applyBorder="1" applyAlignment="1">
      <alignment horizontal="center" vertical="center"/>
    </xf>
    <xf numFmtId="179" fontId="17" fillId="42" borderId="23" xfId="0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</cellXfs>
  <cellStyles count="207">
    <cellStyle name="_ET_STYLE_NoName_00_" xfId="80" xr:uid="{00000000-0005-0000-0000-000000000000}"/>
    <cellStyle name="=C:\WINNT\SYSTEM32\COMMAND.COM" xfId="5" xr:uid="{00000000-0005-0000-0000-000001000000}"/>
    <cellStyle name="=C:\WINNT\SYSTEM32\COMMAND.COM 2" xfId="81" xr:uid="{00000000-0005-0000-0000-000002000000}"/>
    <cellStyle name="=C:\WINNT\SYSTEM32\COMMAND.COM 2 2" xfId="82" xr:uid="{00000000-0005-0000-0000-000003000000}"/>
    <cellStyle name="=C:\WINNT\SYSTEM32\COMMAND.COM 2 3" xfId="6" xr:uid="{00000000-0005-0000-0000-000004000000}"/>
    <cellStyle name="=C:\WINNT\SYSTEM32\COMMAND.COM 2 4" xfId="185" xr:uid="{00000000-0005-0000-0000-000005000000}"/>
    <cellStyle name="=C:\WINNT\SYSTEM32\COMMAND.COM 3" xfId="7" xr:uid="{00000000-0005-0000-0000-000006000000}"/>
    <cellStyle name="=C:\WINNT\SYSTEM32\COMMAND.COM 4" xfId="191" xr:uid="{00000000-0005-0000-0000-000007000000}"/>
    <cellStyle name="20% - Accent1 2" xfId="83" xr:uid="{00000000-0005-0000-0000-000008000000}"/>
    <cellStyle name="20% - Accent2 2" xfId="84" xr:uid="{00000000-0005-0000-0000-000009000000}"/>
    <cellStyle name="20% - Accent3 2" xfId="85" xr:uid="{00000000-0005-0000-0000-00000A000000}"/>
    <cellStyle name="20% - Accent4 2" xfId="86" xr:uid="{00000000-0005-0000-0000-00000B000000}"/>
    <cellStyle name="20% - Accent5 2" xfId="87" xr:uid="{00000000-0005-0000-0000-00000C000000}"/>
    <cellStyle name="20% - Accent6 2" xfId="88" xr:uid="{00000000-0005-0000-0000-00000D000000}"/>
    <cellStyle name="40% - Accent1 2" xfId="89" xr:uid="{00000000-0005-0000-0000-00000E000000}"/>
    <cellStyle name="40% - Accent2 2" xfId="90" xr:uid="{00000000-0005-0000-0000-00000F000000}"/>
    <cellStyle name="40% - Accent3 2" xfId="91" xr:uid="{00000000-0005-0000-0000-000010000000}"/>
    <cellStyle name="40% - Accent4 2" xfId="92" xr:uid="{00000000-0005-0000-0000-000011000000}"/>
    <cellStyle name="40% - Accent5 2" xfId="93" xr:uid="{00000000-0005-0000-0000-000012000000}"/>
    <cellStyle name="40% - Accent6 2" xfId="94" xr:uid="{00000000-0005-0000-0000-000013000000}"/>
    <cellStyle name="60% - Accent1 2" xfId="95" xr:uid="{00000000-0005-0000-0000-000014000000}"/>
    <cellStyle name="60% - Accent2 2" xfId="96" xr:uid="{00000000-0005-0000-0000-000015000000}"/>
    <cellStyle name="60% - Accent3 2" xfId="97" xr:uid="{00000000-0005-0000-0000-000016000000}"/>
    <cellStyle name="60% - Accent4 2" xfId="98" xr:uid="{00000000-0005-0000-0000-000017000000}"/>
    <cellStyle name="60% - Accent5 2" xfId="99" xr:uid="{00000000-0005-0000-0000-000018000000}"/>
    <cellStyle name="60% - Accent6 2" xfId="100" xr:uid="{00000000-0005-0000-0000-000019000000}"/>
    <cellStyle name="Accent1 2" xfId="101" xr:uid="{00000000-0005-0000-0000-00001A000000}"/>
    <cellStyle name="Accent2 2" xfId="102" xr:uid="{00000000-0005-0000-0000-00001B000000}"/>
    <cellStyle name="Accent3 2" xfId="103" xr:uid="{00000000-0005-0000-0000-00001C000000}"/>
    <cellStyle name="Accent4 2" xfId="104" xr:uid="{00000000-0005-0000-0000-00001D000000}"/>
    <cellStyle name="Accent5 2" xfId="105" xr:uid="{00000000-0005-0000-0000-00001E000000}"/>
    <cellStyle name="Accent6 2" xfId="106" xr:uid="{00000000-0005-0000-0000-00001F000000}"/>
    <cellStyle name="Bad 2" xfId="107" xr:uid="{00000000-0005-0000-0000-000020000000}"/>
    <cellStyle name="Calculation 2" xfId="108" xr:uid="{00000000-0005-0000-0000-000021000000}"/>
    <cellStyle name="Check Cell 2" xfId="109" xr:uid="{00000000-0005-0000-0000-000022000000}"/>
    <cellStyle name="Comma 2" xfId="110" xr:uid="{00000000-0005-0000-0000-000023000000}"/>
    <cellStyle name="Comma 3" xfId="111" xr:uid="{00000000-0005-0000-0000-000024000000}"/>
    <cellStyle name="Comma 3 2" xfId="189" xr:uid="{00000000-0005-0000-0000-000025000000}"/>
    <cellStyle name="Comma 4" xfId="112" xr:uid="{00000000-0005-0000-0000-000026000000}"/>
    <cellStyle name="Currency 2" xfId="113" xr:uid="{00000000-0005-0000-0000-000027000000}"/>
    <cellStyle name="Explanatory Text 2" xfId="114" xr:uid="{00000000-0005-0000-0000-000028000000}"/>
    <cellStyle name="Good 2" xfId="115" xr:uid="{00000000-0005-0000-0000-000029000000}"/>
    <cellStyle name="Heading 1 2" xfId="116" xr:uid="{00000000-0005-0000-0000-00002A000000}"/>
    <cellStyle name="Heading 2 2" xfId="117" xr:uid="{00000000-0005-0000-0000-00002B000000}"/>
    <cellStyle name="Heading 3 2" xfId="118" xr:uid="{00000000-0005-0000-0000-00002C000000}"/>
    <cellStyle name="Heading 4 2" xfId="119" xr:uid="{00000000-0005-0000-0000-00002D000000}"/>
    <cellStyle name="Input 2" xfId="120" xr:uid="{00000000-0005-0000-0000-00002E000000}"/>
    <cellStyle name="Linked Cell 2" xfId="121" xr:uid="{00000000-0005-0000-0000-00002F000000}"/>
    <cellStyle name="Neutral 2" xfId="122" xr:uid="{00000000-0005-0000-0000-000030000000}"/>
    <cellStyle name="Normal 2" xfId="8" xr:uid="{00000000-0005-0000-0000-000031000000}"/>
    <cellStyle name="Normal 2 2" xfId="123" xr:uid="{00000000-0005-0000-0000-000032000000}"/>
    <cellStyle name="Normal 2 2 2" xfId="124" xr:uid="{00000000-0005-0000-0000-000033000000}"/>
    <cellStyle name="Normal 2 3" xfId="125" xr:uid="{00000000-0005-0000-0000-000034000000}"/>
    <cellStyle name="Normal 2 4" xfId="126" xr:uid="{00000000-0005-0000-0000-000035000000}"/>
    <cellStyle name="Normal 2 5" xfId="192" xr:uid="{00000000-0005-0000-0000-000036000000}"/>
    <cellStyle name="Normal 3" xfId="127" xr:uid="{00000000-0005-0000-0000-000037000000}"/>
    <cellStyle name="Normal 3 2" xfId="128" xr:uid="{00000000-0005-0000-0000-000038000000}"/>
    <cellStyle name="Normal 3 2 2" xfId="129" xr:uid="{00000000-0005-0000-0000-000039000000}"/>
    <cellStyle name="Normal 3 3" xfId="130" xr:uid="{00000000-0005-0000-0000-00003A000000}"/>
    <cellStyle name="Normal 3 4" xfId="193" xr:uid="{00000000-0005-0000-0000-00003B000000}"/>
    <cellStyle name="Normal 4" xfId="79" xr:uid="{00000000-0005-0000-0000-00003C000000}"/>
    <cellStyle name="Normal 4 2" xfId="131" xr:uid="{00000000-0005-0000-0000-00003D000000}"/>
    <cellStyle name="Normal 5" xfId="132" xr:uid="{00000000-0005-0000-0000-00003E000000}"/>
    <cellStyle name="Normal 5 2" xfId="133" xr:uid="{00000000-0005-0000-0000-00003F000000}"/>
    <cellStyle name="Normal 6" xfId="134" xr:uid="{00000000-0005-0000-0000-000040000000}"/>
    <cellStyle name="Normal_~6253597" xfId="135" xr:uid="{00000000-0005-0000-0000-000041000000}"/>
    <cellStyle name="Note 2" xfId="136" xr:uid="{00000000-0005-0000-0000-000042000000}"/>
    <cellStyle name="Output 2" xfId="137" xr:uid="{00000000-0005-0000-0000-000043000000}"/>
    <cellStyle name="Percent 2" xfId="138" xr:uid="{00000000-0005-0000-0000-000044000000}"/>
    <cellStyle name="Percent 2 2" xfId="139" xr:uid="{00000000-0005-0000-0000-000045000000}"/>
    <cellStyle name="Percent 2 3" xfId="194" xr:uid="{00000000-0005-0000-0000-000046000000}"/>
    <cellStyle name="Percent 3" xfId="140" xr:uid="{00000000-0005-0000-0000-000047000000}"/>
    <cellStyle name="S_NoForeBottomDashed 2 2 17" xfId="9" xr:uid="{00000000-0005-0000-0000-000048000000}"/>
    <cellStyle name="Style 1" xfId="195" xr:uid="{00000000-0005-0000-0000-000049000000}"/>
    <cellStyle name="Title 2" xfId="141" xr:uid="{00000000-0005-0000-0000-00004A000000}"/>
    <cellStyle name="Total 2" xfId="142" xr:uid="{00000000-0005-0000-0000-00004B000000}"/>
    <cellStyle name="Warning Text 2" xfId="143" xr:uid="{00000000-0005-0000-0000-00004C000000}"/>
    <cellStyle name="_ANNUAL96" xfId="196" xr:uid="{00000000-0005-0000-0000-00004D000000}"/>
    <cellStyle name="だ_Fact" xfId="197" xr:uid="{00000000-0005-0000-0000-00004E000000}"/>
    <cellStyle name="百分比" xfId="175" builtinId="5"/>
    <cellStyle name="百分比 2" xfId="4" xr:uid="{00000000-0005-0000-0000-000050000000}"/>
    <cellStyle name="百分比 2 10 2" xfId="10" xr:uid="{00000000-0005-0000-0000-000051000000}"/>
    <cellStyle name="百分比 2 2" xfId="73" xr:uid="{00000000-0005-0000-0000-000052000000}"/>
    <cellStyle name="百分比 2 2 2" xfId="144" xr:uid="{00000000-0005-0000-0000-000053000000}"/>
    <cellStyle name="百分比 2 3" xfId="77" xr:uid="{00000000-0005-0000-0000-000054000000}"/>
    <cellStyle name="百分比 2 4" xfId="198" xr:uid="{00000000-0005-0000-0000-000055000000}"/>
    <cellStyle name="百分比 3" xfId="71" xr:uid="{00000000-0005-0000-0000-000056000000}"/>
    <cellStyle name="百分比 4" xfId="78" xr:uid="{00000000-0005-0000-0000-000057000000}"/>
    <cellStyle name="百分比 4 2" xfId="145" xr:uid="{00000000-0005-0000-0000-000058000000}"/>
    <cellStyle name="百分比 5" xfId="75" xr:uid="{00000000-0005-0000-0000-000059000000}"/>
    <cellStyle name="百分比 6" xfId="146" xr:uid="{00000000-0005-0000-0000-00005A000000}"/>
    <cellStyle name="百分比 7" xfId="147" xr:uid="{00000000-0005-0000-0000-00005B000000}"/>
    <cellStyle name="百分比 8" xfId="148" xr:uid="{00000000-0005-0000-0000-00005C000000}"/>
    <cellStyle name="百分比 9" xfId="186" xr:uid="{00000000-0005-0000-0000-00005D000000}"/>
    <cellStyle name="百分比 9 10 2 2 2" xfId="11" xr:uid="{00000000-0005-0000-0000-00005E000000}"/>
    <cellStyle name="百分比 9 10 2 2 2 2" xfId="12" xr:uid="{00000000-0005-0000-0000-00005F000000}"/>
    <cellStyle name="百分比 9 10 2 2 2 5" xfId="13" xr:uid="{00000000-0005-0000-0000-000060000000}"/>
    <cellStyle name="百分比 9 10 2 2 8" xfId="14" xr:uid="{00000000-0005-0000-0000-000061000000}"/>
    <cellStyle name="百分比 9 10 3 9" xfId="15" xr:uid="{00000000-0005-0000-0000-000062000000}"/>
    <cellStyle name="百分比 9 3" xfId="16" xr:uid="{00000000-0005-0000-0000-000063000000}"/>
    <cellStyle name="百分比 9 5 12" xfId="17" xr:uid="{00000000-0005-0000-0000-000064000000}"/>
    <cellStyle name="百分比 9 5 4 2" xfId="18" xr:uid="{00000000-0005-0000-0000-000065000000}"/>
    <cellStyle name="百分比 9 5 4 2 2" xfId="19" xr:uid="{00000000-0005-0000-0000-000066000000}"/>
    <cellStyle name="百分比 9 5 4 2 5" xfId="20" xr:uid="{00000000-0005-0000-0000-000067000000}"/>
    <cellStyle name="常规" xfId="0" builtinId="0"/>
    <cellStyle name="常规 10" xfId="149" xr:uid="{00000000-0005-0000-0000-000069000000}"/>
    <cellStyle name="常规 10 2" xfId="150" xr:uid="{00000000-0005-0000-0000-00006A000000}"/>
    <cellStyle name="常规 10 3" xfId="182" xr:uid="{00000000-0005-0000-0000-00006B000000}"/>
    <cellStyle name="常规 11" xfId="151" xr:uid="{00000000-0005-0000-0000-00006C000000}"/>
    <cellStyle name="常规 12" xfId="152" xr:uid="{00000000-0005-0000-0000-00006D000000}"/>
    <cellStyle name="常规 12 2" xfId="21" xr:uid="{00000000-0005-0000-0000-00006E000000}"/>
    <cellStyle name="常规 13" xfId="177" xr:uid="{00000000-0005-0000-0000-00006F000000}"/>
    <cellStyle name="常规 13 2" xfId="180" xr:uid="{00000000-0005-0000-0000-000070000000}"/>
    <cellStyle name="常规 13 3" xfId="184" xr:uid="{00000000-0005-0000-0000-000071000000}"/>
    <cellStyle name="常规 14" xfId="181" xr:uid="{00000000-0005-0000-0000-000072000000}"/>
    <cellStyle name="常规 15" xfId="205" xr:uid="{00000000-0005-0000-0000-000073000000}"/>
    <cellStyle name="常规 16" xfId="206" xr:uid="{00000000-0005-0000-0000-0000FA000000}"/>
    <cellStyle name="常规 2" xfId="1" xr:uid="{00000000-0005-0000-0000-000074000000}"/>
    <cellStyle name="常规 2 13 2" xfId="153" xr:uid="{00000000-0005-0000-0000-000075000000}"/>
    <cellStyle name="常规 2 2" xfId="2" xr:uid="{00000000-0005-0000-0000-000076000000}"/>
    <cellStyle name="常规 2 2 2" xfId="3" xr:uid="{00000000-0005-0000-0000-000077000000}"/>
    <cellStyle name="常规 2 2 3" xfId="188" xr:uid="{00000000-0005-0000-0000-000078000000}"/>
    <cellStyle name="常规 2 3" xfId="72" xr:uid="{00000000-0005-0000-0000-000079000000}"/>
    <cellStyle name="常规 2 3 2" xfId="154" xr:uid="{00000000-0005-0000-0000-00007A000000}"/>
    <cellStyle name="常规 2 4" xfId="155" xr:uid="{00000000-0005-0000-0000-00007B000000}"/>
    <cellStyle name="常规 2 4 2" xfId="156" xr:uid="{00000000-0005-0000-0000-00007C000000}"/>
    <cellStyle name="常规 2 5" xfId="157" xr:uid="{00000000-0005-0000-0000-00007D000000}"/>
    <cellStyle name="常规 2 5 2" xfId="158" xr:uid="{00000000-0005-0000-0000-00007E000000}"/>
    <cellStyle name="常规 2 6" xfId="159" xr:uid="{00000000-0005-0000-0000-00007F000000}"/>
    <cellStyle name="常规 2 7" xfId="187" xr:uid="{00000000-0005-0000-0000-000080000000}"/>
    <cellStyle name="常规 21" xfId="22" xr:uid="{00000000-0005-0000-0000-000081000000}"/>
    <cellStyle name="常规 3" xfId="69" xr:uid="{00000000-0005-0000-0000-000082000000}"/>
    <cellStyle name="常规 3 109" xfId="200" xr:uid="{00000000-0005-0000-0000-000083000000}"/>
    <cellStyle name="常规 3 2" xfId="74" xr:uid="{00000000-0005-0000-0000-000084000000}"/>
    <cellStyle name="常规 3 2 2" xfId="160" xr:uid="{00000000-0005-0000-0000-000085000000}"/>
    <cellStyle name="常规 3 2 3" xfId="161" xr:uid="{00000000-0005-0000-0000-000086000000}"/>
    <cellStyle name="常规 3 3" xfId="162" xr:uid="{00000000-0005-0000-0000-000087000000}"/>
    <cellStyle name="常规 3 4" xfId="199" xr:uid="{00000000-0005-0000-0000-000088000000}"/>
    <cellStyle name="常规 4" xfId="23" xr:uid="{00000000-0005-0000-0000-000089000000}"/>
    <cellStyle name="常规 4 2" xfId="163" xr:uid="{00000000-0005-0000-0000-00008A000000}"/>
    <cellStyle name="常规 48" xfId="24" xr:uid="{00000000-0005-0000-0000-00008B000000}"/>
    <cellStyle name="常规 48 10 11" xfId="25" xr:uid="{00000000-0005-0000-0000-00008C000000}"/>
    <cellStyle name="常规 48 10 2" xfId="26" xr:uid="{00000000-0005-0000-0000-00008D000000}"/>
    <cellStyle name="常规 48 10 2 10" xfId="27" xr:uid="{00000000-0005-0000-0000-00008E000000}"/>
    <cellStyle name="常规 48 10 2 2 2" xfId="28" xr:uid="{00000000-0005-0000-0000-00008F000000}"/>
    <cellStyle name="常规 48 10 2 2 2 2" xfId="29" xr:uid="{00000000-0005-0000-0000-000090000000}"/>
    <cellStyle name="常规 48 10 2 2 2 5" xfId="30" xr:uid="{00000000-0005-0000-0000-000091000000}"/>
    <cellStyle name="常规 48 10 2 2 2 6" xfId="31" xr:uid="{00000000-0005-0000-0000-000092000000}"/>
    <cellStyle name="常规 48 10 3 10" xfId="32" xr:uid="{00000000-0005-0000-0000-000093000000}"/>
    <cellStyle name="常规 48 2 2 2 3 11" xfId="33" xr:uid="{00000000-0005-0000-0000-000094000000}"/>
    <cellStyle name="常规 48 2 2 5 2" xfId="34" xr:uid="{00000000-0005-0000-0000-000095000000}"/>
    <cellStyle name="常规 48 2 2 5 2 2" xfId="35" xr:uid="{00000000-0005-0000-0000-000096000000}"/>
    <cellStyle name="常规 48 2 2 5 2 5" xfId="36" xr:uid="{00000000-0005-0000-0000-000097000000}"/>
    <cellStyle name="常规 48 2 3 12" xfId="37" xr:uid="{00000000-0005-0000-0000-000098000000}"/>
    <cellStyle name="常规 48 2 3 13" xfId="38" xr:uid="{00000000-0005-0000-0000-000099000000}"/>
    <cellStyle name="常规 48 2 3 3 11" xfId="39" xr:uid="{00000000-0005-0000-0000-00009A000000}"/>
    <cellStyle name="常规 48 2 3 4" xfId="40" xr:uid="{00000000-0005-0000-0000-00009B000000}"/>
    <cellStyle name="常规 48 21" xfId="41" xr:uid="{00000000-0005-0000-0000-00009C000000}"/>
    <cellStyle name="常规 48 3 2" xfId="42" xr:uid="{00000000-0005-0000-0000-00009D000000}"/>
    <cellStyle name="常规 48 3 2 4" xfId="43" xr:uid="{00000000-0005-0000-0000-00009E000000}"/>
    <cellStyle name="常规 48 3 3" xfId="44" xr:uid="{00000000-0005-0000-0000-00009F000000}"/>
    <cellStyle name="常规 48 3 4" xfId="45" xr:uid="{00000000-0005-0000-0000-0000A0000000}"/>
    <cellStyle name="常规 48 3 5" xfId="46" xr:uid="{00000000-0005-0000-0000-0000A1000000}"/>
    <cellStyle name="常规 48 3 6" xfId="47" xr:uid="{00000000-0005-0000-0000-0000A2000000}"/>
    <cellStyle name="常规 48 5 13" xfId="48" xr:uid="{00000000-0005-0000-0000-0000A3000000}"/>
    <cellStyle name="常规 48 5 3 12" xfId="49" xr:uid="{00000000-0005-0000-0000-0000A4000000}"/>
    <cellStyle name="常规 48 5 3 2 2" xfId="50" xr:uid="{00000000-0005-0000-0000-0000A5000000}"/>
    <cellStyle name="常规 48 5 3 2 2 2" xfId="51" xr:uid="{00000000-0005-0000-0000-0000A6000000}"/>
    <cellStyle name="常规 48 5 3 2 2 5" xfId="52" xr:uid="{00000000-0005-0000-0000-0000A7000000}"/>
    <cellStyle name="常规 48 5 3 2 2 6" xfId="53" xr:uid="{00000000-0005-0000-0000-0000A8000000}"/>
    <cellStyle name="常规 48 5 4" xfId="54" xr:uid="{00000000-0005-0000-0000-0000A9000000}"/>
    <cellStyle name="常规 48 5 4 2" xfId="55" xr:uid="{00000000-0005-0000-0000-0000AA000000}"/>
    <cellStyle name="常规 48 5 4 2 2" xfId="56" xr:uid="{00000000-0005-0000-0000-0000AB000000}"/>
    <cellStyle name="常规 48 5 4 2 5" xfId="57" xr:uid="{00000000-0005-0000-0000-0000AC000000}"/>
    <cellStyle name="常规 48 5 4 2 6" xfId="58" xr:uid="{00000000-0005-0000-0000-0000AD000000}"/>
    <cellStyle name="常规 48 5 4 8" xfId="59" xr:uid="{00000000-0005-0000-0000-0000AE000000}"/>
    <cellStyle name="常规 5" xfId="164" xr:uid="{00000000-0005-0000-0000-0000AF000000}"/>
    <cellStyle name="常规 56" xfId="60" xr:uid="{00000000-0005-0000-0000-0000B0000000}"/>
    <cellStyle name="常规 58" xfId="61" xr:uid="{00000000-0005-0000-0000-0000B1000000}"/>
    <cellStyle name="常规 6" xfId="76" xr:uid="{00000000-0005-0000-0000-0000B2000000}"/>
    <cellStyle name="常规 6 2" xfId="165" xr:uid="{00000000-0005-0000-0000-0000B3000000}"/>
    <cellStyle name="常规 7" xfId="166" xr:uid="{00000000-0005-0000-0000-0000B4000000}"/>
    <cellStyle name="常规 7 2" xfId="167" xr:uid="{00000000-0005-0000-0000-0000B5000000}"/>
    <cellStyle name="常规 8" xfId="168" xr:uid="{00000000-0005-0000-0000-0000B6000000}"/>
    <cellStyle name="常规 8 3" xfId="62" xr:uid="{00000000-0005-0000-0000-0000B7000000}"/>
    <cellStyle name="常规 9" xfId="169" xr:uid="{00000000-0005-0000-0000-0000B8000000}"/>
    <cellStyle name="超链接" xfId="178" builtinId="8" hidden="1"/>
    <cellStyle name="超链接 2" xfId="201" xr:uid="{00000000-0005-0000-0000-0000BA000000}"/>
    <cellStyle name="货币 2" xfId="63" xr:uid="{00000000-0005-0000-0000-0000BB000000}"/>
    <cellStyle name="货币 5 3" xfId="64" xr:uid="{00000000-0005-0000-0000-0000BC000000}"/>
    <cellStyle name="砯刽_Fact" xfId="202" xr:uid="{00000000-0005-0000-0000-0000BD000000}"/>
    <cellStyle name="千位分隔" xfId="176" builtinId="3"/>
    <cellStyle name="千位分隔 2" xfId="70" xr:uid="{00000000-0005-0000-0000-0000BF000000}"/>
    <cellStyle name="千位分隔 2 10 2" xfId="65" xr:uid="{00000000-0005-0000-0000-0000C0000000}"/>
    <cellStyle name="千位分隔 2 18" xfId="66" xr:uid="{00000000-0005-0000-0000-0000C1000000}"/>
    <cellStyle name="千位分隔 2 2" xfId="170" xr:uid="{00000000-0005-0000-0000-0000C2000000}"/>
    <cellStyle name="千位分隔 2 2 2" xfId="204" xr:uid="{00000000-0005-0000-0000-0000C3000000}"/>
    <cellStyle name="千位分隔 2 3" xfId="171" xr:uid="{00000000-0005-0000-0000-0000C4000000}"/>
    <cellStyle name="千位分隔 2 4" xfId="190" xr:uid="{00000000-0005-0000-0000-0000C5000000}"/>
    <cellStyle name="千位分隔 3" xfId="172" xr:uid="{00000000-0005-0000-0000-0000C6000000}"/>
    <cellStyle name="千位分隔 4" xfId="173" xr:uid="{00000000-0005-0000-0000-0000C7000000}"/>
    <cellStyle name="千位分隔 5" xfId="174" xr:uid="{00000000-0005-0000-0000-0000C8000000}"/>
    <cellStyle name="千位分隔 5 2" xfId="183" xr:uid="{00000000-0005-0000-0000-0000C9000000}"/>
    <cellStyle name="千位分隔 5 3" xfId="67" xr:uid="{00000000-0005-0000-0000-0000CA000000}"/>
    <cellStyle name="样式 1" xfId="68" xr:uid="{00000000-0005-0000-0000-0000CB000000}"/>
    <cellStyle name="样式 1 2" xfId="203" xr:uid="{00000000-0005-0000-0000-0000CC000000}"/>
    <cellStyle name="已访问的超链接" xfId="179" builtinId="9" hidden="1"/>
  </cellStyles>
  <dxfs count="41"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7"/>
  <colors>
    <mruColors>
      <color rgb="FFFF9933"/>
      <color rgb="FFFF6600"/>
      <color rgb="FFCC0000"/>
      <color rgb="FF990099"/>
      <color rgb="FFFF3300"/>
      <color rgb="FFFFCC66"/>
      <color rgb="FFCC0099"/>
      <color rgb="FFFF3399"/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76200</xdr:rowOff>
    </xdr:from>
    <xdr:to>
      <xdr:col>5</xdr:col>
      <xdr:colOff>85725</xdr:colOff>
      <xdr:row>3</xdr:row>
      <xdr:rowOff>94322</xdr:rowOff>
    </xdr:to>
    <xdr:grpSp>
      <xdr:nvGrpSpPr>
        <xdr:cNvPr id="5" name="成组">
          <a:extLst>
            <a:ext uri="{FF2B5EF4-FFF2-40B4-BE49-F238E27FC236}">
              <a16:creationId xmlns:a16="http://schemas.microsoft.com/office/drawing/2014/main" id="{071FE53A-0322-4355-A044-9B96B39E37FA}"/>
            </a:ext>
          </a:extLst>
        </xdr:cNvPr>
        <xdr:cNvGrpSpPr/>
      </xdr:nvGrpSpPr>
      <xdr:grpSpPr>
        <a:xfrm>
          <a:off x="330994" y="76200"/>
          <a:ext cx="3433762" cy="482466"/>
          <a:chOff x="0" y="0"/>
          <a:chExt cx="3245836" cy="584652"/>
        </a:xfrm>
      </xdr:grpSpPr>
      <xdr:sp macro="" textlink="">
        <xdr:nvSpPr>
          <xdr:cNvPr id="6" name="文本框 1">
            <a:extLst>
              <a:ext uri="{FF2B5EF4-FFF2-40B4-BE49-F238E27FC236}">
                <a16:creationId xmlns:a16="http://schemas.microsoft.com/office/drawing/2014/main" id="{E603C690-FA49-4BF5-BF03-86261475F31C}"/>
              </a:ext>
            </a:extLst>
          </xdr:cNvPr>
          <xdr:cNvSpPr txBox="1"/>
        </xdr:nvSpPr>
        <xdr:spPr>
          <a:xfrm>
            <a:off x="641795" y="215598"/>
            <a:ext cx="2604041" cy="36905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1pPr>
            <a:lvl2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2pPr>
            <a:lvl3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3pPr>
            <a:lvl4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4pPr>
            <a:lvl5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5pPr>
            <a:lvl6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6pPr>
            <a:lvl7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7pPr>
            <a:lvl8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8pPr>
            <a:lvl9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9pPr>
          </a:lstStyle>
          <a:p>
            <a:r>
              <a:rPr sz="1600" b="1">
                <a:solidFill>
                  <a:srgbClr val="7030A0"/>
                </a:solidFill>
              </a:rPr>
              <a:t>INFINITE MIND</a:t>
            </a:r>
          </a:p>
        </xdr:txBody>
      </xdr:sp>
      <xdr:pic>
        <xdr:nvPicPr>
          <xdr:cNvPr id="7" name="IM Logo-紫色.png" descr="IM Logo-紫色.png">
            <a:extLst>
              <a:ext uri="{FF2B5EF4-FFF2-40B4-BE49-F238E27FC236}">
                <a16:creationId xmlns:a16="http://schemas.microsoft.com/office/drawing/2014/main" id="{94A5B144-4146-4668-8B3B-0244BDF807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0"/>
            <a:ext cx="577298" cy="57729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76200</xdr:rowOff>
    </xdr:from>
    <xdr:to>
      <xdr:col>5</xdr:col>
      <xdr:colOff>85725</xdr:colOff>
      <xdr:row>3</xdr:row>
      <xdr:rowOff>94322</xdr:rowOff>
    </xdr:to>
    <xdr:grpSp>
      <xdr:nvGrpSpPr>
        <xdr:cNvPr id="2" name="成组">
          <a:extLst>
            <a:ext uri="{FF2B5EF4-FFF2-40B4-BE49-F238E27FC236}">
              <a16:creationId xmlns:a16="http://schemas.microsoft.com/office/drawing/2014/main" id="{A48600A3-FF58-4D1C-A806-B37E42CFC28C}"/>
            </a:ext>
          </a:extLst>
        </xdr:cNvPr>
        <xdr:cNvGrpSpPr/>
      </xdr:nvGrpSpPr>
      <xdr:grpSpPr>
        <a:xfrm>
          <a:off x="330994" y="76200"/>
          <a:ext cx="3433762" cy="482466"/>
          <a:chOff x="0" y="0"/>
          <a:chExt cx="3245836" cy="584652"/>
        </a:xfrm>
      </xdr:grpSpPr>
      <xdr:sp macro="" textlink="">
        <xdr:nvSpPr>
          <xdr:cNvPr id="3" name="文本框 1">
            <a:extLst>
              <a:ext uri="{FF2B5EF4-FFF2-40B4-BE49-F238E27FC236}">
                <a16:creationId xmlns:a16="http://schemas.microsoft.com/office/drawing/2014/main" id="{9359F537-A71B-4098-9A3D-5CD2CF144E9A}"/>
              </a:ext>
            </a:extLst>
          </xdr:cNvPr>
          <xdr:cNvSpPr txBox="1"/>
        </xdr:nvSpPr>
        <xdr:spPr>
          <a:xfrm>
            <a:off x="641795" y="215598"/>
            <a:ext cx="2604041" cy="36905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1pPr>
            <a:lvl2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2pPr>
            <a:lvl3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3pPr>
            <a:lvl4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4pPr>
            <a:lvl5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5pPr>
            <a:lvl6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6pPr>
            <a:lvl7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7pPr>
            <a:lvl8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8pPr>
            <a:lvl9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9pPr>
          </a:lstStyle>
          <a:p>
            <a:r>
              <a:rPr sz="1600" b="1">
                <a:solidFill>
                  <a:srgbClr val="7030A0"/>
                </a:solidFill>
              </a:rPr>
              <a:t>INFINITE MIND</a:t>
            </a:r>
          </a:p>
        </xdr:txBody>
      </xdr:sp>
      <xdr:pic>
        <xdr:nvPicPr>
          <xdr:cNvPr id="4" name="IM Logo-紫色.png" descr="IM Logo-紫色.png">
            <a:extLst>
              <a:ext uri="{FF2B5EF4-FFF2-40B4-BE49-F238E27FC236}">
                <a16:creationId xmlns:a16="http://schemas.microsoft.com/office/drawing/2014/main" id="{5F571169-889B-411E-BEFE-7AE25240CD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0"/>
            <a:ext cx="577298" cy="57729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76541</xdr:colOff>
      <xdr:row>0</xdr:row>
      <xdr:rowOff>112258</xdr:rowOff>
    </xdr:from>
    <xdr:to>
      <xdr:col>7</xdr:col>
      <xdr:colOff>430860</xdr:colOff>
      <xdr:row>1</xdr:row>
      <xdr:rowOff>378086</xdr:rowOff>
    </xdr:to>
    <xdr:grpSp>
      <xdr:nvGrpSpPr>
        <xdr:cNvPr id="12" name="成组">
          <a:extLst>
            <a:ext uri="{FF2B5EF4-FFF2-40B4-BE49-F238E27FC236}">
              <a16:creationId xmlns:a16="http://schemas.microsoft.com/office/drawing/2014/main" id="{A6B333BD-91E9-4B42-8346-6E2F38C25038}"/>
            </a:ext>
          </a:extLst>
        </xdr:cNvPr>
        <xdr:cNvGrpSpPr/>
      </xdr:nvGrpSpPr>
      <xdr:grpSpPr>
        <a:xfrm>
          <a:off x="1273970" y="112258"/>
          <a:ext cx="4674587" cy="721668"/>
          <a:chOff x="0" y="-1"/>
          <a:chExt cx="3245836" cy="655330"/>
        </a:xfrm>
      </xdr:grpSpPr>
      <xdr:sp macro="" textlink="">
        <xdr:nvSpPr>
          <xdr:cNvPr id="13" name="文本框 1">
            <a:extLst>
              <a:ext uri="{FF2B5EF4-FFF2-40B4-BE49-F238E27FC236}">
                <a16:creationId xmlns:a16="http://schemas.microsoft.com/office/drawing/2014/main" id="{19F3B72F-310C-404F-89F3-FB4CB4303108}"/>
              </a:ext>
            </a:extLst>
          </xdr:cNvPr>
          <xdr:cNvSpPr txBox="1"/>
        </xdr:nvSpPr>
        <xdr:spPr>
          <a:xfrm>
            <a:off x="641795" y="215598"/>
            <a:ext cx="2604041" cy="43973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1pPr>
            <a:lvl2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2pPr>
            <a:lvl3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3pPr>
            <a:lvl4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4pPr>
            <a:lvl5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5pPr>
            <a:lvl6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6pPr>
            <a:lvl7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7pPr>
            <a:lvl8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8pPr>
            <a:lvl9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9pPr>
          </a:lstStyle>
          <a:p>
            <a:r>
              <a:rPr sz="2000" b="1">
                <a:solidFill>
                  <a:srgbClr val="7030A0"/>
                </a:solidFill>
              </a:rPr>
              <a:t>INFINITE MIND</a:t>
            </a:r>
          </a:p>
        </xdr:txBody>
      </xdr:sp>
      <xdr:pic>
        <xdr:nvPicPr>
          <xdr:cNvPr id="14" name="IM Logo-紫色.png" descr="IM Logo-紫色.png">
            <a:extLst>
              <a:ext uri="{FF2B5EF4-FFF2-40B4-BE49-F238E27FC236}">
                <a16:creationId xmlns:a16="http://schemas.microsoft.com/office/drawing/2014/main" id="{2CF5D401-DAC6-47E6-B8FE-B744CEB7B6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-1"/>
            <a:ext cx="574798" cy="574798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76539</xdr:colOff>
      <xdr:row>0</xdr:row>
      <xdr:rowOff>91091</xdr:rowOff>
    </xdr:from>
    <xdr:to>
      <xdr:col>5</xdr:col>
      <xdr:colOff>438040</xdr:colOff>
      <xdr:row>1</xdr:row>
      <xdr:rowOff>359198</xdr:rowOff>
    </xdr:to>
    <xdr:grpSp>
      <xdr:nvGrpSpPr>
        <xdr:cNvPr id="9" name="成组">
          <a:extLst>
            <a:ext uri="{FF2B5EF4-FFF2-40B4-BE49-F238E27FC236}">
              <a16:creationId xmlns:a16="http://schemas.microsoft.com/office/drawing/2014/main" id="{DCCA038E-357F-46C5-AD5B-ABC76D59D60E}"/>
            </a:ext>
          </a:extLst>
        </xdr:cNvPr>
        <xdr:cNvGrpSpPr/>
      </xdr:nvGrpSpPr>
      <xdr:grpSpPr>
        <a:xfrm>
          <a:off x="302758" y="91091"/>
          <a:ext cx="3814313" cy="637201"/>
          <a:chOff x="-1" y="-1"/>
          <a:chExt cx="3245837" cy="655330"/>
        </a:xfrm>
      </xdr:grpSpPr>
      <xdr:sp macro="" textlink="">
        <xdr:nvSpPr>
          <xdr:cNvPr id="10" name="文本框 1">
            <a:extLst>
              <a:ext uri="{FF2B5EF4-FFF2-40B4-BE49-F238E27FC236}">
                <a16:creationId xmlns:a16="http://schemas.microsoft.com/office/drawing/2014/main" id="{51B70505-19AF-4AE8-8191-0D57DADC9C49}"/>
              </a:ext>
            </a:extLst>
          </xdr:cNvPr>
          <xdr:cNvSpPr txBox="1"/>
        </xdr:nvSpPr>
        <xdr:spPr>
          <a:xfrm>
            <a:off x="641795" y="215598"/>
            <a:ext cx="2604041" cy="43973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1pPr>
            <a:lvl2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2pPr>
            <a:lvl3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3pPr>
            <a:lvl4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4pPr>
            <a:lvl5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5pPr>
            <a:lvl6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6pPr>
            <a:lvl7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7pPr>
            <a:lvl8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8pPr>
            <a:lvl9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9pPr>
          </a:lstStyle>
          <a:p>
            <a:r>
              <a:rPr sz="2000" b="1">
                <a:solidFill>
                  <a:srgbClr val="7030A0"/>
                </a:solidFill>
              </a:rPr>
              <a:t>INFINITE MIND</a:t>
            </a:r>
          </a:p>
        </xdr:txBody>
      </xdr:sp>
      <xdr:pic>
        <xdr:nvPicPr>
          <xdr:cNvPr id="11" name="IM Logo-紫色.png" descr="IM Logo-紫色.png">
            <a:extLst>
              <a:ext uri="{FF2B5EF4-FFF2-40B4-BE49-F238E27FC236}">
                <a16:creationId xmlns:a16="http://schemas.microsoft.com/office/drawing/2014/main" id="{2C846DBC-B2C8-49E8-BF94-59DD0833165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-1" y="-1"/>
            <a:ext cx="568021" cy="64792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76540</xdr:colOff>
      <xdr:row>0</xdr:row>
      <xdr:rowOff>112260</xdr:rowOff>
    </xdr:from>
    <xdr:to>
      <xdr:col>6</xdr:col>
      <xdr:colOff>412750</xdr:colOff>
      <xdr:row>1</xdr:row>
      <xdr:rowOff>378086</xdr:rowOff>
    </xdr:to>
    <xdr:grpSp>
      <xdr:nvGrpSpPr>
        <xdr:cNvPr id="2" name="成组">
          <a:extLst>
            <a:ext uri="{FF2B5EF4-FFF2-40B4-BE49-F238E27FC236}">
              <a16:creationId xmlns:a16="http://schemas.microsoft.com/office/drawing/2014/main" id="{516147EC-3DA2-4E02-8051-BD1F0E413152}"/>
            </a:ext>
          </a:extLst>
        </xdr:cNvPr>
        <xdr:cNvGrpSpPr/>
      </xdr:nvGrpSpPr>
      <xdr:grpSpPr>
        <a:xfrm>
          <a:off x="326571" y="112260"/>
          <a:ext cx="3789023" cy="724217"/>
          <a:chOff x="0" y="1"/>
          <a:chExt cx="3245836" cy="655328"/>
        </a:xfrm>
      </xdr:grpSpPr>
      <xdr:sp macro="" textlink="">
        <xdr:nvSpPr>
          <xdr:cNvPr id="3" name="文本框 1">
            <a:extLst>
              <a:ext uri="{FF2B5EF4-FFF2-40B4-BE49-F238E27FC236}">
                <a16:creationId xmlns:a16="http://schemas.microsoft.com/office/drawing/2014/main" id="{7DEFD15F-0E2D-4C60-BA9C-51B6DD8DDFF3}"/>
              </a:ext>
            </a:extLst>
          </xdr:cNvPr>
          <xdr:cNvSpPr txBox="1"/>
        </xdr:nvSpPr>
        <xdr:spPr>
          <a:xfrm>
            <a:off x="641795" y="215598"/>
            <a:ext cx="2604041" cy="43973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1pPr>
            <a:lvl2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2pPr>
            <a:lvl3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3pPr>
            <a:lvl4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4pPr>
            <a:lvl5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5pPr>
            <a:lvl6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6pPr>
            <a:lvl7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7pPr>
            <a:lvl8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8pPr>
            <a:lvl9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9pPr>
          </a:lstStyle>
          <a:p>
            <a:r>
              <a:rPr sz="2000" b="1">
                <a:solidFill>
                  <a:srgbClr val="7030A0"/>
                </a:solidFill>
              </a:rPr>
              <a:t>INFINITE MIND</a:t>
            </a:r>
          </a:p>
        </xdr:txBody>
      </xdr:sp>
      <xdr:pic>
        <xdr:nvPicPr>
          <xdr:cNvPr id="4" name="IM Logo-紫色.png" descr="IM Logo-紫色.png">
            <a:extLst>
              <a:ext uri="{FF2B5EF4-FFF2-40B4-BE49-F238E27FC236}">
                <a16:creationId xmlns:a16="http://schemas.microsoft.com/office/drawing/2014/main" id="{A1576B88-9A22-4645-89A2-234B48FA86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1"/>
            <a:ext cx="572040" cy="572042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76540</xdr:colOff>
      <xdr:row>0</xdr:row>
      <xdr:rowOff>112260</xdr:rowOff>
    </xdr:from>
    <xdr:to>
      <xdr:col>6</xdr:col>
      <xdr:colOff>0</xdr:colOff>
      <xdr:row>1</xdr:row>
      <xdr:rowOff>378086</xdr:rowOff>
    </xdr:to>
    <xdr:grpSp>
      <xdr:nvGrpSpPr>
        <xdr:cNvPr id="2" name="成组">
          <a:extLst>
            <a:ext uri="{FF2B5EF4-FFF2-40B4-BE49-F238E27FC236}">
              <a16:creationId xmlns:a16="http://schemas.microsoft.com/office/drawing/2014/main" id="{9AF97C99-1760-4197-85DD-1924C9F00261}"/>
            </a:ext>
          </a:extLst>
        </xdr:cNvPr>
        <xdr:cNvGrpSpPr/>
      </xdr:nvGrpSpPr>
      <xdr:grpSpPr>
        <a:xfrm>
          <a:off x="326571" y="112260"/>
          <a:ext cx="3376273" cy="724217"/>
          <a:chOff x="0" y="1"/>
          <a:chExt cx="3245836" cy="655328"/>
        </a:xfrm>
      </xdr:grpSpPr>
      <xdr:sp macro="" textlink="">
        <xdr:nvSpPr>
          <xdr:cNvPr id="3" name="文本框 1">
            <a:extLst>
              <a:ext uri="{FF2B5EF4-FFF2-40B4-BE49-F238E27FC236}">
                <a16:creationId xmlns:a16="http://schemas.microsoft.com/office/drawing/2014/main" id="{B67D9389-D11B-4C18-A6AA-9DA7E5B268A2}"/>
              </a:ext>
            </a:extLst>
          </xdr:cNvPr>
          <xdr:cNvSpPr txBox="1"/>
        </xdr:nvSpPr>
        <xdr:spPr>
          <a:xfrm>
            <a:off x="641795" y="215598"/>
            <a:ext cx="2604041" cy="43973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1pPr>
            <a:lvl2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2pPr>
            <a:lvl3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3pPr>
            <a:lvl4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4pPr>
            <a:lvl5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5pPr>
            <a:lvl6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6pPr>
            <a:lvl7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7pPr>
            <a:lvl8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8pPr>
            <a:lvl9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2B2B2B"/>
                </a:solidFill>
                <a:effectLst/>
                <a:uFillTx/>
                <a:latin typeface="+mn-lt"/>
                <a:ea typeface="+mn-ea"/>
                <a:cs typeface="+mn-cs"/>
                <a:sym typeface="Source Sans Pro"/>
              </a:defRPr>
            </a:lvl9pPr>
          </a:lstStyle>
          <a:p>
            <a:r>
              <a:rPr sz="2000" b="1">
                <a:solidFill>
                  <a:srgbClr val="7030A0"/>
                </a:solidFill>
              </a:rPr>
              <a:t>INFINITE MIND</a:t>
            </a:r>
          </a:p>
        </xdr:txBody>
      </xdr:sp>
      <xdr:pic>
        <xdr:nvPicPr>
          <xdr:cNvPr id="4" name="IM Logo-紫色.png" descr="IM Logo-紫色.png">
            <a:extLst>
              <a:ext uri="{FF2B5EF4-FFF2-40B4-BE49-F238E27FC236}">
                <a16:creationId xmlns:a16="http://schemas.microsoft.com/office/drawing/2014/main" id="{EFD92BAB-DABB-46C8-ABB8-E0206B3396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1"/>
            <a:ext cx="572040" cy="572042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BE6F-6953-4212-82EC-AC1844F87BFC}">
  <dimension ref="B2:BE119"/>
  <sheetViews>
    <sheetView showGridLines="0" workbookViewId="0">
      <selection activeCell="R7" sqref="R7"/>
    </sheetView>
  </sheetViews>
  <sheetFormatPr defaultRowHeight="15"/>
  <cols>
    <col min="1" max="1" width="4.64453125" customWidth="1"/>
    <col min="2" max="2" width="12.87890625" hidden="1" customWidth="1"/>
    <col min="4" max="4" width="9.3515625" hidden="1" customWidth="1"/>
    <col min="5" max="5" width="9" hidden="1" customWidth="1"/>
    <col min="6" max="6" width="8.87890625" hidden="1" customWidth="1"/>
    <col min="8" max="8" width="8.87890625" customWidth="1"/>
    <col min="9" max="9" width="9.3515625" hidden="1" customWidth="1"/>
    <col min="10" max="10" width="9" hidden="1" customWidth="1"/>
    <col min="11" max="11" width="8.87890625" hidden="1" customWidth="1"/>
    <col min="13" max="13" width="8.87890625" customWidth="1"/>
    <col min="14" max="14" width="9.3515625" hidden="1" customWidth="1"/>
    <col min="15" max="16" width="0" hidden="1" customWidth="1"/>
    <col min="19" max="19" width="9.3515625" hidden="1" customWidth="1"/>
    <col min="20" max="21" width="0" hidden="1" customWidth="1"/>
    <col min="24" max="24" width="9.3515625" hidden="1" customWidth="1"/>
    <col min="25" max="26" width="9" hidden="1" customWidth="1"/>
    <col min="29" max="29" width="9.3515625" hidden="1" customWidth="1"/>
    <col min="30" max="33" width="0" hidden="1" customWidth="1"/>
  </cols>
  <sheetData>
    <row r="2" spans="2:57">
      <c r="B2" s="239" t="s">
        <v>253</v>
      </c>
      <c r="C2" s="238" t="s">
        <v>37</v>
      </c>
      <c r="D2" s="254" t="s">
        <v>260</v>
      </c>
      <c r="E2" s="255"/>
      <c r="F2" s="255"/>
      <c r="G2" s="255"/>
      <c r="H2" s="256"/>
      <c r="I2" s="251" t="s">
        <v>259</v>
      </c>
      <c r="J2" s="252"/>
      <c r="K2" s="252"/>
      <c r="L2" s="252"/>
      <c r="M2" s="253"/>
      <c r="N2" s="248" t="s">
        <v>252</v>
      </c>
      <c r="O2" s="249"/>
      <c r="P2" s="249"/>
      <c r="Q2" s="249"/>
      <c r="R2" s="250"/>
      <c r="S2" s="245" t="s">
        <v>251</v>
      </c>
      <c r="T2" s="246"/>
      <c r="U2" s="246"/>
      <c r="V2" s="246"/>
      <c r="W2" s="247"/>
      <c r="X2" s="242" t="s">
        <v>250</v>
      </c>
      <c r="Y2" s="243"/>
      <c r="Z2" s="243"/>
      <c r="AA2" s="243"/>
      <c r="AB2" s="244"/>
      <c r="AC2" s="240" t="s">
        <v>249</v>
      </c>
      <c r="AD2" s="241"/>
      <c r="AE2" s="241"/>
      <c r="AF2" s="241"/>
      <c r="AG2" s="241"/>
      <c r="AI2" s="225" t="s">
        <v>260</v>
      </c>
      <c r="AM2" s="225" t="s">
        <v>259</v>
      </c>
      <c r="AQ2" s="225" t="s">
        <v>252</v>
      </c>
      <c r="AU2" s="225" t="s">
        <v>251</v>
      </c>
      <c r="AY2" s="225" t="s">
        <v>250</v>
      </c>
      <c r="BC2" s="225" t="s">
        <v>249</v>
      </c>
    </row>
    <row r="3" spans="2:57">
      <c r="B3" s="239"/>
      <c r="C3" s="238"/>
      <c r="D3" s="232" t="s">
        <v>257</v>
      </c>
      <c r="E3" s="232" t="s">
        <v>254</v>
      </c>
      <c r="F3" s="232" t="s">
        <v>162</v>
      </c>
      <c r="G3" s="232" t="s">
        <v>255</v>
      </c>
      <c r="H3" s="232" t="s">
        <v>256</v>
      </c>
      <c r="I3" s="232" t="s">
        <v>257</v>
      </c>
      <c r="J3" s="232" t="s">
        <v>254</v>
      </c>
      <c r="K3" s="232" t="s">
        <v>162</v>
      </c>
      <c r="L3" s="232" t="s">
        <v>255</v>
      </c>
      <c r="M3" s="232" t="s">
        <v>256</v>
      </c>
      <c r="N3" s="232" t="s">
        <v>257</v>
      </c>
      <c r="O3" s="232" t="s">
        <v>254</v>
      </c>
      <c r="P3" s="232" t="s">
        <v>162</v>
      </c>
      <c r="Q3" s="232" t="s">
        <v>255</v>
      </c>
      <c r="R3" s="232" t="s">
        <v>256</v>
      </c>
      <c r="S3" s="232" t="s">
        <v>257</v>
      </c>
      <c r="T3" s="232" t="s">
        <v>254</v>
      </c>
      <c r="U3" s="232" t="s">
        <v>162</v>
      </c>
      <c r="V3" s="232" t="s">
        <v>255</v>
      </c>
      <c r="W3" s="232" t="s">
        <v>256</v>
      </c>
      <c r="X3" s="232" t="s">
        <v>257</v>
      </c>
      <c r="Y3" s="232" t="s">
        <v>254</v>
      </c>
      <c r="Z3" s="232" t="s">
        <v>162</v>
      </c>
      <c r="AA3" s="232" t="s">
        <v>255</v>
      </c>
      <c r="AB3" s="232" t="s">
        <v>256</v>
      </c>
      <c r="AC3" s="232" t="s">
        <v>257</v>
      </c>
      <c r="AD3" s="232" t="s">
        <v>254</v>
      </c>
      <c r="AE3" s="232" t="s">
        <v>162</v>
      </c>
      <c r="AF3" s="232" t="s">
        <v>255</v>
      </c>
      <c r="AG3" s="232" t="s">
        <v>256</v>
      </c>
      <c r="AI3" s="227" t="s">
        <v>8</v>
      </c>
      <c r="AJ3" s="227" t="s">
        <v>16</v>
      </c>
      <c r="AK3" s="227" t="s">
        <v>18</v>
      </c>
      <c r="AM3" s="227" t="s">
        <v>8</v>
      </c>
      <c r="AN3" s="227" t="s">
        <v>16</v>
      </c>
      <c r="AO3" s="227" t="s">
        <v>18</v>
      </c>
      <c r="AQ3" s="227" t="s">
        <v>8</v>
      </c>
      <c r="AR3" s="227" t="s">
        <v>16</v>
      </c>
      <c r="AS3" s="227" t="s">
        <v>18</v>
      </c>
      <c r="AU3" s="227" t="s">
        <v>8</v>
      </c>
      <c r="AV3" s="227" t="s">
        <v>16</v>
      </c>
      <c r="AW3" s="227" t="s">
        <v>18</v>
      </c>
      <c r="AY3" s="227" t="s">
        <v>8</v>
      </c>
      <c r="AZ3" s="227" t="s">
        <v>16</v>
      </c>
      <c r="BA3" s="227" t="s">
        <v>18</v>
      </c>
      <c r="BC3" s="227" t="s">
        <v>8</v>
      </c>
      <c r="BD3" s="227" t="s">
        <v>16</v>
      </c>
      <c r="BE3" s="227" t="s">
        <v>18</v>
      </c>
    </row>
    <row r="4" spans="2:57">
      <c r="B4" s="230" t="s">
        <v>134</v>
      </c>
      <c r="C4" s="231" t="s">
        <v>115</v>
      </c>
      <c r="D4" s="228">
        <f>SUMIFS($AK:$AK,$AI:$AI,$B4,$AJ:$AJ,D$3)</f>
        <v>1644372</v>
      </c>
      <c r="E4" s="228">
        <f t="shared" ref="E4:F19" si="0">SUMIFS($AK:$AK,$AI:$AI,$B4,$AJ:$AJ,E$3)</f>
        <v>296123</v>
      </c>
      <c r="F4" s="228">
        <f t="shared" si="0"/>
        <v>803170</v>
      </c>
      <c r="G4" s="229">
        <f>E4/D4</f>
        <v>0.18008273067164851</v>
      </c>
      <c r="H4" s="229">
        <f>F4/D4</f>
        <v>0.48843570676221681</v>
      </c>
      <c r="I4" s="228">
        <f t="shared" ref="I4:K32" si="1">SUMIFS($AO:$AO,$AM:$AM,$B4,$AN:$AN,I$3)</f>
        <v>8447763</v>
      </c>
      <c r="J4" s="228">
        <f t="shared" si="1"/>
        <v>1535171</v>
      </c>
      <c r="K4" s="228">
        <f t="shared" si="1"/>
        <v>4396798</v>
      </c>
      <c r="L4" s="229">
        <f>J4/I4</f>
        <v>0.18172515019656682</v>
      </c>
      <c r="M4" s="229">
        <f>K4/I4</f>
        <v>0.52046890993509165</v>
      </c>
      <c r="N4" s="228">
        <f t="shared" ref="N4:P32" si="2">SUMIFS($AS:$AS,$AQ:$AQ,$B4,$AR:$AR,N$3)</f>
        <v>3433084</v>
      </c>
      <c r="O4" s="228">
        <f t="shared" si="2"/>
        <v>557032</v>
      </c>
      <c r="P4" s="228">
        <f t="shared" si="2"/>
        <v>1602988</v>
      </c>
      <c r="Q4" s="229">
        <f>O4/N4</f>
        <v>0.16225411321132835</v>
      </c>
      <c r="R4" s="229">
        <f>P4/N4</f>
        <v>0.46692361736561061</v>
      </c>
      <c r="S4" s="228">
        <f t="shared" ref="S4:U32" si="3">SUMIFS($AW:$AW,$AU:$AU,$B4,$AV:$AV,S$3)</f>
        <v>4597155</v>
      </c>
      <c r="T4" s="228">
        <f t="shared" si="3"/>
        <v>749695</v>
      </c>
      <c r="U4" s="228">
        <f t="shared" si="3"/>
        <v>2159796</v>
      </c>
      <c r="V4" s="229">
        <f>T4/S4</f>
        <v>0.16307803413197947</v>
      </c>
      <c r="W4" s="229">
        <f>U4/S4</f>
        <v>0.46981143772615891</v>
      </c>
      <c r="X4" s="228">
        <f t="shared" ref="X4:Z15" si="4">SUMIFS($BA:$BA,$AY:$AY,$B4,$AZ:$AZ,X$3)</f>
        <v>4548265</v>
      </c>
      <c r="Y4" s="228">
        <f t="shared" si="4"/>
        <v>746643</v>
      </c>
      <c r="Z4" s="228">
        <f t="shared" si="4"/>
        <v>2140458</v>
      </c>
      <c r="AA4" s="229">
        <f>Y4/X4</f>
        <v>0.1641599598967958</v>
      </c>
      <c r="AB4" s="229">
        <f>Z4/X4</f>
        <v>0.47060978197180681</v>
      </c>
      <c r="AC4" s="228">
        <f t="shared" ref="AC4:AE5" si="5">SUMIFS($BE:$BE,$BC:$BC,$B4,$BD:$BD,AC$3)</f>
        <v>1185</v>
      </c>
      <c r="AD4" s="228">
        <f t="shared" si="5"/>
        <v>203</v>
      </c>
      <c r="AE4" s="228">
        <f t="shared" si="5"/>
        <v>559</v>
      </c>
      <c r="AF4" s="229">
        <f>AD4/AC4</f>
        <v>0.17130801687763714</v>
      </c>
      <c r="AG4" s="229">
        <f>AE4/AC4</f>
        <v>0.47172995780590715</v>
      </c>
      <c r="AI4" s="225" t="s">
        <v>134</v>
      </c>
      <c r="AJ4" s="225" t="s">
        <v>223</v>
      </c>
      <c r="AK4" s="234">
        <v>837488</v>
      </c>
      <c r="AM4" s="225" t="s">
        <v>134</v>
      </c>
      <c r="AN4" s="225" t="s">
        <v>223</v>
      </c>
      <c r="AO4" s="234">
        <v>4896731</v>
      </c>
      <c r="AQ4" s="225" t="s">
        <v>134</v>
      </c>
      <c r="AR4" s="225" t="s">
        <v>223</v>
      </c>
      <c r="AS4" s="226">
        <v>2218990</v>
      </c>
      <c r="AU4" s="225" t="s">
        <v>134</v>
      </c>
      <c r="AV4" s="225" t="s">
        <v>223</v>
      </c>
      <c r="AW4" s="226">
        <v>2923859</v>
      </c>
      <c r="AY4" s="225" t="s">
        <v>134</v>
      </c>
      <c r="AZ4" s="225" t="s">
        <v>223</v>
      </c>
      <c r="BA4" s="226">
        <v>2846885</v>
      </c>
      <c r="BC4" s="225" t="s">
        <v>134</v>
      </c>
      <c r="BD4" s="225" t="s">
        <v>223</v>
      </c>
      <c r="BE4" s="226">
        <v>527</v>
      </c>
    </row>
    <row r="5" spans="2:57">
      <c r="B5" s="103" t="s">
        <v>135</v>
      </c>
      <c r="C5" s="104" t="s">
        <v>116</v>
      </c>
      <c r="D5" s="228">
        <f t="shared" ref="D5:F32" si="6">SUMIFS($AK:$AK,$AI:$AI,$B5,$AJ:$AJ,D$3)</f>
        <v>825150</v>
      </c>
      <c r="E5" s="228">
        <f t="shared" si="0"/>
        <v>125646</v>
      </c>
      <c r="F5" s="228">
        <f t="shared" si="0"/>
        <v>397025</v>
      </c>
      <c r="G5" s="229">
        <f t="shared" ref="G5:G32" si="7">E5/D5</f>
        <v>0.15227049627340483</v>
      </c>
      <c r="H5" s="229">
        <f t="shared" ref="H5:H32" si="8">F5/D5</f>
        <v>0.4811549415257832</v>
      </c>
      <c r="I5" s="228">
        <f t="shared" si="1"/>
        <v>7141277</v>
      </c>
      <c r="J5" s="228">
        <f t="shared" si="1"/>
        <v>1282109</v>
      </c>
      <c r="K5" s="228">
        <f t="shared" si="1"/>
        <v>3782844</v>
      </c>
      <c r="L5" s="229">
        <f t="shared" ref="L5:L32" si="9">J5/I5</f>
        <v>0.17953497672755167</v>
      </c>
      <c r="M5" s="229">
        <f t="shared" ref="M5:M32" si="10">K5/I5</f>
        <v>0.5297153436283174</v>
      </c>
      <c r="N5" s="228">
        <f t="shared" si="2"/>
        <v>6514655</v>
      </c>
      <c r="O5" s="228">
        <f t="shared" si="2"/>
        <v>1056118</v>
      </c>
      <c r="P5" s="228">
        <f t="shared" si="2"/>
        <v>3126743</v>
      </c>
      <c r="Q5" s="229">
        <f t="shared" ref="Q5:Q32" si="11">O5/N5</f>
        <v>0.16211418716724063</v>
      </c>
      <c r="R5" s="229">
        <f t="shared" ref="R5:R32" si="12">P5/N5</f>
        <v>0.47995527007953603</v>
      </c>
      <c r="S5" s="228">
        <f t="shared" si="3"/>
        <v>2436585</v>
      </c>
      <c r="T5" s="228">
        <f t="shared" si="3"/>
        <v>388122</v>
      </c>
      <c r="U5" s="228">
        <f t="shared" si="3"/>
        <v>1173343</v>
      </c>
      <c r="V5" s="229">
        <f t="shared" ref="V5:V32" si="13">T5/S5</f>
        <v>0.15928933322662661</v>
      </c>
      <c r="W5" s="229">
        <f t="shared" ref="W5:W32" si="14">U5/S5</f>
        <v>0.48155225448732553</v>
      </c>
      <c r="X5" s="228">
        <f t="shared" si="4"/>
        <v>3373004</v>
      </c>
      <c r="Y5" s="228">
        <f t="shared" si="4"/>
        <v>545301</v>
      </c>
      <c r="Z5" s="228">
        <f t="shared" si="4"/>
        <v>1621743</v>
      </c>
      <c r="AA5" s="229">
        <f t="shared" ref="AA5:AA31" si="15">Y5/X5</f>
        <v>0.16166627730059022</v>
      </c>
      <c r="AB5" s="229">
        <f t="shared" ref="AB5:AB31" si="16">Z5/X5</f>
        <v>0.48080079359526406</v>
      </c>
      <c r="AC5" s="228">
        <f t="shared" si="5"/>
        <v>366</v>
      </c>
      <c r="AD5" s="228">
        <f t="shared" si="5"/>
        <v>51</v>
      </c>
      <c r="AE5" s="228">
        <f t="shared" si="5"/>
        <v>175</v>
      </c>
      <c r="AF5" s="229">
        <f t="shared" ref="AF5:AF25" si="17">AD5/AC5</f>
        <v>0.13934426229508196</v>
      </c>
      <c r="AG5" s="229">
        <f t="shared" ref="AG5:AG25" si="18">AE5/AC5</f>
        <v>0.47814207650273222</v>
      </c>
      <c r="AI5" s="225" t="s">
        <v>134</v>
      </c>
      <c r="AJ5" s="225" t="s">
        <v>224</v>
      </c>
      <c r="AK5" s="234">
        <v>1644372</v>
      </c>
      <c r="AM5" s="225" t="s">
        <v>134</v>
      </c>
      <c r="AN5" s="225" t="s">
        <v>224</v>
      </c>
      <c r="AO5" s="234">
        <v>8447763</v>
      </c>
      <c r="AQ5" s="225" t="s">
        <v>134</v>
      </c>
      <c r="AR5" s="225" t="s">
        <v>224</v>
      </c>
      <c r="AS5" s="226">
        <v>3433084</v>
      </c>
      <c r="AU5" s="225" t="s">
        <v>134</v>
      </c>
      <c r="AV5" s="225" t="s">
        <v>224</v>
      </c>
      <c r="AW5" s="226">
        <v>4597155</v>
      </c>
      <c r="AY5" s="225" t="s">
        <v>134</v>
      </c>
      <c r="AZ5" s="225" t="s">
        <v>224</v>
      </c>
      <c r="BA5" s="226">
        <v>4548265</v>
      </c>
      <c r="BC5" s="225" t="s">
        <v>134</v>
      </c>
      <c r="BD5" s="225" t="s">
        <v>224</v>
      </c>
      <c r="BE5" s="226">
        <v>1185</v>
      </c>
    </row>
    <row r="6" spans="2:57">
      <c r="B6" s="103" t="s">
        <v>54</v>
      </c>
      <c r="C6" s="104" t="s">
        <v>1</v>
      </c>
      <c r="D6" s="228">
        <f t="shared" si="6"/>
        <v>1028258</v>
      </c>
      <c r="E6" s="228">
        <f t="shared" si="0"/>
        <v>190871</v>
      </c>
      <c r="F6" s="228">
        <f t="shared" si="0"/>
        <v>478523</v>
      </c>
      <c r="G6" s="229">
        <f t="shared" si="7"/>
        <v>0.18562559202067963</v>
      </c>
      <c r="H6" s="229">
        <f t="shared" si="8"/>
        <v>0.46537250378795986</v>
      </c>
      <c r="I6" s="228">
        <f t="shared" si="1"/>
        <v>4067631</v>
      </c>
      <c r="J6" s="228">
        <f t="shared" si="1"/>
        <v>708023</v>
      </c>
      <c r="K6" s="228">
        <f t="shared" si="1"/>
        <v>2018410</v>
      </c>
      <c r="L6" s="229">
        <f t="shared" si="9"/>
        <v>0.17406274069599725</v>
      </c>
      <c r="M6" s="229">
        <f t="shared" si="10"/>
        <v>0.49621266039126949</v>
      </c>
      <c r="N6" s="228">
        <f t="shared" si="2"/>
        <v>2298264</v>
      </c>
      <c r="O6" s="228">
        <f t="shared" si="2"/>
        <v>370447</v>
      </c>
      <c r="P6" s="228">
        <f t="shared" si="2"/>
        <v>1054559</v>
      </c>
      <c r="Q6" s="229">
        <f t="shared" si="11"/>
        <v>0.16118557311083495</v>
      </c>
      <c r="R6" s="229">
        <f t="shared" si="12"/>
        <v>0.45885024522857254</v>
      </c>
      <c r="S6" s="228">
        <f t="shared" si="3"/>
        <v>1562633</v>
      </c>
      <c r="T6" s="228">
        <f t="shared" si="3"/>
        <v>251009</v>
      </c>
      <c r="U6" s="228">
        <f t="shared" si="3"/>
        <v>721392</v>
      </c>
      <c r="V6" s="229">
        <f t="shared" si="13"/>
        <v>0.16063208699675482</v>
      </c>
      <c r="W6" s="229">
        <f t="shared" si="14"/>
        <v>0.46165158421715141</v>
      </c>
      <c r="X6" s="228">
        <f t="shared" si="4"/>
        <v>2649136</v>
      </c>
      <c r="Y6" s="228">
        <f t="shared" si="4"/>
        <v>429255</v>
      </c>
      <c r="Z6" s="228">
        <f t="shared" si="4"/>
        <v>1228817</v>
      </c>
      <c r="AA6" s="229">
        <f t="shared" si="15"/>
        <v>0.16203584866915099</v>
      </c>
      <c r="AB6" s="229">
        <f t="shared" si="16"/>
        <v>0.4638557627845456</v>
      </c>
      <c r="AC6" s="233" t="s">
        <v>258</v>
      </c>
      <c r="AD6" s="233" t="s">
        <v>258</v>
      </c>
      <c r="AE6" s="233" t="s">
        <v>258</v>
      </c>
      <c r="AF6" s="233" t="s">
        <v>258</v>
      </c>
      <c r="AG6" s="233" t="s">
        <v>258</v>
      </c>
      <c r="AI6" s="225" t="s">
        <v>134</v>
      </c>
      <c r="AJ6" s="225" t="s">
        <v>182</v>
      </c>
      <c r="AK6" s="234">
        <v>803170</v>
      </c>
      <c r="AM6" s="225" t="s">
        <v>134</v>
      </c>
      <c r="AN6" s="225" t="s">
        <v>182</v>
      </c>
      <c r="AO6" s="234">
        <v>4396798</v>
      </c>
      <c r="AQ6" s="225" t="s">
        <v>134</v>
      </c>
      <c r="AR6" s="225" t="s">
        <v>182</v>
      </c>
      <c r="AS6" s="226">
        <v>1602988</v>
      </c>
      <c r="AU6" s="225" t="s">
        <v>134</v>
      </c>
      <c r="AV6" s="225" t="s">
        <v>181</v>
      </c>
      <c r="AW6" s="226">
        <v>749695</v>
      </c>
      <c r="AY6" s="225" t="s">
        <v>134</v>
      </c>
      <c r="AZ6" s="225" t="s">
        <v>181</v>
      </c>
      <c r="BA6" s="226">
        <v>746643</v>
      </c>
      <c r="BC6" s="225" t="s">
        <v>134</v>
      </c>
      <c r="BD6" s="225" t="s">
        <v>182</v>
      </c>
      <c r="BE6" s="226">
        <v>559</v>
      </c>
    </row>
    <row r="7" spans="2:57">
      <c r="B7" s="103" t="s">
        <v>55</v>
      </c>
      <c r="C7" s="104" t="s">
        <v>4</v>
      </c>
      <c r="D7" s="228">
        <f t="shared" si="6"/>
        <v>844726</v>
      </c>
      <c r="E7" s="228">
        <f t="shared" si="0"/>
        <v>182399</v>
      </c>
      <c r="F7" s="228">
        <f t="shared" si="0"/>
        <v>390483</v>
      </c>
      <c r="G7" s="229">
        <f t="shared" si="7"/>
        <v>0.21592682124144397</v>
      </c>
      <c r="H7" s="229">
        <f t="shared" si="8"/>
        <v>0.46225995174766726</v>
      </c>
      <c r="I7" s="228">
        <f t="shared" si="1"/>
        <v>3456155</v>
      </c>
      <c r="J7" s="228">
        <f t="shared" si="1"/>
        <v>717574</v>
      </c>
      <c r="K7" s="228">
        <f t="shared" si="1"/>
        <v>1712069</v>
      </c>
      <c r="L7" s="229">
        <f t="shared" si="9"/>
        <v>0.20762205398774072</v>
      </c>
      <c r="M7" s="229">
        <f t="shared" si="10"/>
        <v>0.49536811861736524</v>
      </c>
      <c r="N7" s="228">
        <f t="shared" si="2"/>
        <v>1901759</v>
      </c>
      <c r="O7" s="228">
        <f t="shared" si="2"/>
        <v>345510</v>
      </c>
      <c r="P7" s="228">
        <f t="shared" si="2"/>
        <v>835900</v>
      </c>
      <c r="Q7" s="229">
        <f t="shared" si="11"/>
        <v>0.18167917175625303</v>
      </c>
      <c r="R7" s="229">
        <f t="shared" si="12"/>
        <v>0.43954044650242224</v>
      </c>
      <c r="S7" s="228">
        <f t="shared" si="3"/>
        <v>1516782</v>
      </c>
      <c r="T7" s="228">
        <f t="shared" si="3"/>
        <v>274332</v>
      </c>
      <c r="U7" s="228">
        <f t="shared" si="3"/>
        <v>667918</v>
      </c>
      <c r="V7" s="229">
        <f t="shared" si="13"/>
        <v>0.18086448810705824</v>
      </c>
      <c r="W7" s="229">
        <f t="shared" si="14"/>
        <v>0.44035200839672411</v>
      </c>
      <c r="X7" s="228">
        <f t="shared" si="4"/>
        <v>2032064</v>
      </c>
      <c r="Y7" s="228">
        <f t="shared" si="4"/>
        <v>372838</v>
      </c>
      <c r="Z7" s="228">
        <f t="shared" si="4"/>
        <v>903556</v>
      </c>
      <c r="AA7" s="229">
        <f t="shared" si="15"/>
        <v>0.18347748889798746</v>
      </c>
      <c r="AB7" s="229">
        <f t="shared" si="16"/>
        <v>0.44464938112185443</v>
      </c>
      <c r="AC7" s="228">
        <f t="shared" ref="AC7:AE10" si="19">SUMIFS($BE:$BE,$BC:$BC,$B7,$BD:$BD,AC$3)</f>
        <v>48</v>
      </c>
      <c r="AD7" s="228">
        <f t="shared" si="19"/>
        <v>13</v>
      </c>
      <c r="AE7" s="228">
        <f t="shared" si="19"/>
        <v>23</v>
      </c>
      <c r="AF7" s="229">
        <f t="shared" si="17"/>
        <v>0.27083333333333331</v>
      </c>
      <c r="AG7" s="229">
        <f t="shared" si="18"/>
        <v>0.47916666666666669</v>
      </c>
      <c r="AI7" s="225" t="s">
        <v>134</v>
      </c>
      <c r="AJ7" s="225" t="s">
        <v>181</v>
      </c>
      <c r="AK7" s="234">
        <v>296123</v>
      </c>
      <c r="AM7" s="225" t="s">
        <v>134</v>
      </c>
      <c r="AN7" s="225" t="s">
        <v>181</v>
      </c>
      <c r="AO7" s="234">
        <v>1535171</v>
      </c>
      <c r="AQ7" s="225" t="s">
        <v>134</v>
      </c>
      <c r="AR7" s="225" t="s">
        <v>181</v>
      </c>
      <c r="AS7" s="226">
        <v>557032</v>
      </c>
      <c r="AU7" s="225" t="s">
        <v>134</v>
      </c>
      <c r="AV7" s="225" t="s">
        <v>182</v>
      </c>
      <c r="AW7" s="226">
        <v>2159796</v>
      </c>
      <c r="AY7" s="225" t="s">
        <v>134</v>
      </c>
      <c r="AZ7" s="225" t="s">
        <v>182</v>
      </c>
      <c r="BA7" s="226">
        <v>2140458</v>
      </c>
      <c r="BC7" s="225" t="s">
        <v>134</v>
      </c>
      <c r="BD7" s="225" t="s">
        <v>181</v>
      </c>
      <c r="BE7" s="226">
        <v>203</v>
      </c>
    </row>
    <row r="8" spans="2:57">
      <c r="B8" s="103" t="s">
        <v>52</v>
      </c>
      <c r="C8" s="104" t="s">
        <v>5</v>
      </c>
      <c r="D8" s="228">
        <f t="shared" si="6"/>
        <v>721148</v>
      </c>
      <c r="E8" s="228">
        <f t="shared" si="0"/>
        <v>154823</v>
      </c>
      <c r="F8" s="228">
        <f t="shared" si="0"/>
        <v>359216</v>
      </c>
      <c r="G8" s="229">
        <f t="shared" si="7"/>
        <v>0.21468963375063094</v>
      </c>
      <c r="H8" s="229">
        <f t="shared" si="8"/>
        <v>0.49811689140093296</v>
      </c>
      <c r="I8" s="228">
        <f t="shared" si="1"/>
        <v>3501027</v>
      </c>
      <c r="J8" s="228">
        <f t="shared" si="1"/>
        <v>736133</v>
      </c>
      <c r="K8" s="228">
        <f t="shared" si="1"/>
        <v>1850687</v>
      </c>
      <c r="L8" s="229">
        <f t="shared" si="9"/>
        <v>0.21026201740232223</v>
      </c>
      <c r="M8" s="229">
        <f t="shared" si="10"/>
        <v>0.5286126042444117</v>
      </c>
      <c r="N8" s="228">
        <f t="shared" si="2"/>
        <v>2420436</v>
      </c>
      <c r="O8" s="228">
        <f t="shared" si="2"/>
        <v>459183</v>
      </c>
      <c r="P8" s="228">
        <f t="shared" si="2"/>
        <v>1160199</v>
      </c>
      <c r="Q8" s="229">
        <f t="shared" si="11"/>
        <v>0.18971086200998497</v>
      </c>
      <c r="R8" s="229">
        <f t="shared" si="12"/>
        <v>0.47933471490260432</v>
      </c>
      <c r="S8" s="228">
        <f t="shared" si="3"/>
        <v>1790427</v>
      </c>
      <c r="T8" s="228">
        <f t="shared" si="3"/>
        <v>338823</v>
      </c>
      <c r="U8" s="228">
        <f t="shared" si="3"/>
        <v>861606</v>
      </c>
      <c r="V8" s="229">
        <f t="shared" si="13"/>
        <v>0.18924144910683319</v>
      </c>
      <c r="W8" s="229">
        <f t="shared" si="14"/>
        <v>0.48122933802941981</v>
      </c>
      <c r="X8" s="228">
        <f t="shared" si="4"/>
        <v>2391675</v>
      </c>
      <c r="Y8" s="228">
        <f t="shared" si="4"/>
        <v>456601</v>
      </c>
      <c r="Z8" s="228">
        <f t="shared" si="4"/>
        <v>1152327</v>
      </c>
      <c r="AA8" s="229">
        <f t="shared" si="15"/>
        <v>0.19091264490367629</v>
      </c>
      <c r="AB8" s="229">
        <f t="shared" si="16"/>
        <v>0.48180751983442566</v>
      </c>
      <c r="AC8" s="228">
        <f t="shared" si="19"/>
        <v>1266</v>
      </c>
      <c r="AD8" s="228">
        <f t="shared" si="19"/>
        <v>227</v>
      </c>
      <c r="AE8" s="228">
        <f t="shared" si="19"/>
        <v>619</v>
      </c>
      <c r="AF8" s="229">
        <f t="shared" si="17"/>
        <v>0.17930489731437599</v>
      </c>
      <c r="AG8" s="229">
        <f t="shared" si="18"/>
        <v>0.48894154818325436</v>
      </c>
      <c r="AI8" s="225" t="s">
        <v>197</v>
      </c>
      <c r="AJ8" s="225" t="s">
        <v>223</v>
      </c>
      <c r="AK8" s="234">
        <v>370303</v>
      </c>
      <c r="AM8" s="225" t="s">
        <v>197</v>
      </c>
      <c r="AN8" s="225" t="s">
        <v>223</v>
      </c>
      <c r="AO8" s="234">
        <v>1599222</v>
      </c>
      <c r="AQ8" s="225" t="s">
        <v>197</v>
      </c>
      <c r="AR8" s="225" t="s">
        <v>223</v>
      </c>
      <c r="AS8" s="226">
        <v>993898</v>
      </c>
      <c r="AU8" s="225" t="s">
        <v>197</v>
      </c>
      <c r="AV8" s="225" t="s">
        <v>223</v>
      </c>
      <c r="AW8" s="226">
        <v>1621</v>
      </c>
      <c r="AY8" s="225" t="s">
        <v>197</v>
      </c>
      <c r="AZ8" s="225" t="s">
        <v>223</v>
      </c>
      <c r="BA8" s="226">
        <v>9675</v>
      </c>
      <c r="BC8" s="225" t="s">
        <v>197</v>
      </c>
      <c r="BD8" s="225" t="s">
        <v>223</v>
      </c>
      <c r="BE8" s="226">
        <v>0</v>
      </c>
    </row>
    <row r="9" spans="2:57">
      <c r="B9" s="103" t="s">
        <v>139</v>
      </c>
      <c r="C9" s="103" t="s">
        <v>120</v>
      </c>
      <c r="D9" s="228">
        <f t="shared" si="6"/>
        <v>853202</v>
      </c>
      <c r="E9" s="228">
        <f t="shared" si="0"/>
        <v>165184</v>
      </c>
      <c r="F9" s="228">
        <f t="shared" si="0"/>
        <v>423796</v>
      </c>
      <c r="G9" s="229">
        <f t="shared" si="7"/>
        <v>0.19360479698828648</v>
      </c>
      <c r="H9" s="229">
        <f t="shared" si="8"/>
        <v>0.49671238464044859</v>
      </c>
      <c r="I9" s="228">
        <f t="shared" si="1"/>
        <v>4052290</v>
      </c>
      <c r="J9" s="228">
        <f t="shared" si="1"/>
        <v>700444</v>
      </c>
      <c r="K9" s="228">
        <f t="shared" si="1"/>
        <v>1981197</v>
      </c>
      <c r="L9" s="229">
        <f t="shared" si="9"/>
        <v>0.17285140007255156</v>
      </c>
      <c r="M9" s="229">
        <f t="shared" si="10"/>
        <v>0.48890800016780633</v>
      </c>
      <c r="N9" s="228">
        <f t="shared" si="2"/>
        <v>2238500</v>
      </c>
      <c r="O9" s="228">
        <f t="shared" si="2"/>
        <v>368038</v>
      </c>
      <c r="P9" s="228">
        <f t="shared" si="2"/>
        <v>1049552</v>
      </c>
      <c r="Q9" s="229">
        <f t="shared" si="11"/>
        <v>0.16441277641277641</v>
      </c>
      <c r="R9" s="229">
        <f t="shared" si="12"/>
        <v>0.46886397140942593</v>
      </c>
      <c r="S9" s="228">
        <f t="shared" si="3"/>
        <v>1791995</v>
      </c>
      <c r="T9" s="228">
        <f t="shared" si="3"/>
        <v>296305</v>
      </c>
      <c r="U9" s="228">
        <f t="shared" si="3"/>
        <v>844031</v>
      </c>
      <c r="V9" s="229">
        <f t="shared" si="13"/>
        <v>0.16534923367531718</v>
      </c>
      <c r="W9" s="229">
        <f t="shared" si="14"/>
        <v>0.47100075614050263</v>
      </c>
      <c r="X9" s="228">
        <f t="shared" si="4"/>
        <v>2644118</v>
      </c>
      <c r="Y9" s="228">
        <f t="shared" si="4"/>
        <v>438844</v>
      </c>
      <c r="Z9" s="228">
        <f t="shared" si="4"/>
        <v>1244602</v>
      </c>
      <c r="AA9" s="229">
        <f t="shared" si="15"/>
        <v>0.16596989998177086</v>
      </c>
      <c r="AB9" s="229">
        <f t="shared" si="16"/>
        <v>0.47070592159653996</v>
      </c>
      <c r="AC9" s="228">
        <f t="shared" si="19"/>
        <v>13162</v>
      </c>
      <c r="AD9" s="228">
        <f t="shared" si="19"/>
        <v>1663</v>
      </c>
      <c r="AE9" s="228">
        <f t="shared" si="19"/>
        <v>6418</v>
      </c>
      <c r="AF9" s="229">
        <f t="shared" si="17"/>
        <v>0.12634857924327611</v>
      </c>
      <c r="AG9" s="229">
        <f t="shared" si="18"/>
        <v>0.48761586385047867</v>
      </c>
      <c r="AI9" s="225" t="s">
        <v>197</v>
      </c>
      <c r="AJ9" s="225" t="s">
        <v>224</v>
      </c>
      <c r="AK9" s="234">
        <v>691361</v>
      </c>
      <c r="AM9" s="225" t="s">
        <v>197</v>
      </c>
      <c r="AN9" s="225" t="s">
        <v>224</v>
      </c>
      <c r="AO9" s="234">
        <v>2927723</v>
      </c>
      <c r="AQ9" s="225" t="s">
        <v>197</v>
      </c>
      <c r="AR9" s="225" t="s">
        <v>224</v>
      </c>
      <c r="AS9" s="226">
        <v>1646605</v>
      </c>
      <c r="AU9" s="225" t="s">
        <v>197</v>
      </c>
      <c r="AV9" s="225" t="s">
        <v>224</v>
      </c>
      <c r="AW9" s="226">
        <v>2584</v>
      </c>
      <c r="AY9" s="225" t="s">
        <v>197</v>
      </c>
      <c r="AZ9" s="225" t="s">
        <v>224</v>
      </c>
      <c r="BA9" s="226">
        <v>19086</v>
      </c>
      <c r="BC9" s="225" t="s">
        <v>197</v>
      </c>
      <c r="BD9" s="225" t="s">
        <v>224</v>
      </c>
      <c r="BE9" s="226">
        <v>0</v>
      </c>
    </row>
    <row r="10" spans="2:57">
      <c r="B10" s="103" t="s">
        <v>140</v>
      </c>
      <c r="C10" s="103" t="s">
        <v>121</v>
      </c>
      <c r="D10" s="228">
        <f t="shared" si="6"/>
        <v>1006436</v>
      </c>
      <c r="E10" s="228">
        <f t="shared" si="0"/>
        <v>200128</v>
      </c>
      <c r="F10" s="228">
        <f t="shared" si="0"/>
        <v>495266</v>
      </c>
      <c r="G10" s="229">
        <f t="shared" si="7"/>
        <v>0.19884821290176424</v>
      </c>
      <c r="H10" s="229">
        <f t="shared" si="8"/>
        <v>0.49209885178988033</v>
      </c>
      <c r="I10" s="228">
        <f t="shared" si="1"/>
        <v>4236758</v>
      </c>
      <c r="J10" s="228">
        <f t="shared" si="1"/>
        <v>850607</v>
      </c>
      <c r="K10" s="228">
        <f t="shared" si="1"/>
        <v>2214714</v>
      </c>
      <c r="L10" s="229">
        <f t="shared" si="9"/>
        <v>0.20076837053237404</v>
      </c>
      <c r="M10" s="229">
        <f t="shared" si="10"/>
        <v>0.52273790478474347</v>
      </c>
      <c r="N10" s="228">
        <f t="shared" si="2"/>
        <v>1651018</v>
      </c>
      <c r="O10" s="228">
        <f t="shared" si="2"/>
        <v>285833</v>
      </c>
      <c r="P10" s="228">
        <f t="shared" si="2"/>
        <v>751604</v>
      </c>
      <c r="Q10" s="229">
        <f t="shared" si="11"/>
        <v>0.1731253081432183</v>
      </c>
      <c r="R10" s="229">
        <f t="shared" si="12"/>
        <v>0.45523670850348086</v>
      </c>
      <c r="S10" s="228">
        <f t="shared" si="3"/>
        <v>1720376</v>
      </c>
      <c r="T10" s="228">
        <f t="shared" si="3"/>
        <v>305022</v>
      </c>
      <c r="U10" s="228">
        <f t="shared" si="3"/>
        <v>798804</v>
      </c>
      <c r="V10" s="229">
        <f t="shared" si="13"/>
        <v>0.17729961357284688</v>
      </c>
      <c r="W10" s="229">
        <f t="shared" si="14"/>
        <v>0.46431942784600577</v>
      </c>
      <c r="X10" s="228">
        <f t="shared" si="4"/>
        <v>2167305</v>
      </c>
      <c r="Y10" s="228">
        <f t="shared" si="4"/>
        <v>385664</v>
      </c>
      <c r="Z10" s="228">
        <f t="shared" si="4"/>
        <v>1006427</v>
      </c>
      <c r="AA10" s="229">
        <f t="shared" si="15"/>
        <v>0.17794634350033797</v>
      </c>
      <c r="AB10" s="229">
        <f t="shared" si="16"/>
        <v>0.46436795928584118</v>
      </c>
      <c r="AC10" s="228">
        <f t="shared" si="19"/>
        <v>1631</v>
      </c>
      <c r="AD10" s="228">
        <f t="shared" si="19"/>
        <v>177</v>
      </c>
      <c r="AE10" s="228">
        <f t="shared" si="19"/>
        <v>730</v>
      </c>
      <c r="AF10" s="229">
        <f t="shared" si="17"/>
        <v>0.10852237890864501</v>
      </c>
      <c r="AG10" s="229">
        <f t="shared" si="18"/>
        <v>0.4475781729000613</v>
      </c>
      <c r="AI10" s="225" t="s">
        <v>197</v>
      </c>
      <c r="AJ10" s="225" t="s">
        <v>182</v>
      </c>
      <c r="AK10" s="234">
        <v>349072</v>
      </c>
      <c r="AM10" s="225" t="s">
        <v>197</v>
      </c>
      <c r="AN10" s="225" t="s">
        <v>182</v>
      </c>
      <c r="AO10" s="234">
        <v>1514900</v>
      </c>
      <c r="AQ10" s="225" t="s">
        <v>197</v>
      </c>
      <c r="AR10" s="225" t="s">
        <v>182</v>
      </c>
      <c r="AS10" s="226">
        <v>782210</v>
      </c>
      <c r="AU10" s="225" t="s">
        <v>197</v>
      </c>
      <c r="AV10" s="225" t="s">
        <v>181</v>
      </c>
      <c r="AW10" s="226">
        <v>401</v>
      </c>
      <c r="AY10" s="225" t="s">
        <v>197</v>
      </c>
      <c r="AZ10" s="225" t="s">
        <v>181</v>
      </c>
      <c r="BA10" s="226">
        <v>3894</v>
      </c>
      <c r="BC10" s="225" t="s">
        <v>197</v>
      </c>
      <c r="BD10" s="225" t="s">
        <v>182</v>
      </c>
      <c r="BE10" s="226">
        <v>0</v>
      </c>
    </row>
    <row r="11" spans="2:57">
      <c r="B11" s="103" t="s">
        <v>51</v>
      </c>
      <c r="C11" s="103" t="s">
        <v>3</v>
      </c>
      <c r="D11" s="228">
        <f t="shared" si="6"/>
        <v>608803</v>
      </c>
      <c r="E11" s="228">
        <f t="shared" si="0"/>
        <v>123715</v>
      </c>
      <c r="F11" s="228">
        <f t="shared" si="0"/>
        <v>292807</v>
      </c>
      <c r="G11" s="229">
        <f t="shared" si="7"/>
        <v>0.20321023385232989</v>
      </c>
      <c r="H11" s="229">
        <f t="shared" si="8"/>
        <v>0.48095525153456864</v>
      </c>
      <c r="I11" s="228">
        <f t="shared" si="1"/>
        <v>2414679</v>
      </c>
      <c r="J11" s="228">
        <f t="shared" si="1"/>
        <v>476358</v>
      </c>
      <c r="K11" s="228">
        <f t="shared" si="1"/>
        <v>1234520</v>
      </c>
      <c r="L11" s="229">
        <f t="shared" si="9"/>
        <v>0.19727591120807361</v>
      </c>
      <c r="M11" s="229">
        <f t="shared" si="10"/>
        <v>0.51125636161162624</v>
      </c>
      <c r="N11" s="228">
        <f t="shared" si="2"/>
        <v>1513575</v>
      </c>
      <c r="O11" s="228">
        <f t="shared" si="2"/>
        <v>272684</v>
      </c>
      <c r="P11" s="228">
        <f t="shared" si="2"/>
        <v>713007</v>
      </c>
      <c r="Q11" s="229">
        <f t="shared" si="11"/>
        <v>0.18015889533059148</v>
      </c>
      <c r="R11" s="229">
        <f t="shared" si="12"/>
        <v>0.47107477330162034</v>
      </c>
      <c r="S11" s="228">
        <f t="shared" si="3"/>
        <v>920927</v>
      </c>
      <c r="T11" s="228">
        <f t="shared" si="3"/>
        <v>165160</v>
      </c>
      <c r="U11" s="228">
        <f t="shared" si="3"/>
        <v>434776</v>
      </c>
      <c r="V11" s="229">
        <f t="shared" si="13"/>
        <v>0.17934103354554704</v>
      </c>
      <c r="W11" s="229">
        <f t="shared" si="14"/>
        <v>0.47210690966819302</v>
      </c>
      <c r="X11" s="228">
        <f t="shared" si="4"/>
        <v>1246846</v>
      </c>
      <c r="Y11" s="228">
        <f t="shared" si="4"/>
        <v>228412</v>
      </c>
      <c r="Z11" s="228">
        <f t="shared" si="4"/>
        <v>594737</v>
      </c>
      <c r="AA11" s="229">
        <f t="shared" si="15"/>
        <v>0.18319182962450856</v>
      </c>
      <c r="AB11" s="229">
        <f t="shared" si="16"/>
        <v>0.47699314911384405</v>
      </c>
      <c r="AC11" s="233" t="s">
        <v>258</v>
      </c>
      <c r="AD11" s="233" t="s">
        <v>258</v>
      </c>
      <c r="AE11" s="233" t="s">
        <v>258</v>
      </c>
      <c r="AF11" s="233" t="s">
        <v>258</v>
      </c>
      <c r="AG11" s="233" t="s">
        <v>258</v>
      </c>
      <c r="AI11" s="225" t="s">
        <v>197</v>
      </c>
      <c r="AJ11" s="225" t="s">
        <v>181</v>
      </c>
      <c r="AK11" s="234">
        <v>136029</v>
      </c>
      <c r="AM11" s="225" t="s">
        <v>197</v>
      </c>
      <c r="AN11" s="225" t="s">
        <v>181</v>
      </c>
      <c r="AO11" s="234">
        <v>549006</v>
      </c>
      <c r="AQ11" s="225" t="s">
        <v>197</v>
      </c>
      <c r="AR11" s="225" t="s">
        <v>181</v>
      </c>
      <c r="AS11" s="226">
        <v>275664</v>
      </c>
      <c r="AU11" s="225" t="s">
        <v>197</v>
      </c>
      <c r="AV11" s="225" t="s">
        <v>182</v>
      </c>
      <c r="AW11" s="226">
        <v>1171</v>
      </c>
      <c r="AY11" s="225" t="s">
        <v>197</v>
      </c>
      <c r="AZ11" s="225" t="s">
        <v>182</v>
      </c>
      <c r="BA11" s="226">
        <v>8945</v>
      </c>
      <c r="BC11" s="225" t="s">
        <v>197</v>
      </c>
      <c r="BD11" s="225" t="s">
        <v>181</v>
      </c>
      <c r="BE11" s="226">
        <v>0</v>
      </c>
    </row>
    <row r="12" spans="2:57">
      <c r="B12" s="103" t="s">
        <v>133</v>
      </c>
      <c r="C12" s="103" t="s">
        <v>123</v>
      </c>
      <c r="D12" s="228">
        <f t="shared" si="6"/>
        <v>1193935</v>
      </c>
      <c r="E12" s="228">
        <f t="shared" si="0"/>
        <v>246849</v>
      </c>
      <c r="F12" s="228">
        <f t="shared" si="0"/>
        <v>605476</v>
      </c>
      <c r="G12" s="229">
        <f t="shared" si="7"/>
        <v>0.20675246139865236</v>
      </c>
      <c r="H12" s="229">
        <f t="shared" si="8"/>
        <v>0.50712643485616893</v>
      </c>
      <c r="I12" s="228">
        <f t="shared" si="1"/>
        <v>7833239</v>
      </c>
      <c r="J12" s="228">
        <f t="shared" si="1"/>
        <v>1616685</v>
      </c>
      <c r="K12" s="228">
        <f t="shared" si="1"/>
        <v>3947268</v>
      </c>
      <c r="L12" s="229">
        <f t="shared" si="9"/>
        <v>0.20638780458505096</v>
      </c>
      <c r="M12" s="229">
        <f t="shared" si="10"/>
        <v>0.50391262158603867</v>
      </c>
      <c r="N12" s="228">
        <f t="shared" si="2"/>
        <v>4607475</v>
      </c>
      <c r="O12" s="228">
        <f t="shared" si="2"/>
        <v>870736</v>
      </c>
      <c r="P12" s="228">
        <f t="shared" si="2"/>
        <v>2146827</v>
      </c>
      <c r="Q12" s="229">
        <f t="shared" si="11"/>
        <v>0.18898333686021085</v>
      </c>
      <c r="R12" s="229">
        <f t="shared" si="12"/>
        <v>0.46594436215063567</v>
      </c>
      <c r="S12" s="228">
        <f t="shared" si="3"/>
        <v>2090374</v>
      </c>
      <c r="T12" s="228">
        <f t="shared" si="3"/>
        <v>393695</v>
      </c>
      <c r="U12" s="228">
        <f t="shared" si="3"/>
        <v>963171</v>
      </c>
      <c r="V12" s="229">
        <f t="shared" si="13"/>
        <v>0.18833711096674566</v>
      </c>
      <c r="W12" s="229">
        <f t="shared" si="14"/>
        <v>0.46076491575191808</v>
      </c>
      <c r="X12" s="228">
        <f t="shared" si="4"/>
        <v>3250910</v>
      </c>
      <c r="Y12" s="228">
        <f t="shared" si="4"/>
        <v>621216</v>
      </c>
      <c r="Z12" s="228">
        <f t="shared" si="4"/>
        <v>1523981</v>
      </c>
      <c r="AA12" s="229">
        <f t="shared" si="15"/>
        <v>0.19108987944913886</v>
      </c>
      <c r="AB12" s="229">
        <f t="shared" si="16"/>
        <v>0.46878597069743549</v>
      </c>
      <c r="AC12" s="228">
        <f t="shared" ref="AC12:AE13" si="20">SUMIFS($BE:$BE,$BC:$BC,$B12,$BD:$BD,AC$3)</f>
        <v>3597808</v>
      </c>
      <c r="AD12" s="228">
        <f t="shared" si="20"/>
        <v>466773</v>
      </c>
      <c r="AE12" s="228">
        <f t="shared" si="20"/>
        <v>1807883</v>
      </c>
      <c r="AF12" s="229">
        <f t="shared" si="17"/>
        <v>0.12973816279245584</v>
      </c>
      <c r="AG12" s="229">
        <f t="shared" si="18"/>
        <v>0.5024956862623019</v>
      </c>
      <c r="AI12" s="225" t="s">
        <v>183</v>
      </c>
      <c r="AJ12" s="225" t="s">
        <v>223</v>
      </c>
      <c r="AK12" s="234">
        <v>367869</v>
      </c>
      <c r="AM12" s="225" t="s">
        <v>183</v>
      </c>
      <c r="AN12" s="225" t="s">
        <v>223</v>
      </c>
      <c r="AO12" s="234">
        <v>1900570</v>
      </c>
      <c r="AQ12" s="225" t="s">
        <v>183</v>
      </c>
      <c r="AR12" s="225" t="s">
        <v>223</v>
      </c>
      <c r="AS12" s="226">
        <v>1147530</v>
      </c>
      <c r="AU12" s="225" t="s">
        <v>183</v>
      </c>
      <c r="AV12" s="225" t="s">
        <v>223</v>
      </c>
      <c r="AW12" s="226">
        <v>776758</v>
      </c>
      <c r="AY12" s="225" t="s">
        <v>183</v>
      </c>
      <c r="AZ12" s="225" t="s">
        <v>223</v>
      </c>
      <c r="BA12" s="226">
        <v>896700</v>
      </c>
      <c r="BC12" s="225" t="s">
        <v>183</v>
      </c>
      <c r="BD12" s="225" t="s">
        <v>223</v>
      </c>
      <c r="BE12" s="226">
        <v>0</v>
      </c>
    </row>
    <row r="13" spans="2:57">
      <c r="B13" s="103" t="s">
        <v>137</v>
      </c>
      <c r="C13" s="103" t="s">
        <v>118</v>
      </c>
      <c r="D13" s="228">
        <f t="shared" si="6"/>
        <v>267902</v>
      </c>
      <c r="E13" s="228">
        <f t="shared" si="0"/>
        <v>50637</v>
      </c>
      <c r="F13" s="228">
        <f t="shared" si="0"/>
        <v>128585</v>
      </c>
      <c r="G13" s="229">
        <f t="shared" si="7"/>
        <v>0.189013146598383</v>
      </c>
      <c r="H13" s="229">
        <f t="shared" si="8"/>
        <v>0.47997028764249616</v>
      </c>
      <c r="I13" s="228">
        <f t="shared" si="1"/>
        <v>1449909</v>
      </c>
      <c r="J13" s="228">
        <f t="shared" si="1"/>
        <v>265420</v>
      </c>
      <c r="K13" s="228">
        <f t="shared" si="1"/>
        <v>752765</v>
      </c>
      <c r="L13" s="229">
        <f t="shared" si="9"/>
        <v>0.18305976444038902</v>
      </c>
      <c r="M13" s="229">
        <f t="shared" si="10"/>
        <v>0.51918085893666432</v>
      </c>
      <c r="N13" s="228">
        <f t="shared" si="2"/>
        <v>867347</v>
      </c>
      <c r="O13" s="228">
        <f t="shared" si="2"/>
        <v>137434</v>
      </c>
      <c r="P13" s="228">
        <f t="shared" si="2"/>
        <v>397755</v>
      </c>
      <c r="Q13" s="229">
        <f t="shared" si="11"/>
        <v>0.15845330646211955</v>
      </c>
      <c r="R13" s="229">
        <f t="shared" si="12"/>
        <v>0.45858808527613515</v>
      </c>
      <c r="S13" s="228">
        <f t="shared" si="3"/>
        <v>641815</v>
      </c>
      <c r="T13" s="228">
        <f t="shared" si="3"/>
        <v>102785</v>
      </c>
      <c r="U13" s="228">
        <f t="shared" si="3"/>
        <v>296216</v>
      </c>
      <c r="V13" s="229">
        <f t="shared" si="13"/>
        <v>0.16014739449841464</v>
      </c>
      <c r="W13" s="229">
        <f t="shared" si="14"/>
        <v>0.46152863364053504</v>
      </c>
      <c r="X13" s="228">
        <f t="shared" si="4"/>
        <v>900088</v>
      </c>
      <c r="Y13" s="228">
        <f t="shared" si="4"/>
        <v>146197</v>
      </c>
      <c r="Z13" s="228">
        <f t="shared" si="4"/>
        <v>417740</v>
      </c>
      <c r="AA13" s="229">
        <f t="shared" si="15"/>
        <v>0.16242522953311231</v>
      </c>
      <c r="AB13" s="229">
        <f t="shared" si="16"/>
        <v>0.46411017589391257</v>
      </c>
      <c r="AC13" s="228">
        <f t="shared" si="20"/>
        <v>1388189</v>
      </c>
      <c r="AD13" s="228">
        <f t="shared" si="20"/>
        <v>176477</v>
      </c>
      <c r="AE13" s="228">
        <f t="shared" si="20"/>
        <v>661888</v>
      </c>
      <c r="AF13" s="229">
        <f t="shared" si="17"/>
        <v>0.12712750209085363</v>
      </c>
      <c r="AG13" s="229">
        <f t="shared" si="18"/>
        <v>0.47679962886897964</v>
      </c>
      <c r="AI13" s="225" t="s">
        <v>183</v>
      </c>
      <c r="AJ13" s="225" t="s">
        <v>224</v>
      </c>
      <c r="AK13" s="234">
        <v>671016</v>
      </c>
      <c r="AM13" s="225" t="s">
        <v>183</v>
      </c>
      <c r="AN13" s="225" t="s">
        <v>224</v>
      </c>
      <c r="AO13" s="234">
        <v>3252872</v>
      </c>
      <c r="AQ13" s="225" t="s">
        <v>183</v>
      </c>
      <c r="AR13" s="225" t="s">
        <v>224</v>
      </c>
      <c r="AS13" s="226">
        <v>1681083</v>
      </c>
      <c r="AU13" s="225" t="s">
        <v>183</v>
      </c>
      <c r="AV13" s="225" t="s">
        <v>224</v>
      </c>
      <c r="AW13" s="226">
        <v>1105232</v>
      </c>
      <c r="AY13" s="225" t="s">
        <v>183</v>
      </c>
      <c r="AZ13" s="225" t="s">
        <v>224</v>
      </c>
      <c r="BA13" s="226">
        <v>1362749</v>
      </c>
      <c r="BC13" s="225" t="s">
        <v>183</v>
      </c>
      <c r="BD13" s="225" t="s">
        <v>224</v>
      </c>
      <c r="BE13" s="226">
        <v>0</v>
      </c>
    </row>
    <row r="14" spans="2:57">
      <c r="B14" s="103" t="s">
        <v>143</v>
      </c>
      <c r="C14" s="103" t="s">
        <v>126</v>
      </c>
      <c r="D14" s="228">
        <f t="shared" si="6"/>
        <v>482495</v>
      </c>
      <c r="E14" s="228">
        <f t="shared" si="0"/>
        <v>85114</v>
      </c>
      <c r="F14" s="228">
        <f t="shared" si="0"/>
        <v>237926</v>
      </c>
      <c r="G14" s="229">
        <f t="shared" si="7"/>
        <v>0.17640390055855501</v>
      </c>
      <c r="H14" s="229">
        <f t="shared" si="8"/>
        <v>0.49311599083928331</v>
      </c>
      <c r="I14" s="228">
        <f t="shared" si="1"/>
        <v>2191410</v>
      </c>
      <c r="J14" s="228">
        <f t="shared" si="1"/>
        <v>413523</v>
      </c>
      <c r="K14" s="228">
        <f t="shared" si="1"/>
        <v>1195688</v>
      </c>
      <c r="L14" s="229">
        <f t="shared" si="9"/>
        <v>0.18870179473489671</v>
      </c>
      <c r="M14" s="229">
        <f t="shared" si="10"/>
        <v>0.54562496292341456</v>
      </c>
      <c r="N14" s="228">
        <f t="shared" si="2"/>
        <v>1179581</v>
      </c>
      <c r="O14" s="228">
        <f t="shared" si="2"/>
        <v>195871</v>
      </c>
      <c r="P14" s="228">
        <f t="shared" si="2"/>
        <v>572741</v>
      </c>
      <c r="Q14" s="229">
        <f t="shared" si="11"/>
        <v>0.16605133517749099</v>
      </c>
      <c r="R14" s="229">
        <f t="shared" si="12"/>
        <v>0.4855461388408257</v>
      </c>
      <c r="S14" s="228">
        <f t="shared" si="3"/>
        <v>1223635</v>
      </c>
      <c r="T14" s="228">
        <f t="shared" si="3"/>
        <v>205838</v>
      </c>
      <c r="U14" s="228">
        <f t="shared" si="3"/>
        <v>600536</v>
      </c>
      <c r="V14" s="229">
        <f t="shared" si="13"/>
        <v>0.16821846383929848</v>
      </c>
      <c r="W14" s="229">
        <f t="shared" si="14"/>
        <v>0.49078033890825284</v>
      </c>
      <c r="X14" s="228">
        <f t="shared" si="4"/>
        <v>1640265</v>
      </c>
      <c r="Y14" s="228">
        <f t="shared" si="4"/>
        <v>273744</v>
      </c>
      <c r="Z14" s="228">
        <f t="shared" si="4"/>
        <v>797638</v>
      </c>
      <c r="AA14" s="229">
        <f t="shared" si="15"/>
        <v>0.16689010617186856</v>
      </c>
      <c r="AB14" s="229">
        <f t="shared" si="16"/>
        <v>0.48628605743584113</v>
      </c>
      <c r="AC14" s="233" t="s">
        <v>258</v>
      </c>
      <c r="AD14" s="233" t="s">
        <v>258</v>
      </c>
      <c r="AE14" s="233" t="s">
        <v>258</v>
      </c>
      <c r="AF14" s="233" t="s">
        <v>258</v>
      </c>
      <c r="AG14" s="233" t="s">
        <v>258</v>
      </c>
      <c r="AI14" s="225" t="s">
        <v>183</v>
      </c>
      <c r="AJ14" s="225" t="s">
        <v>182</v>
      </c>
      <c r="AK14" s="234">
        <v>339858</v>
      </c>
      <c r="AM14" s="225" t="s">
        <v>183</v>
      </c>
      <c r="AN14" s="225" t="s">
        <v>182</v>
      </c>
      <c r="AO14" s="234">
        <v>1708283</v>
      </c>
      <c r="AQ14" s="225" t="s">
        <v>183</v>
      </c>
      <c r="AR14" s="225" t="s">
        <v>182</v>
      </c>
      <c r="AS14" s="226">
        <v>772351</v>
      </c>
      <c r="AU14" s="225" t="s">
        <v>183</v>
      </c>
      <c r="AV14" s="225" t="s">
        <v>181</v>
      </c>
      <c r="AW14" s="226">
        <v>151236</v>
      </c>
      <c r="AY14" s="225" t="s">
        <v>183</v>
      </c>
      <c r="AZ14" s="225" t="s">
        <v>181</v>
      </c>
      <c r="BA14" s="226">
        <v>190849</v>
      </c>
      <c r="BC14" s="225" t="s">
        <v>183</v>
      </c>
      <c r="BD14" s="225" t="s">
        <v>182</v>
      </c>
      <c r="BE14" s="226">
        <v>0</v>
      </c>
    </row>
    <row r="15" spans="2:57">
      <c r="B15" s="103" t="s">
        <v>53</v>
      </c>
      <c r="C15" s="103" t="s">
        <v>0</v>
      </c>
      <c r="D15" s="228">
        <f t="shared" si="6"/>
        <v>643430</v>
      </c>
      <c r="E15" s="228">
        <f t="shared" si="0"/>
        <v>119005</v>
      </c>
      <c r="F15" s="228">
        <f t="shared" si="0"/>
        <v>320158</v>
      </c>
      <c r="G15" s="229">
        <f t="shared" si="7"/>
        <v>0.18495407425827207</v>
      </c>
      <c r="H15" s="229">
        <f t="shared" si="8"/>
        <v>0.49758015634956404</v>
      </c>
      <c r="I15" s="228">
        <f t="shared" si="1"/>
        <v>2709479</v>
      </c>
      <c r="J15" s="228">
        <f t="shared" si="1"/>
        <v>512680</v>
      </c>
      <c r="K15" s="228">
        <f t="shared" si="1"/>
        <v>1439469</v>
      </c>
      <c r="L15" s="229">
        <f t="shared" si="9"/>
        <v>0.18921718898725548</v>
      </c>
      <c r="M15" s="229">
        <f t="shared" si="10"/>
        <v>0.53127151013165264</v>
      </c>
      <c r="N15" s="228">
        <f t="shared" si="2"/>
        <v>1470481</v>
      </c>
      <c r="O15" s="228">
        <f t="shared" si="2"/>
        <v>242276</v>
      </c>
      <c r="P15" s="228">
        <f t="shared" si="2"/>
        <v>690580</v>
      </c>
      <c r="Q15" s="229">
        <f t="shared" si="11"/>
        <v>0.16475969427690668</v>
      </c>
      <c r="R15" s="229">
        <f t="shared" si="12"/>
        <v>0.46962864532081677</v>
      </c>
      <c r="S15" s="228">
        <f t="shared" si="3"/>
        <v>1041600</v>
      </c>
      <c r="T15" s="228">
        <f t="shared" si="3"/>
        <v>174516</v>
      </c>
      <c r="U15" s="228">
        <f t="shared" si="3"/>
        <v>494404</v>
      </c>
      <c r="V15" s="229">
        <f t="shared" si="13"/>
        <v>0.16754608294930876</v>
      </c>
      <c r="W15" s="229">
        <f t="shared" si="14"/>
        <v>0.47465821812596004</v>
      </c>
      <c r="X15" s="228">
        <f t="shared" si="4"/>
        <v>1862704</v>
      </c>
      <c r="Y15" s="228">
        <f t="shared" si="4"/>
        <v>313840</v>
      </c>
      <c r="Z15" s="228">
        <f t="shared" si="4"/>
        <v>885680</v>
      </c>
      <c r="AA15" s="229">
        <f t="shared" si="15"/>
        <v>0.1684862436543863</v>
      </c>
      <c r="AB15" s="229">
        <f t="shared" si="16"/>
        <v>0.47548080639758117</v>
      </c>
      <c r="AC15" s="228">
        <f>SUMIFS($BE:$BE,$BC:$BC,$B15,$BD:$BD,AC$3)</f>
        <v>18809</v>
      </c>
      <c r="AD15" s="228">
        <f>SUMIFS($BE:$BE,$BC:$BC,$B15,$BD:$BD,AD$3)</f>
        <v>2866</v>
      </c>
      <c r="AE15" s="228">
        <f>SUMIFS($BE:$BE,$BC:$BC,$B15,$BD:$BD,AE$3)</f>
        <v>9175</v>
      </c>
      <c r="AF15" s="229">
        <f t="shared" si="17"/>
        <v>0.15237386357594768</v>
      </c>
      <c r="AG15" s="229">
        <f t="shared" si="18"/>
        <v>0.48779839438566641</v>
      </c>
      <c r="AI15" s="225" t="s">
        <v>183</v>
      </c>
      <c r="AJ15" s="225" t="s">
        <v>181</v>
      </c>
      <c r="AK15" s="234">
        <v>110475</v>
      </c>
      <c r="AM15" s="225" t="s">
        <v>183</v>
      </c>
      <c r="AN15" s="225" t="s">
        <v>181</v>
      </c>
      <c r="AO15" s="234">
        <v>522372</v>
      </c>
      <c r="AQ15" s="225" t="s">
        <v>183</v>
      </c>
      <c r="AR15" s="225" t="s">
        <v>181</v>
      </c>
      <c r="AS15" s="226">
        <v>229900</v>
      </c>
      <c r="AU15" s="225" t="s">
        <v>183</v>
      </c>
      <c r="AV15" s="225" t="s">
        <v>182</v>
      </c>
      <c r="AW15" s="226">
        <v>502500</v>
      </c>
      <c r="AY15" s="225" t="s">
        <v>183</v>
      </c>
      <c r="AZ15" s="225" t="s">
        <v>182</v>
      </c>
      <c r="BA15" s="226">
        <v>631979</v>
      </c>
      <c r="BC15" s="225" t="s">
        <v>183</v>
      </c>
      <c r="BD15" s="225" t="s">
        <v>181</v>
      </c>
      <c r="BE15" s="226">
        <v>0</v>
      </c>
    </row>
    <row r="16" spans="2:57">
      <c r="B16" s="103" t="s">
        <v>201</v>
      </c>
      <c r="C16" s="103" t="s">
        <v>209</v>
      </c>
      <c r="D16" s="228">
        <f t="shared" si="6"/>
        <v>468041</v>
      </c>
      <c r="E16" s="228">
        <f t="shared" si="0"/>
        <v>77181</v>
      </c>
      <c r="F16" s="228">
        <f t="shared" si="0"/>
        <v>232939</v>
      </c>
      <c r="G16" s="229">
        <f t="shared" si="7"/>
        <v>0.16490222010464894</v>
      </c>
      <c r="H16" s="229">
        <f t="shared" si="8"/>
        <v>0.49768930499678449</v>
      </c>
      <c r="I16" s="228">
        <f t="shared" si="1"/>
        <v>2284260</v>
      </c>
      <c r="J16" s="228">
        <f t="shared" si="1"/>
        <v>362219</v>
      </c>
      <c r="K16" s="228">
        <f t="shared" si="1"/>
        <v>1145445</v>
      </c>
      <c r="L16" s="229">
        <f t="shared" si="9"/>
        <v>0.15857170374650872</v>
      </c>
      <c r="M16" s="229">
        <f t="shared" si="10"/>
        <v>0.5014512358488088</v>
      </c>
      <c r="N16" s="228">
        <f t="shared" si="2"/>
        <v>2448829</v>
      </c>
      <c r="O16" s="228">
        <f t="shared" si="2"/>
        <v>358975</v>
      </c>
      <c r="P16" s="228">
        <f t="shared" si="2"/>
        <v>1150356</v>
      </c>
      <c r="Q16" s="229">
        <f t="shared" si="11"/>
        <v>0.14659047242580026</v>
      </c>
      <c r="R16" s="229">
        <f t="shared" si="12"/>
        <v>0.46975758617690333</v>
      </c>
      <c r="S16" s="228">
        <f t="shared" si="3"/>
        <v>67</v>
      </c>
      <c r="T16" s="228">
        <f t="shared" si="3"/>
        <v>8</v>
      </c>
      <c r="U16" s="228">
        <f t="shared" si="3"/>
        <v>32</v>
      </c>
      <c r="V16" s="229">
        <f t="shared" si="13"/>
        <v>0.11940298507462686</v>
      </c>
      <c r="W16" s="229">
        <f t="shared" si="14"/>
        <v>0.47761194029850745</v>
      </c>
      <c r="X16" s="233" t="s">
        <v>258</v>
      </c>
      <c r="Y16" s="233" t="s">
        <v>258</v>
      </c>
      <c r="Z16" s="233" t="s">
        <v>258</v>
      </c>
      <c r="AA16" s="233" t="s">
        <v>258</v>
      </c>
      <c r="AB16" s="233" t="s">
        <v>258</v>
      </c>
      <c r="AC16" s="233" t="s">
        <v>258</v>
      </c>
      <c r="AD16" s="233" t="s">
        <v>258</v>
      </c>
      <c r="AE16" s="233" t="s">
        <v>258</v>
      </c>
      <c r="AF16" s="233" t="s">
        <v>258</v>
      </c>
      <c r="AG16" s="233" t="s">
        <v>258</v>
      </c>
      <c r="AI16" s="225" t="s">
        <v>198</v>
      </c>
      <c r="AJ16" s="225" t="s">
        <v>223</v>
      </c>
      <c r="AK16" s="234">
        <v>209303</v>
      </c>
      <c r="AM16" s="225" t="s">
        <v>198</v>
      </c>
      <c r="AN16" s="225" t="s">
        <v>223</v>
      </c>
      <c r="AO16" s="234">
        <v>1072550</v>
      </c>
      <c r="AQ16" s="225" t="s">
        <v>198</v>
      </c>
      <c r="AR16" s="225" t="s">
        <v>223</v>
      </c>
      <c r="AS16" s="226">
        <v>1342811</v>
      </c>
      <c r="AU16" s="225" t="s">
        <v>198</v>
      </c>
      <c r="AV16" s="225" t="s">
        <v>223</v>
      </c>
      <c r="AW16" s="226">
        <v>282</v>
      </c>
      <c r="AY16" s="225" t="s">
        <v>198</v>
      </c>
      <c r="AZ16" s="225" t="s">
        <v>223</v>
      </c>
      <c r="BA16" s="226">
        <v>1282</v>
      </c>
      <c r="BC16" s="225" t="s">
        <v>198</v>
      </c>
      <c r="BD16" s="225" t="s">
        <v>223</v>
      </c>
      <c r="BE16" s="226">
        <v>1316</v>
      </c>
    </row>
    <row r="17" spans="2:57">
      <c r="B17" s="103" t="s">
        <v>147</v>
      </c>
      <c r="C17" s="103" t="s">
        <v>130</v>
      </c>
      <c r="D17" s="228">
        <f t="shared" si="6"/>
        <v>735190</v>
      </c>
      <c r="E17" s="228">
        <f t="shared" si="0"/>
        <v>167515</v>
      </c>
      <c r="F17" s="228">
        <f t="shared" si="0"/>
        <v>351548</v>
      </c>
      <c r="G17" s="229">
        <f t="shared" si="7"/>
        <v>0.22785266393721351</v>
      </c>
      <c r="H17" s="229">
        <f t="shared" si="8"/>
        <v>0.47817298929528423</v>
      </c>
      <c r="I17" s="228">
        <f t="shared" si="1"/>
        <v>3117354</v>
      </c>
      <c r="J17" s="228">
        <f t="shared" si="1"/>
        <v>656215</v>
      </c>
      <c r="K17" s="228">
        <f t="shared" si="1"/>
        <v>1521385</v>
      </c>
      <c r="L17" s="229">
        <f t="shared" si="9"/>
        <v>0.2105038439651063</v>
      </c>
      <c r="M17" s="229">
        <f t="shared" si="10"/>
        <v>0.488037290599656</v>
      </c>
      <c r="N17" s="228">
        <f t="shared" si="2"/>
        <v>2123664</v>
      </c>
      <c r="O17" s="228">
        <f t="shared" si="2"/>
        <v>423898</v>
      </c>
      <c r="P17" s="228">
        <f t="shared" si="2"/>
        <v>953203</v>
      </c>
      <c r="Q17" s="229">
        <f t="shared" si="11"/>
        <v>0.19960690580054094</v>
      </c>
      <c r="R17" s="229">
        <f t="shared" si="12"/>
        <v>0.44884831122060742</v>
      </c>
      <c r="S17" s="228">
        <f t="shared" si="3"/>
        <v>935622</v>
      </c>
      <c r="T17" s="228">
        <f t="shared" si="3"/>
        <v>182431</v>
      </c>
      <c r="U17" s="228">
        <f t="shared" si="3"/>
        <v>413542</v>
      </c>
      <c r="V17" s="229">
        <f t="shared" si="13"/>
        <v>0.19498365793023251</v>
      </c>
      <c r="W17" s="229">
        <f t="shared" si="14"/>
        <v>0.44199687480627858</v>
      </c>
      <c r="X17" s="228">
        <f t="shared" ref="X17:Z19" si="21">SUMIFS($BA:$BA,$AY:$AY,$B17,$AZ:$AZ,X$3)</f>
        <v>1566732</v>
      </c>
      <c r="Y17" s="228">
        <f t="shared" si="21"/>
        <v>312798</v>
      </c>
      <c r="Z17" s="228">
        <f t="shared" si="21"/>
        <v>707722</v>
      </c>
      <c r="AA17" s="229">
        <f t="shared" si="15"/>
        <v>0.19964997204371904</v>
      </c>
      <c r="AB17" s="229">
        <f t="shared" si="16"/>
        <v>0.45171860918140433</v>
      </c>
      <c r="AC17" s="228">
        <f t="shared" ref="AC17:AE18" si="22">SUMIFS($BE:$BE,$BC:$BC,$B17,$BD:$BD,AC$3)</f>
        <v>579</v>
      </c>
      <c r="AD17" s="228">
        <f t="shared" si="22"/>
        <v>124</v>
      </c>
      <c r="AE17" s="228">
        <f t="shared" si="22"/>
        <v>266</v>
      </c>
      <c r="AF17" s="229">
        <f t="shared" si="17"/>
        <v>0.21416234887737479</v>
      </c>
      <c r="AG17" s="229">
        <f t="shared" si="18"/>
        <v>0.45941278065630398</v>
      </c>
      <c r="AI17" s="225" t="s">
        <v>198</v>
      </c>
      <c r="AJ17" s="225" t="s">
        <v>224</v>
      </c>
      <c r="AK17" s="234">
        <v>362541</v>
      </c>
      <c r="AM17" s="225" t="s">
        <v>198</v>
      </c>
      <c r="AN17" s="225" t="s">
        <v>224</v>
      </c>
      <c r="AO17" s="234">
        <v>1718839</v>
      </c>
      <c r="AQ17" s="225" t="s">
        <v>198</v>
      </c>
      <c r="AR17" s="225" t="s">
        <v>224</v>
      </c>
      <c r="AS17" s="226">
        <v>1994082</v>
      </c>
      <c r="AU17" s="225" t="s">
        <v>198</v>
      </c>
      <c r="AV17" s="225" t="s">
        <v>224</v>
      </c>
      <c r="AW17" s="226">
        <v>412</v>
      </c>
      <c r="AY17" s="225" t="s">
        <v>198</v>
      </c>
      <c r="AZ17" s="225" t="s">
        <v>224</v>
      </c>
      <c r="BA17" s="226">
        <v>2023</v>
      </c>
      <c r="BC17" s="225" t="s">
        <v>198</v>
      </c>
      <c r="BD17" s="225" t="s">
        <v>224</v>
      </c>
      <c r="BE17" s="226">
        <v>3039</v>
      </c>
    </row>
    <row r="18" spans="2:57">
      <c r="B18" s="103" t="s">
        <v>138</v>
      </c>
      <c r="C18" s="103" t="s">
        <v>119</v>
      </c>
      <c r="D18" s="228">
        <f t="shared" si="6"/>
        <v>285926</v>
      </c>
      <c r="E18" s="228">
        <f t="shared" si="0"/>
        <v>54825</v>
      </c>
      <c r="F18" s="228">
        <f t="shared" si="0"/>
        <v>137068</v>
      </c>
      <c r="G18" s="229">
        <f t="shared" si="7"/>
        <v>0.19174541664626513</v>
      </c>
      <c r="H18" s="229">
        <f t="shared" si="8"/>
        <v>0.47938277736197477</v>
      </c>
      <c r="I18" s="228">
        <f t="shared" si="1"/>
        <v>1271513</v>
      </c>
      <c r="J18" s="228">
        <f t="shared" si="1"/>
        <v>221600</v>
      </c>
      <c r="K18" s="228">
        <f t="shared" si="1"/>
        <v>600337</v>
      </c>
      <c r="L18" s="229">
        <f t="shared" si="9"/>
        <v>0.17428056181887247</v>
      </c>
      <c r="M18" s="229">
        <f t="shared" si="10"/>
        <v>0.47214381606794426</v>
      </c>
      <c r="N18" s="228">
        <f t="shared" si="2"/>
        <v>1534090</v>
      </c>
      <c r="O18" s="228">
        <f t="shared" si="2"/>
        <v>248078</v>
      </c>
      <c r="P18" s="228">
        <f t="shared" si="2"/>
        <v>673190</v>
      </c>
      <c r="Q18" s="229">
        <f t="shared" si="11"/>
        <v>0.16171019953197011</v>
      </c>
      <c r="R18" s="229">
        <f t="shared" si="12"/>
        <v>0.4388204081898715</v>
      </c>
      <c r="S18" s="228">
        <f t="shared" si="3"/>
        <v>628518</v>
      </c>
      <c r="T18" s="228">
        <f t="shared" si="3"/>
        <v>102806</v>
      </c>
      <c r="U18" s="228">
        <f t="shared" si="3"/>
        <v>278268</v>
      </c>
      <c r="V18" s="229">
        <f t="shared" si="13"/>
        <v>0.16356890335678534</v>
      </c>
      <c r="W18" s="229">
        <f t="shared" si="14"/>
        <v>0.44273672353059101</v>
      </c>
      <c r="X18" s="228">
        <f t="shared" si="21"/>
        <v>848696</v>
      </c>
      <c r="Y18" s="228">
        <f t="shared" si="21"/>
        <v>138196</v>
      </c>
      <c r="Z18" s="228">
        <f t="shared" si="21"/>
        <v>375799</v>
      </c>
      <c r="AA18" s="229">
        <f t="shared" si="15"/>
        <v>0.16283333490437094</v>
      </c>
      <c r="AB18" s="229">
        <f t="shared" si="16"/>
        <v>0.44279577139517567</v>
      </c>
      <c r="AC18" s="228">
        <f t="shared" si="22"/>
        <v>80039</v>
      </c>
      <c r="AD18" s="228">
        <f t="shared" si="22"/>
        <v>12229</v>
      </c>
      <c r="AE18" s="228">
        <f t="shared" si="22"/>
        <v>36305</v>
      </c>
      <c r="AF18" s="229">
        <f t="shared" si="17"/>
        <v>0.15278801584227689</v>
      </c>
      <c r="AG18" s="229">
        <f t="shared" si="18"/>
        <v>0.453591374205075</v>
      </c>
      <c r="AI18" s="225" t="s">
        <v>198</v>
      </c>
      <c r="AJ18" s="225" t="s">
        <v>182</v>
      </c>
      <c r="AK18" s="234">
        <v>176560</v>
      </c>
      <c r="AM18" s="225" t="s">
        <v>198</v>
      </c>
      <c r="AN18" s="225" t="s">
        <v>182</v>
      </c>
      <c r="AO18" s="234">
        <v>888232</v>
      </c>
      <c r="AQ18" s="225" t="s">
        <v>198</v>
      </c>
      <c r="AR18" s="225" t="s">
        <v>182</v>
      </c>
      <c r="AS18" s="226">
        <v>906724</v>
      </c>
      <c r="AU18" s="225" t="s">
        <v>198</v>
      </c>
      <c r="AV18" s="225" t="s">
        <v>181</v>
      </c>
      <c r="AW18" s="226">
        <v>66</v>
      </c>
      <c r="AY18" s="225" t="s">
        <v>198</v>
      </c>
      <c r="AZ18" s="225" t="s">
        <v>181</v>
      </c>
      <c r="BA18" s="226">
        <v>295</v>
      </c>
      <c r="BC18" s="225" t="s">
        <v>198</v>
      </c>
      <c r="BD18" s="225" t="s">
        <v>182</v>
      </c>
      <c r="BE18" s="226">
        <v>1538</v>
      </c>
    </row>
    <row r="19" spans="2:57">
      <c r="B19" s="103" t="s">
        <v>141</v>
      </c>
      <c r="C19" s="103" t="s">
        <v>122</v>
      </c>
      <c r="D19" s="228">
        <f t="shared" si="6"/>
        <v>427417</v>
      </c>
      <c r="E19" s="228">
        <f t="shared" si="0"/>
        <v>81474</v>
      </c>
      <c r="F19" s="228">
        <f t="shared" si="0"/>
        <v>214011</v>
      </c>
      <c r="G19" s="229">
        <f t="shared" si="7"/>
        <v>0.19061946529969562</v>
      </c>
      <c r="H19" s="229">
        <f t="shared" si="8"/>
        <v>0.50070773974830196</v>
      </c>
      <c r="I19" s="228">
        <f t="shared" si="1"/>
        <v>2175868</v>
      </c>
      <c r="J19" s="228">
        <f t="shared" si="1"/>
        <v>428335</v>
      </c>
      <c r="K19" s="228">
        <f t="shared" si="1"/>
        <v>1123325</v>
      </c>
      <c r="L19" s="229">
        <f t="shared" si="9"/>
        <v>0.1968570703737543</v>
      </c>
      <c r="M19" s="229">
        <f t="shared" si="10"/>
        <v>0.51626523300126659</v>
      </c>
      <c r="N19" s="228">
        <f t="shared" si="2"/>
        <v>1179086</v>
      </c>
      <c r="O19" s="228">
        <f t="shared" si="2"/>
        <v>212872</v>
      </c>
      <c r="P19" s="228">
        <f t="shared" si="2"/>
        <v>554293</v>
      </c>
      <c r="Q19" s="229">
        <f t="shared" si="11"/>
        <v>0.18053984187752209</v>
      </c>
      <c r="R19" s="229">
        <f t="shared" si="12"/>
        <v>0.47010396188233938</v>
      </c>
      <c r="S19" s="228">
        <f t="shared" si="3"/>
        <v>861969</v>
      </c>
      <c r="T19" s="228">
        <f t="shared" si="3"/>
        <v>154743</v>
      </c>
      <c r="U19" s="228">
        <f t="shared" si="3"/>
        <v>405565</v>
      </c>
      <c r="V19" s="229">
        <f t="shared" si="13"/>
        <v>0.17952269745199653</v>
      </c>
      <c r="W19" s="229">
        <f t="shared" si="14"/>
        <v>0.47050996033500042</v>
      </c>
      <c r="X19" s="228">
        <f t="shared" si="21"/>
        <v>1283442</v>
      </c>
      <c r="Y19" s="228">
        <f t="shared" si="21"/>
        <v>231638</v>
      </c>
      <c r="Z19" s="228">
        <f t="shared" si="21"/>
        <v>607354</v>
      </c>
      <c r="AA19" s="229">
        <f t="shared" si="15"/>
        <v>0.18048186049700726</v>
      </c>
      <c r="AB19" s="229">
        <f t="shared" si="16"/>
        <v>0.4732227868497369</v>
      </c>
      <c r="AC19" s="233" t="s">
        <v>258</v>
      </c>
      <c r="AD19" s="233" t="s">
        <v>258</v>
      </c>
      <c r="AE19" s="233" t="s">
        <v>258</v>
      </c>
      <c r="AF19" s="233" t="s">
        <v>258</v>
      </c>
      <c r="AG19" s="233" t="s">
        <v>258</v>
      </c>
      <c r="AI19" s="225" t="s">
        <v>198</v>
      </c>
      <c r="AJ19" s="225" t="s">
        <v>181</v>
      </c>
      <c r="AK19" s="234">
        <v>68075</v>
      </c>
      <c r="AM19" s="225" t="s">
        <v>198</v>
      </c>
      <c r="AN19" s="225" t="s">
        <v>181</v>
      </c>
      <c r="AO19" s="234">
        <v>338601</v>
      </c>
      <c r="AQ19" s="225" t="s">
        <v>198</v>
      </c>
      <c r="AR19" s="225" t="s">
        <v>181</v>
      </c>
      <c r="AS19" s="226">
        <v>344832</v>
      </c>
      <c r="AU19" s="225" t="s">
        <v>198</v>
      </c>
      <c r="AV19" s="225" t="s">
        <v>182</v>
      </c>
      <c r="AW19" s="226">
        <v>179</v>
      </c>
      <c r="AY19" s="225" t="s">
        <v>198</v>
      </c>
      <c r="AZ19" s="225" t="s">
        <v>182</v>
      </c>
      <c r="BA19" s="226">
        <v>952</v>
      </c>
      <c r="BC19" s="225" t="s">
        <v>198</v>
      </c>
      <c r="BD19" s="225" t="s">
        <v>181</v>
      </c>
      <c r="BE19" s="226">
        <v>455</v>
      </c>
    </row>
    <row r="20" spans="2:57">
      <c r="B20" s="103" t="s">
        <v>200</v>
      </c>
      <c r="C20" s="103" t="s">
        <v>211</v>
      </c>
      <c r="D20" s="228">
        <f t="shared" si="6"/>
        <v>979664</v>
      </c>
      <c r="E20" s="228">
        <f t="shared" si="6"/>
        <v>203027</v>
      </c>
      <c r="F20" s="228">
        <f t="shared" si="6"/>
        <v>476999</v>
      </c>
      <c r="G20" s="229">
        <f t="shared" si="7"/>
        <v>0.20724146237893809</v>
      </c>
      <c r="H20" s="229">
        <f t="shared" si="8"/>
        <v>0.48690061082166947</v>
      </c>
      <c r="I20" s="228">
        <f t="shared" si="1"/>
        <v>3674918</v>
      </c>
      <c r="J20" s="228">
        <f t="shared" si="1"/>
        <v>718098</v>
      </c>
      <c r="K20" s="228">
        <f t="shared" si="1"/>
        <v>1886824</v>
      </c>
      <c r="L20" s="229">
        <f t="shared" si="9"/>
        <v>0.19540517638760918</v>
      </c>
      <c r="M20" s="229">
        <f t="shared" si="10"/>
        <v>0.51343295278969492</v>
      </c>
      <c r="N20" s="228">
        <f t="shared" si="2"/>
        <v>2241950</v>
      </c>
      <c r="O20" s="228">
        <f t="shared" si="2"/>
        <v>405419</v>
      </c>
      <c r="P20" s="228">
        <f t="shared" si="2"/>
        <v>1078667</v>
      </c>
      <c r="Q20" s="229">
        <f t="shared" si="11"/>
        <v>0.18083320323825242</v>
      </c>
      <c r="R20" s="229">
        <f t="shared" si="12"/>
        <v>0.4811289279421932</v>
      </c>
      <c r="S20" s="228">
        <f t="shared" si="3"/>
        <v>74</v>
      </c>
      <c r="T20" s="228">
        <f t="shared" si="3"/>
        <v>10</v>
      </c>
      <c r="U20" s="228">
        <f t="shared" si="3"/>
        <v>33</v>
      </c>
      <c r="V20" s="229">
        <f t="shared" si="13"/>
        <v>0.13513513513513514</v>
      </c>
      <c r="W20" s="229">
        <f t="shared" si="14"/>
        <v>0.44594594594594594</v>
      </c>
      <c r="X20" s="233" t="s">
        <v>258</v>
      </c>
      <c r="Y20" s="233" t="s">
        <v>258</v>
      </c>
      <c r="Z20" s="233" t="s">
        <v>258</v>
      </c>
      <c r="AA20" s="233" t="s">
        <v>258</v>
      </c>
      <c r="AB20" s="233" t="s">
        <v>258</v>
      </c>
      <c r="AC20" s="228">
        <f>SUMIFS($BE:$BE,$BC:$BC,$B20,$BD:$BD,AC$3)</f>
        <v>8439</v>
      </c>
      <c r="AD20" s="228">
        <f>SUMIFS($BE:$BE,$BC:$BC,$B20,$BD:$BD,AD$3)</f>
        <v>1481</v>
      </c>
      <c r="AE20" s="228">
        <f>SUMIFS($BE:$BE,$BC:$BC,$B20,$BD:$BD,AE$3)</f>
        <v>3999</v>
      </c>
      <c r="AF20" s="229">
        <f t="shared" si="17"/>
        <v>0.17549472686337245</v>
      </c>
      <c r="AG20" s="229">
        <f t="shared" si="18"/>
        <v>0.47387131176679703</v>
      </c>
      <c r="AI20" s="225" t="s">
        <v>135</v>
      </c>
      <c r="AJ20" s="225" t="s">
        <v>223</v>
      </c>
      <c r="AK20" s="234">
        <v>510141</v>
      </c>
      <c r="AM20" s="225" t="s">
        <v>135</v>
      </c>
      <c r="AN20" s="225" t="s">
        <v>223</v>
      </c>
      <c r="AO20" s="234">
        <v>4251512</v>
      </c>
      <c r="AQ20" s="225" t="s">
        <v>135</v>
      </c>
      <c r="AR20" s="225" t="s">
        <v>223</v>
      </c>
      <c r="AS20" s="226">
        <v>4017550</v>
      </c>
      <c r="AU20" s="225" t="s">
        <v>135</v>
      </c>
      <c r="AV20" s="225" t="s">
        <v>223</v>
      </c>
      <c r="AW20" s="226">
        <v>1565439</v>
      </c>
      <c r="AY20" s="225" t="s">
        <v>135</v>
      </c>
      <c r="AZ20" s="225" t="s">
        <v>223</v>
      </c>
      <c r="BA20" s="226">
        <v>2078950</v>
      </c>
      <c r="BC20" s="225" t="s">
        <v>135</v>
      </c>
      <c r="BD20" s="225" t="s">
        <v>223</v>
      </c>
      <c r="BE20" s="226">
        <v>164</v>
      </c>
    </row>
    <row r="21" spans="2:57">
      <c r="B21" s="103" t="s">
        <v>203</v>
      </c>
      <c r="C21" s="103" t="s">
        <v>212</v>
      </c>
      <c r="D21" s="228">
        <f t="shared" si="6"/>
        <v>499995</v>
      </c>
      <c r="E21" s="228">
        <f t="shared" si="6"/>
        <v>94489</v>
      </c>
      <c r="F21" s="228">
        <f t="shared" si="6"/>
        <v>251970</v>
      </c>
      <c r="G21" s="229">
        <f t="shared" si="7"/>
        <v>0.18897988979889799</v>
      </c>
      <c r="H21" s="229">
        <f t="shared" si="8"/>
        <v>0.50394503945039448</v>
      </c>
      <c r="I21" s="228">
        <f t="shared" si="1"/>
        <v>2474644</v>
      </c>
      <c r="J21" s="228">
        <f t="shared" si="1"/>
        <v>436548</v>
      </c>
      <c r="K21" s="228">
        <f t="shared" si="1"/>
        <v>1269018</v>
      </c>
      <c r="L21" s="229">
        <f t="shared" si="9"/>
        <v>0.17640840460284388</v>
      </c>
      <c r="M21" s="229">
        <f t="shared" si="10"/>
        <v>0.51280830697263935</v>
      </c>
      <c r="N21" s="228">
        <f t="shared" si="2"/>
        <v>1358154</v>
      </c>
      <c r="O21" s="228">
        <f t="shared" si="2"/>
        <v>226030</v>
      </c>
      <c r="P21" s="228">
        <f t="shared" si="2"/>
        <v>647979</v>
      </c>
      <c r="Q21" s="229">
        <f t="shared" si="11"/>
        <v>0.16642442609600974</v>
      </c>
      <c r="R21" s="229">
        <f t="shared" si="12"/>
        <v>0.47710274387146084</v>
      </c>
      <c r="S21" s="228">
        <f t="shared" si="3"/>
        <v>134</v>
      </c>
      <c r="T21" s="228">
        <f t="shared" si="3"/>
        <v>16</v>
      </c>
      <c r="U21" s="228">
        <f t="shared" si="3"/>
        <v>53</v>
      </c>
      <c r="V21" s="229">
        <f t="shared" si="13"/>
        <v>0.11940298507462686</v>
      </c>
      <c r="W21" s="229">
        <f t="shared" si="14"/>
        <v>0.39552238805970147</v>
      </c>
      <c r="X21" s="233" t="s">
        <v>258</v>
      </c>
      <c r="Y21" s="233" t="s">
        <v>258</v>
      </c>
      <c r="Z21" s="233" t="s">
        <v>258</v>
      </c>
      <c r="AA21" s="233" t="s">
        <v>258</v>
      </c>
      <c r="AB21" s="233" t="s">
        <v>258</v>
      </c>
      <c r="AC21" s="233" t="s">
        <v>258</v>
      </c>
      <c r="AD21" s="233" t="s">
        <v>258</v>
      </c>
      <c r="AE21" s="233" t="s">
        <v>258</v>
      </c>
      <c r="AF21" s="233" t="s">
        <v>258</v>
      </c>
      <c r="AG21" s="233" t="s">
        <v>258</v>
      </c>
      <c r="AI21" s="225" t="s">
        <v>135</v>
      </c>
      <c r="AJ21" s="225" t="s">
        <v>224</v>
      </c>
      <c r="AK21" s="234">
        <v>825150</v>
      </c>
      <c r="AM21" s="225" t="s">
        <v>135</v>
      </c>
      <c r="AN21" s="225" t="s">
        <v>224</v>
      </c>
      <c r="AO21" s="234">
        <v>7141277</v>
      </c>
      <c r="AQ21" s="225" t="s">
        <v>135</v>
      </c>
      <c r="AR21" s="225" t="s">
        <v>224</v>
      </c>
      <c r="AS21" s="226">
        <v>6514655</v>
      </c>
      <c r="AU21" s="225" t="s">
        <v>135</v>
      </c>
      <c r="AV21" s="225" t="s">
        <v>224</v>
      </c>
      <c r="AW21" s="226">
        <v>2436585</v>
      </c>
      <c r="AY21" s="225" t="s">
        <v>135</v>
      </c>
      <c r="AZ21" s="225" t="s">
        <v>224</v>
      </c>
      <c r="BA21" s="226">
        <v>3373004</v>
      </c>
      <c r="BC21" s="225" t="s">
        <v>135</v>
      </c>
      <c r="BD21" s="225" t="s">
        <v>224</v>
      </c>
      <c r="BE21" s="226">
        <v>366</v>
      </c>
    </row>
    <row r="22" spans="2:57">
      <c r="B22" s="103" t="s">
        <v>142</v>
      </c>
      <c r="C22" s="103" t="s">
        <v>125</v>
      </c>
      <c r="D22" s="228">
        <f t="shared" si="6"/>
        <v>817517</v>
      </c>
      <c r="E22" s="228">
        <f t="shared" si="6"/>
        <v>164311</v>
      </c>
      <c r="F22" s="228">
        <f t="shared" si="6"/>
        <v>403971</v>
      </c>
      <c r="G22" s="229">
        <f t="shared" si="7"/>
        <v>0.20098786936540769</v>
      </c>
      <c r="H22" s="229">
        <f t="shared" si="8"/>
        <v>0.49414385266606076</v>
      </c>
      <c r="I22" s="228">
        <f t="shared" si="1"/>
        <v>3334465</v>
      </c>
      <c r="J22" s="228">
        <f t="shared" si="1"/>
        <v>690804</v>
      </c>
      <c r="K22" s="228">
        <f t="shared" si="1"/>
        <v>1769428</v>
      </c>
      <c r="L22" s="229">
        <f t="shared" si="9"/>
        <v>0.20717086549116576</v>
      </c>
      <c r="M22" s="229">
        <f t="shared" si="10"/>
        <v>0.53064824492084939</v>
      </c>
      <c r="N22" s="228">
        <f t="shared" si="2"/>
        <v>1592497</v>
      </c>
      <c r="O22" s="228">
        <f t="shared" si="2"/>
        <v>294282</v>
      </c>
      <c r="P22" s="228">
        <f t="shared" si="2"/>
        <v>759168</v>
      </c>
      <c r="Q22" s="229">
        <f t="shared" si="11"/>
        <v>0.18479281279650761</v>
      </c>
      <c r="R22" s="229">
        <f t="shared" si="12"/>
        <v>0.4767154977372014</v>
      </c>
      <c r="S22" s="228">
        <f t="shared" si="3"/>
        <v>1580990</v>
      </c>
      <c r="T22" s="228">
        <f t="shared" si="3"/>
        <v>293982</v>
      </c>
      <c r="U22" s="228">
        <f t="shared" si="3"/>
        <v>755470</v>
      </c>
      <c r="V22" s="229">
        <f t="shared" si="13"/>
        <v>0.18594804521217717</v>
      </c>
      <c r="W22" s="229">
        <f t="shared" si="14"/>
        <v>0.47784615968475447</v>
      </c>
      <c r="X22" s="228">
        <f t="shared" ref="X22:Z25" si="23">SUMIFS($BA:$BA,$AY:$AY,$B22,$AZ:$AZ,X$3)</f>
        <v>1663916</v>
      </c>
      <c r="Y22" s="228">
        <f t="shared" si="23"/>
        <v>308843</v>
      </c>
      <c r="Z22" s="228">
        <f t="shared" si="23"/>
        <v>793860</v>
      </c>
      <c r="AA22" s="229">
        <f t="shared" si="15"/>
        <v>0.18561213426639325</v>
      </c>
      <c r="AB22" s="229">
        <f t="shared" si="16"/>
        <v>0.47710341147029056</v>
      </c>
      <c r="AC22" s="228">
        <f>SUMIFS($BE:$BE,$BC:$BC,$B22,$BD:$BD,AC$3)</f>
        <v>1147</v>
      </c>
      <c r="AD22" s="228">
        <f>SUMIFS($BE:$BE,$BC:$BC,$B22,$BD:$BD,AD$3)</f>
        <v>192</v>
      </c>
      <c r="AE22" s="228">
        <f>SUMIFS($BE:$BE,$BC:$BC,$B22,$BD:$BD,AE$3)</f>
        <v>542</v>
      </c>
      <c r="AF22" s="229">
        <f t="shared" si="17"/>
        <v>0.16739319965126417</v>
      </c>
      <c r="AG22" s="229">
        <f t="shared" si="18"/>
        <v>0.47253705318221445</v>
      </c>
      <c r="AI22" s="225" t="s">
        <v>135</v>
      </c>
      <c r="AJ22" s="225" t="s">
        <v>182</v>
      </c>
      <c r="AK22" s="234">
        <v>397025</v>
      </c>
      <c r="AM22" s="225" t="s">
        <v>135</v>
      </c>
      <c r="AN22" s="225" t="s">
        <v>182</v>
      </c>
      <c r="AO22" s="234">
        <v>3782844</v>
      </c>
      <c r="AQ22" s="225" t="s">
        <v>135</v>
      </c>
      <c r="AR22" s="225" t="s">
        <v>182</v>
      </c>
      <c r="AS22" s="226">
        <v>3126743</v>
      </c>
      <c r="AU22" s="225" t="s">
        <v>135</v>
      </c>
      <c r="AV22" s="225" t="s">
        <v>181</v>
      </c>
      <c r="AW22" s="226">
        <v>388122</v>
      </c>
      <c r="AY22" s="225" t="s">
        <v>135</v>
      </c>
      <c r="AZ22" s="225" t="s">
        <v>181</v>
      </c>
      <c r="BA22" s="226">
        <v>545301</v>
      </c>
      <c r="BC22" s="225" t="s">
        <v>135</v>
      </c>
      <c r="BD22" s="225" t="s">
        <v>182</v>
      </c>
      <c r="BE22" s="226">
        <v>175</v>
      </c>
    </row>
    <row r="23" spans="2:57">
      <c r="B23" s="103" t="s">
        <v>144</v>
      </c>
      <c r="C23" s="103" t="s">
        <v>127</v>
      </c>
      <c r="D23" s="228">
        <f t="shared" si="6"/>
        <v>390325</v>
      </c>
      <c r="E23" s="228">
        <f t="shared" si="6"/>
        <v>79428</v>
      </c>
      <c r="F23" s="228">
        <f t="shared" si="6"/>
        <v>203699</v>
      </c>
      <c r="G23" s="229">
        <f t="shared" si="7"/>
        <v>0.20349196182668289</v>
      </c>
      <c r="H23" s="229">
        <f t="shared" si="8"/>
        <v>0.52187023634151031</v>
      </c>
      <c r="I23" s="228">
        <f t="shared" si="1"/>
        <v>1570101</v>
      </c>
      <c r="J23" s="228">
        <f t="shared" si="1"/>
        <v>339211</v>
      </c>
      <c r="K23" s="228">
        <f t="shared" si="1"/>
        <v>840805</v>
      </c>
      <c r="L23" s="229">
        <f t="shared" si="9"/>
        <v>0.21604406340738588</v>
      </c>
      <c r="M23" s="229">
        <f t="shared" si="10"/>
        <v>0.53551013597214447</v>
      </c>
      <c r="N23" s="228">
        <f t="shared" si="2"/>
        <v>1703558</v>
      </c>
      <c r="O23" s="228">
        <f t="shared" si="2"/>
        <v>338043</v>
      </c>
      <c r="P23" s="228">
        <f t="shared" si="2"/>
        <v>832251</v>
      </c>
      <c r="Q23" s="229">
        <f t="shared" si="11"/>
        <v>0.19843351385746771</v>
      </c>
      <c r="R23" s="229">
        <f t="shared" si="12"/>
        <v>0.48853693270202719</v>
      </c>
      <c r="S23" s="228">
        <f t="shared" si="3"/>
        <v>568947</v>
      </c>
      <c r="T23" s="228">
        <f t="shared" si="3"/>
        <v>110527</v>
      </c>
      <c r="U23" s="228">
        <f t="shared" si="3"/>
        <v>273999</v>
      </c>
      <c r="V23" s="229">
        <f t="shared" si="13"/>
        <v>0.19426589822953633</v>
      </c>
      <c r="W23" s="229">
        <f t="shared" si="14"/>
        <v>0.48158967355483023</v>
      </c>
      <c r="X23" s="228">
        <f t="shared" si="23"/>
        <v>962162</v>
      </c>
      <c r="Y23" s="228">
        <f t="shared" si="23"/>
        <v>188752</v>
      </c>
      <c r="Z23" s="228">
        <f t="shared" si="23"/>
        <v>470134</v>
      </c>
      <c r="AA23" s="229">
        <f t="shared" si="15"/>
        <v>0.19617486452385358</v>
      </c>
      <c r="AB23" s="229">
        <f t="shared" si="16"/>
        <v>0.48862249808244351</v>
      </c>
      <c r="AC23" s="233" t="s">
        <v>258</v>
      </c>
      <c r="AD23" s="233" t="s">
        <v>258</v>
      </c>
      <c r="AE23" s="233" t="s">
        <v>258</v>
      </c>
      <c r="AF23" s="233" t="s">
        <v>258</v>
      </c>
      <c r="AG23" s="233" t="s">
        <v>258</v>
      </c>
      <c r="AI23" s="225" t="s">
        <v>135</v>
      </c>
      <c r="AJ23" s="225" t="s">
        <v>181</v>
      </c>
      <c r="AK23" s="234">
        <v>125646</v>
      </c>
      <c r="AM23" s="225" t="s">
        <v>135</v>
      </c>
      <c r="AN23" s="225" t="s">
        <v>181</v>
      </c>
      <c r="AO23" s="234">
        <v>1282109</v>
      </c>
      <c r="AQ23" s="225" t="s">
        <v>135</v>
      </c>
      <c r="AR23" s="225" t="s">
        <v>181</v>
      </c>
      <c r="AS23" s="226">
        <v>1056118</v>
      </c>
      <c r="AU23" s="225" t="s">
        <v>135</v>
      </c>
      <c r="AV23" s="225" t="s">
        <v>182</v>
      </c>
      <c r="AW23" s="226">
        <v>1173343</v>
      </c>
      <c r="AY23" s="225" t="s">
        <v>135</v>
      </c>
      <c r="AZ23" s="225" t="s">
        <v>182</v>
      </c>
      <c r="BA23" s="226">
        <v>1621743</v>
      </c>
      <c r="BC23" s="225" t="s">
        <v>135</v>
      </c>
      <c r="BD23" s="225" t="s">
        <v>181</v>
      </c>
      <c r="BE23" s="226">
        <v>51</v>
      </c>
    </row>
    <row r="24" spans="2:57">
      <c r="B24" s="103" t="s">
        <v>136</v>
      </c>
      <c r="C24" s="103" t="s">
        <v>117</v>
      </c>
      <c r="D24" s="228">
        <f t="shared" si="6"/>
        <v>452746</v>
      </c>
      <c r="E24" s="228">
        <f t="shared" si="6"/>
        <v>79066</v>
      </c>
      <c r="F24" s="228">
        <f t="shared" si="6"/>
        <v>217783</v>
      </c>
      <c r="G24" s="229">
        <f t="shared" si="7"/>
        <v>0.17463655117880666</v>
      </c>
      <c r="H24" s="229">
        <f t="shared" si="8"/>
        <v>0.48102688924915959</v>
      </c>
      <c r="I24" s="228">
        <f t="shared" si="1"/>
        <v>1903560</v>
      </c>
      <c r="J24" s="228">
        <f t="shared" si="1"/>
        <v>355268</v>
      </c>
      <c r="K24" s="228">
        <f t="shared" si="1"/>
        <v>991119</v>
      </c>
      <c r="L24" s="229">
        <f t="shared" si="9"/>
        <v>0.18663346571686734</v>
      </c>
      <c r="M24" s="229">
        <f t="shared" si="10"/>
        <v>0.52066601525562628</v>
      </c>
      <c r="N24" s="228">
        <f t="shared" si="2"/>
        <v>1148683</v>
      </c>
      <c r="O24" s="228">
        <f t="shared" si="2"/>
        <v>193185</v>
      </c>
      <c r="P24" s="228">
        <f t="shared" si="2"/>
        <v>541941</v>
      </c>
      <c r="Q24" s="229">
        <f t="shared" si="11"/>
        <v>0.16817955867719814</v>
      </c>
      <c r="R24" s="229">
        <f t="shared" si="12"/>
        <v>0.47179334942712653</v>
      </c>
      <c r="S24" s="228">
        <f t="shared" si="3"/>
        <v>861273</v>
      </c>
      <c r="T24" s="228">
        <f t="shared" si="3"/>
        <v>144370</v>
      </c>
      <c r="U24" s="228">
        <f t="shared" si="3"/>
        <v>406010</v>
      </c>
      <c r="V24" s="229">
        <f t="shared" si="13"/>
        <v>0.16762397056450162</v>
      </c>
      <c r="W24" s="229">
        <f t="shared" si="14"/>
        <v>0.47140685938140403</v>
      </c>
      <c r="X24" s="228">
        <f t="shared" si="23"/>
        <v>1226653</v>
      </c>
      <c r="Y24" s="228">
        <f t="shared" si="23"/>
        <v>207180</v>
      </c>
      <c r="Z24" s="228">
        <f t="shared" si="23"/>
        <v>581986</v>
      </c>
      <c r="AA24" s="229">
        <f t="shared" si="15"/>
        <v>0.16889862088137395</v>
      </c>
      <c r="AB24" s="229">
        <f t="shared" si="16"/>
        <v>0.47445039469189737</v>
      </c>
      <c r="AC24" s="233" t="s">
        <v>258</v>
      </c>
      <c r="AD24" s="233" t="s">
        <v>258</v>
      </c>
      <c r="AE24" s="233" t="s">
        <v>258</v>
      </c>
      <c r="AF24" s="233" t="s">
        <v>258</v>
      </c>
      <c r="AG24" s="233" t="s">
        <v>258</v>
      </c>
      <c r="AI24" s="225" t="s">
        <v>51</v>
      </c>
      <c r="AJ24" s="225" t="s">
        <v>223</v>
      </c>
      <c r="AK24" s="234">
        <v>282718</v>
      </c>
      <c r="AM24" s="225" t="s">
        <v>51</v>
      </c>
      <c r="AN24" s="225" t="s">
        <v>223</v>
      </c>
      <c r="AO24" s="234">
        <v>1224841</v>
      </c>
      <c r="AQ24" s="225" t="s">
        <v>51</v>
      </c>
      <c r="AR24" s="225" t="s">
        <v>223</v>
      </c>
      <c r="AS24" s="226">
        <v>853269</v>
      </c>
      <c r="AU24" s="225" t="s">
        <v>51</v>
      </c>
      <c r="AV24" s="225" t="s">
        <v>223</v>
      </c>
      <c r="AW24" s="226">
        <v>535002</v>
      </c>
      <c r="AY24" s="225" t="s">
        <v>51</v>
      </c>
      <c r="AZ24" s="225" t="s">
        <v>223</v>
      </c>
      <c r="BA24" s="226">
        <v>672177</v>
      </c>
      <c r="BC24" s="225" t="s">
        <v>51</v>
      </c>
      <c r="BD24" s="225" t="s">
        <v>223</v>
      </c>
      <c r="BE24" s="226">
        <v>2</v>
      </c>
    </row>
    <row r="25" spans="2:57">
      <c r="B25" s="103" t="s">
        <v>146</v>
      </c>
      <c r="C25" s="103" t="s">
        <v>129</v>
      </c>
      <c r="D25" s="228">
        <f t="shared" si="6"/>
        <v>321821</v>
      </c>
      <c r="E25" s="228">
        <f t="shared" si="6"/>
        <v>56327</v>
      </c>
      <c r="F25" s="228">
        <f t="shared" si="6"/>
        <v>160401</v>
      </c>
      <c r="G25" s="229">
        <f t="shared" si="7"/>
        <v>0.17502586841753645</v>
      </c>
      <c r="H25" s="229">
        <f t="shared" si="8"/>
        <v>0.49841682177359464</v>
      </c>
      <c r="I25" s="228">
        <f t="shared" si="1"/>
        <v>1446034</v>
      </c>
      <c r="J25" s="228">
        <f t="shared" si="1"/>
        <v>266307</v>
      </c>
      <c r="K25" s="228">
        <f t="shared" si="1"/>
        <v>755494</v>
      </c>
      <c r="L25" s="229">
        <f t="shared" si="9"/>
        <v>0.18416371952526703</v>
      </c>
      <c r="M25" s="229">
        <f t="shared" si="10"/>
        <v>0.52245936125983206</v>
      </c>
      <c r="N25" s="228">
        <f t="shared" si="2"/>
        <v>692930</v>
      </c>
      <c r="O25" s="228">
        <f t="shared" si="2"/>
        <v>109611</v>
      </c>
      <c r="P25" s="228">
        <f t="shared" si="2"/>
        <v>319835</v>
      </c>
      <c r="Q25" s="229">
        <f t="shared" si="11"/>
        <v>0.1581848094324102</v>
      </c>
      <c r="R25" s="229">
        <f t="shared" si="12"/>
        <v>0.46156898965263449</v>
      </c>
      <c r="S25" s="228">
        <f t="shared" si="3"/>
        <v>479738</v>
      </c>
      <c r="T25" s="228">
        <f t="shared" si="3"/>
        <v>76696</v>
      </c>
      <c r="U25" s="228">
        <f t="shared" si="3"/>
        <v>220851</v>
      </c>
      <c r="V25" s="229">
        <f t="shared" si="13"/>
        <v>0.15987059603366838</v>
      </c>
      <c r="W25" s="229">
        <f t="shared" si="14"/>
        <v>0.46035752848429767</v>
      </c>
      <c r="X25" s="228">
        <f t="shared" si="23"/>
        <v>748473</v>
      </c>
      <c r="Y25" s="228">
        <f t="shared" si="23"/>
        <v>123172</v>
      </c>
      <c r="Z25" s="228">
        <f t="shared" si="23"/>
        <v>351924</v>
      </c>
      <c r="AA25" s="229">
        <f t="shared" si="15"/>
        <v>0.1645643864240928</v>
      </c>
      <c r="AB25" s="229">
        <f t="shared" si="16"/>
        <v>0.47018930542584703</v>
      </c>
      <c r="AC25" s="228">
        <f>SUMIFS($BE:$BE,$BC:$BC,$B25,$BD:$BD,AC$3)</f>
        <v>941381</v>
      </c>
      <c r="AD25" s="228">
        <f>SUMIFS($BE:$BE,$BC:$BC,$B25,$BD:$BD,AD$3)</f>
        <v>128102</v>
      </c>
      <c r="AE25" s="228">
        <f>SUMIFS($BE:$BE,$BC:$BC,$B25,$BD:$BD,AE$3)</f>
        <v>467599</v>
      </c>
      <c r="AF25" s="229">
        <f t="shared" si="17"/>
        <v>0.13607880337504155</v>
      </c>
      <c r="AG25" s="229">
        <f t="shared" si="18"/>
        <v>0.49671599490535712</v>
      </c>
      <c r="AI25" s="225" t="s">
        <v>51</v>
      </c>
      <c r="AJ25" s="225" t="s">
        <v>224</v>
      </c>
      <c r="AK25" s="234">
        <v>608803</v>
      </c>
      <c r="AM25" s="225" t="s">
        <v>51</v>
      </c>
      <c r="AN25" s="225" t="s">
        <v>224</v>
      </c>
      <c r="AO25" s="234">
        <v>2414679</v>
      </c>
      <c r="AQ25" s="225" t="s">
        <v>51</v>
      </c>
      <c r="AR25" s="225" t="s">
        <v>224</v>
      </c>
      <c r="AS25" s="226">
        <v>1513575</v>
      </c>
      <c r="AU25" s="225" t="s">
        <v>51</v>
      </c>
      <c r="AV25" s="225" t="s">
        <v>224</v>
      </c>
      <c r="AW25" s="226">
        <v>920927</v>
      </c>
      <c r="AY25" s="225" t="s">
        <v>51</v>
      </c>
      <c r="AZ25" s="225" t="s">
        <v>224</v>
      </c>
      <c r="BA25" s="226">
        <v>1246846</v>
      </c>
      <c r="BC25" s="225" t="s">
        <v>51</v>
      </c>
      <c r="BD25" s="225" t="s">
        <v>224</v>
      </c>
      <c r="BE25" s="226">
        <v>2</v>
      </c>
    </row>
    <row r="26" spans="2:57">
      <c r="B26" s="103" t="s">
        <v>199</v>
      </c>
      <c r="C26" s="103" t="s">
        <v>210</v>
      </c>
      <c r="D26" s="228">
        <f t="shared" si="6"/>
        <v>402999</v>
      </c>
      <c r="E26" s="228">
        <f t="shared" si="6"/>
        <v>64592</v>
      </c>
      <c r="F26" s="228">
        <f t="shared" si="6"/>
        <v>196831</v>
      </c>
      <c r="G26" s="229">
        <f t="shared" si="7"/>
        <v>0.16027831334569068</v>
      </c>
      <c r="H26" s="229">
        <f t="shared" si="8"/>
        <v>0.48841560400894296</v>
      </c>
      <c r="I26" s="228">
        <f t="shared" si="1"/>
        <v>2146794</v>
      </c>
      <c r="J26" s="228">
        <f t="shared" si="1"/>
        <v>325525</v>
      </c>
      <c r="K26" s="228">
        <f t="shared" si="1"/>
        <v>1101461</v>
      </c>
      <c r="L26" s="229">
        <f t="shared" si="9"/>
        <v>0.15163308636040532</v>
      </c>
      <c r="M26" s="229">
        <f t="shared" si="10"/>
        <v>0.51307251650600849</v>
      </c>
      <c r="N26" s="228">
        <f t="shared" si="2"/>
        <v>1481005</v>
      </c>
      <c r="O26" s="228">
        <f t="shared" si="2"/>
        <v>207774</v>
      </c>
      <c r="P26" s="228">
        <f t="shared" si="2"/>
        <v>706421</v>
      </c>
      <c r="Q26" s="229">
        <f t="shared" si="11"/>
        <v>0.14029257159834033</v>
      </c>
      <c r="R26" s="229">
        <f t="shared" si="12"/>
        <v>0.47698758613238984</v>
      </c>
      <c r="S26" s="228">
        <f t="shared" si="3"/>
        <v>1582</v>
      </c>
      <c r="T26" s="228">
        <f t="shared" si="3"/>
        <v>251</v>
      </c>
      <c r="U26" s="228">
        <f t="shared" si="3"/>
        <v>780</v>
      </c>
      <c r="V26" s="229">
        <f t="shared" si="13"/>
        <v>0.15865992414664981</v>
      </c>
      <c r="W26" s="229">
        <f t="shared" si="14"/>
        <v>0.49304677623261695</v>
      </c>
      <c r="X26" s="233" t="s">
        <v>258</v>
      </c>
      <c r="Y26" s="233" t="s">
        <v>258</v>
      </c>
      <c r="Z26" s="233" t="s">
        <v>258</v>
      </c>
      <c r="AA26" s="233" t="s">
        <v>258</v>
      </c>
      <c r="AB26" s="233" t="s">
        <v>258</v>
      </c>
      <c r="AC26" s="233" t="s">
        <v>258</v>
      </c>
      <c r="AD26" s="233" t="s">
        <v>258</v>
      </c>
      <c r="AE26" s="233" t="s">
        <v>258</v>
      </c>
      <c r="AF26" s="233" t="s">
        <v>258</v>
      </c>
      <c r="AG26" s="233" t="s">
        <v>258</v>
      </c>
      <c r="AI26" s="225" t="s">
        <v>51</v>
      </c>
      <c r="AJ26" s="225" t="s">
        <v>182</v>
      </c>
      <c r="AK26" s="234">
        <v>292807</v>
      </c>
      <c r="AM26" s="225" t="s">
        <v>51</v>
      </c>
      <c r="AN26" s="225" t="s">
        <v>182</v>
      </c>
      <c r="AO26" s="234">
        <v>1234520</v>
      </c>
      <c r="AQ26" s="225" t="s">
        <v>51</v>
      </c>
      <c r="AR26" s="225" t="s">
        <v>182</v>
      </c>
      <c r="AS26" s="226">
        <v>713007</v>
      </c>
      <c r="AU26" s="225" t="s">
        <v>51</v>
      </c>
      <c r="AV26" s="225" t="s">
        <v>181</v>
      </c>
      <c r="AW26" s="226">
        <v>165160</v>
      </c>
      <c r="AY26" s="225" t="s">
        <v>51</v>
      </c>
      <c r="AZ26" s="225" t="s">
        <v>181</v>
      </c>
      <c r="BA26" s="226">
        <v>228412</v>
      </c>
      <c r="BC26" s="225" t="s">
        <v>51</v>
      </c>
      <c r="BD26" s="225" t="s">
        <v>182</v>
      </c>
      <c r="BE26" s="226">
        <v>2</v>
      </c>
    </row>
    <row r="27" spans="2:57">
      <c r="B27" s="103" t="s">
        <v>145</v>
      </c>
      <c r="C27" s="103" t="s">
        <v>128</v>
      </c>
      <c r="D27" s="228">
        <f t="shared" si="6"/>
        <v>320070</v>
      </c>
      <c r="E27" s="228">
        <f t="shared" si="6"/>
        <v>66139</v>
      </c>
      <c r="F27" s="228">
        <f t="shared" si="6"/>
        <v>150771</v>
      </c>
      <c r="G27" s="229">
        <f t="shared" si="7"/>
        <v>0.20663917268097604</v>
      </c>
      <c r="H27" s="229">
        <f t="shared" si="8"/>
        <v>0.47105633142750025</v>
      </c>
      <c r="I27" s="228">
        <f t="shared" si="1"/>
        <v>1137607</v>
      </c>
      <c r="J27" s="228">
        <f t="shared" si="1"/>
        <v>227199</v>
      </c>
      <c r="K27" s="228">
        <f t="shared" si="1"/>
        <v>576966</v>
      </c>
      <c r="L27" s="229">
        <f t="shared" si="9"/>
        <v>0.19971659808703709</v>
      </c>
      <c r="M27" s="229">
        <f t="shared" si="10"/>
        <v>0.50717514923870899</v>
      </c>
      <c r="N27" s="228">
        <f t="shared" si="2"/>
        <v>1314492</v>
      </c>
      <c r="O27" s="228">
        <f t="shared" si="2"/>
        <v>235796</v>
      </c>
      <c r="P27" s="228">
        <f t="shared" si="2"/>
        <v>596842</v>
      </c>
      <c r="Q27" s="229">
        <f t="shared" si="11"/>
        <v>0.17938184484956926</v>
      </c>
      <c r="R27" s="229">
        <f t="shared" si="12"/>
        <v>0.45404764730405356</v>
      </c>
      <c r="S27" s="228">
        <f t="shared" si="3"/>
        <v>477945</v>
      </c>
      <c r="T27" s="228">
        <f t="shared" si="3"/>
        <v>82064</v>
      </c>
      <c r="U27" s="228">
        <f t="shared" si="3"/>
        <v>211508</v>
      </c>
      <c r="V27" s="229">
        <f t="shared" si="13"/>
        <v>0.17170176484741967</v>
      </c>
      <c r="W27" s="229">
        <f t="shared" si="14"/>
        <v>0.44253627509441462</v>
      </c>
      <c r="X27" s="228">
        <f>SUMIFS($BA:$BA,$AY:$AY,$B27,$AZ:$AZ,X$3)</f>
        <v>760758</v>
      </c>
      <c r="Y27" s="228">
        <f>SUMIFS($BA:$BA,$AY:$AY,$B27,$AZ:$AZ,Y$3)</f>
        <v>136014</v>
      </c>
      <c r="Z27" s="228">
        <f>SUMIFS($BA:$BA,$AY:$AY,$B27,$AZ:$AZ,Z$3)</f>
        <v>343542</v>
      </c>
      <c r="AA27" s="229">
        <f t="shared" si="15"/>
        <v>0.17878747249453833</v>
      </c>
      <c r="AB27" s="229">
        <f t="shared" si="16"/>
        <v>0.45157855717586931</v>
      </c>
      <c r="AC27" s="233" t="s">
        <v>258</v>
      </c>
      <c r="AD27" s="233" t="s">
        <v>258</v>
      </c>
      <c r="AE27" s="233" t="s">
        <v>258</v>
      </c>
      <c r="AF27" s="233" t="s">
        <v>258</v>
      </c>
      <c r="AG27" s="233" t="s">
        <v>258</v>
      </c>
      <c r="AI27" s="225" t="s">
        <v>51</v>
      </c>
      <c r="AJ27" s="225" t="s">
        <v>181</v>
      </c>
      <c r="AK27" s="234">
        <v>123715</v>
      </c>
      <c r="AM27" s="225" t="s">
        <v>51</v>
      </c>
      <c r="AN27" s="225" t="s">
        <v>181</v>
      </c>
      <c r="AO27" s="234">
        <v>476358</v>
      </c>
      <c r="AQ27" s="225" t="s">
        <v>51</v>
      </c>
      <c r="AR27" s="225" t="s">
        <v>181</v>
      </c>
      <c r="AS27" s="226">
        <v>272684</v>
      </c>
      <c r="AU27" s="225" t="s">
        <v>51</v>
      </c>
      <c r="AV27" s="225" t="s">
        <v>182</v>
      </c>
      <c r="AW27" s="226">
        <v>434776</v>
      </c>
      <c r="AY27" s="225" t="s">
        <v>51</v>
      </c>
      <c r="AZ27" s="225" t="s">
        <v>182</v>
      </c>
      <c r="BA27" s="226">
        <v>594737</v>
      </c>
      <c r="BC27" s="225" t="s">
        <v>51</v>
      </c>
      <c r="BD27" s="225" t="s">
        <v>181</v>
      </c>
      <c r="BE27" s="226">
        <v>0</v>
      </c>
    </row>
    <row r="28" spans="2:57">
      <c r="B28" s="103" t="s">
        <v>204</v>
      </c>
      <c r="C28" s="103" t="s">
        <v>208</v>
      </c>
      <c r="D28" s="228">
        <f t="shared" si="6"/>
        <v>157752</v>
      </c>
      <c r="E28" s="228">
        <f t="shared" si="6"/>
        <v>29309</v>
      </c>
      <c r="F28" s="228">
        <f t="shared" si="6"/>
        <v>72182</v>
      </c>
      <c r="G28" s="229">
        <f t="shared" si="7"/>
        <v>0.18579162229321974</v>
      </c>
      <c r="H28" s="229">
        <f t="shared" si="8"/>
        <v>0.45756630660784015</v>
      </c>
      <c r="I28" s="228">
        <f t="shared" si="1"/>
        <v>721031</v>
      </c>
      <c r="J28" s="228">
        <f t="shared" si="1"/>
        <v>125300</v>
      </c>
      <c r="K28" s="228">
        <f t="shared" si="1"/>
        <v>353564</v>
      </c>
      <c r="L28" s="229">
        <f t="shared" si="9"/>
        <v>0.17377893599581709</v>
      </c>
      <c r="M28" s="229">
        <f t="shared" si="10"/>
        <v>0.49035894434497268</v>
      </c>
      <c r="N28" s="228">
        <f t="shared" si="2"/>
        <v>827264</v>
      </c>
      <c r="O28" s="228">
        <f t="shared" si="2"/>
        <v>134583</v>
      </c>
      <c r="P28" s="228">
        <f t="shared" si="2"/>
        <v>378408</v>
      </c>
      <c r="Q28" s="229">
        <f t="shared" si="11"/>
        <v>0.16268446348444995</v>
      </c>
      <c r="R28" s="229">
        <f t="shared" si="12"/>
        <v>0.45742108927742536</v>
      </c>
      <c r="S28" s="228">
        <f t="shared" si="3"/>
        <v>7872</v>
      </c>
      <c r="T28" s="228">
        <f t="shared" si="3"/>
        <v>1326</v>
      </c>
      <c r="U28" s="228">
        <f t="shared" si="3"/>
        <v>3624</v>
      </c>
      <c r="V28" s="229">
        <f t="shared" si="13"/>
        <v>0.16844512195121952</v>
      </c>
      <c r="W28" s="229">
        <f t="shared" si="14"/>
        <v>0.46036585365853661</v>
      </c>
      <c r="X28" s="233" t="s">
        <v>258</v>
      </c>
      <c r="Y28" s="233" t="s">
        <v>258</v>
      </c>
      <c r="Z28" s="233" t="s">
        <v>258</v>
      </c>
      <c r="AA28" s="233" t="s">
        <v>258</v>
      </c>
      <c r="AB28" s="233" t="s">
        <v>258</v>
      </c>
      <c r="AC28" s="233" t="s">
        <v>258</v>
      </c>
      <c r="AD28" s="233" t="s">
        <v>258</v>
      </c>
      <c r="AE28" s="233" t="s">
        <v>258</v>
      </c>
      <c r="AF28" s="233" t="s">
        <v>258</v>
      </c>
      <c r="AG28" s="233" t="s">
        <v>258</v>
      </c>
      <c r="AI28" s="225" t="s">
        <v>136</v>
      </c>
      <c r="AJ28" s="225" t="s">
        <v>223</v>
      </c>
      <c r="AK28" s="234">
        <v>242030</v>
      </c>
      <c r="AM28" s="225" t="s">
        <v>136</v>
      </c>
      <c r="AN28" s="225" t="s">
        <v>223</v>
      </c>
      <c r="AO28" s="234">
        <v>1114715</v>
      </c>
      <c r="AQ28" s="225" t="s">
        <v>136</v>
      </c>
      <c r="AR28" s="225" t="s">
        <v>223</v>
      </c>
      <c r="AS28" s="226">
        <v>741372</v>
      </c>
      <c r="AU28" s="225" t="s">
        <v>136</v>
      </c>
      <c r="AV28" s="225" t="s">
        <v>223</v>
      </c>
      <c r="AW28" s="226">
        <v>564316</v>
      </c>
      <c r="AY28" s="225" t="s">
        <v>136</v>
      </c>
      <c r="AZ28" s="225" t="s">
        <v>223</v>
      </c>
      <c r="BA28" s="226">
        <v>777507</v>
      </c>
      <c r="BC28" s="225" t="s">
        <v>136</v>
      </c>
      <c r="BD28" s="225" t="s">
        <v>223</v>
      </c>
      <c r="BE28" s="226">
        <v>0</v>
      </c>
    </row>
    <row r="29" spans="2:57">
      <c r="B29" s="103" t="s">
        <v>183</v>
      </c>
      <c r="C29" s="103" t="s">
        <v>124</v>
      </c>
      <c r="D29" s="228">
        <f t="shared" si="6"/>
        <v>671016</v>
      </c>
      <c r="E29" s="228">
        <f t="shared" si="6"/>
        <v>110475</v>
      </c>
      <c r="F29" s="228">
        <f t="shared" si="6"/>
        <v>339858</v>
      </c>
      <c r="G29" s="229">
        <f t="shared" si="7"/>
        <v>0.16463839908437355</v>
      </c>
      <c r="H29" s="229">
        <f t="shared" si="8"/>
        <v>0.50648270682070173</v>
      </c>
      <c r="I29" s="228">
        <f t="shared" si="1"/>
        <v>3252872</v>
      </c>
      <c r="J29" s="228">
        <f t="shared" si="1"/>
        <v>522372</v>
      </c>
      <c r="K29" s="228">
        <f t="shared" si="1"/>
        <v>1708283</v>
      </c>
      <c r="L29" s="229">
        <f t="shared" si="9"/>
        <v>0.16058793583024478</v>
      </c>
      <c r="M29" s="229">
        <f t="shared" si="10"/>
        <v>0.52516145732140707</v>
      </c>
      <c r="N29" s="228">
        <f t="shared" si="2"/>
        <v>1681083</v>
      </c>
      <c r="O29" s="228">
        <f t="shared" si="2"/>
        <v>229900</v>
      </c>
      <c r="P29" s="228">
        <f t="shared" si="2"/>
        <v>772351</v>
      </c>
      <c r="Q29" s="229">
        <f t="shared" si="11"/>
        <v>0.13675707862134112</v>
      </c>
      <c r="R29" s="229">
        <f t="shared" si="12"/>
        <v>0.45943656559491708</v>
      </c>
      <c r="S29" s="228">
        <f t="shared" si="3"/>
        <v>1105232</v>
      </c>
      <c r="T29" s="228">
        <f t="shared" si="3"/>
        <v>151236</v>
      </c>
      <c r="U29" s="228">
        <f t="shared" si="3"/>
        <v>502500</v>
      </c>
      <c r="V29" s="229">
        <f t="shared" si="13"/>
        <v>0.13683642891266268</v>
      </c>
      <c r="W29" s="229">
        <f t="shared" si="14"/>
        <v>0.45465567410281282</v>
      </c>
      <c r="X29" s="228">
        <f>SUMIFS($BA:$BA,$AY:$AY,$B29,$AZ:$AZ,X$3)</f>
        <v>1362749</v>
      </c>
      <c r="Y29" s="228">
        <f>SUMIFS($BA:$BA,$AY:$AY,$B29,$AZ:$AZ,Y$3)</f>
        <v>190849</v>
      </c>
      <c r="Z29" s="228">
        <f>SUMIFS($BA:$BA,$AY:$AY,$B29,$AZ:$AZ,Z$3)</f>
        <v>631979</v>
      </c>
      <c r="AA29" s="229">
        <f t="shared" si="15"/>
        <v>0.14004706662782362</v>
      </c>
      <c r="AB29" s="229">
        <f t="shared" si="16"/>
        <v>0.46375304623228492</v>
      </c>
      <c r="AC29" s="233" t="s">
        <v>258</v>
      </c>
      <c r="AD29" s="233" t="s">
        <v>258</v>
      </c>
      <c r="AE29" s="233" t="s">
        <v>258</v>
      </c>
      <c r="AF29" s="233" t="s">
        <v>258</v>
      </c>
      <c r="AG29" s="233" t="s">
        <v>258</v>
      </c>
      <c r="AI29" s="225" t="s">
        <v>136</v>
      </c>
      <c r="AJ29" s="225" t="s">
        <v>224</v>
      </c>
      <c r="AK29" s="234">
        <v>452746</v>
      </c>
      <c r="AM29" s="225" t="s">
        <v>136</v>
      </c>
      <c r="AN29" s="225" t="s">
        <v>224</v>
      </c>
      <c r="AO29" s="234">
        <v>1903560</v>
      </c>
      <c r="AQ29" s="225" t="s">
        <v>136</v>
      </c>
      <c r="AR29" s="225" t="s">
        <v>224</v>
      </c>
      <c r="AS29" s="226">
        <v>1148683</v>
      </c>
      <c r="AU29" s="225" t="s">
        <v>136</v>
      </c>
      <c r="AV29" s="225" t="s">
        <v>224</v>
      </c>
      <c r="AW29" s="226">
        <v>861273</v>
      </c>
      <c r="AY29" s="225" t="s">
        <v>136</v>
      </c>
      <c r="AZ29" s="225" t="s">
        <v>224</v>
      </c>
      <c r="BA29" s="226">
        <v>1226653</v>
      </c>
      <c r="BC29" s="225" t="s">
        <v>136</v>
      </c>
      <c r="BD29" s="225" t="s">
        <v>224</v>
      </c>
      <c r="BE29" s="226">
        <v>0</v>
      </c>
    </row>
    <row r="30" spans="2:57">
      <c r="B30" s="103" t="s">
        <v>202</v>
      </c>
      <c r="C30" s="103" t="s">
        <v>206</v>
      </c>
      <c r="D30" s="228">
        <f t="shared" si="6"/>
        <v>397281</v>
      </c>
      <c r="E30" s="228">
        <f t="shared" si="6"/>
        <v>71177</v>
      </c>
      <c r="F30" s="228">
        <f t="shared" si="6"/>
        <v>194771</v>
      </c>
      <c r="G30" s="229">
        <f t="shared" si="7"/>
        <v>0.17916034242765197</v>
      </c>
      <c r="H30" s="229">
        <f t="shared" si="8"/>
        <v>0.49026004263984435</v>
      </c>
      <c r="I30" s="228">
        <f t="shared" si="1"/>
        <v>1566754</v>
      </c>
      <c r="J30" s="228">
        <f t="shared" si="1"/>
        <v>296274</v>
      </c>
      <c r="K30" s="228">
        <f t="shared" si="1"/>
        <v>822345</v>
      </c>
      <c r="L30" s="229">
        <f t="shared" si="9"/>
        <v>0.18910052248151274</v>
      </c>
      <c r="M30" s="229">
        <f t="shared" si="10"/>
        <v>0.5248718050185287</v>
      </c>
      <c r="N30" s="228">
        <f t="shared" si="2"/>
        <v>1832369</v>
      </c>
      <c r="O30" s="228">
        <f t="shared" si="2"/>
        <v>307209</v>
      </c>
      <c r="P30" s="228">
        <f t="shared" si="2"/>
        <v>853118</v>
      </c>
      <c r="Q30" s="229">
        <f t="shared" si="11"/>
        <v>0.16765673289604877</v>
      </c>
      <c r="R30" s="229">
        <f t="shared" si="12"/>
        <v>0.46558198703427095</v>
      </c>
      <c r="S30" s="228">
        <f t="shared" si="3"/>
        <v>303</v>
      </c>
      <c r="T30" s="228">
        <f t="shared" si="3"/>
        <v>48</v>
      </c>
      <c r="U30" s="228">
        <f t="shared" si="3"/>
        <v>142</v>
      </c>
      <c r="V30" s="229">
        <f t="shared" si="13"/>
        <v>0.15841584158415842</v>
      </c>
      <c r="W30" s="229">
        <f t="shared" si="14"/>
        <v>0.46864686468646866</v>
      </c>
      <c r="X30" s="233" t="s">
        <v>258</v>
      </c>
      <c r="Y30" s="233" t="s">
        <v>258</v>
      </c>
      <c r="Z30" s="233" t="s">
        <v>258</v>
      </c>
      <c r="AA30" s="233" t="s">
        <v>258</v>
      </c>
      <c r="AB30" s="233" t="s">
        <v>258</v>
      </c>
      <c r="AC30" s="233" t="s">
        <v>258</v>
      </c>
      <c r="AD30" s="233" t="s">
        <v>258</v>
      </c>
      <c r="AE30" s="233" t="s">
        <v>258</v>
      </c>
      <c r="AF30" s="233" t="s">
        <v>258</v>
      </c>
      <c r="AG30" s="233" t="s">
        <v>258</v>
      </c>
      <c r="AI30" s="225" t="s">
        <v>136</v>
      </c>
      <c r="AJ30" s="225" t="s">
        <v>182</v>
      </c>
      <c r="AK30" s="234">
        <v>217783</v>
      </c>
      <c r="AM30" s="225" t="s">
        <v>136</v>
      </c>
      <c r="AN30" s="225" t="s">
        <v>182</v>
      </c>
      <c r="AO30" s="234">
        <v>991119</v>
      </c>
      <c r="AQ30" s="225" t="s">
        <v>136</v>
      </c>
      <c r="AR30" s="225" t="s">
        <v>182</v>
      </c>
      <c r="AS30" s="226">
        <v>541941</v>
      </c>
      <c r="AU30" s="225" t="s">
        <v>136</v>
      </c>
      <c r="AV30" s="225" t="s">
        <v>181</v>
      </c>
      <c r="AW30" s="226">
        <v>144370</v>
      </c>
      <c r="AY30" s="225" t="s">
        <v>136</v>
      </c>
      <c r="AZ30" s="225" t="s">
        <v>181</v>
      </c>
      <c r="BA30" s="226">
        <v>207180</v>
      </c>
      <c r="BC30" s="225" t="s">
        <v>136</v>
      </c>
      <c r="BD30" s="225" t="s">
        <v>182</v>
      </c>
      <c r="BE30" s="226">
        <v>0</v>
      </c>
    </row>
    <row r="31" spans="2:57">
      <c r="B31" s="103" t="s">
        <v>197</v>
      </c>
      <c r="C31" s="103" t="s">
        <v>207</v>
      </c>
      <c r="D31" s="228">
        <f t="shared" si="6"/>
        <v>691361</v>
      </c>
      <c r="E31" s="228">
        <f t="shared" si="6"/>
        <v>136029</v>
      </c>
      <c r="F31" s="228">
        <f t="shared" si="6"/>
        <v>349072</v>
      </c>
      <c r="G31" s="229">
        <f t="shared" si="7"/>
        <v>0.19675538539200216</v>
      </c>
      <c r="H31" s="229">
        <f t="shared" si="8"/>
        <v>0.50490554138865229</v>
      </c>
      <c r="I31" s="228">
        <f t="shared" si="1"/>
        <v>2927723</v>
      </c>
      <c r="J31" s="228">
        <f t="shared" si="1"/>
        <v>549006</v>
      </c>
      <c r="K31" s="228">
        <f t="shared" si="1"/>
        <v>1514900</v>
      </c>
      <c r="L31" s="229">
        <f t="shared" si="9"/>
        <v>0.1875197892696816</v>
      </c>
      <c r="M31" s="229">
        <f t="shared" si="10"/>
        <v>0.51743283090647574</v>
      </c>
      <c r="N31" s="228">
        <f t="shared" si="2"/>
        <v>1646605</v>
      </c>
      <c r="O31" s="228">
        <f t="shared" si="2"/>
        <v>275664</v>
      </c>
      <c r="P31" s="228">
        <f t="shared" si="2"/>
        <v>782210</v>
      </c>
      <c r="Q31" s="229">
        <f t="shared" si="11"/>
        <v>0.16741355698543367</v>
      </c>
      <c r="R31" s="229">
        <f t="shared" si="12"/>
        <v>0.47504410590275142</v>
      </c>
      <c r="S31" s="228">
        <f t="shared" si="3"/>
        <v>2584</v>
      </c>
      <c r="T31" s="228">
        <f t="shared" si="3"/>
        <v>401</v>
      </c>
      <c r="U31" s="228">
        <f t="shared" si="3"/>
        <v>1171</v>
      </c>
      <c r="V31" s="229">
        <f t="shared" si="13"/>
        <v>0.15518575851393188</v>
      </c>
      <c r="W31" s="229">
        <f t="shared" si="14"/>
        <v>0.45317337461300311</v>
      </c>
      <c r="X31" s="228">
        <f>SUMIFS($BA:$BA,$AY:$AY,$B31,$AZ:$AZ,X$3)</f>
        <v>19086</v>
      </c>
      <c r="Y31" s="228">
        <f>SUMIFS($BA:$BA,$AY:$AY,$B31,$AZ:$AZ,Y$3)</f>
        <v>3894</v>
      </c>
      <c r="Z31" s="228">
        <f>SUMIFS($BA:$BA,$AY:$AY,$B31,$AZ:$AZ,Z$3)</f>
        <v>8945</v>
      </c>
      <c r="AA31" s="229">
        <f t="shared" si="15"/>
        <v>0.20402389185790631</v>
      </c>
      <c r="AB31" s="229">
        <f t="shared" si="16"/>
        <v>0.4686681337105732</v>
      </c>
      <c r="AC31" s="233" t="s">
        <v>258</v>
      </c>
      <c r="AD31" s="233" t="s">
        <v>258</v>
      </c>
      <c r="AE31" s="233" t="s">
        <v>258</v>
      </c>
      <c r="AF31" s="233" t="s">
        <v>258</v>
      </c>
      <c r="AG31" s="233" t="s">
        <v>258</v>
      </c>
      <c r="AI31" s="225" t="s">
        <v>136</v>
      </c>
      <c r="AJ31" s="225" t="s">
        <v>181</v>
      </c>
      <c r="AK31" s="234">
        <v>79066</v>
      </c>
      <c r="AM31" s="225" t="s">
        <v>136</v>
      </c>
      <c r="AN31" s="225" t="s">
        <v>181</v>
      </c>
      <c r="AO31" s="234">
        <v>355268</v>
      </c>
      <c r="AQ31" s="225" t="s">
        <v>136</v>
      </c>
      <c r="AR31" s="225" t="s">
        <v>181</v>
      </c>
      <c r="AS31" s="226">
        <v>193185</v>
      </c>
      <c r="AU31" s="225" t="s">
        <v>136</v>
      </c>
      <c r="AV31" s="225" t="s">
        <v>182</v>
      </c>
      <c r="AW31" s="226">
        <v>406010</v>
      </c>
      <c r="AY31" s="225" t="s">
        <v>136</v>
      </c>
      <c r="AZ31" s="225" t="s">
        <v>182</v>
      </c>
      <c r="BA31" s="226">
        <v>581986</v>
      </c>
      <c r="BC31" s="225" t="s">
        <v>136</v>
      </c>
      <c r="BD31" s="225" t="s">
        <v>181</v>
      </c>
      <c r="BE31" s="226">
        <v>0</v>
      </c>
    </row>
    <row r="32" spans="2:57">
      <c r="B32" s="103" t="s">
        <v>198</v>
      </c>
      <c r="C32" s="103" t="s">
        <v>205</v>
      </c>
      <c r="D32" s="228">
        <f t="shared" si="6"/>
        <v>362541</v>
      </c>
      <c r="E32" s="228">
        <f t="shared" si="6"/>
        <v>68075</v>
      </c>
      <c r="F32" s="228">
        <f t="shared" si="6"/>
        <v>176560</v>
      </c>
      <c r="G32" s="229">
        <f t="shared" si="7"/>
        <v>0.18777186580276437</v>
      </c>
      <c r="H32" s="229">
        <f t="shared" si="8"/>
        <v>0.4870069867959762</v>
      </c>
      <c r="I32" s="228">
        <f t="shared" si="1"/>
        <v>1718839</v>
      </c>
      <c r="J32" s="228">
        <f t="shared" si="1"/>
        <v>338601</v>
      </c>
      <c r="K32" s="228">
        <f t="shared" si="1"/>
        <v>888232</v>
      </c>
      <c r="L32" s="229">
        <f t="shared" si="9"/>
        <v>0.19699401747342246</v>
      </c>
      <c r="M32" s="229">
        <f t="shared" si="10"/>
        <v>0.51676276835701307</v>
      </c>
      <c r="N32" s="228">
        <f t="shared" si="2"/>
        <v>1994082</v>
      </c>
      <c r="O32" s="228">
        <f t="shared" si="2"/>
        <v>344832</v>
      </c>
      <c r="P32" s="228">
        <f t="shared" si="2"/>
        <v>906724</v>
      </c>
      <c r="Q32" s="229">
        <f t="shared" si="11"/>
        <v>0.17292769304371636</v>
      </c>
      <c r="R32" s="229">
        <f t="shared" si="12"/>
        <v>0.4547074794316382</v>
      </c>
      <c r="S32" s="228">
        <f t="shared" si="3"/>
        <v>412</v>
      </c>
      <c r="T32" s="228">
        <f t="shared" si="3"/>
        <v>66</v>
      </c>
      <c r="U32" s="228">
        <f t="shared" si="3"/>
        <v>179</v>
      </c>
      <c r="V32" s="229">
        <f t="shared" si="13"/>
        <v>0.16019417475728157</v>
      </c>
      <c r="W32" s="229">
        <f t="shared" si="14"/>
        <v>0.4344660194174757</v>
      </c>
      <c r="X32" s="233" t="s">
        <v>258</v>
      </c>
      <c r="Y32" s="233" t="s">
        <v>258</v>
      </c>
      <c r="Z32" s="233" t="s">
        <v>258</v>
      </c>
      <c r="AA32" s="233" t="s">
        <v>258</v>
      </c>
      <c r="AB32" s="233" t="s">
        <v>258</v>
      </c>
      <c r="AC32" s="233" t="s">
        <v>258</v>
      </c>
      <c r="AD32" s="233" t="s">
        <v>258</v>
      </c>
      <c r="AE32" s="233" t="s">
        <v>258</v>
      </c>
      <c r="AF32" s="233" t="s">
        <v>258</v>
      </c>
      <c r="AG32" s="233" t="s">
        <v>258</v>
      </c>
      <c r="AI32" s="225" t="s">
        <v>146</v>
      </c>
      <c r="AJ32" s="225" t="s">
        <v>223</v>
      </c>
      <c r="AK32" s="234">
        <v>180503</v>
      </c>
      <c r="AM32" s="225" t="s">
        <v>146</v>
      </c>
      <c r="AN32" s="225" t="s">
        <v>223</v>
      </c>
      <c r="AO32" s="234">
        <v>860955</v>
      </c>
      <c r="AQ32" s="225" t="s">
        <v>146</v>
      </c>
      <c r="AR32" s="225" t="s">
        <v>223</v>
      </c>
      <c r="AS32" s="226">
        <v>475267</v>
      </c>
      <c r="AU32" s="225" t="s">
        <v>146</v>
      </c>
      <c r="AV32" s="225" t="s">
        <v>223</v>
      </c>
      <c r="AW32" s="226">
        <v>328599</v>
      </c>
      <c r="AY32" s="225" t="s">
        <v>146</v>
      </c>
      <c r="AZ32" s="225" t="s">
        <v>223</v>
      </c>
      <c r="BA32" s="226">
        <v>482513</v>
      </c>
      <c r="BC32" s="225" t="s">
        <v>146</v>
      </c>
      <c r="BD32" s="225" t="s">
        <v>223</v>
      </c>
      <c r="BE32" s="226">
        <v>378424</v>
      </c>
    </row>
    <row r="33" spans="35:57">
      <c r="AI33" s="225" t="s">
        <v>146</v>
      </c>
      <c r="AJ33" s="225" t="s">
        <v>224</v>
      </c>
      <c r="AK33" s="234">
        <v>321821</v>
      </c>
      <c r="AM33" s="225" t="s">
        <v>146</v>
      </c>
      <c r="AN33" s="225" t="s">
        <v>224</v>
      </c>
      <c r="AO33" s="234">
        <v>1446034</v>
      </c>
      <c r="AQ33" s="225" t="s">
        <v>146</v>
      </c>
      <c r="AR33" s="225" t="s">
        <v>224</v>
      </c>
      <c r="AS33" s="226">
        <v>692930</v>
      </c>
      <c r="AU33" s="225" t="s">
        <v>146</v>
      </c>
      <c r="AV33" s="225" t="s">
        <v>224</v>
      </c>
      <c r="AW33" s="226">
        <v>479738</v>
      </c>
      <c r="AY33" s="225" t="s">
        <v>146</v>
      </c>
      <c r="AZ33" s="225" t="s">
        <v>224</v>
      </c>
      <c r="BA33" s="226">
        <v>748473</v>
      </c>
      <c r="BC33" s="225" t="s">
        <v>146</v>
      </c>
      <c r="BD33" s="225" t="s">
        <v>224</v>
      </c>
      <c r="BE33" s="226">
        <v>941381</v>
      </c>
    </row>
    <row r="34" spans="35:57">
      <c r="AI34" s="225" t="s">
        <v>146</v>
      </c>
      <c r="AJ34" s="225" t="s">
        <v>182</v>
      </c>
      <c r="AK34" s="234">
        <v>160401</v>
      </c>
      <c r="AM34" s="225" t="s">
        <v>146</v>
      </c>
      <c r="AN34" s="225" t="s">
        <v>182</v>
      </c>
      <c r="AO34" s="234">
        <v>755494</v>
      </c>
      <c r="AQ34" s="225" t="s">
        <v>146</v>
      </c>
      <c r="AR34" s="225" t="s">
        <v>182</v>
      </c>
      <c r="AS34" s="226">
        <v>319835</v>
      </c>
      <c r="AU34" s="225" t="s">
        <v>146</v>
      </c>
      <c r="AV34" s="225" t="s">
        <v>181</v>
      </c>
      <c r="AW34" s="226">
        <v>76696</v>
      </c>
      <c r="AY34" s="225" t="s">
        <v>146</v>
      </c>
      <c r="AZ34" s="225" t="s">
        <v>181</v>
      </c>
      <c r="BA34" s="226">
        <v>123172</v>
      </c>
      <c r="BC34" s="225" t="s">
        <v>146</v>
      </c>
      <c r="BD34" s="225" t="s">
        <v>182</v>
      </c>
      <c r="BE34" s="226">
        <v>467599</v>
      </c>
    </row>
    <row r="35" spans="35:57">
      <c r="AI35" s="225" t="s">
        <v>146</v>
      </c>
      <c r="AJ35" s="225" t="s">
        <v>181</v>
      </c>
      <c r="AK35" s="234">
        <v>56327</v>
      </c>
      <c r="AM35" s="225" t="s">
        <v>146</v>
      </c>
      <c r="AN35" s="225" t="s">
        <v>181</v>
      </c>
      <c r="AO35" s="234">
        <v>266307</v>
      </c>
      <c r="AQ35" s="225" t="s">
        <v>146</v>
      </c>
      <c r="AR35" s="225" t="s">
        <v>181</v>
      </c>
      <c r="AS35" s="226">
        <v>109611</v>
      </c>
      <c r="AU35" s="225" t="s">
        <v>146</v>
      </c>
      <c r="AV35" s="225" t="s">
        <v>182</v>
      </c>
      <c r="AW35" s="226">
        <v>220851</v>
      </c>
      <c r="AY35" s="225" t="s">
        <v>146</v>
      </c>
      <c r="AZ35" s="225" t="s">
        <v>182</v>
      </c>
      <c r="BA35" s="226">
        <v>351924</v>
      </c>
      <c r="BC35" s="225" t="s">
        <v>146</v>
      </c>
      <c r="BD35" s="225" t="s">
        <v>181</v>
      </c>
      <c r="BE35" s="226">
        <v>128102</v>
      </c>
    </row>
    <row r="36" spans="35:57">
      <c r="AI36" s="225" t="s">
        <v>52</v>
      </c>
      <c r="AJ36" s="225" t="s">
        <v>223</v>
      </c>
      <c r="AK36" s="234">
        <v>395201</v>
      </c>
      <c r="AM36" s="225" t="s">
        <v>52</v>
      </c>
      <c r="AN36" s="225" t="s">
        <v>223</v>
      </c>
      <c r="AO36" s="234">
        <v>1964310</v>
      </c>
      <c r="AQ36" s="225" t="s">
        <v>52</v>
      </c>
      <c r="AR36" s="225" t="s">
        <v>223</v>
      </c>
      <c r="AS36" s="226">
        <v>1462853</v>
      </c>
      <c r="AU36" s="225" t="s">
        <v>52</v>
      </c>
      <c r="AV36" s="225" t="s">
        <v>223</v>
      </c>
      <c r="AW36" s="226">
        <v>1104750</v>
      </c>
      <c r="AY36" s="225" t="s">
        <v>52</v>
      </c>
      <c r="AZ36" s="225" t="s">
        <v>223</v>
      </c>
      <c r="BA36" s="226">
        <v>1435482</v>
      </c>
      <c r="BC36" s="225" t="s">
        <v>52</v>
      </c>
      <c r="BD36" s="225" t="s">
        <v>223</v>
      </c>
      <c r="BE36" s="226">
        <v>591</v>
      </c>
    </row>
    <row r="37" spans="35:57">
      <c r="AI37" s="225" t="s">
        <v>52</v>
      </c>
      <c r="AJ37" s="225" t="s">
        <v>224</v>
      </c>
      <c r="AK37" s="234">
        <v>721148</v>
      </c>
      <c r="AM37" s="225" t="s">
        <v>52</v>
      </c>
      <c r="AN37" s="225" t="s">
        <v>224</v>
      </c>
      <c r="AO37" s="234">
        <v>3501027</v>
      </c>
      <c r="AQ37" s="225" t="s">
        <v>52</v>
      </c>
      <c r="AR37" s="225" t="s">
        <v>224</v>
      </c>
      <c r="AS37" s="226">
        <v>2420436</v>
      </c>
      <c r="AU37" s="225" t="s">
        <v>52</v>
      </c>
      <c r="AV37" s="225" t="s">
        <v>224</v>
      </c>
      <c r="AW37" s="226">
        <v>1790427</v>
      </c>
      <c r="AY37" s="225" t="s">
        <v>52</v>
      </c>
      <c r="AZ37" s="225" t="s">
        <v>224</v>
      </c>
      <c r="BA37" s="226">
        <v>2391675</v>
      </c>
      <c r="BC37" s="225" t="s">
        <v>52</v>
      </c>
      <c r="BD37" s="225" t="s">
        <v>224</v>
      </c>
      <c r="BE37" s="226">
        <v>1266</v>
      </c>
    </row>
    <row r="38" spans="35:57">
      <c r="AI38" s="225" t="s">
        <v>52</v>
      </c>
      <c r="AJ38" s="225" t="s">
        <v>182</v>
      </c>
      <c r="AK38" s="234">
        <v>359216</v>
      </c>
      <c r="AM38" s="225" t="s">
        <v>52</v>
      </c>
      <c r="AN38" s="225" t="s">
        <v>182</v>
      </c>
      <c r="AO38" s="234">
        <v>1850687</v>
      </c>
      <c r="AQ38" s="225" t="s">
        <v>52</v>
      </c>
      <c r="AR38" s="225" t="s">
        <v>182</v>
      </c>
      <c r="AS38" s="226">
        <v>1160199</v>
      </c>
      <c r="AU38" s="225" t="s">
        <v>52</v>
      </c>
      <c r="AV38" s="225" t="s">
        <v>181</v>
      </c>
      <c r="AW38" s="226">
        <v>338823</v>
      </c>
      <c r="AY38" s="225" t="s">
        <v>52</v>
      </c>
      <c r="AZ38" s="225" t="s">
        <v>181</v>
      </c>
      <c r="BA38" s="226">
        <v>456601</v>
      </c>
      <c r="BC38" s="225" t="s">
        <v>52</v>
      </c>
      <c r="BD38" s="225" t="s">
        <v>182</v>
      </c>
      <c r="BE38" s="226">
        <v>619</v>
      </c>
    </row>
    <row r="39" spans="35:57">
      <c r="AI39" s="225" t="s">
        <v>52</v>
      </c>
      <c r="AJ39" s="225" t="s">
        <v>181</v>
      </c>
      <c r="AK39" s="234">
        <v>154823</v>
      </c>
      <c r="AM39" s="225" t="s">
        <v>52</v>
      </c>
      <c r="AN39" s="225" t="s">
        <v>181</v>
      </c>
      <c r="AO39" s="234">
        <v>736133</v>
      </c>
      <c r="AQ39" s="225" t="s">
        <v>52</v>
      </c>
      <c r="AR39" s="225" t="s">
        <v>181</v>
      </c>
      <c r="AS39" s="226">
        <v>459183</v>
      </c>
      <c r="AU39" s="225" t="s">
        <v>52</v>
      </c>
      <c r="AV39" s="225" t="s">
        <v>182</v>
      </c>
      <c r="AW39" s="226">
        <v>861606</v>
      </c>
      <c r="AY39" s="225" t="s">
        <v>52</v>
      </c>
      <c r="AZ39" s="225" t="s">
        <v>182</v>
      </c>
      <c r="BA39" s="226">
        <v>1152327</v>
      </c>
      <c r="BC39" s="225" t="s">
        <v>52</v>
      </c>
      <c r="BD39" s="225" t="s">
        <v>181</v>
      </c>
      <c r="BE39" s="226">
        <v>227</v>
      </c>
    </row>
    <row r="40" spans="35:57">
      <c r="AI40" s="225" t="s">
        <v>144</v>
      </c>
      <c r="AJ40" s="225" t="s">
        <v>223</v>
      </c>
      <c r="AK40" s="234">
        <v>195592</v>
      </c>
      <c r="AM40" s="225" t="s">
        <v>144</v>
      </c>
      <c r="AN40" s="225" t="s">
        <v>223</v>
      </c>
      <c r="AO40" s="234">
        <v>902274</v>
      </c>
      <c r="AQ40" s="225" t="s">
        <v>144</v>
      </c>
      <c r="AR40" s="225" t="s">
        <v>223</v>
      </c>
      <c r="AS40" s="226">
        <v>1035153</v>
      </c>
      <c r="AU40" s="225" t="s">
        <v>144</v>
      </c>
      <c r="AV40" s="225" t="s">
        <v>223</v>
      </c>
      <c r="AW40" s="226">
        <v>372351</v>
      </c>
      <c r="AY40" s="225" t="s">
        <v>144</v>
      </c>
      <c r="AZ40" s="225" t="s">
        <v>223</v>
      </c>
      <c r="BA40" s="226">
        <v>592226</v>
      </c>
      <c r="BC40" s="225" t="s">
        <v>144</v>
      </c>
      <c r="BD40" s="225" t="s">
        <v>223</v>
      </c>
      <c r="BE40" s="226">
        <v>1</v>
      </c>
    </row>
    <row r="41" spans="35:57">
      <c r="AI41" s="225" t="s">
        <v>144</v>
      </c>
      <c r="AJ41" s="225" t="s">
        <v>224</v>
      </c>
      <c r="AK41" s="234">
        <v>390325</v>
      </c>
      <c r="AM41" s="225" t="s">
        <v>144</v>
      </c>
      <c r="AN41" s="225" t="s">
        <v>224</v>
      </c>
      <c r="AO41" s="234">
        <v>1570101</v>
      </c>
      <c r="AQ41" s="225" t="s">
        <v>144</v>
      </c>
      <c r="AR41" s="225" t="s">
        <v>224</v>
      </c>
      <c r="AS41" s="226">
        <v>1703558</v>
      </c>
      <c r="AU41" s="225" t="s">
        <v>144</v>
      </c>
      <c r="AV41" s="225" t="s">
        <v>224</v>
      </c>
      <c r="AW41" s="226">
        <v>568947</v>
      </c>
      <c r="AY41" s="225" t="s">
        <v>144</v>
      </c>
      <c r="AZ41" s="225" t="s">
        <v>224</v>
      </c>
      <c r="BA41" s="226">
        <v>962162</v>
      </c>
      <c r="BC41" s="225" t="s">
        <v>144</v>
      </c>
      <c r="BD41" s="225" t="s">
        <v>224</v>
      </c>
      <c r="BE41" s="226">
        <v>1</v>
      </c>
    </row>
    <row r="42" spans="35:57">
      <c r="AI42" s="225" t="s">
        <v>144</v>
      </c>
      <c r="AJ42" s="225" t="s">
        <v>182</v>
      </c>
      <c r="AK42" s="234">
        <v>203699</v>
      </c>
      <c r="AM42" s="225" t="s">
        <v>144</v>
      </c>
      <c r="AN42" s="225" t="s">
        <v>182</v>
      </c>
      <c r="AO42" s="234">
        <v>840805</v>
      </c>
      <c r="AQ42" s="225" t="s">
        <v>144</v>
      </c>
      <c r="AR42" s="225" t="s">
        <v>182</v>
      </c>
      <c r="AS42" s="226">
        <v>832251</v>
      </c>
      <c r="AU42" s="225" t="s">
        <v>144</v>
      </c>
      <c r="AV42" s="225" t="s">
        <v>181</v>
      </c>
      <c r="AW42" s="226">
        <v>110527</v>
      </c>
      <c r="AY42" s="225" t="s">
        <v>144</v>
      </c>
      <c r="AZ42" s="225" t="s">
        <v>181</v>
      </c>
      <c r="BA42" s="226">
        <v>188752</v>
      </c>
      <c r="BC42" s="225" t="s">
        <v>144</v>
      </c>
      <c r="BD42" s="225" t="s">
        <v>182</v>
      </c>
      <c r="BE42" s="226">
        <v>0</v>
      </c>
    </row>
    <row r="43" spans="35:57">
      <c r="AI43" s="225" t="s">
        <v>144</v>
      </c>
      <c r="AJ43" s="225" t="s">
        <v>181</v>
      </c>
      <c r="AK43" s="234">
        <v>79428</v>
      </c>
      <c r="AM43" s="225" t="s">
        <v>144</v>
      </c>
      <c r="AN43" s="225" t="s">
        <v>181</v>
      </c>
      <c r="AO43" s="234">
        <v>339211</v>
      </c>
      <c r="AQ43" s="225" t="s">
        <v>144</v>
      </c>
      <c r="AR43" s="225" t="s">
        <v>181</v>
      </c>
      <c r="AS43" s="226">
        <v>338043</v>
      </c>
      <c r="AU43" s="225" t="s">
        <v>144</v>
      </c>
      <c r="AV43" s="225" t="s">
        <v>182</v>
      </c>
      <c r="AW43" s="226">
        <v>273999</v>
      </c>
      <c r="AY43" s="225" t="s">
        <v>144</v>
      </c>
      <c r="AZ43" s="225" t="s">
        <v>182</v>
      </c>
      <c r="BA43" s="226">
        <v>470134</v>
      </c>
      <c r="BC43" s="225" t="s">
        <v>144</v>
      </c>
      <c r="BD43" s="225" t="s">
        <v>181</v>
      </c>
      <c r="BE43" s="226">
        <v>0</v>
      </c>
    </row>
    <row r="44" spans="35:57">
      <c r="AI44" s="225" t="s">
        <v>53</v>
      </c>
      <c r="AJ44" s="225" t="s">
        <v>223</v>
      </c>
      <c r="AK44" s="234">
        <v>345113</v>
      </c>
      <c r="AM44" s="225" t="s">
        <v>53</v>
      </c>
      <c r="AN44" s="225" t="s">
        <v>223</v>
      </c>
      <c r="AO44" s="234">
        <v>1672363</v>
      </c>
      <c r="AQ44" s="225" t="s">
        <v>53</v>
      </c>
      <c r="AR44" s="225" t="s">
        <v>223</v>
      </c>
      <c r="AS44" s="226">
        <v>1025632</v>
      </c>
      <c r="AU44" s="225" t="s">
        <v>53</v>
      </c>
      <c r="AV44" s="225" t="s">
        <v>223</v>
      </c>
      <c r="AW44" s="226">
        <v>712388</v>
      </c>
      <c r="AY44" s="225" t="s">
        <v>53</v>
      </c>
      <c r="AZ44" s="225" t="s">
        <v>223</v>
      </c>
      <c r="BA44" s="226">
        <v>1238241</v>
      </c>
      <c r="BC44" s="225" t="s">
        <v>53</v>
      </c>
      <c r="BD44" s="225" t="s">
        <v>223</v>
      </c>
      <c r="BE44" s="226">
        <v>9031</v>
      </c>
    </row>
    <row r="45" spans="35:57">
      <c r="AI45" s="225" t="s">
        <v>53</v>
      </c>
      <c r="AJ45" s="225" t="s">
        <v>224</v>
      </c>
      <c r="AK45" s="234">
        <v>643430</v>
      </c>
      <c r="AM45" s="225" t="s">
        <v>53</v>
      </c>
      <c r="AN45" s="225" t="s">
        <v>224</v>
      </c>
      <c r="AO45" s="234">
        <v>2709479</v>
      </c>
      <c r="AQ45" s="225" t="s">
        <v>53</v>
      </c>
      <c r="AR45" s="225" t="s">
        <v>224</v>
      </c>
      <c r="AS45" s="226">
        <v>1470481</v>
      </c>
      <c r="AU45" s="225" t="s">
        <v>53</v>
      </c>
      <c r="AV45" s="225" t="s">
        <v>224</v>
      </c>
      <c r="AW45" s="226">
        <v>1041600</v>
      </c>
      <c r="AY45" s="225" t="s">
        <v>53</v>
      </c>
      <c r="AZ45" s="225" t="s">
        <v>224</v>
      </c>
      <c r="BA45" s="226">
        <v>1862704</v>
      </c>
      <c r="BC45" s="225" t="s">
        <v>53</v>
      </c>
      <c r="BD45" s="225" t="s">
        <v>224</v>
      </c>
      <c r="BE45" s="226">
        <v>18809</v>
      </c>
    </row>
    <row r="46" spans="35:57">
      <c r="AI46" s="225" t="s">
        <v>53</v>
      </c>
      <c r="AJ46" s="225" t="s">
        <v>182</v>
      </c>
      <c r="AK46" s="234">
        <v>320158</v>
      </c>
      <c r="AM46" s="225" t="s">
        <v>53</v>
      </c>
      <c r="AN46" s="225" t="s">
        <v>182</v>
      </c>
      <c r="AO46" s="234">
        <v>1439469</v>
      </c>
      <c r="AQ46" s="225" t="s">
        <v>53</v>
      </c>
      <c r="AR46" s="225" t="s">
        <v>182</v>
      </c>
      <c r="AS46" s="226">
        <v>690580</v>
      </c>
      <c r="AU46" s="225" t="s">
        <v>53</v>
      </c>
      <c r="AV46" s="225" t="s">
        <v>181</v>
      </c>
      <c r="AW46" s="226">
        <v>174516</v>
      </c>
      <c r="AY46" s="225" t="s">
        <v>53</v>
      </c>
      <c r="AZ46" s="225" t="s">
        <v>181</v>
      </c>
      <c r="BA46" s="226">
        <v>313840</v>
      </c>
      <c r="BC46" s="225" t="s">
        <v>53</v>
      </c>
      <c r="BD46" s="225" t="s">
        <v>182</v>
      </c>
      <c r="BE46" s="226">
        <v>9175</v>
      </c>
    </row>
    <row r="47" spans="35:57">
      <c r="AI47" s="225" t="s">
        <v>53</v>
      </c>
      <c r="AJ47" s="225" t="s">
        <v>181</v>
      </c>
      <c r="AK47" s="234">
        <v>119005</v>
      </c>
      <c r="AM47" s="225" t="s">
        <v>53</v>
      </c>
      <c r="AN47" s="225" t="s">
        <v>181</v>
      </c>
      <c r="AO47" s="234">
        <v>512680</v>
      </c>
      <c r="AQ47" s="225" t="s">
        <v>53</v>
      </c>
      <c r="AR47" s="225" t="s">
        <v>181</v>
      </c>
      <c r="AS47" s="226">
        <v>242276</v>
      </c>
      <c r="AU47" s="225" t="s">
        <v>53</v>
      </c>
      <c r="AV47" s="225" t="s">
        <v>182</v>
      </c>
      <c r="AW47" s="226">
        <v>494404</v>
      </c>
      <c r="AY47" s="225" t="s">
        <v>53</v>
      </c>
      <c r="AZ47" s="225" t="s">
        <v>182</v>
      </c>
      <c r="BA47" s="226">
        <v>885680</v>
      </c>
      <c r="BC47" s="225" t="s">
        <v>53</v>
      </c>
      <c r="BD47" s="225" t="s">
        <v>181</v>
      </c>
      <c r="BE47" s="226">
        <v>2866</v>
      </c>
    </row>
    <row r="48" spans="35:57">
      <c r="AI48" s="225" t="s">
        <v>199</v>
      </c>
      <c r="AJ48" s="225" t="s">
        <v>223</v>
      </c>
      <c r="AK48" s="234">
        <v>204792</v>
      </c>
      <c r="AM48" s="225" t="s">
        <v>199</v>
      </c>
      <c r="AN48" s="225" t="s">
        <v>223</v>
      </c>
      <c r="AO48" s="234">
        <v>1144017</v>
      </c>
      <c r="AQ48" s="225" t="s">
        <v>199</v>
      </c>
      <c r="AR48" s="225" t="s">
        <v>223</v>
      </c>
      <c r="AS48" s="226">
        <v>865119</v>
      </c>
      <c r="AU48" s="225" t="s">
        <v>199</v>
      </c>
      <c r="AV48" s="225" t="s">
        <v>223</v>
      </c>
      <c r="AW48" s="226">
        <v>944</v>
      </c>
      <c r="AY48" s="225" t="s">
        <v>199</v>
      </c>
      <c r="AZ48" s="225" t="s">
        <v>223</v>
      </c>
      <c r="BA48" s="226">
        <v>2341</v>
      </c>
      <c r="BC48" s="225" t="s">
        <v>199</v>
      </c>
      <c r="BD48" s="225" t="s">
        <v>223</v>
      </c>
      <c r="BE48" s="226">
        <v>0</v>
      </c>
    </row>
    <row r="49" spans="35:57">
      <c r="AI49" s="225" t="s">
        <v>199</v>
      </c>
      <c r="AJ49" s="225" t="s">
        <v>224</v>
      </c>
      <c r="AK49" s="234">
        <v>402999</v>
      </c>
      <c r="AM49" s="225" t="s">
        <v>199</v>
      </c>
      <c r="AN49" s="225" t="s">
        <v>224</v>
      </c>
      <c r="AO49" s="234">
        <v>2146794</v>
      </c>
      <c r="AQ49" s="225" t="s">
        <v>199</v>
      </c>
      <c r="AR49" s="225" t="s">
        <v>224</v>
      </c>
      <c r="AS49" s="226">
        <v>1481005</v>
      </c>
      <c r="AU49" s="225" t="s">
        <v>199</v>
      </c>
      <c r="AV49" s="225" t="s">
        <v>224</v>
      </c>
      <c r="AW49" s="226">
        <v>1582</v>
      </c>
      <c r="AY49" s="225" t="s">
        <v>199</v>
      </c>
      <c r="AZ49" s="225" t="s">
        <v>224</v>
      </c>
      <c r="BA49" s="226">
        <v>4021</v>
      </c>
      <c r="BC49" s="225" t="s">
        <v>199</v>
      </c>
      <c r="BD49" s="225" t="s">
        <v>224</v>
      </c>
      <c r="BE49" s="226">
        <v>0</v>
      </c>
    </row>
    <row r="50" spans="35:57">
      <c r="AI50" s="225" t="s">
        <v>199</v>
      </c>
      <c r="AJ50" s="225" t="s">
        <v>182</v>
      </c>
      <c r="AK50" s="234">
        <v>196831</v>
      </c>
      <c r="AM50" s="225" t="s">
        <v>199</v>
      </c>
      <c r="AN50" s="225" t="s">
        <v>182</v>
      </c>
      <c r="AO50" s="234">
        <v>1101461</v>
      </c>
      <c r="AQ50" s="225" t="s">
        <v>199</v>
      </c>
      <c r="AR50" s="225" t="s">
        <v>182</v>
      </c>
      <c r="AS50" s="226">
        <v>706421</v>
      </c>
      <c r="AU50" s="225" t="s">
        <v>199</v>
      </c>
      <c r="AV50" s="225" t="s">
        <v>181</v>
      </c>
      <c r="AW50" s="226">
        <v>251</v>
      </c>
      <c r="AY50" s="225" t="s">
        <v>199</v>
      </c>
      <c r="AZ50" s="225" t="s">
        <v>181</v>
      </c>
      <c r="BA50" s="226">
        <v>645</v>
      </c>
      <c r="BC50" s="225" t="s">
        <v>199</v>
      </c>
      <c r="BD50" s="225" t="s">
        <v>182</v>
      </c>
      <c r="BE50" s="226">
        <v>0</v>
      </c>
    </row>
    <row r="51" spans="35:57">
      <c r="AI51" s="225" t="s">
        <v>199</v>
      </c>
      <c r="AJ51" s="225" t="s">
        <v>181</v>
      </c>
      <c r="AK51" s="234">
        <v>64592</v>
      </c>
      <c r="AM51" s="225" t="s">
        <v>199</v>
      </c>
      <c r="AN51" s="225" t="s">
        <v>181</v>
      </c>
      <c r="AO51" s="234">
        <v>325525</v>
      </c>
      <c r="AQ51" s="225" t="s">
        <v>199</v>
      </c>
      <c r="AR51" s="225" t="s">
        <v>181</v>
      </c>
      <c r="AS51" s="226">
        <v>207774</v>
      </c>
      <c r="AU51" s="225" t="s">
        <v>199</v>
      </c>
      <c r="AV51" s="225" t="s">
        <v>182</v>
      </c>
      <c r="AW51" s="226">
        <v>780</v>
      </c>
      <c r="AY51" s="225" t="s">
        <v>199</v>
      </c>
      <c r="AZ51" s="225" t="s">
        <v>182</v>
      </c>
      <c r="BA51" s="226">
        <v>1911</v>
      </c>
      <c r="BC51" s="225" t="s">
        <v>199</v>
      </c>
      <c r="BD51" s="225" t="s">
        <v>181</v>
      </c>
      <c r="BE51" s="226">
        <v>0</v>
      </c>
    </row>
    <row r="52" spans="35:57">
      <c r="AI52" s="225" t="s">
        <v>200</v>
      </c>
      <c r="AJ52" s="225" t="s">
        <v>223</v>
      </c>
      <c r="AK52" s="234">
        <v>440563</v>
      </c>
      <c r="AM52" s="225" t="s">
        <v>200</v>
      </c>
      <c r="AN52" s="225" t="s">
        <v>223</v>
      </c>
      <c r="AO52" s="234">
        <v>1855434</v>
      </c>
      <c r="AQ52" s="225" t="s">
        <v>200</v>
      </c>
      <c r="AR52" s="225" t="s">
        <v>223</v>
      </c>
      <c r="AS52" s="226">
        <v>1210955</v>
      </c>
      <c r="AU52" s="225" t="s">
        <v>200</v>
      </c>
      <c r="AV52" s="225" t="s">
        <v>223</v>
      </c>
      <c r="AW52" s="226">
        <v>38</v>
      </c>
      <c r="AY52" s="225" t="s">
        <v>200</v>
      </c>
      <c r="AZ52" s="225" t="s">
        <v>223</v>
      </c>
      <c r="BA52" s="226">
        <v>712</v>
      </c>
      <c r="BC52" s="225" t="s">
        <v>200</v>
      </c>
      <c r="BD52" s="225" t="s">
        <v>223</v>
      </c>
      <c r="BE52" s="226">
        <v>3693</v>
      </c>
    </row>
    <row r="53" spans="35:57">
      <c r="AI53" s="225" t="s">
        <v>200</v>
      </c>
      <c r="AJ53" s="225" t="s">
        <v>224</v>
      </c>
      <c r="AK53" s="234">
        <v>979664</v>
      </c>
      <c r="AM53" s="225" t="s">
        <v>200</v>
      </c>
      <c r="AN53" s="225" t="s">
        <v>224</v>
      </c>
      <c r="AO53" s="234">
        <v>3674918</v>
      </c>
      <c r="AQ53" s="225" t="s">
        <v>200</v>
      </c>
      <c r="AR53" s="225" t="s">
        <v>224</v>
      </c>
      <c r="AS53" s="226">
        <v>2241950</v>
      </c>
      <c r="AU53" s="225" t="s">
        <v>200</v>
      </c>
      <c r="AV53" s="225" t="s">
        <v>224</v>
      </c>
      <c r="AW53" s="226">
        <v>74</v>
      </c>
      <c r="AY53" s="225" t="s">
        <v>200</v>
      </c>
      <c r="AZ53" s="225" t="s">
        <v>224</v>
      </c>
      <c r="BA53" s="226">
        <v>1438</v>
      </c>
      <c r="BC53" s="225" t="s">
        <v>200</v>
      </c>
      <c r="BD53" s="225" t="s">
        <v>224</v>
      </c>
      <c r="BE53" s="226">
        <v>8439</v>
      </c>
    </row>
    <row r="54" spans="35:57">
      <c r="AI54" s="225" t="s">
        <v>200</v>
      </c>
      <c r="AJ54" s="225" t="s">
        <v>182</v>
      </c>
      <c r="AK54" s="234">
        <v>476999</v>
      </c>
      <c r="AM54" s="225" t="s">
        <v>200</v>
      </c>
      <c r="AN54" s="225" t="s">
        <v>182</v>
      </c>
      <c r="AO54" s="234">
        <v>1886824</v>
      </c>
      <c r="AQ54" s="225" t="s">
        <v>200</v>
      </c>
      <c r="AR54" s="225" t="s">
        <v>182</v>
      </c>
      <c r="AS54" s="226">
        <v>1078667</v>
      </c>
      <c r="AU54" s="225" t="s">
        <v>200</v>
      </c>
      <c r="AV54" s="225" t="s">
        <v>181</v>
      </c>
      <c r="AW54" s="226">
        <v>10</v>
      </c>
      <c r="AY54" s="225" t="s">
        <v>200</v>
      </c>
      <c r="AZ54" s="225" t="s">
        <v>181</v>
      </c>
      <c r="BA54" s="226">
        <v>267</v>
      </c>
      <c r="BC54" s="225" t="s">
        <v>200</v>
      </c>
      <c r="BD54" s="225" t="s">
        <v>182</v>
      </c>
      <c r="BE54" s="226">
        <v>3999</v>
      </c>
    </row>
    <row r="55" spans="35:57">
      <c r="AI55" s="225" t="s">
        <v>200</v>
      </c>
      <c r="AJ55" s="225" t="s">
        <v>181</v>
      </c>
      <c r="AK55" s="234">
        <v>203027</v>
      </c>
      <c r="AM55" s="225" t="s">
        <v>200</v>
      </c>
      <c r="AN55" s="225" t="s">
        <v>181</v>
      </c>
      <c r="AO55" s="234">
        <v>718098</v>
      </c>
      <c r="AQ55" s="225" t="s">
        <v>200</v>
      </c>
      <c r="AR55" s="225" t="s">
        <v>181</v>
      </c>
      <c r="AS55" s="226">
        <v>405419</v>
      </c>
      <c r="AU55" s="225" t="s">
        <v>200</v>
      </c>
      <c r="AV55" s="225" t="s">
        <v>182</v>
      </c>
      <c r="AW55" s="226">
        <v>33</v>
      </c>
      <c r="AY55" s="225" t="s">
        <v>200</v>
      </c>
      <c r="AZ55" s="225" t="s">
        <v>182</v>
      </c>
      <c r="BA55" s="226">
        <v>701</v>
      </c>
      <c r="BC55" s="225" t="s">
        <v>200</v>
      </c>
      <c r="BD55" s="225" t="s">
        <v>181</v>
      </c>
      <c r="BE55" s="226">
        <v>1481</v>
      </c>
    </row>
    <row r="56" spans="35:57">
      <c r="AI56" s="225" t="s">
        <v>201</v>
      </c>
      <c r="AJ56" s="225" t="s">
        <v>223</v>
      </c>
      <c r="AK56" s="234">
        <v>230769</v>
      </c>
      <c r="AM56" s="225" t="s">
        <v>201</v>
      </c>
      <c r="AN56" s="225" t="s">
        <v>223</v>
      </c>
      <c r="AO56" s="234">
        <v>1146230</v>
      </c>
      <c r="AQ56" s="225" t="s">
        <v>201</v>
      </c>
      <c r="AR56" s="225" t="s">
        <v>223</v>
      </c>
      <c r="AS56" s="226">
        <v>1323223</v>
      </c>
      <c r="AU56" s="225" t="s">
        <v>201</v>
      </c>
      <c r="AV56" s="225" t="s">
        <v>223</v>
      </c>
      <c r="AW56" s="226">
        <v>38</v>
      </c>
      <c r="AY56" s="225" t="s">
        <v>201</v>
      </c>
      <c r="AZ56" s="225" t="s">
        <v>223</v>
      </c>
      <c r="BA56" s="226">
        <v>79</v>
      </c>
      <c r="BC56" s="225" t="s">
        <v>201</v>
      </c>
      <c r="BD56" s="225" t="s">
        <v>223</v>
      </c>
      <c r="BE56" s="226">
        <v>0</v>
      </c>
    </row>
    <row r="57" spans="35:57">
      <c r="AI57" s="225" t="s">
        <v>201</v>
      </c>
      <c r="AJ57" s="225" t="s">
        <v>224</v>
      </c>
      <c r="AK57" s="234">
        <v>468041</v>
      </c>
      <c r="AM57" s="225" t="s">
        <v>201</v>
      </c>
      <c r="AN57" s="225" t="s">
        <v>224</v>
      </c>
      <c r="AO57" s="234">
        <v>2284260</v>
      </c>
      <c r="AQ57" s="225" t="s">
        <v>201</v>
      </c>
      <c r="AR57" s="225" t="s">
        <v>224</v>
      </c>
      <c r="AS57" s="226">
        <v>2448829</v>
      </c>
      <c r="AU57" s="225" t="s">
        <v>201</v>
      </c>
      <c r="AV57" s="225" t="s">
        <v>224</v>
      </c>
      <c r="AW57" s="226">
        <v>67</v>
      </c>
      <c r="AY57" s="225" t="s">
        <v>201</v>
      </c>
      <c r="AZ57" s="225" t="s">
        <v>224</v>
      </c>
      <c r="BA57" s="226">
        <v>151</v>
      </c>
      <c r="BC57" s="225" t="s">
        <v>201</v>
      </c>
      <c r="BD57" s="225" t="s">
        <v>224</v>
      </c>
      <c r="BE57" s="226">
        <v>0</v>
      </c>
    </row>
    <row r="58" spans="35:57">
      <c r="AI58" s="225" t="s">
        <v>201</v>
      </c>
      <c r="AJ58" s="225" t="s">
        <v>182</v>
      </c>
      <c r="AK58" s="234">
        <v>232939</v>
      </c>
      <c r="AM58" s="225" t="s">
        <v>201</v>
      </c>
      <c r="AN58" s="225" t="s">
        <v>182</v>
      </c>
      <c r="AO58" s="234">
        <v>1145445</v>
      </c>
      <c r="AQ58" s="225" t="s">
        <v>201</v>
      </c>
      <c r="AR58" s="225" t="s">
        <v>182</v>
      </c>
      <c r="AS58" s="226">
        <v>1150356</v>
      </c>
      <c r="AU58" s="225" t="s">
        <v>201</v>
      </c>
      <c r="AV58" s="225" t="s">
        <v>181</v>
      </c>
      <c r="AW58" s="226">
        <v>8</v>
      </c>
      <c r="AY58" s="225" t="s">
        <v>201</v>
      </c>
      <c r="AZ58" s="225" t="s">
        <v>181</v>
      </c>
      <c r="BA58" s="226">
        <v>24</v>
      </c>
      <c r="BC58" s="225" t="s">
        <v>201</v>
      </c>
      <c r="BD58" s="225" t="s">
        <v>182</v>
      </c>
      <c r="BE58" s="226">
        <v>0</v>
      </c>
    </row>
    <row r="59" spans="35:57">
      <c r="AI59" s="225" t="s">
        <v>201</v>
      </c>
      <c r="AJ59" s="225" t="s">
        <v>181</v>
      </c>
      <c r="AK59" s="234">
        <v>77181</v>
      </c>
      <c r="AM59" s="225" t="s">
        <v>201</v>
      </c>
      <c r="AN59" s="225" t="s">
        <v>181</v>
      </c>
      <c r="AO59" s="234">
        <v>362219</v>
      </c>
      <c r="AQ59" s="225" t="s">
        <v>201</v>
      </c>
      <c r="AR59" s="225" t="s">
        <v>181</v>
      </c>
      <c r="AS59" s="226">
        <v>358975</v>
      </c>
      <c r="AU59" s="225" t="s">
        <v>201</v>
      </c>
      <c r="AV59" s="225" t="s">
        <v>182</v>
      </c>
      <c r="AW59" s="226">
        <v>32</v>
      </c>
      <c r="AY59" s="225" t="s">
        <v>201</v>
      </c>
      <c r="AZ59" s="225" t="s">
        <v>182</v>
      </c>
      <c r="BA59" s="226">
        <v>68</v>
      </c>
      <c r="BC59" s="225" t="s">
        <v>201</v>
      </c>
      <c r="BD59" s="225" t="s">
        <v>181</v>
      </c>
      <c r="BE59" s="226">
        <v>0</v>
      </c>
    </row>
    <row r="60" spans="35:57">
      <c r="AI60" s="225" t="s">
        <v>145</v>
      </c>
      <c r="AJ60" s="225" t="s">
        <v>223</v>
      </c>
      <c r="AK60" s="234">
        <v>157801</v>
      </c>
      <c r="AM60" s="225" t="s">
        <v>145</v>
      </c>
      <c r="AN60" s="225" t="s">
        <v>223</v>
      </c>
      <c r="AO60" s="234">
        <v>650251</v>
      </c>
      <c r="AQ60" s="225" t="s">
        <v>145</v>
      </c>
      <c r="AR60" s="225" t="s">
        <v>223</v>
      </c>
      <c r="AS60" s="226">
        <v>809108</v>
      </c>
      <c r="AU60" s="225" t="s">
        <v>145</v>
      </c>
      <c r="AV60" s="225" t="s">
        <v>223</v>
      </c>
      <c r="AW60" s="226">
        <v>318683</v>
      </c>
      <c r="AY60" s="225" t="s">
        <v>145</v>
      </c>
      <c r="AZ60" s="225" t="s">
        <v>223</v>
      </c>
      <c r="BA60" s="226">
        <v>478390</v>
      </c>
      <c r="BC60" s="225" t="s">
        <v>145</v>
      </c>
      <c r="BD60" s="225" t="s">
        <v>223</v>
      </c>
      <c r="BE60" s="226">
        <v>0</v>
      </c>
    </row>
    <row r="61" spans="35:57">
      <c r="AI61" s="225" t="s">
        <v>145</v>
      </c>
      <c r="AJ61" s="225" t="s">
        <v>224</v>
      </c>
      <c r="AK61" s="234">
        <v>320070</v>
      </c>
      <c r="AM61" s="225" t="s">
        <v>145</v>
      </c>
      <c r="AN61" s="225" t="s">
        <v>224</v>
      </c>
      <c r="AO61" s="234">
        <v>1137607</v>
      </c>
      <c r="AQ61" s="225" t="s">
        <v>145</v>
      </c>
      <c r="AR61" s="225" t="s">
        <v>224</v>
      </c>
      <c r="AS61" s="226">
        <v>1314492</v>
      </c>
      <c r="AU61" s="225" t="s">
        <v>145</v>
      </c>
      <c r="AV61" s="225" t="s">
        <v>224</v>
      </c>
      <c r="AW61" s="226">
        <v>477945</v>
      </c>
      <c r="AY61" s="225" t="s">
        <v>145</v>
      </c>
      <c r="AZ61" s="225" t="s">
        <v>224</v>
      </c>
      <c r="BA61" s="226">
        <v>760758</v>
      </c>
      <c r="BC61" s="225" t="s">
        <v>145</v>
      </c>
      <c r="BD61" s="225" t="s">
        <v>224</v>
      </c>
      <c r="BE61" s="226">
        <v>0</v>
      </c>
    </row>
    <row r="62" spans="35:57">
      <c r="AI62" s="225" t="s">
        <v>145</v>
      </c>
      <c r="AJ62" s="225" t="s">
        <v>182</v>
      </c>
      <c r="AK62" s="234">
        <v>150771</v>
      </c>
      <c r="AM62" s="225" t="s">
        <v>145</v>
      </c>
      <c r="AN62" s="225" t="s">
        <v>182</v>
      </c>
      <c r="AO62" s="234">
        <v>576966</v>
      </c>
      <c r="AQ62" s="225" t="s">
        <v>145</v>
      </c>
      <c r="AR62" s="225" t="s">
        <v>182</v>
      </c>
      <c r="AS62" s="226">
        <v>596842</v>
      </c>
      <c r="AU62" s="225" t="s">
        <v>145</v>
      </c>
      <c r="AV62" s="225" t="s">
        <v>181</v>
      </c>
      <c r="AW62" s="226">
        <v>82064</v>
      </c>
      <c r="AY62" s="225" t="s">
        <v>145</v>
      </c>
      <c r="AZ62" s="225" t="s">
        <v>181</v>
      </c>
      <c r="BA62" s="226">
        <v>136014</v>
      </c>
      <c r="BC62" s="225" t="s">
        <v>145</v>
      </c>
      <c r="BD62" s="225" t="s">
        <v>182</v>
      </c>
      <c r="BE62" s="226">
        <v>0</v>
      </c>
    </row>
    <row r="63" spans="35:57">
      <c r="AI63" s="225" t="s">
        <v>145</v>
      </c>
      <c r="AJ63" s="225" t="s">
        <v>181</v>
      </c>
      <c r="AK63" s="234">
        <v>66139</v>
      </c>
      <c r="AM63" s="225" t="s">
        <v>145</v>
      </c>
      <c r="AN63" s="225" t="s">
        <v>181</v>
      </c>
      <c r="AO63" s="234">
        <v>227199</v>
      </c>
      <c r="AQ63" s="225" t="s">
        <v>145</v>
      </c>
      <c r="AR63" s="225" t="s">
        <v>181</v>
      </c>
      <c r="AS63" s="226">
        <v>235796</v>
      </c>
      <c r="AU63" s="225" t="s">
        <v>145</v>
      </c>
      <c r="AV63" s="225" t="s">
        <v>182</v>
      </c>
      <c r="AW63" s="226">
        <v>211508</v>
      </c>
      <c r="AY63" s="225" t="s">
        <v>145</v>
      </c>
      <c r="AZ63" s="225" t="s">
        <v>182</v>
      </c>
      <c r="BA63" s="226">
        <v>343542</v>
      </c>
      <c r="BC63" s="225" t="s">
        <v>145</v>
      </c>
      <c r="BD63" s="225" t="s">
        <v>181</v>
      </c>
      <c r="BE63" s="226">
        <v>0</v>
      </c>
    </row>
    <row r="64" spans="35:57">
      <c r="AI64" s="225" t="s">
        <v>141</v>
      </c>
      <c r="AJ64" s="225" t="s">
        <v>223</v>
      </c>
      <c r="AK64" s="234">
        <v>234710</v>
      </c>
      <c r="AM64" s="225" t="s">
        <v>141</v>
      </c>
      <c r="AN64" s="225" t="s">
        <v>223</v>
      </c>
      <c r="AO64" s="234">
        <v>1281434</v>
      </c>
      <c r="AQ64" s="225" t="s">
        <v>141</v>
      </c>
      <c r="AR64" s="225" t="s">
        <v>223</v>
      </c>
      <c r="AS64" s="226">
        <v>752436</v>
      </c>
      <c r="AU64" s="225" t="s">
        <v>141</v>
      </c>
      <c r="AV64" s="225" t="s">
        <v>223</v>
      </c>
      <c r="AW64" s="226">
        <v>571313</v>
      </c>
      <c r="AY64" s="225" t="s">
        <v>141</v>
      </c>
      <c r="AZ64" s="225" t="s">
        <v>223</v>
      </c>
      <c r="BA64" s="226">
        <v>801543</v>
      </c>
      <c r="BC64" s="225" t="s">
        <v>141</v>
      </c>
      <c r="BD64" s="225" t="s">
        <v>223</v>
      </c>
      <c r="BE64" s="226">
        <v>0</v>
      </c>
    </row>
    <row r="65" spans="35:57">
      <c r="AI65" s="225" t="s">
        <v>141</v>
      </c>
      <c r="AJ65" s="225" t="s">
        <v>224</v>
      </c>
      <c r="AK65" s="234">
        <v>427417</v>
      </c>
      <c r="AM65" s="225" t="s">
        <v>141</v>
      </c>
      <c r="AN65" s="225" t="s">
        <v>224</v>
      </c>
      <c r="AO65" s="234">
        <v>2175868</v>
      </c>
      <c r="AQ65" s="225" t="s">
        <v>141</v>
      </c>
      <c r="AR65" s="225" t="s">
        <v>224</v>
      </c>
      <c r="AS65" s="226">
        <v>1179086</v>
      </c>
      <c r="AU65" s="225" t="s">
        <v>141</v>
      </c>
      <c r="AV65" s="225" t="s">
        <v>224</v>
      </c>
      <c r="AW65" s="226">
        <v>861969</v>
      </c>
      <c r="AY65" s="225" t="s">
        <v>141</v>
      </c>
      <c r="AZ65" s="225" t="s">
        <v>224</v>
      </c>
      <c r="BA65" s="226">
        <v>1283442</v>
      </c>
      <c r="BC65" s="225" t="s">
        <v>141</v>
      </c>
      <c r="BD65" s="225" t="s">
        <v>224</v>
      </c>
      <c r="BE65" s="226">
        <v>0</v>
      </c>
    </row>
    <row r="66" spans="35:57">
      <c r="AI66" s="225" t="s">
        <v>141</v>
      </c>
      <c r="AJ66" s="225" t="s">
        <v>182</v>
      </c>
      <c r="AK66" s="234">
        <v>214011</v>
      </c>
      <c r="AM66" s="225" t="s">
        <v>141</v>
      </c>
      <c r="AN66" s="225" t="s">
        <v>182</v>
      </c>
      <c r="AO66" s="234">
        <v>1123325</v>
      </c>
      <c r="AQ66" s="225" t="s">
        <v>141</v>
      </c>
      <c r="AR66" s="225" t="s">
        <v>182</v>
      </c>
      <c r="AS66" s="226">
        <v>554293</v>
      </c>
      <c r="AU66" s="225" t="s">
        <v>141</v>
      </c>
      <c r="AV66" s="225" t="s">
        <v>181</v>
      </c>
      <c r="AW66" s="226">
        <v>154743</v>
      </c>
      <c r="AY66" s="225" t="s">
        <v>141</v>
      </c>
      <c r="AZ66" s="225" t="s">
        <v>181</v>
      </c>
      <c r="BA66" s="226">
        <v>231638</v>
      </c>
      <c r="BC66" s="225" t="s">
        <v>141</v>
      </c>
      <c r="BD66" s="225" t="s">
        <v>182</v>
      </c>
      <c r="BE66" s="226">
        <v>0</v>
      </c>
    </row>
    <row r="67" spans="35:57">
      <c r="AI67" s="225" t="s">
        <v>141</v>
      </c>
      <c r="AJ67" s="225" t="s">
        <v>181</v>
      </c>
      <c r="AK67" s="234">
        <v>81474</v>
      </c>
      <c r="AM67" s="225" t="s">
        <v>141</v>
      </c>
      <c r="AN67" s="225" t="s">
        <v>181</v>
      </c>
      <c r="AO67" s="234">
        <v>428335</v>
      </c>
      <c r="AQ67" s="225" t="s">
        <v>141</v>
      </c>
      <c r="AR67" s="225" t="s">
        <v>181</v>
      </c>
      <c r="AS67" s="226">
        <v>212872</v>
      </c>
      <c r="AU67" s="225" t="s">
        <v>141</v>
      </c>
      <c r="AV67" s="225" t="s">
        <v>182</v>
      </c>
      <c r="AW67" s="226">
        <v>405565</v>
      </c>
      <c r="AY67" s="225" t="s">
        <v>141</v>
      </c>
      <c r="AZ67" s="225" t="s">
        <v>182</v>
      </c>
      <c r="BA67" s="226">
        <v>607354</v>
      </c>
      <c r="BC67" s="225" t="s">
        <v>141</v>
      </c>
      <c r="BD67" s="225" t="s">
        <v>181</v>
      </c>
      <c r="BE67" s="226">
        <v>0</v>
      </c>
    </row>
    <row r="68" spans="35:57">
      <c r="AI68" s="225" t="s">
        <v>143</v>
      </c>
      <c r="AJ68" s="225" t="s">
        <v>223</v>
      </c>
      <c r="AK68" s="234">
        <v>283478</v>
      </c>
      <c r="AM68" s="225" t="s">
        <v>143</v>
      </c>
      <c r="AN68" s="225" t="s">
        <v>223</v>
      </c>
      <c r="AO68" s="234">
        <v>1404108</v>
      </c>
      <c r="AQ68" s="225" t="s">
        <v>143</v>
      </c>
      <c r="AR68" s="225" t="s">
        <v>223</v>
      </c>
      <c r="AS68" s="226">
        <v>839428</v>
      </c>
      <c r="AU68" s="225" t="s">
        <v>143</v>
      </c>
      <c r="AV68" s="225" t="s">
        <v>223</v>
      </c>
      <c r="AW68" s="226">
        <v>837963</v>
      </c>
      <c r="AY68" s="225" t="s">
        <v>143</v>
      </c>
      <c r="AZ68" s="225" t="s">
        <v>223</v>
      </c>
      <c r="BA68" s="226">
        <v>1121500</v>
      </c>
      <c r="BC68" s="225" t="s">
        <v>143</v>
      </c>
      <c r="BD68" s="225" t="s">
        <v>223</v>
      </c>
      <c r="BE68" s="226">
        <v>0</v>
      </c>
    </row>
    <row r="69" spans="35:57">
      <c r="AI69" s="225" t="s">
        <v>143</v>
      </c>
      <c r="AJ69" s="225" t="s">
        <v>224</v>
      </c>
      <c r="AK69" s="234">
        <v>482495</v>
      </c>
      <c r="AM69" s="225" t="s">
        <v>143</v>
      </c>
      <c r="AN69" s="225" t="s">
        <v>224</v>
      </c>
      <c r="AO69" s="234">
        <v>2191410</v>
      </c>
      <c r="AQ69" s="225" t="s">
        <v>143</v>
      </c>
      <c r="AR69" s="225" t="s">
        <v>224</v>
      </c>
      <c r="AS69" s="226">
        <v>1179581</v>
      </c>
      <c r="AU69" s="225" t="s">
        <v>143</v>
      </c>
      <c r="AV69" s="225" t="s">
        <v>224</v>
      </c>
      <c r="AW69" s="226">
        <v>1223635</v>
      </c>
      <c r="AY69" s="225" t="s">
        <v>143</v>
      </c>
      <c r="AZ69" s="225" t="s">
        <v>224</v>
      </c>
      <c r="BA69" s="226">
        <v>1640265</v>
      </c>
      <c r="BC69" s="225" t="s">
        <v>143</v>
      </c>
      <c r="BD69" s="225" t="s">
        <v>224</v>
      </c>
      <c r="BE69" s="226">
        <v>0</v>
      </c>
    </row>
    <row r="70" spans="35:57">
      <c r="AI70" s="225" t="s">
        <v>143</v>
      </c>
      <c r="AJ70" s="225" t="s">
        <v>182</v>
      </c>
      <c r="AK70" s="234">
        <v>237926</v>
      </c>
      <c r="AM70" s="225" t="s">
        <v>143</v>
      </c>
      <c r="AN70" s="225" t="s">
        <v>182</v>
      </c>
      <c r="AO70" s="234">
        <v>1195688</v>
      </c>
      <c r="AQ70" s="225" t="s">
        <v>143</v>
      </c>
      <c r="AR70" s="225" t="s">
        <v>182</v>
      </c>
      <c r="AS70" s="226">
        <v>572741</v>
      </c>
      <c r="AU70" s="225" t="s">
        <v>143</v>
      </c>
      <c r="AV70" s="225" t="s">
        <v>181</v>
      </c>
      <c r="AW70" s="226">
        <v>205838</v>
      </c>
      <c r="AY70" s="225" t="s">
        <v>143</v>
      </c>
      <c r="AZ70" s="225" t="s">
        <v>181</v>
      </c>
      <c r="BA70" s="226">
        <v>273744</v>
      </c>
      <c r="BC70" s="225" t="s">
        <v>143</v>
      </c>
      <c r="BD70" s="225" t="s">
        <v>182</v>
      </c>
      <c r="BE70" s="226">
        <v>0</v>
      </c>
    </row>
    <row r="71" spans="35:57">
      <c r="AI71" s="225" t="s">
        <v>143</v>
      </c>
      <c r="AJ71" s="225" t="s">
        <v>181</v>
      </c>
      <c r="AK71" s="234">
        <v>85114</v>
      </c>
      <c r="AM71" s="225" t="s">
        <v>143</v>
      </c>
      <c r="AN71" s="225" t="s">
        <v>181</v>
      </c>
      <c r="AO71" s="234">
        <v>413523</v>
      </c>
      <c r="AQ71" s="225" t="s">
        <v>143</v>
      </c>
      <c r="AR71" s="225" t="s">
        <v>181</v>
      </c>
      <c r="AS71" s="226">
        <v>195871</v>
      </c>
      <c r="AU71" s="225" t="s">
        <v>143</v>
      </c>
      <c r="AV71" s="225" t="s">
        <v>182</v>
      </c>
      <c r="AW71" s="226">
        <v>600536</v>
      </c>
      <c r="AY71" s="225" t="s">
        <v>143</v>
      </c>
      <c r="AZ71" s="225" t="s">
        <v>182</v>
      </c>
      <c r="BA71" s="226">
        <v>797638</v>
      </c>
      <c r="BC71" s="225" t="s">
        <v>143</v>
      </c>
      <c r="BD71" s="225" t="s">
        <v>181</v>
      </c>
      <c r="BE71" s="226">
        <v>0</v>
      </c>
    </row>
    <row r="72" spans="35:57">
      <c r="AI72" s="225" t="s">
        <v>202</v>
      </c>
      <c r="AJ72" s="225" t="s">
        <v>223</v>
      </c>
      <c r="AK72" s="234">
        <v>215726</v>
      </c>
      <c r="AM72" s="225" t="s">
        <v>202</v>
      </c>
      <c r="AN72" s="225" t="s">
        <v>223</v>
      </c>
      <c r="AO72" s="234">
        <v>965239</v>
      </c>
      <c r="AQ72" s="225" t="s">
        <v>202</v>
      </c>
      <c r="AR72" s="225" t="s">
        <v>223</v>
      </c>
      <c r="AS72" s="226">
        <v>1186575</v>
      </c>
      <c r="AU72" s="225" t="s">
        <v>202</v>
      </c>
      <c r="AV72" s="225" t="s">
        <v>223</v>
      </c>
      <c r="AW72" s="226">
        <v>193</v>
      </c>
      <c r="AY72" s="225" t="s">
        <v>202</v>
      </c>
      <c r="AZ72" s="225" t="s">
        <v>223</v>
      </c>
      <c r="BA72" s="226">
        <v>65</v>
      </c>
      <c r="BC72" s="225" t="s">
        <v>202</v>
      </c>
      <c r="BD72" s="225" t="s">
        <v>223</v>
      </c>
      <c r="BE72" s="226">
        <v>0</v>
      </c>
    </row>
    <row r="73" spans="35:57">
      <c r="AI73" s="225" t="s">
        <v>202</v>
      </c>
      <c r="AJ73" s="225" t="s">
        <v>224</v>
      </c>
      <c r="AK73" s="234">
        <v>397281</v>
      </c>
      <c r="AM73" s="225" t="s">
        <v>202</v>
      </c>
      <c r="AN73" s="225" t="s">
        <v>224</v>
      </c>
      <c r="AO73" s="234">
        <v>1566754</v>
      </c>
      <c r="AQ73" s="225" t="s">
        <v>202</v>
      </c>
      <c r="AR73" s="225" t="s">
        <v>224</v>
      </c>
      <c r="AS73" s="226">
        <v>1832369</v>
      </c>
      <c r="AU73" s="225" t="s">
        <v>202</v>
      </c>
      <c r="AV73" s="225" t="s">
        <v>224</v>
      </c>
      <c r="AW73" s="226">
        <v>303</v>
      </c>
      <c r="AY73" s="225" t="s">
        <v>202</v>
      </c>
      <c r="AZ73" s="225" t="s">
        <v>224</v>
      </c>
      <c r="BA73" s="226">
        <v>79</v>
      </c>
      <c r="BC73" s="225" t="s">
        <v>202</v>
      </c>
      <c r="BD73" s="225" t="s">
        <v>224</v>
      </c>
      <c r="BE73" s="226">
        <v>0</v>
      </c>
    </row>
    <row r="74" spans="35:57">
      <c r="AI74" s="225" t="s">
        <v>202</v>
      </c>
      <c r="AJ74" s="225" t="s">
        <v>182</v>
      </c>
      <c r="AK74" s="234">
        <v>194771</v>
      </c>
      <c r="AM74" s="225" t="s">
        <v>202</v>
      </c>
      <c r="AN74" s="225" t="s">
        <v>182</v>
      </c>
      <c r="AO74" s="234">
        <v>822345</v>
      </c>
      <c r="AQ74" s="225" t="s">
        <v>202</v>
      </c>
      <c r="AR74" s="225" t="s">
        <v>182</v>
      </c>
      <c r="AS74" s="226">
        <v>853118</v>
      </c>
      <c r="AU74" s="225" t="s">
        <v>202</v>
      </c>
      <c r="AV74" s="225" t="s">
        <v>181</v>
      </c>
      <c r="AW74" s="226">
        <v>48</v>
      </c>
      <c r="AY74" s="225" t="s">
        <v>202</v>
      </c>
      <c r="AZ74" s="225" t="s">
        <v>181</v>
      </c>
      <c r="BA74" s="226">
        <v>10</v>
      </c>
      <c r="BC74" s="225" t="s">
        <v>202</v>
      </c>
      <c r="BD74" s="225" t="s">
        <v>182</v>
      </c>
      <c r="BE74" s="226">
        <v>0</v>
      </c>
    </row>
    <row r="75" spans="35:57">
      <c r="AI75" s="225" t="s">
        <v>202</v>
      </c>
      <c r="AJ75" s="225" t="s">
        <v>181</v>
      </c>
      <c r="AK75" s="234">
        <v>71177</v>
      </c>
      <c r="AM75" s="225" t="s">
        <v>202</v>
      </c>
      <c r="AN75" s="225" t="s">
        <v>181</v>
      </c>
      <c r="AO75" s="234">
        <v>296274</v>
      </c>
      <c r="AQ75" s="225" t="s">
        <v>202</v>
      </c>
      <c r="AR75" s="225" t="s">
        <v>181</v>
      </c>
      <c r="AS75" s="226">
        <v>307209</v>
      </c>
      <c r="AU75" s="225" t="s">
        <v>202</v>
      </c>
      <c r="AV75" s="225" t="s">
        <v>182</v>
      </c>
      <c r="AW75" s="226">
        <v>142</v>
      </c>
      <c r="AY75" s="225" t="s">
        <v>202</v>
      </c>
      <c r="AZ75" s="225" t="s">
        <v>182</v>
      </c>
      <c r="BA75" s="226">
        <v>28</v>
      </c>
      <c r="BC75" s="225" t="s">
        <v>202</v>
      </c>
      <c r="BD75" s="225" t="s">
        <v>181</v>
      </c>
      <c r="BE75" s="226">
        <v>0</v>
      </c>
    </row>
    <row r="76" spans="35:57">
      <c r="AI76" s="225" t="s">
        <v>142</v>
      </c>
      <c r="AJ76" s="225" t="s">
        <v>223</v>
      </c>
      <c r="AK76" s="234">
        <v>395953</v>
      </c>
      <c r="AM76" s="225" t="s">
        <v>142</v>
      </c>
      <c r="AN76" s="225" t="s">
        <v>223</v>
      </c>
      <c r="AO76" s="234">
        <v>1981481</v>
      </c>
      <c r="AQ76" s="225" t="s">
        <v>142</v>
      </c>
      <c r="AR76" s="225" t="s">
        <v>223</v>
      </c>
      <c r="AS76" s="226">
        <v>1048516</v>
      </c>
      <c r="AU76" s="225" t="s">
        <v>142</v>
      </c>
      <c r="AV76" s="225" t="s">
        <v>223</v>
      </c>
      <c r="AW76" s="226">
        <v>1024739</v>
      </c>
      <c r="AY76" s="225" t="s">
        <v>142</v>
      </c>
      <c r="AZ76" s="225" t="s">
        <v>223</v>
      </c>
      <c r="BA76" s="226">
        <v>1073014</v>
      </c>
      <c r="BC76" s="225" t="s">
        <v>142</v>
      </c>
      <c r="BD76" s="225" t="s">
        <v>223</v>
      </c>
      <c r="BE76" s="226">
        <v>498</v>
      </c>
    </row>
    <row r="77" spans="35:57">
      <c r="AI77" s="225" t="s">
        <v>142</v>
      </c>
      <c r="AJ77" s="225" t="s">
        <v>224</v>
      </c>
      <c r="AK77" s="234">
        <v>817517</v>
      </c>
      <c r="AM77" s="225" t="s">
        <v>142</v>
      </c>
      <c r="AN77" s="225" t="s">
        <v>224</v>
      </c>
      <c r="AO77" s="234">
        <v>3334465</v>
      </c>
      <c r="AQ77" s="225" t="s">
        <v>142</v>
      </c>
      <c r="AR77" s="225" t="s">
        <v>224</v>
      </c>
      <c r="AS77" s="226">
        <v>1592497</v>
      </c>
      <c r="AU77" s="225" t="s">
        <v>142</v>
      </c>
      <c r="AV77" s="225" t="s">
        <v>224</v>
      </c>
      <c r="AW77" s="226">
        <v>1580990</v>
      </c>
      <c r="AY77" s="225" t="s">
        <v>142</v>
      </c>
      <c r="AZ77" s="225" t="s">
        <v>224</v>
      </c>
      <c r="BA77" s="226">
        <v>1663916</v>
      </c>
      <c r="BC77" s="225" t="s">
        <v>142</v>
      </c>
      <c r="BD77" s="225" t="s">
        <v>224</v>
      </c>
      <c r="BE77" s="226">
        <v>1147</v>
      </c>
    </row>
    <row r="78" spans="35:57">
      <c r="AI78" s="225" t="s">
        <v>142</v>
      </c>
      <c r="AJ78" s="225" t="s">
        <v>182</v>
      </c>
      <c r="AK78" s="234">
        <v>403971</v>
      </c>
      <c r="AM78" s="225" t="s">
        <v>142</v>
      </c>
      <c r="AN78" s="225" t="s">
        <v>182</v>
      </c>
      <c r="AO78" s="234">
        <v>1769428</v>
      </c>
      <c r="AQ78" s="225" t="s">
        <v>142</v>
      </c>
      <c r="AR78" s="225" t="s">
        <v>182</v>
      </c>
      <c r="AS78" s="226">
        <v>759168</v>
      </c>
      <c r="AU78" s="225" t="s">
        <v>142</v>
      </c>
      <c r="AV78" s="225" t="s">
        <v>181</v>
      </c>
      <c r="AW78" s="226">
        <v>293982</v>
      </c>
      <c r="AY78" s="225" t="s">
        <v>142</v>
      </c>
      <c r="AZ78" s="225" t="s">
        <v>181</v>
      </c>
      <c r="BA78" s="226">
        <v>308843</v>
      </c>
      <c r="BC78" s="225" t="s">
        <v>142</v>
      </c>
      <c r="BD78" s="225" t="s">
        <v>182</v>
      </c>
      <c r="BE78" s="226">
        <v>542</v>
      </c>
    </row>
    <row r="79" spans="35:57">
      <c r="AI79" s="225" t="s">
        <v>142</v>
      </c>
      <c r="AJ79" s="225" t="s">
        <v>181</v>
      </c>
      <c r="AK79" s="234">
        <v>164311</v>
      </c>
      <c r="AM79" s="225" t="s">
        <v>142</v>
      </c>
      <c r="AN79" s="225" t="s">
        <v>181</v>
      </c>
      <c r="AO79" s="234">
        <v>690804</v>
      </c>
      <c r="AQ79" s="225" t="s">
        <v>142</v>
      </c>
      <c r="AR79" s="225" t="s">
        <v>181</v>
      </c>
      <c r="AS79" s="226">
        <v>294282</v>
      </c>
      <c r="AU79" s="225" t="s">
        <v>142</v>
      </c>
      <c r="AV79" s="225" t="s">
        <v>182</v>
      </c>
      <c r="AW79" s="226">
        <v>755470</v>
      </c>
      <c r="AY79" s="225" t="s">
        <v>142</v>
      </c>
      <c r="AZ79" s="225" t="s">
        <v>182</v>
      </c>
      <c r="BA79" s="226">
        <v>793860</v>
      </c>
      <c r="BC79" s="225" t="s">
        <v>142</v>
      </c>
      <c r="BD79" s="225" t="s">
        <v>181</v>
      </c>
      <c r="BE79" s="226">
        <v>192</v>
      </c>
    </row>
    <row r="80" spans="35:57">
      <c r="AI80" s="225" t="s">
        <v>140</v>
      </c>
      <c r="AJ80" s="225" t="s">
        <v>223</v>
      </c>
      <c r="AK80" s="234">
        <v>525779</v>
      </c>
      <c r="AM80" s="225" t="s">
        <v>140</v>
      </c>
      <c r="AN80" s="225" t="s">
        <v>223</v>
      </c>
      <c r="AO80" s="234">
        <v>2414952</v>
      </c>
      <c r="AQ80" s="225" t="s">
        <v>140</v>
      </c>
      <c r="AR80" s="225" t="s">
        <v>223</v>
      </c>
      <c r="AS80" s="226">
        <v>1093638</v>
      </c>
      <c r="AU80" s="225" t="s">
        <v>140</v>
      </c>
      <c r="AV80" s="225" t="s">
        <v>223</v>
      </c>
      <c r="AW80" s="226">
        <v>1108511</v>
      </c>
      <c r="AY80" s="225" t="s">
        <v>140</v>
      </c>
      <c r="AZ80" s="225" t="s">
        <v>223</v>
      </c>
      <c r="BA80" s="226">
        <v>1374966</v>
      </c>
      <c r="BC80" s="225" t="s">
        <v>140</v>
      </c>
      <c r="BD80" s="225" t="s">
        <v>223</v>
      </c>
      <c r="BE80" s="226">
        <v>836</v>
      </c>
    </row>
    <row r="81" spans="35:57">
      <c r="AI81" s="225" t="s">
        <v>140</v>
      </c>
      <c r="AJ81" s="225" t="s">
        <v>224</v>
      </c>
      <c r="AK81" s="234">
        <v>1006436</v>
      </c>
      <c r="AM81" s="225" t="s">
        <v>140</v>
      </c>
      <c r="AN81" s="225" t="s">
        <v>224</v>
      </c>
      <c r="AO81" s="234">
        <v>4236758</v>
      </c>
      <c r="AQ81" s="225" t="s">
        <v>140</v>
      </c>
      <c r="AR81" s="225" t="s">
        <v>224</v>
      </c>
      <c r="AS81" s="226">
        <v>1651018</v>
      </c>
      <c r="AU81" s="225" t="s">
        <v>140</v>
      </c>
      <c r="AV81" s="225" t="s">
        <v>224</v>
      </c>
      <c r="AW81" s="226">
        <v>1720376</v>
      </c>
      <c r="AY81" s="225" t="s">
        <v>140</v>
      </c>
      <c r="AZ81" s="225" t="s">
        <v>224</v>
      </c>
      <c r="BA81" s="226">
        <v>2167305</v>
      </c>
      <c r="BC81" s="225" t="s">
        <v>140</v>
      </c>
      <c r="BD81" s="225" t="s">
        <v>224</v>
      </c>
      <c r="BE81" s="226">
        <v>1631</v>
      </c>
    </row>
    <row r="82" spans="35:57">
      <c r="AI82" s="225" t="s">
        <v>140</v>
      </c>
      <c r="AJ82" s="225" t="s">
        <v>182</v>
      </c>
      <c r="AK82" s="234">
        <v>495266</v>
      </c>
      <c r="AM82" s="225" t="s">
        <v>140</v>
      </c>
      <c r="AN82" s="225" t="s">
        <v>182</v>
      </c>
      <c r="AO82" s="234">
        <v>2214714</v>
      </c>
      <c r="AQ82" s="225" t="s">
        <v>140</v>
      </c>
      <c r="AR82" s="225" t="s">
        <v>182</v>
      </c>
      <c r="AS82" s="226">
        <v>751604</v>
      </c>
      <c r="AU82" s="225" t="s">
        <v>140</v>
      </c>
      <c r="AV82" s="225" t="s">
        <v>181</v>
      </c>
      <c r="AW82" s="226">
        <v>305022</v>
      </c>
      <c r="AY82" s="225" t="s">
        <v>140</v>
      </c>
      <c r="AZ82" s="225" t="s">
        <v>181</v>
      </c>
      <c r="BA82" s="226">
        <v>385664</v>
      </c>
      <c r="BC82" s="225" t="s">
        <v>140</v>
      </c>
      <c r="BD82" s="225" t="s">
        <v>182</v>
      </c>
      <c r="BE82" s="226">
        <v>730</v>
      </c>
    </row>
    <row r="83" spans="35:57">
      <c r="AI83" s="225" t="s">
        <v>140</v>
      </c>
      <c r="AJ83" s="225" t="s">
        <v>181</v>
      </c>
      <c r="AK83" s="234">
        <v>200128</v>
      </c>
      <c r="AM83" s="225" t="s">
        <v>140</v>
      </c>
      <c r="AN83" s="225" t="s">
        <v>181</v>
      </c>
      <c r="AO83" s="234">
        <v>850607</v>
      </c>
      <c r="AQ83" s="225" t="s">
        <v>140</v>
      </c>
      <c r="AR83" s="225" t="s">
        <v>181</v>
      </c>
      <c r="AS83" s="226">
        <v>285833</v>
      </c>
      <c r="AU83" s="225" t="s">
        <v>140</v>
      </c>
      <c r="AV83" s="225" t="s">
        <v>182</v>
      </c>
      <c r="AW83" s="226">
        <v>798804</v>
      </c>
      <c r="AY83" s="225" t="s">
        <v>140</v>
      </c>
      <c r="AZ83" s="225" t="s">
        <v>182</v>
      </c>
      <c r="BA83" s="226">
        <v>1006427</v>
      </c>
      <c r="BC83" s="225" t="s">
        <v>140</v>
      </c>
      <c r="BD83" s="225" t="s">
        <v>181</v>
      </c>
      <c r="BE83" s="226">
        <v>177</v>
      </c>
    </row>
    <row r="84" spans="35:57">
      <c r="AI84" s="225" t="s">
        <v>203</v>
      </c>
      <c r="AJ84" s="225" t="s">
        <v>223</v>
      </c>
      <c r="AK84" s="234">
        <v>257303</v>
      </c>
      <c r="AM84" s="225" t="s">
        <v>203</v>
      </c>
      <c r="AN84" s="225" t="s">
        <v>223</v>
      </c>
      <c r="AO84" s="234">
        <v>1258071</v>
      </c>
      <c r="AQ84" s="225" t="s">
        <v>203</v>
      </c>
      <c r="AR84" s="225" t="s">
        <v>223</v>
      </c>
      <c r="AS84" s="226">
        <v>781424</v>
      </c>
      <c r="AU84" s="225" t="s">
        <v>203</v>
      </c>
      <c r="AV84" s="225" t="s">
        <v>223</v>
      </c>
      <c r="AW84" s="226">
        <v>77</v>
      </c>
      <c r="AY84" s="225" t="s">
        <v>203</v>
      </c>
      <c r="AZ84" s="225" t="s">
        <v>223</v>
      </c>
      <c r="BA84" s="226">
        <v>269</v>
      </c>
      <c r="BC84" s="225" t="s">
        <v>203</v>
      </c>
      <c r="BD84" s="225" t="s">
        <v>223</v>
      </c>
      <c r="BE84" s="226">
        <v>42</v>
      </c>
    </row>
    <row r="85" spans="35:57">
      <c r="AI85" s="225" t="s">
        <v>203</v>
      </c>
      <c r="AJ85" s="225" t="s">
        <v>224</v>
      </c>
      <c r="AK85" s="234">
        <v>499995</v>
      </c>
      <c r="AM85" s="225" t="s">
        <v>203</v>
      </c>
      <c r="AN85" s="225" t="s">
        <v>224</v>
      </c>
      <c r="AO85" s="234">
        <v>2474644</v>
      </c>
      <c r="AQ85" s="225" t="s">
        <v>203</v>
      </c>
      <c r="AR85" s="225" t="s">
        <v>224</v>
      </c>
      <c r="AS85" s="226">
        <v>1358154</v>
      </c>
      <c r="AU85" s="225" t="s">
        <v>203</v>
      </c>
      <c r="AV85" s="225" t="s">
        <v>224</v>
      </c>
      <c r="AW85" s="226">
        <v>134</v>
      </c>
      <c r="AY85" s="225" t="s">
        <v>203</v>
      </c>
      <c r="AZ85" s="225" t="s">
        <v>224</v>
      </c>
      <c r="BA85" s="226">
        <v>553</v>
      </c>
      <c r="BC85" s="225" t="s">
        <v>203</v>
      </c>
      <c r="BD85" s="225" t="s">
        <v>224</v>
      </c>
      <c r="BE85" s="226">
        <v>114</v>
      </c>
    </row>
    <row r="86" spans="35:57">
      <c r="AI86" s="225" t="s">
        <v>203</v>
      </c>
      <c r="AJ86" s="225" t="s">
        <v>182</v>
      </c>
      <c r="AK86" s="234">
        <v>251970</v>
      </c>
      <c r="AM86" s="225" t="s">
        <v>203</v>
      </c>
      <c r="AN86" s="225" t="s">
        <v>182</v>
      </c>
      <c r="AO86" s="234">
        <v>1269018</v>
      </c>
      <c r="AQ86" s="225" t="s">
        <v>203</v>
      </c>
      <c r="AR86" s="225" t="s">
        <v>182</v>
      </c>
      <c r="AS86" s="226">
        <v>647979</v>
      </c>
      <c r="AU86" s="225" t="s">
        <v>203</v>
      </c>
      <c r="AV86" s="225" t="s">
        <v>181</v>
      </c>
      <c r="AW86" s="226">
        <v>16</v>
      </c>
      <c r="AY86" s="225" t="s">
        <v>203</v>
      </c>
      <c r="AZ86" s="225" t="s">
        <v>181</v>
      </c>
      <c r="BA86" s="226">
        <v>130</v>
      </c>
      <c r="BC86" s="225" t="s">
        <v>203</v>
      </c>
      <c r="BD86" s="225" t="s">
        <v>182</v>
      </c>
      <c r="BE86" s="226">
        <v>58</v>
      </c>
    </row>
    <row r="87" spans="35:57">
      <c r="AI87" s="225" t="s">
        <v>203</v>
      </c>
      <c r="AJ87" s="225" t="s">
        <v>181</v>
      </c>
      <c r="AK87" s="234">
        <v>94489</v>
      </c>
      <c r="AM87" s="225" t="s">
        <v>203</v>
      </c>
      <c r="AN87" s="225" t="s">
        <v>181</v>
      </c>
      <c r="AO87" s="234">
        <v>436548</v>
      </c>
      <c r="AQ87" s="225" t="s">
        <v>203</v>
      </c>
      <c r="AR87" s="225" t="s">
        <v>181</v>
      </c>
      <c r="AS87" s="226">
        <v>226030</v>
      </c>
      <c r="AU87" s="225" t="s">
        <v>203</v>
      </c>
      <c r="AV87" s="225" t="s">
        <v>182</v>
      </c>
      <c r="AW87" s="226">
        <v>53</v>
      </c>
      <c r="AY87" s="225" t="s">
        <v>203</v>
      </c>
      <c r="AZ87" s="225" t="s">
        <v>182</v>
      </c>
      <c r="BA87" s="226">
        <v>288</v>
      </c>
      <c r="BC87" s="225" t="s">
        <v>203</v>
      </c>
      <c r="BD87" s="225" t="s">
        <v>181</v>
      </c>
      <c r="BE87" s="226">
        <v>19</v>
      </c>
    </row>
    <row r="88" spans="35:57">
      <c r="AI88" s="225" t="s">
        <v>54</v>
      </c>
      <c r="AJ88" s="225" t="s">
        <v>223</v>
      </c>
      <c r="AK88" s="234">
        <v>470559</v>
      </c>
      <c r="AM88" s="225" t="s">
        <v>54</v>
      </c>
      <c r="AN88" s="225" t="s">
        <v>223</v>
      </c>
      <c r="AO88" s="234">
        <v>2165710</v>
      </c>
      <c r="AQ88" s="225" t="s">
        <v>54</v>
      </c>
      <c r="AR88" s="225" t="s">
        <v>223</v>
      </c>
      <c r="AS88" s="226">
        <v>1337233</v>
      </c>
      <c r="AU88" s="225" t="s">
        <v>54</v>
      </c>
      <c r="AV88" s="225" t="s">
        <v>223</v>
      </c>
      <c r="AW88" s="226">
        <v>919399</v>
      </c>
      <c r="AY88" s="225" t="s">
        <v>54</v>
      </c>
      <c r="AZ88" s="225" t="s">
        <v>223</v>
      </c>
      <c r="BA88" s="226">
        <v>1487248</v>
      </c>
      <c r="BC88" s="225" t="s">
        <v>54</v>
      </c>
      <c r="BD88" s="225" t="s">
        <v>223</v>
      </c>
      <c r="BE88" s="226">
        <v>12</v>
      </c>
    </row>
    <row r="89" spans="35:57">
      <c r="AI89" s="225" t="s">
        <v>54</v>
      </c>
      <c r="AJ89" s="225" t="s">
        <v>224</v>
      </c>
      <c r="AK89" s="234">
        <v>1028258</v>
      </c>
      <c r="AM89" s="225" t="s">
        <v>54</v>
      </c>
      <c r="AN89" s="225" t="s">
        <v>224</v>
      </c>
      <c r="AO89" s="234">
        <v>4067631</v>
      </c>
      <c r="AQ89" s="225" t="s">
        <v>54</v>
      </c>
      <c r="AR89" s="225" t="s">
        <v>224</v>
      </c>
      <c r="AS89" s="226">
        <v>2298264</v>
      </c>
      <c r="AU89" s="225" t="s">
        <v>54</v>
      </c>
      <c r="AV89" s="225" t="s">
        <v>224</v>
      </c>
      <c r="AW89" s="226">
        <v>1562633</v>
      </c>
      <c r="AY89" s="225" t="s">
        <v>54</v>
      </c>
      <c r="AZ89" s="225" t="s">
        <v>224</v>
      </c>
      <c r="BA89" s="226">
        <v>2649136</v>
      </c>
      <c r="BC89" s="225" t="s">
        <v>54</v>
      </c>
      <c r="BD89" s="225" t="s">
        <v>224</v>
      </c>
      <c r="BE89" s="226">
        <v>29</v>
      </c>
    </row>
    <row r="90" spans="35:57">
      <c r="AI90" s="225" t="s">
        <v>54</v>
      </c>
      <c r="AJ90" s="225" t="s">
        <v>182</v>
      </c>
      <c r="AK90" s="234">
        <v>478523</v>
      </c>
      <c r="AM90" s="225" t="s">
        <v>54</v>
      </c>
      <c r="AN90" s="225" t="s">
        <v>182</v>
      </c>
      <c r="AO90" s="234">
        <v>2018410</v>
      </c>
      <c r="AQ90" s="225" t="s">
        <v>54</v>
      </c>
      <c r="AR90" s="225" t="s">
        <v>182</v>
      </c>
      <c r="AS90" s="226">
        <v>1054559</v>
      </c>
      <c r="AU90" s="225" t="s">
        <v>54</v>
      </c>
      <c r="AV90" s="225" t="s">
        <v>181</v>
      </c>
      <c r="AW90" s="226">
        <v>251009</v>
      </c>
      <c r="AY90" s="225" t="s">
        <v>54</v>
      </c>
      <c r="AZ90" s="225" t="s">
        <v>181</v>
      </c>
      <c r="BA90" s="226">
        <v>429255</v>
      </c>
      <c r="BC90" s="225" t="s">
        <v>54</v>
      </c>
      <c r="BD90" s="225" t="s">
        <v>182</v>
      </c>
      <c r="BE90" s="226">
        <v>18</v>
      </c>
    </row>
    <row r="91" spans="35:57">
      <c r="AI91" s="225" t="s">
        <v>54</v>
      </c>
      <c r="AJ91" s="225" t="s">
        <v>181</v>
      </c>
      <c r="AK91" s="234">
        <v>190871</v>
      </c>
      <c r="AM91" s="225" t="s">
        <v>54</v>
      </c>
      <c r="AN91" s="225" t="s">
        <v>181</v>
      </c>
      <c r="AO91" s="234">
        <v>708023</v>
      </c>
      <c r="AQ91" s="225" t="s">
        <v>54</v>
      </c>
      <c r="AR91" s="225" t="s">
        <v>181</v>
      </c>
      <c r="AS91" s="226">
        <v>370447</v>
      </c>
      <c r="AU91" s="225" t="s">
        <v>54</v>
      </c>
      <c r="AV91" s="225" t="s">
        <v>182</v>
      </c>
      <c r="AW91" s="226">
        <v>721392</v>
      </c>
      <c r="AY91" s="225" t="s">
        <v>54</v>
      </c>
      <c r="AZ91" s="225" t="s">
        <v>182</v>
      </c>
      <c r="BA91" s="226">
        <v>1228817</v>
      </c>
      <c r="BC91" s="225" t="s">
        <v>54</v>
      </c>
      <c r="BD91" s="225" t="s">
        <v>181</v>
      </c>
      <c r="BE91" s="226">
        <v>0</v>
      </c>
    </row>
    <row r="92" spans="35:57">
      <c r="AI92" s="225" t="s">
        <v>55</v>
      </c>
      <c r="AJ92" s="225" t="s">
        <v>223</v>
      </c>
      <c r="AK92" s="234">
        <v>434340</v>
      </c>
      <c r="AM92" s="225" t="s">
        <v>55</v>
      </c>
      <c r="AN92" s="225" t="s">
        <v>223</v>
      </c>
      <c r="AO92" s="234">
        <v>1954069</v>
      </c>
      <c r="AQ92" s="225" t="s">
        <v>55</v>
      </c>
      <c r="AR92" s="225" t="s">
        <v>223</v>
      </c>
      <c r="AS92" s="226">
        <v>1210463</v>
      </c>
      <c r="AU92" s="225" t="s">
        <v>55</v>
      </c>
      <c r="AV92" s="225" t="s">
        <v>223</v>
      </c>
      <c r="AW92" s="226">
        <v>977828</v>
      </c>
      <c r="AY92" s="225" t="s">
        <v>55</v>
      </c>
      <c r="AZ92" s="225" t="s">
        <v>223</v>
      </c>
      <c r="BA92" s="226">
        <v>1257633</v>
      </c>
      <c r="BC92" s="225" t="s">
        <v>55</v>
      </c>
      <c r="BD92" s="225" t="s">
        <v>223</v>
      </c>
      <c r="BE92" s="226">
        <v>25</v>
      </c>
    </row>
    <row r="93" spans="35:57">
      <c r="AI93" s="225" t="s">
        <v>55</v>
      </c>
      <c r="AJ93" s="225" t="s">
        <v>224</v>
      </c>
      <c r="AK93" s="234">
        <v>844726</v>
      </c>
      <c r="AM93" s="225" t="s">
        <v>55</v>
      </c>
      <c r="AN93" s="225" t="s">
        <v>224</v>
      </c>
      <c r="AO93" s="234">
        <v>3456155</v>
      </c>
      <c r="AQ93" s="225" t="s">
        <v>55</v>
      </c>
      <c r="AR93" s="225" t="s">
        <v>224</v>
      </c>
      <c r="AS93" s="226">
        <v>1901759</v>
      </c>
      <c r="AU93" s="225" t="s">
        <v>55</v>
      </c>
      <c r="AV93" s="225" t="s">
        <v>224</v>
      </c>
      <c r="AW93" s="226">
        <v>1516782</v>
      </c>
      <c r="AY93" s="225" t="s">
        <v>55</v>
      </c>
      <c r="AZ93" s="225" t="s">
        <v>224</v>
      </c>
      <c r="BA93" s="226">
        <v>2032064</v>
      </c>
      <c r="BC93" s="225" t="s">
        <v>55</v>
      </c>
      <c r="BD93" s="225" t="s">
        <v>224</v>
      </c>
      <c r="BE93" s="226">
        <v>48</v>
      </c>
    </row>
    <row r="94" spans="35:57">
      <c r="AI94" s="225" t="s">
        <v>55</v>
      </c>
      <c r="AJ94" s="225" t="s">
        <v>182</v>
      </c>
      <c r="AK94" s="234">
        <v>390483</v>
      </c>
      <c r="AM94" s="225" t="s">
        <v>55</v>
      </c>
      <c r="AN94" s="225" t="s">
        <v>182</v>
      </c>
      <c r="AO94" s="234">
        <v>1712069</v>
      </c>
      <c r="AQ94" s="225" t="s">
        <v>55</v>
      </c>
      <c r="AR94" s="225" t="s">
        <v>182</v>
      </c>
      <c r="AS94" s="226">
        <v>835900</v>
      </c>
      <c r="AU94" s="225" t="s">
        <v>55</v>
      </c>
      <c r="AV94" s="225" t="s">
        <v>181</v>
      </c>
      <c r="AW94" s="226">
        <v>274332</v>
      </c>
      <c r="AY94" s="225" t="s">
        <v>55</v>
      </c>
      <c r="AZ94" s="225" t="s">
        <v>181</v>
      </c>
      <c r="BA94" s="226">
        <v>372838</v>
      </c>
      <c r="BC94" s="225" t="s">
        <v>55</v>
      </c>
      <c r="BD94" s="225" t="s">
        <v>182</v>
      </c>
      <c r="BE94" s="226">
        <v>23</v>
      </c>
    </row>
    <row r="95" spans="35:57">
      <c r="AI95" s="225" t="s">
        <v>55</v>
      </c>
      <c r="AJ95" s="225" t="s">
        <v>181</v>
      </c>
      <c r="AK95" s="234">
        <v>182399</v>
      </c>
      <c r="AM95" s="225" t="s">
        <v>55</v>
      </c>
      <c r="AN95" s="225" t="s">
        <v>181</v>
      </c>
      <c r="AO95" s="234">
        <v>717574</v>
      </c>
      <c r="AQ95" s="225" t="s">
        <v>55</v>
      </c>
      <c r="AR95" s="225" t="s">
        <v>181</v>
      </c>
      <c r="AS95" s="226">
        <v>345510</v>
      </c>
      <c r="AU95" s="225" t="s">
        <v>55</v>
      </c>
      <c r="AV95" s="225" t="s">
        <v>182</v>
      </c>
      <c r="AW95" s="226">
        <v>667918</v>
      </c>
      <c r="AY95" s="225" t="s">
        <v>55</v>
      </c>
      <c r="AZ95" s="225" t="s">
        <v>182</v>
      </c>
      <c r="BA95" s="226">
        <v>903556</v>
      </c>
      <c r="BC95" s="225" t="s">
        <v>55</v>
      </c>
      <c r="BD95" s="225" t="s">
        <v>181</v>
      </c>
      <c r="BE95" s="226">
        <v>13</v>
      </c>
    </row>
    <row r="96" spans="35:57">
      <c r="AI96" s="225" t="s">
        <v>138</v>
      </c>
      <c r="AJ96" s="225" t="s">
        <v>223</v>
      </c>
      <c r="AK96" s="234">
        <v>136952</v>
      </c>
      <c r="AM96" s="225" t="s">
        <v>138</v>
      </c>
      <c r="AN96" s="225" t="s">
        <v>223</v>
      </c>
      <c r="AO96" s="234">
        <v>659684</v>
      </c>
      <c r="AQ96" s="225" t="s">
        <v>138</v>
      </c>
      <c r="AR96" s="225" t="s">
        <v>223</v>
      </c>
      <c r="AS96" s="226">
        <v>831300</v>
      </c>
      <c r="AU96" s="225" t="s">
        <v>138</v>
      </c>
      <c r="AV96" s="225" t="s">
        <v>223</v>
      </c>
      <c r="AW96" s="226">
        <v>352481</v>
      </c>
      <c r="AY96" s="225" t="s">
        <v>138</v>
      </c>
      <c r="AZ96" s="225" t="s">
        <v>223</v>
      </c>
      <c r="BA96" s="226">
        <v>472702</v>
      </c>
      <c r="BC96" s="225" t="s">
        <v>138</v>
      </c>
      <c r="BD96" s="225" t="s">
        <v>223</v>
      </c>
      <c r="BE96" s="226">
        <v>36914</v>
      </c>
    </row>
    <row r="97" spans="35:57">
      <c r="AI97" s="225" t="s">
        <v>138</v>
      </c>
      <c r="AJ97" s="225" t="s">
        <v>224</v>
      </c>
      <c r="AK97" s="234">
        <v>285926</v>
      </c>
      <c r="AM97" s="225" t="s">
        <v>138</v>
      </c>
      <c r="AN97" s="225" t="s">
        <v>224</v>
      </c>
      <c r="AO97" s="234">
        <v>1271513</v>
      </c>
      <c r="AQ97" s="225" t="s">
        <v>138</v>
      </c>
      <c r="AR97" s="225" t="s">
        <v>224</v>
      </c>
      <c r="AS97" s="226">
        <v>1534090</v>
      </c>
      <c r="AU97" s="225" t="s">
        <v>138</v>
      </c>
      <c r="AV97" s="225" t="s">
        <v>224</v>
      </c>
      <c r="AW97" s="226">
        <v>628518</v>
      </c>
      <c r="AY97" s="225" t="s">
        <v>138</v>
      </c>
      <c r="AZ97" s="225" t="s">
        <v>224</v>
      </c>
      <c r="BA97" s="226">
        <v>848696</v>
      </c>
      <c r="BC97" s="225" t="s">
        <v>138</v>
      </c>
      <c r="BD97" s="225" t="s">
        <v>224</v>
      </c>
      <c r="BE97" s="226">
        <v>80039</v>
      </c>
    </row>
    <row r="98" spans="35:57">
      <c r="AI98" s="225" t="s">
        <v>138</v>
      </c>
      <c r="AJ98" s="225" t="s">
        <v>182</v>
      </c>
      <c r="AK98" s="234">
        <v>137068</v>
      </c>
      <c r="AM98" s="225" t="s">
        <v>138</v>
      </c>
      <c r="AN98" s="225" t="s">
        <v>182</v>
      </c>
      <c r="AO98" s="234">
        <v>600337</v>
      </c>
      <c r="AQ98" s="225" t="s">
        <v>138</v>
      </c>
      <c r="AR98" s="225" t="s">
        <v>182</v>
      </c>
      <c r="AS98" s="226">
        <v>673190</v>
      </c>
      <c r="AU98" s="225" t="s">
        <v>138</v>
      </c>
      <c r="AV98" s="225" t="s">
        <v>181</v>
      </c>
      <c r="AW98" s="226">
        <v>102806</v>
      </c>
      <c r="AY98" s="225" t="s">
        <v>138</v>
      </c>
      <c r="AZ98" s="225" t="s">
        <v>181</v>
      </c>
      <c r="BA98" s="226">
        <v>138196</v>
      </c>
      <c r="BC98" s="225" t="s">
        <v>138</v>
      </c>
      <c r="BD98" s="225" t="s">
        <v>182</v>
      </c>
      <c r="BE98" s="226">
        <v>36305</v>
      </c>
    </row>
    <row r="99" spans="35:57">
      <c r="AI99" s="225" t="s">
        <v>138</v>
      </c>
      <c r="AJ99" s="225" t="s">
        <v>181</v>
      </c>
      <c r="AK99" s="234">
        <v>54825</v>
      </c>
      <c r="AM99" s="225" t="s">
        <v>138</v>
      </c>
      <c r="AN99" s="225" t="s">
        <v>181</v>
      </c>
      <c r="AO99" s="234">
        <v>221600</v>
      </c>
      <c r="AQ99" s="225" t="s">
        <v>138</v>
      </c>
      <c r="AR99" s="225" t="s">
        <v>181</v>
      </c>
      <c r="AS99" s="226">
        <v>248078</v>
      </c>
      <c r="AU99" s="225" t="s">
        <v>138</v>
      </c>
      <c r="AV99" s="225" t="s">
        <v>182</v>
      </c>
      <c r="AW99" s="226">
        <v>278268</v>
      </c>
      <c r="AY99" s="225" t="s">
        <v>138</v>
      </c>
      <c r="AZ99" s="225" t="s">
        <v>182</v>
      </c>
      <c r="BA99" s="226">
        <v>375799</v>
      </c>
      <c r="BC99" s="225" t="s">
        <v>138</v>
      </c>
      <c r="BD99" s="225" t="s">
        <v>181</v>
      </c>
      <c r="BE99" s="226">
        <v>12229</v>
      </c>
    </row>
    <row r="100" spans="35:57">
      <c r="AI100" s="225" t="s">
        <v>147</v>
      </c>
      <c r="AJ100" s="225" t="s">
        <v>223</v>
      </c>
      <c r="AK100" s="234">
        <v>344510</v>
      </c>
      <c r="AM100" s="225" t="s">
        <v>147</v>
      </c>
      <c r="AN100" s="225" t="s">
        <v>223</v>
      </c>
      <c r="AO100" s="234">
        <v>1606483</v>
      </c>
      <c r="AQ100" s="225" t="s">
        <v>147</v>
      </c>
      <c r="AR100" s="225" t="s">
        <v>223</v>
      </c>
      <c r="AS100" s="226">
        <v>1193657</v>
      </c>
      <c r="AU100" s="225" t="s">
        <v>147</v>
      </c>
      <c r="AV100" s="225" t="s">
        <v>223</v>
      </c>
      <c r="AW100" s="226">
        <v>574021</v>
      </c>
      <c r="AY100" s="225" t="s">
        <v>147</v>
      </c>
      <c r="AZ100" s="225" t="s">
        <v>223</v>
      </c>
      <c r="BA100" s="226">
        <v>879009</v>
      </c>
      <c r="BC100" s="225" t="s">
        <v>147</v>
      </c>
      <c r="BD100" s="225" t="s">
        <v>223</v>
      </c>
      <c r="BE100" s="226">
        <v>283</v>
      </c>
    </row>
    <row r="101" spans="35:57">
      <c r="AI101" s="225" t="s">
        <v>147</v>
      </c>
      <c r="AJ101" s="225" t="s">
        <v>224</v>
      </c>
      <c r="AK101" s="234">
        <v>735190</v>
      </c>
      <c r="AM101" s="225" t="s">
        <v>147</v>
      </c>
      <c r="AN101" s="225" t="s">
        <v>224</v>
      </c>
      <c r="AO101" s="234">
        <v>3117354</v>
      </c>
      <c r="AQ101" s="225" t="s">
        <v>147</v>
      </c>
      <c r="AR101" s="225" t="s">
        <v>224</v>
      </c>
      <c r="AS101" s="226">
        <v>2123664</v>
      </c>
      <c r="AU101" s="225" t="s">
        <v>147</v>
      </c>
      <c r="AV101" s="225" t="s">
        <v>224</v>
      </c>
      <c r="AW101" s="226">
        <v>935622</v>
      </c>
      <c r="AY101" s="225" t="s">
        <v>147</v>
      </c>
      <c r="AZ101" s="225" t="s">
        <v>224</v>
      </c>
      <c r="BA101" s="226">
        <v>1566732</v>
      </c>
      <c r="BC101" s="225" t="s">
        <v>147</v>
      </c>
      <c r="BD101" s="225" t="s">
        <v>224</v>
      </c>
      <c r="BE101" s="226">
        <v>579</v>
      </c>
    </row>
    <row r="102" spans="35:57">
      <c r="AI102" s="225" t="s">
        <v>147</v>
      </c>
      <c r="AJ102" s="225" t="s">
        <v>182</v>
      </c>
      <c r="AK102" s="234">
        <v>351548</v>
      </c>
      <c r="AM102" s="225" t="s">
        <v>147</v>
      </c>
      <c r="AN102" s="225" t="s">
        <v>182</v>
      </c>
      <c r="AO102" s="234">
        <v>1521385</v>
      </c>
      <c r="AQ102" s="225" t="s">
        <v>147</v>
      </c>
      <c r="AR102" s="225" t="s">
        <v>182</v>
      </c>
      <c r="AS102" s="226">
        <v>953203</v>
      </c>
      <c r="AU102" s="225" t="s">
        <v>147</v>
      </c>
      <c r="AV102" s="225" t="s">
        <v>181</v>
      </c>
      <c r="AW102" s="226">
        <v>182431</v>
      </c>
      <c r="AY102" s="225" t="s">
        <v>147</v>
      </c>
      <c r="AZ102" s="225" t="s">
        <v>181</v>
      </c>
      <c r="BA102" s="226">
        <v>312798</v>
      </c>
      <c r="BC102" s="225" t="s">
        <v>147</v>
      </c>
      <c r="BD102" s="225" t="s">
        <v>182</v>
      </c>
      <c r="BE102" s="226">
        <v>266</v>
      </c>
    </row>
    <row r="103" spans="35:57">
      <c r="AI103" s="225" t="s">
        <v>147</v>
      </c>
      <c r="AJ103" s="225" t="s">
        <v>181</v>
      </c>
      <c r="AK103" s="234">
        <v>167515</v>
      </c>
      <c r="AM103" s="225" t="s">
        <v>147</v>
      </c>
      <c r="AN103" s="225" t="s">
        <v>181</v>
      </c>
      <c r="AO103" s="234">
        <v>656215</v>
      </c>
      <c r="AQ103" s="225" t="s">
        <v>147</v>
      </c>
      <c r="AR103" s="225" t="s">
        <v>181</v>
      </c>
      <c r="AS103" s="226">
        <v>423898</v>
      </c>
      <c r="AU103" s="225" t="s">
        <v>147</v>
      </c>
      <c r="AV103" s="225" t="s">
        <v>182</v>
      </c>
      <c r="AW103" s="226">
        <v>413542</v>
      </c>
      <c r="AY103" s="225" t="s">
        <v>147</v>
      </c>
      <c r="AZ103" s="225" t="s">
        <v>182</v>
      </c>
      <c r="BA103" s="226">
        <v>707722</v>
      </c>
      <c r="BC103" s="225" t="s">
        <v>147</v>
      </c>
      <c r="BD103" s="225" t="s">
        <v>181</v>
      </c>
      <c r="BE103" s="226">
        <v>124</v>
      </c>
    </row>
    <row r="104" spans="35:57">
      <c r="AI104" s="225" t="s">
        <v>204</v>
      </c>
      <c r="AJ104" s="225" t="s">
        <v>223</v>
      </c>
      <c r="AK104" s="234">
        <v>74656</v>
      </c>
      <c r="AM104" s="225" t="s">
        <v>204</v>
      </c>
      <c r="AN104" s="225" t="s">
        <v>223</v>
      </c>
      <c r="AO104" s="234">
        <v>385293</v>
      </c>
      <c r="AQ104" s="225" t="s">
        <v>204</v>
      </c>
      <c r="AR104" s="225" t="s">
        <v>223</v>
      </c>
      <c r="AS104" s="226">
        <v>471773</v>
      </c>
      <c r="AU104" s="225" t="s">
        <v>204</v>
      </c>
      <c r="AV104" s="225" t="s">
        <v>223</v>
      </c>
      <c r="AW104" s="226">
        <v>4681</v>
      </c>
      <c r="AY104" s="225" t="s">
        <v>204</v>
      </c>
      <c r="AZ104" s="225" t="s">
        <v>223</v>
      </c>
      <c r="BA104" s="226">
        <v>2718</v>
      </c>
      <c r="BC104" s="225" t="s">
        <v>204</v>
      </c>
      <c r="BD104" s="225" t="s">
        <v>223</v>
      </c>
      <c r="BE104" s="226">
        <v>0</v>
      </c>
    </row>
    <row r="105" spans="35:57">
      <c r="AI105" s="225" t="s">
        <v>204</v>
      </c>
      <c r="AJ105" s="225" t="s">
        <v>224</v>
      </c>
      <c r="AK105" s="234">
        <v>157752</v>
      </c>
      <c r="AM105" s="225" t="s">
        <v>204</v>
      </c>
      <c r="AN105" s="225" t="s">
        <v>224</v>
      </c>
      <c r="AO105" s="234">
        <v>721031</v>
      </c>
      <c r="AQ105" s="225" t="s">
        <v>204</v>
      </c>
      <c r="AR105" s="225" t="s">
        <v>224</v>
      </c>
      <c r="AS105" s="226">
        <v>827264</v>
      </c>
      <c r="AU105" s="225" t="s">
        <v>204</v>
      </c>
      <c r="AV105" s="225" t="s">
        <v>224</v>
      </c>
      <c r="AW105" s="226">
        <v>7872</v>
      </c>
      <c r="AY105" s="225" t="s">
        <v>204</v>
      </c>
      <c r="AZ105" s="225" t="s">
        <v>224</v>
      </c>
      <c r="BA105" s="226">
        <v>5032</v>
      </c>
      <c r="BC105" s="225" t="s">
        <v>204</v>
      </c>
      <c r="BD105" s="225" t="s">
        <v>224</v>
      </c>
      <c r="BE105" s="226">
        <v>0</v>
      </c>
    </row>
    <row r="106" spans="35:57">
      <c r="AI106" s="225" t="s">
        <v>204</v>
      </c>
      <c r="AJ106" s="225" t="s">
        <v>182</v>
      </c>
      <c r="AK106" s="234">
        <v>72182</v>
      </c>
      <c r="AM106" s="225" t="s">
        <v>204</v>
      </c>
      <c r="AN106" s="225" t="s">
        <v>182</v>
      </c>
      <c r="AO106" s="234">
        <v>353564</v>
      </c>
      <c r="AQ106" s="225" t="s">
        <v>204</v>
      </c>
      <c r="AR106" s="225" t="s">
        <v>182</v>
      </c>
      <c r="AS106" s="226">
        <v>378408</v>
      </c>
      <c r="AU106" s="225" t="s">
        <v>204</v>
      </c>
      <c r="AV106" s="225" t="s">
        <v>181</v>
      </c>
      <c r="AW106" s="226">
        <v>1326</v>
      </c>
      <c r="AY106" s="225" t="s">
        <v>204</v>
      </c>
      <c r="AZ106" s="225" t="s">
        <v>181</v>
      </c>
      <c r="BA106" s="226">
        <v>833</v>
      </c>
      <c r="BC106" s="225" t="s">
        <v>204</v>
      </c>
      <c r="BD106" s="225" t="s">
        <v>182</v>
      </c>
      <c r="BE106" s="226">
        <v>0</v>
      </c>
    </row>
    <row r="107" spans="35:57">
      <c r="AI107" s="225" t="s">
        <v>204</v>
      </c>
      <c r="AJ107" s="225" t="s">
        <v>181</v>
      </c>
      <c r="AK107" s="234">
        <v>29309</v>
      </c>
      <c r="AM107" s="225" t="s">
        <v>204</v>
      </c>
      <c r="AN107" s="225" t="s">
        <v>181</v>
      </c>
      <c r="AO107" s="234">
        <v>125300</v>
      </c>
      <c r="AQ107" s="225" t="s">
        <v>204</v>
      </c>
      <c r="AR107" s="225" t="s">
        <v>181</v>
      </c>
      <c r="AS107" s="226">
        <v>134583</v>
      </c>
      <c r="AU107" s="225" t="s">
        <v>204</v>
      </c>
      <c r="AV107" s="225" t="s">
        <v>182</v>
      </c>
      <c r="AW107" s="226">
        <v>3624</v>
      </c>
      <c r="AY107" s="225" t="s">
        <v>204</v>
      </c>
      <c r="AZ107" s="225" t="s">
        <v>182</v>
      </c>
      <c r="BA107" s="226">
        <v>2369</v>
      </c>
      <c r="BC107" s="225" t="s">
        <v>204</v>
      </c>
      <c r="BD107" s="225" t="s">
        <v>181</v>
      </c>
      <c r="BE107" s="226">
        <v>0</v>
      </c>
    </row>
    <row r="108" spans="35:57">
      <c r="AI108" s="225" t="s">
        <v>133</v>
      </c>
      <c r="AJ108" s="225" t="s">
        <v>223</v>
      </c>
      <c r="AK108" s="234">
        <v>660685</v>
      </c>
      <c r="AM108" s="225" t="s">
        <v>133</v>
      </c>
      <c r="AN108" s="225" t="s">
        <v>223</v>
      </c>
      <c r="AO108" s="234">
        <v>4110553</v>
      </c>
      <c r="AQ108" s="225" t="s">
        <v>133</v>
      </c>
      <c r="AR108" s="225" t="s">
        <v>223</v>
      </c>
      <c r="AS108" s="226">
        <v>2570026</v>
      </c>
      <c r="AU108" s="225" t="s">
        <v>133</v>
      </c>
      <c r="AV108" s="225" t="s">
        <v>223</v>
      </c>
      <c r="AW108" s="226">
        <v>1222647</v>
      </c>
      <c r="AY108" s="225" t="s">
        <v>133</v>
      </c>
      <c r="AZ108" s="225" t="s">
        <v>223</v>
      </c>
      <c r="BA108" s="226">
        <v>1785422</v>
      </c>
      <c r="BC108" s="225" t="s">
        <v>133</v>
      </c>
      <c r="BD108" s="225" t="s">
        <v>223</v>
      </c>
      <c r="BE108" s="226">
        <v>1481621</v>
      </c>
    </row>
    <row r="109" spans="35:57">
      <c r="AI109" s="225" t="s">
        <v>133</v>
      </c>
      <c r="AJ109" s="225" t="s">
        <v>224</v>
      </c>
      <c r="AK109" s="234">
        <v>1193935</v>
      </c>
      <c r="AM109" s="225" t="s">
        <v>133</v>
      </c>
      <c r="AN109" s="225" t="s">
        <v>224</v>
      </c>
      <c r="AO109" s="234">
        <v>7833239</v>
      </c>
      <c r="AQ109" s="225" t="s">
        <v>133</v>
      </c>
      <c r="AR109" s="225" t="s">
        <v>224</v>
      </c>
      <c r="AS109" s="226">
        <v>4607475</v>
      </c>
      <c r="AU109" s="225" t="s">
        <v>133</v>
      </c>
      <c r="AV109" s="225" t="s">
        <v>224</v>
      </c>
      <c r="AW109" s="226">
        <v>2090374</v>
      </c>
      <c r="AY109" s="225" t="s">
        <v>133</v>
      </c>
      <c r="AZ109" s="225" t="s">
        <v>224</v>
      </c>
      <c r="BA109" s="226">
        <v>3250910</v>
      </c>
      <c r="BC109" s="225" t="s">
        <v>133</v>
      </c>
      <c r="BD109" s="225" t="s">
        <v>224</v>
      </c>
      <c r="BE109" s="226">
        <v>3597808</v>
      </c>
    </row>
    <row r="110" spans="35:57">
      <c r="AI110" s="225" t="s">
        <v>133</v>
      </c>
      <c r="AJ110" s="225" t="s">
        <v>182</v>
      </c>
      <c r="AK110" s="234">
        <v>605476</v>
      </c>
      <c r="AM110" s="225" t="s">
        <v>133</v>
      </c>
      <c r="AN110" s="225" t="s">
        <v>182</v>
      </c>
      <c r="AO110" s="234">
        <v>3947268</v>
      </c>
      <c r="AQ110" s="225" t="s">
        <v>133</v>
      </c>
      <c r="AR110" s="225" t="s">
        <v>182</v>
      </c>
      <c r="AS110" s="226">
        <v>2146827</v>
      </c>
      <c r="AU110" s="225" t="s">
        <v>133</v>
      </c>
      <c r="AV110" s="225" t="s">
        <v>181</v>
      </c>
      <c r="AW110" s="226">
        <v>393695</v>
      </c>
      <c r="AY110" s="225" t="s">
        <v>133</v>
      </c>
      <c r="AZ110" s="225" t="s">
        <v>181</v>
      </c>
      <c r="BA110" s="226">
        <v>621216</v>
      </c>
      <c r="BC110" s="225" t="s">
        <v>133</v>
      </c>
      <c r="BD110" s="225" t="s">
        <v>182</v>
      </c>
      <c r="BE110" s="226">
        <v>1807883</v>
      </c>
    </row>
    <row r="111" spans="35:57">
      <c r="AI111" s="225" t="s">
        <v>133</v>
      </c>
      <c r="AJ111" s="225" t="s">
        <v>181</v>
      </c>
      <c r="AK111" s="234">
        <v>246849</v>
      </c>
      <c r="AM111" s="225" t="s">
        <v>133</v>
      </c>
      <c r="AN111" s="225" t="s">
        <v>181</v>
      </c>
      <c r="AO111" s="234">
        <v>1616685</v>
      </c>
      <c r="AQ111" s="225" t="s">
        <v>133</v>
      </c>
      <c r="AR111" s="225" t="s">
        <v>181</v>
      </c>
      <c r="AS111" s="226">
        <v>870736</v>
      </c>
      <c r="AU111" s="225" t="s">
        <v>133</v>
      </c>
      <c r="AV111" s="225" t="s">
        <v>182</v>
      </c>
      <c r="AW111" s="226">
        <v>963171</v>
      </c>
      <c r="AY111" s="225" t="s">
        <v>133</v>
      </c>
      <c r="AZ111" s="225" t="s">
        <v>182</v>
      </c>
      <c r="BA111" s="226">
        <v>1523981</v>
      </c>
      <c r="BC111" s="225" t="s">
        <v>133</v>
      </c>
      <c r="BD111" s="225" t="s">
        <v>181</v>
      </c>
      <c r="BE111" s="226">
        <v>466773</v>
      </c>
    </row>
    <row r="112" spans="35:57">
      <c r="AI112" s="225" t="s">
        <v>139</v>
      </c>
      <c r="AJ112" s="225" t="s">
        <v>223</v>
      </c>
      <c r="AK112" s="234">
        <v>388367</v>
      </c>
      <c r="AM112" s="225" t="s">
        <v>139</v>
      </c>
      <c r="AN112" s="225" t="s">
        <v>223</v>
      </c>
      <c r="AO112" s="234">
        <v>1820287</v>
      </c>
      <c r="AQ112" s="225" t="s">
        <v>139</v>
      </c>
      <c r="AR112" s="225" t="s">
        <v>223</v>
      </c>
      <c r="AS112" s="226">
        <v>1114382</v>
      </c>
      <c r="AU112" s="225" t="s">
        <v>139</v>
      </c>
      <c r="AV112" s="225" t="s">
        <v>223</v>
      </c>
      <c r="AW112" s="226">
        <v>888466</v>
      </c>
      <c r="AY112" s="225" t="s">
        <v>139</v>
      </c>
      <c r="AZ112" s="225" t="s">
        <v>223</v>
      </c>
      <c r="BA112" s="226">
        <v>1243366</v>
      </c>
      <c r="BC112" s="225" t="s">
        <v>139</v>
      </c>
      <c r="BD112" s="225" t="s">
        <v>223</v>
      </c>
      <c r="BE112" s="226">
        <v>5325</v>
      </c>
    </row>
    <row r="113" spans="35:57">
      <c r="AI113" s="225" t="s">
        <v>139</v>
      </c>
      <c r="AJ113" s="225" t="s">
        <v>224</v>
      </c>
      <c r="AK113" s="234">
        <v>853202</v>
      </c>
      <c r="AM113" s="225" t="s">
        <v>139</v>
      </c>
      <c r="AN113" s="225" t="s">
        <v>224</v>
      </c>
      <c r="AO113" s="234">
        <v>4052290</v>
      </c>
      <c r="AQ113" s="225" t="s">
        <v>139</v>
      </c>
      <c r="AR113" s="225" t="s">
        <v>224</v>
      </c>
      <c r="AS113" s="226">
        <v>2238500</v>
      </c>
      <c r="AU113" s="225" t="s">
        <v>139</v>
      </c>
      <c r="AV113" s="225" t="s">
        <v>224</v>
      </c>
      <c r="AW113" s="226">
        <v>1791995</v>
      </c>
      <c r="AY113" s="225" t="s">
        <v>139</v>
      </c>
      <c r="AZ113" s="225" t="s">
        <v>224</v>
      </c>
      <c r="BA113" s="226">
        <v>2644118</v>
      </c>
      <c r="BC113" s="225" t="s">
        <v>139</v>
      </c>
      <c r="BD113" s="225" t="s">
        <v>224</v>
      </c>
      <c r="BE113" s="226">
        <v>13162</v>
      </c>
    </row>
    <row r="114" spans="35:57">
      <c r="AI114" s="225" t="s">
        <v>139</v>
      </c>
      <c r="AJ114" s="225" t="s">
        <v>182</v>
      </c>
      <c r="AK114" s="234">
        <v>423796</v>
      </c>
      <c r="AM114" s="225" t="s">
        <v>139</v>
      </c>
      <c r="AN114" s="225" t="s">
        <v>182</v>
      </c>
      <c r="AO114" s="234">
        <v>1981197</v>
      </c>
      <c r="AQ114" s="225" t="s">
        <v>139</v>
      </c>
      <c r="AR114" s="225" t="s">
        <v>182</v>
      </c>
      <c r="AS114" s="226">
        <v>1049552</v>
      </c>
      <c r="AU114" s="225" t="s">
        <v>139</v>
      </c>
      <c r="AV114" s="225" t="s">
        <v>181</v>
      </c>
      <c r="AW114" s="226">
        <v>296305</v>
      </c>
      <c r="AY114" s="225" t="s">
        <v>139</v>
      </c>
      <c r="AZ114" s="225" t="s">
        <v>181</v>
      </c>
      <c r="BA114" s="226">
        <v>438844</v>
      </c>
      <c r="BC114" s="225" t="s">
        <v>139</v>
      </c>
      <c r="BD114" s="225" t="s">
        <v>182</v>
      </c>
      <c r="BE114" s="226">
        <v>6418</v>
      </c>
    </row>
    <row r="115" spans="35:57">
      <c r="AI115" s="225" t="s">
        <v>139</v>
      </c>
      <c r="AJ115" s="225" t="s">
        <v>181</v>
      </c>
      <c r="AK115" s="234">
        <v>165184</v>
      </c>
      <c r="AM115" s="225" t="s">
        <v>139</v>
      </c>
      <c r="AN115" s="225" t="s">
        <v>181</v>
      </c>
      <c r="AO115" s="234">
        <v>700444</v>
      </c>
      <c r="AQ115" s="225" t="s">
        <v>139</v>
      </c>
      <c r="AR115" s="225" t="s">
        <v>181</v>
      </c>
      <c r="AS115" s="226">
        <v>368038</v>
      </c>
      <c r="AU115" s="225" t="s">
        <v>139</v>
      </c>
      <c r="AV115" s="225" t="s">
        <v>182</v>
      </c>
      <c r="AW115" s="226">
        <v>844031</v>
      </c>
      <c r="AY115" s="225" t="s">
        <v>139</v>
      </c>
      <c r="AZ115" s="225" t="s">
        <v>182</v>
      </c>
      <c r="BA115" s="226">
        <v>1244602</v>
      </c>
      <c r="BC115" s="225" t="s">
        <v>139</v>
      </c>
      <c r="BD115" s="225" t="s">
        <v>181</v>
      </c>
      <c r="BE115" s="226">
        <v>1663</v>
      </c>
    </row>
    <row r="116" spans="35:57">
      <c r="AI116" s="225" t="s">
        <v>137</v>
      </c>
      <c r="AJ116" s="225" t="s">
        <v>223</v>
      </c>
      <c r="AK116" s="234">
        <v>142321</v>
      </c>
      <c r="AM116" s="225" t="s">
        <v>137</v>
      </c>
      <c r="AN116" s="225" t="s">
        <v>223</v>
      </c>
      <c r="AO116" s="234">
        <v>818634</v>
      </c>
      <c r="AQ116" s="225" t="s">
        <v>137</v>
      </c>
      <c r="AR116" s="225" t="s">
        <v>223</v>
      </c>
      <c r="AS116" s="226">
        <v>539799</v>
      </c>
      <c r="AU116" s="225" t="s">
        <v>137</v>
      </c>
      <c r="AV116" s="225" t="s">
        <v>223</v>
      </c>
      <c r="AW116" s="226">
        <v>404832</v>
      </c>
      <c r="AY116" s="225" t="s">
        <v>137</v>
      </c>
      <c r="AZ116" s="225" t="s">
        <v>223</v>
      </c>
      <c r="BA116" s="226">
        <v>547483</v>
      </c>
      <c r="BC116" s="225" t="s">
        <v>137</v>
      </c>
      <c r="BD116" s="225" t="s">
        <v>223</v>
      </c>
      <c r="BE116" s="226">
        <v>613105</v>
      </c>
    </row>
    <row r="117" spans="35:57">
      <c r="AI117" s="225" t="s">
        <v>137</v>
      </c>
      <c r="AJ117" s="225" t="s">
        <v>224</v>
      </c>
      <c r="AK117" s="234">
        <v>267902</v>
      </c>
      <c r="AM117" s="225" t="s">
        <v>137</v>
      </c>
      <c r="AN117" s="225" t="s">
        <v>224</v>
      </c>
      <c r="AO117" s="234">
        <v>1449909</v>
      </c>
      <c r="AQ117" s="225" t="s">
        <v>137</v>
      </c>
      <c r="AR117" s="225" t="s">
        <v>224</v>
      </c>
      <c r="AS117" s="226">
        <v>867347</v>
      </c>
      <c r="AU117" s="225" t="s">
        <v>137</v>
      </c>
      <c r="AV117" s="225" t="s">
        <v>224</v>
      </c>
      <c r="AW117" s="226">
        <v>641815</v>
      </c>
      <c r="AY117" s="225" t="s">
        <v>137</v>
      </c>
      <c r="AZ117" s="225" t="s">
        <v>224</v>
      </c>
      <c r="BA117" s="226">
        <v>900088</v>
      </c>
      <c r="BC117" s="225" t="s">
        <v>137</v>
      </c>
      <c r="BD117" s="225" t="s">
        <v>224</v>
      </c>
      <c r="BE117" s="226">
        <v>1388189</v>
      </c>
    </row>
    <row r="118" spans="35:57">
      <c r="AI118" s="225" t="s">
        <v>137</v>
      </c>
      <c r="AJ118" s="225" t="s">
        <v>182</v>
      </c>
      <c r="AK118" s="234">
        <v>128585</v>
      </c>
      <c r="AM118" s="225" t="s">
        <v>137</v>
      </c>
      <c r="AN118" s="225" t="s">
        <v>182</v>
      </c>
      <c r="AO118" s="234">
        <v>752765</v>
      </c>
      <c r="AQ118" s="225" t="s">
        <v>137</v>
      </c>
      <c r="AR118" s="225" t="s">
        <v>182</v>
      </c>
      <c r="AS118" s="226">
        <v>397755</v>
      </c>
      <c r="AU118" s="225" t="s">
        <v>137</v>
      </c>
      <c r="AV118" s="225" t="s">
        <v>181</v>
      </c>
      <c r="AW118" s="226">
        <v>102785</v>
      </c>
      <c r="AY118" s="225" t="s">
        <v>137</v>
      </c>
      <c r="AZ118" s="225" t="s">
        <v>181</v>
      </c>
      <c r="BA118" s="226">
        <v>146197</v>
      </c>
      <c r="BC118" s="225" t="s">
        <v>137</v>
      </c>
      <c r="BD118" s="225" t="s">
        <v>182</v>
      </c>
      <c r="BE118" s="226">
        <v>661888</v>
      </c>
    </row>
    <row r="119" spans="35:57">
      <c r="AI119" s="225" t="s">
        <v>137</v>
      </c>
      <c r="AJ119" s="225" t="s">
        <v>181</v>
      </c>
      <c r="AK119" s="234">
        <v>50637</v>
      </c>
      <c r="AM119" s="225" t="s">
        <v>137</v>
      </c>
      <c r="AN119" s="225" t="s">
        <v>181</v>
      </c>
      <c r="AO119" s="234">
        <v>265420</v>
      </c>
      <c r="AQ119" s="225" t="s">
        <v>137</v>
      </c>
      <c r="AR119" s="225" t="s">
        <v>181</v>
      </c>
      <c r="AS119" s="226">
        <v>137434</v>
      </c>
      <c r="AU119" s="225" t="s">
        <v>137</v>
      </c>
      <c r="AV119" s="225" t="s">
        <v>182</v>
      </c>
      <c r="AW119" s="226">
        <v>296216</v>
      </c>
      <c r="AY119" s="225" t="s">
        <v>137</v>
      </c>
      <c r="AZ119" s="225" t="s">
        <v>182</v>
      </c>
      <c r="BA119" s="226">
        <v>417740</v>
      </c>
      <c r="BC119" s="225" t="s">
        <v>137</v>
      </c>
      <c r="BD119" s="225" t="s">
        <v>181</v>
      </c>
      <c r="BE119" s="226">
        <v>176477</v>
      </c>
    </row>
  </sheetData>
  <mergeCells count="8">
    <mergeCell ref="C2:C3"/>
    <mergeCell ref="B2:B3"/>
    <mergeCell ref="AC2:AG2"/>
    <mergeCell ref="X2:AB2"/>
    <mergeCell ref="S2:W2"/>
    <mergeCell ref="N2:R2"/>
    <mergeCell ref="I2:M2"/>
    <mergeCell ref="D2:H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1"/>
  <sheetViews>
    <sheetView showGridLines="0" topLeftCell="A4" workbookViewId="0">
      <selection activeCell="A6" sqref="A6:L21"/>
    </sheetView>
  </sheetViews>
  <sheetFormatPr defaultColWidth="16" defaultRowHeight="12.4"/>
  <cols>
    <col min="1" max="1" width="15.64453125" style="9" customWidth="1"/>
    <col min="2" max="3" width="9.76171875" style="9" bestFit="1" customWidth="1"/>
    <col min="4" max="14" width="8.64453125" style="9" customWidth="1"/>
    <col min="15" max="15" width="15.64453125" style="9" customWidth="1"/>
    <col min="16" max="28" width="8.64453125" style="9" customWidth="1"/>
    <col min="29" max="29" width="15.64453125" style="9" customWidth="1"/>
    <col min="30" max="30" width="8.46875" style="9" customWidth="1"/>
    <col min="31" max="41" width="8.64453125" style="9" customWidth="1"/>
    <col min="42" max="16384" width="16" style="9"/>
  </cols>
  <sheetData>
    <row r="1" spans="1:40">
      <c r="A1" s="8" t="s">
        <v>33</v>
      </c>
      <c r="B1" s="15">
        <f>'OTV-活动'!B1</f>
        <v>43240</v>
      </c>
      <c r="C1" s="15">
        <f>'OTV-活动'!C1</f>
        <v>43271</v>
      </c>
    </row>
    <row r="2" spans="1:40">
      <c r="A2" s="8" t="s">
        <v>34</v>
      </c>
      <c r="B2" s="15">
        <f>'OTV-活动'!B2</f>
        <v>43240</v>
      </c>
      <c r="C2" s="15">
        <f>'OTV-活动'!C2</f>
        <v>43247</v>
      </c>
    </row>
    <row r="3" spans="1:40">
      <c r="A3" s="16"/>
      <c r="B3" s="16"/>
      <c r="C3" s="16"/>
    </row>
    <row r="4" spans="1:40">
      <c r="A4" s="8" t="s">
        <v>150</v>
      </c>
      <c r="O4" s="8" t="s">
        <v>151</v>
      </c>
      <c r="AC4" s="8" t="s">
        <v>152</v>
      </c>
    </row>
    <row r="5" spans="1:40" ht="13.15">
      <c r="A5" s="221" t="s">
        <v>234</v>
      </c>
      <c r="B5" s="221" t="s">
        <v>16</v>
      </c>
      <c r="C5" s="221" t="s">
        <v>18</v>
      </c>
      <c r="D5" s="221" t="s">
        <v>19</v>
      </c>
      <c r="E5" s="221" t="s">
        <v>20</v>
      </c>
      <c r="F5" s="221" t="s">
        <v>23</v>
      </c>
      <c r="G5" s="224">
        <v>1</v>
      </c>
      <c r="H5" s="224">
        <v>2</v>
      </c>
      <c r="I5" s="224">
        <v>3</v>
      </c>
      <c r="J5" s="224">
        <v>4</v>
      </c>
      <c r="K5" s="224">
        <v>5</v>
      </c>
      <c r="L5" s="221" t="s">
        <v>49</v>
      </c>
      <c r="N5" s="8" t="s">
        <v>8</v>
      </c>
      <c r="O5" s="8" t="s">
        <v>16</v>
      </c>
      <c r="P5" s="8" t="s">
        <v>50</v>
      </c>
      <c r="Q5" s="8" t="s">
        <v>18</v>
      </c>
      <c r="R5" s="8" t="s">
        <v>78</v>
      </c>
      <c r="S5" s="8" t="s">
        <v>20</v>
      </c>
      <c r="T5" s="56" t="s">
        <v>107</v>
      </c>
      <c r="U5" s="56">
        <v>1</v>
      </c>
      <c r="V5" s="56">
        <v>2</v>
      </c>
      <c r="W5" s="56">
        <v>3</v>
      </c>
      <c r="X5" s="56">
        <v>4</v>
      </c>
      <c r="Y5" s="56">
        <v>5</v>
      </c>
      <c r="Z5" s="8" t="s">
        <v>49</v>
      </c>
      <c r="AB5" s="8" t="s">
        <v>8</v>
      </c>
      <c r="AC5" s="8" t="s">
        <v>16</v>
      </c>
      <c r="AD5" s="8" t="s">
        <v>50</v>
      </c>
      <c r="AE5" s="8" t="s">
        <v>18</v>
      </c>
      <c r="AF5" s="8" t="s">
        <v>78</v>
      </c>
      <c r="AG5" s="8" t="s">
        <v>20</v>
      </c>
      <c r="AH5" s="56" t="s">
        <v>107</v>
      </c>
      <c r="AI5" s="56">
        <v>1</v>
      </c>
      <c r="AJ5" s="56">
        <v>2</v>
      </c>
      <c r="AK5" s="56">
        <v>3</v>
      </c>
      <c r="AL5" s="56">
        <v>4</v>
      </c>
      <c r="AM5" s="56">
        <v>5</v>
      </c>
      <c r="AN5" s="8" t="s">
        <v>49</v>
      </c>
    </row>
    <row r="6" spans="1:40" ht="12.75">
      <c r="A6" s="235" t="s">
        <v>112</v>
      </c>
      <c r="B6" s="235" t="s">
        <v>179</v>
      </c>
      <c r="C6" s="236">
        <v>39838188</v>
      </c>
      <c r="D6" s="236">
        <v>1120970</v>
      </c>
      <c r="E6" s="236">
        <v>16383065</v>
      </c>
      <c r="F6" s="236">
        <v>6934030</v>
      </c>
      <c r="G6" s="236">
        <v>6588394</v>
      </c>
      <c r="H6" s="236">
        <v>2860641</v>
      </c>
      <c r="I6" s="236">
        <v>2886042</v>
      </c>
      <c r="J6" s="236">
        <v>1891590</v>
      </c>
      <c r="K6" s="236">
        <v>1948357</v>
      </c>
      <c r="L6" s="236">
        <v>208041</v>
      </c>
      <c r="N6" s="195"/>
      <c r="O6" s="195"/>
      <c r="P6" s="195"/>
      <c r="Q6" s="196"/>
      <c r="R6" s="196"/>
      <c r="S6" s="196"/>
      <c r="T6" s="196"/>
      <c r="U6" s="196"/>
      <c r="V6" s="196"/>
      <c r="W6" s="196"/>
      <c r="X6" s="196"/>
      <c r="Y6" s="196"/>
      <c r="Z6" s="196"/>
      <c r="AB6" s="195"/>
      <c r="AC6" s="195"/>
      <c r="AD6" s="195"/>
      <c r="AE6" s="196"/>
      <c r="AF6" s="196"/>
      <c r="AG6" s="196"/>
      <c r="AH6" s="196"/>
      <c r="AI6" s="196"/>
      <c r="AJ6" s="196"/>
      <c r="AK6" s="196"/>
      <c r="AL6" s="196"/>
      <c r="AM6" s="196"/>
      <c r="AN6" s="196"/>
    </row>
    <row r="7" spans="1:40" ht="12.75">
      <c r="A7" s="235" t="s">
        <v>112</v>
      </c>
      <c r="B7" s="235" t="s">
        <v>180</v>
      </c>
      <c r="C7" s="236">
        <v>39838188</v>
      </c>
      <c r="D7" s="236">
        <v>1120970</v>
      </c>
      <c r="E7" s="236">
        <v>16383065</v>
      </c>
      <c r="F7" s="236">
        <v>6934030</v>
      </c>
      <c r="G7" s="236">
        <v>6588394</v>
      </c>
      <c r="H7" s="236">
        <v>2860641</v>
      </c>
      <c r="I7" s="236">
        <v>2886042</v>
      </c>
      <c r="J7" s="236">
        <v>1891590</v>
      </c>
      <c r="K7" s="236">
        <v>1948357</v>
      </c>
      <c r="L7" s="236">
        <v>208041</v>
      </c>
      <c r="N7" s="195"/>
      <c r="O7" s="195"/>
      <c r="P7" s="195"/>
      <c r="Q7" s="196"/>
      <c r="R7" s="196"/>
      <c r="S7" s="196"/>
      <c r="T7" s="196"/>
      <c r="U7" s="196"/>
      <c r="V7" s="196"/>
      <c r="W7" s="196"/>
      <c r="X7" s="196"/>
      <c r="Y7" s="196"/>
      <c r="Z7" s="196"/>
      <c r="AB7" s="195"/>
      <c r="AC7" s="195"/>
      <c r="AD7" s="195"/>
      <c r="AE7" s="196"/>
      <c r="AF7" s="196"/>
      <c r="AG7" s="196"/>
      <c r="AH7" s="196"/>
      <c r="AI7" s="196"/>
      <c r="AJ7" s="196"/>
      <c r="AK7" s="196"/>
      <c r="AL7" s="196"/>
      <c r="AM7" s="196"/>
      <c r="AN7" s="196"/>
    </row>
    <row r="8" spans="1:40" ht="12.75">
      <c r="A8" s="235" t="s">
        <v>112</v>
      </c>
      <c r="B8" s="235" t="s">
        <v>182</v>
      </c>
      <c r="C8" s="236">
        <v>36557378</v>
      </c>
      <c r="D8" s="237">
        <v>1034768</v>
      </c>
      <c r="E8" s="236">
        <v>14295377</v>
      </c>
      <c r="F8" s="236">
        <v>6587687</v>
      </c>
      <c r="G8" s="236">
        <v>5293340</v>
      </c>
      <c r="H8" s="236">
        <v>2414350</v>
      </c>
      <c r="I8" s="236">
        <v>2583079</v>
      </c>
      <c r="J8" s="236">
        <v>1873737</v>
      </c>
      <c r="K8" s="236">
        <v>1922830</v>
      </c>
      <c r="L8" s="237">
        <v>208041</v>
      </c>
      <c r="N8" s="195"/>
      <c r="O8" s="195"/>
      <c r="P8" s="195"/>
      <c r="Q8" s="197"/>
      <c r="R8" s="197"/>
      <c r="S8" s="197"/>
      <c r="T8" s="197"/>
      <c r="U8" s="197"/>
      <c r="V8" s="197"/>
      <c r="W8" s="197"/>
      <c r="X8" s="197"/>
      <c r="Y8" s="197"/>
      <c r="Z8" s="197"/>
      <c r="AB8" s="195"/>
      <c r="AC8" s="195"/>
      <c r="AD8" s="195"/>
      <c r="AE8" s="196"/>
      <c r="AF8" s="197"/>
      <c r="AG8" s="196"/>
      <c r="AH8" s="197"/>
      <c r="AI8" s="197"/>
      <c r="AJ8" s="197"/>
      <c r="AK8" s="197"/>
      <c r="AL8" s="197"/>
      <c r="AM8" s="197"/>
      <c r="AN8" s="197"/>
    </row>
    <row r="9" spans="1:40" ht="12.75">
      <c r="A9" s="235" t="s">
        <v>112</v>
      </c>
      <c r="B9" s="235" t="s">
        <v>181</v>
      </c>
      <c r="C9" s="236">
        <v>14247818</v>
      </c>
      <c r="D9" s="237">
        <v>423822</v>
      </c>
      <c r="E9" s="236">
        <v>5546115</v>
      </c>
      <c r="F9" s="236">
        <v>2505598</v>
      </c>
      <c r="G9" s="236">
        <v>2001558</v>
      </c>
      <c r="H9" s="236">
        <v>1038959</v>
      </c>
      <c r="I9" s="236">
        <v>1016488</v>
      </c>
      <c r="J9" s="236">
        <v>628286</v>
      </c>
      <c r="K9" s="236">
        <v>762591</v>
      </c>
      <c r="L9" s="237">
        <v>98233</v>
      </c>
      <c r="N9" s="195"/>
      <c r="O9" s="195"/>
      <c r="P9" s="195"/>
      <c r="Q9" s="197"/>
      <c r="R9" s="197"/>
      <c r="S9" s="197"/>
      <c r="T9" s="197"/>
      <c r="U9" s="197"/>
      <c r="V9" s="197"/>
      <c r="W9" s="197"/>
      <c r="X9" s="197"/>
      <c r="Y9" s="197"/>
      <c r="Z9" s="197"/>
      <c r="AB9" s="195"/>
      <c r="AC9" s="195"/>
      <c r="AD9" s="195"/>
      <c r="AE9" s="196"/>
      <c r="AF9" s="197"/>
      <c r="AG9" s="196"/>
      <c r="AH9" s="197"/>
      <c r="AI9" s="197"/>
      <c r="AJ9" s="197"/>
      <c r="AK9" s="197"/>
      <c r="AL9" s="197"/>
      <c r="AM9" s="197"/>
      <c r="AN9" s="197"/>
    </row>
    <row r="10" spans="1:40" ht="12.75">
      <c r="A10" s="235" t="s">
        <v>2</v>
      </c>
      <c r="B10" s="235" t="s">
        <v>179</v>
      </c>
      <c r="C10" s="236">
        <v>24117505</v>
      </c>
      <c r="D10" s="236">
        <v>894073</v>
      </c>
      <c r="E10" s="236">
        <v>7106929</v>
      </c>
      <c r="F10" s="236">
        <v>4243765</v>
      </c>
      <c r="G10" s="236">
        <v>2083824</v>
      </c>
      <c r="H10" s="236">
        <v>779340</v>
      </c>
      <c r="I10" s="236">
        <v>979028</v>
      </c>
      <c r="J10" s="236">
        <v>1199484</v>
      </c>
      <c r="K10" s="236">
        <v>1049129</v>
      </c>
      <c r="L10" s="236">
        <v>1016124</v>
      </c>
      <c r="N10" s="195"/>
      <c r="O10" s="195"/>
      <c r="P10" s="195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B10" s="195"/>
      <c r="AC10" s="195"/>
      <c r="AD10" s="195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</row>
    <row r="11" spans="1:40" ht="12.75">
      <c r="A11" s="235" t="s">
        <v>2</v>
      </c>
      <c r="B11" s="235" t="s">
        <v>180</v>
      </c>
      <c r="C11" s="236">
        <v>24117505</v>
      </c>
      <c r="D11" s="236">
        <v>894073</v>
      </c>
      <c r="E11" s="236">
        <v>7106929</v>
      </c>
      <c r="F11" s="236">
        <v>4243765</v>
      </c>
      <c r="G11" s="236">
        <v>2083824</v>
      </c>
      <c r="H11" s="236">
        <v>779340</v>
      </c>
      <c r="I11" s="236">
        <v>979028</v>
      </c>
      <c r="J11" s="236">
        <v>1199484</v>
      </c>
      <c r="K11" s="236">
        <v>1049129</v>
      </c>
      <c r="L11" s="236">
        <v>1016124</v>
      </c>
      <c r="N11" s="195"/>
      <c r="O11" s="195"/>
      <c r="P11" s="195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B11" s="195"/>
      <c r="AC11" s="195"/>
      <c r="AD11" s="195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</row>
    <row r="12" spans="1:40" ht="12.75">
      <c r="A12" s="235" t="s">
        <v>2</v>
      </c>
      <c r="B12" s="235" t="s">
        <v>182</v>
      </c>
      <c r="C12" s="236">
        <v>20570252</v>
      </c>
      <c r="D12" s="237">
        <v>783650</v>
      </c>
      <c r="E12" s="236">
        <v>5567758</v>
      </c>
      <c r="F12" s="236">
        <v>3628634</v>
      </c>
      <c r="G12" s="236">
        <v>1477526</v>
      </c>
      <c r="H12" s="237">
        <v>461598</v>
      </c>
      <c r="I12" s="237">
        <v>591959</v>
      </c>
      <c r="J12" s="237">
        <v>1072272</v>
      </c>
      <c r="K12" s="237">
        <v>1008970</v>
      </c>
      <c r="L12" s="237">
        <v>955433</v>
      </c>
      <c r="N12" s="195"/>
      <c r="O12" s="195"/>
      <c r="P12" s="195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B12" s="195"/>
      <c r="AC12" s="195"/>
      <c r="AD12" s="195"/>
      <c r="AE12" s="196"/>
      <c r="AF12" s="197"/>
      <c r="AG12" s="196"/>
      <c r="AH12" s="197"/>
      <c r="AI12" s="197"/>
      <c r="AJ12" s="197"/>
      <c r="AK12" s="197"/>
      <c r="AL12" s="197"/>
      <c r="AM12" s="197"/>
      <c r="AN12" s="197"/>
    </row>
    <row r="13" spans="1:40" ht="12.75">
      <c r="A13" s="235" t="s">
        <v>2</v>
      </c>
      <c r="B13" s="235" t="s">
        <v>181</v>
      </c>
      <c r="C13" s="236">
        <v>7817157</v>
      </c>
      <c r="D13" s="237">
        <v>335003</v>
      </c>
      <c r="E13" s="236">
        <v>2164601</v>
      </c>
      <c r="F13" s="236">
        <v>1381951</v>
      </c>
      <c r="G13" s="236">
        <v>623933</v>
      </c>
      <c r="H13" s="237">
        <v>158717</v>
      </c>
      <c r="I13" s="237">
        <v>220395</v>
      </c>
      <c r="J13" s="237">
        <v>422627</v>
      </c>
      <c r="K13" s="237">
        <v>431814</v>
      </c>
      <c r="L13" s="237">
        <v>307115</v>
      </c>
      <c r="N13" s="195"/>
      <c r="O13" s="195"/>
      <c r="P13" s="195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B13" s="195"/>
      <c r="AC13" s="195"/>
      <c r="AD13" s="195"/>
      <c r="AE13" s="196"/>
      <c r="AF13" s="197"/>
      <c r="AG13" s="196"/>
      <c r="AH13" s="197"/>
      <c r="AI13" s="197"/>
      <c r="AJ13" s="197"/>
      <c r="AK13" s="197"/>
      <c r="AL13" s="197"/>
      <c r="AM13" s="197"/>
      <c r="AN13" s="197"/>
    </row>
    <row r="14" spans="1:40" ht="12.75">
      <c r="A14" s="235" t="s">
        <v>184</v>
      </c>
      <c r="B14" s="235" t="s">
        <v>179</v>
      </c>
      <c r="C14" s="236">
        <v>6428353</v>
      </c>
      <c r="D14" s="236">
        <v>249439</v>
      </c>
      <c r="E14" s="236">
        <v>2695579</v>
      </c>
      <c r="F14" s="236">
        <v>1161533</v>
      </c>
      <c r="G14" s="236">
        <v>988693</v>
      </c>
      <c r="H14" s="236">
        <v>545353</v>
      </c>
      <c r="I14" s="236">
        <v>562047</v>
      </c>
      <c r="J14" s="236">
        <v>371109</v>
      </c>
      <c r="K14" s="236">
        <v>213663</v>
      </c>
      <c r="L14" s="236">
        <v>14714</v>
      </c>
      <c r="N14" s="195"/>
      <c r="O14" s="195"/>
      <c r="P14" s="195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B14" s="195"/>
      <c r="AC14" s="195"/>
      <c r="AD14" s="195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</row>
    <row r="15" spans="1:40" ht="12.75">
      <c r="A15" s="235" t="s">
        <v>184</v>
      </c>
      <c r="B15" s="235" t="s">
        <v>180</v>
      </c>
      <c r="C15" s="236">
        <v>6428353</v>
      </c>
      <c r="D15" s="236">
        <v>249439</v>
      </c>
      <c r="E15" s="236">
        <v>2695579</v>
      </c>
      <c r="F15" s="236">
        <v>1161533</v>
      </c>
      <c r="G15" s="236">
        <v>988693</v>
      </c>
      <c r="H15" s="236">
        <v>545353</v>
      </c>
      <c r="I15" s="236">
        <v>562047</v>
      </c>
      <c r="J15" s="236">
        <v>371109</v>
      </c>
      <c r="K15" s="236">
        <v>213663</v>
      </c>
      <c r="L15" s="236">
        <v>14714</v>
      </c>
      <c r="N15" s="195"/>
      <c r="O15" s="195"/>
      <c r="P15" s="195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B15" s="195"/>
      <c r="AC15" s="195"/>
      <c r="AD15" s="195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</row>
    <row r="16" spans="1:40" ht="12.75">
      <c r="A16" s="235" t="s">
        <v>184</v>
      </c>
      <c r="B16" s="235" t="s">
        <v>182</v>
      </c>
      <c r="C16" s="236">
        <v>5974111</v>
      </c>
      <c r="D16" s="237">
        <v>245272</v>
      </c>
      <c r="E16" s="236">
        <v>2400968</v>
      </c>
      <c r="F16" s="237">
        <v>1117113</v>
      </c>
      <c r="G16" s="237">
        <v>820099</v>
      </c>
      <c r="H16" s="237">
        <v>463756</v>
      </c>
      <c r="I16" s="237">
        <v>523174</v>
      </c>
      <c r="J16" s="237">
        <v>367140</v>
      </c>
      <c r="K16" s="237">
        <v>212118</v>
      </c>
      <c r="L16" s="237">
        <v>14681</v>
      </c>
      <c r="N16" s="195"/>
      <c r="O16" s="195"/>
      <c r="P16" s="195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B16" s="195"/>
      <c r="AC16" s="195"/>
      <c r="AD16" s="195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</row>
    <row r="17" spans="1:40" ht="12.75">
      <c r="A17" s="235" t="s">
        <v>184</v>
      </c>
      <c r="B17" s="235" t="s">
        <v>181</v>
      </c>
      <c r="C17" s="236">
        <v>2573051</v>
      </c>
      <c r="D17" s="237">
        <v>50245</v>
      </c>
      <c r="E17" s="236">
        <v>952498</v>
      </c>
      <c r="F17" s="237">
        <v>506047</v>
      </c>
      <c r="G17" s="237">
        <v>253804</v>
      </c>
      <c r="H17" s="237">
        <v>192647</v>
      </c>
      <c r="I17" s="237">
        <v>216862</v>
      </c>
      <c r="J17" s="237">
        <v>175593</v>
      </c>
      <c r="K17" s="237">
        <v>109418</v>
      </c>
      <c r="L17" s="237">
        <v>4174</v>
      </c>
      <c r="N17" s="195"/>
      <c r="O17" s="195"/>
      <c r="P17" s="195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B17" s="195"/>
      <c r="AC17" s="195"/>
      <c r="AD17" s="195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</row>
    <row r="18" spans="1:40" ht="12.75">
      <c r="A18" s="235" t="s">
        <v>213</v>
      </c>
      <c r="B18" s="235" t="s">
        <v>179</v>
      </c>
      <c r="C18" s="236">
        <v>7469031</v>
      </c>
      <c r="D18" s="236">
        <v>60498</v>
      </c>
      <c r="E18" s="236">
        <v>4503102</v>
      </c>
      <c r="F18" s="236">
        <v>792040</v>
      </c>
      <c r="G18" s="236">
        <v>2811161</v>
      </c>
      <c r="H18" s="236">
        <v>899901</v>
      </c>
      <c r="I18" s="236">
        <v>488911</v>
      </c>
      <c r="J18" s="236">
        <v>137670</v>
      </c>
      <c r="K18" s="236">
        <v>158676</v>
      </c>
      <c r="L18" s="236">
        <v>6783</v>
      </c>
      <c r="N18" s="195"/>
      <c r="O18" s="195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B18" s="195"/>
      <c r="AC18" s="195"/>
      <c r="AD18" s="195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</row>
    <row r="19" spans="1:40" ht="12.75">
      <c r="A19" s="235" t="s">
        <v>213</v>
      </c>
      <c r="B19" s="235" t="s">
        <v>180</v>
      </c>
      <c r="C19" s="236">
        <v>7469031</v>
      </c>
      <c r="D19" s="236">
        <v>60498</v>
      </c>
      <c r="E19" s="236">
        <v>4503102</v>
      </c>
      <c r="F19" s="236">
        <v>792040</v>
      </c>
      <c r="G19" s="236">
        <v>2811161</v>
      </c>
      <c r="H19" s="236">
        <v>899901</v>
      </c>
      <c r="I19" s="236">
        <v>488911</v>
      </c>
      <c r="J19" s="236">
        <v>137670</v>
      </c>
      <c r="K19" s="236">
        <v>158676</v>
      </c>
      <c r="L19" s="236">
        <v>6783</v>
      </c>
      <c r="N19" s="195"/>
      <c r="O19" s="195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B19" s="195"/>
      <c r="AC19" s="195"/>
      <c r="AD19" s="195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</row>
    <row r="20" spans="1:40" ht="12.75">
      <c r="A20" s="235" t="s">
        <v>213</v>
      </c>
      <c r="B20" s="235" t="s">
        <v>182</v>
      </c>
      <c r="C20" s="236">
        <v>7264447</v>
      </c>
      <c r="D20" s="237">
        <v>60498</v>
      </c>
      <c r="E20" s="236">
        <v>4298518</v>
      </c>
      <c r="F20" s="237">
        <v>792040</v>
      </c>
      <c r="G20" s="236">
        <v>2606577</v>
      </c>
      <c r="H20" s="237">
        <v>899901</v>
      </c>
      <c r="I20" s="237">
        <v>488911</v>
      </c>
      <c r="J20" s="237">
        <v>137670</v>
      </c>
      <c r="K20" s="237">
        <v>158676</v>
      </c>
      <c r="L20" s="237">
        <v>6783</v>
      </c>
      <c r="N20" s="195"/>
      <c r="O20" s="195"/>
      <c r="P20" s="195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B20" s="195"/>
      <c r="AC20" s="195"/>
      <c r="AD20" s="195"/>
      <c r="AE20" s="196"/>
      <c r="AF20" s="197"/>
      <c r="AG20" s="196"/>
      <c r="AH20" s="197"/>
      <c r="AI20" s="197"/>
      <c r="AJ20" s="197"/>
      <c r="AK20" s="197"/>
      <c r="AL20" s="197"/>
      <c r="AM20" s="197"/>
      <c r="AN20" s="197"/>
    </row>
    <row r="21" spans="1:40" ht="12.75">
      <c r="A21" s="235" t="s">
        <v>213</v>
      </c>
      <c r="B21" s="235" t="s">
        <v>181</v>
      </c>
      <c r="C21" s="236">
        <v>4360789</v>
      </c>
      <c r="D21" s="237">
        <v>12760</v>
      </c>
      <c r="E21" s="236">
        <v>2699988</v>
      </c>
      <c r="F21" s="237">
        <v>435261</v>
      </c>
      <c r="G21" s="236">
        <v>1680776</v>
      </c>
      <c r="H21" s="237">
        <v>583951</v>
      </c>
      <c r="I21" s="237">
        <v>294867</v>
      </c>
      <c r="J21" s="237">
        <v>82989</v>
      </c>
      <c r="K21" s="237">
        <v>54494</v>
      </c>
      <c r="L21" s="237">
        <v>2911</v>
      </c>
      <c r="N21" s="195"/>
      <c r="O21" s="195"/>
      <c r="P21" s="195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B21" s="195"/>
      <c r="AC21" s="195"/>
      <c r="AD21" s="195"/>
      <c r="AE21" s="196"/>
      <c r="AF21" s="197"/>
      <c r="AG21" s="196"/>
      <c r="AH21" s="197"/>
      <c r="AI21" s="197"/>
      <c r="AJ21" s="197"/>
      <c r="AK21" s="197"/>
      <c r="AL21" s="197"/>
      <c r="AM21" s="197"/>
      <c r="AN21" s="19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1"/>
  <sheetViews>
    <sheetView showGridLines="0" topLeftCell="A5" workbookViewId="0">
      <selection activeCell="A121" sqref="A6:B121"/>
    </sheetView>
  </sheetViews>
  <sheetFormatPr defaultColWidth="10.64453125" defaultRowHeight="12.4"/>
  <cols>
    <col min="1" max="1" width="15.64453125" style="9" customWidth="1"/>
    <col min="2" max="3" width="9.76171875" style="9" bestFit="1" customWidth="1"/>
    <col min="4" max="8" width="8.64453125" style="9" customWidth="1"/>
    <col min="9" max="16384" width="10.64453125" style="9"/>
  </cols>
  <sheetData>
    <row r="1" spans="1:8">
      <c r="A1" s="17" t="s">
        <v>33</v>
      </c>
      <c r="B1" s="15">
        <f>'OTV-活动'!B1</f>
        <v>43240</v>
      </c>
      <c r="C1" s="15">
        <f>'OTV-活动'!C1</f>
        <v>43271</v>
      </c>
    </row>
    <row r="2" spans="1:8">
      <c r="A2" s="17" t="s">
        <v>34</v>
      </c>
      <c r="B2" s="15">
        <f>'OTV-活动'!B2</f>
        <v>43240</v>
      </c>
      <c r="C2" s="15">
        <f>'OTV-活动'!C2</f>
        <v>43247</v>
      </c>
    </row>
    <row r="3" spans="1:8">
      <c r="A3" s="16"/>
      <c r="B3" s="16"/>
      <c r="C3" s="16"/>
    </row>
    <row r="4" spans="1:8">
      <c r="A4" s="8" t="s">
        <v>150</v>
      </c>
    </row>
    <row r="5" spans="1:8">
      <c r="A5" s="8" t="s">
        <v>8</v>
      </c>
      <c r="B5" s="8" t="s">
        <v>16</v>
      </c>
      <c r="C5" s="8" t="s">
        <v>17</v>
      </c>
      <c r="D5" s="8" t="s">
        <v>18</v>
      </c>
      <c r="E5" s="8" t="s">
        <v>20</v>
      </c>
      <c r="F5" s="8" t="s">
        <v>21</v>
      </c>
      <c r="G5" s="8" t="s">
        <v>22</v>
      </c>
      <c r="H5" s="8" t="s">
        <v>23</v>
      </c>
    </row>
    <row r="6" spans="1:8" ht="12.75">
      <c r="A6" s="235" t="s">
        <v>134</v>
      </c>
      <c r="B6" s="235" t="s">
        <v>223</v>
      </c>
      <c r="C6" s="235" t="s">
        <v>225</v>
      </c>
      <c r="D6" s="234">
        <v>837488</v>
      </c>
      <c r="E6" s="234">
        <v>281550</v>
      </c>
      <c r="F6" s="234">
        <v>281550</v>
      </c>
      <c r="G6" s="234">
        <v>219794</v>
      </c>
      <c r="H6" s="234">
        <v>179938</v>
      </c>
    </row>
    <row r="7" spans="1:8" ht="12.75">
      <c r="A7" s="235" t="s">
        <v>134</v>
      </c>
      <c r="B7" s="235" t="s">
        <v>224</v>
      </c>
      <c r="C7" s="234">
        <v>15780119</v>
      </c>
      <c r="D7" s="234">
        <v>1644372</v>
      </c>
      <c r="E7" s="234">
        <v>620663</v>
      </c>
      <c r="F7" s="234">
        <v>620663</v>
      </c>
      <c r="G7" s="234">
        <v>441929</v>
      </c>
      <c r="H7" s="234">
        <v>326249</v>
      </c>
    </row>
    <row r="8" spans="1:8" ht="12.75">
      <c r="A8" s="235" t="s">
        <v>134</v>
      </c>
      <c r="B8" s="235" t="s">
        <v>182</v>
      </c>
      <c r="C8" s="234">
        <v>7608179</v>
      </c>
      <c r="D8" s="234">
        <v>803170</v>
      </c>
      <c r="E8" s="234">
        <v>301386</v>
      </c>
      <c r="F8" s="234">
        <v>301386</v>
      </c>
      <c r="G8" s="234">
        <v>214763</v>
      </c>
      <c r="H8" s="234">
        <v>159013</v>
      </c>
    </row>
    <row r="9" spans="1:8" ht="12.75">
      <c r="A9" s="235" t="s">
        <v>134</v>
      </c>
      <c r="B9" s="235" t="s">
        <v>181</v>
      </c>
      <c r="C9" s="234">
        <v>2449031</v>
      </c>
      <c r="D9" s="234">
        <v>296123</v>
      </c>
      <c r="E9" s="234">
        <v>108277</v>
      </c>
      <c r="F9" s="234">
        <v>108277</v>
      </c>
      <c r="G9" s="234">
        <v>78282</v>
      </c>
      <c r="H9" s="234">
        <v>59224</v>
      </c>
    </row>
    <row r="10" spans="1:8" ht="12.75">
      <c r="A10" s="235" t="s">
        <v>197</v>
      </c>
      <c r="B10" s="235" t="s">
        <v>223</v>
      </c>
      <c r="C10" s="235" t="s">
        <v>225</v>
      </c>
      <c r="D10" s="234">
        <v>370303</v>
      </c>
      <c r="E10" s="234">
        <v>129459</v>
      </c>
      <c r="F10" s="234">
        <v>129459</v>
      </c>
      <c r="G10" s="234">
        <v>92397</v>
      </c>
      <c r="H10" s="234">
        <v>71184</v>
      </c>
    </row>
    <row r="11" spans="1:8" ht="12.75">
      <c r="A11" s="235" t="s">
        <v>197</v>
      </c>
      <c r="B11" s="235" t="s">
        <v>224</v>
      </c>
      <c r="C11" s="234">
        <v>4659052</v>
      </c>
      <c r="D11" s="234">
        <v>691361</v>
      </c>
      <c r="E11" s="234">
        <v>273315</v>
      </c>
      <c r="F11" s="234">
        <v>273315</v>
      </c>
      <c r="G11" s="234">
        <v>176706</v>
      </c>
      <c r="H11" s="234">
        <v>122845</v>
      </c>
    </row>
    <row r="12" spans="1:8" ht="12.75">
      <c r="A12" s="235" t="s">
        <v>197</v>
      </c>
      <c r="B12" s="235" t="s">
        <v>182</v>
      </c>
      <c r="C12" s="234">
        <v>2307451</v>
      </c>
      <c r="D12" s="234">
        <v>349072</v>
      </c>
      <c r="E12" s="234">
        <v>135222</v>
      </c>
      <c r="F12" s="234">
        <v>135222</v>
      </c>
      <c r="G12" s="234">
        <v>87813</v>
      </c>
      <c r="H12" s="234">
        <v>61199</v>
      </c>
    </row>
    <row r="13" spans="1:8" ht="12.75">
      <c r="A13" s="235" t="s">
        <v>197</v>
      </c>
      <c r="B13" s="235" t="s">
        <v>181</v>
      </c>
      <c r="C13" s="234">
        <v>731103</v>
      </c>
      <c r="D13" s="234">
        <v>136029</v>
      </c>
      <c r="E13" s="234">
        <v>50171</v>
      </c>
      <c r="F13" s="234">
        <v>50171</v>
      </c>
      <c r="G13" s="234">
        <v>33495</v>
      </c>
      <c r="H13" s="234">
        <v>23973</v>
      </c>
    </row>
    <row r="14" spans="1:8" ht="12.75">
      <c r="A14" s="235" t="s">
        <v>183</v>
      </c>
      <c r="B14" s="235" t="s">
        <v>223</v>
      </c>
      <c r="C14" s="235" t="s">
        <v>225</v>
      </c>
      <c r="D14" s="234">
        <v>367869</v>
      </c>
      <c r="E14" s="234">
        <v>128780</v>
      </c>
      <c r="F14" s="234">
        <v>128780</v>
      </c>
      <c r="G14" s="234">
        <v>94049</v>
      </c>
      <c r="H14" s="234">
        <v>73475</v>
      </c>
    </row>
    <row r="15" spans="1:8" ht="12.75">
      <c r="A15" s="235" t="s">
        <v>183</v>
      </c>
      <c r="B15" s="235" t="s">
        <v>224</v>
      </c>
      <c r="C15" s="234">
        <v>5062891</v>
      </c>
      <c r="D15" s="234">
        <v>671016</v>
      </c>
      <c r="E15" s="234">
        <v>267100</v>
      </c>
      <c r="F15" s="234">
        <v>267100</v>
      </c>
      <c r="G15" s="234">
        <v>175392</v>
      </c>
      <c r="H15" s="234">
        <v>122012</v>
      </c>
    </row>
    <row r="16" spans="1:8" ht="12.75">
      <c r="A16" s="235" t="s">
        <v>183</v>
      </c>
      <c r="B16" s="235" t="s">
        <v>182</v>
      </c>
      <c r="C16" s="234">
        <v>2505861</v>
      </c>
      <c r="D16" s="234">
        <v>339858</v>
      </c>
      <c r="E16" s="234">
        <v>133235</v>
      </c>
      <c r="F16" s="234">
        <v>133235</v>
      </c>
      <c r="G16" s="234">
        <v>87911</v>
      </c>
      <c r="H16" s="234">
        <v>61399</v>
      </c>
    </row>
    <row r="17" spans="1:8" ht="12.75">
      <c r="A17" s="235" t="s">
        <v>183</v>
      </c>
      <c r="B17" s="235" t="s">
        <v>181</v>
      </c>
      <c r="C17" s="234">
        <v>659873</v>
      </c>
      <c r="D17" s="234">
        <v>110475</v>
      </c>
      <c r="E17" s="234">
        <v>41056</v>
      </c>
      <c r="F17" s="234">
        <v>41056</v>
      </c>
      <c r="G17" s="234">
        <v>28230</v>
      </c>
      <c r="H17" s="234">
        <v>20507</v>
      </c>
    </row>
    <row r="18" spans="1:8" ht="12.75">
      <c r="A18" s="235" t="s">
        <v>198</v>
      </c>
      <c r="B18" s="235" t="s">
        <v>223</v>
      </c>
      <c r="C18" s="235" t="s">
        <v>225</v>
      </c>
      <c r="D18" s="234">
        <v>209303</v>
      </c>
      <c r="E18" s="234">
        <v>73584</v>
      </c>
      <c r="F18" s="234">
        <v>73584</v>
      </c>
      <c r="G18" s="234">
        <v>55284</v>
      </c>
      <c r="H18" s="234">
        <v>43218</v>
      </c>
    </row>
    <row r="19" spans="1:8" ht="12.75">
      <c r="A19" s="235" t="s">
        <v>198</v>
      </c>
      <c r="B19" s="235" t="s">
        <v>224</v>
      </c>
      <c r="C19" s="234">
        <v>3068429</v>
      </c>
      <c r="D19" s="234">
        <v>362541</v>
      </c>
      <c r="E19" s="234">
        <v>142688</v>
      </c>
      <c r="F19" s="234">
        <v>142688</v>
      </c>
      <c r="G19" s="234">
        <v>97219</v>
      </c>
      <c r="H19" s="234">
        <v>68532</v>
      </c>
    </row>
    <row r="20" spans="1:8" ht="12.75">
      <c r="A20" s="235" t="s">
        <v>198</v>
      </c>
      <c r="B20" s="235" t="s">
        <v>182</v>
      </c>
      <c r="C20" s="234">
        <v>1480075</v>
      </c>
      <c r="D20" s="234">
        <v>176560</v>
      </c>
      <c r="E20" s="234">
        <v>69022</v>
      </c>
      <c r="F20" s="234">
        <v>69022</v>
      </c>
      <c r="G20" s="234">
        <v>46815</v>
      </c>
      <c r="H20" s="234">
        <v>32911</v>
      </c>
    </row>
    <row r="21" spans="1:8" ht="12.75">
      <c r="A21" s="235" t="s">
        <v>198</v>
      </c>
      <c r="B21" s="235" t="s">
        <v>181</v>
      </c>
      <c r="C21" s="234">
        <v>495772</v>
      </c>
      <c r="D21" s="234">
        <v>68075</v>
      </c>
      <c r="E21" s="234">
        <v>25818</v>
      </c>
      <c r="F21" s="234">
        <v>25818</v>
      </c>
      <c r="G21" s="234">
        <v>17834</v>
      </c>
      <c r="H21" s="234">
        <v>12808</v>
      </c>
    </row>
    <row r="22" spans="1:8" ht="12.75">
      <c r="A22" s="235" t="s">
        <v>135</v>
      </c>
      <c r="B22" s="235" t="s">
        <v>223</v>
      </c>
      <c r="C22" s="235" t="s">
        <v>225</v>
      </c>
      <c r="D22" s="234">
        <v>510141</v>
      </c>
      <c r="E22" s="234">
        <v>181846</v>
      </c>
      <c r="F22" s="234">
        <v>181846</v>
      </c>
      <c r="G22" s="234">
        <v>136727</v>
      </c>
      <c r="H22" s="234">
        <v>108025</v>
      </c>
    </row>
    <row r="23" spans="1:8" ht="12.75">
      <c r="A23" s="235" t="s">
        <v>135</v>
      </c>
      <c r="B23" s="235" t="s">
        <v>224</v>
      </c>
      <c r="C23" s="234">
        <v>16872067</v>
      </c>
      <c r="D23" s="234">
        <v>825150</v>
      </c>
      <c r="E23" s="234">
        <v>319329</v>
      </c>
      <c r="F23" s="234">
        <v>319329</v>
      </c>
      <c r="G23" s="234">
        <v>222404</v>
      </c>
      <c r="H23" s="234">
        <v>163539</v>
      </c>
    </row>
    <row r="24" spans="1:8" ht="12.75">
      <c r="A24" s="235" t="s">
        <v>135</v>
      </c>
      <c r="B24" s="235" t="s">
        <v>182</v>
      </c>
      <c r="C24" s="234">
        <v>8124963</v>
      </c>
      <c r="D24" s="234">
        <v>397025</v>
      </c>
      <c r="E24" s="234">
        <v>152789</v>
      </c>
      <c r="F24" s="234">
        <v>152789</v>
      </c>
      <c r="G24" s="234">
        <v>106336</v>
      </c>
      <c r="H24" s="234">
        <v>78367</v>
      </c>
    </row>
    <row r="25" spans="1:8" ht="12.75">
      <c r="A25" s="235" t="s">
        <v>135</v>
      </c>
      <c r="B25" s="235" t="s">
        <v>181</v>
      </c>
      <c r="C25" s="234">
        <v>2364223</v>
      </c>
      <c r="D25" s="234">
        <v>125646</v>
      </c>
      <c r="E25" s="234">
        <v>47475</v>
      </c>
      <c r="F25" s="234">
        <v>47475</v>
      </c>
      <c r="G25" s="234">
        <v>33148</v>
      </c>
      <c r="H25" s="234">
        <v>24681</v>
      </c>
    </row>
    <row r="26" spans="1:8" ht="12.75">
      <c r="A26" s="235" t="s">
        <v>51</v>
      </c>
      <c r="B26" s="235" t="s">
        <v>223</v>
      </c>
      <c r="C26" s="235" t="s">
        <v>225</v>
      </c>
      <c r="D26" s="234">
        <v>282718</v>
      </c>
      <c r="E26" s="234">
        <v>95798</v>
      </c>
      <c r="F26" s="234">
        <v>95798</v>
      </c>
      <c r="G26" s="234">
        <v>74609</v>
      </c>
      <c r="H26" s="234">
        <v>60046</v>
      </c>
    </row>
    <row r="27" spans="1:8" ht="12.75">
      <c r="A27" s="235" t="s">
        <v>51</v>
      </c>
      <c r="B27" s="235" t="s">
        <v>224</v>
      </c>
      <c r="C27" s="234">
        <v>4529729</v>
      </c>
      <c r="D27" s="234">
        <v>608803</v>
      </c>
      <c r="E27" s="234">
        <v>238459</v>
      </c>
      <c r="F27" s="234">
        <v>238459</v>
      </c>
      <c r="G27" s="234">
        <v>165273</v>
      </c>
      <c r="H27" s="234">
        <v>116230</v>
      </c>
    </row>
    <row r="28" spans="1:8" ht="12.75">
      <c r="A28" s="235" t="s">
        <v>51</v>
      </c>
      <c r="B28" s="235" t="s">
        <v>182</v>
      </c>
      <c r="C28" s="234">
        <v>2179023</v>
      </c>
      <c r="D28" s="234">
        <v>292807</v>
      </c>
      <c r="E28" s="234">
        <v>113549</v>
      </c>
      <c r="F28" s="234">
        <v>113549</v>
      </c>
      <c r="G28" s="234">
        <v>78845</v>
      </c>
      <c r="H28" s="234">
        <v>55368</v>
      </c>
    </row>
    <row r="29" spans="1:8" ht="12.75">
      <c r="A29" s="235" t="s">
        <v>51</v>
      </c>
      <c r="B29" s="235" t="s">
        <v>181</v>
      </c>
      <c r="C29" s="234">
        <v>761060</v>
      </c>
      <c r="D29" s="234">
        <v>123715</v>
      </c>
      <c r="E29" s="234">
        <v>46286</v>
      </c>
      <c r="F29" s="234">
        <v>46286</v>
      </c>
      <c r="G29" s="234">
        <v>33188</v>
      </c>
      <c r="H29" s="234">
        <v>24032</v>
      </c>
    </row>
    <row r="30" spans="1:8" ht="12.75">
      <c r="A30" s="235" t="s">
        <v>136</v>
      </c>
      <c r="B30" s="235" t="s">
        <v>223</v>
      </c>
      <c r="C30" s="235" t="s">
        <v>225</v>
      </c>
      <c r="D30" s="234">
        <v>242030</v>
      </c>
      <c r="E30" s="234">
        <v>84927</v>
      </c>
      <c r="F30" s="234">
        <v>84927</v>
      </c>
      <c r="G30" s="234">
        <v>61328</v>
      </c>
      <c r="H30" s="234">
        <v>47767</v>
      </c>
    </row>
    <row r="31" spans="1:8" ht="12.75">
      <c r="A31" s="235" t="s">
        <v>136</v>
      </c>
      <c r="B31" s="235" t="s">
        <v>224</v>
      </c>
      <c r="C31" s="234">
        <v>3360696</v>
      </c>
      <c r="D31" s="234">
        <v>452746</v>
      </c>
      <c r="E31" s="234">
        <v>177815</v>
      </c>
      <c r="F31" s="234">
        <v>177815</v>
      </c>
      <c r="G31" s="234">
        <v>117073</v>
      </c>
      <c r="H31" s="234">
        <v>82155</v>
      </c>
    </row>
    <row r="32" spans="1:8" ht="12.75">
      <c r="A32" s="235" t="s">
        <v>136</v>
      </c>
      <c r="B32" s="235" t="s">
        <v>182</v>
      </c>
      <c r="C32" s="234">
        <v>1592149</v>
      </c>
      <c r="D32" s="234">
        <v>217783</v>
      </c>
      <c r="E32" s="234">
        <v>83953</v>
      </c>
      <c r="F32" s="234">
        <v>83953</v>
      </c>
      <c r="G32" s="234">
        <v>55507</v>
      </c>
      <c r="H32" s="234">
        <v>39184</v>
      </c>
    </row>
    <row r="33" spans="1:8" ht="12.75">
      <c r="A33" s="235" t="s">
        <v>136</v>
      </c>
      <c r="B33" s="235" t="s">
        <v>181</v>
      </c>
      <c r="C33" s="234">
        <v>478709</v>
      </c>
      <c r="D33" s="234">
        <v>79066</v>
      </c>
      <c r="E33" s="234">
        <v>29413</v>
      </c>
      <c r="F33" s="234">
        <v>29413</v>
      </c>
      <c r="G33" s="234">
        <v>19975</v>
      </c>
      <c r="H33" s="234">
        <v>14481</v>
      </c>
    </row>
    <row r="34" spans="1:8" ht="12.75">
      <c r="A34" s="235" t="s">
        <v>146</v>
      </c>
      <c r="B34" s="235" t="s">
        <v>223</v>
      </c>
      <c r="C34" s="235" t="s">
        <v>225</v>
      </c>
      <c r="D34" s="234">
        <v>180503</v>
      </c>
      <c r="E34" s="234">
        <v>63708</v>
      </c>
      <c r="F34" s="234">
        <v>63708</v>
      </c>
      <c r="G34" s="234">
        <v>45598</v>
      </c>
      <c r="H34" s="234">
        <v>35666</v>
      </c>
    </row>
    <row r="35" spans="1:8" ht="12.75">
      <c r="A35" s="235" t="s">
        <v>146</v>
      </c>
      <c r="B35" s="235" t="s">
        <v>224</v>
      </c>
      <c r="C35" s="234">
        <v>1846904</v>
      </c>
      <c r="D35" s="234">
        <v>321821</v>
      </c>
      <c r="E35" s="234">
        <v>125286</v>
      </c>
      <c r="F35" s="234">
        <v>125286</v>
      </c>
      <c r="G35" s="234">
        <v>82524</v>
      </c>
      <c r="H35" s="234">
        <v>59123</v>
      </c>
    </row>
    <row r="36" spans="1:8" ht="12.75">
      <c r="A36" s="235" t="s">
        <v>146</v>
      </c>
      <c r="B36" s="235" t="s">
        <v>182</v>
      </c>
      <c r="C36" s="234">
        <v>899490</v>
      </c>
      <c r="D36" s="234">
        <v>160401</v>
      </c>
      <c r="E36" s="234">
        <v>61600</v>
      </c>
      <c r="F36" s="234">
        <v>61600</v>
      </c>
      <c r="G36" s="234">
        <v>40771</v>
      </c>
      <c r="H36" s="234">
        <v>29288</v>
      </c>
    </row>
    <row r="37" spans="1:8" ht="12.75">
      <c r="A37" s="235" t="s">
        <v>146</v>
      </c>
      <c r="B37" s="235" t="s">
        <v>181</v>
      </c>
      <c r="C37" s="234">
        <v>265138</v>
      </c>
      <c r="D37" s="234">
        <v>56327</v>
      </c>
      <c r="E37" s="234">
        <v>20825</v>
      </c>
      <c r="F37" s="234">
        <v>20825</v>
      </c>
      <c r="G37" s="234">
        <v>14226</v>
      </c>
      <c r="H37" s="234">
        <v>10412</v>
      </c>
    </row>
    <row r="38" spans="1:8" ht="12.75">
      <c r="A38" s="235" t="s">
        <v>52</v>
      </c>
      <c r="B38" s="235" t="s">
        <v>223</v>
      </c>
      <c r="C38" s="235" t="s">
        <v>225</v>
      </c>
      <c r="D38" s="234">
        <v>395201</v>
      </c>
      <c r="E38" s="234">
        <v>132476</v>
      </c>
      <c r="F38" s="234">
        <v>132476</v>
      </c>
      <c r="G38" s="234">
        <v>98160</v>
      </c>
      <c r="H38" s="234">
        <v>78544</v>
      </c>
    </row>
    <row r="39" spans="1:8" ht="12.75">
      <c r="A39" s="235" t="s">
        <v>52</v>
      </c>
      <c r="B39" s="235" t="s">
        <v>224</v>
      </c>
      <c r="C39" s="234">
        <v>6182275</v>
      </c>
      <c r="D39" s="234">
        <v>721148</v>
      </c>
      <c r="E39" s="234">
        <v>271469</v>
      </c>
      <c r="F39" s="234">
        <v>271469</v>
      </c>
      <c r="G39" s="234">
        <v>183747</v>
      </c>
      <c r="H39" s="234">
        <v>132089</v>
      </c>
    </row>
    <row r="40" spans="1:8" ht="12.75">
      <c r="A40" s="235" t="s">
        <v>52</v>
      </c>
      <c r="B40" s="235" t="s">
        <v>182</v>
      </c>
      <c r="C40" s="234">
        <v>2972935</v>
      </c>
      <c r="D40" s="234">
        <v>359216</v>
      </c>
      <c r="E40" s="234">
        <v>132175</v>
      </c>
      <c r="F40" s="234">
        <v>132175</v>
      </c>
      <c r="G40" s="234">
        <v>89913</v>
      </c>
      <c r="H40" s="234">
        <v>65081</v>
      </c>
    </row>
    <row r="41" spans="1:8" ht="12.75">
      <c r="A41" s="235" t="s">
        <v>52</v>
      </c>
      <c r="B41" s="235" t="s">
        <v>181</v>
      </c>
      <c r="C41" s="234">
        <v>1083154</v>
      </c>
      <c r="D41" s="234">
        <v>154823</v>
      </c>
      <c r="E41" s="234">
        <v>55103</v>
      </c>
      <c r="F41" s="234">
        <v>55103</v>
      </c>
      <c r="G41" s="234">
        <v>38634</v>
      </c>
      <c r="H41" s="234">
        <v>28912</v>
      </c>
    </row>
    <row r="42" spans="1:8" ht="12.75">
      <c r="A42" s="235" t="s">
        <v>144</v>
      </c>
      <c r="B42" s="235" t="s">
        <v>223</v>
      </c>
      <c r="C42" s="235" t="s">
        <v>225</v>
      </c>
      <c r="D42" s="234">
        <v>195592</v>
      </c>
      <c r="E42" s="234">
        <v>67280</v>
      </c>
      <c r="F42" s="234">
        <v>67280</v>
      </c>
      <c r="G42" s="234">
        <v>48736</v>
      </c>
      <c r="H42" s="234">
        <v>38094</v>
      </c>
    </row>
    <row r="43" spans="1:8" ht="12.75">
      <c r="A43" s="235" t="s">
        <v>144</v>
      </c>
      <c r="B43" s="235" t="s">
        <v>224</v>
      </c>
      <c r="C43" s="234">
        <v>2066518</v>
      </c>
      <c r="D43" s="234">
        <v>390325</v>
      </c>
      <c r="E43" s="234">
        <v>152837</v>
      </c>
      <c r="F43" s="234">
        <v>152837</v>
      </c>
      <c r="G43" s="234">
        <v>99495</v>
      </c>
      <c r="H43" s="234">
        <v>68669</v>
      </c>
    </row>
    <row r="44" spans="1:8" ht="12.75">
      <c r="A44" s="235" t="s">
        <v>144</v>
      </c>
      <c r="B44" s="235" t="s">
        <v>182</v>
      </c>
      <c r="C44" s="234">
        <v>1039931</v>
      </c>
      <c r="D44" s="234">
        <v>203699</v>
      </c>
      <c r="E44" s="234">
        <v>77819</v>
      </c>
      <c r="F44" s="234">
        <v>77819</v>
      </c>
      <c r="G44" s="234">
        <v>50869</v>
      </c>
      <c r="H44" s="234">
        <v>35301</v>
      </c>
    </row>
    <row r="45" spans="1:8" ht="12.75">
      <c r="A45" s="235" t="s">
        <v>144</v>
      </c>
      <c r="B45" s="235" t="s">
        <v>181</v>
      </c>
      <c r="C45" s="234">
        <v>355025</v>
      </c>
      <c r="D45" s="234">
        <v>79428</v>
      </c>
      <c r="E45" s="234">
        <v>29659</v>
      </c>
      <c r="F45" s="234">
        <v>29659</v>
      </c>
      <c r="G45" s="234">
        <v>19697</v>
      </c>
      <c r="H45" s="234">
        <v>13926</v>
      </c>
    </row>
    <row r="46" spans="1:8" ht="12.75">
      <c r="A46" s="235" t="s">
        <v>53</v>
      </c>
      <c r="B46" s="235" t="s">
        <v>223</v>
      </c>
      <c r="C46" s="235" t="s">
        <v>225</v>
      </c>
      <c r="D46" s="234">
        <v>345113</v>
      </c>
      <c r="E46" s="234">
        <v>121789</v>
      </c>
      <c r="F46" s="234">
        <v>121789</v>
      </c>
      <c r="G46" s="234">
        <v>88864</v>
      </c>
      <c r="H46" s="234">
        <v>67926</v>
      </c>
    </row>
    <row r="47" spans="1:8" ht="12.75">
      <c r="A47" s="235" t="s">
        <v>53</v>
      </c>
      <c r="B47" s="235" t="s">
        <v>224</v>
      </c>
      <c r="C47" s="234">
        <v>6243580</v>
      </c>
      <c r="D47" s="234">
        <v>643430</v>
      </c>
      <c r="E47" s="234">
        <v>256284</v>
      </c>
      <c r="F47" s="234">
        <v>256284</v>
      </c>
      <c r="G47" s="234">
        <v>168774</v>
      </c>
      <c r="H47" s="234">
        <v>115047</v>
      </c>
    </row>
    <row r="48" spans="1:8" ht="12.75">
      <c r="A48" s="235" t="s">
        <v>53</v>
      </c>
      <c r="B48" s="235" t="s">
        <v>182</v>
      </c>
      <c r="C48" s="234">
        <v>3022472</v>
      </c>
      <c r="D48" s="234">
        <v>320158</v>
      </c>
      <c r="E48" s="234">
        <v>124773</v>
      </c>
      <c r="F48" s="234">
        <v>124773</v>
      </c>
      <c r="G48" s="234">
        <v>82695</v>
      </c>
      <c r="H48" s="234">
        <v>56393</v>
      </c>
    </row>
    <row r="49" spans="1:8" ht="12.75">
      <c r="A49" s="235" t="s">
        <v>53</v>
      </c>
      <c r="B49" s="235" t="s">
        <v>181</v>
      </c>
      <c r="C49" s="234">
        <v>963142</v>
      </c>
      <c r="D49" s="234">
        <v>119005</v>
      </c>
      <c r="E49" s="234">
        <v>45154</v>
      </c>
      <c r="F49" s="234">
        <v>45154</v>
      </c>
      <c r="G49" s="234">
        <v>30307</v>
      </c>
      <c r="H49" s="234">
        <v>21015</v>
      </c>
    </row>
    <row r="50" spans="1:8" ht="12.75">
      <c r="A50" s="235" t="s">
        <v>199</v>
      </c>
      <c r="B50" s="235" t="s">
        <v>223</v>
      </c>
      <c r="C50" s="235" t="s">
        <v>225</v>
      </c>
      <c r="D50" s="234">
        <v>204792</v>
      </c>
      <c r="E50" s="234">
        <v>72148</v>
      </c>
      <c r="F50" s="234">
        <v>72148</v>
      </c>
      <c r="G50" s="234">
        <v>51828</v>
      </c>
      <c r="H50" s="234">
        <v>40072</v>
      </c>
    </row>
    <row r="51" spans="1:8" ht="12.75">
      <c r="A51" s="235" t="s">
        <v>199</v>
      </c>
      <c r="B51" s="235" t="s">
        <v>224</v>
      </c>
      <c r="C51" s="234">
        <v>5122343</v>
      </c>
      <c r="D51" s="234">
        <v>402999</v>
      </c>
      <c r="E51" s="234">
        <v>160629</v>
      </c>
      <c r="F51" s="234">
        <v>160629</v>
      </c>
      <c r="G51" s="234">
        <v>104122</v>
      </c>
      <c r="H51" s="234">
        <v>71687</v>
      </c>
    </row>
    <row r="52" spans="1:8" ht="12.75">
      <c r="A52" s="235" t="s">
        <v>199</v>
      </c>
      <c r="B52" s="235" t="s">
        <v>182</v>
      </c>
      <c r="C52" s="234">
        <v>2439890</v>
      </c>
      <c r="D52" s="234">
        <v>196831</v>
      </c>
      <c r="E52" s="234">
        <v>77015</v>
      </c>
      <c r="F52" s="234">
        <v>77015</v>
      </c>
      <c r="G52" s="234">
        <v>50117</v>
      </c>
      <c r="H52" s="234">
        <v>34558</v>
      </c>
    </row>
    <row r="53" spans="1:8" ht="12.75">
      <c r="A53" s="235" t="s">
        <v>199</v>
      </c>
      <c r="B53" s="235" t="s">
        <v>181</v>
      </c>
      <c r="C53" s="234">
        <v>671625</v>
      </c>
      <c r="D53" s="234">
        <v>64592</v>
      </c>
      <c r="E53" s="234">
        <v>24205</v>
      </c>
      <c r="F53" s="234">
        <v>24205</v>
      </c>
      <c r="G53" s="234">
        <v>16170</v>
      </c>
      <c r="H53" s="234">
        <v>11457</v>
      </c>
    </row>
    <row r="54" spans="1:8" ht="12.75">
      <c r="A54" s="235" t="s">
        <v>200</v>
      </c>
      <c r="B54" s="235" t="s">
        <v>223</v>
      </c>
      <c r="C54" s="235" t="s">
        <v>225</v>
      </c>
      <c r="D54" s="234">
        <v>440563</v>
      </c>
      <c r="E54" s="234">
        <v>154463</v>
      </c>
      <c r="F54" s="234">
        <v>154463</v>
      </c>
      <c r="G54" s="234">
        <v>111496</v>
      </c>
      <c r="H54" s="234">
        <v>85901</v>
      </c>
    </row>
    <row r="55" spans="1:8" ht="12.75">
      <c r="A55" s="235" t="s">
        <v>200</v>
      </c>
      <c r="B55" s="235" t="s">
        <v>224</v>
      </c>
      <c r="C55" s="234">
        <v>3329300</v>
      </c>
      <c r="D55" s="234">
        <v>979664</v>
      </c>
      <c r="E55" s="234">
        <v>393087</v>
      </c>
      <c r="F55" s="234">
        <v>393087</v>
      </c>
      <c r="G55" s="234">
        <v>253262</v>
      </c>
      <c r="H55" s="234">
        <v>173576</v>
      </c>
    </row>
    <row r="56" spans="1:8" ht="12.75">
      <c r="A56" s="235" t="s">
        <v>200</v>
      </c>
      <c r="B56" s="235" t="s">
        <v>182</v>
      </c>
      <c r="C56" s="234">
        <v>1599843</v>
      </c>
      <c r="D56" s="234">
        <v>476999</v>
      </c>
      <c r="E56" s="234">
        <v>187936</v>
      </c>
      <c r="F56" s="234">
        <v>187936</v>
      </c>
      <c r="G56" s="234">
        <v>121003</v>
      </c>
      <c r="H56" s="234">
        <v>82743</v>
      </c>
    </row>
    <row r="57" spans="1:8" ht="12.75">
      <c r="A57" s="235" t="s">
        <v>200</v>
      </c>
      <c r="B57" s="235" t="s">
        <v>181</v>
      </c>
      <c r="C57" s="234">
        <v>555498</v>
      </c>
      <c r="D57" s="234">
        <v>203027</v>
      </c>
      <c r="E57" s="234">
        <v>77484</v>
      </c>
      <c r="F57" s="234">
        <v>77484</v>
      </c>
      <c r="G57" s="234">
        <v>51013</v>
      </c>
      <c r="H57" s="234">
        <v>35733</v>
      </c>
    </row>
    <row r="58" spans="1:8" ht="12.75">
      <c r="A58" s="235" t="s">
        <v>201</v>
      </c>
      <c r="B58" s="235" t="s">
        <v>223</v>
      </c>
      <c r="C58" s="235" t="s">
        <v>225</v>
      </c>
      <c r="D58" s="234">
        <v>230769</v>
      </c>
      <c r="E58" s="234">
        <v>76610</v>
      </c>
      <c r="F58" s="234">
        <v>76610</v>
      </c>
      <c r="G58" s="234">
        <v>57392</v>
      </c>
      <c r="H58" s="234">
        <v>46144</v>
      </c>
    </row>
    <row r="59" spans="1:8" ht="12.75">
      <c r="A59" s="235" t="s">
        <v>201</v>
      </c>
      <c r="B59" s="235" t="s">
        <v>224</v>
      </c>
      <c r="C59" s="234">
        <v>4882078</v>
      </c>
      <c r="D59" s="234">
        <v>468041</v>
      </c>
      <c r="E59" s="234">
        <v>178910</v>
      </c>
      <c r="F59" s="234">
        <v>178910</v>
      </c>
      <c r="G59" s="234">
        <v>120545</v>
      </c>
      <c r="H59" s="234">
        <v>85717</v>
      </c>
    </row>
    <row r="60" spans="1:8" ht="12.75">
      <c r="A60" s="235" t="s">
        <v>201</v>
      </c>
      <c r="B60" s="235" t="s">
        <v>182</v>
      </c>
      <c r="C60" s="234">
        <v>2349055</v>
      </c>
      <c r="D60" s="234">
        <v>232939</v>
      </c>
      <c r="E60" s="234">
        <v>87549</v>
      </c>
      <c r="F60" s="234">
        <v>87549</v>
      </c>
      <c r="G60" s="234">
        <v>59318</v>
      </c>
      <c r="H60" s="234">
        <v>42308</v>
      </c>
    </row>
    <row r="61" spans="1:8" ht="12.75">
      <c r="A61" s="235" t="s">
        <v>201</v>
      </c>
      <c r="B61" s="235" t="s">
        <v>181</v>
      </c>
      <c r="C61" s="234">
        <v>677663</v>
      </c>
      <c r="D61" s="234">
        <v>77181</v>
      </c>
      <c r="E61" s="234">
        <v>27525</v>
      </c>
      <c r="F61" s="234">
        <v>27525</v>
      </c>
      <c r="G61" s="234">
        <v>19239</v>
      </c>
      <c r="H61" s="234">
        <v>14227</v>
      </c>
    </row>
    <row r="62" spans="1:8" ht="12.75">
      <c r="A62" s="235" t="s">
        <v>145</v>
      </c>
      <c r="B62" s="235" t="s">
        <v>223</v>
      </c>
      <c r="C62" s="235" t="s">
        <v>225</v>
      </c>
      <c r="D62" s="234">
        <v>157801</v>
      </c>
      <c r="E62" s="234">
        <v>54908</v>
      </c>
      <c r="F62" s="234">
        <v>54908</v>
      </c>
      <c r="G62" s="234">
        <v>40471</v>
      </c>
      <c r="H62" s="234">
        <v>31740</v>
      </c>
    </row>
    <row r="63" spans="1:8" ht="12.75">
      <c r="A63" s="235" t="s">
        <v>145</v>
      </c>
      <c r="B63" s="235" t="s">
        <v>224</v>
      </c>
      <c r="C63" s="234">
        <v>3274754</v>
      </c>
      <c r="D63" s="234">
        <v>320070</v>
      </c>
      <c r="E63" s="234">
        <v>126917</v>
      </c>
      <c r="F63" s="234">
        <v>126917</v>
      </c>
      <c r="G63" s="234">
        <v>84598</v>
      </c>
      <c r="H63" s="234">
        <v>58804</v>
      </c>
    </row>
    <row r="64" spans="1:8" ht="12.75">
      <c r="A64" s="235" t="s">
        <v>145</v>
      </c>
      <c r="B64" s="235" t="s">
        <v>182</v>
      </c>
      <c r="C64" s="234">
        <v>1510065</v>
      </c>
      <c r="D64" s="234">
        <v>150771</v>
      </c>
      <c r="E64" s="234">
        <v>58831</v>
      </c>
      <c r="F64" s="234">
        <v>58831</v>
      </c>
      <c r="G64" s="234">
        <v>39533</v>
      </c>
      <c r="H64" s="234">
        <v>27687</v>
      </c>
    </row>
    <row r="65" spans="1:8" ht="12.75">
      <c r="A65" s="235" t="s">
        <v>145</v>
      </c>
      <c r="B65" s="235" t="s">
        <v>181</v>
      </c>
      <c r="C65" s="234">
        <v>593139</v>
      </c>
      <c r="D65" s="234">
        <v>66139</v>
      </c>
      <c r="E65" s="234">
        <v>25437</v>
      </c>
      <c r="F65" s="234">
        <v>25437</v>
      </c>
      <c r="G65" s="234">
        <v>17365</v>
      </c>
      <c r="H65" s="234">
        <v>12329</v>
      </c>
    </row>
    <row r="66" spans="1:8" ht="12.75">
      <c r="A66" s="235" t="s">
        <v>141</v>
      </c>
      <c r="B66" s="235" t="s">
        <v>223</v>
      </c>
      <c r="C66" s="235" t="s">
        <v>225</v>
      </c>
      <c r="D66" s="234">
        <v>234710</v>
      </c>
      <c r="E66" s="234">
        <v>82682</v>
      </c>
      <c r="F66" s="234">
        <v>82682</v>
      </c>
      <c r="G66" s="234">
        <v>58661</v>
      </c>
      <c r="H66" s="234">
        <v>45670</v>
      </c>
    </row>
    <row r="67" spans="1:8" ht="12.75">
      <c r="A67" s="235" t="s">
        <v>141</v>
      </c>
      <c r="B67" s="235" t="s">
        <v>224</v>
      </c>
      <c r="C67" s="234">
        <v>3742294</v>
      </c>
      <c r="D67" s="234">
        <v>427417</v>
      </c>
      <c r="E67" s="234">
        <v>168867</v>
      </c>
      <c r="F67" s="234">
        <v>168867</v>
      </c>
      <c r="G67" s="234">
        <v>109825</v>
      </c>
      <c r="H67" s="234">
        <v>76585</v>
      </c>
    </row>
    <row r="68" spans="1:8" ht="12.75">
      <c r="A68" s="235" t="s">
        <v>141</v>
      </c>
      <c r="B68" s="235" t="s">
        <v>182</v>
      </c>
      <c r="C68" s="234">
        <v>1838030</v>
      </c>
      <c r="D68" s="234">
        <v>214011</v>
      </c>
      <c r="E68" s="234">
        <v>82719</v>
      </c>
      <c r="F68" s="234">
        <v>82719</v>
      </c>
      <c r="G68" s="234">
        <v>54065</v>
      </c>
      <c r="H68" s="234">
        <v>37924</v>
      </c>
    </row>
    <row r="69" spans="1:8" ht="12.75">
      <c r="A69" s="235" t="s">
        <v>141</v>
      </c>
      <c r="B69" s="235" t="s">
        <v>181</v>
      </c>
      <c r="C69" s="234">
        <v>624548</v>
      </c>
      <c r="D69" s="234">
        <v>81474</v>
      </c>
      <c r="E69" s="234">
        <v>30203</v>
      </c>
      <c r="F69" s="234">
        <v>30203</v>
      </c>
      <c r="G69" s="234">
        <v>20221</v>
      </c>
      <c r="H69" s="234">
        <v>14558</v>
      </c>
    </row>
    <row r="70" spans="1:8" ht="12.75">
      <c r="A70" s="235" t="s">
        <v>143</v>
      </c>
      <c r="B70" s="235" t="s">
        <v>223</v>
      </c>
      <c r="C70" s="235" t="s">
        <v>225</v>
      </c>
      <c r="D70" s="234">
        <v>283478</v>
      </c>
      <c r="E70" s="234">
        <v>120963</v>
      </c>
      <c r="F70" s="234">
        <v>120963</v>
      </c>
      <c r="G70" s="234">
        <v>64843</v>
      </c>
      <c r="H70" s="234">
        <v>52207</v>
      </c>
    </row>
    <row r="71" spans="1:8" ht="12.75">
      <c r="A71" s="235" t="s">
        <v>143</v>
      </c>
      <c r="B71" s="235" t="s">
        <v>224</v>
      </c>
      <c r="C71" s="234">
        <v>4563935</v>
      </c>
      <c r="D71" s="234">
        <v>482495</v>
      </c>
      <c r="E71" s="234">
        <v>223277</v>
      </c>
      <c r="F71" s="234">
        <v>223277</v>
      </c>
      <c r="G71" s="234">
        <v>112923</v>
      </c>
      <c r="H71" s="234">
        <v>81774</v>
      </c>
    </row>
    <row r="72" spans="1:8" ht="12.75">
      <c r="A72" s="235" t="s">
        <v>143</v>
      </c>
      <c r="B72" s="235" t="s">
        <v>182</v>
      </c>
      <c r="C72" s="234">
        <v>2220195</v>
      </c>
      <c r="D72" s="234">
        <v>237926</v>
      </c>
      <c r="E72" s="234">
        <v>109157</v>
      </c>
      <c r="F72" s="234">
        <v>109157</v>
      </c>
      <c r="G72" s="234">
        <v>55623</v>
      </c>
      <c r="H72" s="234">
        <v>40274</v>
      </c>
    </row>
    <row r="73" spans="1:8" ht="12.75">
      <c r="A73" s="235" t="s">
        <v>143</v>
      </c>
      <c r="B73" s="235" t="s">
        <v>181</v>
      </c>
      <c r="C73" s="234">
        <v>680409</v>
      </c>
      <c r="D73" s="234">
        <v>85114</v>
      </c>
      <c r="E73" s="234">
        <v>38286</v>
      </c>
      <c r="F73" s="234">
        <v>38286</v>
      </c>
      <c r="G73" s="234">
        <v>19668</v>
      </c>
      <c r="H73" s="234">
        <v>14635</v>
      </c>
    </row>
    <row r="74" spans="1:8" ht="12.75">
      <c r="A74" s="235" t="s">
        <v>202</v>
      </c>
      <c r="B74" s="235" t="s">
        <v>223</v>
      </c>
      <c r="C74" s="235" t="s">
        <v>225</v>
      </c>
      <c r="D74" s="234">
        <v>215726</v>
      </c>
      <c r="E74" s="234">
        <v>77136</v>
      </c>
      <c r="F74" s="234">
        <v>77136</v>
      </c>
      <c r="G74" s="234">
        <v>55628</v>
      </c>
      <c r="H74" s="234">
        <v>42900</v>
      </c>
    </row>
    <row r="75" spans="1:8" ht="12.75">
      <c r="A75" s="235" t="s">
        <v>202</v>
      </c>
      <c r="B75" s="235" t="s">
        <v>224</v>
      </c>
      <c r="C75" s="234">
        <v>2388536</v>
      </c>
      <c r="D75" s="234">
        <v>397281</v>
      </c>
      <c r="E75" s="234">
        <v>159155</v>
      </c>
      <c r="F75" s="234">
        <v>159155</v>
      </c>
      <c r="G75" s="234">
        <v>104640</v>
      </c>
      <c r="H75" s="234">
        <v>72622</v>
      </c>
    </row>
    <row r="76" spans="1:8" ht="12.75">
      <c r="A76" s="235" t="s">
        <v>202</v>
      </c>
      <c r="B76" s="235" t="s">
        <v>182</v>
      </c>
      <c r="C76" s="234">
        <v>1154603</v>
      </c>
      <c r="D76" s="234">
        <v>194771</v>
      </c>
      <c r="E76" s="234">
        <v>77071</v>
      </c>
      <c r="F76" s="234">
        <v>77071</v>
      </c>
      <c r="G76" s="234">
        <v>50793</v>
      </c>
      <c r="H76" s="234">
        <v>35286</v>
      </c>
    </row>
    <row r="77" spans="1:8" ht="12.75">
      <c r="A77" s="235" t="s">
        <v>202</v>
      </c>
      <c r="B77" s="235" t="s">
        <v>181</v>
      </c>
      <c r="C77" s="234">
        <v>360082</v>
      </c>
      <c r="D77" s="234">
        <v>71177</v>
      </c>
      <c r="E77" s="234">
        <v>27192</v>
      </c>
      <c r="F77" s="234">
        <v>27192</v>
      </c>
      <c r="G77" s="234">
        <v>18329</v>
      </c>
      <c r="H77" s="234">
        <v>13018</v>
      </c>
    </row>
    <row r="78" spans="1:8" ht="12.75">
      <c r="A78" s="235" t="s">
        <v>142</v>
      </c>
      <c r="B78" s="235" t="s">
        <v>223</v>
      </c>
      <c r="C78" s="235" t="s">
        <v>225</v>
      </c>
      <c r="D78" s="234">
        <v>395953</v>
      </c>
      <c r="E78" s="234">
        <v>139813</v>
      </c>
      <c r="F78" s="234">
        <v>139813</v>
      </c>
      <c r="G78" s="234">
        <v>99708</v>
      </c>
      <c r="H78" s="234">
        <v>76859</v>
      </c>
    </row>
    <row r="79" spans="1:8" ht="12.75">
      <c r="A79" s="235" t="s">
        <v>142</v>
      </c>
      <c r="B79" s="235" t="s">
        <v>224</v>
      </c>
      <c r="C79" s="234">
        <v>4485364</v>
      </c>
      <c r="D79" s="234">
        <v>817517</v>
      </c>
      <c r="E79" s="234">
        <v>327686</v>
      </c>
      <c r="F79" s="234">
        <v>327686</v>
      </c>
      <c r="G79" s="234">
        <v>210245</v>
      </c>
      <c r="H79" s="234">
        <v>144978</v>
      </c>
    </row>
    <row r="80" spans="1:8" ht="12.75">
      <c r="A80" s="235" t="s">
        <v>142</v>
      </c>
      <c r="B80" s="235" t="s">
        <v>182</v>
      </c>
      <c r="C80" s="234">
        <v>2136268</v>
      </c>
      <c r="D80" s="234">
        <v>403971</v>
      </c>
      <c r="E80" s="234">
        <v>158277</v>
      </c>
      <c r="F80" s="234">
        <v>158277</v>
      </c>
      <c r="G80" s="234">
        <v>102095</v>
      </c>
      <c r="H80" s="234">
        <v>70743</v>
      </c>
    </row>
    <row r="81" spans="1:8" ht="12.75">
      <c r="A81" s="235" t="s">
        <v>142</v>
      </c>
      <c r="B81" s="235" t="s">
        <v>181</v>
      </c>
      <c r="C81" s="234">
        <v>737609</v>
      </c>
      <c r="D81" s="234">
        <v>164311</v>
      </c>
      <c r="E81" s="234">
        <v>62215</v>
      </c>
      <c r="F81" s="234">
        <v>62215</v>
      </c>
      <c r="G81" s="234">
        <v>41090</v>
      </c>
      <c r="H81" s="234">
        <v>29112</v>
      </c>
    </row>
    <row r="82" spans="1:8" ht="12.75">
      <c r="A82" s="235" t="s">
        <v>140</v>
      </c>
      <c r="B82" s="235" t="s">
        <v>223</v>
      </c>
      <c r="C82" s="235" t="s">
        <v>225</v>
      </c>
      <c r="D82" s="234">
        <v>525779</v>
      </c>
      <c r="E82" s="234">
        <v>172922</v>
      </c>
      <c r="F82" s="234">
        <v>172922</v>
      </c>
      <c r="G82" s="234">
        <v>130353</v>
      </c>
      <c r="H82" s="234">
        <v>104729</v>
      </c>
    </row>
    <row r="83" spans="1:8" ht="12.75">
      <c r="A83" s="235" t="s">
        <v>140</v>
      </c>
      <c r="B83" s="235" t="s">
        <v>224</v>
      </c>
      <c r="C83" s="234">
        <v>5704648</v>
      </c>
      <c r="D83" s="234">
        <v>1006436</v>
      </c>
      <c r="E83" s="234">
        <v>385022</v>
      </c>
      <c r="F83" s="234">
        <v>385022</v>
      </c>
      <c r="G83" s="234">
        <v>258704</v>
      </c>
      <c r="H83" s="234">
        <v>181937</v>
      </c>
    </row>
    <row r="84" spans="1:8" ht="12.75">
      <c r="A84" s="235" t="s">
        <v>140</v>
      </c>
      <c r="B84" s="235" t="s">
        <v>182</v>
      </c>
      <c r="C84" s="234">
        <v>2717423</v>
      </c>
      <c r="D84" s="234">
        <v>495266</v>
      </c>
      <c r="E84" s="234">
        <v>185572</v>
      </c>
      <c r="F84" s="234">
        <v>185572</v>
      </c>
      <c r="G84" s="234">
        <v>125678</v>
      </c>
      <c r="H84" s="234">
        <v>88947</v>
      </c>
    </row>
    <row r="85" spans="1:8" ht="12.75">
      <c r="A85" s="235" t="s">
        <v>140</v>
      </c>
      <c r="B85" s="235" t="s">
        <v>181</v>
      </c>
      <c r="C85" s="234">
        <v>948802</v>
      </c>
      <c r="D85" s="234">
        <v>200128</v>
      </c>
      <c r="E85" s="234">
        <v>72551</v>
      </c>
      <c r="F85" s="234">
        <v>72551</v>
      </c>
      <c r="G85" s="234">
        <v>50379</v>
      </c>
      <c r="H85" s="234">
        <v>36602</v>
      </c>
    </row>
    <row r="86" spans="1:8" ht="12.75">
      <c r="A86" s="235" t="s">
        <v>203</v>
      </c>
      <c r="B86" s="235" t="s">
        <v>223</v>
      </c>
      <c r="C86" s="235" t="s">
        <v>225</v>
      </c>
      <c r="D86" s="234">
        <v>257303</v>
      </c>
      <c r="E86" s="234">
        <v>89284</v>
      </c>
      <c r="F86" s="234">
        <v>89284</v>
      </c>
      <c r="G86" s="234">
        <v>65562</v>
      </c>
      <c r="H86" s="234">
        <v>50945</v>
      </c>
    </row>
    <row r="87" spans="1:8" ht="12.75">
      <c r="A87" s="235" t="s">
        <v>203</v>
      </c>
      <c r="B87" s="235" t="s">
        <v>224</v>
      </c>
      <c r="C87" s="234">
        <v>4933131</v>
      </c>
      <c r="D87" s="234">
        <v>499995</v>
      </c>
      <c r="E87" s="234">
        <v>198592</v>
      </c>
      <c r="F87" s="234">
        <v>198592</v>
      </c>
      <c r="G87" s="234">
        <v>130854</v>
      </c>
      <c r="H87" s="234">
        <v>89742</v>
      </c>
    </row>
    <row r="88" spans="1:8" ht="12.75">
      <c r="A88" s="235" t="s">
        <v>203</v>
      </c>
      <c r="B88" s="235" t="s">
        <v>182</v>
      </c>
      <c r="C88" s="234">
        <v>2421652</v>
      </c>
      <c r="D88" s="234">
        <v>251970</v>
      </c>
      <c r="E88" s="234">
        <v>98404</v>
      </c>
      <c r="F88" s="234">
        <v>98404</v>
      </c>
      <c r="G88" s="234">
        <v>65099</v>
      </c>
      <c r="H88" s="234">
        <v>44768</v>
      </c>
    </row>
    <row r="89" spans="1:8" ht="12.75">
      <c r="A89" s="235" t="s">
        <v>203</v>
      </c>
      <c r="B89" s="235" t="s">
        <v>181</v>
      </c>
      <c r="C89" s="234">
        <v>742285</v>
      </c>
      <c r="D89" s="234">
        <v>94489</v>
      </c>
      <c r="E89" s="234">
        <v>35172</v>
      </c>
      <c r="F89" s="234">
        <v>35172</v>
      </c>
      <c r="G89" s="234">
        <v>24101</v>
      </c>
      <c r="H89" s="234">
        <v>17132</v>
      </c>
    </row>
    <row r="90" spans="1:8" ht="12.75">
      <c r="A90" s="235" t="s">
        <v>54</v>
      </c>
      <c r="B90" s="235" t="s">
        <v>223</v>
      </c>
      <c r="C90" s="235" t="s">
        <v>225</v>
      </c>
      <c r="D90" s="234">
        <v>470559</v>
      </c>
      <c r="E90" s="234">
        <v>160878</v>
      </c>
      <c r="F90" s="234">
        <v>160878</v>
      </c>
      <c r="G90" s="234">
        <v>118052</v>
      </c>
      <c r="H90" s="234">
        <v>93107</v>
      </c>
    </row>
    <row r="91" spans="1:8" ht="12.75">
      <c r="A91" s="235" t="s">
        <v>54</v>
      </c>
      <c r="B91" s="235" t="s">
        <v>224</v>
      </c>
      <c r="C91" s="234">
        <v>9883851</v>
      </c>
      <c r="D91" s="234">
        <v>1028258</v>
      </c>
      <c r="E91" s="234">
        <v>406567</v>
      </c>
      <c r="F91" s="234">
        <v>406567</v>
      </c>
      <c r="G91" s="234">
        <v>267710</v>
      </c>
      <c r="H91" s="234">
        <v>183617</v>
      </c>
    </row>
    <row r="92" spans="1:8" ht="12.75">
      <c r="A92" s="235" t="s">
        <v>54</v>
      </c>
      <c r="B92" s="235" t="s">
        <v>182</v>
      </c>
      <c r="C92" s="234">
        <v>4510873</v>
      </c>
      <c r="D92" s="234">
        <v>478523</v>
      </c>
      <c r="E92" s="234">
        <v>185541</v>
      </c>
      <c r="F92" s="234">
        <v>185541</v>
      </c>
      <c r="G92" s="234">
        <v>122851</v>
      </c>
      <c r="H92" s="234">
        <v>84437</v>
      </c>
    </row>
    <row r="93" spans="1:8" ht="12.75">
      <c r="A93" s="235" t="s">
        <v>54</v>
      </c>
      <c r="B93" s="235" t="s">
        <v>181</v>
      </c>
      <c r="C93" s="234">
        <v>1487651</v>
      </c>
      <c r="D93" s="234">
        <v>190871</v>
      </c>
      <c r="E93" s="234">
        <v>71122</v>
      </c>
      <c r="F93" s="234">
        <v>71122</v>
      </c>
      <c r="G93" s="234">
        <v>48682</v>
      </c>
      <c r="H93" s="234">
        <v>34633</v>
      </c>
    </row>
    <row r="94" spans="1:8" ht="12.75">
      <c r="A94" s="235" t="s">
        <v>55</v>
      </c>
      <c r="B94" s="235" t="s">
        <v>223</v>
      </c>
      <c r="C94" s="235" t="s">
        <v>225</v>
      </c>
      <c r="D94" s="234">
        <v>434340</v>
      </c>
      <c r="E94" s="234">
        <v>146393</v>
      </c>
      <c r="F94" s="234">
        <v>146393</v>
      </c>
      <c r="G94" s="234">
        <v>108655</v>
      </c>
      <c r="H94" s="234">
        <v>86443</v>
      </c>
    </row>
    <row r="95" spans="1:8" ht="12.75">
      <c r="A95" s="235" t="s">
        <v>55</v>
      </c>
      <c r="B95" s="235" t="s">
        <v>224</v>
      </c>
      <c r="C95" s="234">
        <v>9812018</v>
      </c>
      <c r="D95" s="234">
        <v>844726</v>
      </c>
      <c r="E95" s="234">
        <v>327296</v>
      </c>
      <c r="F95" s="234">
        <v>327296</v>
      </c>
      <c r="G95" s="234">
        <v>218842</v>
      </c>
      <c r="H95" s="234">
        <v>153081</v>
      </c>
    </row>
    <row r="96" spans="1:8" ht="12.75">
      <c r="A96" s="235" t="s">
        <v>55</v>
      </c>
      <c r="B96" s="235" t="s">
        <v>182</v>
      </c>
      <c r="C96" s="234">
        <v>4349136</v>
      </c>
      <c r="D96" s="234">
        <v>390483</v>
      </c>
      <c r="E96" s="234">
        <v>147964</v>
      </c>
      <c r="F96" s="234">
        <v>147964</v>
      </c>
      <c r="G96" s="234">
        <v>100101</v>
      </c>
      <c r="H96" s="234">
        <v>70720</v>
      </c>
    </row>
    <row r="97" spans="1:8" ht="12.75">
      <c r="A97" s="235" t="s">
        <v>55</v>
      </c>
      <c r="B97" s="235" t="s">
        <v>181</v>
      </c>
      <c r="C97" s="234">
        <v>1850314</v>
      </c>
      <c r="D97" s="234">
        <v>182399</v>
      </c>
      <c r="E97" s="234">
        <v>67981</v>
      </c>
      <c r="F97" s="234">
        <v>67981</v>
      </c>
      <c r="G97" s="234">
        <v>46631</v>
      </c>
      <c r="H97" s="234">
        <v>33430</v>
      </c>
    </row>
    <row r="98" spans="1:8" ht="12.75">
      <c r="A98" s="235" t="s">
        <v>138</v>
      </c>
      <c r="B98" s="235" t="s">
        <v>223</v>
      </c>
      <c r="C98" s="235" t="s">
        <v>225</v>
      </c>
      <c r="D98" s="234">
        <v>136952</v>
      </c>
      <c r="E98" s="234">
        <v>47876</v>
      </c>
      <c r="F98" s="234">
        <v>47876</v>
      </c>
      <c r="G98" s="234">
        <v>34280</v>
      </c>
      <c r="H98" s="234">
        <v>26541</v>
      </c>
    </row>
    <row r="99" spans="1:8" ht="12.75">
      <c r="A99" s="235" t="s">
        <v>138</v>
      </c>
      <c r="B99" s="235" t="s">
        <v>224</v>
      </c>
      <c r="C99" s="234">
        <v>5430989</v>
      </c>
      <c r="D99" s="234">
        <v>285926</v>
      </c>
      <c r="E99" s="234">
        <v>114571</v>
      </c>
      <c r="F99" s="234">
        <v>114571</v>
      </c>
      <c r="G99" s="234">
        <v>73996</v>
      </c>
      <c r="H99" s="234">
        <v>50698</v>
      </c>
    </row>
    <row r="100" spans="1:8" ht="12.75">
      <c r="A100" s="235" t="s">
        <v>138</v>
      </c>
      <c r="B100" s="235" t="s">
        <v>182</v>
      </c>
      <c r="C100" s="234">
        <v>2422221</v>
      </c>
      <c r="D100" s="234">
        <v>137068</v>
      </c>
      <c r="E100" s="234">
        <v>53551</v>
      </c>
      <c r="F100" s="234">
        <v>53551</v>
      </c>
      <c r="G100" s="234">
        <v>34999</v>
      </c>
      <c r="H100" s="234">
        <v>24278</v>
      </c>
    </row>
    <row r="101" spans="1:8" ht="12.75">
      <c r="A101" s="235" t="s">
        <v>138</v>
      </c>
      <c r="B101" s="235" t="s">
        <v>181</v>
      </c>
      <c r="C101" s="234">
        <v>846008</v>
      </c>
      <c r="D101" s="234">
        <v>54825</v>
      </c>
      <c r="E101" s="234">
        <v>20905</v>
      </c>
      <c r="F101" s="234">
        <v>20905</v>
      </c>
      <c r="G101" s="234">
        <v>13843</v>
      </c>
      <c r="H101" s="234">
        <v>9743</v>
      </c>
    </row>
    <row r="102" spans="1:8" ht="12.75">
      <c r="A102" s="235" t="s">
        <v>147</v>
      </c>
      <c r="B102" s="235" t="s">
        <v>223</v>
      </c>
      <c r="C102" s="235" t="s">
        <v>225</v>
      </c>
      <c r="D102" s="234">
        <v>344510</v>
      </c>
      <c r="E102" s="234">
        <v>124529</v>
      </c>
      <c r="F102" s="234">
        <v>124529</v>
      </c>
      <c r="G102" s="234">
        <v>87657</v>
      </c>
      <c r="H102" s="234">
        <v>66329</v>
      </c>
    </row>
    <row r="103" spans="1:8" ht="12.75">
      <c r="A103" s="235" t="s">
        <v>147</v>
      </c>
      <c r="B103" s="235" t="s">
        <v>224</v>
      </c>
      <c r="C103" s="234">
        <v>6289080</v>
      </c>
      <c r="D103" s="234">
        <v>735190</v>
      </c>
      <c r="E103" s="234">
        <v>303145</v>
      </c>
      <c r="F103" s="234">
        <v>303145</v>
      </c>
      <c r="G103" s="234">
        <v>192233</v>
      </c>
      <c r="H103" s="234">
        <v>127851</v>
      </c>
    </row>
    <row r="104" spans="1:8" ht="12.75">
      <c r="A104" s="235" t="s">
        <v>147</v>
      </c>
      <c r="B104" s="235" t="s">
        <v>182</v>
      </c>
      <c r="C104" s="234">
        <v>2863941</v>
      </c>
      <c r="D104" s="234">
        <v>351548</v>
      </c>
      <c r="E104" s="234">
        <v>141648</v>
      </c>
      <c r="F104" s="234">
        <v>141648</v>
      </c>
      <c r="G104" s="234">
        <v>90817</v>
      </c>
      <c r="H104" s="234">
        <v>61101</v>
      </c>
    </row>
    <row r="105" spans="1:8" ht="12.75">
      <c r="A105" s="235" t="s">
        <v>147</v>
      </c>
      <c r="B105" s="235" t="s">
        <v>181</v>
      </c>
      <c r="C105" s="234">
        <v>1317111</v>
      </c>
      <c r="D105" s="234">
        <v>167515</v>
      </c>
      <c r="E105" s="234">
        <v>66454</v>
      </c>
      <c r="F105" s="234">
        <v>66454</v>
      </c>
      <c r="G105" s="234">
        <v>43160</v>
      </c>
      <c r="H105" s="234">
        <v>29633</v>
      </c>
    </row>
    <row r="106" spans="1:8" ht="12.75">
      <c r="A106" s="235" t="s">
        <v>204</v>
      </c>
      <c r="B106" s="235" t="s">
        <v>223</v>
      </c>
      <c r="C106" s="235" t="s">
        <v>225</v>
      </c>
      <c r="D106" s="234">
        <v>74656</v>
      </c>
      <c r="E106" s="234">
        <v>25842</v>
      </c>
      <c r="F106" s="234">
        <v>25842</v>
      </c>
      <c r="G106" s="234">
        <v>18494</v>
      </c>
      <c r="H106" s="234">
        <v>14303</v>
      </c>
    </row>
    <row r="107" spans="1:8" ht="12.75">
      <c r="A107" s="235" t="s">
        <v>204</v>
      </c>
      <c r="B107" s="235" t="s">
        <v>224</v>
      </c>
      <c r="C107" s="234">
        <v>2095994</v>
      </c>
      <c r="D107" s="234">
        <v>157752</v>
      </c>
      <c r="E107" s="234">
        <v>62360</v>
      </c>
      <c r="F107" s="234">
        <v>62360</v>
      </c>
      <c r="G107" s="234">
        <v>40366</v>
      </c>
      <c r="H107" s="234">
        <v>27702</v>
      </c>
    </row>
    <row r="108" spans="1:8" ht="12.75">
      <c r="A108" s="235" t="s">
        <v>204</v>
      </c>
      <c r="B108" s="235" t="s">
        <v>182</v>
      </c>
      <c r="C108" s="234">
        <v>955948</v>
      </c>
      <c r="D108" s="234">
        <v>72182</v>
      </c>
      <c r="E108" s="234">
        <v>28166</v>
      </c>
      <c r="F108" s="234">
        <v>28166</v>
      </c>
      <c r="G108" s="234">
        <v>18178</v>
      </c>
      <c r="H108" s="234">
        <v>12455</v>
      </c>
    </row>
    <row r="109" spans="1:8" ht="12.75">
      <c r="A109" s="235" t="s">
        <v>204</v>
      </c>
      <c r="B109" s="235" t="s">
        <v>181</v>
      </c>
      <c r="C109" s="234">
        <v>335350</v>
      </c>
      <c r="D109" s="234">
        <v>29309</v>
      </c>
      <c r="E109" s="234">
        <v>11110</v>
      </c>
      <c r="F109" s="234">
        <v>11110</v>
      </c>
      <c r="G109" s="234">
        <v>7327</v>
      </c>
      <c r="H109" s="234">
        <v>5126</v>
      </c>
    </row>
    <row r="110" spans="1:8" ht="12.75">
      <c r="A110" s="235" t="s">
        <v>133</v>
      </c>
      <c r="B110" s="235" t="s">
        <v>223</v>
      </c>
      <c r="C110" s="235" t="s">
        <v>225</v>
      </c>
      <c r="D110" s="234">
        <v>660685</v>
      </c>
      <c r="E110" s="234">
        <v>233806</v>
      </c>
      <c r="F110" s="234">
        <v>233806</v>
      </c>
      <c r="G110" s="234">
        <v>163702</v>
      </c>
      <c r="H110" s="234">
        <v>125572</v>
      </c>
    </row>
    <row r="111" spans="1:8" ht="12.75">
      <c r="A111" s="235" t="s">
        <v>133</v>
      </c>
      <c r="B111" s="235" t="s">
        <v>224</v>
      </c>
      <c r="C111" s="234">
        <v>8012337</v>
      </c>
      <c r="D111" s="234">
        <v>1193935</v>
      </c>
      <c r="E111" s="234">
        <v>482788</v>
      </c>
      <c r="F111" s="234">
        <v>482788</v>
      </c>
      <c r="G111" s="234">
        <v>301982</v>
      </c>
      <c r="H111" s="234">
        <v>205955</v>
      </c>
    </row>
    <row r="112" spans="1:8" ht="12.75">
      <c r="A112" s="235" t="s">
        <v>133</v>
      </c>
      <c r="B112" s="235" t="s">
        <v>182</v>
      </c>
      <c r="C112" s="234">
        <v>3856572</v>
      </c>
      <c r="D112" s="234">
        <v>605476</v>
      </c>
      <c r="E112" s="234">
        <v>238714</v>
      </c>
      <c r="F112" s="234">
        <v>238714</v>
      </c>
      <c r="G112" s="234">
        <v>150666</v>
      </c>
      <c r="H112" s="234">
        <v>103492</v>
      </c>
    </row>
    <row r="113" spans="1:8" ht="12.75">
      <c r="A113" s="235" t="s">
        <v>133</v>
      </c>
      <c r="B113" s="235" t="s">
        <v>181</v>
      </c>
      <c r="C113" s="234">
        <v>1294798</v>
      </c>
      <c r="D113" s="234">
        <v>246849</v>
      </c>
      <c r="E113" s="234">
        <v>93423</v>
      </c>
      <c r="F113" s="234">
        <v>93423</v>
      </c>
      <c r="G113" s="234">
        <v>60630</v>
      </c>
      <c r="H113" s="234">
        <v>42607</v>
      </c>
    </row>
    <row r="114" spans="1:8" ht="12.75">
      <c r="A114" s="235" t="s">
        <v>139</v>
      </c>
      <c r="B114" s="235" t="s">
        <v>223</v>
      </c>
      <c r="C114" s="235" t="s">
        <v>225</v>
      </c>
      <c r="D114" s="234">
        <v>388367</v>
      </c>
      <c r="E114" s="234">
        <v>128730</v>
      </c>
      <c r="F114" s="234">
        <v>128730</v>
      </c>
      <c r="G114" s="234">
        <v>95417</v>
      </c>
      <c r="H114" s="234">
        <v>75746</v>
      </c>
    </row>
    <row r="115" spans="1:8" ht="12.75">
      <c r="A115" s="235" t="s">
        <v>139</v>
      </c>
      <c r="B115" s="235" t="s">
        <v>224</v>
      </c>
      <c r="C115" s="234">
        <v>5903105</v>
      </c>
      <c r="D115" s="234">
        <v>853202</v>
      </c>
      <c r="E115" s="234">
        <v>331792</v>
      </c>
      <c r="F115" s="234">
        <v>331792</v>
      </c>
      <c r="G115" s="234">
        <v>219167</v>
      </c>
      <c r="H115" s="234">
        <v>151483</v>
      </c>
    </row>
    <row r="116" spans="1:8" ht="12.75">
      <c r="A116" s="235" t="s">
        <v>139</v>
      </c>
      <c r="B116" s="235" t="s">
        <v>182</v>
      </c>
      <c r="C116" s="234">
        <v>2852078</v>
      </c>
      <c r="D116" s="234">
        <v>423796</v>
      </c>
      <c r="E116" s="234">
        <v>161194</v>
      </c>
      <c r="F116" s="234">
        <v>161194</v>
      </c>
      <c r="G116" s="234">
        <v>107235</v>
      </c>
      <c r="H116" s="234">
        <v>74411</v>
      </c>
    </row>
    <row r="117" spans="1:8" ht="12.75">
      <c r="A117" s="235" t="s">
        <v>139</v>
      </c>
      <c r="B117" s="235" t="s">
        <v>181</v>
      </c>
      <c r="C117" s="234">
        <v>924294</v>
      </c>
      <c r="D117" s="234">
        <v>165184</v>
      </c>
      <c r="E117" s="234">
        <v>60227</v>
      </c>
      <c r="F117" s="234">
        <v>60227</v>
      </c>
      <c r="G117" s="234">
        <v>41338</v>
      </c>
      <c r="H117" s="234">
        <v>29606</v>
      </c>
    </row>
    <row r="118" spans="1:8" ht="12.75">
      <c r="A118" s="235" t="s">
        <v>137</v>
      </c>
      <c r="B118" s="235" t="s">
        <v>223</v>
      </c>
      <c r="C118" s="235" t="s">
        <v>225</v>
      </c>
      <c r="D118" s="234">
        <v>142321</v>
      </c>
      <c r="E118" s="234">
        <v>50356</v>
      </c>
      <c r="F118" s="234">
        <v>50356</v>
      </c>
      <c r="G118" s="234">
        <v>35465</v>
      </c>
      <c r="H118" s="234">
        <v>27030</v>
      </c>
    </row>
    <row r="119" spans="1:8" ht="12.75">
      <c r="A119" s="235" t="s">
        <v>137</v>
      </c>
      <c r="B119" s="235" t="s">
        <v>224</v>
      </c>
      <c r="C119" s="234">
        <v>3111276</v>
      </c>
      <c r="D119" s="234">
        <v>267902</v>
      </c>
      <c r="E119" s="234">
        <v>107518</v>
      </c>
      <c r="F119" s="234">
        <v>107518</v>
      </c>
      <c r="G119" s="234">
        <v>68623</v>
      </c>
      <c r="H119" s="234">
        <v>46649</v>
      </c>
    </row>
    <row r="120" spans="1:8" ht="12.75">
      <c r="A120" s="235" t="s">
        <v>137</v>
      </c>
      <c r="B120" s="235" t="s">
        <v>182</v>
      </c>
      <c r="C120" s="234">
        <v>1456185</v>
      </c>
      <c r="D120" s="234">
        <v>128585</v>
      </c>
      <c r="E120" s="234">
        <v>50691</v>
      </c>
      <c r="F120" s="234">
        <v>50691</v>
      </c>
      <c r="G120" s="234">
        <v>32365</v>
      </c>
      <c r="H120" s="234">
        <v>22018</v>
      </c>
    </row>
    <row r="121" spans="1:8" ht="12.75">
      <c r="A121" s="235" t="s">
        <v>137</v>
      </c>
      <c r="B121" s="235" t="s">
        <v>181</v>
      </c>
      <c r="C121" s="234">
        <v>470946</v>
      </c>
      <c r="D121" s="234">
        <v>50637</v>
      </c>
      <c r="E121" s="234">
        <v>19032</v>
      </c>
      <c r="F121" s="234">
        <v>19032</v>
      </c>
      <c r="G121" s="234">
        <v>12540</v>
      </c>
      <c r="H121" s="234">
        <v>8882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69"/>
  <sheetViews>
    <sheetView showGridLines="0" workbookViewId="0">
      <selection activeCell="E15" sqref="E15"/>
    </sheetView>
  </sheetViews>
  <sheetFormatPr defaultColWidth="10.64453125" defaultRowHeight="12.4"/>
  <cols>
    <col min="1" max="1" width="15.64453125" style="9" customWidth="1"/>
    <col min="2" max="3" width="9.76171875" style="9" bestFit="1" customWidth="1"/>
    <col min="4" max="4" width="16.87890625" style="9" bestFit="1" customWidth="1"/>
    <col min="5" max="13" width="8.64453125" style="9" customWidth="1"/>
    <col min="14" max="16384" width="10.64453125" style="9"/>
  </cols>
  <sheetData>
    <row r="1" spans="1:13">
      <c r="A1" s="8" t="s">
        <v>33</v>
      </c>
      <c r="B1" s="15">
        <f>'OTV-活动'!B1</f>
        <v>43240</v>
      </c>
      <c r="C1" s="15">
        <f>'OTV-活动'!C1</f>
        <v>43271</v>
      </c>
      <c r="D1" s="16"/>
    </row>
    <row r="2" spans="1:13">
      <c r="A2" s="8" t="s">
        <v>34</v>
      </c>
      <c r="B2" s="15">
        <f>'OTV-活动'!B2</f>
        <v>43240</v>
      </c>
      <c r="C2" s="15">
        <f>'OTV-活动'!C2</f>
        <v>43247</v>
      </c>
      <c r="D2" s="16"/>
    </row>
    <row r="3" spans="1:13">
      <c r="A3" s="16"/>
      <c r="B3" s="16"/>
      <c r="C3" s="16"/>
      <c r="D3" s="16"/>
    </row>
    <row r="4" spans="1:13">
      <c r="A4" s="8" t="s">
        <v>150</v>
      </c>
    </row>
    <row r="5" spans="1:13">
      <c r="A5" s="8" t="s">
        <v>8</v>
      </c>
      <c r="B5" s="8" t="s">
        <v>16</v>
      </c>
      <c r="C5" s="8" t="s">
        <v>50</v>
      </c>
      <c r="D5" s="8" t="s">
        <v>216</v>
      </c>
      <c r="E5" s="8" t="s">
        <v>18</v>
      </c>
      <c r="F5" s="8" t="s">
        <v>20</v>
      </c>
      <c r="G5" s="8" t="s">
        <v>107</v>
      </c>
      <c r="H5" s="56">
        <v>1</v>
      </c>
      <c r="I5" s="56">
        <v>2</v>
      </c>
      <c r="J5" s="56">
        <v>3</v>
      </c>
      <c r="K5" s="56">
        <v>4</v>
      </c>
      <c r="L5" s="56">
        <v>5</v>
      </c>
      <c r="M5" s="8" t="s">
        <v>49</v>
      </c>
    </row>
    <row r="6" spans="1:13" ht="12.75">
      <c r="A6" s="235" t="s">
        <v>115</v>
      </c>
      <c r="B6" s="235" t="s">
        <v>223</v>
      </c>
      <c r="C6" s="235" t="s">
        <v>190</v>
      </c>
      <c r="D6" s="235" t="s">
        <v>245</v>
      </c>
      <c r="E6" s="234">
        <v>125520</v>
      </c>
      <c r="F6" s="234">
        <v>46156</v>
      </c>
      <c r="G6" s="234">
        <v>24036</v>
      </c>
      <c r="H6" s="234">
        <v>14063</v>
      </c>
      <c r="I6" s="234">
        <v>8057</v>
      </c>
      <c r="J6" s="234">
        <v>12983</v>
      </c>
      <c r="K6" s="234">
        <v>4054</v>
      </c>
      <c r="L6" s="234">
        <v>6929</v>
      </c>
      <c r="M6" s="234">
        <v>70</v>
      </c>
    </row>
    <row r="7" spans="1:13" ht="12.75">
      <c r="A7" s="235" t="s">
        <v>115</v>
      </c>
      <c r="B7" s="235" t="s">
        <v>224</v>
      </c>
      <c r="C7" s="235" t="s">
        <v>190</v>
      </c>
      <c r="D7" s="235" t="s">
        <v>245</v>
      </c>
      <c r="E7" s="234">
        <v>238605</v>
      </c>
      <c r="F7" s="234">
        <v>96797</v>
      </c>
      <c r="G7" s="234">
        <v>41860</v>
      </c>
      <c r="H7" s="234">
        <v>35364</v>
      </c>
      <c r="I7" s="234">
        <v>19573</v>
      </c>
      <c r="J7" s="234">
        <v>23564</v>
      </c>
      <c r="K7" s="234">
        <v>7653</v>
      </c>
      <c r="L7" s="234">
        <v>10513</v>
      </c>
      <c r="M7" s="234">
        <v>130</v>
      </c>
    </row>
    <row r="8" spans="1:13" ht="12.75">
      <c r="A8" s="235" t="s">
        <v>115</v>
      </c>
      <c r="B8" s="235" t="s">
        <v>182</v>
      </c>
      <c r="C8" s="235" t="s">
        <v>190</v>
      </c>
      <c r="D8" s="235" t="s">
        <v>245</v>
      </c>
      <c r="E8" s="234">
        <v>118298</v>
      </c>
      <c r="F8" s="234">
        <v>46916</v>
      </c>
      <c r="G8" s="234">
        <v>20301</v>
      </c>
      <c r="H8" s="234">
        <v>17238</v>
      </c>
      <c r="I8" s="234">
        <v>9377</v>
      </c>
      <c r="J8" s="234">
        <v>11400</v>
      </c>
      <c r="K8" s="234">
        <v>3753</v>
      </c>
      <c r="L8" s="234">
        <v>5088</v>
      </c>
      <c r="M8" s="234">
        <v>60</v>
      </c>
    </row>
    <row r="9" spans="1:13" ht="12.75">
      <c r="A9" s="235" t="s">
        <v>115</v>
      </c>
      <c r="B9" s="235" t="s">
        <v>181</v>
      </c>
      <c r="C9" s="235" t="s">
        <v>190</v>
      </c>
      <c r="D9" s="235" t="s">
        <v>245</v>
      </c>
      <c r="E9" s="234">
        <v>44258</v>
      </c>
      <c r="F9" s="234">
        <v>16807</v>
      </c>
      <c r="G9" s="234">
        <v>7374</v>
      </c>
      <c r="H9" s="234">
        <v>6118</v>
      </c>
      <c r="I9" s="234">
        <v>3315</v>
      </c>
      <c r="J9" s="234">
        <v>4151</v>
      </c>
      <c r="K9" s="234">
        <v>1328</v>
      </c>
      <c r="L9" s="234">
        <v>1865</v>
      </c>
      <c r="M9" s="234">
        <v>30</v>
      </c>
    </row>
    <row r="10" spans="1:13" ht="12.75">
      <c r="A10" s="235" t="s">
        <v>116</v>
      </c>
      <c r="B10" s="235" t="s">
        <v>223</v>
      </c>
      <c r="C10" s="235" t="s">
        <v>190</v>
      </c>
      <c r="D10" s="235" t="s">
        <v>245</v>
      </c>
      <c r="E10" s="234">
        <v>129943</v>
      </c>
      <c r="F10" s="234">
        <v>46328</v>
      </c>
      <c r="G10" s="234">
        <v>25039</v>
      </c>
      <c r="H10" s="234">
        <v>13417</v>
      </c>
      <c r="I10" s="234">
        <v>7872</v>
      </c>
      <c r="J10" s="234">
        <v>11825</v>
      </c>
      <c r="K10" s="234">
        <v>4857</v>
      </c>
      <c r="L10" s="234">
        <v>8269</v>
      </c>
      <c r="M10" s="234">
        <v>88</v>
      </c>
    </row>
    <row r="11" spans="1:13" ht="12.75">
      <c r="A11" s="235" t="s">
        <v>116</v>
      </c>
      <c r="B11" s="235" t="s">
        <v>224</v>
      </c>
      <c r="C11" s="235" t="s">
        <v>190</v>
      </c>
      <c r="D11" s="235" t="s">
        <v>245</v>
      </c>
      <c r="E11" s="234">
        <v>210509</v>
      </c>
      <c r="F11" s="234">
        <v>82648</v>
      </c>
      <c r="G11" s="234">
        <v>37042</v>
      </c>
      <c r="H11" s="234">
        <v>29559</v>
      </c>
      <c r="I11" s="234">
        <v>16047</v>
      </c>
      <c r="J11" s="234">
        <v>18490</v>
      </c>
      <c r="K11" s="234">
        <v>7721</v>
      </c>
      <c r="L11" s="234">
        <v>10694</v>
      </c>
      <c r="M11" s="234">
        <v>137</v>
      </c>
    </row>
    <row r="12" spans="1:13" ht="12.75">
      <c r="A12" s="235" t="s">
        <v>116</v>
      </c>
      <c r="B12" s="235" t="s">
        <v>182</v>
      </c>
      <c r="C12" s="235" t="s">
        <v>190</v>
      </c>
      <c r="D12" s="235" t="s">
        <v>245</v>
      </c>
      <c r="E12" s="234">
        <v>101152</v>
      </c>
      <c r="F12" s="234">
        <v>38964</v>
      </c>
      <c r="G12" s="234">
        <v>17372</v>
      </c>
      <c r="H12" s="234">
        <v>14062</v>
      </c>
      <c r="I12" s="234">
        <v>7530</v>
      </c>
      <c r="J12" s="234">
        <v>8727</v>
      </c>
      <c r="K12" s="234">
        <v>3579</v>
      </c>
      <c r="L12" s="234">
        <v>5000</v>
      </c>
      <c r="M12" s="234">
        <v>66</v>
      </c>
    </row>
    <row r="13" spans="1:13" ht="12.75">
      <c r="A13" s="235" t="s">
        <v>116</v>
      </c>
      <c r="B13" s="235" t="s">
        <v>181</v>
      </c>
      <c r="C13" s="235" t="s">
        <v>190</v>
      </c>
      <c r="D13" s="235" t="s">
        <v>245</v>
      </c>
      <c r="E13" s="234">
        <v>33461</v>
      </c>
      <c r="F13" s="234">
        <v>12373</v>
      </c>
      <c r="G13" s="234">
        <v>5501</v>
      </c>
      <c r="H13" s="234">
        <v>4471</v>
      </c>
      <c r="I13" s="234">
        <v>2401</v>
      </c>
      <c r="J13" s="234">
        <v>2744</v>
      </c>
      <c r="K13" s="234">
        <v>1138</v>
      </c>
      <c r="L13" s="234">
        <v>1595</v>
      </c>
      <c r="M13" s="234">
        <v>24</v>
      </c>
    </row>
    <row r="14" spans="1:13" ht="12.75">
      <c r="A14" s="235" t="s">
        <v>1</v>
      </c>
      <c r="B14" s="235" t="s">
        <v>223</v>
      </c>
      <c r="C14" s="235" t="s">
        <v>190</v>
      </c>
      <c r="D14" s="235" t="s">
        <v>245</v>
      </c>
      <c r="E14" s="234">
        <v>336785</v>
      </c>
      <c r="F14" s="234">
        <v>108341</v>
      </c>
      <c r="G14" s="234">
        <v>68205</v>
      </c>
      <c r="H14" s="234">
        <v>23666</v>
      </c>
      <c r="I14" s="234">
        <v>16470</v>
      </c>
      <c r="J14" s="234">
        <v>30674</v>
      </c>
      <c r="K14" s="234">
        <v>12962</v>
      </c>
      <c r="L14" s="234">
        <v>24172</v>
      </c>
      <c r="M14" s="234">
        <v>397</v>
      </c>
    </row>
    <row r="15" spans="1:13" ht="12.75">
      <c r="A15" s="235" t="s">
        <v>1</v>
      </c>
      <c r="B15" s="235" t="s">
        <v>224</v>
      </c>
      <c r="C15" s="235" t="s">
        <v>190</v>
      </c>
      <c r="D15" s="235" t="s">
        <v>245</v>
      </c>
      <c r="E15" s="234">
        <v>756958</v>
      </c>
      <c r="F15" s="234">
        <v>290989</v>
      </c>
      <c r="G15" s="234">
        <v>136093</v>
      </c>
      <c r="H15" s="234">
        <v>92113</v>
      </c>
      <c r="I15" s="234">
        <v>62783</v>
      </c>
      <c r="J15" s="234">
        <v>69418</v>
      </c>
      <c r="K15" s="234">
        <v>29674</v>
      </c>
      <c r="L15" s="234">
        <v>36300</v>
      </c>
      <c r="M15" s="234">
        <v>701</v>
      </c>
    </row>
    <row r="16" spans="1:13" ht="12.75">
      <c r="A16" s="235" t="s">
        <v>1</v>
      </c>
      <c r="B16" s="235" t="s">
        <v>182</v>
      </c>
      <c r="C16" s="235" t="s">
        <v>190</v>
      </c>
      <c r="D16" s="235" t="s">
        <v>245</v>
      </c>
      <c r="E16" s="234">
        <v>356597</v>
      </c>
      <c r="F16" s="234">
        <v>133727</v>
      </c>
      <c r="G16" s="234">
        <v>63040</v>
      </c>
      <c r="H16" s="234">
        <v>41850</v>
      </c>
      <c r="I16" s="234">
        <v>28837</v>
      </c>
      <c r="J16" s="234">
        <v>32116</v>
      </c>
      <c r="K16" s="234">
        <v>13693</v>
      </c>
      <c r="L16" s="234">
        <v>16893</v>
      </c>
      <c r="M16" s="234">
        <v>338</v>
      </c>
    </row>
    <row r="17" spans="1:13" ht="12.75">
      <c r="A17" s="235" t="s">
        <v>1</v>
      </c>
      <c r="B17" s="235" t="s">
        <v>181</v>
      </c>
      <c r="C17" s="235" t="s">
        <v>190</v>
      </c>
      <c r="D17" s="235" t="s">
        <v>245</v>
      </c>
      <c r="E17" s="234">
        <v>142936</v>
      </c>
      <c r="F17" s="234">
        <v>51045</v>
      </c>
      <c r="G17" s="234">
        <v>26079</v>
      </c>
      <c r="H17" s="234">
        <v>14502</v>
      </c>
      <c r="I17" s="234">
        <v>10464</v>
      </c>
      <c r="J17" s="234">
        <v>12881</v>
      </c>
      <c r="K17" s="234">
        <v>5645</v>
      </c>
      <c r="L17" s="234">
        <v>7387</v>
      </c>
      <c r="M17" s="234">
        <v>166</v>
      </c>
    </row>
    <row r="18" spans="1:13" ht="12.75">
      <c r="A18" s="235" t="s">
        <v>4</v>
      </c>
      <c r="B18" s="235" t="s">
        <v>223</v>
      </c>
      <c r="C18" s="235" t="s">
        <v>190</v>
      </c>
      <c r="D18" s="235" t="s">
        <v>245</v>
      </c>
      <c r="E18" s="234">
        <v>256043</v>
      </c>
      <c r="F18" s="234">
        <v>84420</v>
      </c>
      <c r="G18" s="234">
        <v>52245</v>
      </c>
      <c r="H18" s="234">
        <v>18986</v>
      </c>
      <c r="I18" s="234">
        <v>13189</v>
      </c>
      <c r="J18" s="234">
        <v>24382</v>
      </c>
      <c r="K18" s="234">
        <v>9428</v>
      </c>
      <c r="L18" s="234">
        <v>18226</v>
      </c>
      <c r="M18" s="234">
        <v>209</v>
      </c>
    </row>
    <row r="19" spans="1:13" ht="12.75">
      <c r="A19" s="235" t="s">
        <v>4</v>
      </c>
      <c r="B19" s="235" t="s">
        <v>224</v>
      </c>
      <c r="C19" s="235" t="s">
        <v>190</v>
      </c>
      <c r="D19" s="235" t="s">
        <v>245</v>
      </c>
      <c r="E19" s="234">
        <v>512011</v>
      </c>
      <c r="F19" s="234">
        <v>198382</v>
      </c>
      <c r="G19" s="234">
        <v>92741</v>
      </c>
      <c r="H19" s="234">
        <v>62788</v>
      </c>
      <c r="I19" s="234">
        <v>42853</v>
      </c>
      <c r="J19" s="234">
        <v>48227</v>
      </c>
      <c r="K19" s="234">
        <v>19246</v>
      </c>
      <c r="L19" s="234">
        <v>24926</v>
      </c>
      <c r="M19" s="234">
        <v>342</v>
      </c>
    </row>
    <row r="20" spans="1:13" ht="12.75">
      <c r="A20" s="235" t="s">
        <v>4</v>
      </c>
      <c r="B20" s="235" t="s">
        <v>182</v>
      </c>
      <c r="C20" s="235" t="s">
        <v>190</v>
      </c>
      <c r="D20" s="235" t="s">
        <v>245</v>
      </c>
      <c r="E20" s="234">
        <v>241091</v>
      </c>
      <c r="F20" s="234">
        <v>90573</v>
      </c>
      <c r="G20" s="234">
        <v>43502</v>
      </c>
      <c r="H20" s="234">
        <v>27801</v>
      </c>
      <c r="I20" s="234">
        <v>19270</v>
      </c>
      <c r="J20" s="234">
        <v>22338</v>
      </c>
      <c r="K20" s="234">
        <v>9027</v>
      </c>
      <c r="L20" s="234">
        <v>11970</v>
      </c>
      <c r="M20" s="234">
        <v>167</v>
      </c>
    </row>
    <row r="21" spans="1:13" ht="12.75">
      <c r="A21" s="235" t="s">
        <v>4</v>
      </c>
      <c r="B21" s="235" t="s">
        <v>181</v>
      </c>
      <c r="C21" s="235" t="s">
        <v>190</v>
      </c>
      <c r="D21" s="235" t="s">
        <v>245</v>
      </c>
      <c r="E21" s="234">
        <v>112231</v>
      </c>
      <c r="F21" s="234">
        <v>41392</v>
      </c>
      <c r="G21" s="234">
        <v>20572</v>
      </c>
      <c r="H21" s="234">
        <v>12200</v>
      </c>
      <c r="I21" s="234">
        <v>8620</v>
      </c>
      <c r="J21" s="234">
        <v>10435</v>
      </c>
      <c r="K21" s="234">
        <v>4239</v>
      </c>
      <c r="L21" s="234">
        <v>5814</v>
      </c>
      <c r="M21" s="234">
        <v>84</v>
      </c>
    </row>
    <row r="22" spans="1:13" ht="12.75">
      <c r="A22" s="235" t="s">
        <v>5</v>
      </c>
      <c r="B22" s="235" t="s">
        <v>223</v>
      </c>
      <c r="C22" s="235" t="s">
        <v>190</v>
      </c>
      <c r="D22" s="235" t="s">
        <v>245</v>
      </c>
      <c r="E22" s="234">
        <v>229342</v>
      </c>
      <c r="F22" s="234">
        <v>72221</v>
      </c>
      <c r="G22" s="234">
        <v>46256</v>
      </c>
      <c r="H22" s="234">
        <v>15399</v>
      </c>
      <c r="I22" s="234">
        <v>10566</v>
      </c>
      <c r="J22" s="234">
        <v>19531</v>
      </c>
      <c r="K22" s="234">
        <v>8581</v>
      </c>
      <c r="L22" s="234">
        <v>17968</v>
      </c>
      <c r="M22" s="234">
        <v>176</v>
      </c>
    </row>
    <row r="23" spans="1:13" ht="12.75">
      <c r="A23" s="235" t="s">
        <v>5</v>
      </c>
      <c r="B23" s="235" t="s">
        <v>224</v>
      </c>
      <c r="C23" s="235" t="s">
        <v>190</v>
      </c>
      <c r="D23" s="235" t="s">
        <v>245</v>
      </c>
      <c r="E23" s="234">
        <v>432791</v>
      </c>
      <c r="F23" s="234">
        <v>157909</v>
      </c>
      <c r="G23" s="234">
        <v>78512</v>
      </c>
      <c r="H23" s="234">
        <v>47335</v>
      </c>
      <c r="I23" s="234">
        <v>32062</v>
      </c>
      <c r="J23" s="234">
        <v>37411</v>
      </c>
      <c r="K23" s="234">
        <v>17153</v>
      </c>
      <c r="L23" s="234">
        <v>23659</v>
      </c>
      <c r="M23" s="234">
        <v>289</v>
      </c>
    </row>
    <row r="24" spans="1:13" ht="12.75">
      <c r="A24" s="235" t="s">
        <v>5</v>
      </c>
      <c r="B24" s="235" t="s">
        <v>182</v>
      </c>
      <c r="C24" s="235" t="s">
        <v>190</v>
      </c>
      <c r="D24" s="235" t="s">
        <v>245</v>
      </c>
      <c r="E24" s="234">
        <v>220471</v>
      </c>
      <c r="F24" s="234">
        <v>77700</v>
      </c>
      <c r="G24" s="234">
        <v>39255</v>
      </c>
      <c r="H24" s="234">
        <v>22895</v>
      </c>
      <c r="I24" s="234">
        <v>15550</v>
      </c>
      <c r="J24" s="234">
        <v>18443</v>
      </c>
      <c r="K24" s="234">
        <v>8582</v>
      </c>
      <c r="L24" s="234">
        <v>12078</v>
      </c>
      <c r="M24" s="234">
        <v>152</v>
      </c>
    </row>
    <row r="25" spans="1:13" ht="12.75">
      <c r="A25" s="235" t="s">
        <v>5</v>
      </c>
      <c r="B25" s="235" t="s">
        <v>181</v>
      </c>
      <c r="C25" s="235" t="s">
        <v>190</v>
      </c>
      <c r="D25" s="235" t="s">
        <v>245</v>
      </c>
      <c r="E25" s="234">
        <v>94740</v>
      </c>
      <c r="F25" s="234">
        <v>32033</v>
      </c>
      <c r="G25" s="234">
        <v>17592</v>
      </c>
      <c r="H25" s="234">
        <v>8505</v>
      </c>
      <c r="I25" s="234">
        <v>5936</v>
      </c>
      <c r="J25" s="234">
        <v>7979</v>
      </c>
      <c r="K25" s="234">
        <v>3816</v>
      </c>
      <c r="L25" s="234">
        <v>5725</v>
      </c>
      <c r="M25" s="234">
        <v>72</v>
      </c>
    </row>
    <row r="26" spans="1:13" ht="12.75">
      <c r="A26" s="235" t="s">
        <v>120</v>
      </c>
      <c r="B26" s="235" t="s">
        <v>223</v>
      </c>
      <c r="C26" s="235" t="s">
        <v>190</v>
      </c>
      <c r="D26" s="235" t="s">
        <v>245</v>
      </c>
      <c r="E26" s="234">
        <v>232857</v>
      </c>
      <c r="F26" s="234">
        <v>72717</v>
      </c>
      <c r="G26" s="234">
        <v>45372</v>
      </c>
      <c r="H26" s="234">
        <v>16267</v>
      </c>
      <c r="I26" s="234">
        <v>11078</v>
      </c>
      <c r="J26" s="234">
        <v>16296</v>
      </c>
      <c r="K26" s="234">
        <v>10371</v>
      </c>
      <c r="L26" s="234">
        <v>18499</v>
      </c>
      <c r="M26" s="234">
        <v>206</v>
      </c>
    </row>
    <row r="27" spans="1:13" ht="12.75">
      <c r="A27" s="235" t="s">
        <v>120</v>
      </c>
      <c r="B27" s="235" t="s">
        <v>224</v>
      </c>
      <c r="C27" s="235" t="s">
        <v>190</v>
      </c>
      <c r="D27" s="235" t="s">
        <v>245</v>
      </c>
      <c r="E27" s="234">
        <v>527364</v>
      </c>
      <c r="F27" s="234">
        <v>200284</v>
      </c>
      <c r="G27" s="234">
        <v>92199</v>
      </c>
      <c r="H27" s="234">
        <v>64694</v>
      </c>
      <c r="I27" s="234">
        <v>43391</v>
      </c>
      <c r="J27" s="234">
        <v>41215</v>
      </c>
      <c r="K27" s="234">
        <v>23921</v>
      </c>
      <c r="L27" s="234">
        <v>26717</v>
      </c>
      <c r="M27" s="234">
        <v>346</v>
      </c>
    </row>
    <row r="28" spans="1:13" ht="12.75">
      <c r="A28" s="235" t="s">
        <v>120</v>
      </c>
      <c r="B28" s="235" t="s">
        <v>182</v>
      </c>
      <c r="C28" s="235" t="s">
        <v>190</v>
      </c>
      <c r="D28" s="235" t="s">
        <v>245</v>
      </c>
      <c r="E28" s="234">
        <v>265890</v>
      </c>
      <c r="F28" s="234">
        <v>97898</v>
      </c>
      <c r="G28" s="234">
        <v>45607</v>
      </c>
      <c r="H28" s="234">
        <v>31111</v>
      </c>
      <c r="I28" s="234">
        <v>21180</v>
      </c>
      <c r="J28" s="234">
        <v>20139</v>
      </c>
      <c r="K28" s="234">
        <v>11913</v>
      </c>
      <c r="L28" s="234">
        <v>13364</v>
      </c>
      <c r="M28" s="234">
        <v>191</v>
      </c>
    </row>
    <row r="29" spans="1:13" ht="12.75">
      <c r="A29" s="235" t="s">
        <v>120</v>
      </c>
      <c r="B29" s="235" t="s">
        <v>181</v>
      </c>
      <c r="C29" s="235" t="s">
        <v>190</v>
      </c>
      <c r="D29" s="235" t="s">
        <v>245</v>
      </c>
      <c r="E29" s="234">
        <v>104895</v>
      </c>
      <c r="F29" s="234">
        <v>36580</v>
      </c>
      <c r="G29" s="234">
        <v>18447</v>
      </c>
      <c r="H29" s="234">
        <v>10643</v>
      </c>
      <c r="I29" s="234">
        <v>7490</v>
      </c>
      <c r="J29" s="234">
        <v>7867</v>
      </c>
      <c r="K29" s="234">
        <v>4684</v>
      </c>
      <c r="L29" s="234">
        <v>5814</v>
      </c>
      <c r="M29" s="234">
        <v>82</v>
      </c>
    </row>
    <row r="30" spans="1:13" ht="12.75">
      <c r="A30" s="235" t="s">
        <v>121</v>
      </c>
      <c r="B30" s="235" t="s">
        <v>223</v>
      </c>
      <c r="C30" s="235" t="s">
        <v>190</v>
      </c>
      <c r="D30" s="235" t="s">
        <v>245</v>
      </c>
      <c r="E30" s="234">
        <v>352263</v>
      </c>
      <c r="F30" s="234">
        <v>113852</v>
      </c>
      <c r="G30" s="234">
        <v>70396</v>
      </c>
      <c r="H30" s="234">
        <v>26095</v>
      </c>
      <c r="I30" s="234">
        <v>17361</v>
      </c>
      <c r="J30" s="234">
        <v>29811</v>
      </c>
      <c r="K30" s="234">
        <v>13265</v>
      </c>
      <c r="L30" s="234">
        <v>26385</v>
      </c>
      <c r="M30" s="234">
        <v>935</v>
      </c>
    </row>
    <row r="31" spans="1:13" ht="12.75">
      <c r="A31" s="235" t="s">
        <v>121</v>
      </c>
      <c r="B31" s="235" t="s">
        <v>224</v>
      </c>
      <c r="C31" s="235" t="s">
        <v>190</v>
      </c>
      <c r="D31" s="235" t="s">
        <v>245</v>
      </c>
      <c r="E31" s="234">
        <v>687032</v>
      </c>
      <c r="F31" s="234">
        <v>263959</v>
      </c>
      <c r="G31" s="234">
        <v>122206</v>
      </c>
      <c r="H31" s="234">
        <v>86027</v>
      </c>
      <c r="I31" s="234">
        <v>55726</v>
      </c>
      <c r="J31" s="234">
        <v>59235</v>
      </c>
      <c r="K31" s="234">
        <v>27331</v>
      </c>
      <c r="L31" s="234">
        <v>34389</v>
      </c>
      <c r="M31" s="234">
        <v>1251</v>
      </c>
    </row>
    <row r="32" spans="1:13" ht="12.75">
      <c r="A32" s="235" t="s">
        <v>121</v>
      </c>
      <c r="B32" s="235" t="s">
        <v>182</v>
      </c>
      <c r="C32" s="235" t="s">
        <v>190</v>
      </c>
      <c r="D32" s="235" t="s">
        <v>245</v>
      </c>
      <c r="E32" s="234">
        <v>342191</v>
      </c>
      <c r="F32" s="234">
        <v>127793</v>
      </c>
      <c r="G32" s="234">
        <v>60283</v>
      </c>
      <c r="H32" s="234">
        <v>40842</v>
      </c>
      <c r="I32" s="234">
        <v>26668</v>
      </c>
      <c r="J32" s="234">
        <v>28998</v>
      </c>
      <c r="K32" s="234">
        <v>13492</v>
      </c>
      <c r="L32" s="234">
        <v>17176</v>
      </c>
      <c r="M32" s="234">
        <v>617</v>
      </c>
    </row>
    <row r="33" spans="1:13" ht="12.75">
      <c r="A33" s="235" t="s">
        <v>121</v>
      </c>
      <c r="B33" s="235" t="s">
        <v>181</v>
      </c>
      <c r="C33" s="235" t="s">
        <v>190</v>
      </c>
      <c r="D33" s="235" t="s">
        <v>245</v>
      </c>
      <c r="E33" s="234">
        <v>138324</v>
      </c>
      <c r="F33" s="234">
        <v>49716</v>
      </c>
      <c r="G33" s="234">
        <v>24895</v>
      </c>
      <c r="H33" s="234">
        <v>14865</v>
      </c>
      <c r="I33" s="234">
        <v>9956</v>
      </c>
      <c r="J33" s="234">
        <v>11669</v>
      </c>
      <c r="K33" s="234">
        <v>5501</v>
      </c>
      <c r="L33" s="234">
        <v>7472</v>
      </c>
      <c r="M33" s="234">
        <v>253</v>
      </c>
    </row>
    <row r="34" spans="1:13" ht="12.75">
      <c r="A34" s="235" t="s">
        <v>3</v>
      </c>
      <c r="B34" s="235" t="s">
        <v>223</v>
      </c>
      <c r="C34" s="235" t="s">
        <v>190</v>
      </c>
      <c r="D34" s="235" t="s">
        <v>245</v>
      </c>
      <c r="E34" s="234">
        <v>117256</v>
      </c>
      <c r="F34" s="234">
        <v>36640</v>
      </c>
      <c r="G34" s="234">
        <v>23705</v>
      </c>
      <c r="H34" s="234">
        <v>7652</v>
      </c>
      <c r="I34" s="234">
        <v>5283</v>
      </c>
      <c r="J34" s="234">
        <v>9151</v>
      </c>
      <c r="K34" s="234">
        <v>5110</v>
      </c>
      <c r="L34" s="234">
        <v>9351</v>
      </c>
      <c r="M34" s="234">
        <v>93</v>
      </c>
    </row>
    <row r="35" spans="1:13" ht="12.75">
      <c r="A35" s="235" t="s">
        <v>3</v>
      </c>
      <c r="B35" s="235" t="s">
        <v>224</v>
      </c>
      <c r="C35" s="235" t="s">
        <v>190</v>
      </c>
      <c r="D35" s="235" t="s">
        <v>245</v>
      </c>
      <c r="E35" s="234">
        <v>263652</v>
      </c>
      <c r="F35" s="234">
        <v>100996</v>
      </c>
      <c r="G35" s="234">
        <v>46955</v>
      </c>
      <c r="H35" s="234">
        <v>32219</v>
      </c>
      <c r="I35" s="234">
        <v>21822</v>
      </c>
      <c r="J35" s="234">
        <v>21967</v>
      </c>
      <c r="K35" s="234">
        <v>11717</v>
      </c>
      <c r="L35" s="234">
        <v>13102</v>
      </c>
      <c r="M35" s="234">
        <v>169</v>
      </c>
    </row>
    <row r="36" spans="1:13" ht="12.75">
      <c r="A36" s="235" t="s">
        <v>3</v>
      </c>
      <c r="B36" s="235" t="s">
        <v>182</v>
      </c>
      <c r="C36" s="235" t="s">
        <v>190</v>
      </c>
      <c r="D36" s="235" t="s">
        <v>245</v>
      </c>
      <c r="E36" s="234">
        <v>129203</v>
      </c>
      <c r="F36" s="234">
        <v>48371</v>
      </c>
      <c r="G36" s="234">
        <v>22662</v>
      </c>
      <c r="H36" s="234">
        <v>15346</v>
      </c>
      <c r="I36" s="234">
        <v>10363</v>
      </c>
      <c r="J36" s="234">
        <v>10580</v>
      </c>
      <c r="K36" s="234">
        <v>5596</v>
      </c>
      <c r="L36" s="234">
        <v>6402</v>
      </c>
      <c r="M36" s="234">
        <v>84</v>
      </c>
    </row>
    <row r="37" spans="1:13" ht="12.75">
      <c r="A37" s="235" t="s">
        <v>3</v>
      </c>
      <c r="B37" s="235" t="s">
        <v>181</v>
      </c>
      <c r="C37" s="235" t="s">
        <v>190</v>
      </c>
      <c r="D37" s="235" t="s">
        <v>245</v>
      </c>
      <c r="E37" s="234">
        <v>55425</v>
      </c>
      <c r="F37" s="234">
        <v>19629</v>
      </c>
      <c r="G37" s="234">
        <v>10124</v>
      </c>
      <c r="H37" s="234">
        <v>5542</v>
      </c>
      <c r="I37" s="234">
        <v>3963</v>
      </c>
      <c r="J37" s="234">
        <v>4503</v>
      </c>
      <c r="K37" s="234">
        <v>2510</v>
      </c>
      <c r="L37" s="234">
        <v>3073</v>
      </c>
      <c r="M37" s="234">
        <v>38</v>
      </c>
    </row>
    <row r="38" spans="1:13" ht="12.75">
      <c r="A38" s="235" t="s">
        <v>123</v>
      </c>
      <c r="B38" s="235" t="s">
        <v>223</v>
      </c>
      <c r="C38" s="235" t="s">
        <v>190</v>
      </c>
      <c r="D38" s="235" t="s">
        <v>245</v>
      </c>
      <c r="E38" s="234">
        <v>413428</v>
      </c>
      <c r="F38" s="234">
        <v>140358</v>
      </c>
      <c r="G38" s="234">
        <v>77634</v>
      </c>
      <c r="H38" s="234">
        <v>39411</v>
      </c>
      <c r="I38" s="234">
        <v>23313</v>
      </c>
      <c r="J38" s="234">
        <v>31056</v>
      </c>
      <c r="K38" s="234">
        <v>16182</v>
      </c>
      <c r="L38" s="234">
        <v>30044</v>
      </c>
      <c r="M38" s="234">
        <v>352</v>
      </c>
    </row>
    <row r="39" spans="1:13" ht="12.75">
      <c r="A39" s="235" t="s">
        <v>123</v>
      </c>
      <c r="B39" s="235" t="s">
        <v>224</v>
      </c>
      <c r="C39" s="235" t="s">
        <v>190</v>
      </c>
      <c r="D39" s="235" t="s">
        <v>245</v>
      </c>
      <c r="E39" s="234">
        <v>756797</v>
      </c>
      <c r="F39" s="234">
        <v>300675</v>
      </c>
      <c r="G39" s="234">
        <v>127282</v>
      </c>
      <c r="H39" s="234">
        <v>110937</v>
      </c>
      <c r="I39" s="234">
        <v>62456</v>
      </c>
      <c r="J39" s="234">
        <v>58679</v>
      </c>
      <c r="K39" s="234">
        <v>29874</v>
      </c>
      <c r="L39" s="234">
        <v>38131</v>
      </c>
      <c r="M39" s="234">
        <v>598</v>
      </c>
    </row>
    <row r="40" spans="1:13" ht="12.75">
      <c r="A40" s="235" t="s">
        <v>123</v>
      </c>
      <c r="B40" s="235" t="s">
        <v>182</v>
      </c>
      <c r="C40" s="235" t="s">
        <v>190</v>
      </c>
      <c r="D40" s="235" t="s">
        <v>245</v>
      </c>
      <c r="E40" s="234">
        <v>391596</v>
      </c>
      <c r="F40" s="234">
        <v>150257</v>
      </c>
      <c r="G40" s="234">
        <v>64878</v>
      </c>
      <c r="H40" s="234">
        <v>54431</v>
      </c>
      <c r="I40" s="234">
        <v>30948</v>
      </c>
      <c r="J40" s="234">
        <v>29476</v>
      </c>
      <c r="K40" s="234">
        <v>15374</v>
      </c>
      <c r="L40" s="234">
        <v>19713</v>
      </c>
      <c r="M40" s="234">
        <v>315</v>
      </c>
    </row>
    <row r="41" spans="1:13" ht="12.75">
      <c r="A41" s="235" t="s">
        <v>123</v>
      </c>
      <c r="B41" s="235" t="s">
        <v>181</v>
      </c>
      <c r="C41" s="235" t="s">
        <v>190</v>
      </c>
      <c r="D41" s="235" t="s">
        <v>245</v>
      </c>
      <c r="E41" s="234">
        <v>160251</v>
      </c>
      <c r="F41" s="234">
        <v>58329</v>
      </c>
      <c r="G41" s="234">
        <v>26692</v>
      </c>
      <c r="H41" s="234">
        <v>19925</v>
      </c>
      <c r="I41" s="234">
        <v>11712</v>
      </c>
      <c r="J41" s="234">
        <v>11910</v>
      </c>
      <c r="K41" s="234">
        <v>6143</v>
      </c>
      <c r="L41" s="234">
        <v>8505</v>
      </c>
      <c r="M41" s="234">
        <v>134</v>
      </c>
    </row>
    <row r="42" spans="1:13" ht="12.75">
      <c r="A42" s="235" t="s">
        <v>118</v>
      </c>
      <c r="B42" s="235" t="s">
        <v>223</v>
      </c>
      <c r="C42" s="235" t="s">
        <v>190</v>
      </c>
      <c r="D42" s="235" t="s">
        <v>245</v>
      </c>
      <c r="E42" s="234">
        <v>92522</v>
      </c>
      <c r="F42" s="234">
        <v>31181</v>
      </c>
      <c r="G42" s="234">
        <v>17680</v>
      </c>
      <c r="H42" s="234">
        <v>7925</v>
      </c>
      <c r="I42" s="234">
        <v>5576</v>
      </c>
      <c r="J42" s="234">
        <v>7878</v>
      </c>
      <c r="K42" s="234">
        <v>3663</v>
      </c>
      <c r="L42" s="234">
        <v>6047</v>
      </c>
      <c r="M42" s="234">
        <v>92</v>
      </c>
    </row>
    <row r="43" spans="1:13" ht="12.75">
      <c r="A43" s="235" t="s">
        <v>118</v>
      </c>
      <c r="B43" s="235" t="s">
        <v>224</v>
      </c>
      <c r="C43" s="235" t="s">
        <v>190</v>
      </c>
      <c r="D43" s="235" t="s">
        <v>245</v>
      </c>
      <c r="E43" s="234">
        <v>178795</v>
      </c>
      <c r="F43" s="234">
        <v>69711</v>
      </c>
      <c r="G43" s="234">
        <v>30901</v>
      </c>
      <c r="H43" s="234">
        <v>23447</v>
      </c>
      <c r="I43" s="234">
        <v>15363</v>
      </c>
      <c r="J43" s="234">
        <v>15641</v>
      </c>
      <c r="K43" s="234">
        <v>7047</v>
      </c>
      <c r="L43" s="234">
        <v>8061</v>
      </c>
      <c r="M43" s="234">
        <v>152</v>
      </c>
    </row>
    <row r="44" spans="1:13" ht="12.75">
      <c r="A44" s="235" t="s">
        <v>118</v>
      </c>
      <c r="B44" s="235" t="s">
        <v>182</v>
      </c>
      <c r="C44" s="235" t="s">
        <v>190</v>
      </c>
      <c r="D44" s="235" t="s">
        <v>245</v>
      </c>
      <c r="E44" s="234">
        <v>86811</v>
      </c>
      <c r="F44" s="234">
        <v>32964</v>
      </c>
      <c r="G44" s="234">
        <v>14643</v>
      </c>
      <c r="H44" s="234">
        <v>11063</v>
      </c>
      <c r="I44" s="234">
        <v>7258</v>
      </c>
      <c r="J44" s="234">
        <v>7491</v>
      </c>
      <c r="K44" s="234">
        <v>3325</v>
      </c>
      <c r="L44" s="234">
        <v>3749</v>
      </c>
      <c r="M44" s="234">
        <v>78</v>
      </c>
    </row>
    <row r="45" spans="1:13" ht="12.75">
      <c r="A45" s="235" t="s">
        <v>118</v>
      </c>
      <c r="B45" s="235" t="s">
        <v>181</v>
      </c>
      <c r="C45" s="235" t="s">
        <v>190</v>
      </c>
      <c r="D45" s="235" t="s">
        <v>245</v>
      </c>
      <c r="E45" s="234">
        <v>34155</v>
      </c>
      <c r="F45" s="234">
        <v>12254</v>
      </c>
      <c r="G45" s="234">
        <v>5904</v>
      </c>
      <c r="H45" s="234">
        <v>3796</v>
      </c>
      <c r="I45" s="234">
        <v>2554</v>
      </c>
      <c r="J45" s="234">
        <v>2920</v>
      </c>
      <c r="K45" s="234">
        <v>1318</v>
      </c>
      <c r="L45" s="234">
        <v>1627</v>
      </c>
      <c r="M45" s="234">
        <v>39</v>
      </c>
    </row>
    <row r="46" spans="1:13" ht="12.75">
      <c r="A46" s="235" t="s">
        <v>126</v>
      </c>
      <c r="B46" s="235" t="s">
        <v>223</v>
      </c>
      <c r="C46" s="235" t="s">
        <v>190</v>
      </c>
      <c r="D46" s="235" t="s">
        <v>245</v>
      </c>
      <c r="E46" s="234">
        <v>146466</v>
      </c>
      <c r="F46" s="234">
        <v>50281</v>
      </c>
      <c r="G46" s="234">
        <v>31230</v>
      </c>
      <c r="H46" s="234">
        <v>11006</v>
      </c>
      <c r="I46" s="234">
        <v>8045</v>
      </c>
      <c r="J46" s="234">
        <v>16912</v>
      </c>
      <c r="K46" s="234">
        <v>4917</v>
      </c>
      <c r="L46" s="234">
        <v>9315</v>
      </c>
      <c r="M46" s="234">
        <v>86</v>
      </c>
    </row>
    <row r="47" spans="1:13" ht="12.75">
      <c r="A47" s="235" t="s">
        <v>126</v>
      </c>
      <c r="B47" s="235" t="s">
        <v>224</v>
      </c>
      <c r="C47" s="235" t="s">
        <v>190</v>
      </c>
      <c r="D47" s="235" t="s">
        <v>245</v>
      </c>
      <c r="E47" s="234">
        <v>252489</v>
      </c>
      <c r="F47" s="234">
        <v>99515</v>
      </c>
      <c r="G47" s="234">
        <v>48140</v>
      </c>
      <c r="H47" s="234">
        <v>30472</v>
      </c>
      <c r="I47" s="234">
        <v>20903</v>
      </c>
      <c r="J47" s="234">
        <v>27563</v>
      </c>
      <c r="K47" s="234">
        <v>8657</v>
      </c>
      <c r="L47" s="234">
        <v>11796</v>
      </c>
      <c r="M47" s="234">
        <v>124</v>
      </c>
    </row>
    <row r="48" spans="1:13" ht="12.75">
      <c r="A48" s="235" t="s">
        <v>126</v>
      </c>
      <c r="B48" s="235" t="s">
        <v>182</v>
      </c>
      <c r="C48" s="235" t="s">
        <v>190</v>
      </c>
      <c r="D48" s="235" t="s">
        <v>245</v>
      </c>
      <c r="E48" s="234">
        <v>127000</v>
      </c>
      <c r="F48" s="234">
        <v>49368</v>
      </c>
      <c r="G48" s="234">
        <v>24104</v>
      </c>
      <c r="H48" s="234">
        <v>14825</v>
      </c>
      <c r="I48" s="234">
        <v>10439</v>
      </c>
      <c r="J48" s="234">
        <v>13748</v>
      </c>
      <c r="K48" s="234">
        <v>4282</v>
      </c>
      <c r="L48" s="234">
        <v>6014</v>
      </c>
      <c r="M48" s="234">
        <v>60</v>
      </c>
    </row>
    <row r="49" spans="1:13" ht="12.75">
      <c r="A49" s="235" t="s">
        <v>126</v>
      </c>
      <c r="B49" s="235" t="s">
        <v>181</v>
      </c>
      <c r="C49" s="235" t="s">
        <v>190</v>
      </c>
      <c r="D49" s="235" t="s">
        <v>245</v>
      </c>
      <c r="E49" s="234">
        <v>44381</v>
      </c>
      <c r="F49" s="234">
        <v>16514</v>
      </c>
      <c r="G49" s="234">
        <v>8658</v>
      </c>
      <c r="H49" s="234">
        <v>4570</v>
      </c>
      <c r="I49" s="234">
        <v>3286</v>
      </c>
      <c r="J49" s="234">
        <v>4829</v>
      </c>
      <c r="K49" s="234">
        <v>1499</v>
      </c>
      <c r="L49" s="234">
        <v>2303</v>
      </c>
      <c r="M49" s="234">
        <v>27</v>
      </c>
    </row>
    <row r="50" spans="1:13" ht="12.75">
      <c r="A50" s="235" t="s">
        <v>0</v>
      </c>
      <c r="B50" s="235" t="s">
        <v>223</v>
      </c>
      <c r="C50" s="235" t="s">
        <v>190</v>
      </c>
      <c r="D50" s="235" t="s">
        <v>245</v>
      </c>
      <c r="E50" s="234">
        <v>213683</v>
      </c>
      <c r="F50" s="234">
        <v>73287</v>
      </c>
      <c r="G50" s="234">
        <v>41472</v>
      </c>
      <c r="H50" s="234">
        <v>18629</v>
      </c>
      <c r="I50" s="234">
        <v>13186</v>
      </c>
      <c r="J50" s="234">
        <v>20180</v>
      </c>
      <c r="K50" s="234">
        <v>8029</v>
      </c>
      <c r="L50" s="234">
        <v>13092</v>
      </c>
      <c r="M50" s="234">
        <v>171</v>
      </c>
    </row>
    <row r="51" spans="1:13" ht="12.75">
      <c r="A51" s="235" t="s">
        <v>0</v>
      </c>
      <c r="B51" s="235" t="s">
        <v>224</v>
      </c>
      <c r="C51" s="235" t="s">
        <v>190</v>
      </c>
      <c r="D51" s="235" t="s">
        <v>245</v>
      </c>
      <c r="E51" s="234">
        <v>409015</v>
      </c>
      <c r="F51" s="234">
        <v>162294</v>
      </c>
      <c r="G51" s="234">
        <v>70561</v>
      </c>
      <c r="H51" s="234">
        <v>55317</v>
      </c>
      <c r="I51" s="234">
        <v>36416</v>
      </c>
      <c r="J51" s="234">
        <v>37664</v>
      </c>
      <c r="K51" s="234">
        <v>15204</v>
      </c>
      <c r="L51" s="234">
        <v>17405</v>
      </c>
      <c r="M51" s="234">
        <v>288</v>
      </c>
    </row>
    <row r="52" spans="1:13" ht="12.75">
      <c r="A52" s="235" t="s">
        <v>0</v>
      </c>
      <c r="B52" s="235" t="s">
        <v>182</v>
      </c>
      <c r="C52" s="235" t="s">
        <v>190</v>
      </c>
      <c r="D52" s="235" t="s">
        <v>245</v>
      </c>
      <c r="E52" s="234">
        <v>207823</v>
      </c>
      <c r="F52" s="234">
        <v>79705</v>
      </c>
      <c r="G52" s="234">
        <v>35071</v>
      </c>
      <c r="H52" s="234">
        <v>26683</v>
      </c>
      <c r="I52" s="234">
        <v>17951</v>
      </c>
      <c r="J52" s="234">
        <v>18639</v>
      </c>
      <c r="K52" s="234">
        <v>7614</v>
      </c>
      <c r="L52" s="234">
        <v>8681</v>
      </c>
      <c r="M52" s="234">
        <v>137</v>
      </c>
    </row>
    <row r="53" spans="1:13" ht="12.75">
      <c r="A53" s="235" t="s">
        <v>0</v>
      </c>
      <c r="B53" s="235" t="s">
        <v>181</v>
      </c>
      <c r="C53" s="235" t="s">
        <v>190</v>
      </c>
      <c r="D53" s="235" t="s">
        <v>245</v>
      </c>
      <c r="E53" s="234">
        <v>78066</v>
      </c>
      <c r="F53" s="234">
        <v>28828</v>
      </c>
      <c r="G53" s="234">
        <v>13201</v>
      </c>
      <c r="H53" s="234">
        <v>9252</v>
      </c>
      <c r="I53" s="234">
        <v>6375</v>
      </c>
      <c r="J53" s="234">
        <v>6926</v>
      </c>
      <c r="K53" s="234">
        <v>2864</v>
      </c>
      <c r="L53" s="234">
        <v>3353</v>
      </c>
      <c r="M53" s="234">
        <v>58</v>
      </c>
    </row>
    <row r="54" spans="1:13" ht="12.75">
      <c r="A54" s="235" t="s">
        <v>209</v>
      </c>
      <c r="B54" s="235" t="s">
        <v>223</v>
      </c>
      <c r="C54" s="235" t="s">
        <v>190</v>
      </c>
      <c r="D54" s="235" t="s">
        <v>245</v>
      </c>
      <c r="E54" s="234">
        <v>145096</v>
      </c>
      <c r="F54" s="234">
        <v>46326</v>
      </c>
      <c r="G54" s="234">
        <v>29164</v>
      </c>
      <c r="H54" s="234">
        <v>10175</v>
      </c>
      <c r="I54" s="234">
        <v>6987</v>
      </c>
      <c r="J54" s="234">
        <v>12262</v>
      </c>
      <c r="K54" s="234">
        <v>6023</v>
      </c>
      <c r="L54" s="234">
        <v>10760</v>
      </c>
      <c r="M54" s="234">
        <v>119</v>
      </c>
    </row>
    <row r="55" spans="1:13" ht="12.75">
      <c r="A55" s="235" t="s">
        <v>209</v>
      </c>
      <c r="B55" s="235" t="s">
        <v>224</v>
      </c>
      <c r="C55" s="235" t="s">
        <v>190</v>
      </c>
      <c r="D55" s="235" t="s">
        <v>245</v>
      </c>
      <c r="E55" s="234">
        <v>304356</v>
      </c>
      <c r="F55" s="234">
        <v>115399</v>
      </c>
      <c r="G55" s="234">
        <v>54791</v>
      </c>
      <c r="H55" s="234">
        <v>36347</v>
      </c>
      <c r="I55" s="234">
        <v>24261</v>
      </c>
      <c r="J55" s="234">
        <v>26655</v>
      </c>
      <c r="K55" s="234">
        <v>12874</v>
      </c>
      <c r="L55" s="234">
        <v>15056</v>
      </c>
      <c r="M55" s="234">
        <v>206</v>
      </c>
    </row>
    <row r="56" spans="1:13" ht="12.75">
      <c r="A56" s="235" t="s">
        <v>209</v>
      </c>
      <c r="B56" s="235" t="s">
        <v>182</v>
      </c>
      <c r="C56" s="235" t="s">
        <v>190</v>
      </c>
      <c r="D56" s="235" t="s">
        <v>245</v>
      </c>
      <c r="E56" s="234">
        <v>155640</v>
      </c>
      <c r="F56" s="234">
        <v>57403</v>
      </c>
      <c r="G56" s="234">
        <v>27732</v>
      </c>
      <c r="H56" s="234">
        <v>17721</v>
      </c>
      <c r="I56" s="234">
        <v>11950</v>
      </c>
      <c r="J56" s="234">
        <v>13375</v>
      </c>
      <c r="K56" s="234">
        <v>6548</v>
      </c>
      <c r="L56" s="234">
        <v>7697</v>
      </c>
      <c r="M56" s="234">
        <v>112</v>
      </c>
    </row>
    <row r="57" spans="1:13" ht="12.75">
      <c r="A57" s="235" t="s">
        <v>209</v>
      </c>
      <c r="B57" s="235" t="s">
        <v>181</v>
      </c>
      <c r="C57" s="235" t="s">
        <v>190</v>
      </c>
      <c r="D57" s="235" t="s">
        <v>245</v>
      </c>
      <c r="E57" s="234">
        <v>52873</v>
      </c>
      <c r="F57" s="234">
        <v>18168</v>
      </c>
      <c r="G57" s="234">
        <v>9584</v>
      </c>
      <c r="H57" s="234">
        <v>5064</v>
      </c>
      <c r="I57" s="234">
        <v>3520</v>
      </c>
      <c r="J57" s="234">
        <v>4415</v>
      </c>
      <c r="K57" s="234">
        <v>2235</v>
      </c>
      <c r="L57" s="234">
        <v>2881</v>
      </c>
      <c r="M57" s="234">
        <v>53</v>
      </c>
    </row>
    <row r="58" spans="1:13" ht="12.75">
      <c r="A58" s="235" t="s">
        <v>130</v>
      </c>
      <c r="B58" s="235" t="s">
        <v>223</v>
      </c>
      <c r="C58" s="235" t="s">
        <v>190</v>
      </c>
      <c r="D58" s="235" t="s">
        <v>245</v>
      </c>
      <c r="E58" s="234">
        <v>203730</v>
      </c>
      <c r="F58" s="234">
        <v>70479</v>
      </c>
      <c r="G58" s="234">
        <v>39745</v>
      </c>
      <c r="H58" s="234">
        <v>18586</v>
      </c>
      <c r="I58" s="234">
        <v>12148</v>
      </c>
      <c r="J58" s="234">
        <v>19308</v>
      </c>
      <c r="K58" s="234">
        <v>7162</v>
      </c>
      <c r="L58" s="234">
        <v>13054</v>
      </c>
      <c r="M58" s="234">
        <v>221</v>
      </c>
    </row>
    <row r="59" spans="1:13" ht="12.75">
      <c r="A59" s="235" t="s">
        <v>130</v>
      </c>
      <c r="B59" s="235" t="s">
        <v>224</v>
      </c>
      <c r="C59" s="235" t="s">
        <v>190</v>
      </c>
      <c r="D59" s="235" t="s">
        <v>245</v>
      </c>
      <c r="E59" s="234">
        <v>447898</v>
      </c>
      <c r="F59" s="234">
        <v>182536</v>
      </c>
      <c r="G59" s="234">
        <v>76872</v>
      </c>
      <c r="H59" s="234">
        <v>64427</v>
      </c>
      <c r="I59" s="234">
        <v>41237</v>
      </c>
      <c r="J59" s="234">
        <v>41421</v>
      </c>
      <c r="K59" s="234">
        <v>15706</v>
      </c>
      <c r="L59" s="234">
        <v>19378</v>
      </c>
      <c r="M59" s="234">
        <v>367</v>
      </c>
    </row>
    <row r="60" spans="1:13" ht="12.75">
      <c r="A60" s="235" t="s">
        <v>130</v>
      </c>
      <c r="B60" s="235" t="s">
        <v>182</v>
      </c>
      <c r="C60" s="235" t="s">
        <v>190</v>
      </c>
      <c r="D60" s="235" t="s">
        <v>245</v>
      </c>
      <c r="E60" s="234">
        <v>219279</v>
      </c>
      <c r="F60" s="234">
        <v>86593</v>
      </c>
      <c r="G60" s="234">
        <v>37503</v>
      </c>
      <c r="H60" s="234">
        <v>29893</v>
      </c>
      <c r="I60" s="234">
        <v>19197</v>
      </c>
      <c r="J60" s="234">
        <v>19886</v>
      </c>
      <c r="K60" s="234">
        <v>7672</v>
      </c>
      <c r="L60" s="234">
        <v>9757</v>
      </c>
      <c r="M60" s="234">
        <v>188</v>
      </c>
    </row>
    <row r="61" spans="1:13" ht="12.75">
      <c r="A61" s="235" t="s">
        <v>130</v>
      </c>
      <c r="B61" s="235" t="s">
        <v>181</v>
      </c>
      <c r="C61" s="235" t="s">
        <v>190</v>
      </c>
      <c r="D61" s="235" t="s">
        <v>245</v>
      </c>
      <c r="E61" s="234">
        <v>104353</v>
      </c>
      <c r="F61" s="234">
        <v>40373</v>
      </c>
      <c r="G61" s="234">
        <v>18280</v>
      </c>
      <c r="H61" s="234">
        <v>13376</v>
      </c>
      <c r="I61" s="234">
        <v>8717</v>
      </c>
      <c r="J61" s="234">
        <v>9627</v>
      </c>
      <c r="K61" s="234">
        <v>3701</v>
      </c>
      <c r="L61" s="234">
        <v>4863</v>
      </c>
      <c r="M61" s="234">
        <v>89</v>
      </c>
    </row>
    <row r="62" spans="1:13" ht="12.75">
      <c r="A62" s="235" t="s">
        <v>119</v>
      </c>
      <c r="B62" s="235" t="s">
        <v>223</v>
      </c>
      <c r="C62" s="235" t="s">
        <v>190</v>
      </c>
      <c r="D62" s="235" t="s">
        <v>245</v>
      </c>
      <c r="E62" s="234">
        <v>77240</v>
      </c>
      <c r="F62" s="234">
        <v>26542</v>
      </c>
      <c r="G62" s="234">
        <v>14901</v>
      </c>
      <c r="H62" s="234">
        <v>7088</v>
      </c>
      <c r="I62" s="234">
        <v>4553</v>
      </c>
      <c r="J62" s="234">
        <v>6794</v>
      </c>
      <c r="K62" s="234">
        <v>2940</v>
      </c>
      <c r="L62" s="234">
        <v>5096</v>
      </c>
      <c r="M62" s="234">
        <v>71</v>
      </c>
    </row>
    <row r="63" spans="1:13" ht="12.75">
      <c r="A63" s="235" t="s">
        <v>119</v>
      </c>
      <c r="B63" s="235" t="s">
        <v>224</v>
      </c>
      <c r="C63" s="235" t="s">
        <v>190</v>
      </c>
      <c r="D63" s="235" t="s">
        <v>245</v>
      </c>
      <c r="E63" s="234">
        <v>163180</v>
      </c>
      <c r="F63" s="234">
        <v>65554</v>
      </c>
      <c r="G63" s="234">
        <v>28217</v>
      </c>
      <c r="H63" s="234">
        <v>23113</v>
      </c>
      <c r="I63" s="234">
        <v>14224</v>
      </c>
      <c r="J63" s="234">
        <v>14512</v>
      </c>
      <c r="K63" s="234">
        <v>6196</v>
      </c>
      <c r="L63" s="234">
        <v>7375</v>
      </c>
      <c r="M63" s="234">
        <v>134</v>
      </c>
    </row>
    <row r="64" spans="1:13" ht="12.75">
      <c r="A64" s="235" t="s">
        <v>119</v>
      </c>
      <c r="B64" s="235" t="s">
        <v>182</v>
      </c>
      <c r="C64" s="235" t="s">
        <v>190</v>
      </c>
      <c r="D64" s="235" t="s">
        <v>245</v>
      </c>
      <c r="E64" s="234">
        <v>80185</v>
      </c>
      <c r="F64" s="234">
        <v>31212</v>
      </c>
      <c r="G64" s="234">
        <v>13791</v>
      </c>
      <c r="H64" s="234">
        <v>10836</v>
      </c>
      <c r="I64" s="234">
        <v>6585</v>
      </c>
      <c r="J64" s="234">
        <v>6945</v>
      </c>
      <c r="K64" s="234">
        <v>3048</v>
      </c>
      <c r="L64" s="234">
        <v>3723</v>
      </c>
      <c r="M64" s="234">
        <v>75</v>
      </c>
    </row>
    <row r="65" spans="1:13" ht="12.75">
      <c r="A65" s="235" t="s">
        <v>119</v>
      </c>
      <c r="B65" s="235" t="s">
        <v>181</v>
      </c>
      <c r="C65" s="235" t="s">
        <v>190</v>
      </c>
      <c r="D65" s="235" t="s">
        <v>245</v>
      </c>
      <c r="E65" s="234">
        <v>31916</v>
      </c>
      <c r="F65" s="234">
        <v>12049</v>
      </c>
      <c r="G65" s="234">
        <v>5483</v>
      </c>
      <c r="H65" s="234">
        <v>4057</v>
      </c>
      <c r="I65" s="234">
        <v>2509</v>
      </c>
      <c r="J65" s="234">
        <v>2726</v>
      </c>
      <c r="K65" s="234">
        <v>1219</v>
      </c>
      <c r="L65" s="234">
        <v>1504</v>
      </c>
      <c r="M65" s="234">
        <v>34</v>
      </c>
    </row>
    <row r="66" spans="1:13" ht="12.75">
      <c r="A66" s="235" t="s">
        <v>122</v>
      </c>
      <c r="B66" s="235" t="s">
        <v>223</v>
      </c>
      <c r="C66" s="235" t="s">
        <v>190</v>
      </c>
      <c r="D66" s="235" t="s">
        <v>245</v>
      </c>
      <c r="E66" s="234">
        <v>147600</v>
      </c>
      <c r="F66" s="234">
        <v>48449</v>
      </c>
      <c r="G66" s="234">
        <v>29157</v>
      </c>
      <c r="H66" s="234">
        <v>11516</v>
      </c>
      <c r="I66" s="234">
        <v>7776</v>
      </c>
      <c r="J66" s="234">
        <v>13694</v>
      </c>
      <c r="K66" s="234">
        <v>4838</v>
      </c>
      <c r="L66" s="234">
        <v>10469</v>
      </c>
      <c r="M66" s="234">
        <v>156</v>
      </c>
    </row>
    <row r="67" spans="1:13" ht="12.75">
      <c r="A67" s="235" t="s">
        <v>122</v>
      </c>
      <c r="B67" s="235" t="s">
        <v>224</v>
      </c>
      <c r="C67" s="235" t="s">
        <v>190</v>
      </c>
      <c r="D67" s="235" t="s">
        <v>245</v>
      </c>
      <c r="E67" s="234">
        <v>274326</v>
      </c>
      <c r="F67" s="234">
        <v>104479</v>
      </c>
      <c r="G67" s="234">
        <v>48930</v>
      </c>
      <c r="H67" s="234">
        <v>33488</v>
      </c>
      <c r="I67" s="234">
        <v>22061</v>
      </c>
      <c r="J67" s="234">
        <v>25181</v>
      </c>
      <c r="K67" s="234">
        <v>9700</v>
      </c>
      <c r="L67" s="234">
        <v>13795</v>
      </c>
      <c r="M67" s="234">
        <v>254</v>
      </c>
    </row>
    <row r="68" spans="1:13" ht="12.75">
      <c r="A68" s="235" t="s">
        <v>122</v>
      </c>
      <c r="B68" s="235" t="s">
        <v>182</v>
      </c>
      <c r="C68" s="235" t="s">
        <v>190</v>
      </c>
      <c r="D68" s="235" t="s">
        <v>245</v>
      </c>
      <c r="E68" s="234">
        <v>139894</v>
      </c>
      <c r="F68" s="234">
        <v>51518</v>
      </c>
      <c r="G68" s="234">
        <v>24508</v>
      </c>
      <c r="H68" s="234">
        <v>16240</v>
      </c>
      <c r="I68" s="234">
        <v>10770</v>
      </c>
      <c r="J68" s="234">
        <v>12569</v>
      </c>
      <c r="K68" s="234">
        <v>4779</v>
      </c>
      <c r="L68" s="234">
        <v>7028</v>
      </c>
      <c r="M68" s="234">
        <v>132</v>
      </c>
    </row>
    <row r="69" spans="1:13" ht="12.75">
      <c r="A69" s="235" t="s">
        <v>122</v>
      </c>
      <c r="B69" s="235" t="s">
        <v>181</v>
      </c>
      <c r="C69" s="235" t="s">
        <v>190</v>
      </c>
      <c r="D69" s="235" t="s">
        <v>245</v>
      </c>
      <c r="E69" s="234">
        <v>52931</v>
      </c>
      <c r="F69" s="234">
        <v>18394</v>
      </c>
      <c r="G69" s="234">
        <v>9307</v>
      </c>
      <c r="H69" s="234">
        <v>5425</v>
      </c>
      <c r="I69" s="234">
        <v>3662</v>
      </c>
      <c r="J69" s="234">
        <v>4679</v>
      </c>
      <c r="K69" s="234">
        <v>1726</v>
      </c>
      <c r="L69" s="234">
        <v>2843</v>
      </c>
      <c r="M69" s="234">
        <v>59</v>
      </c>
    </row>
    <row r="70" spans="1:13" ht="12.75">
      <c r="A70" s="235" t="s">
        <v>211</v>
      </c>
      <c r="B70" s="235" t="s">
        <v>223</v>
      </c>
      <c r="C70" s="235" t="s">
        <v>190</v>
      </c>
      <c r="D70" s="235" t="s">
        <v>245</v>
      </c>
      <c r="E70" s="234">
        <v>269587</v>
      </c>
      <c r="F70" s="234">
        <v>93609</v>
      </c>
      <c r="G70" s="234">
        <v>51426</v>
      </c>
      <c r="H70" s="234">
        <v>26090</v>
      </c>
      <c r="I70" s="234">
        <v>16093</v>
      </c>
      <c r="J70" s="234">
        <v>26091</v>
      </c>
      <c r="K70" s="234">
        <v>8584</v>
      </c>
      <c r="L70" s="234">
        <v>16446</v>
      </c>
      <c r="M70" s="234">
        <v>305</v>
      </c>
    </row>
    <row r="71" spans="1:13" ht="12.75">
      <c r="A71" s="235" t="s">
        <v>211</v>
      </c>
      <c r="B71" s="235" t="s">
        <v>224</v>
      </c>
      <c r="C71" s="235" t="s">
        <v>190</v>
      </c>
      <c r="D71" s="235" t="s">
        <v>245</v>
      </c>
      <c r="E71" s="234">
        <v>609852</v>
      </c>
      <c r="F71" s="234">
        <v>247997</v>
      </c>
      <c r="G71" s="234">
        <v>103555</v>
      </c>
      <c r="H71" s="234">
        <v>91593</v>
      </c>
      <c r="I71" s="234">
        <v>52849</v>
      </c>
      <c r="J71" s="234">
        <v>56173</v>
      </c>
      <c r="K71" s="234">
        <v>20428</v>
      </c>
      <c r="L71" s="234">
        <v>26433</v>
      </c>
      <c r="M71" s="234">
        <v>521</v>
      </c>
    </row>
    <row r="72" spans="1:13" ht="12.75">
      <c r="A72" s="235" t="s">
        <v>211</v>
      </c>
      <c r="B72" s="235" t="s">
        <v>182</v>
      </c>
      <c r="C72" s="235" t="s">
        <v>190</v>
      </c>
      <c r="D72" s="235" t="s">
        <v>245</v>
      </c>
      <c r="E72" s="234">
        <v>305166</v>
      </c>
      <c r="F72" s="234">
        <v>120328</v>
      </c>
      <c r="G72" s="234">
        <v>50338</v>
      </c>
      <c r="H72" s="234">
        <v>44246</v>
      </c>
      <c r="I72" s="234">
        <v>25744</v>
      </c>
      <c r="J72" s="234">
        <v>27114</v>
      </c>
      <c r="K72" s="234">
        <v>10045</v>
      </c>
      <c r="L72" s="234">
        <v>12923</v>
      </c>
      <c r="M72" s="234">
        <v>256</v>
      </c>
    </row>
    <row r="73" spans="1:13" ht="12.75">
      <c r="A73" s="235" t="s">
        <v>211</v>
      </c>
      <c r="B73" s="235" t="s">
        <v>181</v>
      </c>
      <c r="C73" s="235" t="s">
        <v>190</v>
      </c>
      <c r="D73" s="235" t="s">
        <v>245</v>
      </c>
      <c r="E73" s="234">
        <v>130472</v>
      </c>
      <c r="F73" s="234">
        <v>49415</v>
      </c>
      <c r="G73" s="234">
        <v>21853</v>
      </c>
      <c r="H73" s="234">
        <v>17264</v>
      </c>
      <c r="I73" s="234">
        <v>10298</v>
      </c>
      <c r="J73" s="234">
        <v>11572</v>
      </c>
      <c r="K73" s="234">
        <v>4328</v>
      </c>
      <c r="L73" s="234">
        <v>5833</v>
      </c>
      <c r="M73" s="234">
        <v>120</v>
      </c>
    </row>
    <row r="74" spans="1:13" ht="12.75">
      <c r="A74" s="235" t="s">
        <v>212</v>
      </c>
      <c r="B74" s="235" t="s">
        <v>223</v>
      </c>
      <c r="C74" s="235" t="s">
        <v>190</v>
      </c>
      <c r="D74" s="235" t="s">
        <v>245</v>
      </c>
      <c r="E74" s="234">
        <v>166509</v>
      </c>
      <c r="F74" s="234">
        <v>56427</v>
      </c>
      <c r="G74" s="234">
        <v>33124</v>
      </c>
      <c r="H74" s="234">
        <v>13839</v>
      </c>
      <c r="I74" s="234">
        <v>9464</v>
      </c>
      <c r="J74" s="234">
        <v>16509</v>
      </c>
      <c r="K74" s="234">
        <v>5798</v>
      </c>
      <c r="L74" s="234">
        <v>10661</v>
      </c>
      <c r="M74" s="234">
        <v>156</v>
      </c>
    </row>
    <row r="75" spans="1:13" ht="12.75">
      <c r="A75" s="235" t="s">
        <v>212</v>
      </c>
      <c r="B75" s="235" t="s">
        <v>224</v>
      </c>
      <c r="C75" s="235" t="s">
        <v>190</v>
      </c>
      <c r="D75" s="235" t="s">
        <v>245</v>
      </c>
      <c r="E75" s="234">
        <v>328977</v>
      </c>
      <c r="F75" s="234">
        <v>130990</v>
      </c>
      <c r="G75" s="234">
        <v>57884</v>
      </c>
      <c r="H75" s="234">
        <v>44133</v>
      </c>
      <c r="I75" s="234">
        <v>28973</v>
      </c>
      <c r="J75" s="234">
        <v>31883</v>
      </c>
      <c r="K75" s="234">
        <v>11594</v>
      </c>
      <c r="L75" s="234">
        <v>14162</v>
      </c>
      <c r="M75" s="234">
        <v>245</v>
      </c>
    </row>
    <row r="76" spans="1:13" ht="12.75">
      <c r="A76" s="235" t="s">
        <v>212</v>
      </c>
      <c r="B76" s="235" t="s">
        <v>182</v>
      </c>
      <c r="C76" s="235" t="s">
        <v>190</v>
      </c>
      <c r="D76" s="235" t="s">
        <v>245</v>
      </c>
      <c r="E76" s="234">
        <v>168967</v>
      </c>
      <c r="F76" s="234">
        <v>65479</v>
      </c>
      <c r="G76" s="234">
        <v>29350</v>
      </c>
      <c r="H76" s="234">
        <v>21701</v>
      </c>
      <c r="I76" s="234">
        <v>14428</v>
      </c>
      <c r="J76" s="234">
        <v>16051</v>
      </c>
      <c r="K76" s="234">
        <v>5926</v>
      </c>
      <c r="L76" s="234">
        <v>7237</v>
      </c>
      <c r="M76" s="234">
        <v>136</v>
      </c>
    </row>
    <row r="77" spans="1:13" ht="12.75">
      <c r="A77" s="235" t="s">
        <v>212</v>
      </c>
      <c r="B77" s="235" t="s">
        <v>181</v>
      </c>
      <c r="C77" s="235" t="s">
        <v>190</v>
      </c>
      <c r="D77" s="235" t="s">
        <v>245</v>
      </c>
      <c r="E77" s="234">
        <v>63928</v>
      </c>
      <c r="F77" s="234">
        <v>23344</v>
      </c>
      <c r="G77" s="234">
        <v>11348</v>
      </c>
      <c r="H77" s="234">
        <v>7071</v>
      </c>
      <c r="I77" s="234">
        <v>4925</v>
      </c>
      <c r="J77" s="234">
        <v>6008</v>
      </c>
      <c r="K77" s="234">
        <v>2328</v>
      </c>
      <c r="L77" s="234">
        <v>2955</v>
      </c>
      <c r="M77" s="234">
        <v>57</v>
      </c>
    </row>
    <row r="78" spans="1:13" ht="12.75">
      <c r="A78" s="235" t="s">
        <v>125</v>
      </c>
      <c r="B78" s="235" t="s">
        <v>223</v>
      </c>
      <c r="C78" s="235" t="s">
        <v>190</v>
      </c>
      <c r="D78" s="235" t="s">
        <v>245</v>
      </c>
      <c r="E78" s="234">
        <v>229104</v>
      </c>
      <c r="F78" s="234">
        <v>78414</v>
      </c>
      <c r="G78" s="234">
        <v>44382</v>
      </c>
      <c r="H78" s="234">
        <v>20714</v>
      </c>
      <c r="I78" s="234">
        <v>13318</v>
      </c>
      <c r="J78" s="234">
        <v>21600</v>
      </c>
      <c r="K78" s="234">
        <v>8045</v>
      </c>
      <c r="L78" s="234">
        <v>14572</v>
      </c>
      <c r="M78" s="234">
        <v>165</v>
      </c>
    </row>
    <row r="79" spans="1:13" ht="12.75">
      <c r="A79" s="235" t="s">
        <v>125</v>
      </c>
      <c r="B79" s="235" t="s">
        <v>224</v>
      </c>
      <c r="C79" s="235" t="s">
        <v>190</v>
      </c>
      <c r="D79" s="235" t="s">
        <v>245</v>
      </c>
      <c r="E79" s="234">
        <v>480631</v>
      </c>
      <c r="F79" s="234">
        <v>192221</v>
      </c>
      <c r="G79" s="234">
        <v>83162</v>
      </c>
      <c r="H79" s="234">
        <v>67961</v>
      </c>
      <c r="I79" s="234">
        <v>41098</v>
      </c>
      <c r="J79" s="234">
        <v>44042</v>
      </c>
      <c r="K79" s="234">
        <v>17056</v>
      </c>
      <c r="L79" s="234">
        <v>21774</v>
      </c>
      <c r="M79" s="234">
        <v>290</v>
      </c>
    </row>
    <row r="80" spans="1:13" ht="12.75">
      <c r="A80" s="235" t="s">
        <v>125</v>
      </c>
      <c r="B80" s="235" t="s">
        <v>182</v>
      </c>
      <c r="C80" s="235" t="s">
        <v>190</v>
      </c>
      <c r="D80" s="235" t="s">
        <v>245</v>
      </c>
      <c r="E80" s="234">
        <v>243435</v>
      </c>
      <c r="F80" s="234">
        <v>94088</v>
      </c>
      <c r="G80" s="234">
        <v>41242</v>
      </c>
      <c r="H80" s="234">
        <v>32910</v>
      </c>
      <c r="I80" s="234">
        <v>19936</v>
      </c>
      <c r="J80" s="234">
        <v>21770</v>
      </c>
      <c r="K80" s="234">
        <v>8450</v>
      </c>
      <c r="L80" s="234">
        <v>10879</v>
      </c>
      <c r="M80" s="234">
        <v>143</v>
      </c>
    </row>
    <row r="81" spans="1:13" ht="12.75">
      <c r="A81" s="235" t="s">
        <v>125</v>
      </c>
      <c r="B81" s="235" t="s">
        <v>181</v>
      </c>
      <c r="C81" s="235" t="s">
        <v>190</v>
      </c>
      <c r="D81" s="235" t="s">
        <v>245</v>
      </c>
      <c r="E81" s="234">
        <v>99240</v>
      </c>
      <c r="F81" s="234">
        <v>36746</v>
      </c>
      <c r="G81" s="234">
        <v>16966</v>
      </c>
      <c r="H81" s="234">
        <v>12240</v>
      </c>
      <c r="I81" s="234">
        <v>7540</v>
      </c>
      <c r="J81" s="234">
        <v>8844</v>
      </c>
      <c r="K81" s="234">
        <v>3422</v>
      </c>
      <c r="L81" s="234">
        <v>4639</v>
      </c>
      <c r="M81" s="234">
        <v>61</v>
      </c>
    </row>
    <row r="82" spans="1:13" ht="12.75">
      <c r="A82" s="235" t="s">
        <v>127</v>
      </c>
      <c r="B82" s="235" t="s">
        <v>223</v>
      </c>
      <c r="C82" s="235" t="s">
        <v>190</v>
      </c>
      <c r="D82" s="235" t="s">
        <v>245</v>
      </c>
      <c r="E82" s="234">
        <v>124637</v>
      </c>
      <c r="F82" s="234">
        <v>41243</v>
      </c>
      <c r="G82" s="234">
        <v>24415</v>
      </c>
      <c r="H82" s="234">
        <v>10125</v>
      </c>
      <c r="I82" s="234">
        <v>6703</v>
      </c>
      <c r="J82" s="234">
        <v>11774</v>
      </c>
      <c r="K82" s="234">
        <v>4145</v>
      </c>
      <c r="L82" s="234">
        <v>8404</v>
      </c>
      <c r="M82" s="234">
        <v>92</v>
      </c>
    </row>
    <row r="83" spans="1:13" ht="12.75">
      <c r="A83" s="235" t="s">
        <v>127</v>
      </c>
      <c r="B83" s="235" t="s">
        <v>224</v>
      </c>
      <c r="C83" s="235" t="s">
        <v>190</v>
      </c>
      <c r="D83" s="235" t="s">
        <v>245</v>
      </c>
      <c r="E83" s="234">
        <v>256057</v>
      </c>
      <c r="F83" s="234">
        <v>99127</v>
      </c>
      <c r="G83" s="234">
        <v>44156</v>
      </c>
      <c r="H83" s="234">
        <v>33576</v>
      </c>
      <c r="I83" s="234">
        <v>21395</v>
      </c>
      <c r="J83" s="234">
        <v>23677</v>
      </c>
      <c r="K83" s="234">
        <v>8850</v>
      </c>
      <c r="L83" s="234">
        <v>11471</v>
      </c>
      <c r="M83" s="234">
        <v>158</v>
      </c>
    </row>
    <row r="84" spans="1:13" ht="12.75">
      <c r="A84" s="235" t="s">
        <v>127</v>
      </c>
      <c r="B84" s="235" t="s">
        <v>182</v>
      </c>
      <c r="C84" s="235" t="s">
        <v>190</v>
      </c>
      <c r="D84" s="235" t="s">
        <v>245</v>
      </c>
      <c r="E84" s="234">
        <v>135886</v>
      </c>
      <c r="F84" s="234">
        <v>50720</v>
      </c>
      <c r="G84" s="234">
        <v>22898</v>
      </c>
      <c r="H84" s="234">
        <v>17023</v>
      </c>
      <c r="I84" s="234">
        <v>10799</v>
      </c>
      <c r="J84" s="234">
        <v>12123</v>
      </c>
      <c r="K84" s="234">
        <v>4613</v>
      </c>
      <c r="L84" s="234">
        <v>6084</v>
      </c>
      <c r="M84" s="234">
        <v>78</v>
      </c>
    </row>
    <row r="85" spans="1:13" ht="12.75">
      <c r="A85" s="235" t="s">
        <v>127</v>
      </c>
      <c r="B85" s="235" t="s">
        <v>181</v>
      </c>
      <c r="C85" s="235" t="s">
        <v>190</v>
      </c>
      <c r="D85" s="235" t="s">
        <v>245</v>
      </c>
      <c r="E85" s="234">
        <v>53302</v>
      </c>
      <c r="F85" s="234">
        <v>19376</v>
      </c>
      <c r="G85" s="234">
        <v>9078</v>
      </c>
      <c r="H85" s="234">
        <v>6246</v>
      </c>
      <c r="I85" s="234">
        <v>4052</v>
      </c>
      <c r="J85" s="234">
        <v>4744</v>
      </c>
      <c r="K85" s="234">
        <v>1827</v>
      </c>
      <c r="L85" s="234">
        <v>2468</v>
      </c>
      <c r="M85" s="234">
        <v>39</v>
      </c>
    </row>
    <row r="86" spans="1:13" ht="12.75">
      <c r="A86" s="235" t="s">
        <v>117</v>
      </c>
      <c r="B86" s="235" t="s">
        <v>223</v>
      </c>
      <c r="C86" s="235" t="s">
        <v>190</v>
      </c>
      <c r="D86" s="235" t="s">
        <v>245</v>
      </c>
      <c r="E86" s="234">
        <v>131796</v>
      </c>
      <c r="F86" s="234">
        <v>43095</v>
      </c>
      <c r="G86" s="234">
        <v>26562</v>
      </c>
      <c r="H86" s="234">
        <v>9820</v>
      </c>
      <c r="I86" s="234">
        <v>6713</v>
      </c>
      <c r="J86" s="234">
        <v>11633</v>
      </c>
      <c r="K86" s="234">
        <v>5227</v>
      </c>
      <c r="L86" s="234">
        <v>9605</v>
      </c>
      <c r="M86" s="234">
        <v>97</v>
      </c>
    </row>
    <row r="87" spans="1:13" ht="12.75">
      <c r="A87" s="235" t="s">
        <v>117</v>
      </c>
      <c r="B87" s="235" t="s">
        <v>224</v>
      </c>
      <c r="C87" s="235" t="s">
        <v>190</v>
      </c>
      <c r="D87" s="235" t="s">
        <v>245</v>
      </c>
      <c r="E87" s="234">
        <v>255212</v>
      </c>
      <c r="F87" s="234">
        <v>96753</v>
      </c>
      <c r="G87" s="234">
        <v>46171</v>
      </c>
      <c r="H87" s="234">
        <v>30438</v>
      </c>
      <c r="I87" s="234">
        <v>20144</v>
      </c>
      <c r="J87" s="234">
        <v>22627</v>
      </c>
      <c r="K87" s="234">
        <v>10271</v>
      </c>
      <c r="L87" s="234">
        <v>13096</v>
      </c>
      <c r="M87" s="234">
        <v>177</v>
      </c>
    </row>
    <row r="88" spans="1:13" ht="12.75">
      <c r="A88" s="235" t="s">
        <v>117</v>
      </c>
      <c r="B88" s="235" t="s">
        <v>182</v>
      </c>
      <c r="C88" s="235" t="s">
        <v>190</v>
      </c>
      <c r="D88" s="235" t="s">
        <v>245</v>
      </c>
      <c r="E88" s="234">
        <v>125741</v>
      </c>
      <c r="F88" s="234">
        <v>46273</v>
      </c>
      <c r="G88" s="234">
        <v>22429</v>
      </c>
      <c r="H88" s="234">
        <v>14351</v>
      </c>
      <c r="I88" s="234">
        <v>9493</v>
      </c>
      <c r="J88" s="234">
        <v>10865</v>
      </c>
      <c r="K88" s="234">
        <v>4947</v>
      </c>
      <c r="L88" s="234">
        <v>6533</v>
      </c>
      <c r="M88" s="234">
        <v>84</v>
      </c>
    </row>
    <row r="89" spans="1:13" ht="12.75">
      <c r="A89" s="235" t="s">
        <v>117</v>
      </c>
      <c r="B89" s="235" t="s">
        <v>181</v>
      </c>
      <c r="C89" s="235" t="s">
        <v>190</v>
      </c>
      <c r="D89" s="235" t="s">
        <v>245</v>
      </c>
      <c r="E89" s="234">
        <v>45425</v>
      </c>
      <c r="F89" s="234">
        <v>15886</v>
      </c>
      <c r="G89" s="234">
        <v>8308</v>
      </c>
      <c r="H89" s="234">
        <v>4555</v>
      </c>
      <c r="I89" s="234">
        <v>3023</v>
      </c>
      <c r="J89" s="234">
        <v>3877</v>
      </c>
      <c r="K89" s="234">
        <v>1828</v>
      </c>
      <c r="L89" s="234">
        <v>2572</v>
      </c>
      <c r="M89" s="234">
        <v>31</v>
      </c>
    </row>
    <row r="90" spans="1:13" ht="12.75">
      <c r="A90" s="235" t="s">
        <v>129</v>
      </c>
      <c r="B90" s="235" t="s">
        <v>223</v>
      </c>
      <c r="C90" s="235" t="s">
        <v>190</v>
      </c>
      <c r="D90" s="235" t="s">
        <v>245</v>
      </c>
      <c r="E90" s="234">
        <v>83748</v>
      </c>
      <c r="F90" s="234">
        <v>28465</v>
      </c>
      <c r="G90" s="234">
        <v>16810</v>
      </c>
      <c r="H90" s="234">
        <v>7065</v>
      </c>
      <c r="I90" s="234">
        <v>4590</v>
      </c>
      <c r="J90" s="234">
        <v>8238</v>
      </c>
      <c r="K90" s="234">
        <v>2846</v>
      </c>
      <c r="L90" s="234">
        <v>5671</v>
      </c>
      <c r="M90" s="234">
        <v>55</v>
      </c>
    </row>
    <row r="91" spans="1:13" ht="12.75">
      <c r="A91" s="235" t="s">
        <v>129</v>
      </c>
      <c r="B91" s="235" t="s">
        <v>224</v>
      </c>
      <c r="C91" s="235" t="s">
        <v>190</v>
      </c>
      <c r="D91" s="235" t="s">
        <v>245</v>
      </c>
      <c r="E91" s="234">
        <v>149963</v>
      </c>
      <c r="F91" s="234">
        <v>57387</v>
      </c>
      <c r="G91" s="234">
        <v>27319</v>
      </c>
      <c r="H91" s="234">
        <v>18615</v>
      </c>
      <c r="I91" s="234">
        <v>11453</v>
      </c>
      <c r="J91" s="234">
        <v>14334</v>
      </c>
      <c r="K91" s="234">
        <v>5216</v>
      </c>
      <c r="L91" s="234">
        <v>7681</v>
      </c>
      <c r="M91" s="234">
        <v>88</v>
      </c>
    </row>
    <row r="92" spans="1:13" ht="12.75">
      <c r="A92" s="235" t="s">
        <v>129</v>
      </c>
      <c r="B92" s="235" t="s">
        <v>182</v>
      </c>
      <c r="C92" s="235" t="s">
        <v>190</v>
      </c>
      <c r="D92" s="235" t="s">
        <v>245</v>
      </c>
      <c r="E92" s="234">
        <v>76061</v>
      </c>
      <c r="F92" s="234">
        <v>28341</v>
      </c>
      <c r="G92" s="234">
        <v>13627</v>
      </c>
      <c r="H92" s="234">
        <v>9022</v>
      </c>
      <c r="I92" s="234">
        <v>5692</v>
      </c>
      <c r="J92" s="234">
        <v>7199</v>
      </c>
      <c r="K92" s="234">
        <v>2539</v>
      </c>
      <c r="L92" s="234">
        <v>3843</v>
      </c>
      <c r="M92" s="234">
        <v>46</v>
      </c>
    </row>
    <row r="93" spans="1:13" ht="12.75">
      <c r="A93" s="235" t="s">
        <v>129</v>
      </c>
      <c r="B93" s="235" t="s">
        <v>181</v>
      </c>
      <c r="C93" s="235" t="s">
        <v>190</v>
      </c>
      <c r="D93" s="235" t="s">
        <v>245</v>
      </c>
      <c r="E93" s="234">
        <v>26988</v>
      </c>
      <c r="F93" s="234">
        <v>9518</v>
      </c>
      <c r="G93" s="234">
        <v>4861</v>
      </c>
      <c r="H93" s="234">
        <v>2784</v>
      </c>
      <c r="I93" s="234">
        <v>1873</v>
      </c>
      <c r="J93" s="234">
        <v>2515</v>
      </c>
      <c r="K93" s="234">
        <v>917</v>
      </c>
      <c r="L93" s="234">
        <v>1410</v>
      </c>
      <c r="M93" s="234">
        <v>19</v>
      </c>
    </row>
    <row r="94" spans="1:13" ht="12.75">
      <c r="A94" s="235" t="s">
        <v>210</v>
      </c>
      <c r="B94" s="235" t="s">
        <v>223</v>
      </c>
      <c r="C94" s="235" t="s">
        <v>190</v>
      </c>
      <c r="D94" s="235" t="s">
        <v>245</v>
      </c>
      <c r="E94" s="234">
        <v>118774</v>
      </c>
      <c r="F94" s="234">
        <v>39831</v>
      </c>
      <c r="G94" s="234">
        <v>23547</v>
      </c>
      <c r="H94" s="234">
        <v>9704</v>
      </c>
      <c r="I94" s="234">
        <v>6580</v>
      </c>
      <c r="J94" s="234">
        <v>11186</v>
      </c>
      <c r="K94" s="234">
        <v>4250</v>
      </c>
      <c r="L94" s="234">
        <v>8052</v>
      </c>
      <c r="M94" s="234">
        <v>59</v>
      </c>
    </row>
    <row r="95" spans="1:13" ht="12.75">
      <c r="A95" s="235" t="s">
        <v>210</v>
      </c>
      <c r="B95" s="235" t="s">
        <v>224</v>
      </c>
      <c r="C95" s="235" t="s">
        <v>190</v>
      </c>
      <c r="D95" s="235" t="s">
        <v>245</v>
      </c>
      <c r="E95" s="234">
        <v>243438</v>
      </c>
      <c r="F95" s="234">
        <v>95581</v>
      </c>
      <c r="G95" s="234">
        <v>42770</v>
      </c>
      <c r="H95" s="234">
        <v>32031</v>
      </c>
      <c r="I95" s="234">
        <v>20780</v>
      </c>
      <c r="J95" s="234">
        <v>22486</v>
      </c>
      <c r="K95" s="234">
        <v>8885</v>
      </c>
      <c r="L95" s="234">
        <v>11298</v>
      </c>
      <c r="M95" s="234">
        <v>101</v>
      </c>
    </row>
    <row r="96" spans="1:13" ht="12.75">
      <c r="A96" s="235" t="s">
        <v>210</v>
      </c>
      <c r="B96" s="235" t="s">
        <v>182</v>
      </c>
      <c r="C96" s="235" t="s">
        <v>190</v>
      </c>
      <c r="D96" s="235" t="s">
        <v>245</v>
      </c>
      <c r="E96" s="234">
        <v>123245</v>
      </c>
      <c r="F96" s="234">
        <v>46885</v>
      </c>
      <c r="G96" s="234">
        <v>21289</v>
      </c>
      <c r="H96" s="234">
        <v>15489</v>
      </c>
      <c r="I96" s="234">
        <v>10107</v>
      </c>
      <c r="J96" s="234">
        <v>11118</v>
      </c>
      <c r="K96" s="234">
        <v>4351</v>
      </c>
      <c r="L96" s="234">
        <v>5767</v>
      </c>
      <c r="M96" s="234">
        <v>53</v>
      </c>
    </row>
    <row r="97" spans="1:13" ht="12.75">
      <c r="A97" s="235" t="s">
        <v>210</v>
      </c>
      <c r="B97" s="235" t="s">
        <v>181</v>
      </c>
      <c r="C97" s="235" t="s">
        <v>190</v>
      </c>
      <c r="D97" s="235" t="s">
        <v>245</v>
      </c>
      <c r="E97" s="234">
        <v>41322</v>
      </c>
      <c r="F97" s="234">
        <v>14778</v>
      </c>
      <c r="G97" s="234">
        <v>7232</v>
      </c>
      <c r="H97" s="234">
        <v>4519</v>
      </c>
      <c r="I97" s="234">
        <v>3027</v>
      </c>
      <c r="J97" s="234">
        <v>3704</v>
      </c>
      <c r="K97" s="234">
        <v>1425</v>
      </c>
      <c r="L97" s="234">
        <v>2076</v>
      </c>
      <c r="M97" s="234">
        <v>27</v>
      </c>
    </row>
    <row r="98" spans="1:13" ht="12.75">
      <c r="A98" s="235" t="s">
        <v>128</v>
      </c>
      <c r="B98" s="235" t="s">
        <v>223</v>
      </c>
      <c r="C98" s="235" t="s">
        <v>190</v>
      </c>
      <c r="D98" s="235" t="s">
        <v>245</v>
      </c>
      <c r="E98" s="234">
        <v>91627</v>
      </c>
      <c r="F98" s="234">
        <v>30337</v>
      </c>
      <c r="G98" s="234">
        <v>19021</v>
      </c>
      <c r="H98" s="234">
        <v>6475</v>
      </c>
      <c r="I98" s="234">
        <v>4841</v>
      </c>
      <c r="J98" s="234">
        <v>9341</v>
      </c>
      <c r="K98" s="234">
        <v>3362</v>
      </c>
      <c r="L98" s="234">
        <v>6232</v>
      </c>
      <c r="M98" s="234">
        <v>86</v>
      </c>
    </row>
    <row r="99" spans="1:13" ht="12.75">
      <c r="A99" s="235" t="s">
        <v>128</v>
      </c>
      <c r="B99" s="235" t="s">
        <v>224</v>
      </c>
      <c r="C99" s="235" t="s">
        <v>190</v>
      </c>
      <c r="D99" s="235" t="s">
        <v>245</v>
      </c>
      <c r="E99" s="234">
        <v>191454</v>
      </c>
      <c r="F99" s="234">
        <v>74355</v>
      </c>
      <c r="G99" s="234">
        <v>35615</v>
      </c>
      <c r="H99" s="234">
        <v>22593</v>
      </c>
      <c r="I99" s="234">
        <v>16147</v>
      </c>
      <c r="J99" s="234">
        <v>19446</v>
      </c>
      <c r="K99" s="234">
        <v>7033</v>
      </c>
      <c r="L99" s="234">
        <v>8991</v>
      </c>
      <c r="M99" s="234">
        <v>145</v>
      </c>
    </row>
    <row r="100" spans="1:13" ht="12.75">
      <c r="A100" s="235" t="s">
        <v>128</v>
      </c>
      <c r="B100" s="235" t="s">
        <v>182</v>
      </c>
      <c r="C100" s="235" t="s">
        <v>190</v>
      </c>
      <c r="D100" s="235" t="s">
        <v>245</v>
      </c>
      <c r="E100" s="234">
        <v>91465</v>
      </c>
      <c r="F100" s="234">
        <v>34658</v>
      </c>
      <c r="G100" s="234">
        <v>16992</v>
      </c>
      <c r="H100" s="234">
        <v>10260</v>
      </c>
      <c r="I100" s="234">
        <v>7406</v>
      </c>
      <c r="J100" s="234">
        <v>9224</v>
      </c>
      <c r="K100" s="234">
        <v>3351</v>
      </c>
      <c r="L100" s="234">
        <v>4347</v>
      </c>
      <c r="M100" s="234">
        <v>70</v>
      </c>
    </row>
    <row r="101" spans="1:13" ht="12.75">
      <c r="A101" s="235" t="s">
        <v>128</v>
      </c>
      <c r="B101" s="235" t="s">
        <v>181</v>
      </c>
      <c r="C101" s="235" t="s">
        <v>190</v>
      </c>
      <c r="D101" s="235" t="s">
        <v>245</v>
      </c>
      <c r="E101" s="234">
        <v>40765</v>
      </c>
      <c r="F101" s="234">
        <v>15233</v>
      </c>
      <c r="G101" s="234">
        <v>7711</v>
      </c>
      <c r="H101" s="234">
        <v>4352</v>
      </c>
      <c r="I101" s="234">
        <v>3170</v>
      </c>
      <c r="J101" s="234">
        <v>4116</v>
      </c>
      <c r="K101" s="234">
        <v>1532</v>
      </c>
      <c r="L101" s="234">
        <v>2029</v>
      </c>
      <c r="M101" s="234">
        <v>34</v>
      </c>
    </row>
    <row r="102" spans="1:13" ht="12.75">
      <c r="A102" s="235" t="s">
        <v>208</v>
      </c>
      <c r="B102" s="235" t="s">
        <v>223</v>
      </c>
      <c r="C102" s="235" t="s">
        <v>190</v>
      </c>
      <c r="D102" s="235" t="s">
        <v>245</v>
      </c>
      <c r="E102" s="234">
        <v>40111</v>
      </c>
      <c r="F102" s="234">
        <v>13573</v>
      </c>
      <c r="G102" s="234">
        <v>7772</v>
      </c>
      <c r="H102" s="234">
        <v>3539</v>
      </c>
      <c r="I102" s="234">
        <v>2262</v>
      </c>
      <c r="J102" s="234">
        <v>3499</v>
      </c>
      <c r="K102" s="234">
        <v>1420</v>
      </c>
      <c r="L102" s="234">
        <v>2821</v>
      </c>
      <c r="M102" s="234">
        <v>32</v>
      </c>
    </row>
    <row r="103" spans="1:13" ht="12.75">
      <c r="A103" s="235" t="s">
        <v>208</v>
      </c>
      <c r="B103" s="235" t="s">
        <v>224</v>
      </c>
      <c r="C103" s="235" t="s">
        <v>190</v>
      </c>
      <c r="D103" s="235" t="s">
        <v>245</v>
      </c>
      <c r="E103" s="234">
        <v>86506</v>
      </c>
      <c r="F103" s="234">
        <v>34213</v>
      </c>
      <c r="G103" s="234">
        <v>15019</v>
      </c>
      <c r="H103" s="234">
        <v>11936</v>
      </c>
      <c r="I103" s="234">
        <v>7258</v>
      </c>
      <c r="J103" s="234">
        <v>7562</v>
      </c>
      <c r="K103" s="234">
        <v>3253</v>
      </c>
      <c r="L103" s="234">
        <v>4149</v>
      </c>
      <c r="M103" s="234">
        <v>55</v>
      </c>
    </row>
    <row r="104" spans="1:13" ht="12.75">
      <c r="A104" s="235" t="s">
        <v>208</v>
      </c>
      <c r="B104" s="235" t="s">
        <v>182</v>
      </c>
      <c r="C104" s="235" t="s">
        <v>190</v>
      </c>
      <c r="D104" s="235" t="s">
        <v>245</v>
      </c>
      <c r="E104" s="234">
        <v>40842</v>
      </c>
      <c r="F104" s="234">
        <v>15751</v>
      </c>
      <c r="G104" s="234">
        <v>6931</v>
      </c>
      <c r="H104" s="234">
        <v>5515</v>
      </c>
      <c r="I104" s="234">
        <v>3305</v>
      </c>
      <c r="J104" s="234">
        <v>3424</v>
      </c>
      <c r="K104" s="234">
        <v>1531</v>
      </c>
      <c r="L104" s="234">
        <v>1952</v>
      </c>
      <c r="M104" s="234">
        <v>24</v>
      </c>
    </row>
    <row r="105" spans="1:13" ht="12.75">
      <c r="A105" s="235" t="s">
        <v>208</v>
      </c>
      <c r="B105" s="235" t="s">
        <v>181</v>
      </c>
      <c r="C105" s="235" t="s">
        <v>190</v>
      </c>
      <c r="D105" s="235" t="s">
        <v>245</v>
      </c>
      <c r="E105" s="234">
        <v>16636</v>
      </c>
      <c r="F105" s="234">
        <v>6225</v>
      </c>
      <c r="G105" s="234">
        <v>2862</v>
      </c>
      <c r="H105" s="234">
        <v>2078</v>
      </c>
      <c r="I105" s="234">
        <v>1285</v>
      </c>
      <c r="J105" s="234">
        <v>1409</v>
      </c>
      <c r="K105" s="234">
        <v>621</v>
      </c>
      <c r="L105" s="234">
        <v>818</v>
      </c>
      <c r="M105" s="234">
        <v>14</v>
      </c>
    </row>
    <row r="106" spans="1:13" ht="12.75">
      <c r="A106" s="235" t="s">
        <v>124</v>
      </c>
      <c r="B106" s="235" t="s">
        <v>223</v>
      </c>
      <c r="C106" s="235" t="s">
        <v>190</v>
      </c>
      <c r="D106" s="235" t="s">
        <v>245</v>
      </c>
      <c r="E106" s="234">
        <v>216285</v>
      </c>
      <c r="F106" s="234">
        <v>72587</v>
      </c>
      <c r="G106" s="234">
        <v>43846</v>
      </c>
      <c r="H106" s="234">
        <v>17144</v>
      </c>
      <c r="I106" s="234">
        <v>11597</v>
      </c>
      <c r="J106" s="234">
        <v>21058</v>
      </c>
      <c r="K106" s="234">
        <v>7591</v>
      </c>
      <c r="L106" s="234">
        <v>14999</v>
      </c>
      <c r="M106" s="234">
        <v>198</v>
      </c>
    </row>
    <row r="107" spans="1:13" ht="12.75">
      <c r="A107" s="235" t="s">
        <v>124</v>
      </c>
      <c r="B107" s="235" t="s">
        <v>224</v>
      </c>
      <c r="C107" s="235" t="s">
        <v>190</v>
      </c>
      <c r="D107" s="235" t="s">
        <v>245</v>
      </c>
      <c r="E107" s="234">
        <v>403211</v>
      </c>
      <c r="F107" s="234">
        <v>158065</v>
      </c>
      <c r="G107" s="234">
        <v>72805</v>
      </c>
      <c r="H107" s="234">
        <v>51830</v>
      </c>
      <c r="I107" s="234">
        <v>33430</v>
      </c>
      <c r="J107" s="234">
        <v>38390</v>
      </c>
      <c r="K107" s="234">
        <v>14733</v>
      </c>
      <c r="L107" s="234">
        <v>19360</v>
      </c>
      <c r="M107" s="234">
        <v>322</v>
      </c>
    </row>
    <row r="108" spans="1:13" ht="12.75">
      <c r="A108" s="235" t="s">
        <v>124</v>
      </c>
      <c r="B108" s="235" t="s">
        <v>182</v>
      </c>
      <c r="C108" s="235" t="s">
        <v>190</v>
      </c>
      <c r="D108" s="235" t="s">
        <v>245</v>
      </c>
      <c r="E108" s="234">
        <v>207826</v>
      </c>
      <c r="F108" s="234">
        <v>79590</v>
      </c>
      <c r="G108" s="234">
        <v>37083</v>
      </c>
      <c r="H108" s="234">
        <v>25723</v>
      </c>
      <c r="I108" s="234">
        <v>16784</v>
      </c>
      <c r="J108" s="234">
        <v>19407</v>
      </c>
      <c r="K108" s="234">
        <v>7436</v>
      </c>
      <c r="L108" s="234">
        <v>10071</v>
      </c>
      <c r="M108" s="234">
        <v>169</v>
      </c>
    </row>
    <row r="109" spans="1:13" ht="12.75">
      <c r="A109" s="235" t="s">
        <v>124</v>
      </c>
      <c r="B109" s="235" t="s">
        <v>181</v>
      </c>
      <c r="C109" s="235" t="s">
        <v>190</v>
      </c>
      <c r="D109" s="235" t="s">
        <v>245</v>
      </c>
      <c r="E109" s="234">
        <v>68160</v>
      </c>
      <c r="F109" s="234">
        <v>24363</v>
      </c>
      <c r="G109" s="234">
        <v>12501</v>
      </c>
      <c r="H109" s="234">
        <v>6995</v>
      </c>
      <c r="I109" s="234">
        <v>4867</v>
      </c>
      <c r="J109" s="234">
        <v>6376</v>
      </c>
      <c r="K109" s="234">
        <v>2406</v>
      </c>
      <c r="L109" s="234">
        <v>3657</v>
      </c>
      <c r="M109" s="234">
        <v>62</v>
      </c>
    </row>
    <row r="110" spans="1:13" ht="12.75">
      <c r="A110" s="235" t="s">
        <v>206</v>
      </c>
      <c r="B110" s="235" t="s">
        <v>223</v>
      </c>
      <c r="C110" s="235" t="s">
        <v>190</v>
      </c>
      <c r="D110" s="235" t="s">
        <v>245</v>
      </c>
      <c r="E110" s="234">
        <v>131457</v>
      </c>
      <c r="F110" s="234">
        <v>45632</v>
      </c>
      <c r="G110" s="234">
        <v>26623</v>
      </c>
      <c r="H110" s="234">
        <v>11441</v>
      </c>
      <c r="I110" s="234">
        <v>7568</v>
      </c>
      <c r="J110" s="234">
        <v>14645</v>
      </c>
      <c r="K110" s="234">
        <v>3896</v>
      </c>
      <c r="L110" s="234">
        <v>8004</v>
      </c>
      <c r="M110" s="234">
        <v>78</v>
      </c>
    </row>
    <row r="111" spans="1:13" ht="12.75">
      <c r="A111" s="235" t="s">
        <v>206</v>
      </c>
      <c r="B111" s="235" t="s">
        <v>224</v>
      </c>
      <c r="C111" s="235" t="s">
        <v>190</v>
      </c>
      <c r="D111" s="235" t="s">
        <v>245</v>
      </c>
      <c r="E111" s="234">
        <v>247622</v>
      </c>
      <c r="F111" s="234">
        <v>98605</v>
      </c>
      <c r="G111" s="234">
        <v>45209</v>
      </c>
      <c r="H111" s="234">
        <v>32614</v>
      </c>
      <c r="I111" s="234">
        <v>20782</v>
      </c>
      <c r="J111" s="234">
        <v>26219</v>
      </c>
      <c r="K111" s="234">
        <v>7624</v>
      </c>
      <c r="L111" s="234">
        <v>11236</v>
      </c>
      <c r="M111" s="234">
        <v>130</v>
      </c>
    </row>
    <row r="112" spans="1:13" ht="12.75">
      <c r="A112" s="235" t="s">
        <v>206</v>
      </c>
      <c r="B112" s="235" t="s">
        <v>182</v>
      </c>
      <c r="C112" s="235" t="s">
        <v>190</v>
      </c>
      <c r="D112" s="235" t="s">
        <v>245</v>
      </c>
      <c r="E112" s="234">
        <v>122943</v>
      </c>
      <c r="F112" s="234">
        <v>48084</v>
      </c>
      <c r="G112" s="234">
        <v>22146</v>
      </c>
      <c r="H112" s="234">
        <v>15809</v>
      </c>
      <c r="I112" s="234">
        <v>10129</v>
      </c>
      <c r="J112" s="234">
        <v>12831</v>
      </c>
      <c r="K112" s="234">
        <v>3730</v>
      </c>
      <c r="L112" s="234">
        <v>5515</v>
      </c>
      <c r="M112" s="234">
        <v>70</v>
      </c>
    </row>
    <row r="113" spans="1:13" ht="12.75">
      <c r="A113" s="235" t="s">
        <v>206</v>
      </c>
      <c r="B113" s="235" t="s">
        <v>181</v>
      </c>
      <c r="C113" s="235" t="s">
        <v>190</v>
      </c>
      <c r="D113" s="235" t="s">
        <v>245</v>
      </c>
      <c r="E113" s="234">
        <v>44885</v>
      </c>
      <c r="F113" s="234">
        <v>16779</v>
      </c>
      <c r="G113" s="234">
        <v>8151</v>
      </c>
      <c r="H113" s="234">
        <v>5238</v>
      </c>
      <c r="I113" s="234">
        <v>3390</v>
      </c>
      <c r="J113" s="234">
        <v>4649</v>
      </c>
      <c r="K113" s="234">
        <v>1330</v>
      </c>
      <c r="L113" s="234">
        <v>2138</v>
      </c>
      <c r="M113" s="234">
        <v>34</v>
      </c>
    </row>
    <row r="114" spans="1:13" ht="12.75">
      <c r="A114" s="235" t="s">
        <v>207</v>
      </c>
      <c r="B114" s="235" t="s">
        <v>223</v>
      </c>
      <c r="C114" s="235" t="s">
        <v>190</v>
      </c>
      <c r="D114" s="235" t="s">
        <v>245</v>
      </c>
      <c r="E114" s="234">
        <v>218811</v>
      </c>
      <c r="F114" s="234">
        <v>72753</v>
      </c>
      <c r="G114" s="234">
        <v>41799</v>
      </c>
      <c r="H114" s="234">
        <v>18678</v>
      </c>
      <c r="I114" s="234">
        <v>12276</v>
      </c>
      <c r="J114" s="234">
        <v>19447</v>
      </c>
      <c r="K114" s="234">
        <v>7548</v>
      </c>
      <c r="L114" s="234">
        <v>14604</v>
      </c>
      <c r="M114" s="234">
        <v>200</v>
      </c>
    </row>
    <row r="115" spans="1:13" ht="12.75">
      <c r="A115" s="235" t="s">
        <v>207</v>
      </c>
      <c r="B115" s="235" t="s">
        <v>224</v>
      </c>
      <c r="C115" s="235" t="s">
        <v>190</v>
      </c>
      <c r="D115" s="235" t="s">
        <v>245</v>
      </c>
      <c r="E115" s="234">
        <v>413486</v>
      </c>
      <c r="F115" s="234">
        <v>161084</v>
      </c>
      <c r="G115" s="234">
        <v>71660</v>
      </c>
      <c r="H115" s="234">
        <v>55570</v>
      </c>
      <c r="I115" s="234">
        <v>33854</v>
      </c>
      <c r="J115" s="234">
        <v>36921</v>
      </c>
      <c r="K115" s="234">
        <v>14772</v>
      </c>
      <c r="L115" s="234">
        <v>19646</v>
      </c>
      <c r="M115" s="234">
        <v>321</v>
      </c>
    </row>
    <row r="116" spans="1:13" ht="12.75">
      <c r="A116" s="235" t="s">
        <v>207</v>
      </c>
      <c r="B116" s="235" t="s">
        <v>182</v>
      </c>
      <c r="C116" s="235" t="s">
        <v>190</v>
      </c>
      <c r="D116" s="235" t="s">
        <v>245</v>
      </c>
      <c r="E116" s="234">
        <v>213887</v>
      </c>
      <c r="F116" s="234">
        <v>80906</v>
      </c>
      <c r="G116" s="234">
        <v>36263</v>
      </c>
      <c r="H116" s="234">
        <v>27709</v>
      </c>
      <c r="I116" s="234">
        <v>16934</v>
      </c>
      <c r="J116" s="234">
        <v>18671</v>
      </c>
      <c r="K116" s="234">
        <v>7439</v>
      </c>
      <c r="L116" s="234">
        <v>9981</v>
      </c>
      <c r="M116" s="234">
        <v>172</v>
      </c>
    </row>
    <row r="117" spans="1:13" ht="12.75">
      <c r="A117" s="235" t="s">
        <v>207</v>
      </c>
      <c r="B117" s="235" t="s">
        <v>181</v>
      </c>
      <c r="C117" s="235" t="s">
        <v>190</v>
      </c>
      <c r="D117" s="235" t="s">
        <v>245</v>
      </c>
      <c r="E117" s="234">
        <v>84070</v>
      </c>
      <c r="F117" s="234">
        <v>29645</v>
      </c>
      <c r="G117" s="234">
        <v>14262</v>
      </c>
      <c r="H117" s="234">
        <v>9394</v>
      </c>
      <c r="I117" s="234">
        <v>5989</v>
      </c>
      <c r="J117" s="234">
        <v>7150</v>
      </c>
      <c r="K117" s="234">
        <v>2861</v>
      </c>
      <c r="L117" s="234">
        <v>4180</v>
      </c>
      <c r="M117" s="234">
        <v>71</v>
      </c>
    </row>
    <row r="118" spans="1:13" ht="12.75">
      <c r="A118" s="235" t="s">
        <v>205</v>
      </c>
      <c r="B118" s="235" t="s">
        <v>223</v>
      </c>
      <c r="C118" s="235" t="s">
        <v>190</v>
      </c>
      <c r="D118" s="235" t="s">
        <v>245</v>
      </c>
      <c r="E118" s="234">
        <v>114060</v>
      </c>
      <c r="F118" s="234">
        <v>39602</v>
      </c>
      <c r="G118" s="234">
        <v>23609</v>
      </c>
      <c r="H118" s="234">
        <v>9409</v>
      </c>
      <c r="I118" s="234">
        <v>6584</v>
      </c>
      <c r="J118" s="234">
        <v>13301</v>
      </c>
      <c r="K118" s="234">
        <v>3368</v>
      </c>
      <c r="L118" s="234">
        <v>6887</v>
      </c>
      <c r="M118" s="234">
        <v>53</v>
      </c>
    </row>
    <row r="119" spans="1:13" ht="12.75">
      <c r="A119" s="235" t="s">
        <v>205</v>
      </c>
      <c r="B119" s="235" t="s">
        <v>224</v>
      </c>
      <c r="C119" s="235" t="s">
        <v>190</v>
      </c>
      <c r="D119" s="235" t="s">
        <v>245</v>
      </c>
      <c r="E119" s="234">
        <v>199545</v>
      </c>
      <c r="F119" s="234">
        <v>78835</v>
      </c>
      <c r="G119" s="234">
        <v>36995</v>
      </c>
      <c r="H119" s="234">
        <v>25436</v>
      </c>
      <c r="I119" s="234">
        <v>16404</v>
      </c>
      <c r="J119" s="234">
        <v>21886</v>
      </c>
      <c r="K119" s="234">
        <v>6219</v>
      </c>
      <c r="L119" s="234">
        <v>8813</v>
      </c>
      <c r="M119" s="234">
        <v>77</v>
      </c>
    </row>
    <row r="120" spans="1:13" ht="12.75">
      <c r="A120" s="235" t="s">
        <v>205</v>
      </c>
      <c r="B120" s="235" t="s">
        <v>182</v>
      </c>
      <c r="C120" s="235" t="s">
        <v>190</v>
      </c>
      <c r="D120" s="235" t="s">
        <v>245</v>
      </c>
      <c r="E120" s="234">
        <v>98310</v>
      </c>
      <c r="F120" s="234">
        <v>38268</v>
      </c>
      <c r="G120" s="234">
        <v>17798</v>
      </c>
      <c r="H120" s="234">
        <v>12472</v>
      </c>
      <c r="I120" s="234">
        <v>7998</v>
      </c>
      <c r="J120" s="234">
        <v>10551</v>
      </c>
      <c r="K120" s="234">
        <v>3055</v>
      </c>
      <c r="L120" s="234">
        <v>4155</v>
      </c>
      <c r="M120" s="234">
        <v>37</v>
      </c>
    </row>
    <row r="121" spans="1:13" ht="12.75">
      <c r="A121" s="235" t="s">
        <v>205</v>
      </c>
      <c r="B121" s="235" t="s">
        <v>181</v>
      </c>
      <c r="C121" s="235" t="s">
        <v>190</v>
      </c>
      <c r="D121" s="235" t="s">
        <v>245</v>
      </c>
      <c r="E121" s="234">
        <v>38193</v>
      </c>
      <c r="F121" s="234">
        <v>14268</v>
      </c>
      <c r="G121" s="234">
        <v>6963</v>
      </c>
      <c r="H121" s="234">
        <v>4443</v>
      </c>
      <c r="I121" s="234">
        <v>2862</v>
      </c>
      <c r="J121" s="234">
        <v>4091</v>
      </c>
      <c r="K121" s="234">
        <v>1164</v>
      </c>
      <c r="L121" s="234">
        <v>1688</v>
      </c>
      <c r="M121" s="234">
        <v>20</v>
      </c>
    </row>
    <row r="122" spans="1:13" ht="12.75">
      <c r="A122" s="235" t="s">
        <v>115</v>
      </c>
      <c r="B122" s="235" t="s">
        <v>223</v>
      </c>
      <c r="C122" s="235" t="s">
        <v>191</v>
      </c>
      <c r="D122" s="235" t="s">
        <v>245</v>
      </c>
      <c r="E122" s="234">
        <v>576893</v>
      </c>
      <c r="F122" s="234">
        <v>190248</v>
      </c>
      <c r="G122" s="234">
        <v>128887</v>
      </c>
      <c r="H122" s="234">
        <v>36505</v>
      </c>
      <c r="I122" s="234">
        <v>24856</v>
      </c>
      <c r="J122" s="234">
        <v>74089</v>
      </c>
      <c r="K122" s="234">
        <v>36044</v>
      </c>
      <c r="L122" s="234">
        <v>6190</v>
      </c>
      <c r="M122" s="234">
        <v>12564</v>
      </c>
    </row>
    <row r="123" spans="1:13" ht="12.75">
      <c r="A123" s="235" t="s">
        <v>115</v>
      </c>
      <c r="B123" s="235" t="s">
        <v>224</v>
      </c>
      <c r="C123" s="235" t="s">
        <v>191</v>
      </c>
      <c r="D123" s="235" t="s">
        <v>245</v>
      </c>
      <c r="E123" s="234">
        <v>1152325</v>
      </c>
      <c r="F123" s="234">
        <v>428025</v>
      </c>
      <c r="G123" s="234">
        <v>236868</v>
      </c>
      <c r="H123" s="234">
        <v>113248</v>
      </c>
      <c r="I123" s="234">
        <v>77909</v>
      </c>
      <c r="J123" s="234">
        <v>139912</v>
      </c>
      <c r="K123" s="234">
        <v>66461</v>
      </c>
      <c r="L123" s="234">
        <v>10680</v>
      </c>
      <c r="M123" s="234">
        <v>19815</v>
      </c>
    </row>
    <row r="124" spans="1:13" ht="12.75">
      <c r="A124" s="235" t="s">
        <v>115</v>
      </c>
      <c r="B124" s="235" t="s">
        <v>182</v>
      </c>
      <c r="C124" s="235" t="s">
        <v>191</v>
      </c>
      <c r="D124" s="235" t="s">
        <v>245</v>
      </c>
      <c r="E124" s="234">
        <v>562242</v>
      </c>
      <c r="F124" s="234">
        <v>207986</v>
      </c>
      <c r="G124" s="234">
        <v>115793</v>
      </c>
      <c r="H124" s="234">
        <v>54648</v>
      </c>
      <c r="I124" s="234">
        <v>37545</v>
      </c>
      <c r="J124" s="234">
        <v>68214</v>
      </c>
      <c r="K124" s="234">
        <v>32495</v>
      </c>
      <c r="L124" s="234">
        <v>5247</v>
      </c>
      <c r="M124" s="234">
        <v>9837</v>
      </c>
    </row>
    <row r="125" spans="1:13" ht="12.75">
      <c r="A125" s="235" t="s">
        <v>115</v>
      </c>
      <c r="B125" s="235" t="s">
        <v>181</v>
      </c>
      <c r="C125" s="235" t="s">
        <v>191</v>
      </c>
      <c r="D125" s="235" t="s">
        <v>245</v>
      </c>
      <c r="E125" s="234">
        <v>207805</v>
      </c>
      <c r="F125" s="234">
        <v>74907</v>
      </c>
      <c r="G125" s="234">
        <v>43586</v>
      </c>
      <c r="H125" s="234">
        <v>18686</v>
      </c>
      <c r="I125" s="234">
        <v>12635</v>
      </c>
      <c r="J125" s="234">
        <v>25397</v>
      </c>
      <c r="K125" s="234">
        <v>12263</v>
      </c>
      <c r="L125" s="234">
        <v>2039</v>
      </c>
      <c r="M125" s="234">
        <v>3887</v>
      </c>
    </row>
    <row r="126" spans="1:13" ht="12.75">
      <c r="A126" s="235" t="s">
        <v>116</v>
      </c>
      <c r="B126" s="235" t="s">
        <v>223</v>
      </c>
      <c r="C126" s="235" t="s">
        <v>191</v>
      </c>
      <c r="D126" s="235" t="s">
        <v>245</v>
      </c>
      <c r="E126" s="234">
        <v>262699</v>
      </c>
      <c r="F126" s="234">
        <v>96372</v>
      </c>
      <c r="G126" s="234">
        <v>58958</v>
      </c>
      <c r="H126" s="234">
        <v>22553</v>
      </c>
      <c r="I126" s="234">
        <v>14861</v>
      </c>
      <c r="J126" s="234">
        <v>35053</v>
      </c>
      <c r="K126" s="234">
        <v>20691</v>
      </c>
      <c r="L126" s="234">
        <v>572</v>
      </c>
      <c r="M126" s="234">
        <v>2642</v>
      </c>
    </row>
    <row r="127" spans="1:13" ht="12.75">
      <c r="A127" s="235" t="s">
        <v>116</v>
      </c>
      <c r="B127" s="235" t="s">
        <v>224</v>
      </c>
      <c r="C127" s="235" t="s">
        <v>191</v>
      </c>
      <c r="D127" s="235" t="s">
        <v>245</v>
      </c>
      <c r="E127" s="234">
        <v>431913</v>
      </c>
      <c r="F127" s="234">
        <v>170522</v>
      </c>
      <c r="G127" s="234">
        <v>90731</v>
      </c>
      <c r="H127" s="234">
        <v>48711</v>
      </c>
      <c r="I127" s="234">
        <v>31080</v>
      </c>
      <c r="J127" s="234">
        <v>55288</v>
      </c>
      <c r="K127" s="234">
        <v>30785</v>
      </c>
      <c r="L127" s="234">
        <v>951</v>
      </c>
      <c r="M127" s="234">
        <v>3707</v>
      </c>
    </row>
    <row r="128" spans="1:13" ht="12.75">
      <c r="A128" s="235" t="s">
        <v>116</v>
      </c>
      <c r="B128" s="235" t="s">
        <v>182</v>
      </c>
      <c r="C128" s="235" t="s">
        <v>191</v>
      </c>
      <c r="D128" s="235" t="s">
        <v>245</v>
      </c>
      <c r="E128" s="234">
        <v>208349</v>
      </c>
      <c r="F128" s="234">
        <v>82171</v>
      </c>
      <c r="G128" s="234">
        <v>43792</v>
      </c>
      <c r="H128" s="234">
        <v>23529</v>
      </c>
      <c r="I128" s="234">
        <v>14850</v>
      </c>
      <c r="J128" s="234">
        <v>26590</v>
      </c>
      <c r="K128" s="234">
        <v>14928</v>
      </c>
      <c r="L128" s="234">
        <v>462</v>
      </c>
      <c r="M128" s="234">
        <v>1812</v>
      </c>
    </row>
    <row r="129" spans="1:13" ht="12.75">
      <c r="A129" s="235" t="s">
        <v>116</v>
      </c>
      <c r="B129" s="235" t="s">
        <v>181</v>
      </c>
      <c r="C129" s="235" t="s">
        <v>191</v>
      </c>
      <c r="D129" s="235" t="s">
        <v>245</v>
      </c>
      <c r="E129" s="234">
        <v>66153</v>
      </c>
      <c r="F129" s="234">
        <v>25785</v>
      </c>
      <c r="G129" s="234">
        <v>14046</v>
      </c>
      <c r="H129" s="234">
        <v>7299</v>
      </c>
      <c r="I129" s="234">
        <v>4440</v>
      </c>
      <c r="J129" s="234">
        <v>8447</v>
      </c>
      <c r="K129" s="234">
        <v>4813</v>
      </c>
      <c r="L129" s="234">
        <v>167</v>
      </c>
      <c r="M129" s="234">
        <v>619</v>
      </c>
    </row>
    <row r="130" spans="1:13" ht="12.75">
      <c r="A130" s="235" t="s">
        <v>1</v>
      </c>
      <c r="B130" s="235" t="s">
        <v>223</v>
      </c>
      <c r="C130" s="235" t="s">
        <v>191</v>
      </c>
      <c r="D130" s="235" t="s">
        <v>245</v>
      </c>
      <c r="E130" s="234">
        <v>30568</v>
      </c>
      <c r="F130" s="234">
        <v>17348</v>
      </c>
      <c r="G130" s="234">
        <v>3944</v>
      </c>
      <c r="H130" s="234">
        <v>10501</v>
      </c>
      <c r="I130" s="234">
        <v>2903</v>
      </c>
      <c r="J130" s="234">
        <v>2074</v>
      </c>
      <c r="K130" s="234">
        <v>1532</v>
      </c>
      <c r="L130" s="234">
        <v>236</v>
      </c>
      <c r="M130" s="234">
        <v>102</v>
      </c>
    </row>
    <row r="131" spans="1:13" ht="12.75">
      <c r="A131" s="235" t="s">
        <v>1</v>
      </c>
      <c r="B131" s="235" t="s">
        <v>224</v>
      </c>
      <c r="C131" s="235" t="s">
        <v>191</v>
      </c>
      <c r="D131" s="235" t="s">
        <v>245</v>
      </c>
      <c r="E131" s="234">
        <v>64038</v>
      </c>
      <c r="F131" s="234">
        <v>37373</v>
      </c>
      <c r="G131" s="234">
        <v>7847</v>
      </c>
      <c r="H131" s="234">
        <v>23046</v>
      </c>
      <c r="I131" s="234">
        <v>6480</v>
      </c>
      <c r="J131" s="234">
        <v>4227</v>
      </c>
      <c r="K131" s="234">
        <v>3091</v>
      </c>
      <c r="L131" s="234">
        <v>368</v>
      </c>
      <c r="M131" s="234">
        <v>161</v>
      </c>
    </row>
    <row r="132" spans="1:13" ht="12.75">
      <c r="A132" s="235" t="s">
        <v>1</v>
      </c>
      <c r="B132" s="235" t="s">
        <v>182</v>
      </c>
      <c r="C132" s="235" t="s">
        <v>191</v>
      </c>
      <c r="D132" s="235" t="s">
        <v>245</v>
      </c>
      <c r="E132" s="234">
        <v>28741</v>
      </c>
      <c r="F132" s="234">
        <v>16567</v>
      </c>
      <c r="G132" s="234">
        <v>3625</v>
      </c>
      <c r="H132" s="234">
        <v>10123</v>
      </c>
      <c r="I132" s="234">
        <v>2819</v>
      </c>
      <c r="J132" s="234">
        <v>1934</v>
      </c>
      <c r="K132" s="234">
        <v>1442</v>
      </c>
      <c r="L132" s="234">
        <v>170</v>
      </c>
      <c r="M132" s="234">
        <v>79</v>
      </c>
    </row>
    <row r="133" spans="1:13" ht="12.75">
      <c r="A133" s="235" t="s">
        <v>1</v>
      </c>
      <c r="B133" s="235" t="s">
        <v>181</v>
      </c>
      <c r="C133" s="235" t="s">
        <v>191</v>
      </c>
      <c r="D133" s="235" t="s">
        <v>245</v>
      </c>
      <c r="E133" s="234">
        <v>11338</v>
      </c>
      <c r="F133" s="234">
        <v>6423</v>
      </c>
      <c r="G133" s="234">
        <v>1468</v>
      </c>
      <c r="H133" s="234">
        <v>3888</v>
      </c>
      <c r="I133" s="234">
        <v>1067</v>
      </c>
      <c r="J133" s="234">
        <v>757</v>
      </c>
      <c r="K133" s="234">
        <v>593</v>
      </c>
      <c r="L133" s="234">
        <v>78</v>
      </c>
      <c r="M133" s="234">
        <v>40</v>
      </c>
    </row>
    <row r="134" spans="1:13" ht="12.75">
      <c r="A134" s="235" t="s">
        <v>4</v>
      </c>
      <c r="B134" s="235" t="s">
        <v>223</v>
      </c>
      <c r="C134" s="235" t="s">
        <v>191</v>
      </c>
      <c r="D134" s="235" t="s">
        <v>245</v>
      </c>
      <c r="E134" s="234">
        <v>46447</v>
      </c>
      <c r="F134" s="234">
        <v>22115</v>
      </c>
      <c r="G134" s="234">
        <v>8000</v>
      </c>
      <c r="H134" s="234">
        <v>10560</v>
      </c>
      <c r="I134" s="234">
        <v>3555</v>
      </c>
      <c r="J134" s="234">
        <v>4216</v>
      </c>
      <c r="K134" s="234">
        <v>3370</v>
      </c>
      <c r="L134" s="234">
        <v>157</v>
      </c>
      <c r="M134" s="234">
        <v>257</v>
      </c>
    </row>
    <row r="135" spans="1:13" ht="12.75">
      <c r="A135" s="235" t="s">
        <v>4</v>
      </c>
      <c r="B135" s="235" t="s">
        <v>224</v>
      </c>
      <c r="C135" s="235" t="s">
        <v>191</v>
      </c>
      <c r="D135" s="235" t="s">
        <v>245</v>
      </c>
      <c r="E135" s="234">
        <v>87667</v>
      </c>
      <c r="F135" s="234">
        <v>43825</v>
      </c>
      <c r="G135" s="234">
        <v>14270</v>
      </c>
      <c r="H135" s="234">
        <v>22183</v>
      </c>
      <c r="I135" s="234">
        <v>7372</v>
      </c>
      <c r="J135" s="234">
        <v>7753</v>
      </c>
      <c r="K135" s="234">
        <v>5897</v>
      </c>
      <c r="L135" s="234">
        <v>251</v>
      </c>
      <c r="M135" s="234">
        <v>369</v>
      </c>
    </row>
    <row r="136" spans="1:13" ht="12.75">
      <c r="A136" s="235" t="s">
        <v>4</v>
      </c>
      <c r="B136" s="235" t="s">
        <v>182</v>
      </c>
      <c r="C136" s="235" t="s">
        <v>191</v>
      </c>
      <c r="D136" s="235" t="s">
        <v>245</v>
      </c>
      <c r="E136" s="234">
        <v>39076</v>
      </c>
      <c r="F136" s="234">
        <v>19279</v>
      </c>
      <c r="G136" s="234">
        <v>6535</v>
      </c>
      <c r="H136" s="234">
        <v>9649</v>
      </c>
      <c r="I136" s="234">
        <v>3095</v>
      </c>
      <c r="J136" s="234">
        <v>3525</v>
      </c>
      <c r="K136" s="234">
        <v>2738</v>
      </c>
      <c r="L136" s="234">
        <v>111</v>
      </c>
      <c r="M136" s="234">
        <v>161</v>
      </c>
    </row>
    <row r="137" spans="1:13" ht="12.75">
      <c r="A137" s="235" t="s">
        <v>4</v>
      </c>
      <c r="B137" s="235" t="s">
        <v>181</v>
      </c>
      <c r="C137" s="235" t="s">
        <v>191</v>
      </c>
      <c r="D137" s="235" t="s">
        <v>245</v>
      </c>
      <c r="E137" s="234">
        <v>18545</v>
      </c>
      <c r="F137" s="234">
        <v>9047</v>
      </c>
      <c r="G137" s="234">
        <v>3147</v>
      </c>
      <c r="H137" s="234">
        <v>4494</v>
      </c>
      <c r="I137" s="234">
        <v>1406</v>
      </c>
      <c r="J137" s="234">
        <v>1679</v>
      </c>
      <c r="K137" s="234">
        <v>1322</v>
      </c>
      <c r="L137" s="234">
        <v>60</v>
      </c>
      <c r="M137" s="234">
        <v>86</v>
      </c>
    </row>
    <row r="138" spans="1:13" ht="12.75">
      <c r="A138" s="235" t="s">
        <v>5</v>
      </c>
      <c r="B138" s="235" t="s">
        <v>223</v>
      </c>
      <c r="C138" s="235" t="s">
        <v>191</v>
      </c>
      <c r="D138" s="235" t="s">
        <v>245</v>
      </c>
      <c r="E138" s="234">
        <v>52914</v>
      </c>
      <c r="F138" s="234">
        <v>23406</v>
      </c>
      <c r="G138" s="234">
        <v>9501</v>
      </c>
      <c r="H138" s="234">
        <v>10393</v>
      </c>
      <c r="I138" s="234">
        <v>3512</v>
      </c>
      <c r="J138" s="234">
        <v>4434</v>
      </c>
      <c r="K138" s="234">
        <v>4343</v>
      </c>
      <c r="L138" s="234">
        <v>199</v>
      </c>
      <c r="M138" s="234">
        <v>525</v>
      </c>
    </row>
    <row r="139" spans="1:13" ht="12.75">
      <c r="A139" s="235" t="s">
        <v>5</v>
      </c>
      <c r="B139" s="235" t="s">
        <v>224</v>
      </c>
      <c r="C139" s="235" t="s">
        <v>191</v>
      </c>
      <c r="D139" s="235" t="s">
        <v>245</v>
      </c>
      <c r="E139" s="234">
        <v>94301</v>
      </c>
      <c r="F139" s="234">
        <v>43651</v>
      </c>
      <c r="G139" s="234">
        <v>16319</v>
      </c>
      <c r="H139" s="234">
        <v>20513</v>
      </c>
      <c r="I139" s="234">
        <v>6819</v>
      </c>
      <c r="J139" s="234">
        <v>7811</v>
      </c>
      <c r="K139" s="234">
        <v>7471</v>
      </c>
      <c r="L139" s="234">
        <v>293</v>
      </c>
      <c r="M139" s="234">
        <v>744</v>
      </c>
    </row>
    <row r="140" spans="1:13" ht="12.75">
      <c r="A140" s="235" t="s">
        <v>5</v>
      </c>
      <c r="B140" s="235" t="s">
        <v>182</v>
      </c>
      <c r="C140" s="235" t="s">
        <v>191</v>
      </c>
      <c r="D140" s="235" t="s">
        <v>245</v>
      </c>
      <c r="E140" s="234">
        <v>45453</v>
      </c>
      <c r="F140" s="234">
        <v>20857</v>
      </c>
      <c r="G140" s="234">
        <v>7998</v>
      </c>
      <c r="H140" s="234">
        <v>9754</v>
      </c>
      <c r="I140" s="234">
        <v>3105</v>
      </c>
      <c r="J140" s="234">
        <v>3779</v>
      </c>
      <c r="K140" s="234">
        <v>3721</v>
      </c>
      <c r="L140" s="234">
        <v>138</v>
      </c>
      <c r="M140" s="234">
        <v>360</v>
      </c>
    </row>
    <row r="141" spans="1:13" ht="12.75">
      <c r="A141" s="235" t="s">
        <v>5</v>
      </c>
      <c r="B141" s="235" t="s">
        <v>181</v>
      </c>
      <c r="C141" s="235" t="s">
        <v>191</v>
      </c>
      <c r="D141" s="235" t="s">
        <v>245</v>
      </c>
      <c r="E141" s="234">
        <v>19956</v>
      </c>
      <c r="F141" s="234">
        <v>8964</v>
      </c>
      <c r="G141" s="234">
        <v>3567</v>
      </c>
      <c r="H141" s="234">
        <v>4125</v>
      </c>
      <c r="I141" s="234">
        <v>1272</v>
      </c>
      <c r="J141" s="234">
        <v>1637</v>
      </c>
      <c r="K141" s="234">
        <v>1678</v>
      </c>
      <c r="L141" s="234">
        <v>67</v>
      </c>
      <c r="M141" s="234">
        <v>185</v>
      </c>
    </row>
    <row r="142" spans="1:13" ht="12.75">
      <c r="A142" s="235" t="s">
        <v>120</v>
      </c>
      <c r="B142" s="235" t="s">
        <v>223</v>
      </c>
      <c r="C142" s="235" t="s">
        <v>191</v>
      </c>
      <c r="D142" s="235" t="s">
        <v>245</v>
      </c>
      <c r="E142" s="234">
        <v>36131</v>
      </c>
      <c r="F142" s="234">
        <v>17297</v>
      </c>
      <c r="G142" s="234">
        <v>6009</v>
      </c>
      <c r="H142" s="234">
        <v>8449</v>
      </c>
      <c r="I142" s="234">
        <v>2839</v>
      </c>
      <c r="J142" s="234">
        <v>2796</v>
      </c>
      <c r="K142" s="234">
        <v>2915</v>
      </c>
      <c r="L142" s="234">
        <v>90</v>
      </c>
      <c r="M142" s="234">
        <v>208</v>
      </c>
    </row>
    <row r="143" spans="1:13" ht="12.75">
      <c r="A143" s="235" t="s">
        <v>120</v>
      </c>
      <c r="B143" s="235" t="s">
        <v>224</v>
      </c>
      <c r="C143" s="235" t="s">
        <v>191</v>
      </c>
      <c r="D143" s="235" t="s">
        <v>245</v>
      </c>
      <c r="E143" s="234">
        <v>76920</v>
      </c>
      <c r="F143" s="234">
        <v>38973</v>
      </c>
      <c r="G143" s="234">
        <v>11986</v>
      </c>
      <c r="H143" s="234">
        <v>20363</v>
      </c>
      <c r="I143" s="234">
        <v>6624</v>
      </c>
      <c r="J143" s="234">
        <v>5776</v>
      </c>
      <c r="K143" s="234">
        <v>5719</v>
      </c>
      <c r="L143" s="234">
        <v>174</v>
      </c>
      <c r="M143" s="234">
        <v>317</v>
      </c>
    </row>
    <row r="144" spans="1:13" ht="12.75">
      <c r="A144" s="235" t="s">
        <v>120</v>
      </c>
      <c r="B144" s="235" t="s">
        <v>182</v>
      </c>
      <c r="C144" s="235" t="s">
        <v>191</v>
      </c>
      <c r="D144" s="235" t="s">
        <v>245</v>
      </c>
      <c r="E144" s="234">
        <v>37101</v>
      </c>
      <c r="F144" s="234">
        <v>18637</v>
      </c>
      <c r="G144" s="234">
        <v>5840</v>
      </c>
      <c r="H144" s="234">
        <v>9676</v>
      </c>
      <c r="I144" s="234">
        <v>3121</v>
      </c>
      <c r="J144" s="234">
        <v>2762</v>
      </c>
      <c r="K144" s="234">
        <v>2830</v>
      </c>
      <c r="L144" s="234">
        <v>82</v>
      </c>
      <c r="M144" s="234">
        <v>166</v>
      </c>
    </row>
    <row r="145" spans="1:13" ht="12.75">
      <c r="A145" s="235" t="s">
        <v>120</v>
      </c>
      <c r="B145" s="235" t="s">
        <v>181</v>
      </c>
      <c r="C145" s="235" t="s">
        <v>191</v>
      </c>
      <c r="D145" s="235" t="s">
        <v>245</v>
      </c>
      <c r="E145" s="234">
        <v>14220</v>
      </c>
      <c r="F145" s="234">
        <v>7032</v>
      </c>
      <c r="G145" s="234">
        <v>2282</v>
      </c>
      <c r="H145" s="234">
        <v>3602</v>
      </c>
      <c r="I145" s="234">
        <v>1148</v>
      </c>
      <c r="J145" s="234">
        <v>1066</v>
      </c>
      <c r="K145" s="234">
        <v>1106</v>
      </c>
      <c r="L145" s="234">
        <v>37</v>
      </c>
      <c r="M145" s="234">
        <v>73</v>
      </c>
    </row>
    <row r="146" spans="1:13" ht="12.75">
      <c r="A146" s="235" t="s">
        <v>121</v>
      </c>
      <c r="B146" s="235" t="s">
        <v>223</v>
      </c>
      <c r="C146" s="235" t="s">
        <v>191</v>
      </c>
      <c r="D146" s="235" t="s">
        <v>245</v>
      </c>
      <c r="E146" s="234">
        <v>17288</v>
      </c>
      <c r="F146" s="234">
        <v>7994</v>
      </c>
      <c r="G146" s="234">
        <v>3187</v>
      </c>
      <c r="H146" s="234">
        <v>4131</v>
      </c>
      <c r="I146" s="234">
        <v>676</v>
      </c>
      <c r="J146" s="234">
        <v>1204</v>
      </c>
      <c r="K146" s="234">
        <v>1852</v>
      </c>
      <c r="L146" s="234">
        <v>72</v>
      </c>
      <c r="M146" s="234">
        <v>59</v>
      </c>
    </row>
    <row r="147" spans="1:13" ht="12.75">
      <c r="A147" s="235" t="s">
        <v>121</v>
      </c>
      <c r="B147" s="235" t="s">
        <v>224</v>
      </c>
      <c r="C147" s="235" t="s">
        <v>191</v>
      </c>
      <c r="D147" s="235" t="s">
        <v>245</v>
      </c>
      <c r="E147" s="234">
        <v>33679</v>
      </c>
      <c r="F147" s="234">
        <v>15910</v>
      </c>
      <c r="G147" s="234">
        <v>6127</v>
      </c>
      <c r="H147" s="234">
        <v>8172</v>
      </c>
      <c r="I147" s="234">
        <v>1611</v>
      </c>
      <c r="J147" s="234">
        <v>2560</v>
      </c>
      <c r="K147" s="234">
        <v>3401</v>
      </c>
      <c r="L147" s="234">
        <v>93</v>
      </c>
      <c r="M147" s="234">
        <v>73</v>
      </c>
    </row>
    <row r="148" spans="1:13" ht="12.75">
      <c r="A148" s="235" t="s">
        <v>121</v>
      </c>
      <c r="B148" s="235" t="s">
        <v>182</v>
      </c>
      <c r="C148" s="235" t="s">
        <v>191</v>
      </c>
      <c r="D148" s="235" t="s">
        <v>245</v>
      </c>
      <c r="E148" s="234">
        <v>16074</v>
      </c>
      <c r="F148" s="234">
        <v>7475</v>
      </c>
      <c r="G148" s="234">
        <v>2977</v>
      </c>
      <c r="H148" s="234">
        <v>3737</v>
      </c>
      <c r="I148" s="234">
        <v>761</v>
      </c>
      <c r="J148" s="234">
        <v>1262</v>
      </c>
      <c r="K148" s="234">
        <v>1633</v>
      </c>
      <c r="L148" s="234">
        <v>43</v>
      </c>
      <c r="M148" s="234">
        <v>39</v>
      </c>
    </row>
    <row r="149" spans="1:13" ht="12.75">
      <c r="A149" s="235" t="s">
        <v>121</v>
      </c>
      <c r="B149" s="235" t="s">
        <v>181</v>
      </c>
      <c r="C149" s="235" t="s">
        <v>191</v>
      </c>
      <c r="D149" s="235" t="s">
        <v>245</v>
      </c>
      <c r="E149" s="234">
        <v>6731</v>
      </c>
      <c r="F149" s="234">
        <v>3037</v>
      </c>
      <c r="G149" s="234">
        <v>1284</v>
      </c>
      <c r="H149" s="234">
        <v>1453</v>
      </c>
      <c r="I149" s="234">
        <v>300</v>
      </c>
      <c r="J149" s="234">
        <v>529</v>
      </c>
      <c r="K149" s="234">
        <v>717</v>
      </c>
      <c r="L149" s="234">
        <v>23</v>
      </c>
      <c r="M149" s="234">
        <v>15</v>
      </c>
    </row>
    <row r="150" spans="1:13" ht="12.75">
      <c r="A150" s="235" t="s">
        <v>3</v>
      </c>
      <c r="B150" s="235" t="s">
        <v>223</v>
      </c>
      <c r="C150" s="235" t="s">
        <v>191</v>
      </c>
      <c r="D150" s="235" t="s">
        <v>245</v>
      </c>
      <c r="E150" s="234">
        <v>110339</v>
      </c>
      <c r="F150" s="234">
        <v>41766</v>
      </c>
      <c r="G150" s="234">
        <v>25360</v>
      </c>
      <c r="H150" s="234">
        <v>9632</v>
      </c>
      <c r="I150" s="234">
        <v>6774</v>
      </c>
      <c r="J150" s="234">
        <v>14313</v>
      </c>
      <c r="K150" s="234">
        <v>11015</v>
      </c>
      <c r="L150" s="234">
        <v>32</v>
      </c>
      <c r="M150" s="234">
        <v>0</v>
      </c>
    </row>
    <row r="151" spans="1:13" ht="12.75">
      <c r="A151" s="235" t="s">
        <v>3</v>
      </c>
      <c r="B151" s="235" t="s">
        <v>224</v>
      </c>
      <c r="C151" s="235" t="s">
        <v>191</v>
      </c>
      <c r="D151" s="235" t="s">
        <v>245</v>
      </c>
      <c r="E151" s="234">
        <v>233540</v>
      </c>
      <c r="F151" s="234">
        <v>97848</v>
      </c>
      <c r="G151" s="234">
        <v>48032</v>
      </c>
      <c r="H151" s="234">
        <v>29703</v>
      </c>
      <c r="I151" s="234">
        <v>20113</v>
      </c>
      <c r="J151" s="234">
        <v>28566</v>
      </c>
      <c r="K151" s="234">
        <v>19417</v>
      </c>
      <c r="L151" s="234">
        <v>49</v>
      </c>
      <c r="M151" s="234">
        <v>0</v>
      </c>
    </row>
    <row r="152" spans="1:13" ht="12.75">
      <c r="A152" s="235" t="s">
        <v>3</v>
      </c>
      <c r="B152" s="235" t="s">
        <v>182</v>
      </c>
      <c r="C152" s="235" t="s">
        <v>191</v>
      </c>
      <c r="D152" s="235" t="s">
        <v>245</v>
      </c>
      <c r="E152" s="234">
        <v>111302</v>
      </c>
      <c r="F152" s="234">
        <v>46599</v>
      </c>
      <c r="G152" s="234">
        <v>22826</v>
      </c>
      <c r="H152" s="234">
        <v>14074</v>
      </c>
      <c r="I152" s="234">
        <v>9699</v>
      </c>
      <c r="J152" s="234">
        <v>13497</v>
      </c>
      <c r="K152" s="234">
        <v>9306</v>
      </c>
      <c r="L152" s="234">
        <v>23</v>
      </c>
      <c r="M152" s="234">
        <v>0</v>
      </c>
    </row>
    <row r="153" spans="1:13" ht="12.75">
      <c r="A153" s="235" t="s">
        <v>3</v>
      </c>
      <c r="B153" s="235" t="s">
        <v>181</v>
      </c>
      <c r="C153" s="235" t="s">
        <v>191</v>
      </c>
      <c r="D153" s="235" t="s">
        <v>245</v>
      </c>
      <c r="E153" s="234">
        <v>46671</v>
      </c>
      <c r="F153" s="234">
        <v>19125</v>
      </c>
      <c r="G153" s="234">
        <v>9796</v>
      </c>
      <c r="H153" s="234">
        <v>5493</v>
      </c>
      <c r="I153" s="234">
        <v>3836</v>
      </c>
      <c r="J153" s="234">
        <v>5688</v>
      </c>
      <c r="K153" s="234">
        <v>4098</v>
      </c>
      <c r="L153" s="234">
        <v>10</v>
      </c>
      <c r="M153" s="234">
        <v>0</v>
      </c>
    </row>
    <row r="154" spans="1:13" ht="12.75">
      <c r="A154" s="235" t="s">
        <v>123</v>
      </c>
      <c r="B154" s="235" t="s">
        <v>223</v>
      </c>
      <c r="C154" s="235" t="s">
        <v>191</v>
      </c>
      <c r="D154" s="235" t="s">
        <v>245</v>
      </c>
      <c r="E154" s="234">
        <v>27718</v>
      </c>
      <c r="F154" s="234">
        <v>15951</v>
      </c>
      <c r="G154" s="234">
        <v>3617</v>
      </c>
      <c r="H154" s="234">
        <v>10449</v>
      </c>
      <c r="I154" s="234">
        <v>1885</v>
      </c>
      <c r="J154" s="234">
        <v>1524</v>
      </c>
      <c r="K154" s="234">
        <v>1782</v>
      </c>
      <c r="L154" s="234">
        <v>200</v>
      </c>
      <c r="M154" s="234">
        <v>111</v>
      </c>
    </row>
    <row r="155" spans="1:13" ht="12.75">
      <c r="A155" s="235" t="s">
        <v>123</v>
      </c>
      <c r="B155" s="235" t="s">
        <v>224</v>
      </c>
      <c r="C155" s="235" t="s">
        <v>191</v>
      </c>
      <c r="D155" s="235" t="s">
        <v>245</v>
      </c>
      <c r="E155" s="234">
        <v>51524</v>
      </c>
      <c r="F155" s="234">
        <v>30646</v>
      </c>
      <c r="G155" s="234">
        <v>6381</v>
      </c>
      <c r="H155" s="234">
        <v>20461</v>
      </c>
      <c r="I155" s="234">
        <v>3804</v>
      </c>
      <c r="J155" s="234">
        <v>2901</v>
      </c>
      <c r="K155" s="234">
        <v>3042</v>
      </c>
      <c r="L155" s="234">
        <v>263</v>
      </c>
      <c r="M155" s="234">
        <v>175</v>
      </c>
    </row>
    <row r="156" spans="1:13" ht="12.75">
      <c r="A156" s="235" t="s">
        <v>123</v>
      </c>
      <c r="B156" s="235" t="s">
        <v>182</v>
      </c>
      <c r="C156" s="235" t="s">
        <v>191</v>
      </c>
      <c r="D156" s="235" t="s">
        <v>245</v>
      </c>
      <c r="E156" s="234">
        <v>25077</v>
      </c>
      <c r="F156" s="234">
        <v>14713</v>
      </c>
      <c r="G156" s="234">
        <v>3171</v>
      </c>
      <c r="H156" s="234">
        <v>9720</v>
      </c>
      <c r="I156" s="234">
        <v>1822</v>
      </c>
      <c r="J156" s="234">
        <v>1394</v>
      </c>
      <c r="K156" s="234">
        <v>1552</v>
      </c>
      <c r="L156" s="234">
        <v>136</v>
      </c>
      <c r="M156" s="234">
        <v>89</v>
      </c>
    </row>
    <row r="157" spans="1:13" ht="12.75">
      <c r="A157" s="235" t="s">
        <v>123</v>
      </c>
      <c r="B157" s="235" t="s">
        <v>181</v>
      </c>
      <c r="C157" s="235" t="s">
        <v>191</v>
      </c>
      <c r="D157" s="235" t="s">
        <v>245</v>
      </c>
      <c r="E157" s="234">
        <v>9958</v>
      </c>
      <c r="F157" s="234">
        <v>5760</v>
      </c>
      <c r="G157" s="234">
        <v>1305</v>
      </c>
      <c r="H157" s="234">
        <v>3787</v>
      </c>
      <c r="I157" s="234">
        <v>668</v>
      </c>
      <c r="J157" s="234">
        <v>570</v>
      </c>
      <c r="K157" s="234">
        <v>631</v>
      </c>
      <c r="L157" s="234">
        <v>67</v>
      </c>
      <c r="M157" s="234">
        <v>37</v>
      </c>
    </row>
    <row r="158" spans="1:13" ht="12.75">
      <c r="A158" s="235" t="s">
        <v>118</v>
      </c>
      <c r="B158" s="235" t="s">
        <v>223</v>
      </c>
      <c r="C158" s="235" t="s">
        <v>191</v>
      </c>
      <c r="D158" s="235" t="s">
        <v>245</v>
      </c>
      <c r="E158" s="234">
        <v>8058</v>
      </c>
      <c r="F158" s="234">
        <v>4916</v>
      </c>
      <c r="G158" s="234">
        <v>1012</v>
      </c>
      <c r="H158" s="234">
        <v>3314</v>
      </c>
      <c r="I158" s="234">
        <v>590</v>
      </c>
      <c r="J158" s="234">
        <v>484</v>
      </c>
      <c r="K158" s="234">
        <v>528</v>
      </c>
      <c r="L158" s="234">
        <v>0</v>
      </c>
      <c r="M158" s="234">
        <v>0</v>
      </c>
    </row>
    <row r="159" spans="1:13" ht="12.75">
      <c r="A159" s="235" t="s">
        <v>118</v>
      </c>
      <c r="B159" s="235" t="s">
        <v>224</v>
      </c>
      <c r="C159" s="235" t="s">
        <v>191</v>
      </c>
      <c r="D159" s="235" t="s">
        <v>245</v>
      </c>
      <c r="E159" s="234">
        <v>14587</v>
      </c>
      <c r="F159" s="234">
        <v>9121</v>
      </c>
      <c r="G159" s="234">
        <v>1748</v>
      </c>
      <c r="H159" s="234">
        <v>6261</v>
      </c>
      <c r="I159" s="234">
        <v>1112</v>
      </c>
      <c r="J159" s="234">
        <v>890</v>
      </c>
      <c r="K159" s="234">
        <v>858</v>
      </c>
      <c r="L159" s="234">
        <v>0</v>
      </c>
      <c r="M159" s="234">
        <v>0</v>
      </c>
    </row>
    <row r="160" spans="1:13" ht="12.75">
      <c r="A160" s="235" t="s">
        <v>118</v>
      </c>
      <c r="B160" s="235" t="s">
        <v>182</v>
      </c>
      <c r="C160" s="235" t="s">
        <v>191</v>
      </c>
      <c r="D160" s="235" t="s">
        <v>245</v>
      </c>
      <c r="E160" s="234">
        <v>6932</v>
      </c>
      <c r="F160" s="234">
        <v>4313</v>
      </c>
      <c r="G160" s="234">
        <v>850</v>
      </c>
      <c r="H160" s="234">
        <v>2960</v>
      </c>
      <c r="I160" s="234">
        <v>503</v>
      </c>
      <c r="J160" s="234">
        <v>434</v>
      </c>
      <c r="K160" s="234">
        <v>416</v>
      </c>
      <c r="L160" s="234">
        <v>0</v>
      </c>
      <c r="M160" s="234">
        <v>0</v>
      </c>
    </row>
    <row r="161" spans="1:13" ht="12.75">
      <c r="A161" s="235" t="s">
        <v>118</v>
      </c>
      <c r="B161" s="235" t="s">
        <v>181</v>
      </c>
      <c r="C161" s="235" t="s">
        <v>191</v>
      </c>
      <c r="D161" s="235" t="s">
        <v>245</v>
      </c>
      <c r="E161" s="234">
        <v>2835</v>
      </c>
      <c r="F161" s="234">
        <v>1725</v>
      </c>
      <c r="G161" s="234">
        <v>362</v>
      </c>
      <c r="H161" s="234">
        <v>1167</v>
      </c>
      <c r="I161" s="234">
        <v>196</v>
      </c>
      <c r="J161" s="234">
        <v>172</v>
      </c>
      <c r="K161" s="234">
        <v>190</v>
      </c>
      <c r="L161" s="234">
        <v>0</v>
      </c>
      <c r="M161" s="234">
        <v>0</v>
      </c>
    </row>
    <row r="162" spans="1:13" ht="12.75">
      <c r="A162" s="235" t="s">
        <v>126</v>
      </c>
      <c r="B162" s="235" t="s">
        <v>223</v>
      </c>
      <c r="C162" s="235" t="s">
        <v>191</v>
      </c>
      <c r="D162" s="235" t="s">
        <v>245</v>
      </c>
      <c r="E162" s="234">
        <v>63756</v>
      </c>
      <c r="F162" s="234">
        <v>48263</v>
      </c>
      <c r="G162" s="234">
        <v>5642</v>
      </c>
      <c r="H162" s="234">
        <v>42075</v>
      </c>
      <c r="I162" s="234">
        <v>546</v>
      </c>
      <c r="J162" s="234">
        <v>1997</v>
      </c>
      <c r="K162" s="234">
        <v>3631</v>
      </c>
      <c r="L162" s="234">
        <v>12</v>
      </c>
      <c r="M162" s="234">
        <v>2</v>
      </c>
    </row>
    <row r="163" spans="1:13" ht="12.75">
      <c r="A163" s="235" t="s">
        <v>126</v>
      </c>
      <c r="B163" s="235" t="s">
        <v>224</v>
      </c>
      <c r="C163" s="235" t="s">
        <v>191</v>
      </c>
      <c r="D163" s="235" t="s">
        <v>245</v>
      </c>
      <c r="E163" s="234">
        <v>110092</v>
      </c>
      <c r="F163" s="234">
        <v>83028</v>
      </c>
      <c r="G163" s="234">
        <v>9699</v>
      </c>
      <c r="H163" s="234">
        <v>71535</v>
      </c>
      <c r="I163" s="234">
        <v>1794</v>
      </c>
      <c r="J163" s="234">
        <v>3858</v>
      </c>
      <c r="K163" s="234">
        <v>5820</v>
      </c>
      <c r="L163" s="234">
        <v>16</v>
      </c>
      <c r="M163" s="234">
        <v>5</v>
      </c>
    </row>
    <row r="164" spans="1:13" ht="12.75">
      <c r="A164" s="235" t="s">
        <v>126</v>
      </c>
      <c r="B164" s="235" t="s">
        <v>182</v>
      </c>
      <c r="C164" s="235" t="s">
        <v>191</v>
      </c>
      <c r="D164" s="235" t="s">
        <v>245</v>
      </c>
      <c r="E164" s="234">
        <v>54018</v>
      </c>
      <c r="F164" s="234">
        <v>40422</v>
      </c>
      <c r="G164" s="234">
        <v>4864</v>
      </c>
      <c r="H164" s="234">
        <v>34692</v>
      </c>
      <c r="I164" s="234">
        <v>866</v>
      </c>
      <c r="J164" s="234">
        <v>1869</v>
      </c>
      <c r="K164" s="234">
        <v>2988</v>
      </c>
      <c r="L164" s="234">
        <v>7</v>
      </c>
      <c r="M164" s="234">
        <v>0</v>
      </c>
    </row>
    <row r="165" spans="1:13" ht="12.75">
      <c r="A165" s="235" t="s">
        <v>126</v>
      </c>
      <c r="B165" s="235" t="s">
        <v>181</v>
      </c>
      <c r="C165" s="235" t="s">
        <v>191</v>
      </c>
      <c r="D165" s="235" t="s">
        <v>245</v>
      </c>
      <c r="E165" s="234">
        <v>19868</v>
      </c>
      <c r="F165" s="234">
        <v>14821</v>
      </c>
      <c r="G165" s="234">
        <v>1813</v>
      </c>
      <c r="H165" s="234">
        <v>12737</v>
      </c>
      <c r="I165" s="234">
        <v>271</v>
      </c>
      <c r="J165" s="234">
        <v>664</v>
      </c>
      <c r="K165" s="234">
        <v>1148</v>
      </c>
      <c r="L165" s="234">
        <v>1</v>
      </c>
      <c r="M165" s="234">
        <v>0</v>
      </c>
    </row>
    <row r="166" spans="1:13" ht="12.75">
      <c r="A166" s="235" t="s">
        <v>0</v>
      </c>
      <c r="B166" s="235" t="s">
        <v>223</v>
      </c>
      <c r="C166" s="235" t="s">
        <v>191</v>
      </c>
      <c r="D166" s="235" t="s">
        <v>245</v>
      </c>
      <c r="E166" s="234">
        <v>23958</v>
      </c>
      <c r="F166" s="234">
        <v>11355</v>
      </c>
      <c r="G166" s="234">
        <v>4447</v>
      </c>
      <c r="H166" s="234">
        <v>4990</v>
      </c>
      <c r="I166" s="234">
        <v>1918</v>
      </c>
      <c r="J166" s="234">
        <v>2661</v>
      </c>
      <c r="K166" s="234">
        <v>1781</v>
      </c>
      <c r="L166" s="234">
        <v>5</v>
      </c>
      <c r="M166" s="234">
        <v>0</v>
      </c>
    </row>
    <row r="167" spans="1:13" ht="12.75">
      <c r="A167" s="235" t="s">
        <v>0</v>
      </c>
      <c r="B167" s="235" t="s">
        <v>224</v>
      </c>
      <c r="C167" s="235" t="s">
        <v>191</v>
      </c>
      <c r="D167" s="235" t="s">
        <v>245</v>
      </c>
      <c r="E167" s="234">
        <v>44257</v>
      </c>
      <c r="F167" s="234">
        <v>22110</v>
      </c>
      <c r="G167" s="234">
        <v>7594</v>
      </c>
      <c r="H167" s="234">
        <v>10539</v>
      </c>
      <c r="I167" s="234">
        <v>3977</v>
      </c>
      <c r="J167" s="234">
        <v>4623</v>
      </c>
      <c r="K167" s="234">
        <v>2960</v>
      </c>
      <c r="L167" s="234">
        <v>11</v>
      </c>
      <c r="M167" s="234">
        <v>0</v>
      </c>
    </row>
    <row r="168" spans="1:13" ht="12.75">
      <c r="A168" s="235" t="s">
        <v>0</v>
      </c>
      <c r="B168" s="235" t="s">
        <v>182</v>
      </c>
      <c r="C168" s="235" t="s">
        <v>191</v>
      </c>
      <c r="D168" s="235" t="s">
        <v>245</v>
      </c>
      <c r="E168" s="234">
        <v>21355</v>
      </c>
      <c r="F168" s="234">
        <v>10621</v>
      </c>
      <c r="G168" s="234">
        <v>3686</v>
      </c>
      <c r="H168" s="234">
        <v>5041</v>
      </c>
      <c r="I168" s="234">
        <v>1894</v>
      </c>
      <c r="J168" s="234">
        <v>2224</v>
      </c>
      <c r="K168" s="234">
        <v>1456</v>
      </c>
      <c r="L168" s="234">
        <v>6</v>
      </c>
      <c r="M168" s="234">
        <v>0</v>
      </c>
    </row>
    <row r="169" spans="1:13" ht="12.75">
      <c r="A169" s="235" t="s">
        <v>0</v>
      </c>
      <c r="B169" s="235" t="s">
        <v>181</v>
      </c>
      <c r="C169" s="235" t="s">
        <v>191</v>
      </c>
      <c r="D169" s="235" t="s">
        <v>245</v>
      </c>
      <c r="E169" s="234">
        <v>7784</v>
      </c>
      <c r="F169" s="234">
        <v>3869</v>
      </c>
      <c r="G169" s="234">
        <v>1342</v>
      </c>
      <c r="H169" s="234">
        <v>1849</v>
      </c>
      <c r="I169" s="234">
        <v>678</v>
      </c>
      <c r="J169" s="234">
        <v>791</v>
      </c>
      <c r="K169" s="234">
        <v>549</v>
      </c>
      <c r="L169" s="234">
        <v>2</v>
      </c>
      <c r="M169" s="234">
        <v>0</v>
      </c>
    </row>
    <row r="170" spans="1:13" ht="12.75">
      <c r="A170" s="235" t="s">
        <v>209</v>
      </c>
      <c r="B170" s="235" t="s">
        <v>223</v>
      </c>
      <c r="C170" s="235" t="s">
        <v>191</v>
      </c>
      <c r="D170" s="235" t="s">
        <v>245</v>
      </c>
      <c r="E170" s="234">
        <v>8062</v>
      </c>
      <c r="F170" s="234">
        <v>4820</v>
      </c>
      <c r="G170" s="234">
        <v>1056</v>
      </c>
      <c r="H170" s="234">
        <v>3218</v>
      </c>
      <c r="I170" s="234">
        <v>546</v>
      </c>
      <c r="J170" s="234">
        <v>474</v>
      </c>
      <c r="K170" s="234">
        <v>580</v>
      </c>
      <c r="L170" s="234">
        <v>2</v>
      </c>
      <c r="M170" s="234">
        <v>0</v>
      </c>
    </row>
    <row r="171" spans="1:13" ht="12.75">
      <c r="A171" s="235" t="s">
        <v>209</v>
      </c>
      <c r="B171" s="235" t="s">
        <v>224</v>
      </c>
      <c r="C171" s="235" t="s">
        <v>191</v>
      </c>
      <c r="D171" s="235" t="s">
        <v>245</v>
      </c>
      <c r="E171" s="234">
        <v>16047</v>
      </c>
      <c r="F171" s="234">
        <v>9807</v>
      </c>
      <c r="G171" s="234">
        <v>2030</v>
      </c>
      <c r="H171" s="234">
        <v>6646</v>
      </c>
      <c r="I171" s="234">
        <v>1131</v>
      </c>
      <c r="J171" s="234">
        <v>987</v>
      </c>
      <c r="K171" s="234">
        <v>1037</v>
      </c>
      <c r="L171" s="234">
        <v>6</v>
      </c>
      <c r="M171" s="234">
        <v>0</v>
      </c>
    </row>
    <row r="172" spans="1:13" ht="12.75">
      <c r="A172" s="235" t="s">
        <v>209</v>
      </c>
      <c r="B172" s="235" t="s">
        <v>182</v>
      </c>
      <c r="C172" s="235" t="s">
        <v>191</v>
      </c>
      <c r="D172" s="235" t="s">
        <v>245</v>
      </c>
      <c r="E172" s="234">
        <v>7621</v>
      </c>
      <c r="F172" s="234">
        <v>4640</v>
      </c>
      <c r="G172" s="234">
        <v>971</v>
      </c>
      <c r="H172" s="234">
        <v>3139</v>
      </c>
      <c r="I172" s="234">
        <v>530</v>
      </c>
      <c r="J172" s="234">
        <v>464</v>
      </c>
      <c r="K172" s="234">
        <v>505</v>
      </c>
      <c r="L172" s="234">
        <v>2</v>
      </c>
      <c r="M172" s="234">
        <v>0</v>
      </c>
    </row>
    <row r="173" spans="1:13" ht="12.75">
      <c r="A173" s="235" t="s">
        <v>209</v>
      </c>
      <c r="B173" s="235" t="s">
        <v>181</v>
      </c>
      <c r="C173" s="235" t="s">
        <v>191</v>
      </c>
      <c r="D173" s="235" t="s">
        <v>245</v>
      </c>
      <c r="E173" s="234">
        <v>2481</v>
      </c>
      <c r="F173" s="234">
        <v>1452</v>
      </c>
      <c r="G173" s="234">
        <v>349</v>
      </c>
      <c r="H173" s="234">
        <v>963</v>
      </c>
      <c r="I173" s="234">
        <v>140</v>
      </c>
      <c r="J173" s="234">
        <v>159</v>
      </c>
      <c r="K173" s="234">
        <v>189</v>
      </c>
      <c r="L173" s="234">
        <v>1</v>
      </c>
      <c r="M173" s="234">
        <v>0</v>
      </c>
    </row>
    <row r="174" spans="1:13" ht="12.75">
      <c r="A174" s="235" t="s">
        <v>130</v>
      </c>
      <c r="B174" s="235" t="s">
        <v>223</v>
      </c>
      <c r="C174" s="235" t="s">
        <v>191</v>
      </c>
      <c r="D174" s="235" t="s">
        <v>245</v>
      </c>
      <c r="E174" s="234">
        <v>55543</v>
      </c>
      <c r="F174" s="234">
        <v>27236</v>
      </c>
      <c r="G174" s="234">
        <v>9530</v>
      </c>
      <c r="H174" s="234">
        <v>12670</v>
      </c>
      <c r="I174" s="234">
        <v>5036</v>
      </c>
      <c r="J174" s="234">
        <v>5748</v>
      </c>
      <c r="K174" s="234">
        <v>3613</v>
      </c>
      <c r="L174" s="234">
        <v>53</v>
      </c>
      <c r="M174" s="234">
        <v>116</v>
      </c>
    </row>
    <row r="175" spans="1:13" ht="12.75">
      <c r="A175" s="235" t="s">
        <v>130</v>
      </c>
      <c r="B175" s="235" t="s">
        <v>224</v>
      </c>
      <c r="C175" s="235" t="s">
        <v>191</v>
      </c>
      <c r="D175" s="235" t="s">
        <v>245</v>
      </c>
      <c r="E175" s="234">
        <v>115152</v>
      </c>
      <c r="F175" s="234">
        <v>59310</v>
      </c>
      <c r="G175" s="234">
        <v>18410</v>
      </c>
      <c r="H175" s="234">
        <v>29629</v>
      </c>
      <c r="I175" s="234">
        <v>11271</v>
      </c>
      <c r="J175" s="234">
        <v>11346</v>
      </c>
      <c r="K175" s="234">
        <v>6775</v>
      </c>
      <c r="L175" s="234">
        <v>101</v>
      </c>
      <c r="M175" s="234">
        <v>188</v>
      </c>
    </row>
    <row r="176" spans="1:13" ht="12.75">
      <c r="A176" s="235" t="s">
        <v>130</v>
      </c>
      <c r="B176" s="235" t="s">
        <v>182</v>
      </c>
      <c r="C176" s="235" t="s">
        <v>191</v>
      </c>
      <c r="D176" s="235" t="s">
        <v>245</v>
      </c>
      <c r="E176" s="234">
        <v>52780</v>
      </c>
      <c r="F176" s="234">
        <v>26912</v>
      </c>
      <c r="G176" s="234">
        <v>8586</v>
      </c>
      <c r="H176" s="234">
        <v>13289</v>
      </c>
      <c r="I176" s="234">
        <v>5037</v>
      </c>
      <c r="J176" s="234">
        <v>5262</v>
      </c>
      <c r="K176" s="234">
        <v>3186</v>
      </c>
      <c r="L176" s="234">
        <v>45</v>
      </c>
      <c r="M176" s="234">
        <v>93</v>
      </c>
    </row>
    <row r="177" spans="1:13" ht="12.75">
      <c r="A177" s="235" t="s">
        <v>130</v>
      </c>
      <c r="B177" s="235" t="s">
        <v>181</v>
      </c>
      <c r="C177" s="235" t="s">
        <v>191</v>
      </c>
      <c r="D177" s="235" t="s">
        <v>245</v>
      </c>
      <c r="E177" s="234">
        <v>24511</v>
      </c>
      <c r="F177" s="234">
        <v>12392</v>
      </c>
      <c r="G177" s="234">
        <v>4037</v>
      </c>
      <c r="H177" s="234">
        <v>6086</v>
      </c>
      <c r="I177" s="234">
        <v>2269</v>
      </c>
      <c r="J177" s="234">
        <v>2415</v>
      </c>
      <c r="K177" s="234">
        <v>1560</v>
      </c>
      <c r="L177" s="234">
        <v>19</v>
      </c>
      <c r="M177" s="234">
        <v>43</v>
      </c>
    </row>
    <row r="178" spans="1:13" ht="12.75">
      <c r="A178" s="235" t="s">
        <v>119</v>
      </c>
      <c r="B178" s="235" t="s">
        <v>223</v>
      </c>
      <c r="C178" s="235" t="s">
        <v>191</v>
      </c>
      <c r="D178" s="235" t="s">
        <v>245</v>
      </c>
      <c r="E178" s="234">
        <v>7678</v>
      </c>
      <c r="F178" s="234">
        <v>4377</v>
      </c>
      <c r="G178" s="234">
        <v>1087</v>
      </c>
      <c r="H178" s="234">
        <v>2639</v>
      </c>
      <c r="I178" s="234">
        <v>651</v>
      </c>
      <c r="J178" s="234">
        <v>612</v>
      </c>
      <c r="K178" s="234">
        <v>474</v>
      </c>
      <c r="L178" s="234">
        <v>1</v>
      </c>
      <c r="M178" s="234">
        <v>0</v>
      </c>
    </row>
    <row r="179" spans="1:13" ht="12.75">
      <c r="A179" s="235" t="s">
        <v>119</v>
      </c>
      <c r="B179" s="235" t="s">
        <v>224</v>
      </c>
      <c r="C179" s="235" t="s">
        <v>191</v>
      </c>
      <c r="D179" s="235" t="s">
        <v>245</v>
      </c>
      <c r="E179" s="234">
        <v>15941</v>
      </c>
      <c r="F179" s="234">
        <v>9454</v>
      </c>
      <c r="G179" s="234">
        <v>2081</v>
      </c>
      <c r="H179" s="234">
        <v>5931</v>
      </c>
      <c r="I179" s="234">
        <v>1442</v>
      </c>
      <c r="J179" s="234">
        <v>1201</v>
      </c>
      <c r="K179" s="234">
        <v>877</v>
      </c>
      <c r="L179" s="234">
        <v>3</v>
      </c>
      <c r="M179" s="234">
        <v>0</v>
      </c>
    </row>
    <row r="180" spans="1:13" ht="12.75">
      <c r="A180" s="235" t="s">
        <v>119</v>
      </c>
      <c r="B180" s="235" t="s">
        <v>182</v>
      </c>
      <c r="C180" s="235" t="s">
        <v>191</v>
      </c>
      <c r="D180" s="235" t="s">
        <v>245</v>
      </c>
      <c r="E180" s="234">
        <v>7122</v>
      </c>
      <c r="F180" s="234">
        <v>4133</v>
      </c>
      <c r="G180" s="234">
        <v>978</v>
      </c>
      <c r="H180" s="234">
        <v>2548</v>
      </c>
      <c r="I180" s="234">
        <v>607</v>
      </c>
      <c r="J180" s="234">
        <v>552</v>
      </c>
      <c r="K180" s="234">
        <v>426</v>
      </c>
      <c r="L180" s="234">
        <v>0</v>
      </c>
      <c r="M180" s="234">
        <v>0</v>
      </c>
    </row>
    <row r="181" spans="1:13" ht="12.75">
      <c r="A181" s="235" t="s">
        <v>119</v>
      </c>
      <c r="B181" s="235" t="s">
        <v>181</v>
      </c>
      <c r="C181" s="235" t="s">
        <v>191</v>
      </c>
      <c r="D181" s="235" t="s">
        <v>245</v>
      </c>
      <c r="E181" s="234">
        <v>2807</v>
      </c>
      <c r="F181" s="234">
        <v>1646</v>
      </c>
      <c r="G181" s="234">
        <v>381</v>
      </c>
      <c r="H181" s="234">
        <v>1028</v>
      </c>
      <c r="I181" s="234">
        <v>237</v>
      </c>
      <c r="J181" s="234">
        <v>219</v>
      </c>
      <c r="K181" s="234">
        <v>162</v>
      </c>
      <c r="L181" s="234">
        <v>0</v>
      </c>
      <c r="M181" s="234">
        <v>0</v>
      </c>
    </row>
    <row r="182" spans="1:13" ht="12.75">
      <c r="A182" s="235" t="s">
        <v>122</v>
      </c>
      <c r="B182" s="235" t="s">
        <v>223</v>
      </c>
      <c r="C182" s="235" t="s">
        <v>191</v>
      </c>
      <c r="D182" s="235" t="s">
        <v>245</v>
      </c>
      <c r="E182" s="234">
        <v>23942</v>
      </c>
      <c r="F182" s="234">
        <v>11949</v>
      </c>
      <c r="G182" s="234">
        <v>4152</v>
      </c>
      <c r="H182" s="234">
        <v>5793</v>
      </c>
      <c r="I182" s="234">
        <v>2004</v>
      </c>
      <c r="J182" s="234">
        <v>2469</v>
      </c>
      <c r="K182" s="234">
        <v>1681</v>
      </c>
      <c r="L182" s="234">
        <v>2</v>
      </c>
      <c r="M182" s="234">
        <v>0</v>
      </c>
    </row>
    <row r="183" spans="1:13" ht="12.75">
      <c r="A183" s="235" t="s">
        <v>122</v>
      </c>
      <c r="B183" s="235" t="s">
        <v>224</v>
      </c>
      <c r="C183" s="235" t="s">
        <v>191</v>
      </c>
      <c r="D183" s="235" t="s">
        <v>245</v>
      </c>
      <c r="E183" s="234">
        <v>42617</v>
      </c>
      <c r="F183" s="234">
        <v>22030</v>
      </c>
      <c r="G183" s="234">
        <v>6999</v>
      </c>
      <c r="H183" s="234">
        <v>11242</v>
      </c>
      <c r="I183" s="234">
        <v>3789</v>
      </c>
      <c r="J183" s="234">
        <v>4201</v>
      </c>
      <c r="K183" s="234">
        <v>2796</v>
      </c>
      <c r="L183" s="234">
        <v>2</v>
      </c>
      <c r="M183" s="234">
        <v>0</v>
      </c>
    </row>
    <row r="184" spans="1:13" ht="12.75">
      <c r="A184" s="235" t="s">
        <v>122</v>
      </c>
      <c r="B184" s="235" t="s">
        <v>182</v>
      </c>
      <c r="C184" s="235" t="s">
        <v>191</v>
      </c>
      <c r="D184" s="235" t="s">
        <v>245</v>
      </c>
      <c r="E184" s="234">
        <v>21058</v>
      </c>
      <c r="F184" s="234">
        <v>10808</v>
      </c>
      <c r="G184" s="234">
        <v>3499</v>
      </c>
      <c r="H184" s="234">
        <v>5485</v>
      </c>
      <c r="I184" s="234">
        <v>1824</v>
      </c>
      <c r="J184" s="234">
        <v>2073</v>
      </c>
      <c r="K184" s="234">
        <v>1424</v>
      </c>
      <c r="L184" s="234">
        <v>2</v>
      </c>
      <c r="M184" s="234">
        <v>0</v>
      </c>
    </row>
    <row r="185" spans="1:13" ht="12.75">
      <c r="A185" s="235" t="s">
        <v>122</v>
      </c>
      <c r="B185" s="235" t="s">
        <v>181</v>
      </c>
      <c r="C185" s="235" t="s">
        <v>191</v>
      </c>
      <c r="D185" s="235" t="s">
        <v>245</v>
      </c>
      <c r="E185" s="234">
        <v>8213</v>
      </c>
      <c r="F185" s="234">
        <v>4157</v>
      </c>
      <c r="G185" s="234">
        <v>1388</v>
      </c>
      <c r="H185" s="234">
        <v>2057</v>
      </c>
      <c r="I185" s="234">
        <v>712</v>
      </c>
      <c r="J185" s="234">
        <v>821</v>
      </c>
      <c r="K185" s="234">
        <v>566</v>
      </c>
      <c r="L185" s="234">
        <v>1</v>
      </c>
      <c r="M185" s="234">
        <v>0</v>
      </c>
    </row>
    <row r="186" spans="1:13" ht="12.75">
      <c r="A186" s="235" t="s">
        <v>211</v>
      </c>
      <c r="B186" s="235" t="s">
        <v>223</v>
      </c>
      <c r="C186" s="235" t="s">
        <v>191</v>
      </c>
      <c r="D186" s="235" t="s">
        <v>245</v>
      </c>
      <c r="E186" s="234">
        <v>8038</v>
      </c>
      <c r="F186" s="234">
        <v>4677</v>
      </c>
      <c r="G186" s="234">
        <v>1084</v>
      </c>
      <c r="H186" s="234">
        <v>2994</v>
      </c>
      <c r="I186" s="234">
        <v>599</v>
      </c>
      <c r="J186" s="234">
        <v>490</v>
      </c>
      <c r="K186" s="234">
        <v>594</v>
      </c>
      <c r="L186" s="234">
        <v>0</v>
      </c>
      <c r="M186" s="234">
        <v>0</v>
      </c>
    </row>
    <row r="187" spans="1:13" ht="12.75">
      <c r="A187" s="235" t="s">
        <v>211</v>
      </c>
      <c r="B187" s="235" t="s">
        <v>224</v>
      </c>
      <c r="C187" s="235" t="s">
        <v>191</v>
      </c>
      <c r="D187" s="235" t="s">
        <v>245</v>
      </c>
      <c r="E187" s="234">
        <v>18048</v>
      </c>
      <c r="F187" s="234">
        <v>10828</v>
      </c>
      <c r="G187" s="234">
        <v>2291</v>
      </c>
      <c r="H187" s="234">
        <v>7105</v>
      </c>
      <c r="I187" s="234">
        <v>1432</v>
      </c>
      <c r="J187" s="234">
        <v>1085</v>
      </c>
      <c r="K187" s="234">
        <v>1206</v>
      </c>
      <c r="L187" s="234">
        <v>0</v>
      </c>
      <c r="M187" s="234">
        <v>0</v>
      </c>
    </row>
    <row r="188" spans="1:13" ht="12.75">
      <c r="A188" s="235" t="s">
        <v>211</v>
      </c>
      <c r="B188" s="235" t="s">
        <v>182</v>
      </c>
      <c r="C188" s="235" t="s">
        <v>191</v>
      </c>
      <c r="D188" s="235" t="s">
        <v>245</v>
      </c>
      <c r="E188" s="234">
        <v>8424</v>
      </c>
      <c r="F188" s="234">
        <v>4984</v>
      </c>
      <c r="G188" s="234">
        <v>1107</v>
      </c>
      <c r="H188" s="234">
        <v>3226</v>
      </c>
      <c r="I188" s="234">
        <v>651</v>
      </c>
      <c r="J188" s="234">
        <v>532</v>
      </c>
      <c r="K188" s="234">
        <v>575</v>
      </c>
      <c r="L188" s="234">
        <v>0</v>
      </c>
      <c r="M188" s="234">
        <v>0</v>
      </c>
    </row>
    <row r="189" spans="1:13" ht="12.75">
      <c r="A189" s="235" t="s">
        <v>211</v>
      </c>
      <c r="B189" s="235" t="s">
        <v>181</v>
      </c>
      <c r="C189" s="235" t="s">
        <v>191</v>
      </c>
      <c r="D189" s="235" t="s">
        <v>245</v>
      </c>
      <c r="E189" s="234">
        <v>3556</v>
      </c>
      <c r="F189" s="234">
        <v>2070</v>
      </c>
      <c r="G189" s="234">
        <v>480</v>
      </c>
      <c r="H189" s="234">
        <v>1323</v>
      </c>
      <c r="I189" s="234">
        <v>267</v>
      </c>
      <c r="J189" s="234">
        <v>221</v>
      </c>
      <c r="K189" s="234">
        <v>259</v>
      </c>
      <c r="L189" s="234">
        <v>0</v>
      </c>
      <c r="M189" s="234">
        <v>0</v>
      </c>
    </row>
    <row r="190" spans="1:13" ht="12.75">
      <c r="A190" s="235" t="s">
        <v>212</v>
      </c>
      <c r="B190" s="235" t="s">
        <v>223</v>
      </c>
      <c r="C190" s="235" t="s">
        <v>191</v>
      </c>
      <c r="D190" s="235" t="s">
        <v>245</v>
      </c>
      <c r="E190" s="234">
        <v>23338</v>
      </c>
      <c r="F190" s="234">
        <v>11447</v>
      </c>
      <c r="G190" s="234">
        <v>3956</v>
      </c>
      <c r="H190" s="234">
        <v>5375</v>
      </c>
      <c r="I190" s="234">
        <v>2116</v>
      </c>
      <c r="J190" s="234">
        <v>2109</v>
      </c>
      <c r="K190" s="234">
        <v>1832</v>
      </c>
      <c r="L190" s="234">
        <v>14</v>
      </c>
      <c r="M190" s="234">
        <v>1</v>
      </c>
    </row>
    <row r="191" spans="1:13" ht="12.75">
      <c r="A191" s="235" t="s">
        <v>212</v>
      </c>
      <c r="B191" s="235" t="s">
        <v>224</v>
      </c>
      <c r="C191" s="235" t="s">
        <v>191</v>
      </c>
      <c r="D191" s="235" t="s">
        <v>245</v>
      </c>
      <c r="E191" s="234">
        <v>44901</v>
      </c>
      <c r="F191" s="234">
        <v>23157</v>
      </c>
      <c r="G191" s="234">
        <v>7104</v>
      </c>
      <c r="H191" s="234">
        <v>11698</v>
      </c>
      <c r="I191" s="234">
        <v>4355</v>
      </c>
      <c r="J191" s="234">
        <v>3950</v>
      </c>
      <c r="K191" s="234">
        <v>3130</v>
      </c>
      <c r="L191" s="234">
        <v>21</v>
      </c>
      <c r="M191" s="234">
        <v>3</v>
      </c>
    </row>
    <row r="192" spans="1:13" ht="12.75">
      <c r="A192" s="235" t="s">
        <v>212</v>
      </c>
      <c r="B192" s="235" t="s">
        <v>182</v>
      </c>
      <c r="C192" s="235" t="s">
        <v>191</v>
      </c>
      <c r="D192" s="235" t="s">
        <v>245</v>
      </c>
      <c r="E192" s="234">
        <v>21804</v>
      </c>
      <c r="F192" s="234">
        <v>11229</v>
      </c>
      <c r="G192" s="234">
        <v>3472</v>
      </c>
      <c r="H192" s="234">
        <v>5685</v>
      </c>
      <c r="I192" s="234">
        <v>2072</v>
      </c>
      <c r="J192" s="234">
        <v>1929</v>
      </c>
      <c r="K192" s="234">
        <v>1528</v>
      </c>
      <c r="L192" s="234">
        <v>14</v>
      </c>
      <c r="M192" s="234">
        <v>1</v>
      </c>
    </row>
    <row r="193" spans="1:13" ht="12.75">
      <c r="A193" s="235" t="s">
        <v>212</v>
      </c>
      <c r="B193" s="235" t="s">
        <v>181</v>
      </c>
      <c r="C193" s="235" t="s">
        <v>191</v>
      </c>
      <c r="D193" s="235" t="s">
        <v>245</v>
      </c>
      <c r="E193" s="234">
        <v>7855</v>
      </c>
      <c r="F193" s="234">
        <v>3948</v>
      </c>
      <c r="G193" s="234">
        <v>1307</v>
      </c>
      <c r="H193" s="234">
        <v>1931</v>
      </c>
      <c r="I193" s="234">
        <v>710</v>
      </c>
      <c r="J193" s="234">
        <v>730</v>
      </c>
      <c r="K193" s="234">
        <v>572</v>
      </c>
      <c r="L193" s="234">
        <v>4</v>
      </c>
      <c r="M193" s="234">
        <v>1</v>
      </c>
    </row>
    <row r="194" spans="1:13" ht="12.75">
      <c r="A194" s="235" t="s">
        <v>125</v>
      </c>
      <c r="B194" s="235" t="s">
        <v>223</v>
      </c>
      <c r="C194" s="235" t="s">
        <v>191</v>
      </c>
      <c r="D194" s="235" t="s">
        <v>245</v>
      </c>
      <c r="E194" s="234">
        <v>49908</v>
      </c>
      <c r="F194" s="234">
        <v>22405</v>
      </c>
      <c r="G194" s="234">
        <v>8932</v>
      </c>
      <c r="H194" s="234">
        <v>10007</v>
      </c>
      <c r="I194" s="234">
        <v>3466</v>
      </c>
      <c r="J194" s="234">
        <v>4286</v>
      </c>
      <c r="K194" s="234">
        <v>4018</v>
      </c>
      <c r="L194" s="234">
        <v>220</v>
      </c>
      <c r="M194" s="234">
        <v>408</v>
      </c>
    </row>
    <row r="195" spans="1:13" ht="12.75">
      <c r="A195" s="235" t="s">
        <v>125</v>
      </c>
      <c r="B195" s="235" t="s">
        <v>224</v>
      </c>
      <c r="C195" s="235" t="s">
        <v>191</v>
      </c>
      <c r="D195" s="235" t="s">
        <v>245</v>
      </c>
      <c r="E195" s="234">
        <v>103448</v>
      </c>
      <c r="F195" s="234">
        <v>49133</v>
      </c>
      <c r="G195" s="234">
        <v>17532</v>
      </c>
      <c r="H195" s="234">
        <v>23527</v>
      </c>
      <c r="I195" s="234">
        <v>8074</v>
      </c>
      <c r="J195" s="234">
        <v>8740</v>
      </c>
      <c r="K195" s="234">
        <v>7781</v>
      </c>
      <c r="L195" s="234">
        <v>374</v>
      </c>
      <c r="M195" s="234">
        <v>637</v>
      </c>
    </row>
    <row r="196" spans="1:13" ht="12.75">
      <c r="A196" s="235" t="s">
        <v>125</v>
      </c>
      <c r="B196" s="235" t="s">
        <v>182</v>
      </c>
      <c r="C196" s="235" t="s">
        <v>191</v>
      </c>
      <c r="D196" s="235" t="s">
        <v>245</v>
      </c>
      <c r="E196" s="234">
        <v>49311</v>
      </c>
      <c r="F196" s="234">
        <v>23124</v>
      </c>
      <c r="G196" s="234">
        <v>8465</v>
      </c>
      <c r="H196" s="234">
        <v>10890</v>
      </c>
      <c r="I196" s="234">
        <v>3769</v>
      </c>
      <c r="J196" s="234">
        <v>4143</v>
      </c>
      <c r="K196" s="234">
        <v>3828</v>
      </c>
      <c r="L196" s="234">
        <v>180</v>
      </c>
      <c r="M196" s="234">
        <v>314</v>
      </c>
    </row>
    <row r="197" spans="1:13" ht="12.75">
      <c r="A197" s="235" t="s">
        <v>125</v>
      </c>
      <c r="B197" s="235" t="s">
        <v>181</v>
      </c>
      <c r="C197" s="235" t="s">
        <v>191</v>
      </c>
      <c r="D197" s="235" t="s">
        <v>245</v>
      </c>
      <c r="E197" s="234">
        <v>20149</v>
      </c>
      <c r="F197" s="234">
        <v>9232</v>
      </c>
      <c r="G197" s="234">
        <v>3531</v>
      </c>
      <c r="H197" s="234">
        <v>4210</v>
      </c>
      <c r="I197" s="234">
        <v>1491</v>
      </c>
      <c r="J197" s="234">
        <v>1682</v>
      </c>
      <c r="K197" s="234">
        <v>1634</v>
      </c>
      <c r="L197" s="234">
        <v>81</v>
      </c>
      <c r="M197" s="234">
        <v>134</v>
      </c>
    </row>
    <row r="198" spans="1:13" ht="12.75">
      <c r="A198" s="235" t="s">
        <v>127</v>
      </c>
      <c r="B198" s="235" t="s">
        <v>223</v>
      </c>
      <c r="C198" s="235" t="s">
        <v>191</v>
      </c>
      <c r="D198" s="235" t="s">
        <v>245</v>
      </c>
      <c r="E198" s="234">
        <v>7999</v>
      </c>
      <c r="F198" s="234">
        <v>4913</v>
      </c>
      <c r="G198" s="234">
        <v>968</v>
      </c>
      <c r="H198" s="234">
        <v>3307</v>
      </c>
      <c r="I198" s="234">
        <v>638</v>
      </c>
      <c r="J198" s="234">
        <v>461</v>
      </c>
      <c r="K198" s="234">
        <v>503</v>
      </c>
      <c r="L198" s="234">
        <v>3</v>
      </c>
      <c r="M198" s="234">
        <v>1</v>
      </c>
    </row>
    <row r="199" spans="1:13" ht="12.75">
      <c r="A199" s="235" t="s">
        <v>127</v>
      </c>
      <c r="B199" s="235" t="s">
        <v>224</v>
      </c>
      <c r="C199" s="235" t="s">
        <v>191</v>
      </c>
      <c r="D199" s="235" t="s">
        <v>245</v>
      </c>
      <c r="E199" s="234">
        <v>15523</v>
      </c>
      <c r="F199" s="234">
        <v>9855</v>
      </c>
      <c r="G199" s="234">
        <v>1731</v>
      </c>
      <c r="H199" s="234">
        <v>6810</v>
      </c>
      <c r="I199" s="234">
        <v>1314</v>
      </c>
      <c r="J199" s="234">
        <v>846</v>
      </c>
      <c r="K199" s="234">
        <v>880</v>
      </c>
      <c r="L199" s="234">
        <v>3</v>
      </c>
      <c r="M199" s="234">
        <v>2</v>
      </c>
    </row>
    <row r="200" spans="1:13" ht="12.75">
      <c r="A200" s="235" t="s">
        <v>127</v>
      </c>
      <c r="B200" s="235" t="s">
        <v>182</v>
      </c>
      <c r="C200" s="235" t="s">
        <v>191</v>
      </c>
      <c r="D200" s="235" t="s">
        <v>245</v>
      </c>
      <c r="E200" s="234">
        <v>7870</v>
      </c>
      <c r="F200" s="234">
        <v>4951</v>
      </c>
      <c r="G200" s="234">
        <v>891</v>
      </c>
      <c r="H200" s="234">
        <v>3389</v>
      </c>
      <c r="I200" s="234">
        <v>671</v>
      </c>
      <c r="J200" s="234">
        <v>428</v>
      </c>
      <c r="K200" s="234">
        <v>461</v>
      </c>
      <c r="L200" s="234">
        <v>1</v>
      </c>
      <c r="M200" s="234">
        <v>1</v>
      </c>
    </row>
    <row r="201" spans="1:13" ht="12.75">
      <c r="A201" s="235" t="s">
        <v>127</v>
      </c>
      <c r="B201" s="235" t="s">
        <v>181</v>
      </c>
      <c r="C201" s="235" t="s">
        <v>191</v>
      </c>
      <c r="D201" s="235" t="s">
        <v>245</v>
      </c>
      <c r="E201" s="234">
        <v>3049</v>
      </c>
      <c r="F201" s="234">
        <v>1866</v>
      </c>
      <c r="G201" s="234">
        <v>374</v>
      </c>
      <c r="H201" s="234">
        <v>1254</v>
      </c>
      <c r="I201" s="234">
        <v>238</v>
      </c>
      <c r="J201" s="234">
        <v>179</v>
      </c>
      <c r="K201" s="234">
        <v>194</v>
      </c>
      <c r="L201" s="234">
        <v>0</v>
      </c>
      <c r="M201" s="234">
        <v>1</v>
      </c>
    </row>
    <row r="202" spans="1:13" ht="12.75">
      <c r="A202" s="235" t="s">
        <v>117</v>
      </c>
      <c r="B202" s="235" t="s">
        <v>223</v>
      </c>
      <c r="C202" s="235" t="s">
        <v>191</v>
      </c>
      <c r="D202" s="235" t="s">
        <v>245</v>
      </c>
      <c r="E202" s="234">
        <v>39902</v>
      </c>
      <c r="F202" s="234">
        <v>19152</v>
      </c>
      <c r="G202" s="234">
        <v>7064</v>
      </c>
      <c r="H202" s="234">
        <v>8671</v>
      </c>
      <c r="I202" s="234">
        <v>3417</v>
      </c>
      <c r="J202" s="234">
        <v>3867</v>
      </c>
      <c r="K202" s="234">
        <v>3189</v>
      </c>
      <c r="L202" s="234">
        <v>8</v>
      </c>
      <c r="M202" s="234">
        <v>0</v>
      </c>
    </row>
    <row r="203" spans="1:13" ht="12.75">
      <c r="A203" s="235" t="s">
        <v>117</v>
      </c>
      <c r="B203" s="235" t="s">
        <v>224</v>
      </c>
      <c r="C203" s="235" t="s">
        <v>191</v>
      </c>
      <c r="D203" s="235" t="s">
        <v>245</v>
      </c>
      <c r="E203" s="234">
        <v>72866</v>
      </c>
      <c r="F203" s="234">
        <v>37072</v>
      </c>
      <c r="G203" s="234">
        <v>11903</v>
      </c>
      <c r="H203" s="234">
        <v>18311</v>
      </c>
      <c r="I203" s="234">
        <v>6858</v>
      </c>
      <c r="J203" s="234">
        <v>6786</v>
      </c>
      <c r="K203" s="234">
        <v>5104</v>
      </c>
      <c r="L203" s="234">
        <v>13</v>
      </c>
      <c r="M203" s="234">
        <v>0</v>
      </c>
    </row>
    <row r="204" spans="1:13" ht="12.75">
      <c r="A204" s="235" t="s">
        <v>117</v>
      </c>
      <c r="B204" s="235" t="s">
        <v>182</v>
      </c>
      <c r="C204" s="235" t="s">
        <v>191</v>
      </c>
      <c r="D204" s="235" t="s">
        <v>245</v>
      </c>
      <c r="E204" s="234">
        <v>34427</v>
      </c>
      <c r="F204" s="234">
        <v>17347</v>
      </c>
      <c r="G204" s="234">
        <v>5681</v>
      </c>
      <c r="H204" s="234">
        <v>8478</v>
      </c>
      <c r="I204" s="234">
        <v>3188</v>
      </c>
      <c r="J204" s="234">
        <v>3159</v>
      </c>
      <c r="K204" s="234">
        <v>2514</v>
      </c>
      <c r="L204" s="234">
        <v>8</v>
      </c>
      <c r="M204" s="234">
        <v>0</v>
      </c>
    </row>
    <row r="205" spans="1:13" ht="12.75">
      <c r="A205" s="235" t="s">
        <v>117</v>
      </c>
      <c r="B205" s="235" t="s">
        <v>181</v>
      </c>
      <c r="C205" s="235" t="s">
        <v>191</v>
      </c>
      <c r="D205" s="235" t="s">
        <v>245</v>
      </c>
      <c r="E205" s="234">
        <v>12591</v>
      </c>
      <c r="F205" s="234">
        <v>6226</v>
      </c>
      <c r="G205" s="234">
        <v>2121</v>
      </c>
      <c r="H205" s="234">
        <v>2950</v>
      </c>
      <c r="I205" s="234">
        <v>1155</v>
      </c>
      <c r="J205" s="234">
        <v>1158</v>
      </c>
      <c r="K205" s="234">
        <v>958</v>
      </c>
      <c r="L205" s="234">
        <v>5</v>
      </c>
      <c r="M205" s="234">
        <v>0</v>
      </c>
    </row>
    <row r="206" spans="1:13" ht="12.75">
      <c r="A206" s="235" t="s">
        <v>129</v>
      </c>
      <c r="B206" s="235" t="s">
        <v>223</v>
      </c>
      <c r="C206" s="235" t="s">
        <v>191</v>
      </c>
      <c r="D206" s="235" t="s">
        <v>245</v>
      </c>
      <c r="E206" s="234">
        <v>41971</v>
      </c>
      <c r="F206" s="234">
        <v>17031</v>
      </c>
      <c r="G206" s="234">
        <v>8185</v>
      </c>
      <c r="H206" s="234">
        <v>6399</v>
      </c>
      <c r="I206" s="234">
        <v>2447</v>
      </c>
      <c r="J206" s="234">
        <v>4378</v>
      </c>
      <c r="K206" s="234">
        <v>2900</v>
      </c>
      <c r="L206" s="234">
        <v>295</v>
      </c>
      <c r="M206" s="234">
        <v>612</v>
      </c>
    </row>
    <row r="207" spans="1:13" ht="12.75">
      <c r="A207" s="235" t="s">
        <v>129</v>
      </c>
      <c r="B207" s="235" t="s">
        <v>224</v>
      </c>
      <c r="C207" s="235" t="s">
        <v>191</v>
      </c>
      <c r="D207" s="235" t="s">
        <v>245</v>
      </c>
      <c r="E207" s="234">
        <v>76351</v>
      </c>
      <c r="F207" s="234">
        <v>32994</v>
      </c>
      <c r="G207" s="234">
        <v>14124</v>
      </c>
      <c r="H207" s="234">
        <v>13477</v>
      </c>
      <c r="I207" s="234">
        <v>5393</v>
      </c>
      <c r="J207" s="234">
        <v>7749</v>
      </c>
      <c r="K207" s="234">
        <v>5001</v>
      </c>
      <c r="L207" s="234">
        <v>473</v>
      </c>
      <c r="M207" s="234">
        <v>901</v>
      </c>
    </row>
    <row r="208" spans="1:13" ht="12.75">
      <c r="A208" s="235" t="s">
        <v>129</v>
      </c>
      <c r="B208" s="235" t="s">
        <v>182</v>
      </c>
      <c r="C208" s="235" t="s">
        <v>191</v>
      </c>
      <c r="D208" s="235" t="s">
        <v>245</v>
      </c>
      <c r="E208" s="234">
        <v>37467</v>
      </c>
      <c r="F208" s="234">
        <v>16162</v>
      </c>
      <c r="G208" s="234">
        <v>6988</v>
      </c>
      <c r="H208" s="234">
        <v>6573</v>
      </c>
      <c r="I208" s="234">
        <v>2601</v>
      </c>
      <c r="J208" s="234">
        <v>3821</v>
      </c>
      <c r="K208" s="234">
        <v>2510</v>
      </c>
      <c r="L208" s="234">
        <v>237</v>
      </c>
      <c r="M208" s="234">
        <v>420</v>
      </c>
    </row>
    <row r="209" spans="1:13" ht="12.75">
      <c r="A209" s="235" t="s">
        <v>129</v>
      </c>
      <c r="B209" s="235" t="s">
        <v>181</v>
      </c>
      <c r="C209" s="235" t="s">
        <v>191</v>
      </c>
      <c r="D209" s="235" t="s">
        <v>245</v>
      </c>
      <c r="E209" s="234">
        <v>13130</v>
      </c>
      <c r="F209" s="234">
        <v>5566</v>
      </c>
      <c r="G209" s="234">
        <v>2499</v>
      </c>
      <c r="H209" s="234">
        <v>2197</v>
      </c>
      <c r="I209" s="234">
        <v>870</v>
      </c>
      <c r="J209" s="234">
        <v>1364</v>
      </c>
      <c r="K209" s="234">
        <v>898</v>
      </c>
      <c r="L209" s="234">
        <v>89</v>
      </c>
      <c r="M209" s="234">
        <v>148</v>
      </c>
    </row>
    <row r="210" spans="1:13" ht="12.75">
      <c r="A210" s="235" t="s">
        <v>210</v>
      </c>
      <c r="B210" s="235" t="s">
        <v>223</v>
      </c>
      <c r="C210" s="235" t="s">
        <v>191</v>
      </c>
      <c r="D210" s="235" t="s">
        <v>245</v>
      </c>
      <c r="E210" s="234">
        <v>15895</v>
      </c>
      <c r="F210" s="234">
        <v>8449</v>
      </c>
      <c r="G210" s="234">
        <v>2471</v>
      </c>
      <c r="H210" s="234">
        <v>4657</v>
      </c>
      <c r="I210" s="234">
        <v>1321</v>
      </c>
      <c r="J210" s="234">
        <v>1292</v>
      </c>
      <c r="K210" s="234">
        <v>1176</v>
      </c>
      <c r="L210" s="234">
        <v>2</v>
      </c>
      <c r="M210" s="234">
        <v>1</v>
      </c>
    </row>
    <row r="211" spans="1:13" ht="12.75">
      <c r="A211" s="235" t="s">
        <v>210</v>
      </c>
      <c r="B211" s="235" t="s">
        <v>224</v>
      </c>
      <c r="C211" s="235" t="s">
        <v>191</v>
      </c>
      <c r="D211" s="235" t="s">
        <v>245</v>
      </c>
      <c r="E211" s="234">
        <v>30727</v>
      </c>
      <c r="F211" s="234">
        <v>17047</v>
      </c>
      <c r="G211" s="234">
        <v>4457</v>
      </c>
      <c r="H211" s="234">
        <v>9918</v>
      </c>
      <c r="I211" s="234">
        <v>2672</v>
      </c>
      <c r="J211" s="234">
        <v>2368</v>
      </c>
      <c r="K211" s="234">
        <v>2085</v>
      </c>
      <c r="L211" s="234">
        <v>3</v>
      </c>
      <c r="M211" s="234">
        <v>1</v>
      </c>
    </row>
    <row r="212" spans="1:13" ht="12.75">
      <c r="A212" s="235" t="s">
        <v>210</v>
      </c>
      <c r="B212" s="235" t="s">
        <v>182</v>
      </c>
      <c r="C212" s="235" t="s">
        <v>191</v>
      </c>
      <c r="D212" s="235" t="s">
        <v>245</v>
      </c>
      <c r="E212" s="234">
        <v>14505</v>
      </c>
      <c r="F212" s="234">
        <v>7964</v>
      </c>
      <c r="G212" s="234">
        <v>2152</v>
      </c>
      <c r="H212" s="234">
        <v>4599</v>
      </c>
      <c r="I212" s="234">
        <v>1213</v>
      </c>
      <c r="J212" s="234">
        <v>1131</v>
      </c>
      <c r="K212" s="234">
        <v>1019</v>
      </c>
      <c r="L212" s="234">
        <v>1</v>
      </c>
      <c r="M212" s="234">
        <v>1</v>
      </c>
    </row>
    <row r="213" spans="1:13" ht="12.75">
      <c r="A213" s="235" t="s">
        <v>210</v>
      </c>
      <c r="B213" s="235" t="s">
        <v>181</v>
      </c>
      <c r="C213" s="235" t="s">
        <v>191</v>
      </c>
      <c r="D213" s="235" t="s">
        <v>245</v>
      </c>
      <c r="E213" s="234">
        <v>4550</v>
      </c>
      <c r="F213" s="234">
        <v>2465</v>
      </c>
      <c r="G213" s="234">
        <v>684</v>
      </c>
      <c r="H213" s="234">
        <v>1417</v>
      </c>
      <c r="I213" s="234">
        <v>364</v>
      </c>
      <c r="J213" s="234">
        <v>331</v>
      </c>
      <c r="K213" s="234">
        <v>353</v>
      </c>
      <c r="L213" s="234">
        <v>0</v>
      </c>
      <c r="M213" s="234">
        <v>0</v>
      </c>
    </row>
    <row r="214" spans="1:13" ht="12.75">
      <c r="A214" s="235" t="s">
        <v>128</v>
      </c>
      <c r="B214" s="235" t="s">
        <v>223</v>
      </c>
      <c r="C214" s="235" t="s">
        <v>191</v>
      </c>
      <c r="D214" s="235" t="s">
        <v>245</v>
      </c>
      <c r="E214" s="234">
        <v>8041</v>
      </c>
      <c r="F214" s="234">
        <v>4680</v>
      </c>
      <c r="G214" s="234">
        <v>1108</v>
      </c>
      <c r="H214" s="234">
        <v>2963</v>
      </c>
      <c r="I214" s="234">
        <v>609</v>
      </c>
      <c r="J214" s="234">
        <v>574</v>
      </c>
      <c r="K214" s="234">
        <v>532</v>
      </c>
      <c r="L214" s="234">
        <v>2</v>
      </c>
      <c r="M214" s="234">
        <v>0</v>
      </c>
    </row>
    <row r="215" spans="1:13" ht="12.75">
      <c r="A215" s="235" t="s">
        <v>128</v>
      </c>
      <c r="B215" s="235" t="s">
        <v>224</v>
      </c>
      <c r="C215" s="235" t="s">
        <v>191</v>
      </c>
      <c r="D215" s="235" t="s">
        <v>245</v>
      </c>
      <c r="E215" s="234">
        <v>16210</v>
      </c>
      <c r="F215" s="234">
        <v>9837</v>
      </c>
      <c r="G215" s="234">
        <v>2062</v>
      </c>
      <c r="H215" s="234">
        <v>6473</v>
      </c>
      <c r="I215" s="234">
        <v>1302</v>
      </c>
      <c r="J215" s="234">
        <v>1119</v>
      </c>
      <c r="K215" s="234">
        <v>939</v>
      </c>
      <c r="L215" s="234">
        <v>4</v>
      </c>
      <c r="M215" s="234">
        <v>0</v>
      </c>
    </row>
    <row r="216" spans="1:13" ht="12.75">
      <c r="A216" s="235" t="s">
        <v>128</v>
      </c>
      <c r="B216" s="235" t="s">
        <v>182</v>
      </c>
      <c r="C216" s="235" t="s">
        <v>191</v>
      </c>
      <c r="D216" s="235" t="s">
        <v>245</v>
      </c>
      <c r="E216" s="234">
        <v>7444</v>
      </c>
      <c r="F216" s="234">
        <v>4461</v>
      </c>
      <c r="G216" s="234">
        <v>988</v>
      </c>
      <c r="H216" s="234">
        <v>2919</v>
      </c>
      <c r="I216" s="234">
        <v>554</v>
      </c>
      <c r="J216" s="234">
        <v>537</v>
      </c>
      <c r="K216" s="234">
        <v>449</v>
      </c>
      <c r="L216" s="234">
        <v>2</v>
      </c>
      <c r="M216" s="234">
        <v>0</v>
      </c>
    </row>
    <row r="217" spans="1:13" ht="12.75">
      <c r="A217" s="235" t="s">
        <v>128</v>
      </c>
      <c r="B217" s="235" t="s">
        <v>181</v>
      </c>
      <c r="C217" s="235" t="s">
        <v>191</v>
      </c>
      <c r="D217" s="235" t="s">
        <v>245</v>
      </c>
      <c r="E217" s="234">
        <v>3144</v>
      </c>
      <c r="F217" s="234">
        <v>1844</v>
      </c>
      <c r="G217" s="234">
        <v>440</v>
      </c>
      <c r="H217" s="234">
        <v>1184</v>
      </c>
      <c r="I217" s="234">
        <v>220</v>
      </c>
      <c r="J217" s="234">
        <v>241</v>
      </c>
      <c r="K217" s="234">
        <v>198</v>
      </c>
      <c r="L217" s="234">
        <v>1</v>
      </c>
      <c r="M217" s="234">
        <v>0</v>
      </c>
    </row>
    <row r="218" spans="1:13" ht="12.75">
      <c r="A218" s="235" t="s">
        <v>208</v>
      </c>
      <c r="B218" s="235" t="s">
        <v>223</v>
      </c>
      <c r="C218" s="235" t="s">
        <v>191</v>
      </c>
      <c r="D218" s="235" t="s">
        <v>245</v>
      </c>
      <c r="E218" s="234">
        <v>7671</v>
      </c>
      <c r="F218" s="234">
        <v>3878</v>
      </c>
      <c r="G218" s="234">
        <v>1267</v>
      </c>
      <c r="H218" s="234">
        <v>1900</v>
      </c>
      <c r="I218" s="234">
        <v>711</v>
      </c>
      <c r="J218" s="234">
        <v>719</v>
      </c>
      <c r="K218" s="234">
        <v>548</v>
      </c>
      <c r="L218" s="234">
        <v>0</v>
      </c>
      <c r="M218" s="234">
        <v>0</v>
      </c>
    </row>
    <row r="219" spans="1:13" ht="12.75">
      <c r="A219" s="235" t="s">
        <v>208</v>
      </c>
      <c r="B219" s="235" t="s">
        <v>224</v>
      </c>
      <c r="C219" s="235" t="s">
        <v>191</v>
      </c>
      <c r="D219" s="235" t="s">
        <v>245</v>
      </c>
      <c r="E219" s="234">
        <v>15470</v>
      </c>
      <c r="F219" s="234">
        <v>8117</v>
      </c>
      <c r="G219" s="234">
        <v>2405</v>
      </c>
      <c r="H219" s="234">
        <v>4168</v>
      </c>
      <c r="I219" s="234">
        <v>1544</v>
      </c>
      <c r="J219" s="234">
        <v>1406</v>
      </c>
      <c r="K219" s="234">
        <v>999</v>
      </c>
      <c r="L219" s="234">
        <v>0</v>
      </c>
      <c r="M219" s="234">
        <v>0</v>
      </c>
    </row>
    <row r="220" spans="1:13" ht="12.75">
      <c r="A220" s="235" t="s">
        <v>208</v>
      </c>
      <c r="B220" s="235" t="s">
        <v>182</v>
      </c>
      <c r="C220" s="235" t="s">
        <v>191</v>
      </c>
      <c r="D220" s="235" t="s">
        <v>245</v>
      </c>
      <c r="E220" s="234">
        <v>6719</v>
      </c>
      <c r="F220" s="234">
        <v>3503</v>
      </c>
      <c r="G220" s="234">
        <v>1037</v>
      </c>
      <c r="H220" s="234">
        <v>1770</v>
      </c>
      <c r="I220" s="234">
        <v>696</v>
      </c>
      <c r="J220" s="234">
        <v>591</v>
      </c>
      <c r="K220" s="234">
        <v>446</v>
      </c>
      <c r="L220" s="234">
        <v>0</v>
      </c>
      <c r="M220" s="234">
        <v>0</v>
      </c>
    </row>
    <row r="221" spans="1:13" ht="12.75">
      <c r="A221" s="235" t="s">
        <v>208</v>
      </c>
      <c r="B221" s="235" t="s">
        <v>181</v>
      </c>
      <c r="C221" s="235" t="s">
        <v>191</v>
      </c>
      <c r="D221" s="235" t="s">
        <v>245</v>
      </c>
      <c r="E221" s="234">
        <v>2702</v>
      </c>
      <c r="F221" s="234">
        <v>1398</v>
      </c>
      <c r="G221" s="234">
        <v>424</v>
      </c>
      <c r="H221" s="234">
        <v>704</v>
      </c>
      <c r="I221" s="234">
        <v>270</v>
      </c>
      <c r="J221" s="234">
        <v>238</v>
      </c>
      <c r="K221" s="234">
        <v>186</v>
      </c>
      <c r="L221" s="234">
        <v>0</v>
      </c>
      <c r="M221" s="234">
        <v>0</v>
      </c>
    </row>
    <row r="222" spans="1:13" ht="12.75">
      <c r="A222" s="235" t="s">
        <v>124</v>
      </c>
      <c r="B222" s="235" t="s">
        <v>223</v>
      </c>
      <c r="C222" s="235" t="s">
        <v>191</v>
      </c>
      <c r="D222" s="235" t="s">
        <v>245</v>
      </c>
      <c r="E222" s="234">
        <v>39977</v>
      </c>
      <c r="F222" s="234">
        <v>19525</v>
      </c>
      <c r="G222" s="234">
        <v>6887</v>
      </c>
      <c r="H222" s="234">
        <v>9241</v>
      </c>
      <c r="I222" s="234">
        <v>3397</v>
      </c>
      <c r="J222" s="234">
        <v>3636</v>
      </c>
      <c r="K222" s="234">
        <v>3228</v>
      </c>
      <c r="L222" s="234">
        <v>17</v>
      </c>
      <c r="M222" s="234">
        <v>6</v>
      </c>
    </row>
    <row r="223" spans="1:13" ht="12.75">
      <c r="A223" s="235" t="s">
        <v>124</v>
      </c>
      <c r="B223" s="235" t="s">
        <v>224</v>
      </c>
      <c r="C223" s="235" t="s">
        <v>191</v>
      </c>
      <c r="D223" s="235" t="s">
        <v>245</v>
      </c>
      <c r="E223" s="234">
        <v>71769</v>
      </c>
      <c r="F223" s="234">
        <v>37124</v>
      </c>
      <c r="G223" s="234">
        <v>11395</v>
      </c>
      <c r="H223" s="234">
        <v>19059</v>
      </c>
      <c r="I223" s="234">
        <v>6670</v>
      </c>
      <c r="J223" s="234">
        <v>6252</v>
      </c>
      <c r="K223" s="234">
        <v>5110</v>
      </c>
      <c r="L223" s="234">
        <v>25</v>
      </c>
      <c r="M223" s="234">
        <v>8</v>
      </c>
    </row>
    <row r="224" spans="1:13" ht="12.75">
      <c r="A224" s="235" t="s">
        <v>124</v>
      </c>
      <c r="B224" s="235" t="s">
        <v>182</v>
      </c>
      <c r="C224" s="235" t="s">
        <v>191</v>
      </c>
      <c r="D224" s="235" t="s">
        <v>245</v>
      </c>
      <c r="E224" s="234">
        <v>34883</v>
      </c>
      <c r="F224" s="234">
        <v>18021</v>
      </c>
      <c r="G224" s="234">
        <v>5571</v>
      </c>
      <c r="H224" s="234">
        <v>9273</v>
      </c>
      <c r="I224" s="234">
        <v>3177</v>
      </c>
      <c r="J224" s="234">
        <v>3045</v>
      </c>
      <c r="K224" s="234">
        <v>2514</v>
      </c>
      <c r="L224" s="234">
        <v>8</v>
      </c>
      <c r="M224" s="234">
        <v>4</v>
      </c>
    </row>
    <row r="225" spans="1:13" ht="12.75">
      <c r="A225" s="235" t="s">
        <v>124</v>
      </c>
      <c r="B225" s="235" t="s">
        <v>181</v>
      </c>
      <c r="C225" s="235" t="s">
        <v>191</v>
      </c>
      <c r="D225" s="235" t="s">
        <v>245</v>
      </c>
      <c r="E225" s="234">
        <v>11026</v>
      </c>
      <c r="F225" s="234">
        <v>5572</v>
      </c>
      <c r="G225" s="234">
        <v>1825</v>
      </c>
      <c r="H225" s="234">
        <v>2817</v>
      </c>
      <c r="I225" s="234">
        <v>930</v>
      </c>
      <c r="J225" s="234">
        <v>957</v>
      </c>
      <c r="K225" s="234">
        <v>864</v>
      </c>
      <c r="L225" s="234">
        <v>3</v>
      </c>
      <c r="M225" s="234">
        <v>1</v>
      </c>
    </row>
    <row r="226" spans="1:13" ht="12.75">
      <c r="A226" s="235" t="s">
        <v>206</v>
      </c>
      <c r="B226" s="235" t="s">
        <v>223</v>
      </c>
      <c r="C226" s="235" t="s">
        <v>191</v>
      </c>
      <c r="D226" s="235" t="s">
        <v>245</v>
      </c>
      <c r="E226" s="234">
        <v>16005</v>
      </c>
      <c r="F226" s="234">
        <v>8262</v>
      </c>
      <c r="G226" s="234">
        <v>2562</v>
      </c>
      <c r="H226" s="234">
        <v>4389</v>
      </c>
      <c r="I226" s="234">
        <v>1311</v>
      </c>
      <c r="J226" s="234">
        <v>1256</v>
      </c>
      <c r="K226" s="234">
        <v>1304</v>
      </c>
      <c r="L226" s="234">
        <v>2</v>
      </c>
      <c r="M226" s="234">
        <v>0</v>
      </c>
    </row>
    <row r="227" spans="1:13" ht="12.75">
      <c r="A227" s="235" t="s">
        <v>206</v>
      </c>
      <c r="B227" s="235" t="s">
        <v>224</v>
      </c>
      <c r="C227" s="235" t="s">
        <v>191</v>
      </c>
      <c r="D227" s="235" t="s">
        <v>245</v>
      </c>
      <c r="E227" s="234">
        <v>29073</v>
      </c>
      <c r="F227" s="234">
        <v>15631</v>
      </c>
      <c r="G227" s="234">
        <v>4358</v>
      </c>
      <c r="H227" s="234">
        <v>8700</v>
      </c>
      <c r="I227" s="234">
        <v>2573</v>
      </c>
      <c r="J227" s="234">
        <v>2208</v>
      </c>
      <c r="K227" s="234">
        <v>2147</v>
      </c>
      <c r="L227" s="234">
        <v>3</v>
      </c>
      <c r="M227" s="234">
        <v>0</v>
      </c>
    </row>
    <row r="228" spans="1:13" ht="12.75">
      <c r="A228" s="235" t="s">
        <v>206</v>
      </c>
      <c r="B228" s="235" t="s">
        <v>182</v>
      </c>
      <c r="C228" s="235" t="s">
        <v>191</v>
      </c>
      <c r="D228" s="235" t="s">
        <v>245</v>
      </c>
      <c r="E228" s="234">
        <v>13903</v>
      </c>
      <c r="F228" s="234">
        <v>7403</v>
      </c>
      <c r="G228" s="234">
        <v>2114</v>
      </c>
      <c r="H228" s="234">
        <v>4079</v>
      </c>
      <c r="I228" s="234">
        <v>1210</v>
      </c>
      <c r="J228" s="234">
        <v>1054</v>
      </c>
      <c r="K228" s="234">
        <v>1058</v>
      </c>
      <c r="L228" s="234">
        <v>2</v>
      </c>
      <c r="M228" s="234">
        <v>0</v>
      </c>
    </row>
    <row r="229" spans="1:13" ht="12.75">
      <c r="A229" s="235" t="s">
        <v>206</v>
      </c>
      <c r="B229" s="235" t="s">
        <v>181</v>
      </c>
      <c r="C229" s="235" t="s">
        <v>191</v>
      </c>
      <c r="D229" s="235" t="s">
        <v>245</v>
      </c>
      <c r="E229" s="234">
        <v>4884</v>
      </c>
      <c r="F229" s="234">
        <v>2570</v>
      </c>
      <c r="G229" s="234">
        <v>755</v>
      </c>
      <c r="H229" s="234">
        <v>1399</v>
      </c>
      <c r="I229" s="234">
        <v>416</v>
      </c>
      <c r="J229" s="234">
        <v>368</v>
      </c>
      <c r="K229" s="234">
        <v>386</v>
      </c>
      <c r="L229" s="234">
        <v>1</v>
      </c>
      <c r="M229" s="234">
        <v>0</v>
      </c>
    </row>
    <row r="230" spans="1:13" ht="12.75">
      <c r="A230" s="235" t="s">
        <v>207</v>
      </c>
      <c r="B230" s="235" t="s">
        <v>223</v>
      </c>
      <c r="C230" s="235" t="s">
        <v>191</v>
      </c>
      <c r="D230" s="235" t="s">
        <v>245</v>
      </c>
      <c r="E230" s="234">
        <v>40104</v>
      </c>
      <c r="F230" s="234">
        <v>19990</v>
      </c>
      <c r="G230" s="234">
        <v>6674</v>
      </c>
      <c r="H230" s="234">
        <v>9948</v>
      </c>
      <c r="I230" s="234">
        <v>3368</v>
      </c>
      <c r="J230" s="234">
        <v>3292</v>
      </c>
      <c r="K230" s="234">
        <v>3369</v>
      </c>
      <c r="L230" s="234">
        <v>11</v>
      </c>
      <c r="M230" s="234">
        <v>2</v>
      </c>
    </row>
    <row r="231" spans="1:13" ht="12.75">
      <c r="A231" s="235" t="s">
        <v>207</v>
      </c>
      <c r="B231" s="235" t="s">
        <v>224</v>
      </c>
      <c r="C231" s="235" t="s">
        <v>191</v>
      </c>
      <c r="D231" s="235" t="s">
        <v>245</v>
      </c>
      <c r="E231" s="234">
        <v>75623</v>
      </c>
      <c r="F231" s="234">
        <v>39392</v>
      </c>
      <c r="G231" s="234">
        <v>11758</v>
      </c>
      <c r="H231" s="234">
        <v>20809</v>
      </c>
      <c r="I231" s="234">
        <v>6825</v>
      </c>
      <c r="J231" s="234">
        <v>5892</v>
      </c>
      <c r="K231" s="234">
        <v>5844</v>
      </c>
      <c r="L231" s="234">
        <v>20</v>
      </c>
      <c r="M231" s="234">
        <v>2</v>
      </c>
    </row>
    <row r="232" spans="1:13" ht="12.75">
      <c r="A232" s="235" t="s">
        <v>207</v>
      </c>
      <c r="B232" s="235" t="s">
        <v>182</v>
      </c>
      <c r="C232" s="235" t="s">
        <v>191</v>
      </c>
      <c r="D232" s="235" t="s">
        <v>245</v>
      </c>
      <c r="E232" s="234">
        <v>36464</v>
      </c>
      <c r="F232" s="234">
        <v>18753</v>
      </c>
      <c r="G232" s="234">
        <v>5756</v>
      </c>
      <c r="H232" s="234">
        <v>9753</v>
      </c>
      <c r="I232" s="234">
        <v>3244</v>
      </c>
      <c r="J232" s="234">
        <v>2813</v>
      </c>
      <c r="K232" s="234">
        <v>2933</v>
      </c>
      <c r="L232" s="234">
        <v>8</v>
      </c>
      <c r="M232" s="234">
        <v>2</v>
      </c>
    </row>
    <row r="233" spans="1:13" ht="12.75">
      <c r="A233" s="235" t="s">
        <v>207</v>
      </c>
      <c r="B233" s="235" t="s">
        <v>181</v>
      </c>
      <c r="C233" s="235" t="s">
        <v>191</v>
      </c>
      <c r="D233" s="235" t="s">
        <v>245</v>
      </c>
      <c r="E233" s="234">
        <v>13877</v>
      </c>
      <c r="F233" s="234">
        <v>7029</v>
      </c>
      <c r="G233" s="234">
        <v>2238</v>
      </c>
      <c r="H233" s="234">
        <v>3574</v>
      </c>
      <c r="I233" s="234">
        <v>1217</v>
      </c>
      <c r="J233" s="234">
        <v>1087</v>
      </c>
      <c r="K233" s="234">
        <v>1147</v>
      </c>
      <c r="L233" s="234">
        <v>4</v>
      </c>
      <c r="M233" s="234">
        <v>0</v>
      </c>
    </row>
    <row r="234" spans="1:13" ht="12.75">
      <c r="A234" s="235" t="s">
        <v>205</v>
      </c>
      <c r="B234" s="235" t="s">
        <v>223</v>
      </c>
      <c r="C234" s="235" t="s">
        <v>191</v>
      </c>
      <c r="D234" s="235" t="s">
        <v>245</v>
      </c>
      <c r="E234" s="234">
        <v>24030</v>
      </c>
      <c r="F234" s="234">
        <v>10256</v>
      </c>
      <c r="G234" s="234">
        <v>4939</v>
      </c>
      <c r="H234" s="234">
        <v>3501</v>
      </c>
      <c r="I234" s="234">
        <v>1816</v>
      </c>
      <c r="J234" s="234">
        <v>2875</v>
      </c>
      <c r="K234" s="234">
        <v>2049</v>
      </c>
      <c r="L234" s="234">
        <v>14</v>
      </c>
      <c r="M234" s="234">
        <v>1</v>
      </c>
    </row>
    <row r="235" spans="1:13" ht="12.75">
      <c r="A235" s="235" t="s">
        <v>205</v>
      </c>
      <c r="B235" s="235" t="s">
        <v>224</v>
      </c>
      <c r="C235" s="235" t="s">
        <v>191</v>
      </c>
      <c r="D235" s="235" t="s">
        <v>245</v>
      </c>
      <c r="E235" s="234">
        <v>41062</v>
      </c>
      <c r="F235" s="234">
        <v>18655</v>
      </c>
      <c r="G235" s="234">
        <v>7810</v>
      </c>
      <c r="H235" s="234">
        <v>7189</v>
      </c>
      <c r="I235" s="234">
        <v>3656</v>
      </c>
      <c r="J235" s="234">
        <v>4699</v>
      </c>
      <c r="K235" s="234">
        <v>3092</v>
      </c>
      <c r="L235" s="234">
        <v>18</v>
      </c>
      <c r="M235" s="234">
        <v>1</v>
      </c>
    </row>
    <row r="236" spans="1:13" ht="12.75">
      <c r="A236" s="235" t="s">
        <v>205</v>
      </c>
      <c r="B236" s="235" t="s">
        <v>182</v>
      </c>
      <c r="C236" s="235" t="s">
        <v>191</v>
      </c>
      <c r="D236" s="235" t="s">
        <v>245</v>
      </c>
      <c r="E236" s="234">
        <v>19582</v>
      </c>
      <c r="F236" s="234">
        <v>8930</v>
      </c>
      <c r="G236" s="234">
        <v>3699</v>
      </c>
      <c r="H236" s="234">
        <v>3491</v>
      </c>
      <c r="I236" s="234">
        <v>1740</v>
      </c>
      <c r="J236" s="234">
        <v>2198</v>
      </c>
      <c r="K236" s="234">
        <v>1489</v>
      </c>
      <c r="L236" s="234">
        <v>11</v>
      </c>
      <c r="M236" s="234">
        <v>1</v>
      </c>
    </row>
    <row r="237" spans="1:13" ht="12.75">
      <c r="A237" s="235" t="s">
        <v>205</v>
      </c>
      <c r="B237" s="235" t="s">
        <v>181</v>
      </c>
      <c r="C237" s="235" t="s">
        <v>191</v>
      </c>
      <c r="D237" s="235" t="s">
        <v>245</v>
      </c>
      <c r="E237" s="234">
        <v>7495</v>
      </c>
      <c r="F237" s="234">
        <v>3401</v>
      </c>
      <c r="G237" s="234">
        <v>1427</v>
      </c>
      <c r="H237" s="234">
        <v>1331</v>
      </c>
      <c r="I237" s="234">
        <v>643</v>
      </c>
      <c r="J237" s="234">
        <v>834</v>
      </c>
      <c r="K237" s="234">
        <v>589</v>
      </c>
      <c r="L237" s="234">
        <v>4</v>
      </c>
      <c r="M237" s="234">
        <v>0</v>
      </c>
    </row>
    <row r="238" spans="1:13" ht="12.75">
      <c r="A238" s="235" t="s">
        <v>115</v>
      </c>
      <c r="B238" s="235" t="s">
        <v>223</v>
      </c>
      <c r="C238" s="235" t="s">
        <v>214</v>
      </c>
      <c r="D238" s="235" t="s">
        <v>245</v>
      </c>
      <c r="E238" s="234">
        <v>73014</v>
      </c>
      <c r="F238" s="234">
        <v>29750</v>
      </c>
      <c r="G238" s="234">
        <v>14707</v>
      </c>
      <c r="H238" s="234">
        <v>9271</v>
      </c>
      <c r="I238" s="234">
        <v>5772</v>
      </c>
      <c r="J238" s="234">
        <v>9470</v>
      </c>
      <c r="K238" s="234">
        <v>2568</v>
      </c>
      <c r="L238" s="234">
        <v>2642</v>
      </c>
      <c r="M238" s="234">
        <v>27</v>
      </c>
    </row>
    <row r="239" spans="1:13" ht="12.75">
      <c r="A239" s="235" t="s">
        <v>115</v>
      </c>
      <c r="B239" s="235" t="s">
        <v>224</v>
      </c>
      <c r="C239" s="235" t="s">
        <v>214</v>
      </c>
      <c r="D239" s="235" t="s">
        <v>245</v>
      </c>
      <c r="E239" s="234">
        <v>133222</v>
      </c>
      <c r="F239" s="234">
        <v>58923</v>
      </c>
      <c r="G239" s="234">
        <v>24492</v>
      </c>
      <c r="H239" s="234">
        <v>21862</v>
      </c>
      <c r="I239" s="234">
        <v>12569</v>
      </c>
      <c r="J239" s="234">
        <v>16117</v>
      </c>
      <c r="K239" s="234">
        <v>4213</v>
      </c>
      <c r="L239" s="234">
        <v>4115</v>
      </c>
      <c r="M239" s="234">
        <v>47</v>
      </c>
    </row>
    <row r="240" spans="1:13" ht="12.75">
      <c r="A240" s="235" t="s">
        <v>115</v>
      </c>
      <c r="B240" s="235" t="s">
        <v>182</v>
      </c>
      <c r="C240" s="235" t="s">
        <v>214</v>
      </c>
      <c r="D240" s="235" t="s">
        <v>245</v>
      </c>
      <c r="E240" s="234">
        <v>63905</v>
      </c>
      <c r="F240" s="234">
        <v>28366</v>
      </c>
      <c r="G240" s="234">
        <v>11686</v>
      </c>
      <c r="H240" s="234">
        <v>10621</v>
      </c>
      <c r="I240" s="234">
        <v>6059</v>
      </c>
      <c r="J240" s="234">
        <v>7700</v>
      </c>
      <c r="K240" s="234">
        <v>1959</v>
      </c>
      <c r="L240" s="234">
        <v>2006</v>
      </c>
      <c r="M240" s="234">
        <v>21</v>
      </c>
    </row>
    <row r="241" spans="1:13" ht="12.75">
      <c r="A241" s="235" t="s">
        <v>115</v>
      </c>
      <c r="B241" s="235" t="s">
        <v>181</v>
      </c>
      <c r="C241" s="235" t="s">
        <v>214</v>
      </c>
      <c r="D241" s="235" t="s">
        <v>245</v>
      </c>
      <c r="E241" s="234">
        <v>22862</v>
      </c>
      <c r="F241" s="234">
        <v>10121</v>
      </c>
      <c r="G241" s="234">
        <v>4210</v>
      </c>
      <c r="H241" s="234">
        <v>3771</v>
      </c>
      <c r="I241" s="234">
        <v>2140</v>
      </c>
      <c r="J241" s="234">
        <v>2767</v>
      </c>
      <c r="K241" s="234">
        <v>723</v>
      </c>
      <c r="L241" s="234">
        <v>712</v>
      </c>
      <c r="M241" s="234">
        <v>8</v>
      </c>
    </row>
    <row r="242" spans="1:13" ht="12.75">
      <c r="A242" s="235" t="s">
        <v>116</v>
      </c>
      <c r="B242" s="235" t="s">
        <v>223</v>
      </c>
      <c r="C242" s="235" t="s">
        <v>214</v>
      </c>
      <c r="D242" s="235" t="s">
        <v>245</v>
      </c>
      <c r="E242" s="234">
        <v>64461</v>
      </c>
      <c r="F242" s="234">
        <v>25065</v>
      </c>
      <c r="G242" s="234">
        <v>12996</v>
      </c>
      <c r="H242" s="234">
        <v>7489</v>
      </c>
      <c r="I242" s="234">
        <v>4580</v>
      </c>
      <c r="J242" s="234">
        <v>7334</v>
      </c>
      <c r="K242" s="234">
        <v>2654</v>
      </c>
      <c r="L242" s="234">
        <v>2986</v>
      </c>
      <c r="M242" s="234">
        <v>22</v>
      </c>
    </row>
    <row r="243" spans="1:13" ht="12.75">
      <c r="A243" s="235" t="s">
        <v>116</v>
      </c>
      <c r="B243" s="235" t="s">
        <v>224</v>
      </c>
      <c r="C243" s="235" t="s">
        <v>214</v>
      </c>
      <c r="D243" s="235" t="s">
        <v>245</v>
      </c>
      <c r="E243" s="234">
        <v>98673</v>
      </c>
      <c r="F243" s="234">
        <v>40621</v>
      </c>
      <c r="G243" s="234">
        <v>18855</v>
      </c>
      <c r="H243" s="234">
        <v>13785</v>
      </c>
      <c r="I243" s="234">
        <v>7981</v>
      </c>
      <c r="J243" s="234">
        <v>10846</v>
      </c>
      <c r="K243" s="234">
        <v>3871</v>
      </c>
      <c r="L243" s="234">
        <v>4099</v>
      </c>
      <c r="M243" s="234">
        <v>39</v>
      </c>
    </row>
    <row r="244" spans="1:13" ht="12.75">
      <c r="A244" s="235" t="s">
        <v>116</v>
      </c>
      <c r="B244" s="235" t="s">
        <v>182</v>
      </c>
      <c r="C244" s="235" t="s">
        <v>214</v>
      </c>
      <c r="D244" s="235" t="s">
        <v>245</v>
      </c>
      <c r="E244" s="234">
        <v>47036</v>
      </c>
      <c r="F244" s="234">
        <v>19348</v>
      </c>
      <c r="G244" s="234">
        <v>9045</v>
      </c>
      <c r="H244" s="234">
        <v>6549</v>
      </c>
      <c r="I244" s="234">
        <v>3754</v>
      </c>
      <c r="J244" s="234">
        <v>5250</v>
      </c>
      <c r="K244" s="234">
        <v>1825</v>
      </c>
      <c r="L244" s="234">
        <v>1949</v>
      </c>
      <c r="M244" s="234">
        <v>21</v>
      </c>
    </row>
    <row r="245" spans="1:13" ht="12.75">
      <c r="A245" s="235" t="s">
        <v>116</v>
      </c>
      <c r="B245" s="235" t="s">
        <v>181</v>
      </c>
      <c r="C245" s="235" t="s">
        <v>214</v>
      </c>
      <c r="D245" s="235" t="s">
        <v>245</v>
      </c>
      <c r="E245" s="234">
        <v>13285</v>
      </c>
      <c r="F245" s="234">
        <v>5462</v>
      </c>
      <c r="G245" s="234">
        <v>2580</v>
      </c>
      <c r="H245" s="234">
        <v>1879</v>
      </c>
      <c r="I245" s="234">
        <v>1003</v>
      </c>
      <c r="J245" s="234">
        <v>1515</v>
      </c>
      <c r="K245" s="234">
        <v>499</v>
      </c>
      <c r="L245" s="234">
        <v>557</v>
      </c>
      <c r="M245" s="234">
        <v>9</v>
      </c>
    </row>
    <row r="246" spans="1:13" ht="12.75">
      <c r="A246" s="235" t="s">
        <v>1</v>
      </c>
      <c r="B246" s="235" t="s">
        <v>223</v>
      </c>
      <c r="C246" s="235" t="s">
        <v>214</v>
      </c>
      <c r="D246" s="235" t="s">
        <v>245</v>
      </c>
      <c r="E246" s="234">
        <v>40113</v>
      </c>
      <c r="F246" s="234">
        <v>16171</v>
      </c>
      <c r="G246" s="234">
        <v>7992</v>
      </c>
      <c r="H246" s="234">
        <v>5003</v>
      </c>
      <c r="I246" s="234">
        <v>3176</v>
      </c>
      <c r="J246" s="234">
        <v>4869</v>
      </c>
      <c r="K246" s="234">
        <v>1610</v>
      </c>
      <c r="L246" s="234">
        <v>1500</v>
      </c>
      <c r="M246" s="234">
        <v>13</v>
      </c>
    </row>
    <row r="247" spans="1:13" ht="12.75">
      <c r="A247" s="235" t="s">
        <v>1</v>
      </c>
      <c r="B247" s="235" t="s">
        <v>224</v>
      </c>
      <c r="C247" s="235" t="s">
        <v>214</v>
      </c>
      <c r="D247" s="235" t="s">
        <v>245</v>
      </c>
      <c r="E247" s="234">
        <v>78983</v>
      </c>
      <c r="F247" s="234">
        <v>34514</v>
      </c>
      <c r="G247" s="234">
        <v>14456</v>
      </c>
      <c r="H247" s="234">
        <v>12586</v>
      </c>
      <c r="I247" s="234">
        <v>7472</v>
      </c>
      <c r="J247" s="234">
        <v>9060</v>
      </c>
      <c r="K247" s="234">
        <v>2889</v>
      </c>
      <c r="L247" s="234">
        <v>2485</v>
      </c>
      <c r="M247" s="234">
        <v>22</v>
      </c>
    </row>
    <row r="248" spans="1:13" ht="12.75">
      <c r="A248" s="235" t="s">
        <v>1</v>
      </c>
      <c r="B248" s="235" t="s">
        <v>182</v>
      </c>
      <c r="C248" s="235" t="s">
        <v>214</v>
      </c>
      <c r="D248" s="235" t="s">
        <v>245</v>
      </c>
      <c r="E248" s="234">
        <v>34499</v>
      </c>
      <c r="F248" s="234">
        <v>15225</v>
      </c>
      <c r="G248" s="234">
        <v>6248</v>
      </c>
      <c r="H248" s="234">
        <v>5607</v>
      </c>
      <c r="I248" s="234">
        <v>3370</v>
      </c>
      <c r="J248" s="234">
        <v>3946</v>
      </c>
      <c r="K248" s="234">
        <v>1249</v>
      </c>
      <c r="L248" s="234">
        <v>1044</v>
      </c>
      <c r="M248" s="234">
        <v>9</v>
      </c>
    </row>
    <row r="249" spans="1:13" ht="12.75">
      <c r="A249" s="235" t="s">
        <v>1</v>
      </c>
      <c r="B249" s="235" t="s">
        <v>181</v>
      </c>
      <c r="C249" s="235" t="s">
        <v>214</v>
      </c>
      <c r="D249" s="235" t="s">
        <v>245</v>
      </c>
      <c r="E249" s="234">
        <v>13493</v>
      </c>
      <c r="F249" s="234">
        <v>5920</v>
      </c>
      <c r="G249" s="234">
        <v>2499</v>
      </c>
      <c r="H249" s="234">
        <v>2166</v>
      </c>
      <c r="I249" s="234">
        <v>1255</v>
      </c>
      <c r="J249" s="234">
        <v>1594</v>
      </c>
      <c r="K249" s="234">
        <v>498</v>
      </c>
      <c r="L249" s="234">
        <v>404</v>
      </c>
      <c r="M249" s="234">
        <v>3</v>
      </c>
    </row>
    <row r="250" spans="1:13" ht="12.75">
      <c r="A250" s="235" t="s">
        <v>4</v>
      </c>
      <c r="B250" s="235" t="s">
        <v>223</v>
      </c>
      <c r="C250" s="235" t="s">
        <v>214</v>
      </c>
      <c r="D250" s="235" t="s">
        <v>245</v>
      </c>
      <c r="E250" s="234">
        <v>40240</v>
      </c>
      <c r="F250" s="234">
        <v>16314</v>
      </c>
      <c r="G250" s="234">
        <v>8020</v>
      </c>
      <c r="H250" s="234">
        <v>5158</v>
      </c>
      <c r="I250" s="234">
        <v>3136</v>
      </c>
      <c r="J250" s="234">
        <v>4905</v>
      </c>
      <c r="K250" s="234">
        <v>1561</v>
      </c>
      <c r="L250" s="234">
        <v>1542</v>
      </c>
      <c r="M250" s="234">
        <v>12</v>
      </c>
    </row>
    <row r="251" spans="1:13" ht="12.75">
      <c r="A251" s="235" t="s">
        <v>4</v>
      </c>
      <c r="B251" s="235" t="s">
        <v>224</v>
      </c>
      <c r="C251" s="235" t="s">
        <v>214</v>
      </c>
      <c r="D251" s="235" t="s">
        <v>245</v>
      </c>
      <c r="E251" s="234">
        <v>71316</v>
      </c>
      <c r="F251" s="234">
        <v>31317</v>
      </c>
      <c r="G251" s="234">
        <v>13093</v>
      </c>
      <c r="H251" s="234">
        <v>11550</v>
      </c>
      <c r="I251" s="234">
        <v>6674</v>
      </c>
      <c r="J251" s="234">
        <v>8300</v>
      </c>
      <c r="K251" s="234">
        <v>2537</v>
      </c>
      <c r="L251" s="234">
        <v>2239</v>
      </c>
      <c r="M251" s="234">
        <v>17</v>
      </c>
    </row>
    <row r="252" spans="1:13" ht="12.75">
      <c r="A252" s="235" t="s">
        <v>4</v>
      </c>
      <c r="B252" s="235" t="s">
        <v>182</v>
      </c>
      <c r="C252" s="235" t="s">
        <v>214</v>
      </c>
      <c r="D252" s="235" t="s">
        <v>245</v>
      </c>
      <c r="E252" s="234">
        <v>31017</v>
      </c>
      <c r="F252" s="234">
        <v>13723</v>
      </c>
      <c r="G252" s="234">
        <v>5630</v>
      </c>
      <c r="H252" s="234">
        <v>5072</v>
      </c>
      <c r="I252" s="234">
        <v>3021</v>
      </c>
      <c r="J252" s="234">
        <v>3608</v>
      </c>
      <c r="K252" s="234">
        <v>1060</v>
      </c>
      <c r="L252" s="234">
        <v>958</v>
      </c>
      <c r="M252" s="234">
        <v>4</v>
      </c>
    </row>
    <row r="253" spans="1:13" ht="12.75">
      <c r="A253" s="235" t="s">
        <v>4</v>
      </c>
      <c r="B253" s="235" t="s">
        <v>181</v>
      </c>
      <c r="C253" s="235" t="s">
        <v>214</v>
      </c>
      <c r="D253" s="235" t="s">
        <v>245</v>
      </c>
      <c r="E253" s="234">
        <v>14351</v>
      </c>
      <c r="F253" s="234">
        <v>6338</v>
      </c>
      <c r="G253" s="234">
        <v>2606</v>
      </c>
      <c r="H253" s="234">
        <v>2340</v>
      </c>
      <c r="I253" s="234">
        <v>1392</v>
      </c>
      <c r="J253" s="234">
        <v>1657</v>
      </c>
      <c r="K253" s="234">
        <v>492</v>
      </c>
      <c r="L253" s="234">
        <v>456</v>
      </c>
      <c r="M253" s="234">
        <v>1</v>
      </c>
    </row>
    <row r="254" spans="1:13" ht="12.75">
      <c r="A254" s="235" t="s">
        <v>5</v>
      </c>
      <c r="B254" s="235" t="s">
        <v>223</v>
      </c>
      <c r="C254" s="235" t="s">
        <v>214</v>
      </c>
      <c r="D254" s="235" t="s">
        <v>245</v>
      </c>
      <c r="E254" s="234">
        <v>41333</v>
      </c>
      <c r="F254" s="234">
        <v>15890</v>
      </c>
      <c r="G254" s="234">
        <v>8252</v>
      </c>
      <c r="H254" s="234">
        <v>4617</v>
      </c>
      <c r="I254" s="234">
        <v>3021</v>
      </c>
      <c r="J254" s="234">
        <v>4497</v>
      </c>
      <c r="K254" s="234">
        <v>1711</v>
      </c>
      <c r="L254" s="234">
        <v>2029</v>
      </c>
      <c r="M254" s="234">
        <v>15</v>
      </c>
    </row>
    <row r="255" spans="1:13" ht="12.75">
      <c r="A255" s="235" t="s">
        <v>5</v>
      </c>
      <c r="B255" s="235" t="s">
        <v>224</v>
      </c>
      <c r="C255" s="235" t="s">
        <v>214</v>
      </c>
      <c r="D255" s="235" t="s">
        <v>245</v>
      </c>
      <c r="E255" s="234">
        <v>67467</v>
      </c>
      <c r="F255" s="234">
        <v>27599</v>
      </c>
      <c r="G255" s="234">
        <v>12698</v>
      </c>
      <c r="H255" s="234">
        <v>9156</v>
      </c>
      <c r="I255" s="234">
        <v>5745</v>
      </c>
      <c r="J255" s="234">
        <v>7086</v>
      </c>
      <c r="K255" s="234">
        <v>2689</v>
      </c>
      <c r="L255" s="234">
        <v>2892</v>
      </c>
      <c r="M255" s="234">
        <v>31</v>
      </c>
    </row>
    <row r="256" spans="1:13" ht="12.75">
      <c r="A256" s="235" t="s">
        <v>5</v>
      </c>
      <c r="B256" s="235" t="s">
        <v>182</v>
      </c>
      <c r="C256" s="235" t="s">
        <v>214</v>
      </c>
      <c r="D256" s="235" t="s">
        <v>245</v>
      </c>
      <c r="E256" s="234">
        <v>31112</v>
      </c>
      <c r="F256" s="234">
        <v>12797</v>
      </c>
      <c r="G256" s="234">
        <v>5791</v>
      </c>
      <c r="H256" s="234">
        <v>4298</v>
      </c>
      <c r="I256" s="234">
        <v>2708</v>
      </c>
      <c r="J256" s="234">
        <v>3192</v>
      </c>
      <c r="K256" s="234">
        <v>1238</v>
      </c>
      <c r="L256" s="234">
        <v>1346</v>
      </c>
      <c r="M256" s="234">
        <v>15</v>
      </c>
    </row>
    <row r="257" spans="1:13" ht="12.75">
      <c r="A257" s="235" t="s">
        <v>5</v>
      </c>
      <c r="B257" s="235" t="s">
        <v>181</v>
      </c>
      <c r="C257" s="235" t="s">
        <v>214</v>
      </c>
      <c r="D257" s="235" t="s">
        <v>245</v>
      </c>
      <c r="E257" s="234">
        <v>13634</v>
      </c>
      <c r="F257" s="234">
        <v>5495</v>
      </c>
      <c r="G257" s="234">
        <v>2566</v>
      </c>
      <c r="H257" s="234">
        <v>1768</v>
      </c>
      <c r="I257" s="234">
        <v>1161</v>
      </c>
      <c r="J257" s="234">
        <v>1399</v>
      </c>
      <c r="K257" s="234">
        <v>530</v>
      </c>
      <c r="L257" s="234">
        <v>628</v>
      </c>
      <c r="M257" s="234">
        <v>9</v>
      </c>
    </row>
    <row r="258" spans="1:13" ht="12.75">
      <c r="A258" s="235" t="s">
        <v>120</v>
      </c>
      <c r="B258" s="235" t="s">
        <v>223</v>
      </c>
      <c r="C258" s="235" t="s">
        <v>214</v>
      </c>
      <c r="D258" s="235" t="s">
        <v>245</v>
      </c>
      <c r="E258" s="234">
        <v>40286</v>
      </c>
      <c r="F258" s="234">
        <v>16198</v>
      </c>
      <c r="G258" s="234">
        <v>7834</v>
      </c>
      <c r="H258" s="234">
        <v>5118</v>
      </c>
      <c r="I258" s="234">
        <v>3246</v>
      </c>
      <c r="J258" s="234">
        <v>4444</v>
      </c>
      <c r="K258" s="234">
        <v>1679</v>
      </c>
      <c r="L258" s="234">
        <v>1694</v>
      </c>
      <c r="M258" s="234">
        <v>17</v>
      </c>
    </row>
    <row r="259" spans="1:13" ht="12.75">
      <c r="A259" s="235" t="s">
        <v>120</v>
      </c>
      <c r="B259" s="235" t="s">
        <v>224</v>
      </c>
      <c r="C259" s="235" t="s">
        <v>214</v>
      </c>
      <c r="D259" s="235" t="s">
        <v>245</v>
      </c>
      <c r="E259" s="234">
        <v>80118</v>
      </c>
      <c r="F259" s="234">
        <v>35437</v>
      </c>
      <c r="G259" s="234">
        <v>14097</v>
      </c>
      <c r="H259" s="234">
        <v>13424</v>
      </c>
      <c r="I259" s="234">
        <v>7916</v>
      </c>
      <c r="J259" s="234">
        <v>8370</v>
      </c>
      <c r="K259" s="234">
        <v>2964</v>
      </c>
      <c r="L259" s="234">
        <v>2738</v>
      </c>
      <c r="M259" s="234">
        <v>25</v>
      </c>
    </row>
    <row r="260" spans="1:13" ht="12.75">
      <c r="A260" s="235" t="s">
        <v>120</v>
      </c>
      <c r="B260" s="235" t="s">
        <v>182</v>
      </c>
      <c r="C260" s="235" t="s">
        <v>214</v>
      </c>
      <c r="D260" s="235" t="s">
        <v>245</v>
      </c>
      <c r="E260" s="234">
        <v>37819</v>
      </c>
      <c r="F260" s="234">
        <v>16743</v>
      </c>
      <c r="G260" s="234">
        <v>6618</v>
      </c>
      <c r="H260" s="234">
        <v>6340</v>
      </c>
      <c r="I260" s="234">
        <v>3785</v>
      </c>
      <c r="J260" s="234">
        <v>3908</v>
      </c>
      <c r="K260" s="234">
        <v>1401</v>
      </c>
      <c r="L260" s="234">
        <v>1297</v>
      </c>
      <c r="M260" s="234">
        <v>12</v>
      </c>
    </row>
    <row r="261" spans="1:13" ht="12.75">
      <c r="A261" s="235" t="s">
        <v>120</v>
      </c>
      <c r="B261" s="235" t="s">
        <v>181</v>
      </c>
      <c r="C261" s="235" t="s">
        <v>214</v>
      </c>
      <c r="D261" s="235" t="s">
        <v>245</v>
      </c>
      <c r="E261" s="234">
        <v>14187</v>
      </c>
      <c r="F261" s="234">
        <v>6257</v>
      </c>
      <c r="G261" s="234">
        <v>2462</v>
      </c>
      <c r="H261" s="234">
        <v>2360</v>
      </c>
      <c r="I261" s="234">
        <v>1435</v>
      </c>
      <c r="J261" s="234">
        <v>1411</v>
      </c>
      <c r="K261" s="234">
        <v>538</v>
      </c>
      <c r="L261" s="234">
        <v>509</v>
      </c>
      <c r="M261" s="234">
        <v>4</v>
      </c>
    </row>
    <row r="262" spans="1:13" ht="12.75">
      <c r="A262" s="235" t="s">
        <v>121</v>
      </c>
      <c r="B262" s="235" t="s">
        <v>223</v>
      </c>
      <c r="C262" s="235" t="s">
        <v>214</v>
      </c>
      <c r="D262" s="235" t="s">
        <v>245</v>
      </c>
      <c r="E262" s="234">
        <v>56165</v>
      </c>
      <c r="F262" s="234">
        <v>22571</v>
      </c>
      <c r="G262" s="234">
        <v>10913</v>
      </c>
      <c r="H262" s="234">
        <v>7387</v>
      </c>
      <c r="I262" s="234">
        <v>4271</v>
      </c>
      <c r="J262" s="234">
        <v>6057</v>
      </c>
      <c r="K262" s="234">
        <v>2355</v>
      </c>
      <c r="L262" s="234">
        <v>2478</v>
      </c>
      <c r="M262" s="234">
        <v>23</v>
      </c>
    </row>
    <row r="263" spans="1:13" ht="12.75">
      <c r="A263" s="235" t="s">
        <v>121</v>
      </c>
      <c r="B263" s="235" t="s">
        <v>224</v>
      </c>
      <c r="C263" s="235" t="s">
        <v>214</v>
      </c>
      <c r="D263" s="235" t="s">
        <v>245</v>
      </c>
      <c r="E263" s="234">
        <v>97737</v>
      </c>
      <c r="F263" s="234">
        <v>42968</v>
      </c>
      <c r="G263" s="234">
        <v>17411</v>
      </c>
      <c r="H263" s="234">
        <v>16637</v>
      </c>
      <c r="I263" s="234">
        <v>8920</v>
      </c>
      <c r="J263" s="234">
        <v>10129</v>
      </c>
      <c r="K263" s="234">
        <v>3722</v>
      </c>
      <c r="L263" s="234">
        <v>3523</v>
      </c>
      <c r="M263" s="234">
        <v>37</v>
      </c>
    </row>
    <row r="264" spans="1:13" ht="12.75">
      <c r="A264" s="235" t="s">
        <v>121</v>
      </c>
      <c r="B264" s="235" t="s">
        <v>182</v>
      </c>
      <c r="C264" s="235" t="s">
        <v>214</v>
      </c>
      <c r="D264" s="235" t="s">
        <v>245</v>
      </c>
      <c r="E264" s="234">
        <v>45388</v>
      </c>
      <c r="F264" s="234">
        <v>20117</v>
      </c>
      <c r="G264" s="234">
        <v>8010</v>
      </c>
      <c r="H264" s="234">
        <v>7857</v>
      </c>
      <c r="I264" s="234">
        <v>4250</v>
      </c>
      <c r="J264" s="234">
        <v>4658</v>
      </c>
      <c r="K264" s="234">
        <v>1763</v>
      </c>
      <c r="L264" s="234">
        <v>1576</v>
      </c>
      <c r="M264" s="234">
        <v>13</v>
      </c>
    </row>
    <row r="265" spans="1:13" ht="12.75">
      <c r="A265" s="235" t="s">
        <v>121</v>
      </c>
      <c r="B265" s="235" t="s">
        <v>181</v>
      </c>
      <c r="C265" s="235" t="s">
        <v>214</v>
      </c>
      <c r="D265" s="235" t="s">
        <v>245</v>
      </c>
      <c r="E265" s="234">
        <v>18134</v>
      </c>
      <c r="F265" s="234">
        <v>7960</v>
      </c>
      <c r="G265" s="234">
        <v>3233</v>
      </c>
      <c r="H265" s="234">
        <v>3033</v>
      </c>
      <c r="I265" s="234">
        <v>1694</v>
      </c>
      <c r="J265" s="234">
        <v>1901</v>
      </c>
      <c r="K265" s="234">
        <v>674</v>
      </c>
      <c r="L265" s="234">
        <v>651</v>
      </c>
      <c r="M265" s="234">
        <v>7</v>
      </c>
    </row>
    <row r="266" spans="1:13" ht="12.75">
      <c r="A266" s="235" t="s">
        <v>3</v>
      </c>
      <c r="B266" s="235" t="s">
        <v>223</v>
      </c>
      <c r="C266" s="235" t="s">
        <v>214</v>
      </c>
      <c r="D266" s="235" t="s">
        <v>245</v>
      </c>
      <c r="E266" s="234">
        <v>24765</v>
      </c>
      <c r="F266" s="234">
        <v>9450</v>
      </c>
      <c r="G266" s="234">
        <v>4980</v>
      </c>
      <c r="H266" s="234">
        <v>2743</v>
      </c>
      <c r="I266" s="234">
        <v>1727</v>
      </c>
      <c r="J266" s="234">
        <v>2651</v>
      </c>
      <c r="K266" s="234">
        <v>1063</v>
      </c>
      <c r="L266" s="234">
        <v>1258</v>
      </c>
      <c r="M266" s="234">
        <v>8</v>
      </c>
    </row>
    <row r="267" spans="1:13" ht="12.75">
      <c r="A267" s="235" t="s">
        <v>3</v>
      </c>
      <c r="B267" s="235" t="s">
        <v>224</v>
      </c>
      <c r="C267" s="235" t="s">
        <v>214</v>
      </c>
      <c r="D267" s="235" t="s">
        <v>245</v>
      </c>
      <c r="E267" s="234">
        <v>47448</v>
      </c>
      <c r="F267" s="234">
        <v>19694</v>
      </c>
      <c r="G267" s="234">
        <v>8828</v>
      </c>
      <c r="H267" s="234">
        <v>6859</v>
      </c>
      <c r="I267" s="234">
        <v>4007</v>
      </c>
      <c r="J267" s="234">
        <v>4868</v>
      </c>
      <c r="K267" s="234">
        <v>1886</v>
      </c>
      <c r="L267" s="234">
        <v>2062</v>
      </c>
      <c r="M267" s="234">
        <v>12</v>
      </c>
    </row>
    <row r="268" spans="1:13" ht="12.75">
      <c r="A268" s="235" t="s">
        <v>3</v>
      </c>
      <c r="B268" s="235" t="s">
        <v>182</v>
      </c>
      <c r="C268" s="235" t="s">
        <v>214</v>
      </c>
      <c r="D268" s="235" t="s">
        <v>245</v>
      </c>
      <c r="E268" s="234">
        <v>21332</v>
      </c>
      <c r="F268" s="234">
        <v>8917</v>
      </c>
      <c r="G268" s="234">
        <v>3949</v>
      </c>
      <c r="H268" s="234">
        <v>3111</v>
      </c>
      <c r="I268" s="234">
        <v>1857</v>
      </c>
      <c r="J268" s="234">
        <v>2190</v>
      </c>
      <c r="K268" s="234">
        <v>872</v>
      </c>
      <c r="L268" s="234">
        <v>883</v>
      </c>
      <c r="M268" s="234">
        <v>4</v>
      </c>
    </row>
    <row r="269" spans="1:13" ht="12.75">
      <c r="A269" s="235" t="s">
        <v>3</v>
      </c>
      <c r="B269" s="235" t="s">
        <v>181</v>
      </c>
      <c r="C269" s="235" t="s">
        <v>214</v>
      </c>
      <c r="D269" s="235" t="s">
        <v>245</v>
      </c>
      <c r="E269" s="234">
        <v>8674</v>
      </c>
      <c r="F269" s="234">
        <v>3638</v>
      </c>
      <c r="G269" s="234">
        <v>1608</v>
      </c>
      <c r="H269" s="234">
        <v>1294</v>
      </c>
      <c r="I269" s="234">
        <v>736</v>
      </c>
      <c r="J269" s="234">
        <v>894</v>
      </c>
      <c r="K269" s="234">
        <v>353</v>
      </c>
      <c r="L269" s="234">
        <v>359</v>
      </c>
      <c r="M269" s="234">
        <v>2</v>
      </c>
    </row>
    <row r="270" spans="1:13" ht="12.75">
      <c r="A270" s="235" t="s">
        <v>123</v>
      </c>
      <c r="B270" s="235" t="s">
        <v>223</v>
      </c>
      <c r="C270" s="235" t="s">
        <v>214</v>
      </c>
      <c r="D270" s="235" t="s">
        <v>245</v>
      </c>
      <c r="E270" s="234">
        <v>96747</v>
      </c>
      <c r="F270" s="234">
        <v>39855</v>
      </c>
      <c r="G270" s="234">
        <v>18776</v>
      </c>
      <c r="H270" s="234">
        <v>13127</v>
      </c>
      <c r="I270" s="234">
        <v>7952</v>
      </c>
      <c r="J270" s="234">
        <v>11261</v>
      </c>
      <c r="K270" s="234">
        <v>3831</v>
      </c>
      <c r="L270" s="234">
        <v>3654</v>
      </c>
      <c r="M270" s="234">
        <v>30</v>
      </c>
    </row>
    <row r="271" spans="1:13" ht="12.75">
      <c r="A271" s="235" t="s">
        <v>123</v>
      </c>
      <c r="B271" s="235" t="s">
        <v>224</v>
      </c>
      <c r="C271" s="235" t="s">
        <v>214</v>
      </c>
      <c r="D271" s="235" t="s">
        <v>245</v>
      </c>
      <c r="E271" s="234">
        <v>163281</v>
      </c>
      <c r="F271" s="234">
        <v>74104</v>
      </c>
      <c r="G271" s="234">
        <v>28471</v>
      </c>
      <c r="H271" s="234">
        <v>29584</v>
      </c>
      <c r="I271" s="234">
        <v>16049</v>
      </c>
      <c r="J271" s="234">
        <v>17554</v>
      </c>
      <c r="K271" s="234">
        <v>5885</v>
      </c>
      <c r="L271" s="234">
        <v>4988</v>
      </c>
      <c r="M271" s="234">
        <v>44</v>
      </c>
    </row>
    <row r="272" spans="1:13" ht="12.75">
      <c r="A272" s="235" t="s">
        <v>123</v>
      </c>
      <c r="B272" s="235" t="s">
        <v>182</v>
      </c>
      <c r="C272" s="235" t="s">
        <v>214</v>
      </c>
      <c r="D272" s="235" t="s">
        <v>245</v>
      </c>
      <c r="E272" s="234">
        <v>76834</v>
      </c>
      <c r="F272" s="234">
        <v>35173</v>
      </c>
      <c r="G272" s="234">
        <v>13265</v>
      </c>
      <c r="H272" s="234">
        <v>14219</v>
      </c>
      <c r="I272" s="234">
        <v>7689</v>
      </c>
      <c r="J272" s="234">
        <v>8245</v>
      </c>
      <c r="K272" s="234">
        <v>2694</v>
      </c>
      <c r="L272" s="234">
        <v>2303</v>
      </c>
      <c r="M272" s="234">
        <v>23</v>
      </c>
    </row>
    <row r="273" spans="1:13" ht="12.75">
      <c r="A273" s="235" t="s">
        <v>123</v>
      </c>
      <c r="B273" s="235" t="s">
        <v>181</v>
      </c>
      <c r="C273" s="235" t="s">
        <v>214</v>
      </c>
      <c r="D273" s="235" t="s">
        <v>245</v>
      </c>
      <c r="E273" s="234">
        <v>30902</v>
      </c>
      <c r="F273" s="234">
        <v>13940</v>
      </c>
      <c r="G273" s="234">
        <v>5424</v>
      </c>
      <c r="H273" s="234">
        <v>5480</v>
      </c>
      <c r="I273" s="234">
        <v>3036</v>
      </c>
      <c r="J273" s="234">
        <v>3336</v>
      </c>
      <c r="K273" s="234">
        <v>1124</v>
      </c>
      <c r="L273" s="234">
        <v>955</v>
      </c>
      <c r="M273" s="234">
        <v>9</v>
      </c>
    </row>
    <row r="274" spans="1:13" ht="12.75">
      <c r="A274" s="235" t="s">
        <v>118</v>
      </c>
      <c r="B274" s="235" t="s">
        <v>223</v>
      </c>
      <c r="C274" s="235" t="s">
        <v>214</v>
      </c>
      <c r="D274" s="235" t="s">
        <v>245</v>
      </c>
      <c r="E274" s="234">
        <v>16010</v>
      </c>
      <c r="F274" s="234">
        <v>6724</v>
      </c>
      <c r="G274" s="234">
        <v>3061</v>
      </c>
      <c r="H274" s="234">
        <v>2303</v>
      </c>
      <c r="I274" s="234">
        <v>1360</v>
      </c>
      <c r="J274" s="234">
        <v>1855</v>
      </c>
      <c r="K274" s="234">
        <v>635</v>
      </c>
      <c r="L274" s="234">
        <v>560</v>
      </c>
      <c r="M274" s="234">
        <v>11</v>
      </c>
    </row>
    <row r="275" spans="1:13" ht="12.75">
      <c r="A275" s="235" t="s">
        <v>118</v>
      </c>
      <c r="B275" s="235" t="s">
        <v>224</v>
      </c>
      <c r="C275" s="235" t="s">
        <v>214</v>
      </c>
      <c r="D275" s="235" t="s">
        <v>245</v>
      </c>
      <c r="E275" s="234">
        <v>27147</v>
      </c>
      <c r="F275" s="234">
        <v>12179</v>
      </c>
      <c r="G275" s="234">
        <v>4844</v>
      </c>
      <c r="H275" s="234">
        <v>4744</v>
      </c>
      <c r="I275" s="234">
        <v>2591</v>
      </c>
      <c r="J275" s="234">
        <v>3026</v>
      </c>
      <c r="K275" s="234">
        <v>975</v>
      </c>
      <c r="L275" s="234">
        <v>829</v>
      </c>
      <c r="M275" s="234">
        <v>14</v>
      </c>
    </row>
    <row r="276" spans="1:13" ht="12.75">
      <c r="A276" s="235" t="s">
        <v>118</v>
      </c>
      <c r="B276" s="235" t="s">
        <v>182</v>
      </c>
      <c r="C276" s="235" t="s">
        <v>214</v>
      </c>
      <c r="D276" s="235" t="s">
        <v>245</v>
      </c>
      <c r="E276" s="234">
        <v>12275</v>
      </c>
      <c r="F276" s="234">
        <v>5534</v>
      </c>
      <c r="G276" s="234">
        <v>2156</v>
      </c>
      <c r="H276" s="234">
        <v>2175</v>
      </c>
      <c r="I276" s="234">
        <v>1203</v>
      </c>
      <c r="J276" s="234">
        <v>1345</v>
      </c>
      <c r="K276" s="234">
        <v>418</v>
      </c>
      <c r="L276" s="234">
        <v>385</v>
      </c>
      <c r="M276" s="234">
        <v>8</v>
      </c>
    </row>
    <row r="277" spans="1:13" ht="12.75">
      <c r="A277" s="235" t="s">
        <v>118</v>
      </c>
      <c r="B277" s="235" t="s">
        <v>181</v>
      </c>
      <c r="C277" s="235" t="s">
        <v>214</v>
      </c>
      <c r="D277" s="235" t="s">
        <v>245</v>
      </c>
      <c r="E277" s="234">
        <v>5037</v>
      </c>
      <c r="F277" s="234">
        <v>2180</v>
      </c>
      <c r="G277" s="234">
        <v>921</v>
      </c>
      <c r="H277" s="234">
        <v>806</v>
      </c>
      <c r="I277" s="234">
        <v>453</v>
      </c>
      <c r="J277" s="234">
        <v>557</v>
      </c>
      <c r="K277" s="234">
        <v>183</v>
      </c>
      <c r="L277" s="234">
        <v>176</v>
      </c>
      <c r="M277" s="234">
        <v>5</v>
      </c>
    </row>
    <row r="278" spans="1:13" ht="12.75">
      <c r="A278" s="235" t="s">
        <v>126</v>
      </c>
      <c r="B278" s="235" t="s">
        <v>223</v>
      </c>
      <c r="C278" s="235" t="s">
        <v>214</v>
      </c>
      <c r="D278" s="235" t="s">
        <v>245</v>
      </c>
      <c r="E278" s="234">
        <v>32257</v>
      </c>
      <c r="F278" s="234">
        <v>12590</v>
      </c>
      <c r="G278" s="234">
        <v>6457</v>
      </c>
      <c r="H278" s="234">
        <v>3591</v>
      </c>
      <c r="I278" s="234">
        <v>2542</v>
      </c>
      <c r="J278" s="234">
        <v>3707</v>
      </c>
      <c r="K278" s="234">
        <v>1350</v>
      </c>
      <c r="L278" s="234">
        <v>1390</v>
      </c>
      <c r="M278" s="234">
        <v>10</v>
      </c>
    </row>
    <row r="279" spans="1:13" ht="12.75">
      <c r="A279" s="235" t="s">
        <v>126</v>
      </c>
      <c r="B279" s="235" t="s">
        <v>224</v>
      </c>
      <c r="C279" s="235" t="s">
        <v>214</v>
      </c>
      <c r="D279" s="235" t="s">
        <v>245</v>
      </c>
      <c r="E279" s="234">
        <v>50443</v>
      </c>
      <c r="F279" s="234">
        <v>20842</v>
      </c>
      <c r="G279" s="234">
        <v>9542</v>
      </c>
      <c r="H279" s="234">
        <v>6833</v>
      </c>
      <c r="I279" s="234">
        <v>4467</v>
      </c>
      <c r="J279" s="234">
        <v>5543</v>
      </c>
      <c r="K279" s="234">
        <v>2012</v>
      </c>
      <c r="L279" s="234">
        <v>1969</v>
      </c>
      <c r="M279" s="234">
        <v>18</v>
      </c>
    </row>
    <row r="280" spans="1:13" ht="12.75">
      <c r="A280" s="235" t="s">
        <v>126</v>
      </c>
      <c r="B280" s="235" t="s">
        <v>182</v>
      </c>
      <c r="C280" s="235" t="s">
        <v>214</v>
      </c>
      <c r="D280" s="235" t="s">
        <v>245</v>
      </c>
      <c r="E280" s="234">
        <v>23101</v>
      </c>
      <c r="F280" s="234">
        <v>9643</v>
      </c>
      <c r="G280" s="234">
        <v>4335</v>
      </c>
      <c r="H280" s="234">
        <v>3259</v>
      </c>
      <c r="I280" s="234">
        <v>2049</v>
      </c>
      <c r="J280" s="234">
        <v>2526</v>
      </c>
      <c r="K280" s="234">
        <v>920</v>
      </c>
      <c r="L280" s="234">
        <v>880</v>
      </c>
      <c r="M280" s="234">
        <v>9</v>
      </c>
    </row>
    <row r="281" spans="1:13" ht="12.75">
      <c r="A281" s="235" t="s">
        <v>126</v>
      </c>
      <c r="B281" s="235" t="s">
        <v>181</v>
      </c>
      <c r="C281" s="235" t="s">
        <v>214</v>
      </c>
      <c r="D281" s="235" t="s">
        <v>245</v>
      </c>
      <c r="E281" s="234">
        <v>8685</v>
      </c>
      <c r="F281" s="234">
        <v>3598</v>
      </c>
      <c r="G281" s="234">
        <v>1625</v>
      </c>
      <c r="H281" s="234">
        <v>1179</v>
      </c>
      <c r="I281" s="234">
        <v>794</v>
      </c>
      <c r="J281" s="234">
        <v>938</v>
      </c>
      <c r="K281" s="234">
        <v>347</v>
      </c>
      <c r="L281" s="234">
        <v>334</v>
      </c>
      <c r="M281" s="234">
        <v>6</v>
      </c>
    </row>
    <row r="282" spans="1:13" ht="12.75">
      <c r="A282" s="235" t="s">
        <v>0</v>
      </c>
      <c r="B282" s="235" t="s">
        <v>223</v>
      </c>
      <c r="C282" s="235" t="s">
        <v>214</v>
      </c>
      <c r="D282" s="235" t="s">
        <v>245</v>
      </c>
      <c r="E282" s="234">
        <v>40225</v>
      </c>
      <c r="F282" s="234">
        <v>15537</v>
      </c>
      <c r="G282" s="234">
        <v>8185</v>
      </c>
      <c r="H282" s="234">
        <v>4475</v>
      </c>
      <c r="I282" s="234">
        <v>2877</v>
      </c>
      <c r="J282" s="234">
        <v>4663</v>
      </c>
      <c r="K282" s="234">
        <v>1667</v>
      </c>
      <c r="L282" s="234">
        <v>1839</v>
      </c>
      <c r="M282" s="234">
        <v>16</v>
      </c>
    </row>
    <row r="283" spans="1:13" ht="12.75">
      <c r="A283" s="235" t="s">
        <v>0</v>
      </c>
      <c r="B283" s="235" t="s">
        <v>224</v>
      </c>
      <c r="C283" s="235" t="s">
        <v>214</v>
      </c>
      <c r="D283" s="235" t="s">
        <v>245</v>
      </c>
      <c r="E283" s="234">
        <v>69400</v>
      </c>
      <c r="F283" s="234">
        <v>28721</v>
      </c>
      <c r="G283" s="234">
        <v>13257</v>
      </c>
      <c r="H283" s="234">
        <v>9627</v>
      </c>
      <c r="I283" s="234">
        <v>5837</v>
      </c>
      <c r="J283" s="234">
        <v>7785</v>
      </c>
      <c r="K283" s="234">
        <v>2686</v>
      </c>
      <c r="L283" s="234">
        <v>2765</v>
      </c>
      <c r="M283" s="234">
        <v>21</v>
      </c>
    </row>
    <row r="284" spans="1:13" ht="12.75">
      <c r="A284" s="235" t="s">
        <v>0</v>
      </c>
      <c r="B284" s="235" t="s">
        <v>182</v>
      </c>
      <c r="C284" s="235" t="s">
        <v>214</v>
      </c>
      <c r="D284" s="235" t="s">
        <v>245</v>
      </c>
      <c r="E284" s="234">
        <v>32855</v>
      </c>
      <c r="F284" s="234">
        <v>13625</v>
      </c>
      <c r="G284" s="234">
        <v>6275</v>
      </c>
      <c r="H284" s="234">
        <v>4593</v>
      </c>
      <c r="I284" s="234">
        <v>2757</v>
      </c>
      <c r="J284" s="234">
        <v>3714</v>
      </c>
      <c r="K284" s="234">
        <v>1216</v>
      </c>
      <c r="L284" s="234">
        <v>1336</v>
      </c>
      <c r="M284" s="234">
        <v>9</v>
      </c>
    </row>
    <row r="285" spans="1:13" ht="12.75">
      <c r="A285" s="235" t="s">
        <v>0</v>
      </c>
      <c r="B285" s="235" t="s">
        <v>181</v>
      </c>
      <c r="C285" s="235" t="s">
        <v>214</v>
      </c>
      <c r="D285" s="235" t="s">
        <v>245</v>
      </c>
      <c r="E285" s="234">
        <v>11490</v>
      </c>
      <c r="F285" s="234">
        <v>4816</v>
      </c>
      <c r="G285" s="234">
        <v>2189</v>
      </c>
      <c r="H285" s="234">
        <v>1644</v>
      </c>
      <c r="I285" s="234">
        <v>983</v>
      </c>
      <c r="J285" s="234">
        <v>1335</v>
      </c>
      <c r="K285" s="234">
        <v>401</v>
      </c>
      <c r="L285" s="234">
        <v>450</v>
      </c>
      <c r="M285" s="234">
        <v>3</v>
      </c>
    </row>
    <row r="286" spans="1:13" ht="12.75">
      <c r="A286" s="235" t="s">
        <v>209</v>
      </c>
      <c r="B286" s="235" t="s">
        <v>223</v>
      </c>
      <c r="C286" s="235" t="s">
        <v>214</v>
      </c>
      <c r="D286" s="235" t="s">
        <v>245</v>
      </c>
      <c r="E286" s="234">
        <v>32223</v>
      </c>
      <c r="F286" s="234">
        <v>11986</v>
      </c>
      <c r="G286" s="234">
        <v>6587</v>
      </c>
      <c r="H286" s="234">
        <v>3326</v>
      </c>
      <c r="I286" s="234">
        <v>2073</v>
      </c>
      <c r="J286" s="234">
        <v>3438</v>
      </c>
      <c r="K286" s="234">
        <v>1411</v>
      </c>
      <c r="L286" s="234">
        <v>1718</v>
      </c>
      <c r="M286" s="234">
        <v>20</v>
      </c>
    </row>
    <row r="287" spans="1:13" ht="12.75">
      <c r="A287" s="235" t="s">
        <v>209</v>
      </c>
      <c r="B287" s="235" t="s">
        <v>224</v>
      </c>
      <c r="C287" s="235" t="s">
        <v>214</v>
      </c>
      <c r="D287" s="235" t="s">
        <v>245</v>
      </c>
      <c r="E287" s="234">
        <v>58037</v>
      </c>
      <c r="F287" s="234">
        <v>23259</v>
      </c>
      <c r="G287" s="234">
        <v>11254</v>
      </c>
      <c r="H287" s="234">
        <v>7621</v>
      </c>
      <c r="I287" s="234">
        <v>4384</v>
      </c>
      <c r="J287" s="234">
        <v>6149</v>
      </c>
      <c r="K287" s="234">
        <v>2449</v>
      </c>
      <c r="L287" s="234">
        <v>2628</v>
      </c>
      <c r="M287" s="234">
        <v>28</v>
      </c>
    </row>
    <row r="288" spans="1:13" ht="12.75">
      <c r="A288" s="235" t="s">
        <v>209</v>
      </c>
      <c r="B288" s="235" t="s">
        <v>182</v>
      </c>
      <c r="C288" s="235" t="s">
        <v>214</v>
      </c>
      <c r="D288" s="235" t="s">
        <v>245</v>
      </c>
      <c r="E288" s="234">
        <v>26530</v>
      </c>
      <c r="F288" s="234">
        <v>10799</v>
      </c>
      <c r="G288" s="234">
        <v>5069</v>
      </c>
      <c r="H288" s="234">
        <v>3656</v>
      </c>
      <c r="I288" s="234">
        <v>2074</v>
      </c>
      <c r="J288" s="234">
        <v>2785</v>
      </c>
      <c r="K288" s="234">
        <v>1107</v>
      </c>
      <c r="L288" s="234">
        <v>1168</v>
      </c>
      <c r="M288" s="234">
        <v>9</v>
      </c>
    </row>
    <row r="289" spans="1:13" ht="12.75">
      <c r="A289" s="235" t="s">
        <v>209</v>
      </c>
      <c r="B289" s="235" t="s">
        <v>181</v>
      </c>
      <c r="C289" s="235" t="s">
        <v>214</v>
      </c>
      <c r="D289" s="235" t="s">
        <v>245</v>
      </c>
      <c r="E289" s="234">
        <v>8000</v>
      </c>
      <c r="F289" s="234">
        <v>3225</v>
      </c>
      <c r="G289" s="234">
        <v>1556</v>
      </c>
      <c r="H289" s="234">
        <v>1066</v>
      </c>
      <c r="I289" s="234">
        <v>603</v>
      </c>
      <c r="J289" s="234">
        <v>873</v>
      </c>
      <c r="K289" s="234">
        <v>318</v>
      </c>
      <c r="L289" s="234">
        <v>362</v>
      </c>
      <c r="M289" s="234">
        <v>3</v>
      </c>
    </row>
    <row r="290" spans="1:13" ht="12.75">
      <c r="A290" s="235" t="s">
        <v>130</v>
      </c>
      <c r="B290" s="235" t="s">
        <v>223</v>
      </c>
      <c r="C290" s="235" t="s">
        <v>214</v>
      </c>
      <c r="D290" s="235" t="s">
        <v>245</v>
      </c>
      <c r="E290" s="234">
        <v>32248</v>
      </c>
      <c r="F290" s="234">
        <v>13562</v>
      </c>
      <c r="G290" s="234">
        <v>6028</v>
      </c>
      <c r="H290" s="234">
        <v>4706</v>
      </c>
      <c r="I290" s="234">
        <v>2828</v>
      </c>
      <c r="J290" s="234">
        <v>3533</v>
      </c>
      <c r="K290" s="234">
        <v>1256</v>
      </c>
      <c r="L290" s="234">
        <v>1234</v>
      </c>
      <c r="M290" s="234">
        <v>5</v>
      </c>
    </row>
    <row r="291" spans="1:13" ht="12.75">
      <c r="A291" s="235" t="s">
        <v>130</v>
      </c>
      <c r="B291" s="235" t="s">
        <v>224</v>
      </c>
      <c r="C291" s="235" t="s">
        <v>214</v>
      </c>
      <c r="D291" s="235" t="s">
        <v>245</v>
      </c>
      <c r="E291" s="234">
        <v>61506</v>
      </c>
      <c r="F291" s="234">
        <v>27753</v>
      </c>
      <c r="G291" s="234">
        <v>10603</v>
      </c>
      <c r="H291" s="234">
        <v>10945</v>
      </c>
      <c r="I291" s="234">
        <v>6205</v>
      </c>
      <c r="J291" s="234">
        <v>6342</v>
      </c>
      <c r="K291" s="234">
        <v>2247</v>
      </c>
      <c r="L291" s="234">
        <v>2007</v>
      </c>
      <c r="M291" s="234">
        <v>7</v>
      </c>
    </row>
    <row r="292" spans="1:13" ht="12.75">
      <c r="A292" s="235" t="s">
        <v>130</v>
      </c>
      <c r="B292" s="235" t="s">
        <v>182</v>
      </c>
      <c r="C292" s="235" t="s">
        <v>214</v>
      </c>
      <c r="D292" s="235" t="s">
        <v>245</v>
      </c>
      <c r="E292" s="234">
        <v>26862</v>
      </c>
      <c r="F292" s="234">
        <v>12199</v>
      </c>
      <c r="G292" s="234">
        <v>4590</v>
      </c>
      <c r="H292" s="234">
        <v>4861</v>
      </c>
      <c r="I292" s="234">
        <v>2748</v>
      </c>
      <c r="J292" s="234">
        <v>2743</v>
      </c>
      <c r="K292" s="234">
        <v>995</v>
      </c>
      <c r="L292" s="234">
        <v>851</v>
      </c>
      <c r="M292" s="234">
        <v>1</v>
      </c>
    </row>
    <row r="293" spans="1:13" ht="12.75">
      <c r="A293" s="235" t="s">
        <v>130</v>
      </c>
      <c r="B293" s="235" t="s">
        <v>181</v>
      </c>
      <c r="C293" s="235" t="s">
        <v>214</v>
      </c>
      <c r="D293" s="235" t="s">
        <v>245</v>
      </c>
      <c r="E293" s="234">
        <v>12502</v>
      </c>
      <c r="F293" s="234">
        <v>5737</v>
      </c>
      <c r="G293" s="234">
        <v>2121</v>
      </c>
      <c r="H293" s="234">
        <v>2323</v>
      </c>
      <c r="I293" s="234">
        <v>1293</v>
      </c>
      <c r="J293" s="234">
        <v>1271</v>
      </c>
      <c r="K293" s="234">
        <v>470</v>
      </c>
      <c r="L293" s="234">
        <v>380</v>
      </c>
      <c r="M293" s="234">
        <v>0</v>
      </c>
    </row>
    <row r="294" spans="1:13" ht="12.75">
      <c r="A294" s="235" t="s">
        <v>119</v>
      </c>
      <c r="B294" s="235" t="s">
        <v>223</v>
      </c>
      <c r="C294" s="235" t="s">
        <v>214</v>
      </c>
      <c r="D294" s="235" t="s">
        <v>245</v>
      </c>
      <c r="E294" s="234">
        <v>16100</v>
      </c>
      <c r="F294" s="234">
        <v>6642</v>
      </c>
      <c r="G294" s="234">
        <v>3171</v>
      </c>
      <c r="H294" s="234">
        <v>2123</v>
      </c>
      <c r="I294" s="234">
        <v>1348</v>
      </c>
      <c r="J294" s="234">
        <v>2008</v>
      </c>
      <c r="K294" s="234">
        <v>602</v>
      </c>
      <c r="L294" s="234">
        <v>555</v>
      </c>
      <c r="M294" s="234">
        <v>6</v>
      </c>
    </row>
    <row r="295" spans="1:13" ht="12.75">
      <c r="A295" s="235" t="s">
        <v>119</v>
      </c>
      <c r="B295" s="235" t="s">
        <v>224</v>
      </c>
      <c r="C295" s="235" t="s">
        <v>214</v>
      </c>
      <c r="D295" s="235" t="s">
        <v>245</v>
      </c>
      <c r="E295" s="234">
        <v>30962</v>
      </c>
      <c r="F295" s="234">
        <v>13825</v>
      </c>
      <c r="G295" s="234">
        <v>5590</v>
      </c>
      <c r="H295" s="234">
        <v>5179</v>
      </c>
      <c r="I295" s="234">
        <v>3056</v>
      </c>
      <c r="J295" s="234">
        <v>3617</v>
      </c>
      <c r="K295" s="234">
        <v>1090</v>
      </c>
      <c r="L295" s="234">
        <v>872</v>
      </c>
      <c r="M295" s="234">
        <v>11</v>
      </c>
    </row>
    <row r="296" spans="1:13" ht="12.75">
      <c r="A296" s="235" t="s">
        <v>119</v>
      </c>
      <c r="B296" s="235" t="s">
        <v>182</v>
      </c>
      <c r="C296" s="235" t="s">
        <v>214</v>
      </c>
      <c r="D296" s="235" t="s">
        <v>245</v>
      </c>
      <c r="E296" s="234">
        <v>13643</v>
      </c>
      <c r="F296" s="234">
        <v>6093</v>
      </c>
      <c r="G296" s="234">
        <v>2452</v>
      </c>
      <c r="H296" s="234">
        <v>2255</v>
      </c>
      <c r="I296" s="234">
        <v>1386</v>
      </c>
      <c r="J296" s="234">
        <v>1594</v>
      </c>
      <c r="K296" s="234">
        <v>473</v>
      </c>
      <c r="L296" s="234">
        <v>382</v>
      </c>
      <c r="M296" s="234">
        <v>3</v>
      </c>
    </row>
    <row r="297" spans="1:13" ht="12.75">
      <c r="A297" s="235" t="s">
        <v>119</v>
      </c>
      <c r="B297" s="235" t="s">
        <v>181</v>
      </c>
      <c r="C297" s="235" t="s">
        <v>214</v>
      </c>
      <c r="D297" s="235" t="s">
        <v>245</v>
      </c>
      <c r="E297" s="234">
        <v>5249</v>
      </c>
      <c r="F297" s="234">
        <v>2350</v>
      </c>
      <c r="G297" s="234">
        <v>934</v>
      </c>
      <c r="H297" s="234">
        <v>875</v>
      </c>
      <c r="I297" s="234">
        <v>541</v>
      </c>
      <c r="J297" s="234">
        <v>602</v>
      </c>
      <c r="K297" s="234">
        <v>175</v>
      </c>
      <c r="L297" s="234">
        <v>156</v>
      </c>
      <c r="M297" s="234">
        <v>1</v>
      </c>
    </row>
    <row r="298" spans="1:13" ht="12.75">
      <c r="A298" s="235" t="s">
        <v>122</v>
      </c>
      <c r="B298" s="235" t="s">
        <v>223</v>
      </c>
      <c r="C298" s="235" t="s">
        <v>214</v>
      </c>
      <c r="D298" s="235" t="s">
        <v>245</v>
      </c>
      <c r="E298" s="234">
        <v>24164</v>
      </c>
      <c r="F298" s="234">
        <v>9218</v>
      </c>
      <c r="G298" s="234">
        <v>4853</v>
      </c>
      <c r="H298" s="234">
        <v>2594</v>
      </c>
      <c r="I298" s="234">
        <v>1771</v>
      </c>
      <c r="J298" s="234">
        <v>2626</v>
      </c>
      <c r="K298" s="234">
        <v>1053</v>
      </c>
      <c r="L298" s="234">
        <v>1163</v>
      </c>
      <c r="M298" s="234">
        <v>11</v>
      </c>
    </row>
    <row r="299" spans="1:13" ht="12.75">
      <c r="A299" s="235" t="s">
        <v>122</v>
      </c>
      <c r="B299" s="235" t="s">
        <v>224</v>
      </c>
      <c r="C299" s="235" t="s">
        <v>214</v>
      </c>
      <c r="D299" s="235" t="s">
        <v>245</v>
      </c>
      <c r="E299" s="234">
        <v>40005</v>
      </c>
      <c r="F299" s="234">
        <v>16293</v>
      </c>
      <c r="G299" s="234">
        <v>7595</v>
      </c>
      <c r="H299" s="234">
        <v>5282</v>
      </c>
      <c r="I299" s="234">
        <v>3416</v>
      </c>
      <c r="J299" s="234">
        <v>4258</v>
      </c>
      <c r="K299" s="234">
        <v>1639</v>
      </c>
      <c r="L299" s="234">
        <v>1682</v>
      </c>
      <c r="M299" s="234">
        <v>16</v>
      </c>
    </row>
    <row r="300" spans="1:13" ht="12.75">
      <c r="A300" s="235" t="s">
        <v>122</v>
      </c>
      <c r="B300" s="235" t="s">
        <v>182</v>
      </c>
      <c r="C300" s="235" t="s">
        <v>214</v>
      </c>
      <c r="D300" s="235" t="s">
        <v>245</v>
      </c>
      <c r="E300" s="234">
        <v>18713</v>
      </c>
      <c r="F300" s="234">
        <v>7647</v>
      </c>
      <c r="G300" s="234">
        <v>3564</v>
      </c>
      <c r="H300" s="234">
        <v>2499</v>
      </c>
      <c r="I300" s="234">
        <v>1584</v>
      </c>
      <c r="J300" s="234">
        <v>2015</v>
      </c>
      <c r="K300" s="234">
        <v>770</v>
      </c>
      <c r="L300" s="234">
        <v>773</v>
      </c>
      <c r="M300" s="234">
        <v>6</v>
      </c>
    </row>
    <row r="301" spans="1:13" ht="12.75">
      <c r="A301" s="235" t="s">
        <v>122</v>
      </c>
      <c r="B301" s="235" t="s">
        <v>181</v>
      </c>
      <c r="C301" s="235" t="s">
        <v>214</v>
      </c>
      <c r="D301" s="235" t="s">
        <v>245</v>
      </c>
      <c r="E301" s="234">
        <v>7401</v>
      </c>
      <c r="F301" s="234">
        <v>2990</v>
      </c>
      <c r="G301" s="234">
        <v>1454</v>
      </c>
      <c r="H301" s="234">
        <v>956</v>
      </c>
      <c r="I301" s="234">
        <v>580</v>
      </c>
      <c r="J301" s="234">
        <v>846</v>
      </c>
      <c r="K301" s="234">
        <v>294</v>
      </c>
      <c r="L301" s="234">
        <v>313</v>
      </c>
      <c r="M301" s="234">
        <v>1</v>
      </c>
    </row>
    <row r="302" spans="1:13" ht="12.75">
      <c r="A302" s="235" t="s">
        <v>211</v>
      </c>
      <c r="B302" s="235" t="s">
        <v>223</v>
      </c>
      <c r="C302" s="235" t="s">
        <v>214</v>
      </c>
      <c r="D302" s="235" t="s">
        <v>245</v>
      </c>
      <c r="E302" s="234">
        <v>72460</v>
      </c>
      <c r="F302" s="234">
        <v>28532</v>
      </c>
      <c r="G302" s="234">
        <v>14653</v>
      </c>
      <c r="H302" s="234">
        <v>8467</v>
      </c>
      <c r="I302" s="234">
        <v>5412</v>
      </c>
      <c r="J302" s="234">
        <v>8827</v>
      </c>
      <c r="K302" s="234">
        <v>2686</v>
      </c>
      <c r="L302" s="234">
        <v>3108</v>
      </c>
      <c r="M302" s="234">
        <v>32</v>
      </c>
    </row>
    <row r="303" spans="1:13" ht="12.75">
      <c r="A303" s="235" t="s">
        <v>211</v>
      </c>
      <c r="B303" s="235" t="s">
        <v>224</v>
      </c>
      <c r="C303" s="235" t="s">
        <v>214</v>
      </c>
      <c r="D303" s="235" t="s">
        <v>245</v>
      </c>
      <c r="E303" s="234">
        <v>146827</v>
      </c>
      <c r="F303" s="234">
        <v>62051</v>
      </c>
      <c r="G303" s="234">
        <v>27820</v>
      </c>
      <c r="H303" s="234">
        <v>21437</v>
      </c>
      <c r="I303" s="234">
        <v>12794</v>
      </c>
      <c r="J303" s="234">
        <v>17223</v>
      </c>
      <c r="K303" s="234">
        <v>5150</v>
      </c>
      <c r="L303" s="234">
        <v>5399</v>
      </c>
      <c r="M303" s="234">
        <v>48</v>
      </c>
    </row>
    <row r="304" spans="1:13" ht="12.75">
      <c r="A304" s="235" t="s">
        <v>211</v>
      </c>
      <c r="B304" s="235" t="s">
        <v>182</v>
      </c>
      <c r="C304" s="235" t="s">
        <v>214</v>
      </c>
      <c r="D304" s="235" t="s">
        <v>245</v>
      </c>
      <c r="E304" s="234">
        <v>64779</v>
      </c>
      <c r="F304" s="234">
        <v>27697</v>
      </c>
      <c r="G304" s="234">
        <v>12168</v>
      </c>
      <c r="H304" s="234">
        <v>9802</v>
      </c>
      <c r="I304" s="234">
        <v>5727</v>
      </c>
      <c r="J304" s="234">
        <v>7612</v>
      </c>
      <c r="K304" s="234">
        <v>2185</v>
      </c>
      <c r="L304" s="234">
        <v>2359</v>
      </c>
      <c r="M304" s="234">
        <v>12</v>
      </c>
    </row>
    <row r="305" spans="1:13" ht="12.75">
      <c r="A305" s="235" t="s">
        <v>211</v>
      </c>
      <c r="B305" s="235" t="s">
        <v>181</v>
      </c>
      <c r="C305" s="235" t="s">
        <v>214</v>
      </c>
      <c r="D305" s="235" t="s">
        <v>245</v>
      </c>
      <c r="E305" s="234">
        <v>27595</v>
      </c>
      <c r="F305" s="234">
        <v>11740</v>
      </c>
      <c r="G305" s="234">
        <v>5241</v>
      </c>
      <c r="H305" s="234">
        <v>4148</v>
      </c>
      <c r="I305" s="234">
        <v>2351</v>
      </c>
      <c r="J305" s="234">
        <v>3265</v>
      </c>
      <c r="K305" s="234">
        <v>950</v>
      </c>
      <c r="L305" s="234">
        <v>1018</v>
      </c>
      <c r="M305" s="234">
        <v>8</v>
      </c>
    </row>
    <row r="306" spans="1:13" ht="12.75">
      <c r="A306" s="235" t="s">
        <v>212</v>
      </c>
      <c r="B306" s="235" t="s">
        <v>223</v>
      </c>
      <c r="C306" s="235" t="s">
        <v>214</v>
      </c>
      <c r="D306" s="235" t="s">
        <v>245</v>
      </c>
      <c r="E306" s="234">
        <v>16139</v>
      </c>
      <c r="F306" s="234">
        <v>6360</v>
      </c>
      <c r="G306" s="234">
        <v>3214</v>
      </c>
      <c r="H306" s="234">
        <v>1928</v>
      </c>
      <c r="I306" s="234">
        <v>1218</v>
      </c>
      <c r="J306" s="234">
        <v>1870</v>
      </c>
      <c r="K306" s="234">
        <v>629</v>
      </c>
      <c r="L306" s="234">
        <v>704</v>
      </c>
      <c r="M306" s="234">
        <v>11</v>
      </c>
    </row>
    <row r="307" spans="1:13" ht="12.75">
      <c r="A307" s="235" t="s">
        <v>212</v>
      </c>
      <c r="B307" s="235" t="s">
        <v>224</v>
      </c>
      <c r="C307" s="235" t="s">
        <v>214</v>
      </c>
      <c r="D307" s="235" t="s">
        <v>245</v>
      </c>
      <c r="E307" s="234">
        <v>28845</v>
      </c>
      <c r="F307" s="234">
        <v>12142</v>
      </c>
      <c r="G307" s="234">
        <v>5447</v>
      </c>
      <c r="H307" s="234">
        <v>4265</v>
      </c>
      <c r="I307" s="234">
        <v>2430</v>
      </c>
      <c r="J307" s="234">
        <v>3281</v>
      </c>
      <c r="K307" s="234">
        <v>1033</v>
      </c>
      <c r="L307" s="234">
        <v>1118</v>
      </c>
      <c r="M307" s="234">
        <v>15</v>
      </c>
    </row>
    <row r="308" spans="1:13" ht="12.75">
      <c r="A308" s="235" t="s">
        <v>212</v>
      </c>
      <c r="B308" s="235" t="s">
        <v>182</v>
      </c>
      <c r="C308" s="235" t="s">
        <v>214</v>
      </c>
      <c r="D308" s="235" t="s">
        <v>245</v>
      </c>
      <c r="E308" s="234">
        <v>13826</v>
      </c>
      <c r="F308" s="234">
        <v>5846</v>
      </c>
      <c r="G308" s="234">
        <v>2584</v>
      </c>
      <c r="H308" s="234">
        <v>2086</v>
      </c>
      <c r="I308" s="234">
        <v>1176</v>
      </c>
      <c r="J308" s="234">
        <v>1538</v>
      </c>
      <c r="K308" s="234">
        <v>490</v>
      </c>
      <c r="L308" s="234">
        <v>550</v>
      </c>
      <c r="M308" s="234">
        <v>6</v>
      </c>
    </row>
    <row r="309" spans="1:13" ht="12.75">
      <c r="A309" s="235" t="s">
        <v>212</v>
      </c>
      <c r="B309" s="235" t="s">
        <v>181</v>
      </c>
      <c r="C309" s="235" t="s">
        <v>214</v>
      </c>
      <c r="D309" s="235" t="s">
        <v>245</v>
      </c>
      <c r="E309" s="234">
        <v>5109</v>
      </c>
      <c r="F309" s="234">
        <v>2126</v>
      </c>
      <c r="G309" s="234">
        <v>960</v>
      </c>
      <c r="H309" s="234">
        <v>748</v>
      </c>
      <c r="I309" s="234">
        <v>418</v>
      </c>
      <c r="J309" s="234">
        <v>551</v>
      </c>
      <c r="K309" s="234">
        <v>176</v>
      </c>
      <c r="L309" s="234">
        <v>231</v>
      </c>
      <c r="M309" s="234">
        <v>2</v>
      </c>
    </row>
    <row r="310" spans="1:13" ht="12.75">
      <c r="A310" s="235" t="s">
        <v>125</v>
      </c>
      <c r="B310" s="235" t="s">
        <v>223</v>
      </c>
      <c r="C310" s="235" t="s">
        <v>214</v>
      </c>
      <c r="D310" s="235" t="s">
        <v>245</v>
      </c>
      <c r="E310" s="234">
        <v>48346</v>
      </c>
      <c r="F310" s="234">
        <v>18836</v>
      </c>
      <c r="G310" s="234">
        <v>9753</v>
      </c>
      <c r="H310" s="234">
        <v>5559</v>
      </c>
      <c r="I310" s="234">
        <v>3524</v>
      </c>
      <c r="J310" s="234">
        <v>5599</v>
      </c>
      <c r="K310" s="234">
        <v>1939</v>
      </c>
      <c r="L310" s="234">
        <v>2201</v>
      </c>
      <c r="M310" s="234">
        <v>14</v>
      </c>
    </row>
    <row r="311" spans="1:13" ht="12.75">
      <c r="A311" s="235" t="s">
        <v>125</v>
      </c>
      <c r="B311" s="235" t="s">
        <v>224</v>
      </c>
      <c r="C311" s="235" t="s">
        <v>214</v>
      </c>
      <c r="D311" s="235" t="s">
        <v>245</v>
      </c>
      <c r="E311" s="234">
        <v>90499</v>
      </c>
      <c r="F311" s="234">
        <v>38114</v>
      </c>
      <c r="G311" s="234">
        <v>16941</v>
      </c>
      <c r="H311" s="234">
        <v>13355</v>
      </c>
      <c r="I311" s="234">
        <v>7818</v>
      </c>
      <c r="J311" s="234">
        <v>9940</v>
      </c>
      <c r="K311" s="234">
        <v>3420</v>
      </c>
      <c r="L311" s="234">
        <v>3565</v>
      </c>
      <c r="M311" s="234">
        <v>16</v>
      </c>
    </row>
    <row r="312" spans="1:13" ht="12.75">
      <c r="A312" s="235" t="s">
        <v>125</v>
      </c>
      <c r="B312" s="235" t="s">
        <v>182</v>
      </c>
      <c r="C312" s="235" t="s">
        <v>214</v>
      </c>
      <c r="D312" s="235" t="s">
        <v>245</v>
      </c>
      <c r="E312" s="234">
        <v>40912</v>
      </c>
      <c r="F312" s="234">
        <v>17419</v>
      </c>
      <c r="G312" s="234">
        <v>7559</v>
      </c>
      <c r="H312" s="234">
        <v>6224</v>
      </c>
      <c r="I312" s="234">
        <v>3636</v>
      </c>
      <c r="J312" s="234">
        <v>4454</v>
      </c>
      <c r="K312" s="234">
        <v>1516</v>
      </c>
      <c r="L312" s="234">
        <v>1580</v>
      </c>
      <c r="M312" s="234">
        <v>9</v>
      </c>
    </row>
    <row r="313" spans="1:13" ht="12.75">
      <c r="A313" s="235" t="s">
        <v>125</v>
      </c>
      <c r="B313" s="235" t="s">
        <v>181</v>
      </c>
      <c r="C313" s="235" t="s">
        <v>214</v>
      </c>
      <c r="D313" s="235" t="s">
        <v>245</v>
      </c>
      <c r="E313" s="234">
        <v>16600</v>
      </c>
      <c r="F313" s="234">
        <v>6950</v>
      </c>
      <c r="G313" s="234">
        <v>3118</v>
      </c>
      <c r="H313" s="234">
        <v>2383</v>
      </c>
      <c r="I313" s="234">
        <v>1449</v>
      </c>
      <c r="J313" s="234">
        <v>1816</v>
      </c>
      <c r="K313" s="234">
        <v>645</v>
      </c>
      <c r="L313" s="234">
        <v>654</v>
      </c>
      <c r="M313" s="234">
        <v>3</v>
      </c>
    </row>
    <row r="314" spans="1:13" ht="12.75">
      <c r="A314" s="235" t="s">
        <v>127</v>
      </c>
      <c r="B314" s="235" t="s">
        <v>223</v>
      </c>
      <c r="C314" s="235" t="s">
        <v>214</v>
      </c>
      <c r="D314" s="235" t="s">
        <v>245</v>
      </c>
      <c r="E314" s="234">
        <v>25644</v>
      </c>
      <c r="F314" s="234">
        <v>10017</v>
      </c>
      <c r="G314" s="234">
        <v>5120</v>
      </c>
      <c r="H314" s="234">
        <v>3038</v>
      </c>
      <c r="I314" s="234">
        <v>1859</v>
      </c>
      <c r="J314" s="234">
        <v>2859</v>
      </c>
      <c r="K314" s="234">
        <v>1054</v>
      </c>
      <c r="L314" s="234">
        <v>1193</v>
      </c>
      <c r="M314" s="234">
        <v>14</v>
      </c>
    </row>
    <row r="315" spans="1:13" ht="12.75">
      <c r="A315" s="235" t="s">
        <v>127</v>
      </c>
      <c r="B315" s="235" t="s">
        <v>224</v>
      </c>
      <c r="C315" s="235" t="s">
        <v>214</v>
      </c>
      <c r="D315" s="235" t="s">
        <v>245</v>
      </c>
      <c r="E315" s="234">
        <v>45470</v>
      </c>
      <c r="F315" s="234">
        <v>19126</v>
      </c>
      <c r="G315" s="234">
        <v>8479</v>
      </c>
      <c r="H315" s="234">
        <v>6746</v>
      </c>
      <c r="I315" s="234">
        <v>3901</v>
      </c>
      <c r="J315" s="234">
        <v>4861</v>
      </c>
      <c r="K315" s="234">
        <v>1826</v>
      </c>
      <c r="L315" s="234">
        <v>1776</v>
      </c>
      <c r="M315" s="234">
        <v>16</v>
      </c>
    </row>
    <row r="316" spans="1:13" ht="12.75">
      <c r="A316" s="235" t="s">
        <v>127</v>
      </c>
      <c r="B316" s="235" t="s">
        <v>182</v>
      </c>
      <c r="C316" s="235" t="s">
        <v>214</v>
      </c>
      <c r="D316" s="235" t="s">
        <v>245</v>
      </c>
      <c r="E316" s="234">
        <v>22702</v>
      </c>
      <c r="F316" s="234">
        <v>9584</v>
      </c>
      <c r="G316" s="234">
        <v>4235</v>
      </c>
      <c r="H316" s="234">
        <v>3424</v>
      </c>
      <c r="I316" s="234">
        <v>1925</v>
      </c>
      <c r="J316" s="234">
        <v>2431</v>
      </c>
      <c r="K316" s="234">
        <v>908</v>
      </c>
      <c r="L316" s="234">
        <v>888</v>
      </c>
      <c r="M316" s="234">
        <v>8</v>
      </c>
    </row>
    <row r="317" spans="1:13" ht="12.75">
      <c r="A317" s="235" t="s">
        <v>127</v>
      </c>
      <c r="B317" s="235" t="s">
        <v>181</v>
      </c>
      <c r="C317" s="235" t="s">
        <v>214</v>
      </c>
      <c r="D317" s="235" t="s">
        <v>245</v>
      </c>
      <c r="E317" s="234">
        <v>8364</v>
      </c>
      <c r="F317" s="234">
        <v>3541</v>
      </c>
      <c r="G317" s="234">
        <v>1576</v>
      </c>
      <c r="H317" s="234">
        <v>1311</v>
      </c>
      <c r="I317" s="234">
        <v>654</v>
      </c>
      <c r="J317" s="234">
        <v>900</v>
      </c>
      <c r="K317" s="234">
        <v>336</v>
      </c>
      <c r="L317" s="234">
        <v>339</v>
      </c>
      <c r="M317" s="234">
        <v>1</v>
      </c>
    </row>
    <row r="318" spans="1:13" ht="12.75">
      <c r="A318" s="235" t="s">
        <v>117</v>
      </c>
      <c r="B318" s="235" t="s">
        <v>223</v>
      </c>
      <c r="C318" s="235" t="s">
        <v>214</v>
      </c>
      <c r="D318" s="235" t="s">
        <v>245</v>
      </c>
      <c r="E318" s="234">
        <v>27141</v>
      </c>
      <c r="F318" s="234">
        <v>10205</v>
      </c>
      <c r="G318" s="234">
        <v>5434</v>
      </c>
      <c r="H318" s="234">
        <v>2904</v>
      </c>
      <c r="I318" s="234">
        <v>1867</v>
      </c>
      <c r="J318" s="234">
        <v>2754</v>
      </c>
      <c r="K318" s="234">
        <v>1221</v>
      </c>
      <c r="L318" s="234">
        <v>1448</v>
      </c>
      <c r="M318" s="234">
        <v>11</v>
      </c>
    </row>
    <row r="319" spans="1:13" ht="12.75">
      <c r="A319" s="235" t="s">
        <v>117</v>
      </c>
      <c r="B319" s="235" t="s">
        <v>224</v>
      </c>
      <c r="C319" s="235" t="s">
        <v>214</v>
      </c>
      <c r="D319" s="235" t="s">
        <v>245</v>
      </c>
      <c r="E319" s="234">
        <v>46232</v>
      </c>
      <c r="F319" s="234">
        <v>18362</v>
      </c>
      <c r="G319" s="234">
        <v>8822</v>
      </c>
      <c r="H319" s="234">
        <v>5822</v>
      </c>
      <c r="I319" s="234">
        <v>3718</v>
      </c>
      <c r="J319" s="234">
        <v>4630</v>
      </c>
      <c r="K319" s="234">
        <v>1967</v>
      </c>
      <c r="L319" s="234">
        <v>2209</v>
      </c>
      <c r="M319" s="234">
        <v>16</v>
      </c>
    </row>
    <row r="320" spans="1:13" ht="12.75">
      <c r="A320" s="235" t="s">
        <v>117</v>
      </c>
      <c r="B320" s="235" t="s">
        <v>182</v>
      </c>
      <c r="C320" s="235" t="s">
        <v>214</v>
      </c>
      <c r="D320" s="235" t="s">
        <v>245</v>
      </c>
      <c r="E320" s="234">
        <v>20598</v>
      </c>
      <c r="F320" s="234">
        <v>8238</v>
      </c>
      <c r="G320" s="234">
        <v>3905</v>
      </c>
      <c r="H320" s="234">
        <v>2647</v>
      </c>
      <c r="I320" s="234">
        <v>1686</v>
      </c>
      <c r="J320" s="234">
        <v>2042</v>
      </c>
      <c r="K320" s="234">
        <v>881</v>
      </c>
      <c r="L320" s="234">
        <v>978</v>
      </c>
      <c r="M320" s="234">
        <v>4</v>
      </c>
    </row>
    <row r="321" spans="1:13" ht="12.75">
      <c r="A321" s="235" t="s">
        <v>117</v>
      </c>
      <c r="B321" s="235" t="s">
        <v>181</v>
      </c>
      <c r="C321" s="235" t="s">
        <v>214</v>
      </c>
      <c r="D321" s="235" t="s">
        <v>245</v>
      </c>
      <c r="E321" s="234">
        <v>7564</v>
      </c>
      <c r="F321" s="234">
        <v>3012</v>
      </c>
      <c r="G321" s="234">
        <v>1430</v>
      </c>
      <c r="H321" s="234">
        <v>943</v>
      </c>
      <c r="I321" s="234">
        <v>639</v>
      </c>
      <c r="J321" s="234">
        <v>745</v>
      </c>
      <c r="K321" s="234">
        <v>317</v>
      </c>
      <c r="L321" s="234">
        <v>368</v>
      </c>
      <c r="M321" s="234">
        <v>0</v>
      </c>
    </row>
    <row r="322" spans="1:13" ht="12.75">
      <c r="A322" s="235" t="s">
        <v>129</v>
      </c>
      <c r="B322" s="235" t="s">
        <v>223</v>
      </c>
      <c r="C322" s="235" t="s">
        <v>214</v>
      </c>
      <c r="D322" s="235" t="s">
        <v>245</v>
      </c>
      <c r="E322" s="234">
        <v>17278</v>
      </c>
      <c r="F322" s="234">
        <v>7418</v>
      </c>
      <c r="G322" s="234">
        <v>3181</v>
      </c>
      <c r="H322" s="234">
        <v>2697</v>
      </c>
      <c r="I322" s="234">
        <v>1540</v>
      </c>
      <c r="J322" s="234">
        <v>1880</v>
      </c>
      <c r="K322" s="234">
        <v>674</v>
      </c>
      <c r="L322" s="234">
        <v>618</v>
      </c>
      <c r="M322" s="234">
        <v>9</v>
      </c>
    </row>
    <row r="323" spans="1:13" ht="12.75">
      <c r="A323" s="235" t="s">
        <v>129</v>
      </c>
      <c r="B323" s="235" t="s">
        <v>224</v>
      </c>
      <c r="C323" s="235" t="s">
        <v>214</v>
      </c>
      <c r="D323" s="235" t="s">
        <v>245</v>
      </c>
      <c r="E323" s="234">
        <v>28160</v>
      </c>
      <c r="F323" s="234">
        <v>12903</v>
      </c>
      <c r="G323" s="234">
        <v>4787</v>
      </c>
      <c r="H323" s="234">
        <v>5278</v>
      </c>
      <c r="I323" s="234">
        <v>2838</v>
      </c>
      <c r="J323" s="234">
        <v>2864</v>
      </c>
      <c r="K323" s="234">
        <v>1039</v>
      </c>
      <c r="L323" s="234">
        <v>871</v>
      </c>
      <c r="M323" s="234">
        <v>13</v>
      </c>
    </row>
    <row r="324" spans="1:13" ht="12.75">
      <c r="A324" s="235" t="s">
        <v>129</v>
      </c>
      <c r="B324" s="235" t="s">
        <v>182</v>
      </c>
      <c r="C324" s="235" t="s">
        <v>214</v>
      </c>
      <c r="D324" s="235" t="s">
        <v>245</v>
      </c>
      <c r="E324" s="234">
        <v>13181</v>
      </c>
      <c r="F324" s="234">
        <v>6071</v>
      </c>
      <c r="G324" s="234">
        <v>2232</v>
      </c>
      <c r="H324" s="234">
        <v>2505</v>
      </c>
      <c r="I324" s="234">
        <v>1334</v>
      </c>
      <c r="J324" s="234">
        <v>1338</v>
      </c>
      <c r="K324" s="234">
        <v>486</v>
      </c>
      <c r="L324" s="234">
        <v>403</v>
      </c>
      <c r="M324" s="234">
        <v>5</v>
      </c>
    </row>
    <row r="325" spans="1:13" ht="12.75">
      <c r="A325" s="235" t="s">
        <v>129</v>
      </c>
      <c r="B325" s="235" t="s">
        <v>181</v>
      </c>
      <c r="C325" s="235" t="s">
        <v>214</v>
      </c>
      <c r="D325" s="235" t="s">
        <v>245</v>
      </c>
      <c r="E325" s="234">
        <v>4496</v>
      </c>
      <c r="F325" s="234">
        <v>2023</v>
      </c>
      <c r="G325" s="234">
        <v>773</v>
      </c>
      <c r="H325" s="234">
        <v>783</v>
      </c>
      <c r="I325" s="234">
        <v>467</v>
      </c>
      <c r="J325" s="234">
        <v>463</v>
      </c>
      <c r="K325" s="234">
        <v>165</v>
      </c>
      <c r="L325" s="234">
        <v>142</v>
      </c>
      <c r="M325" s="234">
        <v>3</v>
      </c>
    </row>
    <row r="326" spans="1:13" ht="12.75">
      <c r="A326" s="235" t="s">
        <v>210</v>
      </c>
      <c r="B326" s="235" t="s">
        <v>223</v>
      </c>
      <c r="C326" s="235" t="s">
        <v>214</v>
      </c>
      <c r="D326" s="235" t="s">
        <v>245</v>
      </c>
      <c r="E326" s="234">
        <v>32198</v>
      </c>
      <c r="F326" s="234">
        <v>12260</v>
      </c>
      <c r="G326" s="234">
        <v>6503</v>
      </c>
      <c r="H326" s="234">
        <v>3488</v>
      </c>
      <c r="I326" s="234">
        <v>2269</v>
      </c>
      <c r="J326" s="234">
        <v>3551</v>
      </c>
      <c r="K326" s="234">
        <v>1314</v>
      </c>
      <c r="L326" s="234">
        <v>1622</v>
      </c>
      <c r="M326" s="234">
        <v>16</v>
      </c>
    </row>
    <row r="327" spans="1:13" ht="12.75">
      <c r="A327" s="235" t="s">
        <v>210</v>
      </c>
      <c r="B327" s="235" t="s">
        <v>224</v>
      </c>
      <c r="C327" s="235" t="s">
        <v>214</v>
      </c>
      <c r="D327" s="235" t="s">
        <v>245</v>
      </c>
      <c r="E327" s="234">
        <v>55776</v>
      </c>
      <c r="F327" s="234">
        <v>22822</v>
      </c>
      <c r="G327" s="234">
        <v>10570</v>
      </c>
      <c r="H327" s="234">
        <v>7603</v>
      </c>
      <c r="I327" s="234">
        <v>4649</v>
      </c>
      <c r="J327" s="234">
        <v>5970</v>
      </c>
      <c r="K327" s="234">
        <v>2140</v>
      </c>
      <c r="L327" s="234">
        <v>2436</v>
      </c>
      <c r="M327" s="234">
        <v>24</v>
      </c>
    </row>
    <row r="328" spans="1:13" ht="12.75">
      <c r="A328" s="235" t="s">
        <v>210</v>
      </c>
      <c r="B328" s="235" t="s">
        <v>182</v>
      </c>
      <c r="C328" s="235" t="s">
        <v>214</v>
      </c>
      <c r="D328" s="235" t="s">
        <v>245</v>
      </c>
      <c r="E328" s="234">
        <v>24428</v>
      </c>
      <c r="F328" s="234">
        <v>10148</v>
      </c>
      <c r="G328" s="234">
        <v>4572</v>
      </c>
      <c r="H328" s="234">
        <v>3444</v>
      </c>
      <c r="I328" s="234">
        <v>2132</v>
      </c>
      <c r="J328" s="234">
        <v>2638</v>
      </c>
      <c r="K328" s="234">
        <v>890</v>
      </c>
      <c r="L328" s="234">
        <v>1035</v>
      </c>
      <c r="M328" s="234">
        <v>9</v>
      </c>
    </row>
    <row r="329" spans="1:13" ht="12.75">
      <c r="A329" s="235" t="s">
        <v>210</v>
      </c>
      <c r="B329" s="235" t="s">
        <v>181</v>
      </c>
      <c r="C329" s="235" t="s">
        <v>214</v>
      </c>
      <c r="D329" s="235" t="s">
        <v>245</v>
      </c>
      <c r="E329" s="234">
        <v>7650</v>
      </c>
      <c r="F329" s="234">
        <v>3201</v>
      </c>
      <c r="G329" s="234">
        <v>1441</v>
      </c>
      <c r="H329" s="234">
        <v>1094</v>
      </c>
      <c r="I329" s="234">
        <v>666</v>
      </c>
      <c r="J329" s="234">
        <v>869</v>
      </c>
      <c r="K329" s="234">
        <v>257</v>
      </c>
      <c r="L329" s="234">
        <v>310</v>
      </c>
      <c r="M329" s="234">
        <v>5</v>
      </c>
    </row>
    <row r="330" spans="1:13" ht="12.75">
      <c r="A330" s="235" t="s">
        <v>128</v>
      </c>
      <c r="B330" s="235" t="s">
        <v>223</v>
      </c>
      <c r="C330" s="235" t="s">
        <v>214</v>
      </c>
      <c r="D330" s="235" t="s">
        <v>245</v>
      </c>
      <c r="E330" s="234">
        <v>24172</v>
      </c>
      <c r="F330" s="234">
        <v>9570</v>
      </c>
      <c r="G330" s="234">
        <v>4900</v>
      </c>
      <c r="H330" s="234">
        <v>2784</v>
      </c>
      <c r="I330" s="234">
        <v>1886</v>
      </c>
      <c r="J330" s="234">
        <v>3034</v>
      </c>
      <c r="K330" s="234">
        <v>939</v>
      </c>
      <c r="L330" s="234">
        <v>918</v>
      </c>
      <c r="M330" s="234">
        <v>9</v>
      </c>
    </row>
    <row r="331" spans="1:13" ht="12.75">
      <c r="A331" s="235" t="s">
        <v>128</v>
      </c>
      <c r="B331" s="235" t="s">
        <v>224</v>
      </c>
      <c r="C331" s="235" t="s">
        <v>214</v>
      </c>
      <c r="D331" s="235" t="s">
        <v>245</v>
      </c>
      <c r="E331" s="234">
        <v>45369</v>
      </c>
      <c r="F331" s="234">
        <v>19445</v>
      </c>
      <c r="G331" s="234">
        <v>8446</v>
      </c>
      <c r="H331" s="234">
        <v>6747</v>
      </c>
      <c r="I331" s="234">
        <v>4252</v>
      </c>
      <c r="J331" s="234">
        <v>5319</v>
      </c>
      <c r="K331" s="234">
        <v>1615</v>
      </c>
      <c r="L331" s="234">
        <v>1496</v>
      </c>
      <c r="M331" s="234">
        <v>16</v>
      </c>
    </row>
    <row r="332" spans="1:13" ht="12.75">
      <c r="A332" s="235" t="s">
        <v>128</v>
      </c>
      <c r="B332" s="235" t="s">
        <v>182</v>
      </c>
      <c r="C332" s="235" t="s">
        <v>214</v>
      </c>
      <c r="D332" s="235" t="s">
        <v>245</v>
      </c>
      <c r="E332" s="234">
        <v>20487</v>
      </c>
      <c r="F332" s="234">
        <v>8818</v>
      </c>
      <c r="G332" s="234">
        <v>3807</v>
      </c>
      <c r="H332" s="234">
        <v>3097</v>
      </c>
      <c r="I332" s="234">
        <v>1914</v>
      </c>
      <c r="J332" s="234">
        <v>2417</v>
      </c>
      <c r="K332" s="234">
        <v>714</v>
      </c>
      <c r="L332" s="234">
        <v>669</v>
      </c>
      <c r="M332" s="234">
        <v>7</v>
      </c>
    </row>
    <row r="333" spans="1:13" ht="12.75">
      <c r="A333" s="235" t="s">
        <v>128</v>
      </c>
      <c r="B333" s="235" t="s">
        <v>181</v>
      </c>
      <c r="C333" s="235" t="s">
        <v>214</v>
      </c>
      <c r="D333" s="235" t="s">
        <v>245</v>
      </c>
      <c r="E333" s="234">
        <v>8826</v>
      </c>
      <c r="F333" s="234">
        <v>3787</v>
      </c>
      <c r="G333" s="234">
        <v>1652</v>
      </c>
      <c r="H333" s="234">
        <v>1324</v>
      </c>
      <c r="I333" s="234">
        <v>811</v>
      </c>
      <c r="J333" s="234">
        <v>1059</v>
      </c>
      <c r="K333" s="234">
        <v>294</v>
      </c>
      <c r="L333" s="234">
        <v>296</v>
      </c>
      <c r="M333" s="234">
        <v>3</v>
      </c>
    </row>
    <row r="334" spans="1:13" ht="12.75">
      <c r="A334" s="235" t="s">
        <v>208</v>
      </c>
      <c r="B334" s="235" t="s">
        <v>223</v>
      </c>
      <c r="C334" s="235" t="s">
        <v>214</v>
      </c>
      <c r="D334" s="235" t="s">
        <v>245</v>
      </c>
      <c r="E334" s="234">
        <v>8039</v>
      </c>
      <c r="F334" s="234">
        <v>3311</v>
      </c>
      <c r="G334" s="234">
        <v>1581</v>
      </c>
      <c r="H334" s="234">
        <v>1050</v>
      </c>
      <c r="I334" s="234">
        <v>680</v>
      </c>
      <c r="J334" s="234">
        <v>1008</v>
      </c>
      <c r="K334" s="234">
        <v>297</v>
      </c>
      <c r="L334" s="234">
        <v>270</v>
      </c>
      <c r="M334" s="234">
        <v>6</v>
      </c>
    </row>
    <row r="335" spans="1:13" ht="12.75">
      <c r="A335" s="235" t="s">
        <v>208</v>
      </c>
      <c r="B335" s="235" t="s">
        <v>224</v>
      </c>
      <c r="C335" s="235" t="s">
        <v>214</v>
      </c>
      <c r="D335" s="235" t="s">
        <v>245</v>
      </c>
      <c r="E335" s="234">
        <v>14741</v>
      </c>
      <c r="F335" s="234">
        <v>6496</v>
      </c>
      <c r="G335" s="234">
        <v>2692</v>
      </c>
      <c r="H335" s="234">
        <v>2334</v>
      </c>
      <c r="I335" s="234">
        <v>1470</v>
      </c>
      <c r="J335" s="234">
        <v>1777</v>
      </c>
      <c r="K335" s="234">
        <v>494</v>
      </c>
      <c r="L335" s="234">
        <v>412</v>
      </c>
      <c r="M335" s="234">
        <v>9</v>
      </c>
    </row>
    <row r="336" spans="1:13" ht="12.75">
      <c r="A336" s="235" t="s">
        <v>208</v>
      </c>
      <c r="B336" s="235" t="s">
        <v>182</v>
      </c>
      <c r="C336" s="235" t="s">
        <v>214</v>
      </c>
      <c r="D336" s="235" t="s">
        <v>245</v>
      </c>
      <c r="E336" s="234">
        <v>5908</v>
      </c>
      <c r="F336" s="234">
        <v>2704</v>
      </c>
      <c r="G336" s="234">
        <v>1046</v>
      </c>
      <c r="H336" s="234">
        <v>1049</v>
      </c>
      <c r="I336" s="234">
        <v>609</v>
      </c>
      <c r="J336" s="234">
        <v>710</v>
      </c>
      <c r="K336" s="234">
        <v>171</v>
      </c>
      <c r="L336" s="234">
        <v>163</v>
      </c>
      <c r="M336" s="234">
        <v>2</v>
      </c>
    </row>
    <row r="337" spans="1:13" ht="12.75">
      <c r="A337" s="235" t="s">
        <v>208</v>
      </c>
      <c r="B337" s="235" t="s">
        <v>181</v>
      </c>
      <c r="C337" s="235" t="s">
        <v>214</v>
      </c>
      <c r="D337" s="235" t="s">
        <v>245</v>
      </c>
      <c r="E337" s="234">
        <v>2269</v>
      </c>
      <c r="F337" s="234">
        <v>1028</v>
      </c>
      <c r="G337" s="234">
        <v>402</v>
      </c>
      <c r="H337" s="234">
        <v>382</v>
      </c>
      <c r="I337" s="234">
        <v>244</v>
      </c>
      <c r="J337" s="234">
        <v>272</v>
      </c>
      <c r="K337" s="234">
        <v>68</v>
      </c>
      <c r="L337" s="234">
        <v>61</v>
      </c>
      <c r="M337" s="234">
        <v>1</v>
      </c>
    </row>
    <row r="338" spans="1:13" ht="12.75">
      <c r="A338" s="235" t="s">
        <v>124</v>
      </c>
      <c r="B338" s="235" t="s">
        <v>223</v>
      </c>
      <c r="C338" s="235" t="s">
        <v>214</v>
      </c>
      <c r="D338" s="235" t="s">
        <v>245</v>
      </c>
      <c r="E338" s="234">
        <v>40364</v>
      </c>
      <c r="F338" s="234">
        <v>15754</v>
      </c>
      <c r="G338" s="234">
        <v>8204</v>
      </c>
      <c r="H338" s="234">
        <v>4531</v>
      </c>
      <c r="I338" s="234">
        <v>3019</v>
      </c>
      <c r="J338" s="234">
        <v>4846</v>
      </c>
      <c r="K338" s="234">
        <v>1662</v>
      </c>
      <c r="L338" s="234">
        <v>1677</v>
      </c>
      <c r="M338" s="234">
        <v>19</v>
      </c>
    </row>
    <row r="339" spans="1:13" ht="12.75">
      <c r="A339" s="235" t="s">
        <v>124</v>
      </c>
      <c r="B339" s="235" t="s">
        <v>224</v>
      </c>
      <c r="C339" s="235" t="s">
        <v>214</v>
      </c>
      <c r="D339" s="235" t="s">
        <v>245</v>
      </c>
      <c r="E339" s="234">
        <v>67165</v>
      </c>
      <c r="F339" s="234">
        <v>27913</v>
      </c>
      <c r="G339" s="234">
        <v>12836</v>
      </c>
      <c r="H339" s="234">
        <v>9256</v>
      </c>
      <c r="I339" s="234">
        <v>5821</v>
      </c>
      <c r="J339" s="234">
        <v>7737</v>
      </c>
      <c r="K339" s="234">
        <v>2569</v>
      </c>
      <c r="L339" s="234">
        <v>2507</v>
      </c>
      <c r="M339" s="234">
        <v>23</v>
      </c>
    </row>
    <row r="340" spans="1:13" ht="12.75">
      <c r="A340" s="235" t="s">
        <v>124</v>
      </c>
      <c r="B340" s="235" t="s">
        <v>182</v>
      </c>
      <c r="C340" s="235" t="s">
        <v>214</v>
      </c>
      <c r="D340" s="235" t="s">
        <v>245</v>
      </c>
      <c r="E340" s="234">
        <v>32270</v>
      </c>
      <c r="F340" s="234">
        <v>13473</v>
      </c>
      <c r="G340" s="234">
        <v>6146</v>
      </c>
      <c r="H340" s="234">
        <v>4492</v>
      </c>
      <c r="I340" s="234">
        <v>2835</v>
      </c>
      <c r="J340" s="234">
        <v>3699</v>
      </c>
      <c r="K340" s="234">
        <v>1277</v>
      </c>
      <c r="L340" s="234">
        <v>1161</v>
      </c>
      <c r="M340" s="234">
        <v>9</v>
      </c>
    </row>
    <row r="341" spans="1:13" ht="12.75">
      <c r="A341" s="235" t="s">
        <v>124</v>
      </c>
      <c r="B341" s="235" t="s">
        <v>181</v>
      </c>
      <c r="C341" s="235" t="s">
        <v>214</v>
      </c>
      <c r="D341" s="235" t="s">
        <v>245</v>
      </c>
      <c r="E341" s="234">
        <v>10221</v>
      </c>
      <c r="F341" s="234">
        <v>4186</v>
      </c>
      <c r="G341" s="234">
        <v>1976</v>
      </c>
      <c r="H341" s="234">
        <v>1336</v>
      </c>
      <c r="I341" s="234">
        <v>874</v>
      </c>
      <c r="J341" s="234">
        <v>1176</v>
      </c>
      <c r="K341" s="234">
        <v>402</v>
      </c>
      <c r="L341" s="234">
        <v>394</v>
      </c>
      <c r="M341" s="234">
        <v>4</v>
      </c>
    </row>
    <row r="342" spans="1:13" ht="12.75">
      <c r="A342" s="235" t="s">
        <v>206</v>
      </c>
      <c r="B342" s="235" t="s">
        <v>223</v>
      </c>
      <c r="C342" s="235" t="s">
        <v>214</v>
      </c>
      <c r="D342" s="235" t="s">
        <v>245</v>
      </c>
      <c r="E342" s="234">
        <v>32237</v>
      </c>
      <c r="F342" s="234">
        <v>12548</v>
      </c>
      <c r="G342" s="234">
        <v>6433</v>
      </c>
      <c r="H342" s="234">
        <v>3647</v>
      </c>
      <c r="I342" s="234">
        <v>2468</v>
      </c>
      <c r="J342" s="234">
        <v>3669</v>
      </c>
      <c r="K342" s="234">
        <v>1290</v>
      </c>
      <c r="L342" s="234">
        <v>1456</v>
      </c>
      <c r="M342" s="234">
        <v>18</v>
      </c>
    </row>
    <row r="343" spans="1:13" ht="12.75">
      <c r="A343" s="235" t="s">
        <v>206</v>
      </c>
      <c r="B343" s="235" t="s">
        <v>224</v>
      </c>
      <c r="C343" s="235" t="s">
        <v>214</v>
      </c>
      <c r="D343" s="235" t="s">
        <v>245</v>
      </c>
      <c r="E343" s="234">
        <v>53319</v>
      </c>
      <c r="F343" s="234">
        <v>21936</v>
      </c>
      <c r="G343" s="234">
        <v>10115</v>
      </c>
      <c r="H343" s="234">
        <v>7165</v>
      </c>
      <c r="I343" s="234">
        <v>4656</v>
      </c>
      <c r="J343" s="234">
        <v>5924</v>
      </c>
      <c r="K343" s="234">
        <v>2016</v>
      </c>
      <c r="L343" s="234">
        <v>2149</v>
      </c>
      <c r="M343" s="234">
        <v>26</v>
      </c>
    </row>
    <row r="344" spans="1:13" ht="12.75">
      <c r="A344" s="235" t="s">
        <v>206</v>
      </c>
      <c r="B344" s="235" t="s">
        <v>182</v>
      </c>
      <c r="C344" s="235" t="s">
        <v>214</v>
      </c>
      <c r="D344" s="235" t="s">
        <v>245</v>
      </c>
      <c r="E344" s="234">
        <v>24997</v>
      </c>
      <c r="F344" s="234">
        <v>10342</v>
      </c>
      <c r="G344" s="234">
        <v>4704</v>
      </c>
      <c r="H344" s="234">
        <v>3417</v>
      </c>
      <c r="I344" s="234">
        <v>2221</v>
      </c>
      <c r="J344" s="234">
        <v>2741</v>
      </c>
      <c r="K344" s="234">
        <v>954</v>
      </c>
      <c r="L344" s="234">
        <v>996</v>
      </c>
      <c r="M344" s="234">
        <v>13</v>
      </c>
    </row>
    <row r="345" spans="1:13" ht="12.75">
      <c r="A345" s="235" t="s">
        <v>206</v>
      </c>
      <c r="B345" s="235" t="s">
        <v>181</v>
      </c>
      <c r="C345" s="235" t="s">
        <v>214</v>
      </c>
      <c r="D345" s="235" t="s">
        <v>245</v>
      </c>
      <c r="E345" s="234">
        <v>9365</v>
      </c>
      <c r="F345" s="234">
        <v>3815</v>
      </c>
      <c r="G345" s="234">
        <v>1776</v>
      </c>
      <c r="H345" s="234">
        <v>1221</v>
      </c>
      <c r="I345" s="234">
        <v>818</v>
      </c>
      <c r="J345" s="234">
        <v>988</v>
      </c>
      <c r="K345" s="234">
        <v>399</v>
      </c>
      <c r="L345" s="234">
        <v>387</v>
      </c>
      <c r="M345" s="234">
        <v>2</v>
      </c>
    </row>
    <row r="346" spans="1:13" ht="12.75">
      <c r="A346" s="235" t="s">
        <v>207</v>
      </c>
      <c r="B346" s="235" t="s">
        <v>223</v>
      </c>
      <c r="C346" s="235" t="s">
        <v>214</v>
      </c>
      <c r="D346" s="235" t="s">
        <v>245</v>
      </c>
      <c r="E346" s="234">
        <v>48377</v>
      </c>
      <c r="F346" s="234">
        <v>18649</v>
      </c>
      <c r="G346" s="234">
        <v>9653</v>
      </c>
      <c r="H346" s="234">
        <v>5524</v>
      </c>
      <c r="I346" s="234">
        <v>3472</v>
      </c>
      <c r="J346" s="234">
        <v>5300</v>
      </c>
      <c r="K346" s="234">
        <v>1890</v>
      </c>
      <c r="L346" s="234">
        <v>2448</v>
      </c>
      <c r="M346" s="234">
        <v>15</v>
      </c>
    </row>
    <row r="347" spans="1:13" ht="12.75">
      <c r="A347" s="235" t="s">
        <v>207</v>
      </c>
      <c r="B347" s="235" t="s">
        <v>224</v>
      </c>
      <c r="C347" s="235" t="s">
        <v>214</v>
      </c>
      <c r="D347" s="235" t="s">
        <v>245</v>
      </c>
      <c r="E347" s="234">
        <v>83939</v>
      </c>
      <c r="F347" s="234">
        <v>34169</v>
      </c>
      <c r="G347" s="234">
        <v>15987</v>
      </c>
      <c r="H347" s="234">
        <v>11318</v>
      </c>
      <c r="I347" s="234">
        <v>6864</v>
      </c>
      <c r="J347" s="234">
        <v>9027</v>
      </c>
      <c r="K347" s="234">
        <v>3166</v>
      </c>
      <c r="L347" s="234">
        <v>3763</v>
      </c>
      <c r="M347" s="234">
        <v>31</v>
      </c>
    </row>
    <row r="348" spans="1:13" ht="12.75">
      <c r="A348" s="235" t="s">
        <v>207</v>
      </c>
      <c r="B348" s="235" t="s">
        <v>182</v>
      </c>
      <c r="C348" s="235" t="s">
        <v>214</v>
      </c>
      <c r="D348" s="235" t="s">
        <v>245</v>
      </c>
      <c r="E348" s="234">
        <v>39072</v>
      </c>
      <c r="F348" s="234">
        <v>15942</v>
      </c>
      <c r="G348" s="234">
        <v>7435</v>
      </c>
      <c r="H348" s="234">
        <v>5320</v>
      </c>
      <c r="I348" s="234">
        <v>3187</v>
      </c>
      <c r="J348" s="234">
        <v>4189</v>
      </c>
      <c r="K348" s="234">
        <v>1478</v>
      </c>
      <c r="L348" s="234">
        <v>1762</v>
      </c>
      <c r="M348" s="234">
        <v>6</v>
      </c>
    </row>
    <row r="349" spans="1:13" ht="12.75">
      <c r="A349" s="235" t="s">
        <v>207</v>
      </c>
      <c r="B349" s="235" t="s">
        <v>181</v>
      </c>
      <c r="C349" s="235" t="s">
        <v>214</v>
      </c>
      <c r="D349" s="235" t="s">
        <v>245</v>
      </c>
      <c r="E349" s="234">
        <v>15050</v>
      </c>
      <c r="F349" s="234">
        <v>6112</v>
      </c>
      <c r="G349" s="234">
        <v>2886</v>
      </c>
      <c r="H349" s="234">
        <v>2041</v>
      </c>
      <c r="I349" s="234">
        <v>1185</v>
      </c>
      <c r="J349" s="234">
        <v>1608</v>
      </c>
      <c r="K349" s="234">
        <v>582</v>
      </c>
      <c r="L349" s="234">
        <v>693</v>
      </c>
      <c r="M349" s="234">
        <v>3</v>
      </c>
    </row>
    <row r="350" spans="1:13" ht="12.75">
      <c r="A350" s="235" t="s">
        <v>205</v>
      </c>
      <c r="B350" s="235" t="s">
        <v>223</v>
      </c>
      <c r="C350" s="235" t="s">
        <v>214</v>
      </c>
      <c r="D350" s="235" t="s">
        <v>245</v>
      </c>
      <c r="E350" s="234">
        <v>26996</v>
      </c>
      <c r="F350" s="234">
        <v>11068</v>
      </c>
      <c r="G350" s="234">
        <v>5493</v>
      </c>
      <c r="H350" s="234">
        <v>3327</v>
      </c>
      <c r="I350" s="234">
        <v>2248</v>
      </c>
      <c r="J350" s="234">
        <v>3745</v>
      </c>
      <c r="K350" s="234">
        <v>886</v>
      </c>
      <c r="L350" s="234">
        <v>849</v>
      </c>
      <c r="M350" s="234">
        <v>13</v>
      </c>
    </row>
    <row r="351" spans="1:13" ht="12.75">
      <c r="A351" s="235" t="s">
        <v>205</v>
      </c>
      <c r="B351" s="235" t="s">
        <v>224</v>
      </c>
      <c r="C351" s="235" t="s">
        <v>214</v>
      </c>
      <c r="D351" s="235" t="s">
        <v>245</v>
      </c>
      <c r="E351" s="234">
        <v>44000</v>
      </c>
      <c r="F351" s="234">
        <v>18837</v>
      </c>
      <c r="G351" s="234">
        <v>8535</v>
      </c>
      <c r="H351" s="234">
        <v>6216</v>
      </c>
      <c r="I351" s="234">
        <v>4086</v>
      </c>
      <c r="J351" s="234">
        <v>5890</v>
      </c>
      <c r="K351" s="234">
        <v>1369</v>
      </c>
      <c r="L351" s="234">
        <v>1258</v>
      </c>
      <c r="M351" s="234">
        <v>18</v>
      </c>
    </row>
    <row r="352" spans="1:13" ht="12.75">
      <c r="A352" s="235" t="s">
        <v>205</v>
      </c>
      <c r="B352" s="235" t="s">
        <v>182</v>
      </c>
      <c r="C352" s="235" t="s">
        <v>214</v>
      </c>
      <c r="D352" s="235" t="s">
        <v>245</v>
      </c>
      <c r="E352" s="234">
        <v>21269</v>
      </c>
      <c r="F352" s="234">
        <v>9137</v>
      </c>
      <c r="G352" s="234">
        <v>4133</v>
      </c>
      <c r="H352" s="234">
        <v>3052</v>
      </c>
      <c r="I352" s="234">
        <v>1952</v>
      </c>
      <c r="J352" s="234">
        <v>2865</v>
      </c>
      <c r="K352" s="234">
        <v>655</v>
      </c>
      <c r="L352" s="234">
        <v>605</v>
      </c>
      <c r="M352" s="234">
        <v>8</v>
      </c>
    </row>
    <row r="353" spans="1:13" ht="12.75">
      <c r="A353" s="235" t="s">
        <v>205</v>
      </c>
      <c r="B353" s="235" t="s">
        <v>181</v>
      </c>
      <c r="C353" s="235" t="s">
        <v>214</v>
      </c>
      <c r="D353" s="235" t="s">
        <v>245</v>
      </c>
      <c r="E353" s="234">
        <v>7708</v>
      </c>
      <c r="F353" s="234">
        <v>3339</v>
      </c>
      <c r="G353" s="234">
        <v>1502</v>
      </c>
      <c r="H353" s="234">
        <v>1125</v>
      </c>
      <c r="I353" s="234">
        <v>712</v>
      </c>
      <c r="J353" s="234">
        <v>1058</v>
      </c>
      <c r="K353" s="234">
        <v>243</v>
      </c>
      <c r="L353" s="234">
        <v>198</v>
      </c>
      <c r="M353" s="234">
        <v>3</v>
      </c>
    </row>
    <row r="354" spans="1:13" ht="12.75">
      <c r="A354" s="235" t="s">
        <v>115</v>
      </c>
      <c r="B354" s="235" t="s">
        <v>223</v>
      </c>
      <c r="C354" s="235" t="s">
        <v>215</v>
      </c>
      <c r="D354" s="235" t="s">
        <v>245</v>
      </c>
      <c r="E354" s="234">
        <v>81767</v>
      </c>
      <c r="F354" s="234">
        <v>22894</v>
      </c>
      <c r="G354" s="234">
        <v>16891</v>
      </c>
      <c r="H354" s="234">
        <v>3546</v>
      </c>
      <c r="I354" s="234">
        <v>2457</v>
      </c>
      <c r="J354" s="234">
        <v>4697</v>
      </c>
      <c r="K354" s="234">
        <v>2745</v>
      </c>
      <c r="L354" s="234">
        <v>8928</v>
      </c>
      <c r="M354" s="234">
        <v>521</v>
      </c>
    </row>
    <row r="355" spans="1:13" ht="12.75">
      <c r="A355" s="235" t="s">
        <v>115</v>
      </c>
      <c r="B355" s="235" t="s">
        <v>224</v>
      </c>
      <c r="C355" s="235" t="s">
        <v>215</v>
      </c>
      <c r="D355" s="235" t="s">
        <v>245</v>
      </c>
      <c r="E355" s="234">
        <v>157496</v>
      </c>
      <c r="F355" s="234">
        <v>52402</v>
      </c>
      <c r="G355" s="234">
        <v>30890</v>
      </c>
      <c r="H355" s="234">
        <v>12757</v>
      </c>
      <c r="I355" s="234">
        <v>8755</v>
      </c>
      <c r="J355" s="234">
        <v>11091</v>
      </c>
      <c r="K355" s="234">
        <v>6437</v>
      </c>
      <c r="L355" s="234">
        <v>12626</v>
      </c>
      <c r="M355" s="234">
        <v>736</v>
      </c>
    </row>
    <row r="356" spans="1:13" ht="12.75">
      <c r="A356" s="235" t="s">
        <v>115</v>
      </c>
      <c r="B356" s="235" t="s">
        <v>182</v>
      </c>
      <c r="C356" s="235" t="s">
        <v>215</v>
      </c>
      <c r="D356" s="235" t="s">
        <v>245</v>
      </c>
      <c r="E356" s="234">
        <v>76532</v>
      </c>
      <c r="F356" s="234">
        <v>25478</v>
      </c>
      <c r="G356" s="234">
        <v>15014</v>
      </c>
      <c r="H356" s="234">
        <v>6208</v>
      </c>
      <c r="I356" s="234">
        <v>4256</v>
      </c>
      <c r="J356" s="234">
        <v>5409</v>
      </c>
      <c r="K356" s="234">
        <v>3111</v>
      </c>
      <c r="L356" s="234">
        <v>6137</v>
      </c>
      <c r="M356" s="234">
        <v>357</v>
      </c>
    </row>
    <row r="357" spans="1:13" ht="12.75">
      <c r="A357" s="235" t="s">
        <v>115</v>
      </c>
      <c r="B357" s="235" t="s">
        <v>181</v>
      </c>
      <c r="C357" s="235" t="s">
        <v>215</v>
      </c>
      <c r="D357" s="235" t="s">
        <v>245</v>
      </c>
      <c r="E357" s="234">
        <v>28033</v>
      </c>
      <c r="F357" s="234">
        <v>9151</v>
      </c>
      <c r="G357" s="234">
        <v>5537</v>
      </c>
      <c r="H357" s="234">
        <v>2133</v>
      </c>
      <c r="I357" s="234">
        <v>1481</v>
      </c>
      <c r="J357" s="234">
        <v>1937</v>
      </c>
      <c r="K357" s="234">
        <v>1120</v>
      </c>
      <c r="L357" s="234">
        <v>2345</v>
      </c>
      <c r="M357" s="234">
        <v>135</v>
      </c>
    </row>
    <row r="358" spans="1:13" ht="12.75">
      <c r="A358" s="235" t="s">
        <v>116</v>
      </c>
      <c r="B358" s="235" t="s">
        <v>223</v>
      </c>
      <c r="C358" s="235" t="s">
        <v>215</v>
      </c>
      <c r="D358" s="235" t="s">
        <v>245</v>
      </c>
      <c r="E358" s="234">
        <v>53051</v>
      </c>
      <c r="F358" s="234">
        <v>15876</v>
      </c>
      <c r="G358" s="234">
        <v>11062</v>
      </c>
      <c r="H358" s="234">
        <v>2815</v>
      </c>
      <c r="I358" s="234">
        <v>1999</v>
      </c>
      <c r="J358" s="234">
        <v>3645</v>
      </c>
      <c r="K358" s="234">
        <v>1847</v>
      </c>
      <c r="L358" s="234">
        <v>5529</v>
      </c>
      <c r="M358" s="234">
        <v>41</v>
      </c>
    </row>
    <row r="359" spans="1:13" ht="12.75">
      <c r="A359" s="235" t="s">
        <v>116</v>
      </c>
      <c r="B359" s="235" t="s">
        <v>224</v>
      </c>
      <c r="C359" s="235" t="s">
        <v>215</v>
      </c>
      <c r="D359" s="235" t="s">
        <v>245</v>
      </c>
      <c r="E359" s="234">
        <v>84103</v>
      </c>
      <c r="F359" s="234">
        <v>27953</v>
      </c>
      <c r="G359" s="234">
        <v>16893</v>
      </c>
      <c r="H359" s="234">
        <v>6528</v>
      </c>
      <c r="I359" s="234">
        <v>4532</v>
      </c>
      <c r="J359" s="234">
        <v>6409</v>
      </c>
      <c r="K359" s="234">
        <v>3200</v>
      </c>
      <c r="L359" s="234">
        <v>7245</v>
      </c>
      <c r="M359" s="234">
        <v>39</v>
      </c>
    </row>
    <row r="360" spans="1:13" ht="12.75">
      <c r="A360" s="235" t="s">
        <v>116</v>
      </c>
      <c r="B360" s="235" t="s">
        <v>182</v>
      </c>
      <c r="C360" s="235" t="s">
        <v>215</v>
      </c>
      <c r="D360" s="235" t="s">
        <v>245</v>
      </c>
      <c r="E360" s="234">
        <v>40526</v>
      </c>
      <c r="F360" s="234">
        <v>13436</v>
      </c>
      <c r="G360" s="234">
        <v>8158</v>
      </c>
      <c r="H360" s="234">
        <v>3091</v>
      </c>
      <c r="I360" s="234">
        <v>2187</v>
      </c>
      <c r="J360" s="234">
        <v>3102</v>
      </c>
      <c r="K360" s="234">
        <v>1547</v>
      </c>
      <c r="L360" s="234">
        <v>3494</v>
      </c>
      <c r="M360" s="234">
        <v>15</v>
      </c>
    </row>
    <row r="361" spans="1:13" ht="12.75">
      <c r="A361" s="235" t="s">
        <v>116</v>
      </c>
      <c r="B361" s="235" t="s">
        <v>181</v>
      </c>
      <c r="C361" s="235" t="s">
        <v>215</v>
      </c>
      <c r="D361" s="235" t="s">
        <v>245</v>
      </c>
      <c r="E361" s="234">
        <v>12755</v>
      </c>
      <c r="F361" s="234">
        <v>4216</v>
      </c>
      <c r="G361" s="234">
        <v>2555</v>
      </c>
      <c r="H361" s="234">
        <v>936</v>
      </c>
      <c r="I361" s="234">
        <v>725</v>
      </c>
      <c r="J361" s="234">
        <v>962</v>
      </c>
      <c r="K361" s="234">
        <v>486</v>
      </c>
      <c r="L361" s="234">
        <v>1104</v>
      </c>
      <c r="M361" s="234">
        <v>3</v>
      </c>
    </row>
    <row r="362" spans="1:13" ht="12.75">
      <c r="A362" s="235" t="s">
        <v>1</v>
      </c>
      <c r="B362" s="235" t="s">
        <v>223</v>
      </c>
      <c r="C362" s="235" t="s">
        <v>215</v>
      </c>
      <c r="D362" s="235" t="s">
        <v>245</v>
      </c>
      <c r="E362" s="234">
        <v>63180</v>
      </c>
      <c r="F362" s="234">
        <v>20768</v>
      </c>
      <c r="G362" s="234">
        <v>12785</v>
      </c>
      <c r="H362" s="234">
        <v>4969</v>
      </c>
      <c r="I362" s="234">
        <v>3014</v>
      </c>
      <c r="J362" s="234">
        <v>5073</v>
      </c>
      <c r="K362" s="234">
        <v>2261</v>
      </c>
      <c r="L362" s="234">
        <v>5216</v>
      </c>
      <c r="M362" s="234">
        <v>235</v>
      </c>
    </row>
    <row r="363" spans="1:13" ht="12.75">
      <c r="A363" s="235" t="s">
        <v>1</v>
      </c>
      <c r="B363" s="235" t="s">
        <v>224</v>
      </c>
      <c r="C363" s="235" t="s">
        <v>215</v>
      </c>
      <c r="D363" s="235" t="s">
        <v>245</v>
      </c>
      <c r="E363" s="234">
        <v>128424</v>
      </c>
      <c r="F363" s="234">
        <v>46584</v>
      </c>
      <c r="G363" s="234">
        <v>24813</v>
      </c>
      <c r="H363" s="234">
        <v>13507</v>
      </c>
      <c r="I363" s="234">
        <v>8264</v>
      </c>
      <c r="J363" s="234">
        <v>10945</v>
      </c>
      <c r="K363" s="234">
        <v>4962</v>
      </c>
      <c r="L363" s="234">
        <v>8494</v>
      </c>
      <c r="M363" s="234">
        <v>412</v>
      </c>
    </row>
    <row r="364" spans="1:13" ht="12.75">
      <c r="A364" s="235" t="s">
        <v>1</v>
      </c>
      <c r="B364" s="235" t="s">
        <v>182</v>
      </c>
      <c r="C364" s="235" t="s">
        <v>215</v>
      </c>
      <c r="D364" s="235" t="s">
        <v>245</v>
      </c>
      <c r="E364" s="234">
        <v>58732</v>
      </c>
      <c r="F364" s="234">
        <v>21260</v>
      </c>
      <c r="G364" s="234">
        <v>11360</v>
      </c>
      <c r="H364" s="234">
        <v>6130</v>
      </c>
      <c r="I364" s="234">
        <v>3770</v>
      </c>
      <c r="J364" s="234">
        <v>5004</v>
      </c>
      <c r="K364" s="234">
        <v>2294</v>
      </c>
      <c r="L364" s="234">
        <v>3871</v>
      </c>
      <c r="M364" s="234">
        <v>191</v>
      </c>
    </row>
    <row r="365" spans="1:13" ht="12.75">
      <c r="A365" s="235" t="s">
        <v>1</v>
      </c>
      <c r="B365" s="235" t="s">
        <v>181</v>
      </c>
      <c r="C365" s="235" t="s">
        <v>215</v>
      </c>
      <c r="D365" s="235" t="s">
        <v>245</v>
      </c>
      <c r="E365" s="234">
        <v>23118</v>
      </c>
      <c r="F365" s="234">
        <v>8269</v>
      </c>
      <c r="G365" s="234">
        <v>4505</v>
      </c>
      <c r="H365" s="234">
        <v>2313</v>
      </c>
      <c r="I365" s="234">
        <v>1451</v>
      </c>
      <c r="J365" s="234">
        <v>1967</v>
      </c>
      <c r="K365" s="234">
        <v>914</v>
      </c>
      <c r="L365" s="234">
        <v>1546</v>
      </c>
      <c r="M365" s="234">
        <v>78</v>
      </c>
    </row>
    <row r="366" spans="1:13" ht="12.75">
      <c r="A366" s="235" t="s">
        <v>4</v>
      </c>
      <c r="B366" s="235" t="s">
        <v>223</v>
      </c>
      <c r="C366" s="235" t="s">
        <v>215</v>
      </c>
      <c r="D366" s="235" t="s">
        <v>245</v>
      </c>
      <c r="E366" s="234">
        <v>91652</v>
      </c>
      <c r="F366" s="234">
        <v>25056</v>
      </c>
      <c r="G366" s="234">
        <v>18054</v>
      </c>
      <c r="H366" s="234">
        <v>4174</v>
      </c>
      <c r="I366" s="234">
        <v>2828</v>
      </c>
      <c r="J366" s="234">
        <v>4135</v>
      </c>
      <c r="K366" s="234">
        <v>2562</v>
      </c>
      <c r="L366" s="234">
        <v>10546</v>
      </c>
      <c r="M366" s="234">
        <v>811</v>
      </c>
    </row>
    <row r="367" spans="1:13" ht="12.75">
      <c r="A367" s="235" t="s">
        <v>4</v>
      </c>
      <c r="B367" s="235" t="s">
        <v>224</v>
      </c>
      <c r="C367" s="235" t="s">
        <v>215</v>
      </c>
      <c r="D367" s="235" t="s">
        <v>245</v>
      </c>
      <c r="E367" s="234">
        <v>173861</v>
      </c>
      <c r="F367" s="234">
        <v>56102</v>
      </c>
      <c r="G367" s="234">
        <v>32741</v>
      </c>
      <c r="H367" s="234">
        <v>13854</v>
      </c>
      <c r="I367" s="234">
        <v>9507</v>
      </c>
      <c r="J367" s="234">
        <v>9957</v>
      </c>
      <c r="K367" s="234">
        <v>6363</v>
      </c>
      <c r="L367" s="234">
        <v>15167</v>
      </c>
      <c r="M367" s="234">
        <v>1254</v>
      </c>
    </row>
    <row r="368" spans="1:13" ht="12.75">
      <c r="A368" s="235" t="s">
        <v>4</v>
      </c>
      <c r="B368" s="235" t="s">
        <v>182</v>
      </c>
      <c r="C368" s="235" t="s">
        <v>215</v>
      </c>
      <c r="D368" s="235" t="s">
        <v>245</v>
      </c>
      <c r="E368" s="234">
        <v>79384</v>
      </c>
      <c r="F368" s="234">
        <v>25445</v>
      </c>
      <c r="G368" s="234">
        <v>14955</v>
      </c>
      <c r="H368" s="234">
        <v>6178</v>
      </c>
      <c r="I368" s="234">
        <v>4312</v>
      </c>
      <c r="J368" s="234">
        <v>4487</v>
      </c>
      <c r="K368" s="234">
        <v>2835</v>
      </c>
      <c r="L368" s="234">
        <v>7057</v>
      </c>
      <c r="M368" s="234">
        <v>576</v>
      </c>
    </row>
    <row r="369" spans="1:13" ht="12.75">
      <c r="A369" s="235" t="s">
        <v>4</v>
      </c>
      <c r="B369" s="235" t="s">
        <v>181</v>
      </c>
      <c r="C369" s="235" t="s">
        <v>215</v>
      </c>
      <c r="D369" s="235" t="s">
        <v>245</v>
      </c>
      <c r="E369" s="234">
        <v>37319</v>
      </c>
      <c r="F369" s="234">
        <v>11718</v>
      </c>
      <c r="G369" s="234">
        <v>7089</v>
      </c>
      <c r="H369" s="234">
        <v>2717</v>
      </c>
      <c r="I369" s="234">
        <v>1912</v>
      </c>
      <c r="J369" s="234">
        <v>2067</v>
      </c>
      <c r="K369" s="234">
        <v>1317</v>
      </c>
      <c r="L369" s="234">
        <v>3444</v>
      </c>
      <c r="M369" s="234">
        <v>261</v>
      </c>
    </row>
    <row r="370" spans="1:13" ht="12.75">
      <c r="A370" s="235" t="s">
        <v>5</v>
      </c>
      <c r="B370" s="235" t="s">
        <v>223</v>
      </c>
      <c r="C370" s="235" t="s">
        <v>215</v>
      </c>
      <c r="D370" s="235" t="s">
        <v>245</v>
      </c>
      <c r="E370" s="234">
        <v>72167</v>
      </c>
      <c r="F370" s="234">
        <v>22447</v>
      </c>
      <c r="G370" s="234">
        <v>14600</v>
      </c>
      <c r="H370" s="234">
        <v>4906</v>
      </c>
      <c r="I370" s="234">
        <v>2941</v>
      </c>
      <c r="J370" s="234">
        <v>4941</v>
      </c>
      <c r="K370" s="234">
        <v>2495</v>
      </c>
      <c r="L370" s="234">
        <v>6826</v>
      </c>
      <c r="M370" s="234">
        <v>338</v>
      </c>
    </row>
    <row r="371" spans="1:13" ht="12.75">
      <c r="A371" s="235" t="s">
        <v>5</v>
      </c>
      <c r="B371" s="235" t="s">
        <v>224</v>
      </c>
      <c r="C371" s="235" t="s">
        <v>215</v>
      </c>
      <c r="D371" s="235" t="s">
        <v>245</v>
      </c>
      <c r="E371" s="234">
        <v>127564</v>
      </c>
      <c r="F371" s="234">
        <v>44585</v>
      </c>
      <c r="G371" s="234">
        <v>24611</v>
      </c>
      <c r="H371" s="234">
        <v>12346</v>
      </c>
      <c r="I371" s="234">
        <v>7628</v>
      </c>
      <c r="J371" s="234">
        <v>9612</v>
      </c>
      <c r="K371" s="234">
        <v>4872</v>
      </c>
      <c r="L371" s="234">
        <v>9657</v>
      </c>
      <c r="M371" s="234">
        <v>470</v>
      </c>
    </row>
    <row r="372" spans="1:13" ht="12.75">
      <c r="A372" s="235" t="s">
        <v>5</v>
      </c>
      <c r="B372" s="235" t="s">
        <v>182</v>
      </c>
      <c r="C372" s="235" t="s">
        <v>215</v>
      </c>
      <c r="D372" s="235" t="s">
        <v>245</v>
      </c>
      <c r="E372" s="234">
        <v>62625</v>
      </c>
      <c r="F372" s="234">
        <v>21890</v>
      </c>
      <c r="G372" s="234">
        <v>12068</v>
      </c>
      <c r="H372" s="234">
        <v>6079</v>
      </c>
      <c r="I372" s="234">
        <v>3743</v>
      </c>
      <c r="J372" s="234">
        <v>4681</v>
      </c>
      <c r="K372" s="234">
        <v>2415</v>
      </c>
      <c r="L372" s="234">
        <v>4739</v>
      </c>
      <c r="M372" s="234">
        <v>233</v>
      </c>
    </row>
    <row r="373" spans="1:13" ht="12.75">
      <c r="A373" s="235" t="s">
        <v>5</v>
      </c>
      <c r="B373" s="235" t="s">
        <v>181</v>
      </c>
      <c r="C373" s="235" t="s">
        <v>215</v>
      </c>
      <c r="D373" s="235" t="s">
        <v>245</v>
      </c>
      <c r="E373" s="234">
        <v>26627</v>
      </c>
      <c r="F373" s="234">
        <v>9070</v>
      </c>
      <c r="G373" s="234">
        <v>5226</v>
      </c>
      <c r="H373" s="234">
        <v>2396</v>
      </c>
      <c r="I373" s="234">
        <v>1448</v>
      </c>
      <c r="J373" s="234">
        <v>1997</v>
      </c>
      <c r="K373" s="234">
        <v>1003</v>
      </c>
      <c r="L373" s="234">
        <v>2130</v>
      </c>
      <c r="M373" s="234">
        <v>96</v>
      </c>
    </row>
    <row r="374" spans="1:13" ht="12.75">
      <c r="A374" s="235" t="s">
        <v>120</v>
      </c>
      <c r="B374" s="235" t="s">
        <v>223</v>
      </c>
      <c r="C374" s="235" t="s">
        <v>215</v>
      </c>
      <c r="D374" s="235" t="s">
        <v>245</v>
      </c>
      <c r="E374" s="234">
        <v>81527</v>
      </c>
      <c r="F374" s="234">
        <v>24876</v>
      </c>
      <c r="G374" s="234">
        <v>16883</v>
      </c>
      <c r="H374" s="234">
        <v>4834</v>
      </c>
      <c r="I374" s="234">
        <v>3159</v>
      </c>
      <c r="J374" s="234">
        <v>6013</v>
      </c>
      <c r="K374" s="234">
        <v>2945</v>
      </c>
      <c r="L374" s="234">
        <v>7566</v>
      </c>
      <c r="M374" s="234">
        <v>359</v>
      </c>
    </row>
    <row r="375" spans="1:13" ht="12.75">
      <c r="A375" s="235" t="s">
        <v>120</v>
      </c>
      <c r="B375" s="235" t="s">
        <v>224</v>
      </c>
      <c r="C375" s="235" t="s">
        <v>215</v>
      </c>
      <c r="D375" s="235" t="s">
        <v>245</v>
      </c>
      <c r="E375" s="234">
        <v>173775</v>
      </c>
      <c r="F375" s="234">
        <v>61676</v>
      </c>
      <c r="G375" s="234">
        <v>33753</v>
      </c>
      <c r="H375" s="234">
        <v>16987</v>
      </c>
      <c r="I375" s="234">
        <v>10936</v>
      </c>
      <c r="J375" s="234">
        <v>14188</v>
      </c>
      <c r="K375" s="234">
        <v>7025</v>
      </c>
      <c r="L375" s="234">
        <v>11955</v>
      </c>
      <c r="M375" s="234">
        <v>585</v>
      </c>
    </row>
    <row r="376" spans="1:13" ht="12.75">
      <c r="A376" s="235" t="s">
        <v>120</v>
      </c>
      <c r="B376" s="235" t="s">
        <v>182</v>
      </c>
      <c r="C376" s="235" t="s">
        <v>215</v>
      </c>
      <c r="D376" s="235" t="s">
        <v>245</v>
      </c>
      <c r="E376" s="234">
        <v>85354</v>
      </c>
      <c r="F376" s="234">
        <v>30151</v>
      </c>
      <c r="G376" s="234">
        <v>16610</v>
      </c>
      <c r="H376" s="234">
        <v>8218</v>
      </c>
      <c r="I376" s="234">
        <v>5323</v>
      </c>
      <c r="J376" s="234">
        <v>6951</v>
      </c>
      <c r="K376" s="234">
        <v>3449</v>
      </c>
      <c r="L376" s="234">
        <v>5911</v>
      </c>
      <c r="M376" s="234">
        <v>299</v>
      </c>
    </row>
    <row r="377" spans="1:13" ht="12.75">
      <c r="A377" s="235" t="s">
        <v>120</v>
      </c>
      <c r="B377" s="235" t="s">
        <v>181</v>
      </c>
      <c r="C377" s="235" t="s">
        <v>215</v>
      </c>
      <c r="D377" s="235" t="s">
        <v>245</v>
      </c>
      <c r="E377" s="234">
        <v>32742</v>
      </c>
      <c r="F377" s="234">
        <v>11210</v>
      </c>
      <c r="G377" s="234">
        <v>6502</v>
      </c>
      <c r="H377" s="234">
        <v>2823</v>
      </c>
      <c r="I377" s="234">
        <v>1885</v>
      </c>
      <c r="J377" s="234">
        <v>2703</v>
      </c>
      <c r="K377" s="234">
        <v>1294</v>
      </c>
      <c r="L377" s="234">
        <v>2384</v>
      </c>
      <c r="M377" s="234">
        <v>121</v>
      </c>
    </row>
    <row r="378" spans="1:13" ht="12.75">
      <c r="A378" s="235" t="s">
        <v>121</v>
      </c>
      <c r="B378" s="235" t="s">
        <v>223</v>
      </c>
      <c r="C378" s="235" t="s">
        <v>215</v>
      </c>
      <c r="D378" s="235" t="s">
        <v>245</v>
      </c>
      <c r="E378" s="234">
        <v>100020</v>
      </c>
      <c r="F378" s="234">
        <v>30001</v>
      </c>
      <c r="G378" s="234">
        <v>20245</v>
      </c>
      <c r="H378" s="234">
        <v>6005</v>
      </c>
      <c r="I378" s="234">
        <v>3751</v>
      </c>
      <c r="J378" s="234">
        <v>6425</v>
      </c>
      <c r="K378" s="234">
        <v>3331</v>
      </c>
      <c r="L378" s="234">
        <v>10027</v>
      </c>
      <c r="M378" s="234">
        <v>462</v>
      </c>
    </row>
    <row r="379" spans="1:13" ht="12.75">
      <c r="A379" s="235" t="s">
        <v>121</v>
      </c>
      <c r="B379" s="235" t="s">
        <v>224</v>
      </c>
      <c r="C379" s="235" t="s">
        <v>215</v>
      </c>
      <c r="D379" s="235" t="s">
        <v>245</v>
      </c>
      <c r="E379" s="234">
        <v>187909</v>
      </c>
      <c r="F379" s="234">
        <v>64570</v>
      </c>
      <c r="G379" s="234">
        <v>36066</v>
      </c>
      <c r="H379" s="234">
        <v>17394</v>
      </c>
      <c r="I379" s="234">
        <v>11110</v>
      </c>
      <c r="J379" s="234">
        <v>13609</v>
      </c>
      <c r="K379" s="234">
        <v>7159</v>
      </c>
      <c r="L379" s="234">
        <v>14554</v>
      </c>
      <c r="M379" s="234">
        <v>744</v>
      </c>
    </row>
    <row r="380" spans="1:13" ht="12.75">
      <c r="A380" s="235" t="s">
        <v>121</v>
      </c>
      <c r="B380" s="235" t="s">
        <v>182</v>
      </c>
      <c r="C380" s="235" t="s">
        <v>215</v>
      </c>
      <c r="D380" s="235" t="s">
        <v>245</v>
      </c>
      <c r="E380" s="234">
        <v>91586</v>
      </c>
      <c r="F380" s="234">
        <v>31342</v>
      </c>
      <c r="G380" s="234">
        <v>17627</v>
      </c>
      <c r="H380" s="234">
        <v>8372</v>
      </c>
      <c r="I380" s="234">
        <v>5343</v>
      </c>
      <c r="J380" s="234">
        <v>6658</v>
      </c>
      <c r="K380" s="234">
        <v>3438</v>
      </c>
      <c r="L380" s="234">
        <v>7174</v>
      </c>
      <c r="M380" s="234">
        <v>357</v>
      </c>
    </row>
    <row r="381" spans="1:13" ht="12.75">
      <c r="A381" s="235" t="s">
        <v>121</v>
      </c>
      <c r="B381" s="235" t="s">
        <v>181</v>
      </c>
      <c r="C381" s="235" t="s">
        <v>215</v>
      </c>
      <c r="D381" s="235" t="s">
        <v>245</v>
      </c>
      <c r="E381" s="234">
        <v>36935</v>
      </c>
      <c r="F381" s="234">
        <v>12315</v>
      </c>
      <c r="G381" s="234">
        <v>7196</v>
      </c>
      <c r="H381" s="234">
        <v>3176</v>
      </c>
      <c r="I381" s="234">
        <v>1943</v>
      </c>
      <c r="J381" s="234">
        <v>2620</v>
      </c>
      <c r="K381" s="234">
        <v>1373</v>
      </c>
      <c r="L381" s="234">
        <v>3054</v>
      </c>
      <c r="M381" s="234">
        <v>149</v>
      </c>
    </row>
    <row r="382" spans="1:13" ht="12.75">
      <c r="A382" s="235" t="s">
        <v>3</v>
      </c>
      <c r="B382" s="235" t="s">
        <v>223</v>
      </c>
      <c r="C382" s="235" t="s">
        <v>215</v>
      </c>
      <c r="D382" s="235" t="s">
        <v>245</v>
      </c>
      <c r="E382" s="234">
        <v>36795</v>
      </c>
      <c r="F382" s="234">
        <v>11664</v>
      </c>
      <c r="G382" s="234">
        <v>7454</v>
      </c>
      <c r="H382" s="234">
        <v>2586</v>
      </c>
      <c r="I382" s="234">
        <v>1624</v>
      </c>
      <c r="J382" s="234">
        <v>2862</v>
      </c>
      <c r="K382" s="234">
        <v>1226</v>
      </c>
      <c r="L382" s="234">
        <v>3151</v>
      </c>
      <c r="M382" s="234">
        <v>215</v>
      </c>
    </row>
    <row r="383" spans="1:13" ht="12.75">
      <c r="A383" s="235" t="s">
        <v>3</v>
      </c>
      <c r="B383" s="235" t="s">
        <v>224</v>
      </c>
      <c r="C383" s="235" t="s">
        <v>215</v>
      </c>
      <c r="D383" s="235" t="s">
        <v>245</v>
      </c>
      <c r="E383" s="234">
        <v>76262</v>
      </c>
      <c r="F383" s="234">
        <v>27145</v>
      </c>
      <c r="G383" s="234">
        <v>14713</v>
      </c>
      <c r="H383" s="234">
        <v>7572</v>
      </c>
      <c r="I383" s="234">
        <v>4860</v>
      </c>
      <c r="J383" s="234">
        <v>6487</v>
      </c>
      <c r="K383" s="234">
        <v>2807</v>
      </c>
      <c r="L383" s="234">
        <v>5031</v>
      </c>
      <c r="M383" s="234">
        <v>388</v>
      </c>
    </row>
    <row r="384" spans="1:13" ht="12.75">
      <c r="A384" s="235" t="s">
        <v>3</v>
      </c>
      <c r="B384" s="235" t="s">
        <v>182</v>
      </c>
      <c r="C384" s="235" t="s">
        <v>215</v>
      </c>
      <c r="D384" s="235" t="s">
        <v>245</v>
      </c>
      <c r="E384" s="234">
        <v>36814</v>
      </c>
      <c r="F384" s="234">
        <v>13086</v>
      </c>
      <c r="G384" s="234">
        <v>7072</v>
      </c>
      <c r="H384" s="234">
        <v>3644</v>
      </c>
      <c r="I384" s="234">
        <v>2370</v>
      </c>
      <c r="J384" s="234">
        <v>3098</v>
      </c>
      <c r="K384" s="234">
        <v>1343</v>
      </c>
      <c r="L384" s="234">
        <v>2436</v>
      </c>
      <c r="M384" s="234">
        <v>195</v>
      </c>
    </row>
    <row r="385" spans="1:13" ht="12.75">
      <c r="A385" s="235" t="s">
        <v>3</v>
      </c>
      <c r="B385" s="235" t="s">
        <v>181</v>
      </c>
      <c r="C385" s="235" t="s">
        <v>215</v>
      </c>
      <c r="D385" s="235" t="s">
        <v>245</v>
      </c>
      <c r="E385" s="234">
        <v>15338</v>
      </c>
      <c r="F385" s="234">
        <v>5327</v>
      </c>
      <c r="G385" s="234">
        <v>2974</v>
      </c>
      <c r="H385" s="234">
        <v>1384</v>
      </c>
      <c r="I385" s="234">
        <v>969</v>
      </c>
      <c r="J385" s="234">
        <v>1272</v>
      </c>
      <c r="K385" s="234">
        <v>551</v>
      </c>
      <c r="L385" s="234">
        <v>1070</v>
      </c>
      <c r="M385" s="234">
        <v>81</v>
      </c>
    </row>
    <row r="386" spans="1:13" ht="12.75">
      <c r="A386" s="235" t="s">
        <v>123</v>
      </c>
      <c r="B386" s="235" t="s">
        <v>223</v>
      </c>
      <c r="C386" s="235" t="s">
        <v>215</v>
      </c>
      <c r="D386" s="235" t="s">
        <v>245</v>
      </c>
      <c r="E386" s="234">
        <v>118448</v>
      </c>
      <c r="F386" s="234">
        <v>37632</v>
      </c>
      <c r="G386" s="234">
        <v>24368</v>
      </c>
      <c r="H386" s="234">
        <v>8055</v>
      </c>
      <c r="I386" s="234">
        <v>5209</v>
      </c>
      <c r="J386" s="234">
        <v>9553</v>
      </c>
      <c r="K386" s="234">
        <v>4484</v>
      </c>
      <c r="L386" s="234">
        <v>9813</v>
      </c>
      <c r="M386" s="234">
        <v>518</v>
      </c>
    </row>
    <row r="387" spans="1:13" ht="12.75">
      <c r="A387" s="235" t="s">
        <v>123</v>
      </c>
      <c r="B387" s="235" t="s">
        <v>224</v>
      </c>
      <c r="C387" s="235" t="s">
        <v>215</v>
      </c>
      <c r="D387" s="235" t="s">
        <v>245</v>
      </c>
      <c r="E387" s="234">
        <v>214218</v>
      </c>
      <c r="F387" s="234">
        <v>76359</v>
      </c>
      <c r="G387" s="234">
        <v>41816</v>
      </c>
      <c r="H387" s="234">
        <v>20957</v>
      </c>
      <c r="I387" s="234">
        <v>13586</v>
      </c>
      <c r="J387" s="234">
        <v>18544</v>
      </c>
      <c r="K387" s="234">
        <v>8477</v>
      </c>
      <c r="L387" s="234">
        <v>14022</v>
      </c>
      <c r="M387" s="234">
        <v>773</v>
      </c>
    </row>
    <row r="388" spans="1:13" ht="12.75">
      <c r="A388" s="235" t="s">
        <v>123</v>
      </c>
      <c r="B388" s="235" t="s">
        <v>182</v>
      </c>
      <c r="C388" s="235" t="s">
        <v>215</v>
      </c>
      <c r="D388" s="235" t="s">
        <v>245</v>
      </c>
      <c r="E388" s="234">
        <v>108039</v>
      </c>
      <c r="F388" s="234">
        <v>38121</v>
      </c>
      <c r="G388" s="234">
        <v>21207</v>
      </c>
      <c r="H388" s="234">
        <v>10244</v>
      </c>
      <c r="I388" s="234">
        <v>6670</v>
      </c>
      <c r="J388" s="234">
        <v>9327</v>
      </c>
      <c r="K388" s="234">
        <v>4294</v>
      </c>
      <c r="L388" s="234">
        <v>7172</v>
      </c>
      <c r="M388" s="234">
        <v>414</v>
      </c>
    </row>
    <row r="389" spans="1:13" ht="12.75">
      <c r="A389" s="235" t="s">
        <v>123</v>
      </c>
      <c r="B389" s="235" t="s">
        <v>181</v>
      </c>
      <c r="C389" s="235" t="s">
        <v>215</v>
      </c>
      <c r="D389" s="235" t="s">
        <v>245</v>
      </c>
      <c r="E389" s="234">
        <v>44123</v>
      </c>
      <c r="F389" s="234">
        <v>15205</v>
      </c>
      <c r="G389" s="234">
        <v>8785</v>
      </c>
      <c r="H389" s="234">
        <v>3840</v>
      </c>
      <c r="I389" s="234">
        <v>2580</v>
      </c>
      <c r="J389" s="234">
        <v>3808</v>
      </c>
      <c r="K389" s="234">
        <v>1761</v>
      </c>
      <c r="L389" s="234">
        <v>3040</v>
      </c>
      <c r="M389" s="234">
        <v>176</v>
      </c>
    </row>
    <row r="390" spans="1:13" ht="12.75">
      <c r="A390" s="235" t="s">
        <v>118</v>
      </c>
      <c r="B390" s="235" t="s">
        <v>223</v>
      </c>
      <c r="C390" s="235" t="s">
        <v>215</v>
      </c>
      <c r="D390" s="235" t="s">
        <v>245</v>
      </c>
      <c r="E390" s="234">
        <v>26626</v>
      </c>
      <c r="F390" s="234">
        <v>8246</v>
      </c>
      <c r="G390" s="234">
        <v>5458</v>
      </c>
      <c r="H390" s="234">
        <v>1741</v>
      </c>
      <c r="I390" s="234">
        <v>1047</v>
      </c>
      <c r="J390" s="234">
        <v>1803</v>
      </c>
      <c r="K390" s="234">
        <v>956</v>
      </c>
      <c r="L390" s="234">
        <v>2664</v>
      </c>
      <c r="M390" s="234">
        <v>35</v>
      </c>
    </row>
    <row r="391" spans="1:13" ht="12.75">
      <c r="A391" s="235" t="s">
        <v>118</v>
      </c>
      <c r="B391" s="235" t="s">
        <v>224</v>
      </c>
      <c r="C391" s="235" t="s">
        <v>215</v>
      </c>
      <c r="D391" s="235" t="s">
        <v>245</v>
      </c>
      <c r="E391" s="234">
        <v>48979</v>
      </c>
      <c r="F391" s="234">
        <v>17734</v>
      </c>
      <c r="G391" s="234">
        <v>9440</v>
      </c>
      <c r="H391" s="234">
        <v>5110</v>
      </c>
      <c r="I391" s="234">
        <v>3184</v>
      </c>
      <c r="J391" s="234">
        <v>3922</v>
      </c>
      <c r="K391" s="234">
        <v>1948</v>
      </c>
      <c r="L391" s="234">
        <v>3519</v>
      </c>
      <c r="M391" s="234">
        <v>51</v>
      </c>
    </row>
    <row r="392" spans="1:13" ht="12.75">
      <c r="A392" s="235" t="s">
        <v>118</v>
      </c>
      <c r="B392" s="235" t="s">
        <v>182</v>
      </c>
      <c r="C392" s="235" t="s">
        <v>215</v>
      </c>
      <c r="D392" s="235" t="s">
        <v>245</v>
      </c>
      <c r="E392" s="234">
        <v>23299</v>
      </c>
      <c r="F392" s="234">
        <v>8465</v>
      </c>
      <c r="G392" s="234">
        <v>4477</v>
      </c>
      <c r="H392" s="234">
        <v>2471</v>
      </c>
      <c r="I392" s="234">
        <v>1517</v>
      </c>
      <c r="J392" s="234">
        <v>1841</v>
      </c>
      <c r="K392" s="234">
        <v>953</v>
      </c>
      <c r="L392" s="234">
        <v>1657</v>
      </c>
      <c r="M392" s="234">
        <v>26</v>
      </c>
    </row>
    <row r="393" spans="1:13" ht="12.75">
      <c r="A393" s="235" t="s">
        <v>118</v>
      </c>
      <c r="B393" s="235" t="s">
        <v>181</v>
      </c>
      <c r="C393" s="235" t="s">
        <v>215</v>
      </c>
      <c r="D393" s="235" t="s">
        <v>245</v>
      </c>
      <c r="E393" s="234">
        <v>8921</v>
      </c>
      <c r="F393" s="234">
        <v>3102</v>
      </c>
      <c r="G393" s="234">
        <v>1734</v>
      </c>
      <c r="H393" s="234">
        <v>846</v>
      </c>
      <c r="I393" s="234">
        <v>522</v>
      </c>
      <c r="J393" s="234">
        <v>664</v>
      </c>
      <c r="K393" s="234">
        <v>331</v>
      </c>
      <c r="L393" s="234">
        <v>729</v>
      </c>
      <c r="M393" s="234">
        <v>10</v>
      </c>
    </row>
    <row r="394" spans="1:13" ht="12.75">
      <c r="A394" s="235" t="s">
        <v>126</v>
      </c>
      <c r="B394" s="235" t="s">
        <v>223</v>
      </c>
      <c r="C394" s="235" t="s">
        <v>215</v>
      </c>
      <c r="D394" s="235" t="s">
        <v>245</v>
      </c>
      <c r="E394" s="234">
        <v>44617</v>
      </c>
      <c r="F394" s="234">
        <v>13857</v>
      </c>
      <c r="G394" s="234">
        <v>9049</v>
      </c>
      <c r="H394" s="234">
        <v>2981</v>
      </c>
      <c r="I394" s="234">
        <v>1827</v>
      </c>
      <c r="J394" s="234">
        <v>3019</v>
      </c>
      <c r="K394" s="234">
        <v>1512</v>
      </c>
      <c r="L394" s="234">
        <v>4423</v>
      </c>
      <c r="M394" s="234">
        <v>95</v>
      </c>
    </row>
    <row r="395" spans="1:13" ht="12.75">
      <c r="A395" s="235" t="s">
        <v>126</v>
      </c>
      <c r="B395" s="235" t="s">
        <v>224</v>
      </c>
      <c r="C395" s="235" t="s">
        <v>215</v>
      </c>
      <c r="D395" s="235" t="s">
        <v>245</v>
      </c>
      <c r="E395" s="234">
        <v>75870</v>
      </c>
      <c r="F395" s="234">
        <v>26361</v>
      </c>
      <c r="G395" s="234">
        <v>14731</v>
      </c>
      <c r="H395" s="234">
        <v>7128</v>
      </c>
      <c r="I395" s="234">
        <v>4502</v>
      </c>
      <c r="J395" s="234">
        <v>5768</v>
      </c>
      <c r="K395" s="234">
        <v>2816</v>
      </c>
      <c r="L395" s="234">
        <v>6015</v>
      </c>
      <c r="M395" s="234">
        <v>132</v>
      </c>
    </row>
    <row r="396" spans="1:13" ht="12.75">
      <c r="A396" s="235" t="s">
        <v>126</v>
      </c>
      <c r="B396" s="235" t="s">
        <v>182</v>
      </c>
      <c r="C396" s="235" t="s">
        <v>215</v>
      </c>
      <c r="D396" s="235" t="s">
        <v>245</v>
      </c>
      <c r="E396" s="234">
        <v>36946</v>
      </c>
      <c r="F396" s="234">
        <v>12858</v>
      </c>
      <c r="G396" s="234">
        <v>7166</v>
      </c>
      <c r="H396" s="234">
        <v>3466</v>
      </c>
      <c r="I396" s="234">
        <v>2226</v>
      </c>
      <c r="J396" s="234">
        <v>2809</v>
      </c>
      <c r="K396" s="234">
        <v>1355</v>
      </c>
      <c r="L396" s="234">
        <v>2942</v>
      </c>
      <c r="M396" s="234">
        <v>60</v>
      </c>
    </row>
    <row r="397" spans="1:13" ht="12.75">
      <c r="A397" s="235" t="s">
        <v>126</v>
      </c>
      <c r="B397" s="235" t="s">
        <v>181</v>
      </c>
      <c r="C397" s="235" t="s">
        <v>215</v>
      </c>
      <c r="D397" s="235" t="s">
        <v>245</v>
      </c>
      <c r="E397" s="234">
        <v>13358</v>
      </c>
      <c r="F397" s="234">
        <v>4534</v>
      </c>
      <c r="G397" s="234">
        <v>2615</v>
      </c>
      <c r="H397" s="234">
        <v>1138</v>
      </c>
      <c r="I397" s="234">
        <v>781</v>
      </c>
      <c r="J397" s="234">
        <v>999</v>
      </c>
      <c r="K397" s="234">
        <v>491</v>
      </c>
      <c r="L397" s="234">
        <v>1102</v>
      </c>
      <c r="M397" s="234">
        <v>23</v>
      </c>
    </row>
    <row r="398" spans="1:13" ht="12.75">
      <c r="A398" s="235" t="s">
        <v>0</v>
      </c>
      <c r="B398" s="235" t="s">
        <v>223</v>
      </c>
      <c r="C398" s="235" t="s">
        <v>215</v>
      </c>
      <c r="D398" s="235" t="s">
        <v>245</v>
      </c>
      <c r="E398" s="234">
        <v>62399</v>
      </c>
      <c r="F398" s="234">
        <v>20219</v>
      </c>
      <c r="G398" s="234">
        <v>12906</v>
      </c>
      <c r="H398" s="234">
        <v>4534</v>
      </c>
      <c r="I398" s="234">
        <v>2779</v>
      </c>
      <c r="J398" s="234">
        <v>5044</v>
      </c>
      <c r="K398" s="234">
        <v>2354</v>
      </c>
      <c r="L398" s="234">
        <v>5393</v>
      </c>
      <c r="M398" s="234">
        <v>115</v>
      </c>
    </row>
    <row r="399" spans="1:13" ht="12.75">
      <c r="A399" s="235" t="s">
        <v>0</v>
      </c>
      <c r="B399" s="235" t="s">
        <v>224</v>
      </c>
      <c r="C399" s="235" t="s">
        <v>215</v>
      </c>
      <c r="D399" s="235" t="s">
        <v>245</v>
      </c>
      <c r="E399" s="234">
        <v>111733</v>
      </c>
      <c r="F399" s="234">
        <v>40090</v>
      </c>
      <c r="G399" s="234">
        <v>21978</v>
      </c>
      <c r="H399" s="234">
        <v>11075</v>
      </c>
      <c r="I399" s="234">
        <v>7037</v>
      </c>
      <c r="J399" s="234">
        <v>9612</v>
      </c>
      <c r="K399" s="234">
        <v>4410</v>
      </c>
      <c r="L399" s="234">
        <v>7775</v>
      </c>
      <c r="M399" s="234">
        <v>181</v>
      </c>
    </row>
    <row r="400" spans="1:13" ht="12.75">
      <c r="A400" s="235" t="s">
        <v>0</v>
      </c>
      <c r="B400" s="235" t="s">
        <v>182</v>
      </c>
      <c r="C400" s="235" t="s">
        <v>215</v>
      </c>
      <c r="D400" s="235" t="s">
        <v>245</v>
      </c>
      <c r="E400" s="234">
        <v>53680</v>
      </c>
      <c r="F400" s="234">
        <v>19333</v>
      </c>
      <c r="G400" s="234">
        <v>10529</v>
      </c>
      <c r="H400" s="234">
        <v>5353</v>
      </c>
      <c r="I400" s="234">
        <v>3451</v>
      </c>
      <c r="J400" s="234">
        <v>4623</v>
      </c>
      <c r="K400" s="234">
        <v>2119</v>
      </c>
      <c r="L400" s="234">
        <v>3703</v>
      </c>
      <c r="M400" s="234">
        <v>84</v>
      </c>
    </row>
    <row r="401" spans="1:13" ht="12.75">
      <c r="A401" s="235" t="s">
        <v>0</v>
      </c>
      <c r="B401" s="235" t="s">
        <v>181</v>
      </c>
      <c r="C401" s="235" t="s">
        <v>215</v>
      </c>
      <c r="D401" s="235" t="s">
        <v>245</v>
      </c>
      <c r="E401" s="234">
        <v>20039</v>
      </c>
      <c r="F401" s="234">
        <v>7098</v>
      </c>
      <c r="G401" s="234">
        <v>3972</v>
      </c>
      <c r="H401" s="234">
        <v>1946</v>
      </c>
      <c r="I401" s="234">
        <v>1180</v>
      </c>
      <c r="J401" s="234">
        <v>1694</v>
      </c>
      <c r="K401" s="234">
        <v>800</v>
      </c>
      <c r="L401" s="234">
        <v>1442</v>
      </c>
      <c r="M401" s="234">
        <v>36</v>
      </c>
    </row>
    <row r="402" spans="1:13" ht="12.75">
      <c r="A402" s="235" t="s">
        <v>209</v>
      </c>
      <c r="B402" s="235" t="s">
        <v>223</v>
      </c>
      <c r="C402" s="235" t="s">
        <v>215</v>
      </c>
      <c r="D402" s="235" t="s">
        <v>245</v>
      </c>
      <c r="E402" s="234">
        <v>45765</v>
      </c>
      <c r="F402" s="234">
        <v>14295</v>
      </c>
      <c r="G402" s="234">
        <v>9384</v>
      </c>
      <c r="H402" s="234">
        <v>3047</v>
      </c>
      <c r="I402" s="234">
        <v>1864</v>
      </c>
      <c r="J402" s="234">
        <v>3569</v>
      </c>
      <c r="K402" s="234">
        <v>1596</v>
      </c>
      <c r="L402" s="234">
        <v>3926</v>
      </c>
      <c r="M402" s="234">
        <v>293</v>
      </c>
    </row>
    <row r="403" spans="1:13" ht="12.75">
      <c r="A403" s="235" t="s">
        <v>209</v>
      </c>
      <c r="B403" s="235" t="s">
        <v>224</v>
      </c>
      <c r="C403" s="235" t="s">
        <v>215</v>
      </c>
      <c r="D403" s="235" t="s">
        <v>245</v>
      </c>
      <c r="E403" s="234">
        <v>90291</v>
      </c>
      <c r="F403" s="234">
        <v>31781</v>
      </c>
      <c r="G403" s="234">
        <v>17668</v>
      </c>
      <c r="H403" s="234">
        <v>8714</v>
      </c>
      <c r="I403" s="234">
        <v>5399</v>
      </c>
      <c r="J403" s="234">
        <v>7620</v>
      </c>
      <c r="K403" s="234">
        <v>3485</v>
      </c>
      <c r="L403" s="234">
        <v>6104</v>
      </c>
      <c r="M403" s="234">
        <v>459</v>
      </c>
    </row>
    <row r="404" spans="1:13" ht="12.75">
      <c r="A404" s="235" t="s">
        <v>209</v>
      </c>
      <c r="B404" s="235" t="s">
        <v>182</v>
      </c>
      <c r="C404" s="235" t="s">
        <v>215</v>
      </c>
      <c r="D404" s="235" t="s">
        <v>245</v>
      </c>
      <c r="E404" s="234">
        <v>43492</v>
      </c>
      <c r="F404" s="234">
        <v>15346</v>
      </c>
      <c r="G404" s="234">
        <v>8526</v>
      </c>
      <c r="H404" s="234">
        <v>4198</v>
      </c>
      <c r="I404" s="234">
        <v>2622</v>
      </c>
      <c r="J404" s="234">
        <v>3706</v>
      </c>
      <c r="K404" s="234">
        <v>1669</v>
      </c>
      <c r="L404" s="234">
        <v>2932</v>
      </c>
      <c r="M404" s="234">
        <v>219</v>
      </c>
    </row>
    <row r="405" spans="1:13" ht="12.75">
      <c r="A405" s="235" t="s">
        <v>209</v>
      </c>
      <c r="B405" s="235" t="s">
        <v>181</v>
      </c>
      <c r="C405" s="235" t="s">
        <v>215</v>
      </c>
      <c r="D405" s="235" t="s">
        <v>245</v>
      </c>
      <c r="E405" s="234">
        <v>13964</v>
      </c>
      <c r="F405" s="234">
        <v>4878</v>
      </c>
      <c r="G405" s="234">
        <v>2743</v>
      </c>
      <c r="H405" s="234">
        <v>1343</v>
      </c>
      <c r="I405" s="234">
        <v>792</v>
      </c>
      <c r="J405" s="234">
        <v>1155</v>
      </c>
      <c r="K405" s="234">
        <v>543</v>
      </c>
      <c r="L405" s="234">
        <v>972</v>
      </c>
      <c r="M405" s="234">
        <v>73</v>
      </c>
    </row>
    <row r="406" spans="1:13" ht="12.75">
      <c r="A406" s="235" t="s">
        <v>130</v>
      </c>
      <c r="B406" s="235" t="s">
        <v>223</v>
      </c>
      <c r="C406" s="235" t="s">
        <v>215</v>
      </c>
      <c r="D406" s="235" t="s">
        <v>245</v>
      </c>
      <c r="E406" s="234">
        <v>64393</v>
      </c>
      <c r="F406" s="234">
        <v>20311</v>
      </c>
      <c r="G406" s="234">
        <v>12832</v>
      </c>
      <c r="H406" s="234">
        <v>4607</v>
      </c>
      <c r="I406" s="234">
        <v>2872</v>
      </c>
      <c r="J406" s="234">
        <v>4581</v>
      </c>
      <c r="K406" s="234">
        <v>2218</v>
      </c>
      <c r="L406" s="234">
        <v>5627</v>
      </c>
      <c r="M406" s="234">
        <v>406</v>
      </c>
    </row>
    <row r="407" spans="1:13" ht="12.75">
      <c r="A407" s="235" t="s">
        <v>130</v>
      </c>
      <c r="B407" s="235" t="s">
        <v>224</v>
      </c>
      <c r="C407" s="235" t="s">
        <v>215</v>
      </c>
      <c r="D407" s="235" t="s">
        <v>245</v>
      </c>
      <c r="E407" s="234">
        <v>134258</v>
      </c>
      <c r="F407" s="234">
        <v>47989</v>
      </c>
      <c r="G407" s="234">
        <v>25468</v>
      </c>
      <c r="H407" s="234">
        <v>13823</v>
      </c>
      <c r="I407" s="234">
        <v>8698</v>
      </c>
      <c r="J407" s="234">
        <v>10605</v>
      </c>
      <c r="K407" s="234">
        <v>5097</v>
      </c>
      <c r="L407" s="234">
        <v>9070</v>
      </c>
      <c r="M407" s="234">
        <v>696</v>
      </c>
    </row>
    <row r="408" spans="1:13" ht="12.75">
      <c r="A408" s="235" t="s">
        <v>130</v>
      </c>
      <c r="B408" s="235" t="s">
        <v>182</v>
      </c>
      <c r="C408" s="235" t="s">
        <v>215</v>
      </c>
      <c r="D408" s="235" t="s">
        <v>245</v>
      </c>
      <c r="E408" s="234">
        <v>63204</v>
      </c>
      <c r="F408" s="234">
        <v>22399</v>
      </c>
      <c r="G408" s="234">
        <v>12013</v>
      </c>
      <c r="H408" s="234">
        <v>6326</v>
      </c>
      <c r="I408" s="234">
        <v>4060</v>
      </c>
      <c r="J408" s="234">
        <v>4978</v>
      </c>
      <c r="K408" s="234">
        <v>2366</v>
      </c>
      <c r="L408" s="234">
        <v>4340</v>
      </c>
      <c r="M408" s="234">
        <v>329</v>
      </c>
    </row>
    <row r="409" spans="1:13" ht="12.75">
      <c r="A409" s="235" t="s">
        <v>130</v>
      </c>
      <c r="B409" s="235" t="s">
        <v>181</v>
      </c>
      <c r="C409" s="235" t="s">
        <v>215</v>
      </c>
      <c r="D409" s="235" t="s">
        <v>245</v>
      </c>
      <c r="E409" s="234">
        <v>30318</v>
      </c>
      <c r="F409" s="234">
        <v>10609</v>
      </c>
      <c r="G409" s="234">
        <v>5820</v>
      </c>
      <c r="H409" s="234">
        <v>2975</v>
      </c>
      <c r="I409" s="234">
        <v>1814</v>
      </c>
      <c r="J409" s="234">
        <v>2424</v>
      </c>
      <c r="K409" s="234">
        <v>1098</v>
      </c>
      <c r="L409" s="234">
        <v>2119</v>
      </c>
      <c r="M409" s="234">
        <v>179</v>
      </c>
    </row>
    <row r="410" spans="1:13" ht="12.75">
      <c r="A410" s="235" t="s">
        <v>119</v>
      </c>
      <c r="B410" s="235" t="s">
        <v>223</v>
      </c>
      <c r="C410" s="235" t="s">
        <v>215</v>
      </c>
      <c r="D410" s="235" t="s">
        <v>245</v>
      </c>
      <c r="E410" s="234">
        <v>35988</v>
      </c>
      <c r="F410" s="234">
        <v>10871</v>
      </c>
      <c r="G410" s="234">
        <v>7326</v>
      </c>
      <c r="H410" s="234">
        <v>2158</v>
      </c>
      <c r="I410" s="234">
        <v>1387</v>
      </c>
      <c r="J410" s="234">
        <v>2434</v>
      </c>
      <c r="K410" s="234">
        <v>1185</v>
      </c>
      <c r="L410" s="234">
        <v>3515</v>
      </c>
      <c r="M410" s="234">
        <v>192</v>
      </c>
    </row>
    <row r="411" spans="1:13" ht="12.75">
      <c r="A411" s="235" t="s">
        <v>119</v>
      </c>
      <c r="B411" s="235" t="s">
        <v>224</v>
      </c>
      <c r="C411" s="235" t="s">
        <v>215</v>
      </c>
      <c r="D411" s="235" t="s">
        <v>245</v>
      </c>
      <c r="E411" s="234">
        <v>75955</v>
      </c>
      <c r="F411" s="234">
        <v>26658</v>
      </c>
      <c r="G411" s="234">
        <v>14695</v>
      </c>
      <c r="H411" s="234">
        <v>7077</v>
      </c>
      <c r="I411" s="234">
        <v>4886</v>
      </c>
      <c r="J411" s="234">
        <v>5993</v>
      </c>
      <c r="K411" s="234">
        <v>3125</v>
      </c>
      <c r="L411" s="234">
        <v>5254</v>
      </c>
      <c r="M411" s="234">
        <v>323</v>
      </c>
    </row>
    <row r="412" spans="1:13" ht="12.75">
      <c r="A412" s="235" t="s">
        <v>119</v>
      </c>
      <c r="B412" s="235" t="s">
        <v>182</v>
      </c>
      <c r="C412" s="235" t="s">
        <v>215</v>
      </c>
      <c r="D412" s="235" t="s">
        <v>245</v>
      </c>
      <c r="E412" s="234">
        <v>36169</v>
      </c>
      <c r="F412" s="234">
        <v>12527</v>
      </c>
      <c r="G412" s="234">
        <v>7013</v>
      </c>
      <c r="H412" s="234">
        <v>3234</v>
      </c>
      <c r="I412" s="234">
        <v>2280</v>
      </c>
      <c r="J412" s="234">
        <v>2836</v>
      </c>
      <c r="K412" s="234">
        <v>1419</v>
      </c>
      <c r="L412" s="234">
        <v>2591</v>
      </c>
      <c r="M412" s="234">
        <v>167</v>
      </c>
    </row>
    <row r="413" spans="1:13" ht="12.75">
      <c r="A413" s="235" t="s">
        <v>119</v>
      </c>
      <c r="B413" s="235" t="s">
        <v>181</v>
      </c>
      <c r="C413" s="235" t="s">
        <v>215</v>
      </c>
      <c r="D413" s="235" t="s">
        <v>245</v>
      </c>
      <c r="E413" s="234">
        <v>14871</v>
      </c>
      <c r="F413" s="234">
        <v>5038</v>
      </c>
      <c r="G413" s="234">
        <v>2923</v>
      </c>
      <c r="H413" s="234">
        <v>1246</v>
      </c>
      <c r="I413" s="234">
        <v>869</v>
      </c>
      <c r="J413" s="234">
        <v>1165</v>
      </c>
      <c r="K413" s="234">
        <v>578</v>
      </c>
      <c r="L413" s="234">
        <v>1107</v>
      </c>
      <c r="M413" s="234">
        <v>73</v>
      </c>
    </row>
    <row r="414" spans="1:13" ht="12.75">
      <c r="A414" s="235" t="s">
        <v>122</v>
      </c>
      <c r="B414" s="235" t="s">
        <v>223</v>
      </c>
      <c r="C414" s="235" t="s">
        <v>215</v>
      </c>
      <c r="D414" s="235" t="s">
        <v>245</v>
      </c>
      <c r="E414" s="234">
        <v>35812</v>
      </c>
      <c r="F414" s="234">
        <v>11567</v>
      </c>
      <c r="G414" s="234">
        <v>7139</v>
      </c>
      <c r="H414" s="234">
        <v>2784</v>
      </c>
      <c r="I414" s="234">
        <v>1644</v>
      </c>
      <c r="J414" s="234">
        <v>2510</v>
      </c>
      <c r="K414" s="234">
        <v>1226</v>
      </c>
      <c r="L414" s="234">
        <v>3309</v>
      </c>
      <c r="M414" s="234">
        <v>94</v>
      </c>
    </row>
    <row r="415" spans="1:13" ht="12.75">
      <c r="A415" s="235" t="s">
        <v>122</v>
      </c>
      <c r="B415" s="235" t="s">
        <v>224</v>
      </c>
      <c r="C415" s="235" t="s">
        <v>215</v>
      </c>
      <c r="D415" s="235" t="s">
        <v>245</v>
      </c>
      <c r="E415" s="234">
        <v>64821</v>
      </c>
      <c r="F415" s="234">
        <v>23230</v>
      </c>
      <c r="G415" s="234">
        <v>12366</v>
      </c>
      <c r="H415" s="234">
        <v>6733</v>
      </c>
      <c r="I415" s="234">
        <v>4131</v>
      </c>
      <c r="J415" s="234">
        <v>5008</v>
      </c>
      <c r="K415" s="234">
        <v>2434</v>
      </c>
      <c r="L415" s="234">
        <v>4780</v>
      </c>
      <c r="M415" s="234">
        <v>144</v>
      </c>
    </row>
    <row r="416" spans="1:13" ht="12.75">
      <c r="A416" s="235" t="s">
        <v>122</v>
      </c>
      <c r="B416" s="235" t="s">
        <v>182</v>
      </c>
      <c r="C416" s="235" t="s">
        <v>215</v>
      </c>
      <c r="D416" s="235" t="s">
        <v>245</v>
      </c>
      <c r="E416" s="234">
        <v>31604</v>
      </c>
      <c r="F416" s="234">
        <v>11360</v>
      </c>
      <c r="G416" s="234">
        <v>6029</v>
      </c>
      <c r="H416" s="234">
        <v>3308</v>
      </c>
      <c r="I416" s="234">
        <v>2023</v>
      </c>
      <c r="J416" s="234">
        <v>2475</v>
      </c>
      <c r="K416" s="234">
        <v>1177</v>
      </c>
      <c r="L416" s="234">
        <v>2307</v>
      </c>
      <c r="M416" s="234">
        <v>70</v>
      </c>
    </row>
    <row r="417" spans="1:13" ht="12.75">
      <c r="A417" s="235" t="s">
        <v>122</v>
      </c>
      <c r="B417" s="235" t="s">
        <v>181</v>
      </c>
      <c r="C417" s="235" t="s">
        <v>215</v>
      </c>
      <c r="D417" s="235" t="s">
        <v>245</v>
      </c>
      <c r="E417" s="234">
        <v>11852</v>
      </c>
      <c r="F417" s="234">
        <v>4154</v>
      </c>
      <c r="G417" s="234">
        <v>2265</v>
      </c>
      <c r="H417" s="234">
        <v>1158</v>
      </c>
      <c r="I417" s="234">
        <v>731</v>
      </c>
      <c r="J417" s="234">
        <v>852</v>
      </c>
      <c r="K417" s="234">
        <v>457</v>
      </c>
      <c r="L417" s="234">
        <v>933</v>
      </c>
      <c r="M417" s="234">
        <v>23</v>
      </c>
    </row>
    <row r="418" spans="1:13" ht="12.75">
      <c r="A418" s="235" t="s">
        <v>211</v>
      </c>
      <c r="B418" s="235" t="s">
        <v>223</v>
      </c>
      <c r="C418" s="235" t="s">
        <v>215</v>
      </c>
      <c r="D418" s="235" t="s">
        <v>245</v>
      </c>
      <c r="E418" s="234">
        <v>89991</v>
      </c>
      <c r="F418" s="234">
        <v>28672</v>
      </c>
      <c r="G418" s="234">
        <v>18403</v>
      </c>
      <c r="H418" s="234">
        <v>6343</v>
      </c>
      <c r="I418" s="234">
        <v>3926</v>
      </c>
      <c r="J418" s="234">
        <v>6924</v>
      </c>
      <c r="K418" s="234">
        <v>3267</v>
      </c>
      <c r="L418" s="234">
        <v>7951</v>
      </c>
      <c r="M418" s="234">
        <v>261</v>
      </c>
    </row>
    <row r="419" spans="1:13" ht="12.75">
      <c r="A419" s="235" t="s">
        <v>211</v>
      </c>
      <c r="B419" s="235" t="s">
        <v>224</v>
      </c>
      <c r="C419" s="235" t="s">
        <v>215</v>
      </c>
      <c r="D419" s="235" t="s">
        <v>245</v>
      </c>
      <c r="E419" s="234">
        <v>203670</v>
      </c>
      <c r="F419" s="234">
        <v>73646</v>
      </c>
      <c r="G419" s="234">
        <v>39270</v>
      </c>
      <c r="H419" s="234">
        <v>21203</v>
      </c>
      <c r="I419" s="234">
        <v>13173</v>
      </c>
      <c r="J419" s="234">
        <v>16929</v>
      </c>
      <c r="K419" s="234">
        <v>7995</v>
      </c>
      <c r="L419" s="234">
        <v>13849</v>
      </c>
      <c r="M419" s="234">
        <v>497</v>
      </c>
    </row>
    <row r="420" spans="1:13" ht="12.75">
      <c r="A420" s="235" t="s">
        <v>211</v>
      </c>
      <c r="B420" s="235" t="s">
        <v>182</v>
      </c>
      <c r="C420" s="235" t="s">
        <v>215</v>
      </c>
      <c r="D420" s="235" t="s">
        <v>245</v>
      </c>
      <c r="E420" s="234">
        <v>98048</v>
      </c>
      <c r="F420" s="234">
        <v>35595</v>
      </c>
      <c r="G420" s="234">
        <v>18819</v>
      </c>
      <c r="H420" s="234">
        <v>10392</v>
      </c>
      <c r="I420" s="234">
        <v>6384</v>
      </c>
      <c r="J420" s="234">
        <v>8134</v>
      </c>
      <c r="K420" s="234">
        <v>3805</v>
      </c>
      <c r="L420" s="234">
        <v>6646</v>
      </c>
      <c r="M420" s="234">
        <v>234</v>
      </c>
    </row>
    <row r="421" spans="1:13" ht="12.75">
      <c r="A421" s="235" t="s">
        <v>211</v>
      </c>
      <c r="B421" s="235" t="s">
        <v>181</v>
      </c>
      <c r="C421" s="235" t="s">
        <v>215</v>
      </c>
      <c r="D421" s="235" t="s">
        <v>245</v>
      </c>
      <c r="E421" s="234">
        <v>41197</v>
      </c>
      <c r="F421" s="234">
        <v>14585</v>
      </c>
      <c r="G421" s="234">
        <v>8024</v>
      </c>
      <c r="H421" s="234">
        <v>4081</v>
      </c>
      <c r="I421" s="234">
        <v>2480</v>
      </c>
      <c r="J421" s="234">
        <v>3399</v>
      </c>
      <c r="K421" s="234">
        <v>1570</v>
      </c>
      <c r="L421" s="234">
        <v>2955</v>
      </c>
      <c r="M421" s="234">
        <v>100</v>
      </c>
    </row>
    <row r="422" spans="1:13" ht="12.75">
      <c r="A422" s="235" t="s">
        <v>212</v>
      </c>
      <c r="B422" s="235" t="s">
        <v>223</v>
      </c>
      <c r="C422" s="235" t="s">
        <v>215</v>
      </c>
      <c r="D422" s="235" t="s">
        <v>245</v>
      </c>
      <c r="E422" s="234">
        <v>55602</v>
      </c>
      <c r="F422" s="234">
        <v>17143</v>
      </c>
      <c r="G422" s="234">
        <v>11341</v>
      </c>
      <c r="H422" s="234">
        <v>3556</v>
      </c>
      <c r="I422" s="234">
        <v>2246</v>
      </c>
      <c r="J422" s="234">
        <v>3983</v>
      </c>
      <c r="K422" s="234">
        <v>1986</v>
      </c>
      <c r="L422" s="234">
        <v>5172</v>
      </c>
      <c r="M422" s="234">
        <v>200</v>
      </c>
    </row>
    <row r="423" spans="1:13" ht="12.75">
      <c r="A423" s="235" t="s">
        <v>212</v>
      </c>
      <c r="B423" s="235" t="s">
        <v>224</v>
      </c>
      <c r="C423" s="235" t="s">
        <v>215</v>
      </c>
      <c r="D423" s="235" t="s">
        <v>245</v>
      </c>
      <c r="E423" s="234">
        <v>105363</v>
      </c>
      <c r="F423" s="234">
        <v>36327</v>
      </c>
      <c r="G423" s="234">
        <v>20551</v>
      </c>
      <c r="H423" s="234">
        <v>9564</v>
      </c>
      <c r="I423" s="234">
        <v>6212</v>
      </c>
      <c r="J423" s="234">
        <v>8176</v>
      </c>
      <c r="K423" s="234">
        <v>4173</v>
      </c>
      <c r="L423" s="234">
        <v>7883</v>
      </c>
      <c r="M423" s="234">
        <v>319</v>
      </c>
    </row>
    <row r="424" spans="1:13" ht="12.75">
      <c r="A424" s="235" t="s">
        <v>212</v>
      </c>
      <c r="B424" s="235" t="s">
        <v>182</v>
      </c>
      <c r="C424" s="235" t="s">
        <v>215</v>
      </c>
      <c r="D424" s="235" t="s">
        <v>245</v>
      </c>
      <c r="E424" s="234">
        <v>51321</v>
      </c>
      <c r="F424" s="234">
        <v>17785</v>
      </c>
      <c r="G424" s="234">
        <v>9951</v>
      </c>
      <c r="H424" s="234">
        <v>4761</v>
      </c>
      <c r="I424" s="234">
        <v>3073</v>
      </c>
      <c r="J424" s="234">
        <v>3968</v>
      </c>
      <c r="K424" s="234">
        <v>2066</v>
      </c>
      <c r="L424" s="234">
        <v>3752</v>
      </c>
      <c r="M424" s="234">
        <v>165</v>
      </c>
    </row>
    <row r="425" spans="1:13" ht="12.75">
      <c r="A425" s="235" t="s">
        <v>212</v>
      </c>
      <c r="B425" s="235" t="s">
        <v>181</v>
      </c>
      <c r="C425" s="235" t="s">
        <v>215</v>
      </c>
      <c r="D425" s="235" t="s">
        <v>245</v>
      </c>
      <c r="E425" s="234">
        <v>19165</v>
      </c>
      <c r="F425" s="234">
        <v>6519</v>
      </c>
      <c r="G425" s="234">
        <v>3763</v>
      </c>
      <c r="H425" s="234">
        <v>1666</v>
      </c>
      <c r="I425" s="234">
        <v>1090</v>
      </c>
      <c r="J425" s="234">
        <v>1505</v>
      </c>
      <c r="K425" s="234">
        <v>730</v>
      </c>
      <c r="L425" s="234">
        <v>1457</v>
      </c>
      <c r="M425" s="234">
        <v>71</v>
      </c>
    </row>
    <row r="426" spans="1:13" ht="12.75">
      <c r="A426" s="235" t="s">
        <v>125</v>
      </c>
      <c r="B426" s="235" t="s">
        <v>223</v>
      </c>
      <c r="C426" s="235" t="s">
        <v>215</v>
      </c>
      <c r="D426" s="235" t="s">
        <v>245</v>
      </c>
      <c r="E426" s="234">
        <v>73810</v>
      </c>
      <c r="F426" s="234">
        <v>23322</v>
      </c>
      <c r="G426" s="234">
        <v>14681</v>
      </c>
      <c r="H426" s="234">
        <v>5377</v>
      </c>
      <c r="I426" s="234">
        <v>3264</v>
      </c>
      <c r="J426" s="234">
        <v>5359</v>
      </c>
      <c r="K426" s="234">
        <v>2470</v>
      </c>
      <c r="L426" s="234">
        <v>6344</v>
      </c>
      <c r="M426" s="234">
        <v>508</v>
      </c>
    </row>
    <row r="427" spans="1:13" ht="12.75">
      <c r="A427" s="235" t="s">
        <v>125</v>
      </c>
      <c r="B427" s="235" t="s">
        <v>224</v>
      </c>
      <c r="C427" s="235" t="s">
        <v>215</v>
      </c>
      <c r="D427" s="235" t="s">
        <v>245</v>
      </c>
      <c r="E427" s="234">
        <v>152561</v>
      </c>
      <c r="F427" s="234">
        <v>54232</v>
      </c>
      <c r="G427" s="234">
        <v>28778</v>
      </c>
      <c r="H427" s="234">
        <v>15799</v>
      </c>
      <c r="I427" s="234">
        <v>9655</v>
      </c>
      <c r="J427" s="234">
        <v>11957</v>
      </c>
      <c r="K427" s="234">
        <v>5535</v>
      </c>
      <c r="L427" s="234">
        <v>10406</v>
      </c>
      <c r="M427" s="234">
        <v>880</v>
      </c>
    </row>
    <row r="428" spans="1:13" ht="12.75">
      <c r="A428" s="235" t="s">
        <v>125</v>
      </c>
      <c r="B428" s="235" t="s">
        <v>182</v>
      </c>
      <c r="C428" s="235" t="s">
        <v>215</v>
      </c>
      <c r="D428" s="235" t="s">
        <v>245</v>
      </c>
      <c r="E428" s="234">
        <v>74905</v>
      </c>
      <c r="F428" s="234">
        <v>26499</v>
      </c>
      <c r="G428" s="234">
        <v>14153</v>
      </c>
      <c r="H428" s="234">
        <v>7652</v>
      </c>
      <c r="I428" s="234">
        <v>4694</v>
      </c>
      <c r="J428" s="234">
        <v>5890</v>
      </c>
      <c r="K428" s="234">
        <v>2677</v>
      </c>
      <c r="L428" s="234">
        <v>5135</v>
      </c>
      <c r="M428" s="234">
        <v>451</v>
      </c>
    </row>
    <row r="429" spans="1:13" ht="12.75">
      <c r="A429" s="235" t="s">
        <v>125</v>
      </c>
      <c r="B429" s="235" t="s">
        <v>181</v>
      </c>
      <c r="C429" s="235" t="s">
        <v>215</v>
      </c>
      <c r="D429" s="235" t="s">
        <v>245</v>
      </c>
      <c r="E429" s="234">
        <v>30168</v>
      </c>
      <c r="F429" s="234">
        <v>10431</v>
      </c>
      <c r="G429" s="234">
        <v>5780</v>
      </c>
      <c r="H429" s="234">
        <v>2883</v>
      </c>
      <c r="I429" s="234">
        <v>1768</v>
      </c>
      <c r="J429" s="234">
        <v>2338</v>
      </c>
      <c r="K429" s="234">
        <v>1073</v>
      </c>
      <c r="L429" s="234">
        <v>2186</v>
      </c>
      <c r="M429" s="234">
        <v>183</v>
      </c>
    </row>
    <row r="430" spans="1:13" ht="12.75">
      <c r="A430" s="235" t="s">
        <v>127</v>
      </c>
      <c r="B430" s="235" t="s">
        <v>223</v>
      </c>
      <c r="C430" s="235" t="s">
        <v>215</v>
      </c>
      <c r="D430" s="235" t="s">
        <v>245</v>
      </c>
      <c r="E430" s="234">
        <v>37540</v>
      </c>
      <c r="F430" s="234">
        <v>11702</v>
      </c>
      <c r="G430" s="234">
        <v>7560</v>
      </c>
      <c r="H430" s="234">
        <v>2545</v>
      </c>
      <c r="I430" s="234">
        <v>1597</v>
      </c>
      <c r="J430" s="234">
        <v>2845</v>
      </c>
      <c r="K430" s="234">
        <v>1384</v>
      </c>
      <c r="L430" s="234">
        <v>2993</v>
      </c>
      <c r="M430" s="234">
        <v>338</v>
      </c>
    </row>
    <row r="431" spans="1:13" ht="12.75">
      <c r="A431" s="235" t="s">
        <v>127</v>
      </c>
      <c r="B431" s="235" t="s">
        <v>224</v>
      </c>
      <c r="C431" s="235" t="s">
        <v>215</v>
      </c>
      <c r="D431" s="235" t="s">
        <v>245</v>
      </c>
      <c r="E431" s="234">
        <v>73705</v>
      </c>
      <c r="F431" s="234">
        <v>25698</v>
      </c>
      <c r="G431" s="234">
        <v>14233</v>
      </c>
      <c r="H431" s="234">
        <v>7068</v>
      </c>
      <c r="I431" s="234">
        <v>4397</v>
      </c>
      <c r="J431" s="234">
        <v>6104</v>
      </c>
      <c r="K431" s="234">
        <v>2898</v>
      </c>
      <c r="L431" s="234">
        <v>4652</v>
      </c>
      <c r="M431" s="234">
        <v>579</v>
      </c>
    </row>
    <row r="432" spans="1:13" ht="12.75">
      <c r="A432" s="235" t="s">
        <v>127</v>
      </c>
      <c r="B432" s="235" t="s">
        <v>182</v>
      </c>
      <c r="C432" s="235" t="s">
        <v>215</v>
      </c>
      <c r="D432" s="235" t="s">
        <v>245</v>
      </c>
      <c r="E432" s="234">
        <v>37461</v>
      </c>
      <c r="F432" s="234">
        <v>13069</v>
      </c>
      <c r="G432" s="234">
        <v>7244</v>
      </c>
      <c r="H432" s="234">
        <v>3559</v>
      </c>
      <c r="I432" s="234">
        <v>2266</v>
      </c>
      <c r="J432" s="234">
        <v>3085</v>
      </c>
      <c r="K432" s="234">
        <v>1477</v>
      </c>
      <c r="L432" s="234">
        <v>2411</v>
      </c>
      <c r="M432" s="234">
        <v>271</v>
      </c>
    </row>
    <row r="433" spans="1:13" ht="12.75">
      <c r="A433" s="235" t="s">
        <v>127</v>
      </c>
      <c r="B433" s="235" t="s">
        <v>181</v>
      </c>
      <c r="C433" s="235" t="s">
        <v>215</v>
      </c>
      <c r="D433" s="235" t="s">
        <v>245</v>
      </c>
      <c r="E433" s="234">
        <v>14767</v>
      </c>
      <c r="F433" s="234">
        <v>5060</v>
      </c>
      <c r="G433" s="234">
        <v>2885</v>
      </c>
      <c r="H433" s="234">
        <v>1323</v>
      </c>
      <c r="I433" s="234">
        <v>852</v>
      </c>
      <c r="J433" s="234">
        <v>1226</v>
      </c>
      <c r="K433" s="234">
        <v>571</v>
      </c>
      <c r="L433" s="234">
        <v>984</v>
      </c>
      <c r="M433" s="234">
        <v>104</v>
      </c>
    </row>
    <row r="434" spans="1:13" ht="12.75">
      <c r="A434" s="235" t="s">
        <v>117</v>
      </c>
      <c r="B434" s="235" t="s">
        <v>223</v>
      </c>
      <c r="C434" s="235" t="s">
        <v>215</v>
      </c>
      <c r="D434" s="235" t="s">
        <v>245</v>
      </c>
      <c r="E434" s="234">
        <v>46394</v>
      </c>
      <c r="F434" s="234">
        <v>14734</v>
      </c>
      <c r="G434" s="234">
        <v>9282</v>
      </c>
      <c r="H434" s="234">
        <v>3335</v>
      </c>
      <c r="I434" s="234">
        <v>2117</v>
      </c>
      <c r="J434" s="234">
        <v>3474</v>
      </c>
      <c r="K434" s="234">
        <v>1658</v>
      </c>
      <c r="L434" s="234">
        <v>3807</v>
      </c>
      <c r="M434" s="234">
        <v>343</v>
      </c>
    </row>
    <row r="435" spans="1:13" ht="12.75">
      <c r="A435" s="235" t="s">
        <v>117</v>
      </c>
      <c r="B435" s="235" t="s">
        <v>224</v>
      </c>
      <c r="C435" s="235" t="s">
        <v>215</v>
      </c>
      <c r="D435" s="235" t="s">
        <v>245</v>
      </c>
      <c r="E435" s="234">
        <v>84324</v>
      </c>
      <c r="F435" s="234">
        <v>29525</v>
      </c>
      <c r="G435" s="234">
        <v>16249</v>
      </c>
      <c r="H435" s="234">
        <v>8196</v>
      </c>
      <c r="I435" s="234">
        <v>5080</v>
      </c>
      <c r="J435" s="234">
        <v>6783</v>
      </c>
      <c r="K435" s="234">
        <v>3210</v>
      </c>
      <c r="L435" s="234">
        <v>5741</v>
      </c>
      <c r="M435" s="234">
        <v>515</v>
      </c>
    </row>
    <row r="436" spans="1:13" ht="12.75">
      <c r="A436" s="235" t="s">
        <v>117</v>
      </c>
      <c r="B436" s="235" t="s">
        <v>182</v>
      </c>
      <c r="C436" s="235" t="s">
        <v>215</v>
      </c>
      <c r="D436" s="235" t="s">
        <v>245</v>
      </c>
      <c r="E436" s="234">
        <v>39908</v>
      </c>
      <c r="F436" s="234">
        <v>13974</v>
      </c>
      <c r="G436" s="234">
        <v>7688</v>
      </c>
      <c r="H436" s="234">
        <v>3932</v>
      </c>
      <c r="I436" s="234">
        <v>2354</v>
      </c>
      <c r="J436" s="234">
        <v>3235</v>
      </c>
      <c r="K436" s="234">
        <v>1518</v>
      </c>
      <c r="L436" s="234">
        <v>2662</v>
      </c>
      <c r="M436" s="234">
        <v>273</v>
      </c>
    </row>
    <row r="437" spans="1:13" ht="12.75">
      <c r="A437" s="235" t="s">
        <v>117</v>
      </c>
      <c r="B437" s="235" t="s">
        <v>181</v>
      </c>
      <c r="C437" s="235" t="s">
        <v>215</v>
      </c>
      <c r="D437" s="235" t="s">
        <v>245</v>
      </c>
      <c r="E437" s="234">
        <v>14510</v>
      </c>
      <c r="F437" s="234">
        <v>4994</v>
      </c>
      <c r="G437" s="234">
        <v>2809</v>
      </c>
      <c r="H437" s="234">
        <v>1367</v>
      </c>
      <c r="I437" s="234">
        <v>818</v>
      </c>
      <c r="J437" s="234">
        <v>1155</v>
      </c>
      <c r="K437" s="234">
        <v>558</v>
      </c>
      <c r="L437" s="234">
        <v>991</v>
      </c>
      <c r="M437" s="234">
        <v>105</v>
      </c>
    </row>
    <row r="438" spans="1:13" ht="12.75">
      <c r="A438" s="235" t="s">
        <v>129</v>
      </c>
      <c r="B438" s="235" t="s">
        <v>223</v>
      </c>
      <c r="C438" s="235" t="s">
        <v>215</v>
      </c>
      <c r="D438" s="235" t="s">
        <v>245</v>
      </c>
      <c r="E438" s="234">
        <v>37550</v>
      </c>
      <c r="F438" s="234">
        <v>11474</v>
      </c>
      <c r="G438" s="234">
        <v>7407</v>
      </c>
      <c r="H438" s="234">
        <v>2496</v>
      </c>
      <c r="I438" s="234">
        <v>1571</v>
      </c>
      <c r="J438" s="234">
        <v>2537</v>
      </c>
      <c r="K438" s="234">
        <v>1205</v>
      </c>
      <c r="L438" s="234">
        <v>3285</v>
      </c>
      <c r="M438" s="234">
        <v>380</v>
      </c>
    </row>
    <row r="439" spans="1:13" ht="12.75">
      <c r="A439" s="235" t="s">
        <v>129</v>
      </c>
      <c r="B439" s="235" t="s">
        <v>224</v>
      </c>
      <c r="C439" s="235" t="s">
        <v>215</v>
      </c>
      <c r="D439" s="235" t="s">
        <v>245</v>
      </c>
      <c r="E439" s="234">
        <v>67415</v>
      </c>
      <c r="F439" s="234">
        <v>22982</v>
      </c>
      <c r="G439" s="234">
        <v>12764</v>
      </c>
      <c r="H439" s="234">
        <v>6222</v>
      </c>
      <c r="I439" s="234">
        <v>3996</v>
      </c>
      <c r="J439" s="234">
        <v>4941</v>
      </c>
      <c r="K439" s="234">
        <v>2454</v>
      </c>
      <c r="L439" s="234">
        <v>4818</v>
      </c>
      <c r="M439" s="234">
        <v>551</v>
      </c>
    </row>
    <row r="440" spans="1:13" ht="12.75">
      <c r="A440" s="235" t="s">
        <v>129</v>
      </c>
      <c r="B440" s="235" t="s">
        <v>182</v>
      </c>
      <c r="C440" s="235" t="s">
        <v>215</v>
      </c>
      <c r="D440" s="235" t="s">
        <v>245</v>
      </c>
      <c r="E440" s="234">
        <v>33732</v>
      </c>
      <c r="F440" s="234">
        <v>11483</v>
      </c>
      <c r="G440" s="234">
        <v>6374</v>
      </c>
      <c r="H440" s="234">
        <v>3116</v>
      </c>
      <c r="I440" s="234">
        <v>1993</v>
      </c>
      <c r="J440" s="234">
        <v>2480</v>
      </c>
      <c r="K440" s="234">
        <v>1195</v>
      </c>
      <c r="L440" s="234">
        <v>2413</v>
      </c>
      <c r="M440" s="234">
        <v>286</v>
      </c>
    </row>
    <row r="441" spans="1:13" ht="12.75">
      <c r="A441" s="235" t="s">
        <v>129</v>
      </c>
      <c r="B441" s="235" t="s">
        <v>181</v>
      </c>
      <c r="C441" s="235" t="s">
        <v>215</v>
      </c>
      <c r="D441" s="235" t="s">
        <v>245</v>
      </c>
      <c r="E441" s="234">
        <v>11724</v>
      </c>
      <c r="F441" s="234">
        <v>3879</v>
      </c>
      <c r="G441" s="234">
        <v>2262</v>
      </c>
      <c r="H441" s="234">
        <v>962</v>
      </c>
      <c r="I441" s="234">
        <v>655</v>
      </c>
      <c r="J441" s="234">
        <v>858</v>
      </c>
      <c r="K441" s="234">
        <v>422</v>
      </c>
      <c r="L441" s="234">
        <v>889</v>
      </c>
      <c r="M441" s="234">
        <v>93</v>
      </c>
    </row>
    <row r="442" spans="1:13" ht="12.75">
      <c r="A442" s="235" t="s">
        <v>210</v>
      </c>
      <c r="B442" s="235" t="s">
        <v>223</v>
      </c>
      <c r="C442" s="235" t="s">
        <v>215</v>
      </c>
      <c r="D442" s="235" t="s">
        <v>245</v>
      </c>
      <c r="E442" s="234">
        <v>37886</v>
      </c>
      <c r="F442" s="234">
        <v>12308</v>
      </c>
      <c r="G442" s="234">
        <v>7482</v>
      </c>
      <c r="H442" s="234">
        <v>3003</v>
      </c>
      <c r="I442" s="234">
        <v>1823</v>
      </c>
      <c r="J442" s="234">
        <v>3082</v>
      </c>
      <c r="K442" s="234">
        <v>1224</v>
      </c>
      <c r="L442" s="234">
        <v>2817</v>
      </c>
      <c r="M442" s="234">
        <v>359</v>
      </c>
    </row>
    <row r="443" spans="1:13" ht="12.75">
      <c r="A443" s="235" t="s">
        <v>210</v>
      </c>
      <c r="B443" s="235" t="s">
        <v>224</v>
      </c>
      <c r="C443" s="235" t="s">
        <v>215</v>
      </c>
      <c r="D443" s="235" t="s">
        <v>245</v>
      </c>
      <c r="E443" s="234">
        <v>72986</v>
      </c>
      <c r="F443" s="234">
        <v>26205</v>
      </c>
      <c r="G443" s="234">
        <v>13746</v>
      </c>
      <c r="H443" s="234">
        <v>7810</v>
      </c>
      <c r="I443" s="234">
        <v>4649</v>
      </c>
      <c r="J443" s="234">
        <v>6200</v>
      </c>
      <c r="K443" s="234">
        <v>2494</v>
      </c>
      <c r="L443" s="234">
        <v>4446</v>
      </c>
      <c r="M443" s="234">
        <v>606</v>
      </c>
    </row>
    <row r="444" spans="1:13" ht="12.75">
      <c r="A444" s="235" t="s">
        <v>210</v>
      </c>
      <c r="B444" s="235" t="s">
        <v>182</v>
      </c>
      <c r="C444" s="235" t="s">
        <v>215</v>
      </c>
      <c r="D444" s="235" t="s">
        <v>245</v>
      </c>
      <c r="E444" s="234">
        <v>34615</v>
      </c>
      <c r="F444" s="234">
        <v>12471</v>
      </c>
      <c r="G444" s="234">
        <v>6494</v>
      </c>
      <c r="H444" s="234">
        <v>3740</v>
      </c>
      <c r="I444" s="234">
        <v>2237</v>
      </c>
      <c r="J444" s="234">
        <v>2950</v>
      </c>
      <c r="K444" s="234">
        <v>1211</v>
      </c>
      <c r="L444" s="234">
        <v>2033</v>
      </c>
      <c r="M444" s="234">
        <v>300</v>
      </c>
    </row>
    <row r="445" spans="1:13" ht="12.75">
      <c r="A445" s="235" t="s">
        <v>210</v>
      </c>
      <c r="B445" s="235" t="s">
        <v>181</v>
      </c>
      <c r="C445" s="235" t="s">
        <v>215</v>
      </c>
      <c r="D445" s="235" t="s">
        <v>245</v>
      </c>
      <c r="E445" s="234">
        <v>11051</v>
      </c>
      <c r="F445" s="234">
        <v>3900</v>
      </c>
      <c r="G445" s="234">
        <v>2077</v>
      </c>
      <c r="H445" s="234">
        <v>1124</v>
      </c>
      <c r="I445" s="234">
        <v>699</v>
      </c>
      <c r="J445" s="234">
        <v>938</v>
      </c>
      <c r="K445" s="234">
        <v>374</v>
      </c>
      <c r="L445" s="234">
        <v>653</v>
      </c>
      <c r="M445" s="234">
        <v>112</v>
      </c>
    </row>
    <row r="446" spans="1:13" ht="12.75">
      <c r="A446" s="235" t="s">
        <v>128</v>
      </c>
      <c r="B446" s="235" t="s">
        <v>223</v>
      </c>
      <c r="C446" s="235" t="s">
        <v>215</v>
      </c>
      <c r="D446" s="235" t="s">
        <v>245</v>
      </c>
      <c r="E446" s="234">
        <v>36296</v>
      </c>
      <c r="F446" s="234">
        <v>11624</v>
      </c>
      <c r="G446" s="234">
        <v>7188</v>
      </c>
      <c r="H446" s="234">
        <v>2816</v>
      </c>
      <c r="I446" s="234">
        <v>1620</v>
      </c>
      <c r="J446" s="234">
        <v>2539</v>
      </c>
      <c r="K446" s="234">
        <v>1160</v>
      </c>
      <c r="L446" s="234">
        <v>3292</v>
      </c>
      <c r="M446" s="234">
        <v>197</v>
      </c>
    </row>
    <row r="447" spans="1:13" ht="12.75">
      <c r="A447" s="235" t="s">
        <v>128</v>
      </c>
      <c r="B447" s="235" t="s">
        <v>224</v>
      </c>
      <c r="C447" s="235" t="s">
        <v>215</v>
      </c>
      <c r="D447" s="235" t="s">
        <v>245</v>
      </c>
      <c r="E447" s="234">
        <v>71491</v>
      </c>
      <c r="F447" s="234">
        <v>25885</v>
      </c>
      <c r="G447" s="234">
        <v>13397</v>
      </c>
      <c r="H447" s="234">
        <v>7855</v>
      </c>
      <c r="I447" s="234">
        <v>4633</v>
      </c>
      <c r="J447" s="234">
        <v>5419</v>
      </c>
      <c r="K447" s="234">
        <v>2594</v>
      </c>
      <c r="L447" s="234">
        <v>5086</v>
      </c>
      <c r="M447" s="234">
        <v>298</v>
      </c>
    </row>
    <row r="448" spans="1:13" ht="12.75">
      <c r="A448" s="235" t="s">
        <v>128</v>
      </c>
      <c r="B448" s="235" t="s">
        <v>182</v>
      </c>
      <c r="C448" s="235" t="s">
        <v>215</v>
      </c>
      <c r="D448" s="235" t="s">
        <v>245</v>
      </c>
      <c r="E448" s="234">
        <v>33473</v>
      </c>
      <c r="F448" s="234">
        <v>12097</v>
      </c>
      <c r="G448" s="234">
        <v>6238</v>
      </c>
      <c r="H448" s="234">
        <v>3646</v>
      </c>
      <c r="I448" s="234">
        <v>2213</v>
      </c>
      <c r="J448" s="234">
        <v>2503</v>
      </c>
      <c r="K448" s="234">
        <v>1189</v>
      </c>
      <c r="L448" s="234">
        <v>2403</v>
      </c>
      <c r="M448" s="234">
        <v>143</v>
      </c>
    </row>
    <row r="449" spans="1:13" ht="12.75">
      <c r="A449" s="235" t="s">
        <v>128</v>
      </c>
      <c r="B449" s="235" t="s">
        <v>181</v>
      </c>
      <c r="C449" s="235" t="s">
        <v>215</v>
      </c>
      <c r="D449" s="235" t="s">
        <v>245</v>
      </c>
      <c r="E449" s="234">
        <v>14177</v>
      </c>
      <c r="F449" s="234">
        <v>5032</v>
      </c>
      <c r="G449" s="234">
        <v>2650</v>
      </c>
      <c r="H449" s="234">
        <v>1448</v>
      </c>
      <c r="I449" s="234">
        <v>934</v>
      </c>
      <c r="J449" s="234">
        <v>1061</v>
      </c>
      <c r="K449" s="234">
        <v>465</v>
      </c>
      <c r="L449" s="234">
        <v>1063</v>
      </c>
      <c r="M449" s="234">
        <v>61</v>
      </c>
    </row>
    <row r="450" spans="1:13" ht="12.75">
      <c r="A450" s="235" t="s">
        <v>208</v>
      </c>
      <c r="B450" s="235" t="s">
        <v>223</v>
      </c>
      <c r="C450" s="235" t="s">
        <v>215</v>
      </c>
      <c r="D450" s="235" t="s">
        <v>245</v>
      </c>
      <c r="E450" s="234">
        <v>18873</v>
      </c>
      <c r="F450" s="234">
        <v>5462</v>
      </c>
      <c r="G450" s="234">
        <v>3652</v>
      </c>
      <c r="H450" s="234">
        <v>1132</v>
      </c>
      <c r="I450" s="234">
        <v>678</v>
      </c>
      <c r="J450" s="234">
        <v>1054</v>
      </c>
      <c r="K450" s="234">
        <v>542</v>
      </c>
      <c r="L450" s="234">
        <v>1833</v>
      </c>
      <c r="M450" s="234">
        <v>223</v>
      </c>
    </row>
    <row r="451" spans="1:13" ht="12.75">
      <c r="A451" s="235" t="s">
        <v>208</v>
      </c>
      <c r="B451" s="235" t="s">
        <v>224</v>
      </c>
      <c r="C451" s="235" t="s">
        <v>215</v>
      </c>
      <c r="D451" s="235" t="s">
        <v>245</v>
      </c>
      <c r="E451" s="234">
        <v>41087</v>
      </c>
      <c r="F451" s="234">
        <v>14142</v>
      </c>
      <c r="G451" s="234">
        <v>7521</v>
      </c>
      <c r="H451" s="234">
        <v>4043</v>
      </c>
      <c r="I451" s="234">
        <v>2578</v>
      </c>
      <c r="J451" s="234">
        <v>2703</v>
      </c>
      <c r="K451" s="234">
        <v>1570</v>
      </c>
      <c r="L451" s="234">
        <v>2855</v>
      </c>
      <c r="M451" s="234">
        <v>393</v>
      </c>
    </row>
    <row r="452" spans="1:13" ht="12.75">
      <c r="A452" s="235" t="s">
        <v>208</v>
      </c>
      <c r="B452" s="235" t="s">
        <v>182</v>
      </c>
      <c r="C452" s="235" t="s">
        <v>215</v>
      </c>
      <c r="D452" s="235" t="s">
        <v>245</v>
      </c>
      <c r="E452" s="234">
        <v>18738</v>
      </c>
      <c r="F452" s="234">
        <v>6474</v>
      </c>
      <c r="G452" s="234">
        <v>3411</v>
      </c>
      <c r="H452" s="234">
        <v>1872</v>
      </c>
      <c r="I452" s="234">
        <v>1191</v>
      </c>
      <c r="J452" s="234">
        <v>1223</v>
      </c>
      <c r="K452" s="234">
        <v>726</v>
      </c>
      <c r="L452" s="234">
        <v>1276</v>
      </c>
      <c r="M452" s="234">
        <v>186</v>
      </c>
    </row>
    <row r="453" spans="1:13" ht="12.75">
      <c r="A453" s="235" t="s">
        <v>208</v>
      </c>
      <c r="B453" s="235" t="s">
        <v>181</v>
      </c>
      <c r="C453" s="235" t="s">
        <v>215</v>
      </c>
      <c r="D453" s="235" t="s">
        <v>245</v>
      </c>
      <c r="E453" s="234">
        <v>7712</v>
      </c>
      <c r="F453" s="234">
        <v>2564</v>
      </c>
      <c r="G453" s="234">
        <v>1420</v>
      </c>
      <c r="H453" s="234">
        <v>698</v>
      </c>
      <c r="I453" s="234">
        <v>446</v>
      </c>
      <c r="J453" s="234">
        <v>492</v>
      </c>
      <c r="K453" s="234">
        <v>286</v>
      </c>
      <c r="L453" s="234">
        <v>559</v>
      </c>
      <c r="M453" s="234">
        <v>83</v>
      </c>
    </row>
    <row r="454" spans="1:13" ht="12.75">
      <c r="A454" s="235" t="s">
        <v>124</v>
      </c>
      <c r="B454" s="235" t="s">
        <v>223</v>
      </c>
      <c r="C454" s="235" t="s">
        <v>215</v>
      </c>
      <c r="D454" s="235" t="s">
        <v>245</v>
      </c>
      <c r="E454" s="234">
        <v>71942</v>
      </c>
      <c r="F454" s="234">
        <v>22804</v>
      </c>
      <c r="G454" s="234">
        <v>14556</v>
      </c>
      <c r="H454" s="234">
        <v>5144</v>
      </c>
      <c r="I454" s="234">
        <v>3104</v>
      </c>
      <c r="J454" s="234">
        <v>5178</v>
      </c>
      <c r="K454" s="234">
        <v>2479</v>
      </c>
      <c r="L454" s="234">
        <v>6662</v>
      </c>
      <c r="M454" s="234">
        <v>237</v>
      </c>
    </row>
    <row r="455" spans="1:13" ht="12.75">
      <c r="A455" s="235" t="s">
        <v>124</v>
      </c>
      <c r="B455" s="235" t="s">
        <v>224</v>
      </c>
      <c r="C455" s="235" t="s">
        <v>215</v>
      </c>
      <c r="D455" s="235" t="s">
        <v>245</v>
      </c>
      <c r="E455" s="234">
        <v>130083</v>
      </c>
      <c r="F455" s="234">
        <v>46914</v>
      </c>
      <c r="G455" s="234">
        <v>24885</v>
      </c>
      <c r="H455" s="234">
        <v>13758</v>
      </c>
      <c r="I455" s="234">
        <v>8271</v>
      </c>
      <c r="J455" s="234">
        <v>10251</v>
      </c>
      <c r="K455" s="234">
        <v>5052</v>
      </c>
      <c r="L455" s="234">
        <v>9234</v>
      </c>
      <c r="M455" s="234">
        <v>348</v>
      </c>
    </row>
    <row r="456" spans="1:13" ht="12.75">
      <c r="A456" s="235" t="s">
        <v>124</v>
      </c>
      <c r="B456" s="235" t="s">
        <v>182</v>
      </c>
      <c r="C456" s="235" t="s">
        <v>215</v>
      </c>
      <c r="D456" s="235" t="s">
        <v>245</v>
      </c>
      <c r="E456" s="234">
        <v>65481</v>
      </c>
      <c r="F456" s="234">
        <v>23594</v>
      </c>
      <c r="G456" s="234">
        <v>12559</v>
      </c>
      <c r="H456" s="234">
        <v>6919</v>
      </c>
      <c r="I456" s="234">
        <v>4116</v>
      </c>
      <c r="J456" s="234">
        <v>5164</v>
      </c>
      <c r="K456" s="234">
        <v>2547</v>
      </c>
      <c r="L456" s="234">
        <v>4687</v>
      </c>
      <c r="M456" s="234">
        <v>161</v>
      </c>
    </row>
    <row r="457" spans="1:13" ht="12.75">
      <c r="A457" s="235" t="s">
        <v>124</v>
      </c>
      <c r="B457" s="235" t="s">
        <v>181</v>
      </c>
      <c r="C457" s="235" t="s">
        <v>215</v>
      </c>
      <c r="D457" s="235" t="s">
        <v>245</v>
      </c>
      <c r="E457" s="234">
        <v>21271</v>
      </c>
      <c r="F457" s="234">
        <v>7397</v>
      </c>
      <c r="G457" s="234">
        <v>4193</v>
      </c>
      <c r="H457" s="234">
        <v>2031</v>
      </c>
      <c r="I457" s="234">
        <v>1173</v>
      </c>
      <c r="J457" s="234">
        <v>1730</v>
      </c>
      <c r="K457" s="234">
        <v>752</v>
      </c>
      <c r="L457" s="234">
        <v>1663</v>
      </c>
      <c r="M457" s="234">
        <v>48</v>
      </c>
    </row>
    <row r="458" spans="1:13" ht="12.75">
      <c r="A458" s="235" t="s">
        <v>206</v>
      </c>
      <c r="B458" s="235" t="s">
        <v>223</v>
      </c>
      <c r="C458" s="235" t="s">
        <v>215</v>
      </c>
      <c r="D458" s="235" t="s">
        <v>245</v>
      </c>
      <c r="E458" s="234">
        <v>35920</v>
      </c>
      <c r="F458" s="234">
        <v>11496</v>
      </c>
      <c r="G458" s="234">
        <v>7132</v>
      </c>
      <c r="H458" s="234">
        <v>2675</v>
      </c>
      <c r="I458" s="234">
        <v>1689</v>
      </c>
      <c r="J458" s="234">
        <v>2453</v>
      </c>
      <c r="K458" s="234">
        <v>1171</v>
      </c>
      <c r="L458" s="234">
        <v>3409</v>
      </c>
      <c r="M458" s="234">
        <v>99</v>
      </c>
    </row>
    <row r="459" spans="1:13" ht="12.75">
      <c r="A459" s="235" t="s">
        <v>206</v>
      </c>
      <c r="B459" s="235" t="s">
        <v>224</v>
      </c>
      <c r="C459" s="235" t="s">
        <v>215</v>
      </c>
      <c r="D459" s="235" t="s">
        <v>245</v>
      </c>
      <c r="E459" s="234">
        <v>67089</v>
      </c>
      <c r="F459" s="234">
        <v>24067</v>
      </c>
      <c r="G459" s="234">
        <v>12713</v>
      </c>
      <c r="H459" s="234">
        <v>6946</v>
      </c>
      <c r="I459" s="234">
        <v>4408</v>
      </c>
      <c r="J459" s="234">
        <v>5105</v>
      </c>
      <c r="K459" s="234">
        <v>2482</v>
      </c>
      <c r="L459" s="234">
        <v>4963</v>
      </c>
      <c r="M459" s="234">
        <v>163</v>
      </c>
    </row>
    <row r="460" spans="1:13" ht="12.75">
      <c r="A460" s="235" t="s">
        <v>206</v>
      </c>
      <c r="B460" s="235" t="s">
        <v>182</v>
      </c>
      <c r="C460" s="235" t="s">
        <v>215</v>
      </c>
      <c r="D460" s="235" t="s">
        <v>245</v>
      </c>
      <c r="E460" s="234">
        <v>32850</v>
      </c>
      <c r="F460" s="234">
        <v>11779</v>
      </c>
      <c r="G460" s="234">
        <v>6205</v>
      </c>
      <c r="H460" s="234">
        <v>3425</v>
      </c>
      <c r="I460" s="234">
        <v>2149</v>
      </c>
      <c r="J460" s="234">
        <v>2448</v>
      </c>
      <c r="K460" s="234">
        <v>1227</v>
      </c>
      <c r="L460" s="234">
        <v>2445</v>
      </c>
      <c r="M460" s="234">
        <v>85</v>
      </c>
    </row>
    <row r="461" spans="1:13" ht="12.75">
      <c r="A461" s="235" t="s">
        <v>206</v>
      </c>
      <c r="B461" s="235" t="s">
        <v>181</v>
      </c>
      <c r="C461" s="235" t="s">
        <v>215</v>
      </c>
      <c r="D461" s="235" t="s">
        <v>245</v>
      </c>
      <c r="E461" s="234">
        <v>12019</v>
      </c>
      <c r="F461" s="234">
        <v>4228</v>
      </c>
      <c r="G461" s="234">
        <v>2301</v>
      </c>
      <c r="H461" s="234">
        <v>1163</v>
      </c>
      <c r="I461" s="234">
        <v>764</v>
      </c>
      <c r="J461" s="234">
        <v>912</v>
      </c>
      <c r="K461" s="234">
        <v>444</v>
      </c>
      <c r="L461" s="234">
        <v>916</v>
      </c>
      <c r="M461" s="234">
        <v>29</v>
      </c>
    </row>
    <row r="462" spans="1:13" ht="12.75">
      <c r="A462" s="235" t="s">
        <v>207</v>
      </c>
      <c r="B462" s="235" t="s">
        <v>223</v>
      </c>
      <c r="C462" s="235" t="s">
        <v>215</v>
      </c>
      <c r="D462" s="235" t="s">
        <v>245</v>
      </c>
      <c r="E462" s="234">
        <v>64552</v>
      </c>
      <c r="F462" s="234">
        <v>20274</v>
      </c>
      <c r="G462" s="234">
        <v>13165</v>
      </c>
      <c r="H462" s="234">
        <v>4376</v>
      </c>
      <c r="I462" s="234">
        <v>2733</v>
      </c>
      <c r="J462" s="234">
        <v>5026</v>
      </c>
      <c r="K462" s="234">
        <v>2279</v>
      </c>
      <c r="L462" s="234">
        <v>5464</v>
      </c>
      <c r="M462" s="234">
        <v>396</v>
      </c>
    </row>
    <row r="463" spans="1:13" ht="12.75">
      <c r="A463" s="235" t="s">
        <v>207</v>
      </c>
      <c r="B463" s="235" t="s">
        <v>224</v>
      </c>
      <c r="C463" s="235" t="s">
        <v>215</v>
      </c>
      <c r="D463" s="235" t="s">
        <v>245</v>
      </c>
      <c r="E463" s="234">
        <v>121382</v>
      </c>
      <c r="F463" s="234">
        <v>42319</v>
      </c>
      <c r="G463" s="234">
        <v>23666</v>
      </c>
      <c r="H463" s="234">
        <v>11421</v>
      </c>
      <c r="I463" s="234">
        <v>7232</v>
      </c>
      <c r="J463" s="234">
        <v>10093</v>
      </c>
      <c r="K463" s="234">
        <v>4626</v>
      </c>
      <c r="L463" s="234">
        <v>8304</v>
      </c>
      <c r="M463" s="234">
        <v>643</v>
      </c>
    </row>
    <row r="464" spans="1:13" ht="12.75">
      <c r="A464" s="235" t="s">
        <v>207</v>
      </c>
      <c r="B464" s="235" t="s">
        <v>182</v>
      </c>
      <c r="C464" s="235" t="s">
        <v>215</v>
      </c>
      <c r="D464" s="235" t="s">
        <v>245</v>
      </c>
      <c r="E464" s="234">
        <v>61179</v>
      </c>
      <c r="F464" s="234">
        <v>21375</v>
      </c>
      <c r="G464" s="234">
        <v>11873</v>
      </c>
      <c r="H464" s="234">
        <v>5807</v>
      </c>
      <c r="I464" s="234">
        <v>3695</v>
      </c>
      <c r="J464" s="234">
        <v>5104</v>
      </c>
      <c r="K464" s="234">
        <v>2306</v>
      </c>
      <c r="L464" s="234">
        <v>4111</v>
      </c>
      <c r="M464" s="234">
        <v>352</v>
      </c>
    </row>
    <row r="465" spans="1:13" ht="12.75">
      <c r="A465" s="235" t="s">
        <v>207</v>
      </c>
      <c r="B465" s="235" t="s">
        <v>181</v>
      </c>
      <c r="C465" s="235" t="s">
        <v>215</v>
      </c>
      <c r="D465" s="235" t="s">
        <v>245</v>
      </c>
      <c r="E465" s="234">
        <v>23578</v>
      </c>
      <c r="F465" s="234">
        <v>8079</v>
      </c>
      <c r="G465" s="234">
        <v>4625</v>
      </c>
      <c r="H465" s="234">
        <v>2130</v>
      </c>
      <c r="I465" s="234">
        <v>1324</v>
      </c>
      <c r="J465" s="234">
        <v>1935</v>
      </c>
      <c r="K465" s="234">
        <v>886</v>
      </c>
      <c r="L465" s="234">
        <v>1666</v>
      </c>
      <c r="M465" s="234">
        <v>138</v>
      </c>
    </row>
    <row r="466" spans="1:13" ht="12.75">
      <c r="A466" s="235" t="s">
        <v>205</v>
      </c>
      <c r="B466" s="235" t="s">
        <v>223</v>
      </c>
      <c r="C466" s="235" t="s">
        <v>215</v>
      </c>
      <c r="D466" s="235" t="s">
        <v>245</v>
      </c>
      <c r="E466" s="234">
        <v>44796</v>
      </c>
      <c r="F466" s="234">
        <v>13718</v>
      </c>
      <c r="G466" s="234">
        <v>9187</v>
      </c>
      <c r="H466" s="234">
        <v>2757</v>
      </c>
      <c r="I466" s="234">
        <v>1774</v>
      </c>
      <c r="J466" s="234">
        <v>3097</v>
      </c>
      <c r="K466" s="234">
        <v>1582</v>
      </c>
      <c r="L466" s="234">
        <v>4381</v>
      </c>
      <c r="M466" s="234">
        <v>127</v>
      </c>
    </row>
    <row r="467" spans="1:13" ht="12.75">
      <c r="A467" s="235" t="s">
        <v>205</v>
      </c>
      <c r="B467" s="235" t="s">
        <v>224</v>
      </c>
      <c r="C467" s="235" t="s">
        <v>215</v>
      </c>
      <c r="D467" s="235" t="s">
        <v>245</v>
      </c>
      <c r="E467" s="234">
        <v>79137</v>
      </c>
      <c r="F467" s="234">
        <v>27997</v>
      </c>
      <c r="G467" s="234">
        <v>15296</v>
      </c>
      <c r="H467" s="234">
        <v>7716</v>
      </c>
      <c r="I467" s="234">
        <v>4985</v>
      </c>
      <c r="J467" s="234">
        <v>6123</v>
      </c>
      <c r="K467" s="234">
        <v>3253</v>
      </c>
      <c r="L467" s="234">
        <v>5732</v>
      </c>
      <c r="M467" s="234">
        <v>188</v>
      </c>
    </row>
    <row r="468" spans="1:13" ht="12.75">
      <c r="A468" s="235" t="s">
        <v>205</v>
      </c>
      <c r="B468" s="235" t="s">
        <v>182</v>
      </c>
      <c r="C468" s="235" t="s">
        <v>215</v>
      </c>
      <c r="D468" s="235" t="s">
        <v>245</v>
      </c>
      <c r="E468" s="234">
        <v>37998</v>
      </c>
      <c r="F468" s="234">
        <v>13511</v>
      </c>
      <c r="G468" s="234">
        <v>7306</v>
      </c>
      <c r="H468" s="234">
        <v>3751</v>
      </c>
      <c r="I468" s="234">
        <v>2454</v>
      </c>
      <c r="J468" s="234">
        <v>2905</v>
      </c>
      <c r="K468" s="234">
        <v>1584</v>
      </c>
      <c r="L468" s="234">
        <v>2734</v>
      </c>
      <c r="M468" s="234">
        <v>83</v>
      </c>
    </row>
    <row r="469" spans="1:13" ht="12.75">
      <c r="A469" s="235" t="s">
        <v>205</v>
      </c>
      <c r="B469" s="235" t="s">
        <v>181</v>
      </c>
      <c r="C469" s="235" t="s">
        <v>215</v>
      </c>
      <c r="D469" s="235" t="s">
        <v>245</v>
      </c>
      <c r="E469" s="234">
        <v>14931</v>
      </c>
      <c r="F469" s="234">
        <v>5127</v>
      </c>
      <c r="G469" s="234">
        <v>2929</v>
      </c>
      <c r="H469" s="234">
        <v>1286</v>
      </c>
      <c r="I469" s="234">
        <v>912</v>
      </c>
      <c r="J469" s="234">
        <v>1135</v>
      </c>
      <c r="K469" s="234">
        <v>629</v>
      </c>
      <c r="L469" s="234">
        <v>1133</v>
      </c>
      <c r="M469" s="234">
        <v>32</v>
      </c>
    </row>
  </sheetData>
  <autoFilter ref="A5:M5" xr:uid="{46E65AA4-AA11-401F-9832-AFF1741911A2}"/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1"/>
  <sheetViews>
    <sheetView showGridLines="0" workbookViewId="0">
      <selection activeCell="A6" sqref="A6:K21"/>
    </sheetView>
  </sheetViews>
  <sheetFormatPr defaultColWidth="16" defaultRowHeight="12.4"/>
  <cols>
    <col min="1" max="1" width="15.64453125" style="9" customWidth="1"/>
    <col min="2" max="3" width="9.76171875" style="9" bestFit="1" customWidth="1"/>
    <col min="4" max="13" width="8.64453125" style="9" customWidth="1"/>
    <col min="14" max="16384" width="16" style="9"/>
  </cols>
  <sheetData>
    <row r="1" spans="1:11">
      <c r="A1" s="8" t="s">
        <v>33</v>
      </c>
      <c r="B1" s="15">
        <f>'OTV-活动'!B1</f>
        <v>43240</v>
      </c>
      <c r="C1" s="15">
        <f>'OTV-活动'!C1</f>
        <v>43271</v>
      </c>
    </row>
    <row r="2" spans="1:11">
      <c r="A2" s="8" t="s">
        <v>34</v>
      </c>
      <c r="B2" s="15">
        <f>'OTV-活动'!B2</f>
        <v>43240</v>
      </c>
      <c r="C2" s="15">
        <f>'OTV-活动'!C2</f>
        <v>43247</v>
      </c>
    </row>
    <row r="3" spans="1:11">
      <c r="A3" s="16"/>
      <c r="B3" s="16"/>
      <c r="C3" s="16"/>
    </row>
    <row r="4" spans="1:11">
      <c r="A4" s="8" t="s">
        <v>177</v>
      </c>
    </row>
    <row r="5" spans="1:11">
      <c r="A5" s="8" t="s">
        <v>50</v>
      </c>
      <c r="B5" s="8" t="s">
        <v>16</v>
      </c>
      <c r="C5" s="8" t="s">
        <v>18</v>
      </c>
      <c r="D5" s="8" t="s">
        <v>20</v>
      </c>
      <c r="E5" s="8" t="s">
        <v>107</v>
      </c>
      <c r="F5" s="56">
        <v>1</v>
      </c>
      <c r="G5" s="56">
        <v>2</v>
      </c>
      <c r="H5" s="56">
        <v>3</v>
      </c>
      <c r="I5" s="56">
        <v>4</v>
      </c>
      <c r="J5" s="56">
        <v>5</v>
      </c>
      <c r="K5" s="8" t="s">
        <v>49</v>
      </c>
    </row>
    <row r="6" spans="1:11" ht="12.75">
      <c r="A6" s="235" t="s">
        <v>191</v>
      </c>
      <c r="B6" s="235" t="s">
        <v>223</v>
      </c>
      <c r="C6" s="234">
        <v>1674873</v>
      </c>
      <c r="D6" s="234">
        <v>698801</v>
      </c>
      <c r="E6" s="234">
        <v>331005</v>
      </c>
      <c r="F6" s="234">
        <v>269924</v>
      </c>
      <c r="G6" s="234">
        <v>97872</v>
      </c>
      <c r="H6" s="234">
        <v>183577</v>
      </c>
      <c r="I6" s="234">
        <v>121274</v>
      </c>
      <c r="J6" s="234">
        <v>8438</v>
      </c>
      <c r="K6" s="234">
        <v>17716</v>
      </c>
    </row>
    <row r="7" spans="1:11" ht="12.75">
      <c r="A7" s="235" t="s">
        <v>191</v>
      </c>
      <c r="B7" s="235" t="s">
        <v>224</v>
      </c>
      <c r="C7" s="234">
        <v>3195671</v>
      </c>
      <c r="D7" s="234">
        <v>1428275</v>
      </c>
      <c r="E7" s="234">
        <v>586979</v>
      </c>
      <c r="F7" s="234">
        <v>603165</v>
      </c>
      <c r="G7" s="234">
        <v>238131</v>
      </c>
      <c r="H7" s="234">
        <v>335332</v>
      </c>
      <c r="I7" s="234">
        <v>210114</v>
      </c>
      <c r="J7" s="234">
        <v>14274</v>
      </c>
      <c r="K7" s="234">
        <v>27259</v>
      </c>
    </row>
    <row r="8" spans="1:11" ht="12.75">
      <c r="A8" s="235" t="s">
        <v>191</v>
      </c>
      <c r="B8" s="235" t="s">
        <v>182</v>
      </c>
      <c r="C8" s="234">
        <v>1537104</v>
      </c>
      <c r="D8" s="234">
        <v>681905</v>
      </c>
      <c r="E8" s="234">
        <v>284359</v>
      </c>
      <c r="F8" s="234">
        <v>285107</v>
      </c>
      <c r="G8" s="234">
        <v>112439</v>
      </c>
      <c r="H8" s="234">
        <v>161355</v>
      </c>
      <c r="I8" s="234">
        <v>102575</v>
      </c>
      <c r="J8" s="234">
        <v>6983</v>
      </c>
      <c r="K8" s="234">
        <v>13446</v>
      </c>
    </row>
    <row r="9" spans="1:11" ht="12.75">
      <c r="A9" s="235" t="s">
        <v>191</v>
      </c>
      <c r="B9" s="235" t="s">
        <v>181</v>
      </c>
      <c r="C9" s="234">
        <v>577884</v>
      </c>
      <c r="D9" s="234">
        <v>252882</v>
      </c>
      <c r="E9" s="234">
        <v>108429</v>
      </c>
      <c r="F9" s="234">
        <v>104542</v>
      </c>
      <c r="G9" s="234">
        <v>39911</v>
      </c>
      <c r="H9" s="234">
        <v>60449</v>
      </c>
      <c r="I9" s="234">
        <v>39896</v>
      </c>
      <c r="J9" s="234">
        <v>2783</v>
      </c>
      <c r="K9" s="234">
        <v>5301</v>
      </c>
    </row>
    <row r="10" spans="1:11" ht="12.75">
      <c r="A10" s="235" t="s">
        <v>215</v>
      </c>
      <c r="B10" s="235" t="s">
        <v>223</v>
      </c>
      <c r="C10" s="234">
        <v>1665359</v>
      </c>
      <c r="D10" s="234">
        <v>512745</v>
      </c>
      <c r="E10" s="234">
        <v>336556</v>
      </c>
      <c r="F10" s="234">
        <v>108306</v>
      </c>
      <c r="G10" s="234">
        <v>67883</v>
      </c>
      <c r="H10" s="234">
        <v>117511</v>
      </c>
      <c r="I10" s="234">
        <v>57175</v>
      </c>
      <c r="J10" s="234">
        <v>152247</v>
      </c>
      <c r="K10" s="234">
        <v>9623</v>
      </c>
    </row>
    <row r="11" spans="1:11" ht="12.75">
      <c r="A11" s="235" t="s">
        <v>215</v>
      </c>
      <c r="B11" s="235" t="s">
        <v>224</v>
      </c>
      <c r="C11" s="234">
        <v>3195812</v>
      </c>
      <c r="D11" s="234">
        <v>1116230</v>
      </c>
      <c r="E11" s="234">
        <v>614373</v>
      </c>
      <c r="F11" s="234">
        <v>306949</v>
      </c>
      <c r="G11" s="234">
        <v>194908</v>
      </c>
      <c r="H11" s="234">
        <v>249424</v>
      </c>
      <c r="I11" s="234">
        <v>122533</v>
      </c>
      <c r="J11" s="234">
        <v>227101</v>
      </c>
      <c r="K11" s="234">
        <v>15315</v>
      </c>
    </row>
    <row r="12" spans="1:11" ht="12.75">
      <c r="A12" s="235" t="s">
        <v>215</v>
      </c>
      <c r="B12" s="235" t="s">
        <v>182</v>
      </c>
      <c r="C12" s="234">
        <v>1547695</v>
      </c>
      <c r="D12" s="234">
        <v>539930</v>
      </c>
      <c r="E12" s="234">
        <v>297545</v>
      </c>
      <c r="F12" s="234">
        <v>148068</v>
      </c>
      <c r="G12" s="234">
        <v>94317</v>
      </c>
      <c r="H12" s="234">
        <v>120747</v>
      </c>
      <c r="I12" s="234">
        <v>59123</v>
      </c>
      <c r="J12" s="234">
        <v>110178</v>
      </c>
      <c r="K12" s="234">
        <v>7497</v>
      </c>
    </row>
    <row r="13" spans="1:11" ht="12.75">
      <c r="A13" s="235" t="s">
        <v>215</v>
      </c>
      <c r="B13" s="235" t="s">
        <v>181</v>
      </c>
      <c r="C13" s="234">
        <v>606583</v>
      </c>
      <c r="D13" s="234">
        <v>206637</v>
      </c>
      <c r="E13" s="234">
        <v>117827</v>
      </c>
      <c r="F13" s="234">
        <v>54084</v>
      </c>
      <c r="G13" s="234">
        <v>34726</v>
      </c>
      <c r="H13" s="234">
        <v>46820</v>
      </c>
      <c r="I13" s="234">
        <v>22778</v>
      </c>
      <c r="J13" s="234">
        <v>45130</v>
      </c>
      <c r="K13" s="234">
        <v>3099</v>
      </c>
    </row>
    <row r="14" spans="1:11" ht="12.75">
      <c r="A14" s="235" t="s">
        <v>190</v>
      </c>
      <c r="B14" s="235" t="s">
        <v>223</v>
      </c>
      <c r="C14" s="234">
        <v>5156280</v>
      </c>
      <c r="D14" s="234">
        <v>1701215</v>
      </c>
      <c r="E14" s="234">
        <v>1013495</v>
      </c>
      <c r="F14" s="234">
        <v>414073</v>
      </c>
      <c r="G14" s="234">
        <v>273647</v>
      </c>
      <c r="H14" s="234">
        <v>470239</v>
      </c>
      <c r="I14" s="234">
        <v>185269</v>
      </c>
      <c r="J14" s="234">
        <v>347151</v>
      </c>
      <c r="K14" s="234">
        <v>10836</v>
      </c>
    </row>
    <row r="15" spans="1:11" ht="12.75">
      <c r="A15" s="235" t="s">
        <v>190</v>
      </c>
      <c r="B15" s="235" t="s">
        <v>224</v>
      </c>
      <c r="C15" s="234">
        <v>10281732</v>
      </c>
      <c r="D15" s="234">
        <v>3970769</v>
      </c>
      <c r="E15" s="234">
        <v>1806765</v>
      </c>
      <c r="F15" s="234">
        <v>1321554</v>
      </c>
      <c r="G15" s="234">
        <v>842450</v>
      </c>
      <c r="H15" s="234">
        <v>928342</v>
      </c>
      <c r="I15" s="234">
        <v>380147</v>
      </c>
      <c r="J15" s="234">
        <v>480970</v>
      </c>
      <c r="K15" s="234">
        <v>17306</v>
      </c>
    </row>
    <row r="16" spans="1:11" ht="12.75">
      <c r="A16" s="235" t="s">
        <v>190</v>
      </c>
      <c r="B16" s="235" t="s">
        <v>182</v>
      </c>
      <c r="C16" s="234">
        <v>5136895</v>
      </c>
      <c r="D16" s="234">
        <v>1927628</v>
      </c>
      <c r="E16" s="234">
        <v>888019</v>
      </c>
      <c r="F16" s="234">
        <v>633425</v>
      </c>
      <c r="G16" s="234">
        <v>406184</v>
      </c>
      <c r="H16" s="234">
        <v>453084</v>
      </c>
      <c r="I16" s="234">
        <v>187042</v>
      </c>
      <c r="J16" s="234">
        <v>239339</v>
      </c>
      <c r="K16" s="234">
        <v>8554</v>
      </c>
    </row>
    <row r="17" spans="1:11" ht="12.75">
      <c r="A17" s="235" t="s">
        <v>190</v>
      </c>
      <c r="B17" s="235" t="s">
        <v>181</v>
      </c>
      <c r="C17" s="234">
        <v>2038582</v>
      </c>
      <c r="D17" s="234">
        <v>730494</v>
      </c>
      <c r="E17" s="234">
        <v>357533</v>
      </c>
      <c r="F17" s="234">
        <v>224876</v>
      </c>
      <c r="G17" s="234">
        <v>148085</v>
      </c>
      <c r="H17" s="234">
        <v>178469</v>
      </c>
      <c r="I17" s="234">
        <v>74287</v>
      </c>
      <c r="J17" s="234">
        <v>101107</v>
      </c>
      <c r="K17" s="234">
        <v>3670</v>
      </c>
    </row>
    <row r="18" spans="1:11" ht="12.75">
      <c r="A18" s="235" t="s">
        <v>214</v>
      </c>
      <c r="B18" s="235" t="s">
        <v>223</v>
      </c>
      <c r="C18" s="234">
        <v>1089742</v>
      </c>
      <c r="D18" s="234">
        <v>430622</v>
      </c>
      <c r="E18" s="234">
        <v>216998</v>
      </c>
      <c r="F18" s="234">
        <v>130997</v>
      </c>
      <c r="G18" s="234">
        <v>82627</v>
      </c>
      <c r="H18" s="234">
        <v>126402</v>
      </c>
      <c r="I18" s="234">
        <v>43389</v>
      </c>
      <c r="J18" s="234">
        <v>46508</v>
      </c>
      <c r="K18" s="234">
        <v>699</v>
      </c>
    </row>
    <row r="19" spans="1:11" ht="12.75">
      <c r="A19" s="235" t="s">
        <v>214</v>
      </c>
      <c r="B19" s="235" t="s">
        <v>224</v>
      </c>
      <c r="C19" s="234">
        <v>1926087</v>
      </c>
      <c r="D19" s="234">
        <v>819978</v>
      </c>
      <c r="E19" s="234">
        <v>356617</v>
      </c>
      <c r="F19" s="234">
        <v>291530</v>
      </c>
      <c r="G19" s="234">
        <v>171831</v>
      </c>
      <c r="H19" s="234">
        <v>213677</v>
      </c>
      <c r="I19" s="234">
        <v>71422</v>
      </c>
      <c r="J19" s="234">
        <v>70528</v>
      </c>
      <c r="K19" s="234">
        <v>990</v>
      </c>
    </row>
    <row r="20" spans="1:11" ht="12.75">
      <c r="A20" s="235" t="s">
        <v>214</v>
      </c>
      <c r="B20" s="235" t="s">
        <v>182</v>
      </c>
      <c r="C20" s="234">
        <v>887350</v>
      </c>
      <c r="D20" s="234">
        <v>380330</v>
      </c>
      <c r="E20" s="234">
        <v>163254</v>
      </c>
      <c r="F20" s="234">
        <v>136795</v>
      </c>
      <c r="G20" s="234">
        <v>80281</v>
      </c>
      <c r="H20" s="234">
        <v>98173</v>
      </c>
      <c r="I20" s="234">
        <v>32490</v>
      </c>
      <c r="J20" s="234">
        <v>32131</v>
      </c>
      <c r="K20" s="234">
        <v>460</v>
      </c>
    </row>
    <row r="21" spans="1:11" ht="12.75">
      <c r="A21" s="235" t="s">
        <v>214</v>
      </c>
      <c r="B21" s="235" t="s">
        <v>181</v>
      </c>
      <c r="C21" s="234">
        <v>338703</v>
      </c>
      <c r="D21" s="234">
        <v>144420</v>
      </c>
      <c r="E21" s="234">
        <v>62736</v>
      </c>
      <c r="F21" s="234">
        <v>51458</v>
      </c>
      <c r="G21" s="234">
        <v>30226</v>
      </c>
      <c r="H21" s="234">
        <v>37723</v>
      </c>
      <c r="I21" s="234">
        <v>12414</v>
      </c>
      <c r="J21" s="234">
        <v>12426</v>
      </c>
      <c r="K21" s="234">
        <v>173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233"/>
  <sheetViews>
    <sheetView showGridLines="0" zoomScale="80" zoomScaleNormal="80" workbookViewId="0">
      <pane xSplit="6" ySplit="1" topLeftCell="G2" activePane="bottomRight" state="frozenSplit"/>
      <selection pane="topRight" activeCell="F1" sqref="F1"/>
      <selection pane="bottomLeft" activeCell="A2" sqref="A2"/>
      <selection pane="bottomRight" activeCell="G4" sqref="G4"/>
    </sheetView>
  </sheetViews>
  <sheetFormatPr defaultColWidth="10.64453125" defaultRowHeight="12.4"/>
  <cols>
    <col min="1" max="3" width="10.64453125" style="9"/>
    <col min="4" max="4" width="20" style="9" bestFit="1" customWidth="1"/>
    <col min="5" max="5" width="10.64453125" style="9"/>
    <col min="6" max="6" width="12.64453125" style="29" bestFit="1" customWidth="1"/>
    <col min="7" max="16384" width="10.64453125" style="9"/>
  </cols>
  <sheetData>
    <row r="1" spans="1:38">
      <c r="A1" s="18" t="s">
        <v>6</v>
      </c>
      <c r="B1" s="18" t="s">
        <v>7</v>
      </c>
      <c r="C1" s="18" t="s">
        <v>37</v>
      </c>
      <c r="D1" s="200" t="s">
        <v>216</v>
      </c>
      <c r="E1" s="18" t="s">
        <v>47</v>
      </c>
      <c r="F1" s="28" t="s">
        <v>73</v>
      </c>
      <c r="G1" s="20">
        <v>43240</v>
      </c>
      <c r="H1" s="20">
        <v>43241</v>
      </c>
      <c r="I1" s="20">
        <v>43242</v>
      </c>
      <c r="J1" s="20">
        <v>43243</v>
      </c>
      <c r="K1" s="20">
        <v>43244</v>
      </c>
      <c r="L1" s="20">
        <v>43245</v>
      </c>
      <c r="M1" s="20">
        <v>43246</v>
      </c>
      <c r="N1" s="20">
        <v>43247</v>
      </c>
      <c r="O1" s="20">
        <v>43248</v>
      </c>
      <c r="P1" s="20">
        <v>43249</v>
      </c>
      <c r="Q1" s="20">
        <v>43250</v>
      </c>
      <c r="R1" s="20">
        <v>43251</v>
      </c>
      <c r="S1" s="20">
        <v>43252</v>
      </c>
      <c r="T1" s="20">
        <v>43253</v>
      </c>
      <c r="U1" s="20">
        <v>43254</v>
      </c>
      <c r="V1" s="20">
        <v>43255</v>
      </c>
      <c r="W1" s="20">
        <v>43256</v>
      </c>
      <c r="X1" s="20">
        <v>43257</v>
      </c>
      <c r="Y1" s="20">
        <v>43258</v>
      </c>
      <c r="Z1" s="20">
        <v>43259</v>
      </c>
      <c r="AA1" s="20">
        <v>43260</v>
      </c>
      <c r="AB1" s="20">
        <v>43261</v>
      </c>
      <c r="AC1" s="20">
        <v>43262</v>
      </c>
      <c r="AD1" s="20">
        <v>43263</v>
      </c>
      <c r="AE1" s="20">
        <v>43264</v>
      </c>
      <c r="AF1" s="20">
        <v>43265</v>
      </c>
      <c r="AG1" s="20">
        <v>43266</v>
      </c>
      <c r="AH1" s="20">
        <v>43267</v>
      </c>
      <c r="AI1" s="20">
        <v>43268</v>
      </c>
      <c r="AJ1" s="20">
        <v>43269</v>
      </c>
      <c r="AK1" s="20">
        <v>43270</v>
      </c>
      <c r="AL1" s="20">
        <v>43271</v>
      </c>
    </row>
    <row r="2" spans="1:38">
      <c r="A2" s="201" t="s">
        <v>241</v>
      </c>
      <c r="B2" s="202" t="s">
        <v>112</v>
      </c>
      <c r="C2" s="66" t="s">
        <v>115</v>
      </c>
      <c r="D2" s="202" t="s">
        <v>238</v>
      </c>
      <c r="E2" s="203">
        <f>SUM(G2:AL2)*1000</f>
        <v>17100000</v>
      </c>
      <c r="F2" s="22">
        <f>SUM(G2:N2)*1000</f>
        <v>4272000</v>
      </c>
      <c r="G2" s="22">
        <v>534</v>
      </c>
      <c r="H2" s="22">
        <v>534</v>
      </c>
      <c r="I2" s="22">
        <v>534</v>
      </c>
      <c r="J2" s="22">
        <v>534</v>
      </c>
      <c r="K2" s="22">
        <v>534</v>
      </c>
      <c r="L2" s="22">
        <v>534</v>
      </c>
      <c r="M2" s="22">
        <v>534</v>
      </c>
      <c r="N2" s="22">
        <v>534</v>
      </c>
      <c r="O2" s="22">
        <v>534</v>
      </c>
      <c r="P2" s="22">
        <v>534</v>
      </c>
      <c r="Q2" s="22">
        <v>534</v>
      </c>
      <c r="R2" s="22">
        <v>534</v>
      </c>
      <c r="S2" s="22">
        <v>534</v>
      </c>
      <c r="T2" s="22">
        <v>534</v>
      </c>
      <c r="U2" s="22">
        <v>534</v>
      </c>
      <c r="V2" s="22">
        <v>534</v>
      </c>
      <c r="W2" s="22">
        <v>534</v>
      </c>
      <c r="X2" s="22">
        <v>534</v>
      </c>
      <c r="Y2" s="22">
        <v>534</v>
      </c>
      <c r="Z2" s="22">
        <v>534</v>
      </c>
      <c r="AA2" s="22">
        <v>534</v>
      </c>
      <c r="AB2" s="22">
        <v>534</v>
      </c>
      <c r="AC2" s="22">
        <v>534</v>
      </c>
      <c r="AD2" s="22">
        <v>534</v>
      </c>
      <c r="AE2" s="22">
        <v>534</v>
      </c>
      <c r="AF2" s="22">
        <v>534</v>
      </c>
      <c r="AG2" s="22">
        <v>534</v>
      </c>
      <c r="AH2" s="22">
        <v>534</v>
      </c>
      <c r="AI2" s="22">
        <v>534</v>
      </c>
      <c r="AJ2" s="22">
        <v>534</v>
      </c>
      <c r="AK2" s="22">
        <v>534</v>
      </c>
      <c r="AL2" s="22">
        <v>546</v>
      </c>
    </row>
    <row r="3" spans="1:38">
      <c r="A3" s="201" t="s">
        <v>241</v>
      </c>
      <c r="B3" s="66" t="s">
        <v>112</v>
      </c>
      <c r="C3" s="66" t="s">
        <v>116</v>
      </c>
      <c r="D3" s="66" t="s">
        <v>238</v>
      </c>
      <c r="E3" s="203">
        <f t="shared" ref="E3:E66" si="0">SUM(G3:AL3)*1000</f>
        <v>2800000</v>
      </c>
      <c r="F3" s="22">
        <f t="shared" ref="F3:F66" si="1">SUM(G3:N3)*1000</f>
        <v>704000</v>
      </c>
      <c r="G3" s="22">
        <v>88</v>
      </c>
      <c r="H3" s="22">
        <v>88</v>
      </c>
      <c r="I3" s="22">
        <v>88</v>
      </c>
      <c r="J3" s="22">
        <v>88</v>
      </c>
      <c r="K3" s="22">
        <v>88</v>
      </c>
      <c r="L3" s="22">
        <v>88</v>
      </c>
      <c r="M3" s="22">
        <v>88</v>
      </c>
      <c r="N3" s="22">
        <v>88</v>
      </c>
      <c r="O3" s="22">
        <v>88</v>
      </c>
      <c r="P3" s="22">
        <v>88</v>
      </c>
      <c r="Q3" s="22">
        <v>88</v>
      </c>
      <c r="R3" s="22">
        <v>88</v>
      </c>
      <c r="S3" s="22">
        <v>88</v>
      </c>
      <c r="T3" s="22">
        <v>88</v>
      </c>
      <c r="U3" s="22">
        <v>88</v>
      </c>
      <c r="V3" s="22">
        <v>88</v>
      </c>
      <c r="W3" s="22">
        <v>88</v>
      </c>
      <c r="X3" s="22">
        <v>88</v>
      </c>
      <c r="Y3" s="22">
        <v>88</v>
      </c>
      <c r="Z3" s="22">
        <v>88</v>
      </c>
      <c r="AA3" s="22">
        <v>88</v>
      </c>
      <c r="AB3" s="22">
        <v>88</v>
      </c>
      <c r="AC3" s="22">
        <v>88</v>
      </c>
      <c r="AD3" s="22">
        <v>88</v>
      </c>
      <c r="AE3" s="22">
        <v>88</v>
      </c>
      <c r="AF3" s="22">
        <v>88</v>
      </c>
      <c r="AG3" s="22">
        <v>88</v>
      </c>
      <c r="AH3" s="22">
        <v>88</v>
      </c>
      <c r="AI3" s="22">
        <v>88</v>
      </c>
      <c r="AJ3" s="22">
        <v>88</v>
      </c>
      <c r="AK3" s="22">
        <v>88</v>
      </c>
      <c r="AL3" s="22">
        <v>72</v>
      </c>
    </row>
    <row r="4" spans="1:38">
      <c r="A4" s="201" t="s">
        <v>241</v>
      </c>
      <c r="B4" s="66" t="s">
        <v>112</v>
      </c>
      <c r="C4" s="66" t="s">
        <v>1</v>
      </c>
      <c r="D4" s="66" t="s">
        <v>238</v>
      </c>
      <c r="E4" s="203">
        <f t="shared" si="0"/>
        <v>8910000</v>
      </c>
      <c r="F4" s="22">
        <f t="shared" si="1"/>
        <v>2224000</v>
      </c>
      <c r="G4" s="22">
        <v>278</v>
      </c>
      <c r="H4" s="22">
        <v>278</v>
      </c>
      <c r="I4" s="22">
        <v>278</v>
      </c>
      <c r="J4" s="22">
        <v>278</v>
      </c>
      <c r="K4" s="22">
        <v>278</v>
      </c>
      <c r="L4" s="22">
        <v>278</v>
      </c>
      <c r="M4" s="22">
        <v>278</v>
      </c>
      <c r="N4" s="22">
        <v>278</v>
      </c>
      <c r="O4" s="22">
        <v>278</v>
      </c>
      <c r="P4" s="22">
        <v>278</v>
      </c>
      <c r="Q4" s="22">
        <v>278</v>
      </c>
      <c r="R4" s="22">
        <v>278</v>
      </c>
      <c r="S4" s="22">
        <v>278</v>
      </c>
      <c r="T4" s="22">
        <v>278</v>
      </c>
      <c r="U4" s="22">
        <v>278</v>
      </c>
      <c r="V4" s="22">
        <v>278</v>
      </c>
      <c r="W4" s="22">
        <v>278</v>
      </c>
      <c r="X4" s="22">
        <v>278</v>
      </c>
      <c r="Y4" s="22">
        <v>278</v>
      </c>
      <c r="Z4" s="22">
        <v>278</v>
      </c>
      <c r="AA4" s="22">
        <v>278</v>
      </c>
      <c r="AB4" s="22">
        <v>278</v>
      </c>
      <c r="AC4" s="22">
        <v>278</v>
      </c>
      <c r="AD4" s="22">
        <v>278</v>
      </c>
      <c r="AE4" s="22">
        <v>278</v>
      </c>
      <c r="AF4" s="22">
        <v>278</v>
      </c>
      <c r="AG4" s="22">
        <v>278</v>
      </c>
      <c r="AH4" s="22">
        <v>278</v>
      </c>
      <c r="AI4" s="22">
        <v>278</v>
      </c>
      <c r="AJ4" s="22">
        <v>278</v>
      </c>
      <c r="AK4" s="22">
        <v>278</v>
      </c>
      <c r="AL4" s="22">
        <v>292</v>
      </c>
    </row>
    <row r="5" spans="1:38">
      <c r="A5" s="201" t="s">
        <v>241</v>
      </c>
      <c r="B5" s="66" t="s">
        <v>112</v>
      </c>
      <c r="C5" s="66" t="s">
        <v>4</v>
      </c>
      <c r="D5" s="66" t="s">
        <v>238</v>
      </c>
      <c r="E5" s="203">
        <f t="shared" si="0"/>
        <v>9000000</v>
      </c>
      <c r="F5" s="22">
        <f t="shared" si="1"/>
        <v>2248000</v>
      </c>
      <c r="G5" s="22">
        <v>281</v>
      </c>
      <c r="H5" s="22">
        <v>281</v>
      </c>
      <c r="I5" s="22">
        <v>281</v>
      </c>
      <c r="J5" s="22">
        <v>281</v>
      </c>
      <c r="K5" s="22">
        <v>281</v>
      </c>
      <c r="L5" s="22">
        <v>281</v>
      </c>
      <c r="M5" s="22">
        <v>281</v>
      </c>
      <c r="N5" s="22">
        <v>281</v>
      </c>
      <c r="O5" s="22">
        <v>281</v>
      </c>
      <c r="P5" s="22">
        <v>281</v>
      </c>
      <c r="Q5" s="22">
        <v>281</v>
      </c>
      <c r="R5" s="22">
        <v>281</v>
      </c>
      <c r="S5" s="22">
        <v>281</v>
      </c>
      <c r="T5" s="22">
        <v>281</v>
      </c>
      <c r="U5" s="22">
        <v>281</v>
      </c>
      <c r="V5" s="22">
        <v>281</v>
      </c>
      <c r="W5" s="22">
        <v>281</v>
      </c>
      <c r="X5" s="22">
        <v>281</v>
      </c>
      <c r="Y5" s="22">
        <v>281</v>
      </c>
      <c r="Z5" s="22">
        <v>281</v>
      </c>
      <c r="AA5" s="22">
        <v>281</v>
      </c>
      <c r="AB5" s="22">
        <v>281</v>
      </c>
      <c r="AC5" s="22">
        <v>281</v>
      </c>
      <c r="AD5" s="22">
        <v>281</v>
      </c>
      <c r="AE5" s="22">
        <v>281</v>
      </c>
      <c r="AF5" s="22">
        <v>281</v>
      </c>
      <c r="AG5" s="22">
        <v>281</v>
      </c>
      <c r="AH5" s="22">
        <v>281</v>
      </c>
      <c r="AI5" s="22">
        <v>281</v>
      </c>
      <c r="AJ5" s="22">
        <v>281</v>
      </c>
      <c r="AK5" s="22">
        <v>281</v>
      </c>
      <c r="AL5" s="22">
        <v>289</v>
      </c>
    </row>
    <row r="6" spans="1:38">
      <c r="A6" s="201" t="s">
        <v>241</v>
      </c>
      <c r="B6" s="66" t="s">
        <v>112</v>
      </c>
      <c r="C6" s="66" t="s">
        <v>5</v>
      </c>
      <c r="D6" s="66" t="s">
        <v>238</v>
      </c>
      <c r="E6" s="203">
        <f t="shared" si="0"/>
        <v>3240000</v>
      </c>
      <c r="F6" s="22">
        <f t="shared" si="1"/>
        <v>808000</v>
      </c>
      <c r="G6" s="22">
        <v>101</v>
      </c>
      <c r="H6" s="22">
        <v>101</v>
      </c>
      <c r="I6" s="22">
        <v>101</v>
      </c>
      <c r="J6" s="22">
        <v>101</v>
      </c>
      <c r="K6" s="22">
        <v>101</v>
      </c>
      <c r="L6" s="22">
        <v>101</v>
      </c>
      <c r="M6" s="22">
        <v>101</v>
      </c>
      <c r="N6" s="22">
        <v>101</v>
      </c>
      <c r="O6" s="22">
        <v>101</v>
      </c>
      <c r="P6" s="22">
        <v>101</v>
      </c>
      <c r="Q6" s="22">
        <v>101</v>
      </c>
      <c r="R6" s="22">
        <v>101</v>
      </c>
      <c r="S6" s="22">
        <v>101</v>
      </c>
      <c r="T6" s="22">
        <v>101</v>
      </c>
      <c r="U6" s="22">
        <v>101</v>
      </c>
      <c r="V6" s="22">
        <v>101</v>
      </c>
      <c r="W6" s="22">
        <v>101</v>
      </c>
      <c r="X6" s="22">
        <v>101</v>
      </c>
      <c r="Y6" s="22">
        <v>101</v>
      </c>
      <c r="Z6" s="22">
        <v>101</v>
      </c>
      <c r="AA6" s="22">
        <v>101</v>
      </c>
      <c r="AB6" s="22">
        <v>101</v>
      </c>
      <c r="AC6" s="22">
        <v>101</v>
      </c>
      <c r="AD6" s="22">
        <v>101</v>
      </c>
      <c r="AE6" s="22">
        <v>101</v>
      </c>
      <c r="AF6" s="22">
        <v>101</v>
      </c>
      <c r="AG6" s="22">
        <v>101</v>
      </c>
      <c r="AH6" s="22">
        <v>101</v>
      </c>
      <c r="AI6" s="22">
        <v>101</v>
      </c>
      <c r="AJ6" s="22">
        <v>101</v>
      </c>
      <c r="AK6" s="22">
        <v>101</v>
      </c>
      <c r="AL6" s="22">
        <v>109</v>
      </c>
    </row>
    <row r="7" spans="1:38">
      <c r="A7" s="201" t="s">
        <v>241</v>
      </c>
      <c r="B7" s="66" t="s">
        <v>112</v>
      </c>
      <c r="C7" s="66" t="s">
        <v>120</v>
      </c>
      <c r="D7" s="66" t="s">
        <v>238</v>
      </c>
      <c r="E7" s="203">
        <f t="shared" si="0"/>
        <v>7380000</v>
      </c>
      <c r="F7" s="22">
        <f t="shared" si="1"/>
        <v>1848000</v>
      </c>
      <c r="G7" s="22">
        <v>231</v>
      </c>
      <c r="H7" s="22">
        <v>231</v>
      </c>
      <c r="I7" s="22">
        <v>231</v>
      </c>
      <c r="J7" s="22">
        <v>231</v>
      </c>
      <c r="K7" s="22">
        <v>231</v>
      </c>
      <c r="L7" s="22">
        <v>231</v>
      </c>
      <c r="M7" s="22">
        <v>231</v>
      </c>
      <c r="N7" s="22">
        <v>231</v>
      </c>
      <c r="O7" s="22">
        <v>231</v>
      </c>
      <c r="P7" s="22">
        <v>231</v>
      </c>
      <c r="Q7" s="22">
        <v>231</v>
      </c>
      <c r="R7" s="22">
        <v>231</v>
      </c>
      <c r="S7" s="22">
        <v>231</v>
      </c>
      <c r="T7" s="22">
        <v>231</v>
      </c>
      <c r="U7" s="22">
        <v>231</v>
      </c>
      <c r="V7" s="22">
        <v>231</v>
      </c>
      <c r="W7" s="22">
        <v>231</v>
      </c>
      <c r="X7" s="22">
        <v>231</v>
      </c>
      <c r="Y7" s="22">
        <v>231</v>
      </c>
      <c r="Z7" s="22">
        <v>231</v>
      </c>
      <c r="AA7" s="22">
        <v>231</v>
      </c>
      <c r="AB7" s="22">
        <v>231</v>
      </c>
      <c r="AC7" s="22">
        <v>231</v>
      </c>
      <c r="AD7" s="22">
        <v>231</v>
      </c>
      <c r="AE7" s="22">
        <v>231</v>
      </c>
      <c r="AF7" s="22">
        <v>231</v>
      </c>
      <c r="AG7" s="22">
        <v>231</v>
      </c>
      <c r="AH7" s="22">
        <v>231</v>
      </c>
      <c r="AI7" s="22">
        <v>231</v>
      </c>
      <c r="AJ7" s="22">
        <v>231</v>
      </c>
      <c r="AK7" s="22">
        <v>231</v>
      </c>
      <c r="AL7" s="22">
        <v>219</v>
      </c>
    </row>
    <row r="8" spans="1:38">
      <c r="A8" s="201" t="s">
        <v>241</v>
      </c>
      <c r="B8" s="66" t="s">
        <v>112</v>
      </c>
      <c r="C8" s="65" t="s">
        <v>121</v>
      </c>
      <c r="D8" s="66" t="s">
        <v>238</v>
      </c>
      <c r="E8" s="203">
        <f t="shared" si="0"/>
        <v>5670000</v>
      </c>
      <c r="F8" s="22">
        <f t="shared" si="1"/>
        <v>1416000</v>
      </c>
      <c r="G8" s="22">
        <v>177</v>
      </c>
      <c r="H8" s="22">
        <v>177</v>
      </c>
      <c r="I8" s="22">
        <v>177</v>
      </c>
      <c r="J8" s="22">
        <v>177</v>
      </c>
      <c r="K8" s="22">
        <v>177</v>
      </c>
      <c r="L8" s="22">
        <v>177</v>
      </c>
      <c r="M8" s="22">
        <v>177</v>
      </c>
      <c r="N8" s="22">
        <v>177</v>
      </c>
      <c r="O8" s="22">
        <v>177</v>
      </c>
      <c r="P8" s="22">
        <v>177</v>
      </c>
      <c r="Q8" s="22">
        <v>177</v>
      </c>
      <c r="R8" s="22">
        <v>177</v>
      </c>
      <c r="S8" s="22">
        <v>177</v>
      </c>
      <c r="T8" s="22">
        <v>177</v>
      </c>
      <c r="U8" s="22">
        <v>177</v>
      </c>
      <c r="V8" s="22">
        <v>177</v>
      </c>
      <c r="W8" s="22">
        <v>177</v>
      </c>
      <c r="X8" s="22">
        <v>177</v>
      </c>
      <c r="Y8" s="22">
        <v>177</v>
      </c>
      <c r="Z8" s="22">
        <v>177</v>
      </c>
      <c r="AA8" s="22">
        <v>177</v>
      </c>
      <c r="AB8" s="22">
        <v>177</v>
      </c>
      <c r="AC8" s="22">
        <v>177</v>
      </c>
      <c r="AD8" s="22">
        <v>177</v>
      </c>
      <c r="AE8" s="22">
        <v>177</v>
      </c>
      <c r="AF8" s="22">
        <v>177</v>
      </c>
      <c r="AG8" s="22">
        <v>177</v>
      </c>
      <c r="AH8" s="22">
        <v>177</v>
      </c>
      <c r="AI8" s="22">
        <v>177</v>
      </c>
      <c r="AJ8" s="22">
        <v>177</v>
      </c>
      <c r="AK8" s="22">
        <v>177</v>
      </c>
      <c r="AL8" s="22">
        <v>183</v>
      </c>
    </row>
    <row r="9" spans="1:38">
      <c r="A9" s="201" t="s">
        <v>241</v>
      </c>
      <c r="B9" s="66" t="s">
        <v>112</v>
      </c>
      <c r="C9" s="65" t="s">
        <v>3</v>
      </c>
      <c r="D9" s="66" t="s">
        <v>238</v>
      </c>
      <c r="E9" s="203">
        <f t="shared" si="0"/>
        <v>3690000</v>
      </c>
      <c r="F9" s="22">
        <f t="shared" si="1"/>
        <v>920000</v>
      </c>
      <c r="G9" s="22">
        <v>115</v>
      </c>
      <c r="H9" s="22">
        <v>115</v>
      </c>
      <c r="I9" s="22">
        <v>115</v>
      </c>
      <c r="J9" s="22">
        <v>115</v>
      </c>
      <c r="K9" s="22">
        <v>115</v>
      </c>
      <c r="L9" s="22">
        <v>115</v>
      </c>
      <c r="M9" s="22">
        <v>115</v>
      </c>
      <c r="N9" s="22">
        <v>115</v>
      </c>
      <c r="O9" s="22">
        <v>115</v>
      </c>
      <c r="P9" s="22">
        <v>115</v>
      </c>
      <c r="Q9" s="22">
        <v>115</v>
      </c>
      <c r="R9" s="22">
        <v>115</v>
      </c>
      <c r="S9" s="22">
        <v>115</v>
      </c>
      <c r="T9" s="22">
        <v>115</v>
      </c>
      <c r="U9" s="22">
        <v>115</v>
      </c>
      <c r="V9" s="22">
        <v>115</v>
      </c>
      <c r="W9" s="22">
        <v>115</v>
      </c>
      <c r="X9" s="22">
        <v>115</v>
      </c>
      <c r="Y9" s="22">
        <v>115</v>
      </c>
      <c r="Z9" s="22">
        <v>115</v>
      </c>
      <c r="AA9" s="22">
        <v>115</v>
      </c>
      <c r="AB9" s="22">
        <v>115</v>
      </c>
      <c r="AC9" s="22">
        <v>115</v>
      </c>
      <c r="AD9" s="22">
        <v>115</v>
      </c>
      <c r="AE9" s="22">
        <v>115</v>
      </c>
      <c r="AF9" s="22">
        <v>115</v>
      </c>
      <c r="AG9" s="22">
        <v>115</v>
      </c>
      <c r="AH9" s="22">
        <v>115</v>
      </c>
      <c r="AI9" s="22">
        <v>115</v>
      </c>
      <c r="AJ9" s="22">
        <v>115</v>
      </c>
      <c r="AK9" s="22">
        <v>115</v>
      </c>
      <c r="AL9" s="22">
        <v>125</v>
      </c>
    </row>
    <row r="10" spans="1:38">
      <c r="A10" s="201" t="s">
        <v>241</v>
      </c>
      <c r="B10" s="66" t="s">
        <v>112</v>
      </c>
      <c r="C10" s="65" t="s">
        <v>123</v>
      </c>
      <c r="D10" s="66" t="s">
        <v>238</v>
      </c>
      <c r="E10" s="203">
        <f t="shared" si="0"/>
        <v>5400000</v>
      </c>
      <c r="F10" s="22">
        <f t="shared" si="1"/>
        <v>1352000</v>
      </c>
      <c r="G10" s="22">
        <v>169</v>
      </c>
      <c r="H10" s="22">
        <v>169</v>
      </c>
      <c r="I10" s="22">
        <v>169</v>
      </c>
      <c r="J10" s="22">
        <v>169</v>
      </c>
      <c r="K10" s="22">
        <v>169</v>
      </c>
      <c r="L10" s="22">
        <v>169</v>
      </c>
      <c r="M10" s="22">
        <v>169</v>
      </c>
      <c r="N10" s="22">
        <v>169</v>
      </c>
      <c r="O10" s="22">
        <v>169</v>
      </c>
      <c r="P10" s="22">
        <v>169</v>
      </c>
      <c r="Q10" s="22">
        <v>169</v>
      </c>
      <c r="R10" s="22">
        <v>169</v>
      </c>
      <c r="S10" s="22">
        <v>169</v>
      </c>
      <c r="T10" s="22">
        <v>169</v>
      </c>
      <c r="U10" s="22">
        <v>169</v>
      </c>
      <c r="V10" s="22">
        <v>169</v>
      </c>
      <c r="W10" s="22">
        <v>169</v>
      </c>
      <c r="X10" s="22">
        <v>169</v>
      </c>
      <c r="Y10" s="22">
        <v>169</v>
      </c>
      <c r="Z10" s="22">
        <v>169</v>
      </c>
      <c r="AA10" s="22">
        <v>169</v>
      </c>
      <c r="AB10" s="22">
        <v>169</v>
      </c>
      <c r="AC10" s="22">
        <v>169</v>
      </c>
      <c r="AD10" s="22">
        <v>169</v>
      </c>
      <c r="AE10" s="22">
        <v>169</v>
      </c>
      <c r="AF10" s="22">
        <v>169</v>
      </c>
      <c r="AG10" s="22">
        <v>169</v>
      </c>
      <c r="AH10" s="22">
        <v>169</v>
      </c>
      <c r="AI10" s="22">
        <v>169</v>
      </c>
      <c r="AJ10" s="22">
        <v>169</v>
      </c>
      <c r="AK10" s="22">
        <v>169</v>
      </c>
      <c r="AL10" s="22">
        <v>161</v>
      </c>
    </row>
    <row r="11" spans="1:38">
      <c r="A11" s="201" t="s">
        <v>241</v>
      </c>
      <c r="B11" s="66" t="s">
        <v>112</v>
      </c>
      <c r="C11" s="65" t="s">
        <v>118</v>
      </c>
      <c r="D11" s="66" t="s">
        <v>238</v>
      </c>
      <c r="E11" s="203">
        <f t="shared" si="0"/>
        <v>2790000</v>
      </c>
      <c r="F11" s="22">
        <f t="shared" si="1"/>
        <v>696000</v>
      </c>
      <c r="G11" s="22">
        <v>87</v>
      </c>
      <c r="H11" s="22">
        <v>87</v>
      </c>
      <c r="I11" s="22">
        <v>87</v>
      </c>
      <c r="J11" s="22">
        <v>87</v>
      </c>
      <c r="K11" s="22">
        <v>87</v>
      </c>
      <c r="L11" s="22">
        <v>87</v>
      </c>
      <c r="M11" s="22">
        <v>87</v>
      </c>
      <c r="N11" s="22">
        <v>87</v>
      </c>
      <c r="O11" s="22">
        <v>87</v>
      </c>
      <c r="P11" s="22">
        <v>87</v>
      </c>
      <c r="Q11" s="22">
        <v>87</v>
      </c>
      <c r="R11" s="22">
        <v>87</v>
      </c>
      <c r="S11" s="22">
        <v>87</v>
      </c>
      <c r="T11" s="22">
        <v>87</v>
      </c>
      <c r="U11" s="22">
        <v>87</v>
      </c>
      <c r="V11" s="22">
        <v>87</v>
      </c>
      <c r="W11" s="22">
        <v>87</v>
      </c>
      <c r="X11" s="22">
        <v>87</v>
      </c>
      <c r="Y11" s="22">
        <v>87</v>
      </c>
      <c r="Z11" s="22">
        <v>87</v>
      </c>
      <c r="AA11" s="22">
        <v>87</v>
      </c>
      <c r="AB11" s="22">
        <v>87</v>
      </c>
      <c r="AC11" s="22">
        <v>87</v>
      </c>
      <c r="AD11" s="22">
        <v>87</v>
      </c>
      <c r="AE11" s="22">
        <v>87</v>
      </c>
      <c r="AF11" s="22">
        <v>87</v>
      </c>
      <c r="AG11" s="22">
        <v>87</v>
      </c>
      <c r="AH11" s="22">
        <v>87</v>
      </c>
      <c r="AI11" s="22">
        <v>87</v>
      </c>
      <c r="AJ11" s="22">
        <v>87</v>
      </c>
      <c r="AK11" s="22">
        <v>87</v>
      </c>
      <c r="AL11" s="22">
        <v>93</v>
      </c>
    </row>
    <row r="12" spans="1:38">
      <c r="A12" s="201" t="s">
        <v>241</v>
      </c>
      <c r="B12" s="66" t="s">
        <v>112</v>
      </c>
      <c r="C12" s="65" t="s">
        <v>126</v>
      </c>
      <c r="D12" s="66" t="s">
        <v>238</v>
      </c>
      <c r="E12" s="203">
        <f t="shared" si="0"/>
        <v>4320000</v>
      </c>
      <c r="F12" s="22">
        <f t="shared" si="1"/>
        <v>1080000</v>
      </c>
      <c r="G12" s="22">
        <v>135</v>
      </c>
      <c r="H12" s="22">
        <v>135</v>
      </c>
      <c r="I12" s="22">
        <v>135</v>
      </c>
      <c r="J12" s="22">
        <v>135</v>
      </c>
      <c r="K12" s="22">
        <v>135</v>
      </c>
      <c r="L12" s="22">
        <v>135</v>
      </c>
      <c r="M12" s="22">
        <v>135</v>
      </c>
      <c r="N12" s="22">
        <v>135</v>
      </c>
      <c r="O12" s="22">
        <v>135</v>
      </c>
      <c r="P12" s="22">
        <v>135</v>
      </c>
      <c r="Q12" s="22">
        <v>135</v>
      </c>
      <c r="R12" s="22">
        <v>135</v>
      </c>
      <c r="S12" s="22">
        <v>135</v>
      </c>
      <c r="T12" s="22">
        <v>135</v>
      </c>
      <c r="U12" s="22">
        <v>135</v>
      </c>
      <c r="V12" s="22">
        <v>135</v>
      </c>
      <c r="W12" s="22">
        <v>135</v>
      </c>
      <c r="X12" s="22">
        <v>135</v>
      </c>
      <c r="Y12" s="22">
        <v>135</v>
      </c>
      <c r="Z12" s="22">
        <v>135</v>
      </c>
      <c r="AA12" s="22">
        <v>135</v>
      </c>
      <c r="AB12" s="22">
        <v>135</v>
      </c>
      <c r="AC12" s="22">
        <v>135</v>
      </c>
      <c r="AD12" s="22">
        <v>135</v>
      </c>
      <c r="AE12" s="22">
        <v>135</v>
      </c>
      <c r="AF12" s="22">
        <v>135</v>
      </c>
      <c r="AG12" s="22">
        <v>135</v>
      </c>
      <c r="AH12" s="22">
        <v>135</v>
      </c>
      <c r="AI12" s="22">
        <v>135</v>
      </c>
      <c r="AJ12" s="22">
        <v>135</v>
      </c>
      <c r="AK12" s="22">
        <v>135</v>
      </c>
      <c r="AL12" s="22">
        <v>135</v>
      </c>
    </row>
    <row r="13" spans="1:38">
      <c r="A13" s="201" t="s">
        <v>241</v>
      </c>
      <c r="B13" s="201" t="s">
        <v>112</v>
      </c>
      <c r="C13" s="66" t="s">
        <v>0</v>
      </c>
      <c r="D13" s="201" t="s">
        <v>238</v>
      </c>
      <c r="E13" s="203">
        <f t="shared" si="0"/>
        <v>6030000</v>
      </c>
      <c r="F13" s="22">
        <f t="shared" si="1"/>
        <v>1504000</v>
      </c>
      <c r="G13" s="22">
        <v>188</v>
      </c>
      <c r="H13" s="22">
        <v>188</v>
      </c>
      <c r="I13" s="22">
        <v>188</v>
      </c>
      <c r="J13" s="22">
        <v>188</v>
      </c>
      <c r="K13" s="22">
        <v>188</v>
      </c>
      <c r="L13" s="22">
        <v>188</v>
      </c>
      <c r="M13" s="22">
        <v>188</v>
      </c>
      <c r="N13" s="22">
        <v>188</v>
      </c>
      <c r="O13" s="22">
        <v>188</v>
      </c>
      <c r="P13" s="22">
        <v>188</v>
      </c>
      <c r="Q13" s="22">
        <v>188</v>
      </c>
      <c r="R13" s="22">
        <v>188</v>
      </c>
      <c r="S13" s="22">
        <v>188</v>
      </c>
      <c r="T13" s="22">
        <v>188</v>
      </c>
      <c r="U13" s="22">
        <v>188</v>
      </c>
      <c r="V13" s="22">
        <v>188</v>
      </c>
      <c r="W13" s="22">
        <v>188</v>
      </c>
      <c r="X13" s="22">
        <v>188</v>
      </c>
      <c r="Y13" s="22">
        <v>188</v>
      </c>
      <c r="Z13" s="22">
        <v>188</v>
      </c>
      <c r="AA13" s="22">
        <v>188</v>
      </c>
      <c r="AB13" s="22">
        <v>188</v>
      </c>
      <c r="AC13" s="22">
        <v>188</v>
      </c>
      <c r="AD13" s="22">
        <v>188</v>
      </c>
      <c r="AE13" s="22">
        <v>188</v>
      </c>
      <c r="AF13" s="22">
        <v>188</v>
      </c>
      <c r="AG13" s="22">
        <v>188</v>
      </c>
      <c r="AH13" s="22">
        <v>188</v>
      </c>
      <c r="AI13" s="22">
        <v>188</v>
      </c>
      <c r="AJ13" s="22">
        <v>188</v>
      </c>
      <c r="AK13" s="22">
        <v>188</v>
      </c>
      <c r="AL13" s="22">
        <v>202</v>
      </c>
    </row>
    <row r="14" spans="1:38">
      <c r="A14" s="201" t="s">
        <v>241</v>
      </c>
      <c r="B14" s="201" t="s">
        <v>112</v>
      </c>
      <c r="C14" s="66" t="s">
        <v>209</v>
      </c>
      <c r="D14" s="201" t="s">
        <v>238</v>
      </c>
      <c r="E14" s="203">
        <f t="shared" si="0"/>
        <v>2250000</v>
      </c>
      <c r="F14" s="22">
        <f t="shared" si="1"/>
        <v>560000</v>
      </c>
      <c r="G14" s="22">
        <v>70</v>
      </c>
      <c r="H14" s="22">
        <v>70</v>
      </c>
      <c r="I14" s="22">
        <v>70</v>
      </c>
      <c r="J14" s="22">
        <v>70</v>
      </c>
      <c r="K14" s="22">
        <v>70</v>
      </c>
      <c r="L14" s="22">
        <v>70</v>
      </c>
      <c r="M14" s="22">
        <v>70</v>
      </c>
      <c r="N14" s="22">
        <v>70</v>
      </c>
      <c r="O14" s="22">
        <v>70</v>
      </c>
      <c r="P14" s="22">
        <v>70</v>
      </c>
      <c r="Q14" s="22">
        <v>70</v>
      </c>
      <c r="R14" s="22">
        <v>70</v>
      </c>
      <c r="S14" s="22">
        <v>70</v>
      </c>
      <c r="T14" s="22">
        <v>70</v>
      </c>
      <c r="U14" s="22">
        <v>70</v>
      </c>
      <c r="V14" s="22">
        <v>70</v>
      </c>
      <c r="W14" s="22">
        <v>70</v>
      </c>
      <c r="X14" s="22">
        <v>70</v>
      </c>
      <c r="Y14" s="22">
        <v>70</v>
      </c>
      <c r="Z14" s="22">
        <v>70</v>
      </c>
      <c r="AA14" s="22">
        <v>70</v>
      </c>
      <c r="AB14" s="22">
        <v>70</v>
      </c>
      <c r="AC14" s="22">
        <v>70</v>
      </c>
      <c r="AD14" s="22">
        <v>70</v>
      </c>
      <c r="AE14" s="22">
        <v>70</v>
      </c>
      <c r="AF14" s="22">
        <v>70</v>
      </c>
      <c r="AG14" s="22">
        <v>70</v>
      </c>
      <c r="AH14" s="22">
        <v>70</v>
      </c>
      <c r="AI14" s="22">
        <v>70</v>
      </c>
      <c r="AJ14" s="22">
        <v>70</v>
      </c>
      <c r="AK14" s="22">
        <v>70</v>
      </c>
      <c r="AL14" s="22">
        <v>80</v>
      </c>
    </row>
    <row r="15" spans="1:38">
      <c r="A15" s="201" t="s">
        <v>241</v>
      </c>
      <c r="B15" s="204" t="s">
        <v>112</v>
      </c>
      <c r="C15" s="66" t="s">
        <v>130</v>
      </c>
      <c r="D15" s="204" t="s">
        <v>238</v>
      </c>
      <c r="E15" s="203">
        <f t="shared" si="0"/>
        <v>5850000</v>
      </c>
      <c r="F15" s="22">
        <f t="shared" si="1"/>
        <v>1464000</v>
      </c>
      <c r="G15" s="22">
        <v>183</v>
      </c>
      <c r="H15" s="22">
        <v>183</v>
      </c>
      <c r="I15" s="22">
        <v>183</v>
      </c>
      <c r="J15" s="22">
        <v>183</v>
      </c>
      <c r="K15" s="22">
        <v>183</v>
      </c>
      <c r="L15" s="22">
        <v>183</v>
      </c>
      <c r="M15" s="22">
        <v>183</v>
      </c>
      <c r="N15" s="22">
        <v>183</v>
      </c>
      <c r="O15" s="22">
        <v>183</v>
      </c>
      <c r="P15" s="22">
        <v>183</v>
      </c>
      <c r="Q15" s="22">
        <v>183</v>
      </c>
      <c r="R15" s="22">
        <v>183</v>
      </c>
      <c r="S15" s="22">
        <v>183</v>
      </c>
      <c r="T15" s="22">
        <v>183</v>
      </c>
      <c r="U15" s="22">
        <v>183</v>
      </c>
      <c r="V15" s="22">
        <v>183</v>
      </c>
      <c r="W15" s="22">
        <v>183</v>
      </c>
      <c r="X15" s="22">
        <v>183</v>
      </c>
      <c r="Y15" s="22">
        <v>183</v>
      </c>
      <c r="Z15" s="22">
        <v>183</v>
      </c>
      <c r="AA15" s="22">
        <v>183</v>
      </c>
      <c r="AB15" s="22">
        <v>183</v>
      </c>
      <c r="AC15" s="22">
        <v>183</v>
      </c>
      <c r="AD15" s="22">
        <v>183</v>
      </c>
      <c r="AE15" s="22">
        <v>183</v>
      </c>
      <c r="AF15" s="22">
        <v>183</v>
      </c>
      <c r="AG15" s="22">
        <v>183</v>
      </c>
      <c r="AH15" s="22">
        <v>183</v>
      </c>
      <c r="AI15" s="22">
        <v>183</v>
      </c>
      <c r="AJ15" s="22">
        <v>183</v>
      </c>
      <c r="AK15" s="22">
        <v>183</v>
      </c>
      <c r="AL15" s="22">
        <v>177</v>
      </c>
    </row>
    <row r="16" spans="1:38">
      <c r="A16" s="201" t="s">
        <v>241</v>
      </c>
      <c r="B16" s="204" t="s">
        <v>112</v>
      </c>
      <c r="C16" s="66" t="s">
        <v>119</v>
      </c>
      <c r="D16" s="204" t="s">
        <v>238</v>
      </c>
      <c r="E16" s="203">
        <f t="shared" si="0"/>
        <v>2880000</v>
      </c>
      <c r="F16" s="22">
        <f t="shared" si="1"/>
        <v>720000</v>
      </c>
      <c r="G16" s="22">
        <v>90</v>
      </c>
      <c r="H16" s="22">
        <v>90</v>
      </c>
      <c r="I16" s="22">
        <v>90</v>
      </c>
      <c r="J16" s="22">
        <v>90</v>
      </c>
      <c r="K16" s="22">
        <v>90</v>
      </c>
      <c r="L16" s="22">
        <v>90</v>
      </c>
      <c r="M16" s="22">
        <v>90</v>
      </c>
      <c r="N16" s="22">
        <v>90</v>
      </c>
      <c r="O16" s="22">
        <v>90</v>
      </c>
      <c r="P16" s="22">
        <v>90</v>
      </c>
      <c r="Q16" s="22">
        <v>90</v>
      </c>
      <c r="R16" s="22">
        <v>90</v>
      </c>
      <c r="S16" s="22">
        <v>90</v>
      </c>
      <c r="T16" s="22">
        <v>90</v>
      </c>
      <c r="U16" s="22">
        <v>90</v>
      </c>
      <c r="V16" s="22">
        <v>90</v>
      </c>
      <c r="W16" s="22">
        <v>90</v>
      </c>
      <c r="X16" s="22">
        <v>90</v>
      </c>
      <c r="Y16" s="22">
        <v>90</v>
      </c>
      <c r="Z16" s="22">
        <v>90</v>
      </c>
      <c r="AA16" s="22">
        <v>90</v>
      </c>
      <c r="AB16" s="22">
        <v>90</v>
      </c>
      <c r="AC16" s="22">
        <v>90</v>
      </c>
      <c r="AD16" s="22">
        <v>90</v>
      </c>
      <c r="AE16" s="22">
        <v>90</v>
      </c>
      <c r="AF16" s="22">
        <v>90</v>
      </c>
      <c r="AG16" s="22">
        <v>90</v>
      </c>
      <c r="AH16" s="22">
        <v>90</v>
      </c>
      <c r="AI16" s="22">
        <v>90</v>
      </c>
      <c r="AJ16" s="22">
        <v>90</v>
      </c>
      <c r="AK16" s="22">
        <v>90</v>
      </c>
      <c r="AL16" s="22">
        <v>90</v>
      </c>
    </row>
    <row r="17" spans="1:38">
      <c r="A17" s="201" t="s">
        <v>241</v>
      </c>
      <c r="B17" s="204" t="s">
        <v>112</v>
      </c>
      <c r="C17" s="66" t="s">
        <v>122</v>
      </c>
      <c r="D17" s="204" t="s">
        <v>238</v>
      </c>
      <c r="E17" s="203">
        <f t="shared" si="0"/>
        <v>3240000</v>
      </c>
      <c r="F17" s="22">
        <f t="shared" si="1"/>
        <v>808000</v>
      </c>
      <c r="G17" s="22">
        <v>101</v>
      </c>
      <c r="H17" s="22">
        <v>101</v>
      </c>
      <c r="I17" s="22">
        <v>101</v>
      </c>
      <c r="J17" s="22">
        <v>101</v>
      </c>
      <c r="K17" s="22">
        <v>101</v>
      </c>
      <c r="L17" s="22">
        <v>101</v>
      </c>
      <c r="M17" s="22">
        <v>101</v>
      </c>
      <c r="N17" s="22">
        <v>101</v>
      </c>
      <c r="O17" s="22">
        <v>101</v>
      </c>
      <c r="P17" s="22">
        <v>101</v>
      </c>
      <c r="Q17" s="22">
        <v>101</v>
      </c>
      <c r="R17" s="22">
        <v>101</v>
      </c>
      <c r="S17" s="22">
        <v>101</v>
      </c>
      <c r="T17" s="22">
        <v>101</v>
      </c>
      <c r="U17" s="22">
        <v>101</v>
      </c>
      <c r="V17" s="22">
        <v>101</v>
      </c>
      <c r="W17" s="22">
        <v>101</v>
      </c>
      <c r="X17" s="22">
        <v>101</v>
      </c>
      <c r="Y17" s="22">
        <v>101</v>
      </c>
      <c r="Z17" s="22">
        <v>101</v>
      </c>
      <c r="AA17" s="22">
        <v>101</v>
      </c>
      <c r="AB17" s="22">
        <v>101</v>
      </c>
      <c r="AC17" s="22">
        <v>101</v>
      </c>
      <c r="AD17" s="22">
        <v>101</v>
      </c>
      <c r="AE17" s="22">
        <v>101</v>
      </c>
      <c r="AF17" s="22">
        <v>101</v>
      </c>
      <c r="AG17" s="22">
        <v>101</v>
      </c>
      <c r="AH17" s="22">
        <v>101</v>
      </c>
      <c r="AI17" s="22">
        <v>101</v>
      </c>
      <c r="AJ17" s="22">
        <v>101</v>
      </c>
      <c r="AK17" s="22">
        <v>101</v>
      </c>
      <c r="AL17" s="22">
        <v>109</v>
      </c>
    </row>
    <row r="18" spans="1:38">
      <c r="A18" s="201" t="s">
        <v>241</v>
      </c>
      <c r="B18" s="204" t="s">
        <v>112</v>
      </c>
      <c r="C18" s="66" t="s">
        <v>211</v>
      </c>
      <c r="D18" s="204" t="s">
        <v>238</v>
      </c>
      <c r="E18" s="203">
        <f t="shared" si="0"/>
        <v>3900000</v>
      </c>
      <c r="F18" s="22">
        <f t="shared" si="1"/>
        <v>976000</v>
      </c>
      <c r="G18" s="22">
        <v>122</v>
      </c>
      <c r="H18" s="22">
        <v>122</v>
      </c>
      <c r="I18" s="22">
        <v>122</v>
      </c>
      <c r="J18" s="22">
        <v>122</v>
      </c>
      <c r="K18" s="22">
        <v>122</v>
      </c>
      <c r="L18" s="22">
        <v>122</v>
      </c>
      <c r="M18" s="22">
        <v>122</v>
      </c>
      <c r="N18" s="22">
        <v>122</v>
      </c>
      <c r="O18" s="22">
        <v>122</v>
      </c>
      <c r="P18" s="22">
        <v>122</v>
      </c>
      <c r="Q18" s="22">
        <v>122</v>
      </c>
      <c r="R18" s="22">
        <v>122</v>
      </c>
      <c r="S18" s="22">
        <v>122</v>
      </c>
      <c r="T18" s="22">
        <v>122</v>
      </c>
      <c r="U18" s="22">
        <v>122</v>
      </c>
      <c r="V18" s="22">
        <v>122</v>
      </c>
      <c r="W18" s="22">
        <v>122</v>
      </c>
      <c r="X18" s="22">
        <v>122</v>
      </c>
      <c r="Y18" s="22">
        <v>122</v>
      </c>
      <c r="Z18" s="22">
        <v>122</v>
      </c>
      <c r="AA18" s="22">
        <v>122</v>
      </c>
      <c r="AB18" s="22">
        <v>122</v>
      </c>
      <c r="AC18" s="22">
        <v>122</v>
      </c>
      <c r="AD18" s="22">
        <v>122</v>
      </c>
      <c r="AE18" s="22">
        <v>122</v>
      </c>
      <c r="AF18" s="22">
        <v>122</v>
      </c>
      <c r="AG18" s="22">
        <v>122</v>
      </c>
      <c r="AH18" s="22">
        <v>122</v>
      </c>
      <c r="AI18" s="22">
        <v>122</v>
      </c>
      <c r="AJ18" s="22">
        <v>122</v>
      </c>
      <c r="AK18" s="22">
        <v>122</v>
      </c>
      <c r="AL18" s="22">
        <v>118</v>
      </c>
    </row>
    <row r="19" spans="1:38">
      <c r="A19" s="201" t="s">
        <v>241</v>
      </c>
      <c r="B19" s="204" t="s">
        <v>112</v>
      </c>
      <c r="C19" s="66" t="s">
        <v>212</v>
      </c>
      <c r="D19" s="204" t="s">
        <v>238</v>
      </c>
      <c r="E19" s="203">
        <f t="shared" si="0"/>
        <v>3200000</v>
      </c>
      <c r="F19" s="22">
        <f t="shared" si="1"/>
        <v>800000</v>
      </c>
      <c r="G19" s="22">
        <v>100</v>
      </c>
      <c r="H19" s="22">
        <v>100</v>
      </c>
      <c r="I19" s="22">
        <v>100</v>
      </c>
      <c r="J19" s="22">
        <v>100</v>
      </c>
      <c r="K19" s="22">
        <v>100</v>
      </c>
      <c r="L19" s="22">
        <v>100</v>
      </c>
      <c r="M19" s="22">
        <v>100</v>
      </c>
      <c r="N19" s="22">
        <v>100</v>
      </c>
      <c r="O19" s="22">
        <v>100</v>
      </c>
      <c r="P19" s="22">
        <v>100</v>
      </c>
      <c r="Q19" s="22">
        <v>100</v>
      </c>
      <c r="R19" s="22">
        <v>100</v>
      </c>
      <c r="S19" s="22">
        <v>100</v>
      </c>
      <c r="T19" s="22">
        <v>100</v>
      </c>
      <c r="U19" s="22">
        <v>100</v>
      </c>
      <c r="V19" s="22">
        <v>100</v>
      </c>
      <c r="W19" s="22">
        <v>100</v>
      </c>
      <c r="X19" s="22">
        <v>100</v>
      </c>
      <c r="Y19" s="22">
        <v>100</v>
      </c>
      <c r="Z19" s="22">
        <v>100</v>
      </c>
      <c r="AA19" s="22">
        <v>100</v>
      </c>
      <c r="AB19" s="22">
        <v>100</v>
      </c>
      <c r="AC19" s="22">
        <v>100</v>
      </c>
      <c r="AD19" s="22">
        <v>100</v>
      </c>
      <c r="AE19" s="22">
        <v>100</v>
      </c>
      <c r="AF19" s="22">
        <v>100</v>
      </c>
      <c r="AG19" s="22">
        <v>100</v>
      </c>
      <c r="AH19" s="22">
        <v>100</v>
      </c>
      <c r="AI19" s="22">
        <v>100</v>
      </c>
      <c r="AJ19" s="22">
        <v>100</v>
      </c>
      <c r="AK19" s="22">
        <v>100</v>
      </c>
      <c r="AL19" s="22">
        <v>100</v>
      </c>
    </row>
    <row r="20" spans="1:38">
      <c r="A20" s="201" t="s">
        <v>241</v>
      </c>
      <c r="B20" s="204" t="s">
        <v>112</v>
      </c>
      <c r="C20" s="66" t="s">
        <v>125</v>
      </c>
      <c r="D20" s="204" t="s">
        <v>238</v>
      </c>
      <c r="E20" s="203">
        <f t="shared" si="0"/>
        <v>4000000</v>
      </c>
      <c r="F20" s="22">
        <f t="shared" si="1"/>
        <v>1000000</v>
      </c>
      <c r="G20" s="22">
        <v>125</v>
      </c>
      <c r="H20" s="22">
        <v>125</v>
      </c>
      <c r="I20" s="22">
        <v>125</v>
      </c>
      <c r="J20" s="22">
        <v>125</v>
      </c>
      <c r="K20" s="22">
        <v>125</v>
      </c>
      <c r="L20" s="22">
        <v>125</v>
      </c>
      <c r="M20" s="22">
        <v>125</v>
      </c>
      <c r="N20" s="22">
        <v>125</v>
      </c>
      <c r="O20" s="22">
        <v>125</v>
      </c>
      <c r="P20" s="22">
        <v>125</v>
      </c>
      <c r="Q20" s="22">
        <v>125</v>
      </c>
      <c r="R20" s="22">
        <v>125</v>
      </c>
      <c r="S20" s="22">
        <v>125</v>
      </c>
      <c r="T20" s="22">
        <v>125</v>
      </c>
      <c r="U20" s="22">
        <v>125</v>
      </c>
      <c r="V20" s="22">
        <v>125</v>
      </c>
      <c r="W20" s="22">
        <v>125</v>
      </c>
      <c r="X20" s="22">
        <v>125</v>
      </c>
      <c r="Y20" s="22">
        <v>125</v>
      </c>
      <c r="Z20" s="22">
        <v>125</v>
      </c>
      <c r="AA20" s="22">
        <v>125</v>
      </c>
      <c r="AB20" s="22">
        <v>125</v>
      </c>
      <c r="AC20" s="22">
        <v>125</v>
      </c>
      <c r="AD20" s="22">
        <v>125</v>
      </c>
      <c r="AE20" s="22">
        <v>125</v>
      </c>
      <c r="AF20" s="22">
        <v>125</v>
      </c>
      <c r="AG20" s="22">
        <v>125</v>
      </c>
      <c r="AH20" s="22">
        <v>125</v>
      </c>
      <c r="AI20" s="22">
        <v>125</v>
      </c>
      <c r="AJ20" s="22">
        <v>125</v>
      </c>
      <c r="AK20" s="22">
        <v>125</v>
      </c>
      <c r="AL20" s="22">
        <v>125</v>
      </c>
    </row>
    <row r="21" spans="1:38">
      <c r="A21" s="201" t="s">
        <v>241</v>
      </c>
      <c r="B21" s="204" t="s">
        <v>112</v>
      </c>
      <c r="C21" s="66" t="s">
        <v>127</v>
      </c>
      <c r="D21" s="204" t="s">
        <v>238</v>
      </c>
      <c r="E21" s="203">
        <f t="shared" si="0"/>
        <v>1800000</v>
      </c>
      <c r="F21" s="22">
        <f t="shared" si="1"/>
        <v>448000</v>
      </c>
      <c r="G21" s="22">
        <v>56</v>
      </c>
      <c r="H21" s="22">
        <v>56</v>
      </c>
      <c r="I21" s="22">
        <v>56</v>
      </c>
      <c r="J21" s="22">
        <v>56</v>
      </c>
      <c r="K21" s="22">
        <v>56</v>
      </c>
      <c r="L21" s="22">
        <v>56</v>
      </c>
      <c r="M21" s="22">
        <v>56</v>
      </c>
      <c r="N21" s="22">
        <v>56</v>
      </c>
      <c r="O21" s="22">
        <v>56</v>
      </c>
      <c r="P21" s="22">
        <v>56</v>
      </c>
      <c r="Q21" s="22">
        <v>56</v>
      </c>
      <c r="R21" s="22">
        <v>56</v>
      </c>
      <c r="S21" s="22">
        <v>56</v>
      </c>
      <c r="T21" s="22">
        <v>56</v>
      </c>
      <c r="U21" s="22">
        <v>56</v>
      </c>
      <c r="V21" s="22">
        <v>56</v>
      </c>
      <c r="W21" s="22">
        <v>56</v>
      </c>
      <c r="X21" s="22">
        <v>56</v>
      </c>
      <c r="Y21" s="22">
        <v>56</v>
      </c>
      <c r="Z21" s="22">
        <v>56</v>
      </c>
      <c r="AA21" s="22">
        <v>56</v>
      </c>
      <c r="AB21" s="22">
        <v>56</v>
      </c>
      <c r="AC21" s="22">
        <v>56</v>
      </c>
      <c r="AD21" s="22">
        <v>56</v>
      </c>
      <c r="AE21" s="22">
        <v>56</v>
      </c>
      <c r="AF21" s="22">
        <v>56</v>
      </c>
      <c r="AG21" s="22">
        <v>56</v>
      </c>
      <c r="AH21" s="22">
        <v>56</v>
      </c>
      <c r="AI21" s="22">
        <v>56</v>
      </c>
      <c r="AJ21" s="22">
        <v>56</v>
      </c>
      <c r="AK21" s="22">
        <v>56</v>
      </c>
      <c r="AL21" s="22">
        <v>64</v>
      </c>
    </row>
    <row r="22" spans="1:38">
      <c r="A22" s="201" t="s">
        <v>241</v>
      </c>
      <c r="B22" s="204" t="s">
        <v>112</v>
      </c>
      <c r="C22" s="66" t="s">
        <v>117</v>
      </c>
      <c r="D22" s="204" t="s">
        <v>238</v>
      </c>
      <c r="E22" s="203">
        <f t="shared" si="0"/>
        <v>2160000</v>
      </c>
      <c r="F22" s="22">
        <f t="shared" si="1"/>
        <v>544000</v>
      </c>
      <c r="G22" s="22">
        <v>68</v>
      </c>
      <c r="H22" s="22">
        <v>68</v>
      </c>
      <c r="I22" s="22">
        <v>68</v>
      </c>
      <c r="J22" s="22">
        <v>68</v>
      </c>
      <c r="K22" s="22">
        <v>68</v>
      </c>
      <c r="L22" s="22">
        <v>68</v>
      </c>
      <c r="M22" s="22">
        <v>68</v>
      </c>
      <c r="N22" s="22">
        <v>68</v>
      </c>
      <c r="O22" s="22">
        <v>68</v>
      </c>
      <c r="P22" s="22">
        <v>68</v>
      </c>
      <c r="Q22" s="22">
        <v>68</v>
      </c>
      <c r="R22" s="22">
        <v>68</v>
      </c>
      <c r="S22" s="22">
        <v>68</v>
      </c>
      <c r="T22" s="22">
        <v>68</v>
      </c>
      <c r="U22" s="22">
        <v>68</v>
      </c>
      <c r="V22" s="22">
        <v>68</v>
      </c>
      <c r="W22" s="22">
        <v>68</v>
      </c>
      <c r="X22" s="22">
        <v>68</v>
      </c>
      <c r="Y22" s="22">
        <v>68</v>
      </c>
      <c r="Z22" s="22">
        <v>68</v>
      </c>
      <c r="AA22" s="22">
        <v>68</v>
      </c>
      <c r="AB22" s="22">
        <v>68</v>
      </c>
      <c r="AC22" s="22">
        <v>68</v>
      </c>
      <c r="AD22" s="22">
        <v>68</v>
      </c>
      <c r="AE22" s="22">
        <v>68</v>
      </c>
      <c r="AF22" s="22">
        <v>68</v>
      </c>
      <c r="AG22" s="22">
        <v>68</v>
      </c>
      <c r="AH22" s="22">
        <v>68</v>
      </c>
      <c r="AI22" s="22">
        <v>68</v>
      </c>
      <c r="AJ22" s="22">
        <v>68</v>
      </c>
      <c r="AK22" s="22">
        <v>68</v>
      </c>
      <c r="AL22" s="22">
        <v>52</v>
      </c>
    </row>
    <row r="23" spans="1:38">
      <c r="A23" s="201" t="s">
        <v>241</v>
      </c>
      <c r="B23" s="204" t="s">
        <v>112</v>
      </c>
      <c r="C23" s="66" t="s">
        <v>129</v>
      </c>
      <c r="D23" s="204" t="s">
        <v>238</v>
      </c>
      <c r="E23" s="203">
        <f t="shared" si="0"/>
        <v>1260000</v>
      </c>
      <c r="F23" s="22">
        <f t="shared" si="1"/>
        <v>312000</v>
      </c>
      <c r="G23" s="22">
        <v>39</v>
      </c>
      <c r="H23" s="22">
        <v>39</v>
      </c>
      <c r="I23" s="22">
        <v>39</v>
      </c>
      <c r="J23" s="22">
        <v>39</v>
      </c>
      <c r="K23" s="22">
        <v>39</v>
      </c>
      <c r="L23" s="22">
        <v>39</v>
      </c>
      <c r="M23" s="22">
        <v>39</v>
      </c>
      <c r="N23" s="22">
        <v>39</v>
      </c>
      <c r="O23" s="22">
        <v>39</v>
      </c>
      <c r="P23" s="22">
        <v>39</v>
      </c>
      <c r="Q23" s="22">
        <v>39</v>
      </c>
      <c r="R23" s="22">
        <v>39</v>
      </c>
      <c r="S23" s="22">
        <v>39</v>
      </c>
      <c r="T23" s="22">
        <v>39</v>
      </c>
      <c r="U23" s="22">
        <v>39</v>
      </c>
      <c r="V23" s="22">
        <v>39</v>
      </c>
      <c r="W23" s="22">
        <v>39</v>
      </c>
      <c r="X23" s="22">
        <v>39</v>
      </c>
      <c r="Y23" s="22">
        <v>39</v>
      </c>
      <c r="Z23" s="22">
        <v>39</v>
      </c>
      <c r="AA23" s="22">
        <v>39</v>
      </c>
      <c r="AB23" s="22">
        <v>39</v>
      </c>
      <c r="AC23" s="22">
        <v>39</v>
      </c>
      <c r="AD23" s="22">
        <v>39</v>
      </c>
      <c r="AE23" s="22">
        <v>39</v>
      </c>
      <c r="AF23" s="22">
        <v>39</v>
      </c>
      <c r="AG23" s="22">
        <v>39</v>
      </c>
      <c r="AH23" s="22">
        <v>39</v>
      </c>
      <c r="AI23" s="22">
        <v>39</v>
      </c>
      <c r="AJ23" s="22">
        <v>39</v>
      </c>
      <c r="AK23" s="22">
        <v>39</v>
      </c>
      <c r="AL23" s="22">
        <v>51</v>
      </c>
    </row>
    <row r="24" spans="1:38">
      <c r="A24" s="201" t="s">
        <v>241</v>
      </c>
      <c r="B24" s="204" t="s">
        <v>112</v>
      </c>
      <c r="C24" s="66" t="s">
        <v>210</v>
      </c>
      <c r="D24" s="204" t="s">
        <v>238</v>
      </c>
      <c r="E24" s="203">
        <f t="shared" si="0"/>
        <v>4320000</v>
      </c>
      <c r="F24" s="22">
        <f t="shared" si="1"/>
        <v>1080000</v>
      </c>
      <c r="G24" s="22">
        <v>135</v>
      </c>
      <c r="H24" s="22">
        <v>135</v>
      </c>
      <c r="I24" s="22">
        <v>135</v>
      </c>
      <c r="J24" s="22">
        <v>135</v>
      </c>
      <c r="K24" s="22">
        <v>135</v>
      </c>
      <c r="L24" s="22">
        <v>135</v>
      </c>
      <c r="M24" s="22">
        <v>135</v>
      </c>
      <c r="N24" s="22">
        <v>135</v>
      </c>
      <c r="O24" s="22">
        <v>135</v>
      </c>
      <c r="P24" s="22">
        <v>135</v>
      </c>
      <c r="Q24" s="22">
        <v>135</v>
      </c>
      <c r="R24" s="22">
        <v>135</v>
      </c>
      <c r="S24" s="22">
        <v>135</v>
      </c>
      <c r="T24" s="22">
        <v>135</v>
      </c>
      <c r="U24" s="22">
        <v>135</v>
      </c>
      <c r="V24" s="22">
        <v>135</v>
      </c>
      <c r="W24" s="22">
        <v>135</v>
      </c>
      <c r="X24" s="22">
        <v>135</v>
      </c>
      <c r="Y24" s="22">
        <v>135</v>
      </c>
      <c r="Z24" s="22">
        <v>135</v>
      </c>
      <c r="AA24" s="22">
        <v>135</v>
      </c>
      <c r="AB24" s="22">
        <v>135</v>
      </c>
      <c r="AC24" s="22">
        <v>135</v>
      </c>
      <c r="AD24" s="22">
        <v>135</v>
      </c>
      <c r="AE24" s="22">
        <v>135</v>
      </c>
      <c r="AF24" s="22">
        <v>135</v>
      </c>
      <c r="AG24" s="22">
        <v>135</v>
      </c>
      <c r="AH24" s="22">
        <v>135</v>
      </c>
      <c r="AI24" s="22">
        <v>135</v>
      </c>
      <c r="AJ24" s="22">
        <v>135</v>
      </c>
      <c r="AK24" s="22">
        <v>135</v>
      </c>
      <c r="AL24" s="22">
        <v>135</v>
      </c>
    </row>
    <row r="25" spans="1:38">
      <c r="A25" s="201" t="s">
        <v>241</v>
      </c>
      <c r="B25" s="204" t="s">
        <v>112</v>
      </c>
      <c r="C25" s="66" t="s">
        <v>128</v>
      </c>
      <c r="D25" s="204" t="s">
        <v>238</v>
      </c>
      <c r="E25" s="203">
        <f t="shared" si="0"/>
        <v>2340000</v>
      </c>
      <c r="F25" s="22">
        <f t="shared" si="1"/>
        <v>584000</v>
      </c>
      <c r="G25" s="22">
        <v>73</v>
      </c>
      <c r="H25" s="22">
        <v>73</v>
      </c>
      <c r="I25" s="22">
        <v>73</v>
      </c>
      <c r="J25" s="22">
        <v>73</v>
      </c>
      <c r="K25" s="22">
        <v>73</v>
      </c>
      <c r="L25" s="22">
        <v>73</v>
      </c>
      <c r="M25" s="22">
        <v>73</v>
      </c>
      <c r="N25" s="22">
        <v>73</v>
      </c>
      <c r="O25" s="22">
        <v>73</v>
      </c>
      <c r="P25" s="22">
        <v>73</v>
      </c>
      <c r="Q25" s="22">
        <v>73</v>
      </c>
      <c r="R25" s="22">
        <v>73</v>
      </c>
      <c r="S25" s="22">
        <v>73</v>
      </c>
      <c r="T25" s="22">
        <v>73</v>
      </c>
      <c r="U25" s="22">
        <v>73</v>
      </c>
      <c r="V25" s="22">
        <v>73</v>
      </c>
      <c r="W25" s="22">
        <v>73</v>
      </c>
      <c r="X25" s="22">
        <v>73</v>
      </c>
      <c r="Y25" s="22">
        <v>73</v>
      </c>
      <c r="Z25" s="22">
        <v>73</v>
      </c>
      <c r="AA25" s="22">
        <v>73</v>
      </c>
      <c r="AB25" s="22">
        <v>73</v>
      </c>
      <c r="AC25" s="22">
        <v>73</v>
      </c>
      <c r="AD25" s="22">
        <v>73</v>
      </c>
      <c r="AE25" s="22">
        <v>73</v>
      </c>
      <c r="AF25" s="22">
        <v>73</v>
      </c>
      <c r="AG25" s="22">
        <v>73</v>
      </c>
      <c r="AH25" s="22">
        <v>73</v>
      </c>
      <c r="AI25" s="22">
        <v>73</v>
      </c>
      <c r="AJ25" s="22">
        <v>73</v>
      </c>
      <c r="AK25" s="22">
        <v>73</v>
      </c>
      <c r="AL25" s="22">
        <v>77</v>
      </c>
    </row>
    <row r="26" spans="1:38">
      <c r="A26" s="201" t="s">
        <v>241</v>
      </c>
      <c r="B26" s="204" t="s">
        <v>112</v>
      </c>
      <c r="C26" s="66" t="s">
        <v>208</v>
      </c>
      <c r="D26" s="204" t="s">
        <v>238</v>
      </c>
      <c r="E26" s="203">
        <f t="shared" si="0"/>
        <v>1260000</v>
      </c>
      <c r="F26" s="22">
        <f t="shared" si="1"/>
        <v>312000</v>
      </c>
      <c r="G26" s="22">
        <v>39</v>
      </c>
      <c r="H26" s="22">
        <v>39</v>
      </c>
      <c r="I26" s="22">
        <v>39</v>
      </c>
      <c r="J26" s="22">
        <v>39</v>
      </c>
      <c r="K26" s="22">
        <v>39</v>
      </c>
      <c r="L26" s="22">
        <v>39</v>
      </c>
      <c r="M26" s="22">
        <v>39</v>
      </c>
      <c r="N26" s="22">
        <v>39</v>
      </c>
      <c r="O26" s="22">
        <v>39</v>
      </c>
      <c r="P26" s="22">
        <v>39</v>
      </c>
      <c r="Q26" s="22">
        <v>39</v>
      </c>
      <c r="R26" s="22">
        <v>39</v>
      </c>
      <c r="S26" s="22">
        <v>39</v>
      </c>
      <c r="T26" s="22">
        <v>39</v>
      </c>
      <c r="U26" s="22">
        <v>39</v>
      </c>
      <c r="V26" s="22">
        <v>39</v>
      </c>
      <c r="W26" s="22">
        <v>39</v>
      </c>
      <c r="X26" s="22">
        <v>39</v>
      </c>
      <c r="Y26" s="22">
        <v>39</v>
      </c>
      <c r="Z26" s="22">
        <v>39</v>
      </c>
      <c r="AA26" s="22">
        <v>39</v>
      </c>
      <c r="AB26" s="22">
        <v>39</v>
      </c>
      <c r="AC26" s="22">
        <v>39</v>
      </c>
      <c r="AD26" s="22">
        <v>39</v>
      </c>
      <c r="AE26" s="22">
        <v>39</v>
      </c>
      <c r="AF26" s="22">
        <v>39</v>
      </c>
      <c r="AG26" s="22">
        <v>39</v>
      </c>
      <c r="AH26" s="22">
        <v>39</v>
      </c>
      <c r="AI26" s="22">
        <v>39</v>
      </c>
      <c r="AJ26" s="22">
        <v>39</v>
      </c>
      <c r="AK26" s="22">
        <v>39</v>
      </c>
      <c r="AL26" s="22">
        <v>51</v>
      </c>
    </row>
    <row r="27" spans="1:38">
      <c r="A27" s="201" t="s">
        <v>241</v>
      </c>
      <c r="B27" s="204" t="s">
        <v>112</v>
      </c>
      <c r="C27" s="66" t="s">
        <v>124</v>
      </c>
      <c r="D27" s="204" t="s">
        <v>238</v>
      </c>
      <c r="E27" s="203">
        <f t="shared" si="0"/>
        <v>3780000</v>
      </c>
      <c r="F27" s="22">
        <f t="shared" si="1"/>
        <v>944000</v>
      </c>
      <c r="G27" s="22">
        <v>118</v>
      </c>
      <c r="H27" s="22">
        <v>118</v>
      </c>
      <c r="I27" s="22">
        <v>118</v>
      </c>
      <c r="J27" s="22">
        <v>118</v>
      </c>
      <c r="K27" s="22">
        <v>118</v>
      </c>
      <c r="L27" s="22">
        <v>118</v>
      </c>
      <c r="M27" s="22">
        <v>118</v>
      </c>
      <c r="N27" s="22">
        <v>118</v>
      </c>
      <c r="O27" s="22">
        <v>118</v>
      </c>
      <c r="P27" s="22">
        <v>118</v>
      </c>
      <c r="Q27" s="22">
        <v>118</v>
      </c>
      <c r="R27" s="22">
        <v>118</v>
      </c>
      <c r="S27" s="22">
        <v>118</v>
      </c>
      <c r="T27" s="22">
        <v>118</v>
      </c>
      <c r="U27" s="22">
        <v>118</v>
      </c>
      <c r="V27" s="22">
        <v>118</v>
      </c>
      <c r="W27" s="22">
        <v>118</v>
      </c>
      <c r="X27" s="22">
        <v>118</v>
      </c>
      <c r="Y27" s="22">
        <v>118</v>
      </c>
      <c r="Z27" s="22">
        <v>118</v>
      </c>
      <c r="AA27" s="22">
        <v>118</v>
      </c>
      <c r="AB27" s="22">
        <v>118</v>
      </c>
      <c r="AC27" s="22">
        <v>118</v>
      </c>
      <c r="AD27" s="22">
        <v>118</v>
      </c>
      <c r="AE27" s="22">
        <v>118</v>
      </c>
      <c r="AF27" s="22">
        <v>118</v>
      </c>
      <c r="AG27" s="22">
        <v>118</v>
      </c>
      <c r="AH27" s="22">
        <v>118</v>
      </c>
      <c r="AI27" s="22">
        <v>118</v>
      </c>
      <c r="AJ27" s="22">
        <v>118</v>
      </c>
      <c r="AK27" s="22">
        <v>118</v>
      </c>
      <c r="AL27" s="22">
        <v>122</v>
      </c>
    </row>
    <row r="28" spans="1:38">
      <c r="A28" s="201" t="s">
        <v>241</v>
      </c>
      <c r="B28" s="204" t="s">
        <v>112</v>
      </c>
      <c r="C28" s="65" t="s">
        <v>206</v>
      </c>
      <c r="D28" s="204" t="s">
        <v>238</v>
      </c>
      <c r="E28" s="203">
        <f t="shared" si="0"/>
        <v>1800000</v>
      </c>
      <c r="F28" s="22">
        <f t="shared" si="1"/>
        <v>448000</v>
      </c>
      <c r="G28" s="22">
        <v>56</v>
      </c>
      <c r="H28" s="22">
        <v>56</v>
      </c>
      <c r="I28" s="22">
        <v>56</v>
      </c>
      <c r="J28" s="22">
        <v>56</v>
      </c>
      <c r="K28" s="22">
        <v>56</v>
      </c>
      <c r="L28" s="22">
        <v>56</v>
      </c>
      <c r="M28" s="22">
        <v>56</v>
      </c>
      <c r="N28" s="22">
        <v>56</v>
      </c>
      <c r="O28" s="22">
        <v>56</v>
      </c>
      <c r="P28" s="22">
        <v>56</v>
      </c>
      <c r="Q28" s="22">
        <v>56</v>
      </c>
      <c r="R28" s="22">
        <v>56</v>
      </c>
      <c r="S28" s="22">
        <v>56</v>
      </c>
      <c r="T28" s="22">
        <v>56</v>
      </c>
      <c r="U28" s="22">
        <v>56</v>
      </c>
      <c r="V28" s="22">
        <v>56</v>
      </c>
      <c r="W28" s="22">
        <v>56</v>
      </c>
      <c r="X28" s="22">
        <v>56</v>
      </c>
      <c r="Y28" s="22">
        <v>56</v>
      </c>
      <c r="Z28" s="22">
        <v>56</v>
      </c>
      <c r="AA28" s="22">
        <v>56</v>
      </c>
      <c r="AB28" s="22">
        <v>56</v>
      </c>
      <c r="AC28" s="22">
        <v>56</v>
      </c>
      <c r="AD28" s="22">
        <v>56</v>
      </c>
      <c r="AE28" s="22">
        <v>56</v>
      </c>
      <c r="AF28" s="22">
        <v>56</v>
      </c>
      <c r="AG28" s="22">
        <v>56</v>
      </c>
      <c r="AH28" s="22">
        <v>56</v>
      </c>
      <c r="AI28" s="22">
        <v>56</v>
      </c>
      <c r="AJ28" s="22">
        <v>56</v>
      </c>
      <c r="AK28" s="22">
        <v>56</v>
      </c>
      <c r="AL28" s="22">
        <v>64</v>
      </c>
    </row>
    <row r="29" spans="1:38">
      <c r="A29" s="201" t="s">
        <v>241</v>
      </c>
      <c r="B29" s="204" t="s">
        <v>112</v>
      </c>
      <c r="C29" s="65" t="s">
        <v>207</v>
      </c>
      <c r="D29" s="204" t="s">
        <v>238</v>
      </c>
      <c r="E29" s="203">
        <f t="shared" si="0"/>
        <v>4590000</v>
      </c>
      <c r="F29" s="22">
        <f t="shared" si="1"/>
        <v>1144000</v>
      </c>
      <c r="G29" s="22">
        <v>143</v>
      </c>
      <c r="H29" s="22">
        <v>143</v>
      </c>
      <c r="I29" s="22">
        <v>143</v>
      </c>
      <c r="J29" s="22">
        <v>143</v>
      </c>
      <c r="K29" s="22">
        <v>143</v>
      </c>
      <c r="L29" s="22">
        <v>143</v>
      </c>
      <c r="M29" s="22">
        <v>143</v>
      </c>
      <c r="N29" s="22">
        <v>143</v>
      </c>
      <c r="O29" s="22">
        <v>143</v>
      </c>
      <c r="P29" s="22">
        <v>143</v>
      </c>
      <c r="Q29" s="22">
        <v>143</v>
      </c>
      <c r="R29" s="22">
        <v>143</v>
      </c>
      <c r="S29" s="22">
        <v>143</v>
      </c>
      <c r="T29" s="22">
        <v>143</v>
      </c>
      <c r="U29" s="22">
        <v>143</v>
      </c>
      <c r="V29" s="22">
        <v>143</v>
      </c>
      <c r="W29" s="22">
        <v>143</v>
      </c>
      <c r="X29" s="22">
        <v>143</v>
      </c>
      <c r="Y29" s="22">
        <v>143</v>
      </c>
      <c r="Z29" s="22">
        <v>143</v>
      </c>
      <c r="AA29" s="22">
        <v>143</v>
      </c>
      <c r="AB29" s="22">
        <v>143</v>
      </c>
      <c r="AC29" s="22">
        <v>143</v>
      </c>
      <c r="AD29" s="22">
        <v>143</v>
      </c>
      <c r="AE29" s="22">
        <v>143</v>
      </c>
      <c r="AF29" s="22">
        <v>143</v>
      </c>
      <c r="AG29" s="22">
        <v>143</v>
      </c>
      <c r="AH29" s="22">
        <v>143</v>
      </c>
      <c r="AI29" s="22">
        <v>143</v>
      </c>
      <c r="AJ29" s="22">
        <v>143</v>
      </c>
      <c r="AK29" s="22">
        <v>143</v>
      </c>
      <c r="AL29" s="22">
        <v>157</v>
      </c>
    </row>
    <row r="30" spans="1:38">
      <c r="A30" s="201" t="s">
        <v>241</v>
      </c>
      <c r="B30" s="204" t="s">
        <v>112</v>
      </c>
      <c r="C30" s="65" t="s">
        <v>205</v>
      </c>
      <c r="D30" s="204" t="s">
        <v>238</v>
      </c>
      <c r="E30" s="203">
        <f t="shared" si="0"/>
        <v>2430000</v>
      </c>
      <c r="F30" s="22">
        <f t="shared" si="1"/>
        <v>608000</v>
      </c>
      <c r="G30" s="22">
        <v>76</v>
      </c>
      <c r="H30" s="22">
        <v>76</v>
      </c>
      <c r="I30" s="22">
        <v>76</v>
      </c>
      <c r="J30" s="22">
        <v>76</v>
      </c>
      <c r="K30" s="22">
        <v>76</v>
      </c>
      <c r="L30" s="22">
        <v>76</v>
      </c>
      <c r="M30" s="22">
        <v>76</v>
      </c>
      <c r="N30" s="22">
        <v>76</v>
      </c>
      <c r="O30" s="22">
        <v>76</v>
      </c>
      <c r="P30" s="22">
        <v>76</v>
      </c>
      <c r="Q30" s="22">
        <v>76</v>
      </c>
      <c r="R30" s="22">
        <v>76</v>
      </c>
      <c r="S30" s="22">
        <v>76</v>
      </c>
      <c r="T30" s="22">
        <v>76</v>
      </c>
      <c r="U30" s="22">
        <v>76</v>
      </c>
      <c r="V30" s="22">
        <v>76</v>
      </c>
      <c r="W30" s="22">
        <v>76</v>
      </c>
      <c r="X30" s="22">
        <v>76</v>
      </c>
      <c r="Y30" s="22">
        <v>76</v>
      </c>
      <c r="Z30" s="22">
        <v>76</v>
      </c>
      <c r="AA30" s="22">
        <v>76</v>
      </c>
      <c r="AB30" s="22">
        <v>76</v>
      </c>
      <c r="AC30" s="22">
        <v>76</v>
      </c>
      <c r="AD30" s="22">
        <v>76</v>
      </c>
      <c r="AE30" s="22">
        <v>76</v>
      </c>
      <c r="AF30" s="22">
        <v>76</v>
      </c>
      <c r="AG30" s="22">
        <v>76</v>
      </c>
      <c r="AH30" s="22">
        <v>76</v>
      </c>
      <c r="AI30" s="22">
        <v>76</v>
      </c>
      <c r="AJ30" s="22">
        <v>76</v>
      </c>
      <c r="AK30" s="22">
        <v>76</v>
      </c>
      <c r="AL30" s="22">
        <v>74</v>
      </c>
    </row>
    <row r="31" spans="1:38">
      <c r="A31" s="201" t="s">
        <v>241</v>
      </c>
      <c r="B31" s="204" t="s">
        <v>2</v>
      </c>
      <c r="C31" s="65" t="s">
        <v>115</v>
      </c>
      <c r="D31" s="202" t="s">
        <v>238</v>
      </c>
      <c r="E31" s="203">
        <f t="shared" si="0"/>
        <v>4567000</v>
      </c>
      <c r="F31" s="22">
        <f t="shared" si="1"/>
        <v>1144000</v>
      </c>
      <c r="G31" s="22">
        <v>143</v>
      </c>
      <c r="H31" s="22">
        <v>143</v>
      </c>
      <c r="I31" s="22">
        <v>143</v>
      </c>
      <c r="J31" s="22">
        <v>143</v>
      </c>
      <c r="K31" s="22">
        <v>143</v>
      </c>
      <c r="L31" s="22">
        <v>143</v>
      </c>
      <c r="M31" s="22">
        <v>143</v>
      </c>
      <c r="N31" s="22">
        <v>143</v>
      </c>
      <c r="O31" s="22">
        <v>143</v>
      </c>
      <c r="P31" s="22">
        <v>143</v>
      </c>
      <c r="Q31" s="22">
        <v>143</v>
      </c>
      <c r="R31" s="22">
        <v>143</v>
      </c>
      <c r="S31" s="22">
        <v>143</v>
      </c>
      <c r="T31" s="22">
        <v>143</v>
      </c>
      <c r="U31" s="22">
        <v>143</v>
      </c>
      <c r="V31" s="22">
        <v>143</v>
      </c>
      <c r="W31" s="22">
        <v>143</v>
      </c>
      <c r="X31" s="22">
        <v>143</v>
      </c>
      <c r="Y31" s="22">
        <v>143</v>
      </c>
      <c r="Z31" s="22">
        <v>143</v>
      </c>
      <c r="AA31" s="22">
        <v>143</v>
      </c>
      <c r="AB31" s="22">
        <v>143</v>
      </c>
      <c r="AC31" s="22">
        <v>143</v>
      </c>
      <c r="AD31" s="22">
        <v>143</v>
      </c>
      <c r="AE31" s="22">
        <v>143</v>
      </c>
      <c r="AF31" s="22">
        <v>143</v>
      </c>
      <c r="AG31" s="22">
        <v>143</v>
      </c>
      <c r="AH31" s="22">
        <v>143</v>
      </c>
      <c r="AI31" s="22">
        <v>143</v>
      </c>
      <c r="AJ31" s="22">
        <v>143</v>
      </c>
      <c r="AK31" s="22">
        <v>143</v>
      </c>
      <c r="AL31" s="22">
        <v>134</v>
      </c>
    </row>
    <row r="32" spans="1:38">
      <c r="A32" s="201" t="s">
        <v>241</v>
      </c>
      <c r="B32" s="204" t="s">
        <v>2</v>
      </c>
      <c r="C32" s="65" t="s">
        <v>116</v>
      </c>
      <c r="D32" s="66" t="s">
        <v>238</v>
      </c>
      <c r="E32" s="203">
        <f t="shared" si="0"/>
        <v>5424000</v>
      </c>
      <c r="F32" s="22">
        <f t="shared" si="1"/>
        <v>1360000</v>
      </c>
      <c r="G32" s="22">
        <v>170</v>
      </c>
      <c r="H32" s="22">
        <v>170</v>
      </c>
      <c r="I32" s="22">
        <v>170</v>
      </c>
      <c r="J32" s="22">
        <v>170</v>
      </c>
      <c r="K32" s="22">
        <v>170</v>
      </c>
      <c r="L32" s="22">
        <v>170</v>
      </c>
      <c r="M32" s="22">
        <v>170</v>
      </c>
      <c r="N32" s="22">
        <v>170</v>
      </c>
      <c r="O32" s="22">
        <v>170</v>
      </c>
      <c r="P32" s="22">
        <v>170</v>
      </c>
      <c r="Q32" s="22">
        <v>170</v>
      </c>
      <c r="R32" s="22">
        <v>170</v>
      </c>
      <c r="S32" s="22">
        <v>170</v>
      </c>
      <c r="T32" s="22">
        <v>170</v>
      </c>
      <c r="U32" s="22">
        <v>170</v>
      </c>
      <c r="V32" s="22">
        <v>170</v>
      </c>
      <c r="W32" s="22">
        <v>170</v>
      </c>
      <c r="X32" s="22">
        <v>170</v>
      </c>
      <c r="Y32" s="22">
        <v>170</v>
      </c>
      <c r="Z32" s="22">
        <v>170</v>
      </c>
      <c r="AA32" s="22">
        <v>170</v>
      </c>
      <c r="AB32" s="22">
        <v>170</v>
      </c>
      <c r="AC32" s="22">
        <v>170</v>
      </c>
      <c r="AD32" s="22">
        <v>170</v>
      </c>
      <c r="AE32" s="22">
        <v>170</v>
      </c>
      <c r="AF32" s="22">
        <v>170</v>
      </c>
      <c r="AG32" s="22">
        <v>170</v>
      </c>
      <c r="AH32" s="22">
        <v>170</v>
      </c>
      <c r="AI32" s="22">
        <v>170</v>
      </c>
      <c r="AJ32" s="22">
        <v>170</v>
      </c>
      <c r="AK32" s="22">
        <v>170</v>
      </c>
      <c r="AL32" s="22">
        <v>154</v>
      </c>
    </row>
    <row r="33" spans="1:38">
      <c r="A33" s="201" t="s">
        <v>241</v>
      </c>
      <c r="B33" s="204" t="s">
        <v>2</v>
      </c>
      <c r="C33" s="65" t="s">
        <v>1</v>
      </c>
      <c r="D33" s="66" t="s">
        <v>238</v>
      </c>
      <c r="E33" s="203">
        <f t="shared" si="0"/>
        <v>1522000</v>
      </c>
      <c r="F33" s="22">
        <f t="shared" si="1"/>
        <v>384000</v>
      </c>
      <c r="G33" s="22">
        <v>48</v>
      </c>
      <c r="H33" s="22">
        <v>48</v>
      </c>
      <c r="I33" s="22">
        <v>48</v>
      </c>
      <c r="J33" s="22">
        <v>48</v>
      </c>
      <c r="K33" s="22">
        <v>48</v>
      </c>
      <c r="L33" s="22">
        <v>48</v>
      </c>
      <c r="M33" s="22">
        <v>48</v>
      </c>
      <c r="N33" s="22">
        <v>48</v>
      </c>
      <c r="O33" s="22">
        <v>48</v>
      </c>
      <c r="P33" s="22">
        <v>48</v>
      </c>
      <c r="Q33" s="22">
        <v>48</v>
      </c>
      <c r="R33" s="22">
        <v>48</v>
      </c>
      <c r="S33" s="22">
        <v>48</v>
      </c>
      <c r="T33" s="22">
        <v>48</v>
      </c>
      <c r="U33" s="22">
        <v>48</v>
      </c>
      <c r="V33" s="22">
        <v>48</v>
      </c>
      <c r="W33" s="22">
        <v>48</v>
      </c>
      <c r="X33" s="22">
        <v>48</v>
      </c>
      <c r="Y33" s="22">
        <v>48</v>
      </c>
      <c r="Z33" s="22">
        <v>48</v>
      </c>
      <c r="AA33" s="22">
        <v>48</v>
      </c>
      <c r="AB33" s="22">
        <v>48</v>
      </c>
      <c r="AC33" s="22">
        <v>48</v>
      </c>
      <c r="AD33" s="22">
        <v>48</v>
      </c>
      <c r="AE33" s="22">
        <v>48</v>
      </c>
      <c r="AF33" s="22">
        <v>48</v>
      </c>
      <c r="AG33" s="22">
        <v>48</v>
      </c>
      <c r="AH33" s="22">
        <v>48</v>
      </c>
      <c r="AI33" s="22">
        <v>48</v>
      </c>
      <c r="AJ33" s="22">
        <v>48</v>
      </c>
      <c r="AK33" s="22">
        <v>48</v>
      </c>
      <c r="AL33" s="22">
        <v>34</v>
      </c>
    </row>
    <row r="34" spans="1:38">
      <c r="A34" s="201" t="s">
        <v>241</v>
      </c>
      <c r="B34" s="204" t="s">
        <v>2</v>
      </c>
      <c r="C34" s="65" t="s">
        <v>4</v>
      </c>
      <c r="D34" s="66" t="s">
        <v>238</v>
      </c>
      <c r="E34" s="203">
        <f t="shared" si="0"/>
        <v>5810000</v>
      </c>
      <c r="F34" s="22">
        <f t="shared" si="1"/>
        <v>1456000</v>
      </c>
      <c r="G34" s="22">
        <v>182</v>
      </c>
      <c r="H34" s="22">
        <v>182</v>
      </c>
      <c r="I34" s="22">
        <v>182</v>
      </c>
      <c r="J34" s="22">
        <v>182</v>
      </c>
      <c r="K34" s="22">
        <v>182</v>
      </c>
      <c r="L34" s="22">
        <v>182</v>
      </c>
      <c r="M34" s="22">
        <v>182</v>
      </c>
      <c r="N34" s="22">
        <v>182</v>
      </c>
      <c r="O34" s="22">
        <v>182</v>
      </c>
      <c r="P34" s="22">
        <v>182</v>
      </c>
      <c r="Q34" s="22">
        <v>182</v>
      </c>
      <c r="R34" s="22">
        <v>182</v>
      </c>
      <c r="S34" s="22">
        <v>182</v>
      </c>
      <c r="T34" s="22">
        <v>182</v>
      </c>
      <c r="U34" s="22">
        <v>182</v>
      </c>
      <c r="V34" s="22">
        <v>182</v>
      </c>
      <c r="W34" s="22">
        <v>182</v>
      </c>
      <c r="X34" s="22">
        <v>182</v>
      </c>
      <c r="Y34" s="22">
        <v>182</v>
      </c>
      <c r="Z34" s="22">
        <v>182</v>
      </c>
      <c r="AA34" s="22">
        <v>182</v>
      </c>
      <c r="AB34" s="22">
        <v>182</v>
      </c>
      <c r="AC34" s="22">
        <v>182</v>
      </c>
      <c r="AD34" s="22">
        <v>182</v>
      </c>
      <c r="AE34" s="22">
        <v>182</v>
      </c>
      <c r="AF34" s="22">
        <v>182</v>
      </c>
      <c r="AG34" s="22">
        <v>182</v>
      </c>
      <c r="AH34" s="22">
        <v>182</v>
      </c>
      <c r="AI34" s="22">
        <v>182</v>
      </c>
      <c r="AJ34" s="22">
        <v>182</v>
      </c>
      <c r="AK34" s="22">
        <v>182</v>
      </c>
      <c r="AL34" s="22">
        <v>168</v>
      </c>
    </row>
    <row r="35" spans="1:38">
      <c r="A35" s="201" t="s">
        <v>241</v>
      </c>
      <c r="B35" s="204" t="s">
        <v>2</v>
      </c>
      <c r="C35" s="65" t="s">
        <v>5</v>
      </c>
      <c r="D35" s="66" t="s">
        <v>238</v>
      </c>
      <c r="E35" s="203">
        <f t="shared" si="0"/>
        <v>7451000</v>
      </c>
      <c r="F35" s="22">
        <f t="shared" si="1"/>
        <v>1864000</v>
      </c>
      <c r="G35" s="22">
        <v>233</v>
      </c>
      <c r="H35" s="22">
        <v>233</v>
      </c>
      <c r="I35" s="22">
        <v>233</v>
      </c>
      <c r="J35" s="22">
        <v>233</v>
      </c>
      <c r="K35" s="22">
        <v>233</v>
      </c>
      <c r="L35" s="22">
        <v>233</v>
      </c>
      <c r="M35" s="22">
        <v>233</v>
      </c>
      <c r="N35" s="22">
        <v>233</v>
      </c>
      <c r="O35" s="22">
        <v>233</v>
      </c>
      <c r="P35" s="22">
        <v>233</v>
      </c>
      <c r="Q35" s="22">
        <v>233</v>
      </c>
      <c r="R35" s="22">
        <v>233</v>
      </c>
      <c r="S35" s="22">
        <v>233</v>
      </c>
      <c r="T35" s="22">
        <v>233</v>
      </c>
      <c r="U35" s="22">
        <v>233</v>
      </c>
      <c r="V35" s="22">
        <v>233</v>
      </c>
      <c r="W35" s="22">
        <v>233</v>
      </c>
      <c r="X35" s="22">
        <v>233</v>
      </c>
      <c r="Y35" s="22">
        <v>233</v>
      </c>
      <c r="Z35" s="22">
        <v>233</v>
      </c>
      <c r="AA35" s="22">
        <v>233</v>
      </c>
      <c r="AB35" s="22">
        <v>233</v>
      </c>
      <c r="AC35" s="22">
        <v>233</v>
      </c>
      <c r="AD35" s="22">
        <v>233</v>
      </c>
      <c r="AE35" s="22">
        <v>233</v>
      </c>
      <c r="AF35" s="22">
        <v>233</v>
      </c>
      <c r="AG35" s="22">
        <v>233</v>
      </c>
      <c r="AH35" s="22">
        <v>233</v>
      </c>
      <c r="AI35" s="22">
        <v>233</v>
      </c>
      <c r="AJ35" s="22">
        <v>233</v>
      </c>
      <c r="AK35" s="22">
        <v>233</v>
      </c>
      <c r="AL35" s="22">
        <v>228</v>
      </c>
    </row>
    <row r="36" spans="1:38">
      <c r="A36" s="201" t="s">
        <v>241</v>
      </c>
      <c r="B36" s="204" t="s">
        <v>2</v>
      </c>
      <c r="C36" s="65" t="s">
        <v>120</v>
      </c>
      <c r="D36" s="66" t="s">
        <v>238</v>
      </c>
      <c r="E36" s="203">
        <f t="shared" si="0"/>
        <v>4085000</v>
      </c>
      <c r="F36" s="22">
        <f t="shared" si="1"/>
        <v>1024000</v>
      </c>
      <c r="G36" s="22">
        <v>128</v>
      </c>
      <c r="H36" s="22">
        <v>128</v>
      </c>
      <c r="I36" s="22">
        <v>128</v>
      </c>
      <c r="J36" s="22">
        <v>128</v>
      </c>
      <c r="K36" s="22">
        <v>128</v>
      </c>
      <c r="L36" s="22">
        <v>128</v>
      </c>
      <c r="M36" s="22">
        <v>128</v>
      </c>
      <c r="N36" s="22">
        <v>128</v>
      </c>
      <c r="O36" s="22">
        <v>128</v>
      </c>
      <c r="P36" s="22">
        <v>128</v>
      </c>
      <c r="Q36" s="22">
        <v>128</v>
      </c>
      <c r="R36" s="22">
        <v>128</v>
      </c>
      <c r="S36" s="22">
        <v>128</v>
      </c>
      <c r="T36" s="22">
        <v>128</v>
      </c>
      <c r="U36" s="22">
        <v>128</v>
      </c>
      <c r="V36" s="22">
        <v>128</v>
      </c>
      <c r="W36" s="22">
        <v>128</v>
      </c>
      <c r="X36" s="22">
        <v>128</v>
      </c>
      <c r="Y36" s="22">
        <v>128</v>
      </c>
      <c r="Z36" s="22">
        <v>128</v>
      </c>
      <c r="AA36" s="22">
        <v>128</v>
      </c>
      <c r="AB36" s="22">
        <v>128</v>
      </c>
      <c r="AC36" s="22">
        <v>128</v>
      </c>
      <c r="AD36" s="22">
        <v>128</v>
      </c>
      <c r="AE36" s="22">
        <v>128</v>
      </c>
      <c r="AF36" s="22">
        <v>128</v>
      </c>
      <c r="AG36" s="22">
        <v>128</v>
      </c>
      <c r="AH36" s="22">
        <v>128</v>
      </c>
      <c r="AI36" s="22">
        <v>128</v>
      </c>
      <c r="AJ36" s="22">
        <v>128</v>
      </c>
      <c r="AK36" s="22">
        <v>128</v>
      </c>
      <c r="AL36" s="22">
        <v>117</v>
      </c>
    </row>
    <row r="37" spans="1:38">
      <c r="A37" s="201" t="s">
        <v>241</v>
      </c>
      <c r="B37" s="204" t="s">
        <v>2</v>
      </c>
      <c r="C37" s="65" t="s">
        <v>121</v>
      </c>
      <c r="D37" s="66" t="s">
        <v>238</v>
      </c>
      <c r="E37" s="203">
        <f t="shared" si="0"/>
        <v>5556000</v>
      </c>
      <c r="F37" s="22">
        <f t="shared" si="1"/>
        <v>1392000</v>
      </c>
      <c r="G37" s="22">
        <v>174</v>
      </c>
      <c r="H37" s="22">
        <v>174</v>
      </c>
      <c r="I37" s="22">
        <v>174</v>
      </c>
      <c r="J37" s="22">
        <v>174</v>
      </c>
      <c r="K37" s="22">
        <v>174</v>
      </c>
      <c r="L37" s="22">
        <v>174</v>
      </c>
      <c r="M37" s="22">
        <v>174</v>
      </c>
      <c r="N37" s="22">
        <v>174</v>
      </c>
      <c r="O37" s="22">
        <v>174</v>
      </c>
      <c r="P37" s="22">
        <v>174</v>
      </c>
      <c r="Q37" s="22">
        <v>174</v>
      </c>
      <c r="R37" s="22">
        <v>174</v>
      </c>
      <c r="S37" s="22">
        <v>174</v>
      </c>
      <c r="T37" s="22">
        <v>174</v>
      </c>
      <c r="U37" s="22">
        <v>174</v>
      </c>
      <c r="V37" s="22">
        <v>174</v>
      </c>
      <c r="W37" s="22">
        <v>174</v>
      </c>
      <c r="X37" s="22">
        <v>174</v>
      </c>
      <c r="Y37" s="22">
        <v>174</v>
      </c>
      <c r="Z37" s="22">
        <v>174</v>
      </c>
      <c r="AA37" s="22">
        <v>174</v>
      </c>
      <c r="AB37" s="22">
        <v>174</v>
      </c>
      <c r="AC37" s="22">
        <v>174</v>
      </c>
      <c r="AD37" s="22">
        <v>174</v>
      </c>
      <c r="AE37" s="22">
        <v>174</v>
      </c>
      <c r="AF37" s="22">
        <v>174</v>
      </c>
      <c r="AG37" s="22">
        <v>174</v>
      </c>
      <c r="AH37" s="22">
        <v>174</v>
      </c>
      <c r="AI37" s="22">
        <v>174</v>
      </c>
      <c r="AJ37" s="22">
        <v>174</v>
      </c>
      <c r="AK37" s="22">
        <v>174</v>
      </c>
      <c r="AL37" s="22">
        <v>162</v>
      </c>
    </row>
    <row r="38" spans="1:38">
      <c r="A38" s="201" t="s">
        <v>241</v>
      </c>
      <c r="B38" s="204" t="s">
        <v>2</v>
      </c>
      <c r="C38" s="65" t="s">
        <v>3</v>
      </c>
      <c r="D38" s="66" t="s">
        <v>238</v>
      </c>
      <c r="E38" s="203">
        <f t="shared" si="0"/>
        <v>4723000</v>
      </c>
      <c r="F38" s="22">
        <f t="shared" si="1"/>
        <v>1184000</v>
      </c>
      <c r="G38" s="22">
        <v>148</v>
      </c>
      <c r="H38" s="22">
        <v>148</v>
      </c>
      <c r="I38" s="22">
        <v>148</v>
      </c>
      <c r="J38" s="22">
        <v>148</v>
      </c>
      <c r="K38" s="22">
        <v>148</v>
      </c>
      <c r="L38" s="22">
        <v>148</v>
      </c>
      <c r="M38" s="22">
        <v>148</v>
      </c>
      <c r="N38" s="22">
        <v>148</v>
      </c>
      <c r="O38" s="22">
        <v>148</v>
      </c>
      <c r="P38" s="22">
        <v>148</v>
      </c>
      <c r="Q38" s="22">
        <v>148</v>
      </c>
      <c r="R38" s="22">
        <v>148</v>
      </c>
      <c r="S38" s="22">
        <v>148</v>
      </c>
      <c r="T38" s="22">
        <v>148</v>
      </c>
      <c r="U38" s="22">
        <v>148</v>
      </c>
      <c r="V38" s="22">
        <v>148</v>
      </c>
      <c r="W38" s="22">
        <v>148</v>
      </c>
      <c r="X38" s="22">
        <v>148</v>
      </c>
      <c r="Y38" s="22">
        <v>148</v>
      </c>
      <c r="Z38" s="22">
        <v>148</v>
      </c>
      <c r="AA38" s="22">
        <v>148</v>
      </c>
      <c r="AB38" s="22">
        <v>148</v>
      </c>
      <c r="AC38" s="22">
        <v>148</v>
      </c>
      <c r="AD38" s="22">
        <v>148</v>
      </c>
      <c r="AE38" s="22">
        <v>148</v>
      </c>
      <c r="AF38" s="22">
        <v>148</v>
      </c>
      <c r="AG38" s="22">
        <v>148</v>
      </c>
      <c r="AH38" s="22">
        <v>148</v>
      </c>
      <c r="AI38" s="22">
        <v>148</v>
      </c>
      <c r="AJ38" s="22">
        <v>148</v>
      </c>
      <c r="AK38" s="22">
        <v>148</v>
      </c>
      <c r="AL38" s="22">
        <v>135</v>
      </c>
    </row>
    <row r="39" spans="1:38">
      <c r="A39" s="201" t="s">
        <v>241</v>
      </c>
      <c r="B39" s="204" t="s">
        <v>2</v>
      </c>
      <c r="C39" s="65" t="s">
        <v>123</v>
      </c>
      <c r="D39" s="66" t="s">
        <v>238</v>
      </c>
      <c r="E39" s="203">
        <f t="shared" si="0"/>
        <v>9708000</v>
      </c>
      <c r="F39" s="22">
        <f t="shared" si="1"/>
        <v>2424000</v>
      </c>
      <c r="G39" s="22">
        <v>303</v>
      </c>
      <c r="H39" s="22">
        <v>303</v>
      </c>
      <c r="I39" s="22">
        <v>303</v>
      </c>
      <c r="J39" s="22">
        <v>303</v>
      </c>
      <c r="K39" s="22">
        <v>303</v>
      </c>
      <c r="L39" s="22">
        <v>303</v>
      </c>
      <c r="M39" s="22">
        <v>303</v>
      </c>
      <c r="N39" s="22">
        <v>303</v>
      </c>
      <c r="O39" s="22">
        <v>303</v>
      </c>
      <c r="P39" s="22">
        <v>303</v>
      </c>
      <c r="Q39" s="22">
        <v>303</v>
      </c>
      <c r="R39" s="22">
        <v>303</v>
      </c>
      <c r="S39" s="22">
        <v>303</v>
      </c>
      <c r="T39" s="22">
        <v>303</v>
      </c>
      <c r="U39" s="22">
        <v>303</v>
      </c>
      <c r="V39" s="22">
        <v>303</v>
      </c>
      <c r="W39" s="22">
        <v>303</v>
      </c>
      <c r="X39" s="22">
        <v>303</v>
      </c>
      <c r="Y39" s="22">
        <v>303</v>
      </c>
      <c r="Z39" s="22">
        <v>303</v>
      </c>
      <c r="AA39" s="22">
        <v>303</v>
      </c>
      <c r="AB39" s="22">
        <v>303</v>
      </c>
      <c r="AC39" s="22">
        <v>303</v>
      </c>
      <c r="AD39" s="22">
        <v>303</v>
      </c>
      <c r="AE39" s="22">
        <v>303</v>
      </c>
      <c r="AF39" s="22">
        <v>303</v>
      </c>
      <c r="AG39" s="22">
        <v>303</v>
      </c>
      <c r="AH39" s="22">
        <v>303</v>
      </c>
      <c r="AI39" s="22">
        <v>303</v>
      </c>
      <c r="AJ39" s="22">
        <v>303</v>
      </c>
      <c r="AK39" s="22">
        <v>303</v>
      </c>
      <c r="AL39" s="22">
        <v>315</v>
      </c>
    </row>
    <row r="40" spans="1:38">
      <c r="A40" s="201" t="s">
        <v>241</v>
      </c>
      <c r="B40" s="204" t="s">
        <v>2</v>
      </c>
      <c r="C40" s="65" t="s">
        <v>118</v>
      </c>
      <c r="D40" s="66" t="s">
        <v>238</v>
      </c>
      <c r="E40" s="203">
        <f t="shared" si="0"/>
        <v>1991000</v>
      </c>
      <c r="F40" s="22">
        <f t="shared" si="1"/>
        <v>496000</v>
      </c>
      <c r="G40" s="22">
        <v>62</v>
      </c>
      <c r="H40" s="22">
        <v>62</v>
      </c>
      <c r="I40" s="22">
        <v>62</v>
      </c>
      <c r="J40" s="22">
        <v>62</v>
      </c>
      <c r="K40" s="22">
        <v>62</v>
      </c>
      <c r="L40" s="22">
        <v>62</v>
      </c>
      <c r="M40" s="22">
        <v>62</v>
      </c>
      <c r="N40" s="22">
        <v>62</v>
      </c>
      <c r="O40" s="22">
        <v>62</v>
      </c>
      <c r="P40" s="22">
        <v>62</v>
      </c>
      <c r="Q40" s="22">
        <v>62</v>
      </c>
      <c r="R40" s="22">
        <v>62</v>
      </c>
      <c r="S40" s="22">
        <v>62</v>
      </c>
      <c r="T40" s="22">
        <v>62</v>
      </c>
      <c r="U40" s="22">
        <v>62</v>
      </c>
      <c r="V40" s="22">
        <v>62</v>
      </c>
      <c r="W40" s="22">
        <v>62</v>
      </c>
      <c r="X40" s="22">
        <v>62</v>
      </c>
      <c r="Y40" s="22">
        <v>62</v>
      </c>
      <c r="Z40" s="22">
        <v>62</v>
      </c>
      <c r="AA40" s="22">
        <v>62</v>
      </c>
      <c r="AB40" s="22">
        <v>62</v>
      </c>
      <c r="AC40" s="22">
        <v>62</v>
      </c>
      <c r="AD40" s="22">
        <v>62</v>
      </c>
      <c r="AE40" s="22">
        <v>62</v>
      </c>
      <c r="AF40" s="22">
        <v>62</v>
      </c>
      <c r="AG40" s="22">
        <v>62</v>
      </c>
      <c r="AH40" s="22">
        <v>62</v>
      </c>
      <c r="AI40" s="22">
        <v>62</v>
      </c>
      <c r="AJ40" s="22">
        <v>62</v>
      </c>
      <c r="AK40" s="22">
        <v>62</v>
      </c>
      <c r="AL40" s="22">
        <v>69</v>
      </c>
    </row>
    <row r="41" spans="1:38">
      <c r="A41" s="201" t="s">
        <v>241</v>
      </c>
      <c r="B41" s="66" t="s">
        <v>2</v>
      </c>
      <c r="C41" s="65" t="s">
        <v>126</v>
      </c>
      <c r="D41" s="66" t="s">
        <v>238</v>
      </c>
      <c r="E41" s="203">
        <f t="shared" si="0"/>
        <v>2289000</v>
      </c>
      <c r="F41" s="22">
        <f t="shared" si="1"/>
        <v>576000</v>
      </c>
      <c r="G41" s="22">
        <v>72</v>
      </c>
      <c r="H41" s="22">
        <v>72</v>
      </c>
      <c r="I41" s="22">
        <v>72</v>
      </c>
      <c r="J41" s="22">
        <v>72</v>
      </c>
      <c r="K41" s="22">
        <v>72</v>
      </c>
      <c r="L41" s="22">
        <v>72</v>
      </c>
      <c r="M41" s="22">
        <v>72</v>
      </c>
      <c r="N41" s="22">
        <v>72</v>
      </c>
      <c r="O41" s="22">
        <v>72</v>
      </c>
      <c r="P41" s="22">
        <v>72</v>
      </c>
      <c r="Q41" s="22">
        <v>72</v>
      </c>
      <c r="R41" s="22">
        <v>72</v>
      </c>
      <c r="S41" s="22">
        <v>72</v>
      </c>
      <c r="T41" s="22">
        <v>72</v>
      </c>
      <c r="U41" s="22">
        <v>72</v>
      </c>
      <c r="V41" s="22">
        <v>72</v>
      </c>
      <c r="W41" s="22">
        <v>72</v>
      </c>
      <c r="X41" s="22">
        <v>72</v>
      </c>
      <c r="Y41" s="22">
        <v>72</v>
      </c>
      <c r="Z41" s="22">
        <v>72</v>
      </c>
      <c r="AA41" s="22">
        <v>72</v>
      </c>
      <c r="AB41" s="22">
        <v>72</v>
      </c>
      <c r="AC41" s="22">
        <v>72</v>
      </c>
      <c r="AD41" s="22">
        <v>72</v>
      </c>
      <c r="AE41" s="22">
        <v>72</v>
      </c>
      <c r="AF41" s="22">
        <v>72</v>
      </c>
      <c r="AG41" s="22">
        <v>72</v>
      </c>
      <c r="AH41" s="22">
        <v>72</v>
      </c>
      <c r="AI41" s="22">
        <v>72</v>
      </c>
      <c r="AJ41" s="22">
        <v>72</v>
      </c>
      <c r="AK41" s="22">
        <v>72</v>
      </c>
      <c r="AL41" s="22">
        <v>57</v>
      </c>
    </row>
    <row r="42" spans="1:38">
      <c r="A42" s="201" t="s">
        <v>241</v>
      </c>
      <c r="B42" s="66" t="s">
        <v>2</v>
      </c>
      <c r="C42" s="65" t="s">
        <v>0</v>
      </c>
      <c r="D42" s="201" t="s">
        <v>238</v>
      </c>
      <c r="E42" s="203">
        <f t="shared" si="0"/>
        <v>1938000</v>
      </c>
      <c r="F42" s="22">
        <f t="shared" si="1"/>
        <v>488000</v>
      </c>
      <c r="G42" s="22">
        <v>61</v>
      </c>
      <c r="H42" s="22">
        <v>61</v>
      </c>
      <c r="I42" s="22">
        <v>61</v>
      </c>
      <c r="J42" s="22">
        <v>61</v>
      </c>
      <c r="K42" s="22">
        <v>61</v>
      </c>
      <c r="L42" s="22">
        <v>61</v>
      </c>
      <c r="M42" s="22">
        <v>61</v>
      </c>
      <c r="N42" s="22">
        <v>61</v>
      </c>
      <c r="O42" s="22">
        <v>61</v>
      </c>
      <c r="P42" s="22">
        <v>61</v>
      </c>
      <c r="Q42" s="22">
        <v>61</v>
      </c>
      <c r="R42" s="22">
        <v>61</v>
      </c>
      <c r="S42" s="22">
        <v>61</v>
      </c>
      <c r="T42" s="22">
        <v>61</v>
      </c>
      <c r="U42" s="22">
        <v>61</v>
      </c>
      <c r="V42" s="22">
        <v>61</v>
      </c>
      <c r="W42" s="22">
        <v>61</v>
      </c>
      <c r="X42" s="22">
        <v>61</v>
      </c>
      <c r="Y42" s="22">
        <v>61</v>
      </c>
      <c r="Z42" s="22">
        <v>61</v>
      </c>
      <c r="AA42" s="22">
        <v>61</v>
      </c>
      <c r="AB42" s="22">
        <v>61</v>
      </c>
      <c r="AC42" s="22">
        <v>61</v>
      </c>
      <c r="AD42" s="22">
        <v>61</v>
      </c>
      <c r="AE42" s="22">
        <v>61</v>
      </c>
      <c r="AF42" s="22">
        <v>61</v>
      </c>
      <c r="AG42" s="22">
        <v>61</v>
      </c>
      <c r="AH42" s="22">
        <v>61</v>
      </c>
      <c r="AI42" s="22">
        <v>61</v>
      </c>
      <c r="AJ42" s="22">
        <v>61</v>
      </c>
      <c r="AK42" s="22">
        <v>61</v>
      </c>
      <c r="AL42" s="22">
        <v>47</v>
      </c>
    </row>
    <row r="43" spans="1:38">
      <c r="A43" s="201" t="s">
        <v>241</v>
      </c>
      <c r="B43" s="66" t="s">
        <v>2</v>
      </c>
      <c r="C43" s="65" t="s">
        <v>209</v>
      </c>
      <c r="D43" s="201" t="s">
        <v>238</v>
      </c>
      <c r="E43" s="203">
        <f t="shared" si="0"/>
        <v>5170000</v>
      </c>
      <c r="F43" s="22">
        <f t="shared" si="1"/>
        <v>1296000</v>
      </c>
      <c r="G43" s="22">
        <v>162</v>
      </c>
      <c r="H43" s="22">
        <v>162</v>
      </c>
      <c r="I43" s="22">
        <v>162</v>
      </c>
      <c r="J43" s="22">
        <v>162</v>
      </c>
      <c r="K43" s="22">
        <v>162</v>
      </c>
      <c r="L43" s="22">
        <v>162</v>
      </c>
      <c r="M43" s="22">
        <v>162</v>
      </c>
      <c r="N43" s="22">
        <v>162</v>
      </c>
      <c r="O43" s="22">
        <v>162</v>
      </c>
      <c r="P43" s="22">
        <v>162</v>
      </c>
      <c r="Q43" s="22">
        <v>162</v>
      </c>
      <c r="R43" s="22">
        <v>162</v>
      </c>
      <c r="S43" s="22">
        <v>162</v>
      </c>
      <c r="T43" s="22">
        <v>162</v>
      </c>
      <c r="U43" s="22">
        <v>162</v>
      </c>
      <c r="V43" s="22">
        <v>162</v>
      </c>
      <c r="W43" s="22">
        <v>162</v>
      </c>
      <c r="X43" s="22">
        <v>162</v>
      </c>
      <c r="Y43" s="22">
        <v>162</v>
      </c>
      <c r="Z43" s="22">
        <v>162</v>
      </c>
      <c r="AA43" s="22">
        <v>162</v>
      </c>
      <c r="AB43" s="22">
        <v>162</v>
      </c>
      <c r="AC43" s="22">
        <v>162</v>
      </c>
      <c r="AD43" s="22">
        <v>162</v>
      </c>
      <c r="AE43" s="22">
        <v>162</v>
      </c>
      <c r="AF43" s="22">
        <v>162</v>
      </c>
      <c r="AG43" s="22">
        <v>162</v>
      </c>
      <c r="AH43" s="22">
        <v>162</v>
      </c>
      <c r="AI43" s="22">
        <v>162</v>
      </c>
      <c r="AJ43" s="22">
        <v>162</v>
      </c>
      <c r="AK43" s="22">
        <v>162</v>
      </c>
      <c r="AL43" s="22">
        <v>148</v>
      </c>
    </row>
    <row r="44" spans="1:38">
      <c r="A44" s="201" t="s">
        <v>241</v>
      </c>
      <c r="B44" s="66" t="s">
        <v>2</v>
      </c>
      <c r="C44" s="65" t="s">
        <v>130</v>
      </c>
      <c r="D44" s="204" t="s">
        <v>238</v>
      </c>
      <c r="E44" s="203">
        <f t="shared" si="0"/>
        <v>4574000</v>
      </c>
      <c r="F44" s="22">
        <f t="shared" si="1"/>
        <v>1144000</v>
      </c>
      <c r="G44" s="22">
        <v>143</v>
      </c>
      <c r="H44" s="22">
        <v>143</v>
      </c>
      <c r="I44" s="22">
        <v>143</v>
      </c>
      <c r="J44" s="22">
        <v>143</v>
      </c>
      <c r="K44" s="22">
        <v>143</v>
      </c>
      <c r="L44" s="22">
        <v>143</v>
      </c>
      <c r="M44" s="22">
        <v>143</v>
      </c>
      <c r="N44" s="22">
        <v>143</v>
      </c>
      <c r="O44" s="22">
        <v>143</v>
      </c>
      <c r="P44" s="22">
        <v>143</v>
      </c>
      <c r="Q44" s="22">
        <v>143</v>
      </c>
      <c r="R44" s="22">
        <v>143</v>
      </c>
      <c r="S44" s="22">
        <v>143</v>
      </c>
      <c r="T44" s="22">
        <v>143</v>
      </c>
      <c r="U44" s="22">
        <v>143</v>
      </c>
      <c r="V44" s="22">
        <v>143</v>
      </c>
      <c r="W44" s="22">
        <v>143</v>
      </c>
      <c r="X44" s="22">
        <v>143</v>
      </c>
      <c r="Y44" s="22">
        <v>143</v>
      </c>
      <c r="Z44" s="22">
        <v>143</v>
      </c>
      <c r="AA44" s="22">
        <v>143</v>
      </c>
      <c r="AB44" s="22">
        <v>143</v>
      </c>
      <c r="AC44" s="22">
        <v>143</v>
      </c>
      <c r="AD44" s="22">
        <v>143</v>
      </c>
      <c r="AE44" s="22">
        <v>143</v>
      </c>
      <c r="AF44" s="22">
        <v>143</v>
      </c>
      <c r="AG44" s="22">
        <v>143</v>
      </c>
      <c r="AH44" s="22">
        <v>143</v>
      </c>
      <c r="AI44" s="22">
        <v>143</v>
      </c>
      <c r="AJ44" s="22">
        <v>143</v>
      </c>
      <c r="AK44" s="22">
        <v>143</v>
      </c>
      <c r="AL44" s="22">
        <v>141</v>
      </c>
    </row>
    <row r="45" spans="1:38">
      <c r="A45" s="201" t="s">
        <v>241</v>
      </c>
      <c r="B45" s="66" t="s">
        <v>2</v>
      </c>
      <c r="C45" s="65" t="s">
        <v>119</v>
      </c>
      <c r="D45" s="204" t="s">
        <v>238</v>
      </c>
      <c r="E45" s="203">
        <f t="shared" si="0"/>
        <v>4348000</v>
      </c>
      <c r="F45" s="22">
        <f t="shared" si="1"/>
        <v>1088000</v>
      </c>
      <c r="G45" s="22">
        <v>136</v>
      </c>
      <c r="H45" s="22">
        <v>136</v>
      </c>
      <c r="I45" s="22">
        <v>136</v>
      </c>
      <c r="J45" s="22">
        <v>136</v>
      </c>
      <c r="K45" s="22">
        <v>136</v>
      </c>
      <c r="L45" s="22">
        <v>136</v>
      </c>
      <c r="M45" s="22">
        <v>136</v>
      </c>
      <c r="N45" s="22">
        <v>136</v>
      </c>
      <c r="O45" s="22">
        <v>136</v>
      </c>
      <c r="P45" s="22">
        <v>136</v>
      </c>
      <c r="Q45" s="22">
        <v>136</v>
      </c>
      <c r="R45" s="22">
        <v>136</v>
      </c>
      <c r="S45" s="22">
        <v>136</v>
      </c>
      <c r="T45" s="22">
        <v>136</v>
      </c>
      <c r="U45" s="22">
        <v>136</v>
      </c>
      <c r="V45" s="22">
        <v>136</v>
      </c>
      <c r="W45" s="22">
        <v>136</v>
      </c>
      <c r="X45" s="22">
        <v>136</v>
      </c>
      <c r="Y45" s="22">
        <v>136</v>
      </c>
      <c r="Z45" s="22">
        <v>136</v>
      </c>
      <c r="AA45" s="22">
        <v>136</v>
      </c>
      <c r="AB45" s="22">
        <v>136</v>
      </c>
      <c r="AC45" s="22">
        <v>136</v>
      </c>
      <c r="AD45" s="22">
        <v>136</v>
      </c>
      <c r="AE45" s="22">
        <v>136</v>
      </c>
      <c r="AF45" s="22">
        <v>136</v>
      </c>
      <c r="AG45" s="22">
        <v>136</v>
      </c>
      <c r="AH45" s="22">
        <v>136</v>
      </c>
      <c r="AI45" s="22">
        <v>136</v>
      </c>
      <c r="AJ45" s="22">
        <v>136</v>
      </c>
      <c r="AK45" s="22">
        <v>136</v>
      </c>
      <c r="AL45" s="22">
        <v>132</v>
      </c>
    </row>
    <row r="46" spans="1:38">
      <c r="A46" s="201" t="s">
        <v>241</v>
      </c>
      <c r="B46" s="66" t="s">
        <v>2</v>
      </c>
      <c r="C46" s="65" t="s">
        <v>122</v>
      </c>
      <c r="D46" s="204" t="s">
        <v>238</v>
      </c>
      <c r="E46" s="203">
        <f t="shared" si="0"/>
        <v>3789000</v>
      </c>
      <c r="F46" s="22">
        <f t="shared" si="1"/>
        <v>944000</v>
      </c>
      <c r="G46" s="22">
        <v>118</v>
      </c>
      <c r="H46" s="22">
        <v>118</v>
      </c>
      <c r="I46" s="22">
        <v>118</v>
      </c>
      <c r="J46" s="22">
        <v>118</v>
      </c>
      <c r="K46" s="22">
        <v>118</v>
      </c>
      <c r="L46" s="22">
        <v>118</v>
      </c>
      <c r="M46" s="22">
        <v>118</v>
      </c>
      <c r="N46" s="22">
        <v>118</v>
      </c>
      <c r="O46" s="22">
        <v>118</v>
      </c>
      <c r="P46" s="22">
        <v>118</v>
      </c>
      <c r="Q46" s="22">
        <v>118</v>
      </c>
      <c r="R46" s="22">
        <v>118</v>
      </c>
      <c r="S46" s="22">
        <v>118</v>
      </c>
      <c r="T46" s="22">
        <v>118</v>
      </c>
      <c r="U46" s="22">
        <v>118</v>
      </c>
      <c r="V46" s="22">
        <v>118</v>
      </c>
      <c r="W46" s="22">
        <v>118</v>
      </c>
      <c r="X46" s="22">
        <v>118</v>
      </c>
      <c r="Y46" s="22">
        <v>118</v>
      </c>
      <c r="Z46" s="22">
        <v>118</v>
      </c>
      <c r="AA46" s="22">
        <v>118</v>
      </c>
      <c r="AB46" s="22">
        <v>118</v>
      </c>
      <c r="AC46" s="22">
        <v>118</v>
      </c>
      <c r="AD46" s="22">
        <v>118</v>
      </c>
      <c r="AE46" s="22">
        <v>118</v>
      </c>
      <c r="AF46" s="22">
        <v>118</v>
      </c>
      <c r="AG46" s="22">
        <v>118</v>
      </c>
      <c r="AH46" s="22">
        <v>118</v>
      </c>
      <c r="AI46" s="22">
        <v>118</v>
      </c>
      <c r="AJ46" s="22">
        <v>118</v>
      </c>
      <c r="AK46" s="22">
        <v>118</v>
      </c>
      <c r="AL46" s="22">
        <v>131</v>
      </c>
    </row>
    <row r="47" spans="1:38">
      <c r="A47" s="201" t="s">
        <v>241</v>
      </c>
      <c r="B47" s="66" t="s">
        <v>2</v>
      </c>
      <c r="C47" s="65" t="s">
        <v>211</v>
      </c>
      <c r="D47" s="204" t="s">
        <v>238</v>
      </c>
      <c r="E47" s="203">
        <f t="shared" si="0"/>
        <v>1905000</v>
      </c>
      <c r="F47" s="22">
        <f t="shared" si="1"/>
        <v>480000</v>
      </c>
      <c r="G47" s="22">
        <v>60</v>
      </c>
      <c r="H47" s="22">
        <v>60</v>
      </c>
      <c r="I47" s="22">
        <v>60</v>
      </c>
      <c r="J47" s="22">
        <v>60</v>
      </c>
      <c r="K47" s="22">
        <v>60</v>
      </c>
      <c r="L47" s="22">
        <v>60</v>
      </c>
      <c r="M47" s="22">
        <v>60</v>
      </c>
      <c r="N47" s="22">
        <v>60</v>
      </c>
      <c r="O47" s="22">
        <v>60</v>
      </c>
      <c r="P47" s="22">
        <v>60</v>
      </c>
      <c r="Q47" s="22">
        <v>60</v>
      </c>
      <c r="R47" s="22">
        <v>60</v>
      </c>
      <c r="S47" s="22">
        <v>60</v>
      </c>
      <c r="T47" s="22">
        <v>60</v>
      </c>
      <c r="U47" s="22">
        <v>60</v>
      </c>
      <c r="V47" s="22">
        <v>60</v>
      </c>
      <c r="W47" s="22">
        <v>60</v>
      </c>
      <c r="X47" s="22">
        <v>60</v>
      </c>
      <c r="Y47" s="22">
        <v>60</v>
      </c>
      <c r="Z47" s="22">
        <v>60</v>
      </c>
      <c r="AA47" s="22">
        <v>60</v>
      </c>
      <c r="AB47" s="22">
        <v>60</v>
      </c>
      <c r="AC47" s="22">
        <v>60</v>
      </c>
      <c r="AD47" s="22">
        <v>60</v>
      </c>
      <c r="AE47" s="22">
        <v>60</v>
      </c>
      <c r="AF47" s="22">
        <v>60</v>
      </c>
      <c r="AG47" s="22">
        <v>60</v>
      </c>
      <c r="AH47" s="22">
        <v>60</v>
      </c>
      <c r="AI47" s="22">
        <v>60</v>
      </c>
      <c r="AJ47" s="22">
        <v>60</v>
      </c>
      <c r="AK47" s="22">
        <v>60</v>
      </c>
      <c r="AL47" s="22">
        <v>45</v>
      </c>
    </row>
    <row r="48" spans="1:38">
      <c r="A48" s="201" t="s">
        <v>241</v>
      </c>
      <c r="B48" s="66" t="s">
        <v>2</v>
      </c>
      <c r="C48" s="65" t="s">
        <v>212</v>
      </c>
      <c r="D48" s="204" t="s">
        <v>238</v>
      </c>
      <c r="E48" s="203">
        <f t="shared" si="0"/>
        <v>2618000</v>
      </c>
      <c r="F48" s="22">
        <f t="shared" si="1"/>
        <v>656000</v>
      </c>
      <c r="G48" s="22">
        <v>82</v>
      </c>
      <c r="H48" s="22">
        <v>82</v>
      </c>
      <c r="I48" s="22">
        <v>82</v>
      </c>
      <c r="J48" s="22">
        <v>82</v>
      </c>
      <c r="K48" s="22">
        <v>82</v>
      </c>
      <c r="L48" s="22">
        <v>82</v>
      </c>
      <c r="M48" s="22">
        <v>82</v>
      </c>
      <c r="N48" s="22">
        <v>82</v>
      </c>
      <c r="O48" s="22">
        <v>82</v>
      </c>
      <c r="P48" s="22">
        <v>82</v>
      </c>
      <c r="Q48" s="22">
        <v>82</v>
      </c>
      <c r="R48" s="22">
        <v>82</v>
      </c>
      <c r="S48" s="22">
        <v>82</v>
      </c>
      <c r="T48" s="22">
        <v>82</v>
      </c>
      <c r="U48" s="22">
        <v>82</v>
      </c>
      <c r="V48" s="22">
        <v>82</v>
      </c>
      <c r="W48" s="22">
        <v>82</v>
      </c>
      <c r="X48" s="22">
        <v>82</v>
      </c>
      <c r="Y48" s="22">
        <v>82</v>
      </c>
      <c r="Z48" s="22">
        <v>82</v>
      </c>
      <c r="AA48" s="22">
        <v>82</v>
      </c>
      <c r="AB48" s="22">
        <v>82</v>
      </c>
      <c r="AC48" s="22">
        <v>82</v>
      </c>
      <c r="AD48" s="22">
        <v>82</v>
      </c>
      <c r="AE48" s="22">
        <v>82</v>
      </c>
      <c r="AF48" s="22">
        <v>82</v>
      </c>
      <c r="AG48" s="22">
        <v>82</v>
      </c>
      <c r="AH48" s="22">
        <v>82</v>
      </c>
      <c r="AI48" s="22">
        <v>82</v>
      </c>
      <c r="AJ48" s="22">
        <v>82</v>
      </c>
      <c r="AK48" s="22">
        <v>82</v>
      </c>
      <c r="AL48" s="22">
        <v>76</v>
      </c>
    </row>
    <row r="49" spans="1:38">
      <c r="A49" s="201" t="s">
        <v>241</v>
      </c>
      <c r="B49" s="66" t="s">
        <v>2</v>
      </c>
      <c r="C49" s="65" t="s">
        <v>125</v>
      </c>
      <c r="D49" s="204" t="s">
        <v>238</v>
      </c>
      <c r="E49" s="203">
        <f t="shared" si="0"/>
        <v>1825000</v>
      </c>
      <c r="F49" s="22">
        <f t="shared" si="1"/>
        <v>456000</v>
      </c>
      <c r="G49" s="22">
        <v>57</v>
      </c>
      <c r="H49" s="22">
        <v>57</v>
      </c>
      <c r="I49" s="22">
        <v>57</v>
      </c>
      <c r="J49" s="22">
        <v>57</v>
      </c>
      <c r="K49" s="22">
        <v>57</v>
      </c>
      <c r="L49" s="22">
        <v>57</v>
      </c>
      <c r="M49" s="22">
        <v>57</v>
      </c>
      <c r="N49" s="22">
        <v>57</v>
      </c>
      <c r="O49" s="22">
        <v>57</v>
      </c>
      <c r="P49" s="22">
        <v>57</v>
      </c>
      <c r="Q49" s="22">
        <v>57</v>
      </c>
      <c r="R49" s="22">
        <v>57</v>
      </c>
      <c r="S49" s="22">
        <v>57</v>
      </c>
      <c r="T49" s="22">
        <v>57</v>
      </c>
      <c r="U49" s="22">
        <v>57</v>
      </c>
      <c r="V49" s="22">
        <v>57</v>
      </c>
      <c r="W49" s="22">
        <v>57</v>
      </c>
      <c r="X49" s="22">
        <v>57</v>
      </c>
      <c r="Y49" s="22">
        <v>57</v>
      </c>
      <c r="Z49" s="22">
        <v>57</v>
      </c>
      <c r="AA49" s="22">
        <v>57</v>
      </c>
      <c r="AB49" s="22">
        <v>57</v>
      </c>
      <c r="AC49" s="22">
        <v>57</v>
      </c>
      <c r="AD49" s="22">
        <v>57</v>
      </c>
      <c r="AE49" s="22">
        <v>57</v>
      </c>
      <c r="AF49" s="22">
        <v>57</v>
      </c>
      <c r="AG49" s="22">
        <v>57</v>
      </c>
      <c r="AH49" s="22">
        <v>57</v>
      </c>
      <c r="AI49" s="22">
        <v>57</v>
      </c>
      <c r="AJ49" s="22">
        <v>57</v>
      </c>
      <c r="AK49" s="22">
        <v>57</v>
      </c>
      <c r="AL49" s="22">
        <v>58</v>
      </c>
    </row>
    <row r="50" spans="1:38">
      <c r="A50" s="201" t="s">
        <v>241</v>
      </c>
      <c r="B50" s="66" t="s">
        <v>2</v>
      </c>
      <c r="C50" s="65" t="s">
        <v>127</v>
      </c>
      <c r="D50" s="204" t="s">
        <v>238</v>
      </c>
      <c r="E50" s="203">
        <f t="shared" si="0"/>
        <v>2784000</v>
      </c>
      <c r="F50" s="22">
        <f t="shared" si="1"/>
        <v>696000</v>
      </c>
      <c r="G50" s="22">
        <v>87</v>
      </c>
      <c r="H50" s="22">
        <v>87</v>
      </c>
      <c r="I50" s="22">
        <v>87</v>
      </c>
      <c r="J50" s="22">
        <v>87</v>
      </c>
      <c r="K50" s="22">
        <v>87</v>
      </c>
      <c r="L50" s="22">
        <v>87</v>
      </c>
      <c r="M50" s="22">
        <v>87</v>
      </c>
      <c r="N50" s="22">
        <v>87</v>
      </c>
      <c r="O50" s="22">
        <v>87</v>
      </c>
      <c r="P50" s="22">
        <v>87</v>
      </c>
      <c r="Q50" s="22">
        <v>87</v>
      </c>
      <c r="R50" s="22">
        <v>87</v>
      </c>
      <c r="S50" s="22">
        <v>87</v>
      </c>
      <c r="T50" s="22">
        <v>87</v>
      </c>
      <c r="U50" s="22">
        <v>87</v>
      </c>
      <c r="V50" s="22">
        <v>87</v>
      </c>
      <c r="W50" s="22">
        <v>87</v>
      </c>
      <c r="X50" s="22">
        <v>87</v>
      </c>
      <c r="Y50" s="22">
        <v>87</v>
      </c>
      <c r="Z50" s="22">
        <v>87</v>
      </c>
      <c r="AA50" s="22">
        <v>87</v>
      </c>
      <c r="AB50" s="22">
        <v>87</v>
      </c>
      <c r="AC50" s="22">
        <v>87</v>
      </c>
      <c r="AD50" s="22">
        <v>87</v>
      </c>
      <c r="AE50" s="22">
        <v>87</v>
      </c>
      <c r="AF50" s="22">
        <v>87</v>
      </c>
      <c r="AG50" s="22">
        <v>87</v>
      </c>
      <c r="AH50" s="22">
        <v>87</v>
      </c>
      <c r="AI50" s="22">
        <v>87</v>
      </c>
      <c r="AJ50" s="22">
        <v>87</v>
      </c>
      <c r="AK50" s="22">
        <v>87</v>
      </c>
      <c r="AL50" s="22">
        <v>87</v>
      </c>
    </row>
    <row r="51" spans="1:38">
      <c r="A51" s="201" t="s">
        <v>241</v>
      </c>
      <c r="B51" s="66" t="s">
        <v>2</v>
      </c>
      <c r="C51" s="65" t="s">
        <v>117</v>
      </c>
      <c r="D51" s="204" t="s">
        <v>238</v>
      </c>
      <c r="E51" s="203">
        <f t="shared" si="0"/>
        <v>2959000</v>
      </c>
      <c r="F51" s="22">
        <f t="shared" si="1"/>
        <v>736000</v>
      </c>
      <c r="G51" s="22">
        <v>92</v>
      </c>
      <c r="H51" s="22">
        <v>92</v>
      </c>
      <c r="I51" s="22">
        <v>92</v>
      </c>
      <c r="J51" s="22">
        <v>92</v>
      </c>
      <c r="K51" s="22">
        <v>92</v>
      </c>
      <c r="L51" s="22">
        <v>92</v>
      </c>
      <c r="M51" s="22">
        <v>92</v>
      </c>
      <c r="N51" s="22">
        <v>92</v>
      </c>
      <c r="O51" s="22">
        <v>92</v>
      </c>
      <c r="P51" s="22">
        <v>92</v>
      </c>
      <c r="Q51" s="22">
        <v>92</v>
      </c>
      <c r="R51" s="22">
        <v>92</v>
      </c>
      <c r="S51" s="22">
        <v>92</v>
      </c>
      <c r="T51" s="22">
        <v>92</v>
      </c>
      <c r="U51" s="22">
        <v>92</v>
      </c>
      <c r="V51" s="22">
        <v>92</v>
      </c>
      <c r="W51" s="22">
        <v>92</v>
      </c>
      <c r="X51" s="22">
        <v>92</v>
      </c>
      <c r="Y51" s="22">
        <v>92</v>
      </c>
      <c r="Z51" s="22">
        <v>92</v>
      </c>
      <c r="AA51" s="22">
        <v>92</v>
      </c>
      <c r="AB51" s="22">
        <v>92</v>
      </c>
      <c r="AC51" s="22">
        <v>92</v>
      </c>
      <c r="AD51" s="22">
        <v>92</v>
      </c>
      <c r="AE51" s="22">
        <v>92</v>
      </c>
      <c r="AF51" s="22">
        <v>92</v>
      </c>
      <c r="AG51" s="22">
        <v>92</v>
      </c>
      <c r="AH51" s="22">
        <v>92</v>
      </c>
      <c r="AI51" s="22">
        <v>92</v>
      </c>
      <c r="AJ51" s="22">
        <v>92</v>
      </c>
      <c r="AK51" s="22">
        <v>92</v>
      </c>
      <c r="AL51" s="22">
        <v>107</v>
      </c>
    </row>
    <row r="52" spans="1:38">
      <c r="A52" s="201" t="s">
        <v>241</v>
      </c>
      <c r="B52" s="66" t="s">
        <v>2</v>
      </c>
      <c r="C52" s="65" t="s">
        <v>129</v>
      </c>
      <c r="D52" s="204" t="s">
        <v>238</v>
      </c>
      <c r="E52" s="203">
        <f t="shared" si="0"/>
        <v>2164000</v>
      </c>
      <c r="F52" s="22">
        <f t="shared" si="1"/>
        <v>544000</v>
      </c>
      <c r="G52" s="22">
        <v>68</v>
      </c>
      <c r="H52" s="22">
        <v>68</v>
      </c>
      <c r="I52" s="22">
        <v>68</v>
      </c>
      <c r="J52" s="22">
        <v>68</v>
      </c>
      <c r="K52" s="22">
        <v>68</v>
      </c>
      <c r="L52" s="22">
        <v>68</v>
      </c>
      <c r="M52" s="22">
        <v>68</v>
      </c>
      <c r="N52" s="22">
        <v>68</v>
      </c>
      <c r="O52" s="22">
        <v>68</v>
      </c>
      <c r="P52" s="22">
        <v>68</v>
      </c>
      <c r="Q52" s="22">
        <v>68</v>
      </c>
      <c r="R52" s="22">
        <v>68</v>
      </c>
      <c r="S52" s="22">
        <v>68</v>
      </c>
      <c r="T52" s="22">
        <v>68</v>
      </c>
      <c r="U52" s="22">
        <v>68</v>
      </c>
      <c r="V52" s="22">
        <v>68</v>
      </c>
      <c r="W52" s="22">
        <v>68</v>
      </c>
      <c r="X52" s="22">
        <v>68</v>
      </c>
      <c r="Y52" s="22">
        <v>68</v>
      </c>
      <c r="Z52" s="22">
        <v>68</v>
      </c>
      <c r="AA52" s="22">
        <v>68</v>
      </c>
      <c r="AB52" s="22">
        <v>68</v>
      </c>
      <c r="AC52" s="22">
        <v>68</v>
      </c>
      <c r="AD52" s="22">
        <v>68</v>
      </c>
      <c r="AE52" s="22">
        <v>68</v>
      </c>
      <c r="AF52" s="22">
        <v>68</v>
      </c>
      <c r="AG52" s="22">
        <v>68</v>
      </c>
      <c r="AH52" s="22">
        <v>68</v>
      </c>
      <c r="AI52" s="22">
        <v>68</v>
      </c>
      <c r="AJ52" s="22">
        <v>68</v>
      </c>
      <c r="AK52" s="22">
        <v>68</v>
      </c>
      <c r="AL52" s="22">
        <v>56</v>
      </c>
    </row>
    <row r="53" spans="1:38">
      <c r="A53" s="201" t="s">
        <v>241</v>
      </c>
      <c r="B53" s="66" t="s">
        <v>2</v>
      </c>
      <c r="C53" s="65" t="s">
        <v>210</v>
      </c>
      <c r="D53" s="204" t="s">
        <v>238</v>
      </c>
      <c r="E53" s="203">
        <f t="shared" si="0"/>
        <v>1204000</v>
      </c>
      <c r="F53" s="22">
        <f t="shared" si="1"/>
        <v>304000</v>
      </c>
      <c r="G53" s="22">
        <v>38</v>
      </c>
      <c r="H53" s="22">
        <v>38</v>
      </c>
      <c r="I53" s="22">
        <v>38</v>
      </c>
      <c r="J53" s="22">
        <v>38</v>
      </c>
      <c r="K53" s="22">
        <v>38</v>
      </c>
      <c r="L53" s="22">
        <v>38</v>
      </c>
      <c r="M53" s="22">
        <v>38</v>
      </c>
      <c r="N53" s="22">
        <v>38</v>
      </c>
      <c r="O53" s="22">
        <v>38</v>
      </c>
      <c r="P53" s="22">
        <v>38</v>
      </c>
      <c r="Q53" s="22">
        <v>38</v>
      </c>
      <c r="R53" s="22">
        <v>38</v>
      </c>
      <c r="S53" s="22">
        <v>38</v>
      </c>
      <c r="T53" s="22">
        <v>38</v>
      </c>
      <c r="U53" s="22">
        <v>38</v>
      </c>
      <c r="V53" s="22">
        <v>38</v>
      </c>
      <c r="W53" s="22">
        <v>38</v>
      </c>
      <c r="X53" s="22">
        <v>38</v>
      </c>
      <c r="Y53" s="22">
        <v>38</v>
      </c>
      <c r="Z53" s="22">
        <v>38</v>
      </c>
      <c r="AA53" s="22">
        <v>38</v>
      </c>
      <c r="AB53" s="22">
        <v>38</v>
      </c>
      <c r="AC53" s="22">
        <v>38</v>
      </c>
      <c r="AD53" s="22">
        <v>38</v>
      </c>
      <c r="AE53" s="22">
        <v>38</v>
      </c>
      <c r="AF53" s="22">
        <v>38</v>
      </c>
      <c r="AG53" s="22">
        <v>38</v>
      </c>
      <c r="AH53" s="22">
        <v>38</v>
      </c>
      <c r="AI53" s="22">
        <v>38</v>
      </c>
      <c r="AJ53" s="22">
        <v>38</v>
      </c>
      <c r="AK53" s="22">
        <v>38</v>
      </c>
      <c r="AL53" s="22">
        <v>26</v>
      </c>
    </row>
    <row r="54" spans="1:38">
      <c r="A54" s="201" t="s">
        <v>241</v>
      </c>
      <c r="B54" s="66" t="s">
        <v>2</v>
      </c>
      <c r="C54" s="65" t="s">
        <v>128</v>
      </c>
      <c r="D54" s="204" t="s">
        <v>238</v>
      </c>
      <c r="E54" s="203">
        <f t="shared" si="0"/>
        <v>3318000</v>
      </c>
      <c r="F54" s="22">
        <f t="shared" si="1"/>
        <v>832000</v>
      </c>
      <c r="G54" s="22">
        <v>104</v>
      </c>
      <c r="H54" s="22">
        <v>104</v>
      </c>
      <c r="I54" s="22">
        <v>104</v>
      </c>
      <c r="J54" s="22">
        <v>104</v>
      </c>
      <c r="K54" s="22">
        <v>104</v>
      </c>
      <c r="L54" s="22">
        <v>104</v>
      </c>
      <c r="M54" s="22">
        <v>104</v>
      </c>
      <c r="N54" s="22">
        <v>104</v>
      </c>
      <c r="O54" s="22">
        <v>104</v>
      </c>
      <c r="P54" s="22">
        <v>104</v>
      </c>
      <c r="Q54" s="22">
        <v>104</v>
      </c>
      <c r="R54" s="22">
        <v>104</v>
      </c>
      <c r="S54" s="22">
        <v>104</v>
      </c>
      <c r="T54" s="22">
        <v>104</v>
      </c>
      <c r="U54" s="22">
        <v>104</v>
      </c>
      <c r="V54" s="22">
        <v>104</v>
      </c>
      <c r="W54" s="22">
        <v>104</v>
      </c>
      <c r="X54" s="22">
        <v>104</v>
      </c>
      <c r="Y54" s="22">
        <v>104</v>
      </c>
      <c r="Z54" s="22">
        <v>104</v>
      </c>
      <c r="AA54" s="22">
        <v>104</v>
      </c>
      <c r="AB54" s="22">
        <v>104</v>
      </c>
      <c r="AC54" s="22">
        <v>104</v>
      </c>
      <c r="AD54" s="22">
        <v>104</v>
      </c>
      <c r="AE54" s="22">
        <v>104</v>
      </c>
      <c r="AF54" s="22">
        <v>104</v>
      </c>
      <c r="AG54" s="22">
        <v>104</v>
      </c>
      <c r="AH54" s="22">
        <v>104</v>
      </c>
      <c r="AI54" s="22">
        <v>104</v>
      </c>
      <c r="AJ54" s="22">
        <v>104</v>
      </c>
      <c r="AK54" s="22">
        <v>104</v>
      </c>
      <c r="AL54" s="22">
        <v>94</v>
      </c>
    </row>
    <row r="55" spans="1:38">
      <c r="A55" s="201" t="s">
        <v>241</v>
      </c>
      <c r="B55" s="66" t="s">
        <v>2</v>
      </c>
      <c r="C55" s="65" t="s">
        <v>208</v>
      </c>
      <c r="D55" s="204" t="s">
        <v>238</v>
      </c>
      <c r="E55" s="203">
        <f t="shared" si="0"/>
        <v>1211000</v>
      </c>
      <c r="F55" s="22">
        <f t="shared" si="1"/>
        <v>304000</v>
      </c>
      <c r="G55" s="22">
        <v>38</v>
      </c>
      <c r="H55" s="22">
        <v>38</v>
      </c>
      <c r="I55" s="22">
        <v>38</v>
      </c>
      <c r="J55" s="22">
        <v>38</v>
      </c>
      <c r="K55" s="22">
        <v>38</v>
      </c>
      <c r="L55" s="22">
        <v>38</v>
      </c>
      <c r="M55" s="22">
        <v>38</v>
      </c>
      <c r="N55" s="22">
        <v>38</v>
      </c>
      <c r="O55" s="22">
        <v>38</v>
      </c>
      <c r="P55" s="22">
        <v>38</v>
      </c>
      <c r="Q55" s="22">
        <v>38</v>
      </c>
      <c r="R55" s="22">
        <v>38</v>
      </c>
      <c r="S55" s="22">
        <v>38</v>
      </c>
      <c r="T55" s="22">
        <v>38</v>
      </c>
      <c r="U55" s="22">
        <v>38</v>
      </c>
      <c r="V55" s="22">
        <v>38</v>
      </c>
      <c r="W55" s="22">
        <v>38</v>
      </c>
      <c r="X55" s="22">
        <v>38</v>
      </c>
      <c r="Y55" s="22">
        <v>38</v>
      </c>
      <c r="Z55" s="22">
        <v>38</v>
      </c>
      <c r="AA55" s="22">
        <v>38</v>
      </c>
      <c r="AB55" s="22">
        <v>38</v>
      </c>
      <c r="AC55" s="22">
        <v>38</v>
      </c>
      <c r="AD55" s="22">
        <v>38</v>
      </c>
      <c r="AE55" s="22">
        <v>38</v>
      </c>
      <c r="AF55" s="22">
        <v>38</v>
      </c>
      <c r="AG55" s="22">
        <v>38</v>
      </c>
      <c r="AH55" s="22">
        <v>38</v>
      </c>
      <c r="AI55" s="22">
        <v>38</v>
      </c>
      <c r="AJ55" s="22">
        <v>38</v>
      </c>
      <c r="AK55" s="22">
        <v>38</v>
      </c>
      <c r="AL55" s="22">
        <v>33</v>
      </c>
    </row>
    <row r="56" spans="1:38">
      <c r="A56" s="201" t="s">
        <v>241</v>
      </c>
      <c r="B56" s="66" t="s">
        <v>2</v>
      </c>
      <c r="C56" s="65" t="s">
        <v>124</v>
      </c>
      <c r="D56" s="204" t="s">
        <v>238</v>
      </c>
      <c r="E56" s="203">
        <f t="shared" si="0"/>
        <v>2938000</v>
      </c>
      <c r="F56" s="22">
        <f t="shared" si="1"/>
        <v>736000</v>
      </c>
      <c r="G56" s="22">
        <v>92</v>
      </c>
      <c r="H56" s="22">
        <v>92</v>
      </c>
      <c r="I56" s="22">
        <v>92</v>
      </c>
      <c r="J56" s="22">
        <v>92</v>
      </c>
      <c r="K56" s="22">
        <v>92</v>
      </c>
      <c r="L56" s="22">
        <v>92</v>
      </c>
      <c r="M56" s="22">
        <v>92</v>
      </c>
      <c r="N56" s="22">
        <v>92</v>
      </c>
      <c r="O56" s="22">
        <v>92</v>
      </c>
      <c r="P56" s="22">
        <v>92</v>
      </c>
      <c r="Q56" s="22">
        <v>92</v>
      </c>
      <c r="R56" s="22">
        <v>92</v>
      </c>
      <c r="S56" s="22">
        <v>92</v>
      </c>
      <c r="T56" s="22">
        <v>92</v>
      </c>
      <c r="U56" s="22">
        <v>92</v>
      </c>
      <c r="V56" s="22">
        <v>92</v>
      </c>
      <c r="W56" s="22">
        <v>92</v>
      </c>
      <c r="X56" s="22">
        <v>92</v>
      </c>
      <c r="Y56" s="22">
        <v>92</v>
      </c>
      <c r="Z56" s="22">
        <v>92</v>
      </c>
      <c r="AA56" s="22">
        <v>92</v>
      </c>
      <c r="AB56" s="22">
        <v>92</v>
      </c>
      <c r="AC56" s="22">
        <v>92</v>
      </c>
      <c r="AD56" s="22">
        <v>92</v>
      </c>
      <c r="AE56" s="22">
        <v>92</v>
      </c>
      <c r="AF56" s="22">
        <v>92</v>
      </c>
      <c r="AG56" s="22">
        <v>92</v>
      </c>
      <c r="AH56" s="22">
        <v>92</v>
      </c>
      <c r="AI56" s="22">
        <v>92</v>
      </c>
      <c r="AJ56" s="22">
        <v>92</v>
      </c>
      <c r="AK56" s="22">
        <v>92</v>
      </c>
      <c r="AL56" s="22">
        <v>86</v>
      </c>
    </row>
    <row r="57" spans="1:38">
      <c r="A57" s="201" t="s">
        <v>241</v>
      </c>
      <c r="B57" s="66" t="s">
        <v>2</v>
      </c>
      <c r="C57" s="65" t="s">
        <v>206</v>
      </c>
      <c r="D57" s="204" t="s">
        <v>238</v>
      </c>
      <c r="E57" s="203">
        <f t="shared" si="0"/>
        <v>2747000</v>
      </c>
      <c r="F57" s="22">
        <f t="shared" si="1"/>
        <v>688000</v>
      </c>
      <c r="G57" s="22">
        <v>86</v>
      </c>
      <c r="H57" s="22">
        <v>86</v>
      </c>
      <c r="I57" s="22">
        <v>86</v>
      </c>
      <c r="J57" s="22">
        <v>86</v>
      </c>
      <c r="K57" s="22">
        <v>86</v>
      </c>
      <c r="L57" s="22">
        <v>86</v>
      </c>
      <c r="M57" s="22">
        <v>86</v>
      </c>
      <c r="N57" s="22">
        <v>86</v>
      </c>
      <c r="O57" s="22">
        <v>86</v>
      </c>
      <c r="P57" s="22">
        <v>86</v>
      </c>
      <c r="Q57" s="22">
        <v>86</v>
      </c>
      <c r="R57" s="22">
        <v>86</v>
      </c>
      <c r="S57" s="22">
        <v>86</v>
      </c>
      <c r="T57" s="22">
        <v>86</v>
      </c>
      <c r="U57" s="22">
        <v>86</v>
      </c>
      <c r="V57" s="22">
        <v>86</v>
      </c>
      <c r="W57" s="22">
        <v>86</v>
      </c>
      <c r="X57" s="22">
        <v>86</v>
      </c>
      <c r="Y57" s="22">
        <v>86</v>
      </c>
      <c r="Z57" s="22">
        <v>86</v>
      </c>
      <c r="AA57" s="22">
        <v>86</v>
      </c>
      <c r="AB57" s="22">
        <v>86</v>
      </c>
      <c r="AC57" s="22">
        <v>86</v>
      </c>
      <c r="AD57" s="22">
        <v>86</v>
      </c>
      <c r="AE57" s="22">
        <v>86</v>
      </c>
      <c r="AF57" s="22">
        <v>86</v>
      </c>
      <c r="AG57" s="22">
        <v>86</v>
      </c>
      <c r="AH57" s="22">
        <v>86</v>
      </c>
      <c r="AI57" s="22">
        <v>86</v>
      </c>
      <c r="AJ57" s="22">
        <v>86</v>
      </c>
      <c r="AK57" s="22">
        <v>86</v>
      </c>
      <c r="AL57" s="22">
        <v>81</v>
      </c>
    </row>
    <row r="58" spans="1:38">
      <c r="A58" s="201" t="s">
        <v>241</v>
      </c>
      <c r="B58" s="66" t="s">
        <v>2</v>
      </c>
      <c r="C58" s="65" t="s">
        <v>207</v>
      </c>
      <c r="D58" s="204" t="s">
        <v>238</v>
      </c>
      <c r="E58" s="203">
        <f t="shared" si="0"/>
        <v>3943000</v>
      </c>
      <c r="F58" s="22">
        <f t="shared" si="1"/>
        <v>984000</v>
      </c>
      <c r="G58" s="22">
        <v>123</v>
      </c>
      <c r="H58" s="22">
        <v>123</v>
      </c>
      <c r="I58" s="22">
        <v>123</v>
      </c>
      <c r="J58" s="22">
        <v>123</v>
      </c>
      <c r="K58" s="22">
        <v>123</v>
      </c>
      <c r="L58" s="22">
        <v>123</v>
      </c>
      <c r="M58" s="22">
        <v>123</v>
      </c>
      <c r="N58" s="22">
        <v>123</v>
      </c>
      <c r="O58" s="22">
        <v>123</v>
      </c>
      <c r="P58" s="22">
        <v>123</v>
      </c>
      <c r="Q58" s="22">
        <v>123</v>
      </c>
      <c r="R58" s="22">
        <v>123</v>
      </c>
      <c r="S58" s="22">
        <v>123</v>
      </c>
      <c r="T58" s="22">
        <v>123</v>
      </c>
      <c r="U58" s="22">
        <v>123</v>
      </c>
      <c r="V58" s="22">
        <v>123</v>
      </c>
      <c r="W58" s="22">
        <v>123</v>
      </c>
      <c r="X58" s="22">
        <v>123</v>
      </c>
      <c r="Y58" s="22">
        <v>123</v>
      </c>
      <c r="Z58" s="22">
        <v>123</v>
      </c>
      <c r="AA58" s="22">
        <v>123</v>
      </c>
      <c r="AB58" s="22">
        <v>123</v>
      </c>
      <c r="AC58" s="22">
        <v>123</v>
      </c>
      <c r="AD58" s="22">
        <v>123</v>
      </c>
      <c r="AE58" s="22">
        <v>123</v>
      </c>
      <c r="AF58" s="22">
        <v>123</v>
      </c>
      <c r="AG58" s="22">
        <v>123</v>
      </c>
      <c r="AH58" s="22">
        <v>123</v>
      </c>
      <c r="AI58" s="22">
        <v>123</v>
      </c>
      <c r="AJ58" s="22">
        <v>123</v>
      </c>
      <c r="AK58" s="22">
        <v>123</v>
      </c>
      <c r="AL58" s="22">
        <v>130</v>
      </c>
    </row>
    <row r="59" spans="1:38">
      <c r="A59" s="201" t="s">
        <v>241</v>
      </c>
      <c r="B59" s="66" t="s">
        <v>2</v>
      </c>
      <c r="C59" s="65" t="s">
        <v>205</v>
      </c>
      <c r="D59" s="204" t="s">
        <v>238</v>
      </c>
      <c r="E59" s="203">
        <f t="shared" si="0"/>
        <v>3085000</v>
      </c>
      <c r="F59" s="22">
        <f t="shared" si="1"/>
        <v>768000</v>
      </c>
      <c r="G59" s="22">
        <v>96</v>
      </c>
      <c r="H59" s="22">
        <v>96</v>
      </c>
      <c r="I59" s="22">
        <v>96</v>
      </c>
      <c r="J59" s="22">
        <v>96</v>
      </c>
      <c r="K59" s="22">
        <v>96</v>
      </c>
      <c r="L59" s="22">
        <v>96</v>
      </c>
      <c r="M59" s="22">
        <v>96</v>
      </c>
      <c r="N59" s="22">
        <v>96</v>
      </c>
      <c r="O59" s="22">
        <v>96</v>
      </c>
      <c r="P59" s="22">
        <v>96</v>
      </c>
      <c r="Q59" s="22">
        <v>96</v>
      </c>
      <c r="R59" s="22">
        <v>96</v>
      </c>
      <c r="S59" s="22">
        <v>96</v>
      </c>
      <c r="T59" s="22">
        <v>96</v>
      </c>
      <c r="U59" s="22">
        <v>96</v>
      </c>
      <c r="V59" s="22">
        <v>96</v>
      </c>
      <c r="W59" s="22">
        <v>96</v>
      </c>
      <c r="X59" s="22">
        <v>96</v>
      </c>
      <c r="Y59" s="22">
        <v>96</v>
      </c>
      <c r="Z59" s="22">
        <v>96</v>
      </c>
      <c r="AA59" s="22">
        <v>96</v>
      </c>
      <c r="AB59" s="22">
        <v>96</v>
      </c>
      <c r="AC59" s="22">
        <v>96</v>
      </c>
      <c r="AD59" s="22">
        <v>96</v>
      </c>
      <c r="AE59" s="22">
        <v>96</v>
      </c>
      <c r="AF59" s="22">
        <v>96</v>
      </c>
      <c r="AG59" s="22">
        <v>96</v>
      </c>
      <c r="AH59" s="22">
        <v>96</v>
      </c>
      <c r="AI59" s="22">
        <v>96</v>
      </c>
      <c r="AJ59" s="22">
        <v>96</v>
      </c>
      <c r="AK59" s="22">
        <v>96</v>
      </c>
      <c r="AL59" s="22">
        <v>109</v>
      </c>
    </row>
    <row r="60" spans="1:38">
      <c r="A60" s="201" t="s">
        <v>241</v>
      </c>
      <c r="B60" s="145" t="s">
        <v>35</v>
      </c>
      <c r="C60" s="65" t="s">
        <v>115</v>
      </c>
      <c r="D60" s="202" t="s">
        <v>238</v>
      </c>
      <c r="E60" s="203">
        <f t="shared" si="0"/>
        <v>1870000.0000000002</v>
      </c>
      <c r="F60" s="22">
        <f t="shared" si="1"/>
        <v>464000</v>
      </c>
      <c r="G60" s="22">
        <v>58</v>
      </c>
      <c r="H60" s="22">
        <v>58</v>
      </c>
      <c r="I60" s="22">
        <v>58</v>
      </c>
      <c r="J60" s="22">
        <v>58</v>
      </c>
      <c r="K60" s="22">
        <v>58</v>
      </c>
      <c r="L60" s="22">
        <v>58</v>
      </c>
      <c r="M60" s="22">
        <v>58</v>
      </c>
      <c r="N60" s="22">
        <v>58</v>
      </c>
      <c r="O60" s="22">
        <v>58</v>
      </c>
      <c r="P60" s="22">
        <v>58</v>
      </c>
      <c r="Q60" s="22">
        <v>58</v>
      </c>
      <c r="R60" s="22">
        <v>58</v>
      </c>
      <c r="S60" s="22">
        <v>58</v>
      </c>
      <c r="T60" s="22">
        <v>58</v>
      </c>
      <c r="U60" s="22">
        <v>58</v>
      </c>
      <c r="V60" s="22">
        <v>58</v>
      </c>
      <c r="W60" s="22">
        <v>58</v>
      </c>
      <c r="X60" s="22">
        <v>58</v>
      </c>
      <c r="Y60" s="22">
        <v>58</v>
      </c>
      <c r="Z60" s="22">
        <v>58</v>
      </c>
      <c r="AA60" s="22">
        <v>58</v>
      </c>
      <c r="AB60" s="22">
        <v>58</v>
      </c>
      <c r="AC60" s="22">
        <v>58</v>
      </c>
      <c r="AD60" s="22">
        <v>58</v>
      </c>
      <c r="AE60" s="22">
        <v>58</v>
      </c>
      <c r="AF60" s="22">
        <v>58</v>
      </c>
      <c r="AG60" s="22">
        <v>58</v>
      </c>
      <c r="AH60" s="22">
        <v>58</v>
      </c>
      <c r="AI60" s="22">
        <v>58</v>
      </c>
      <c r="AJ60" s="22">
        <v>58</v>
      </c>
      <c r="AK60" s="22">
        <v>58</v>
      </c>
      <c r="AL60" s="22">
        <v>72.000000000000227</v>
      </c>
    </row>
    <row r="61" spans="1:38">
      <c r="A61" s="201" t="s">
        <v>241</v>
      </c>
      <c r="B61" s="145" t="s">
        <v>35</v>
      </c>
      <c r="C61" s="65" t="s">
        <v>116</v>
      </c>
      <c r="D61" s="66" t="s">
        <v>238</v>
      </c>
      <c r="E61" s="203">
        <f t="shared" si="0"/>
        <v>2500000</v>
      </c>
      <c r="F61" s="22">
        <f t="shared" si="1"/>
        <v>624000</v>
      </c>
      <c r="G61" s="22">
        <v>78</v>
      </c>
      <c r="H61" s="22">
        <v>78</v>
      </c>
      <c r="I61" s="22">
        <v>78</v>
      </c>
      <c r="J61" s="22">
        <v>78</v>
      </c>
      <c r="K61" s="22">
        <v>78</v>
      </c>
      <c r="L61" s="22">
        <v>78</v>
      </c>
      <c r="M61" s="22">
        <v>78</v>
      </c>
      <c r="N61" s="22">
        <v>78</v>
      </c>
      <c r="O61" s="22">
        <v>78</v>
      </c>
      <c r="P61" s="22">
        <v>78</v>
      </c>
      <c r="Q61" s="22">
        <v>78</v>
      </c>
      <c r="R61" s="22">
        <v>78</v>
      </c>
      <c r="S61" s="22">
        <v>78</v>
      </c>
      <c r="T61" s="22">
        <v>78</v>
      </c>
      <c r="U61" s="22">
        <v>78</v>
      </c>
      <c r="V61" s="22">
        <v>78</v>
      </c>
      <c r="W61" s="22">
        <v>78</v>
      </c>
      <c r="X61" s="22">
        <v>78</v>
      </c>
      <c r="Y61" s="22">
        <v>78</v>
      </c>
      <c r="Z61" s="22">
        <v>78</v>
      </c>
      <c r="AA61" s="22">
        <v>78</v>
      </c>
      <c r="AB61" s="22">
        <v>78</v>
      </c>
      <c r="AC61" s="22">
        <v>78</v>
      </c>
      <c r="AD61" s="22">
        <v>78</v>
      </c>
      <c r="AE61" s="22">
        <v>78</v>
      </c>
      <c r="AF61" s="22">
        <v>78</v>
      </c>
      <c r="AG61" s="22">
        <v>78</v>
      </c>
      <c r="AH61" s="22">
        <v>78</v>
      </c>
      <c r="AI61" s="22">
        <v>78</v>
      </c>
      <c r="AJ61" s="22">
        <v>78</v>
      </c>
      <c r="AK61" s="22">
        <v>78</v>
      </c>
      <c r="AL61" s="22">
        <v>82</v>
      </c>
    </row>
    <row r="62" spans="1:38">
      <c r="A62" s="201" t="s">
        <v>241</v>
      </c>
      <c r="B62" s="145" t="s">
        <v>35</v>
      </c>
      <c r="C62" s="65" t="s">
        <v>1</v>
      </c>
      <c r="D62" s="66" t="s">
        <v>238</v>
      </c>
      <c r="E62" s="203">
        <f t="shared" si="0"/>
        <v>1650000.0000000002</v>
      </c>
      <c r="F62" s="22">
        <f t="shared" si="1"/>
        <v>416000</v>
      </c>
      <c r="G62" s="22">
        <v>52</v>
      </c>
      <c r="H62" s="22">
        <v>52</v>
      </c>
      <c r="I62" s="22">
        <v>52</v>
      </c>
      <c r="J62" s="22">
        <v>52</v>
      </c>
      <c r="K62" s="22">
        <v>52</v>
      </c>
      <c r="L62" s="22">
        <v>52</v>
      </c>
      <c r="M62" s="22">
        <v>52</v>
      </c>
      <c r="N62" s="22">
        <v>52</v>
      </c>
      <c r="O62" s="22">
        <v>52</v>
      </c>
      <c r="P62" s="22">
        <v>52</v>
      </c>
      <c r="Q62" s="22">
        <v>52</v>
      </c>
      <c r="R62" s="22">
        <v>52</v>
      </c>
      <c r="S62" s="22">
        <v>52</v>
      </c>
      <c r="T62" s="22">
        <v>52</v>
      </c>
      <c r="U62" s="22">
        <v>52</v>
      </c>
      <c r="V62" s="22">
        <v>52</v>
      </c>
      <c r="W62" s="22">
        <v>52</v>
      </c>
      <c r="X62" s="22">
        <v>52</v>
      </c>
      <c r="Y62" s="22">
        <v>52</v>
      </c>
      <c r="Z62" s="22">
        <v>52</v>
      </c>
      <c r="AA62" s="22">
        <v>52</v>
      </c>
      <c r="AB62" s="22">
        <v>52</v>
      </c>
      <c r="AC62" s="22">
        <v>52</v>
      </c>
      <c r="AD62" s="22">
        <v>52</v>
      </c>
      <c r="AE62" s="22">
        <v>52</v>
      </c>
      <c r="AF62" s="22">
        <v>52</v>
      </c>
      <c r="AG62" s="22">
        <v>52</v>
      </c>
      <c r="AH62" s="22">
        <v>52</v>
      </c>
      <c r="AI62" s="22">
        <v>52</v>
      </c>
      <c r="AJ62" s="22">
        <v>52</v>
      </c>
      <c r="AK62" s="22">
        <v>52</v>
      </c>
      <c r="AL62" s="22">
        <v>38.000000000000227</v>
      </c>
    </row>
    <row r="63" spans="1:38">
      <c r="A63" s="201" t="s">
        <v>241</v>
      </c>
      <c r="B63" s="145" t="s">
        <v>35</v>
      </c>
      <c r="C63" s="65" t="s">
        <v>4</v>
      </c>
      <c r="D63" s="66" t="s">
        <v>238</v>
      </c>
      <c r="E63" s="203">
        <f t="shared" si="0"/>
        <v>1650000.0000000002</v>
      </c>
      <c r="F63" s="22">
        <f t="shared" si="1"/>
        <v>416000</v>
      </c>
      <c r="G63" s="22">
        <v>52</v>
      </c>
      <c r="H63" s="22">
        <v>52</v>
      </c>
      <c r="I63" s="22">
        <v>52</v>
      </c>
      <c r="J63" s="22">
        <v>52</v>
      </c>
      <c r="K63" s="22">
        <v>52</v>
      </c>
      <c r="L63" s="22">
        <v>52</v>
      </c>
      <c r="M63" s="22">
        <v>52</v>
      </c>
      <c r="N63" s="22">
        <v>52</v>
      </c>
      <c r="O63" s="22">
        <v>52</v>
      </c>
      <c r="P63" s="22">
        <v>52</v>
      </c>
      <c r="Q63" s="22">
        <v>52</v>
      </c>
      <c r="R63" s="22">
        <v>52</v>
      </c>
      <c r="S63" s="22">
        <v>52</v>
      </c>
      <c r="T63" s="22">
        <v>52</v>
      </c>
      <c r="U63" s="22">
        <v>52</v>
      </c>
      <c r="V63" s="22">
        <v>52</v>
      </c>
      <c r="W63" s="22">
        <v>52</v>
      </c>
      <c r="X63" s="22">
        <v>52</v>
      </c>
      <c r="Y63" s="22">
        <v>52</v>
      </c>
      <c r="Z63" s="22">
        <v>52</v>
      </c>
      <c r="AA63" s="22">
        <v>52</v>
      </c>
      <c r="AB63" s="22">
        <v>52</v>
      </c>
      <c r="AC63" s="22">
        <v>52</v>
      </c>
      <c r="AD63" s="22">
        <v>52</v>
      </c>
      <c r="AE63" s="22">
        <v>52</v>
      </c>
      <c r="AF63" s="22">
        <v>52</v>
      </c>
      <c r="AG63" s="22">
        <v>52</v>
      </c>
      <c r="AH63" s="22">
        <v>52</v>
      </c>
      <c r="AI63" s="22">
        <v>52</v>
      </c>
      <c r="AJ63" s="22">
        <v>52</v>
      </c>
      <c r="AK63" s="22">
        <v>52</v>
      </c>
      <c r="AL63" s="22">
        <v>38.000000000000227</v>
      </c>
    </row>
    <row r="64" spans="1:38">
      <c r="A64" s="201" t="s">
        <v>241</v>
      </c>
      <c r="B64" s="145" t="s">
        <v>35</v>
      </c>
      <c r="C64" s="65" t="s">
        <v>5</v>
      </c>
      <c r="D64" s="66" t="s">
        <v>238</v>
      </c>
      <c r="E64" s="203">
        <f t="shared" si="0"/>
        <v>825000.00000000012</v>
      </c>
      <c r="F64" s="22">
        <f t="shared" si="1"/>
        <v>208000</v>
      </c>
      <c r="G64" s="22">
        <v>26</v>
      </c>
      <c r="H64" s="22">
        <v>26</v>
      </c>
      <c r="I64" s="22">
        <v>26</v>
      </c>
      <c r="J64" s="22">
        <v>26</v>
      </c>
      <c r="K64" s="22">
        <v>26</v>
      </c>
      <c r="L64" s="22">
        <v>26</v>
      </c>
      <c r="M64" s="22">
        <v>26</v>
      </c>
      <c r="N64" s="22">
        <v>26</v>
      </c>
      <c r="O64" s="22">
        <v>26</v>
      </c>
      <c r="P64" s="22">
        <v>26</v>
      </c>
      <c r="Q64" s="22">
        <v>26</v>
      </c>
      <c r="R64" s="22">
        <v>26</v>
      </c>
      <c r="S64" s="22">
        <v>26</v>
      </c>
      <c r="T64" s="22">
        <v>26</v>
      </c>
      <c r="U64" s="22">
        <v>26</v>
      </c>
      <c r="V64" s="22">
        <v>26</v>
      </c>
      <c r="W64" s="22">
        <v>26</v>
      </c>
      <c r="X64" s="22">
        <v>26</v>
      </c>
      <c r="Y64" s="22">
        <v>26</v>
      </c>
      <c r="Z64" s="22">
        <v>26</v>
      </c>
      <c r="AA64" s="22">
        <v>26</v>
      </c>
      <c r="AB64" s="22">
        <v>26</v>
      </c>
      <c r="AC64" s="22">
        <v>26</v>
      </c>
      <c r="AD64" s="22">
        <v>26</v>
      </c>
      <c r="AE64" s="22">
        <v>26</v>
      </c>
      <c r="AF64" s="22">
        <v>26</v>
      </c>
      <c r="AG64" s="22">
        <v>26</v>
      </c>
      <c r="AH64" s="22">
        <v>26</v>
      </c>
      <c r="AI64" s="22">
        <v>26</v>
      </c>
      <c r="AJ64" s="22">
        <v>26</v>
      </c>
      <c r="AK64" s="22">
        <v>26</v>
      </c>
      <c r="AL64" s="22">
        <v>19.000000000000114</v>
      </c>
    </row>
    <row r="65" spans="1:38">
      <c r="A65" s="201" t="s">
        <v>241</v>
      </c>
      <c r="B65" s="145" t="s">
        <v>35</v>
      </c>
      <c r="C65" s="65" t="s">
        <v>120</v>
      </c>
      <c r="D65" s="66" t="s">
        <v>238</v>
      </c>
      <c r="E65" s="203">
        <f t="shared" si="0"/>
        <v>2400000</v>
      </c>
      <c r="F65" s="22">
        <f t="shared" si="1"/>
        <v>600000</v>
      </c>
      <c r="G65" s="22">
        <v>75</v>
      </c>
      <c r="H65" s="22">
        <v>75</v>
      </c>
      <c r="I65" s="22">
        <v>75</v>
      </c>
      <c r="J65" s="22">
        <v>75</v>
      </c>
      <c r="K65" s="22">
        <v>75</v>
      </c>
      <c r="L65" s="22">
        <v>75</v>
      </c>
      <c r="M65" s="22">
        <v>75</v>
      </c>
      <c r="N65" s="22">
        <v>75</v>
      </c>
      <c r="O65" s="22">
        <v>75</v>
      </c>
      <c r="P65" s="22">
        <v>75</v>
      </c>
      <c r="Q65" s="22">
        <v>75</v>
      </c>
      <c r="R65" s="22">
        <v>75</v>
      </c>
      <c r="S65" s="22">
        <v>75</v>
      </c>
      <c r="T65" s="22">
        <v>75</v>
      </c>
      <c r="U65" s="22">
        <v>75</v>
      </c>
      <c r="V65" s="22">
        <v>75</v>
      </c>
      <c r="W65" s="22">
        <v>75</v>
      </c>
      <c r="X65" s="22">
        <v>75</v>
      </c>
      <c r="Y65" s="22">
        <v>75</v>
      </c>
      <c r="Z65" s="22">
        <v>75</v>
      </c>
      <c r="AA65" s="22">
        <v>75</v>
      </c>
      <c r="AB65" s="22">
        <v>75</v>
      </c>
      <c r="AC65" s="22">
        <v>75</v>
      </c>
      <c r="AD65" s="22">
        <v>75</v>
      </c>
      <c r="AE65" s="22">
        <v>75</v>
      </c>
      <c r="AF65" s="22">
        <v>75</v>
      </c>
      <c r="AG65" s="22">
        <v>75</v>
      </c>
      <c r="AH65" s="22">
        <v>75</v>
      </c>
      <c r="AI65" s="22">
        <v>75</v>
      </c>
      <c r="AJ65" s="22">
        <v>75</v>
      </c>
      <c r="AK65" s="22">
        <v>75</v>
      </c>
      <c r="AL65" s="22">
        <v>75</v>
      </c>
    </row>
    <row r="66" spans="1:38">
      <c r="A66" s="201" t="s">
        <v>241</v>
      </c>
      <c r="B66" s="145" t="s">
        <v>35</v>
      </c>
      <c r="C66" s="65" t="s">
        <v>121</v>
      </c>
      <c r="D66" s="66" t="s">
        <v>238</v>
      </c>
      <c r="E66" s="203">
        <f t="shared" si="0"/>
        <v>1800000</v>
      </c>
      <c r="F66" s="22">
        <f t="shared" si="1"/>
        <v>448000</v>
      </c>
      <c r="G66" s="22">
        <v>56</v>
      </c>
      <c r="H66" s="22">
        <v>56</v>
      </c>
      <c r="I66" s="22">
        <v>56</v>
      </c>
      <c r="J66" s="22">
        <v>56</v>
      </c>
      <c r="K66" s="22">
        <v>56</v>
      </c>
      <c r="L66" s="22">
        <v>56</v>
      </c>
      <c r="M66" s="22">
        <v>56</v>
      </c>
      <c r="N66" s="22">
        <v>56</v>
      </c>
      <c r="O66" s="22">
        <v>56</v>
      </c>
      <c r="P66" s="22">
        <v>56</v>
      </c>
      <c r="Q66" s="22">
        <v>56</v>
      </c>
      <c r="R66" s="22">
        <v>56</v>
      </c>
      <c r="S66" s="22">
        <v>56</v>
      </c>
      <c r="T66" s="22">
        <v>56</v>
      </c>
      <c r="U66" s="22">
        <v>56</v>
      </c>
      <c r="V66" s="22">
        <v>56</v>
      </c>
      <c r="W66" s="22">
        <v>56</v>
      </c>
      <c r="X66" s="22">
        <v>56</v>
      </c>
      <c r="Y66" s="22">
        <v>56</v>
      </c>
      <c r="Z66" s="22">
        <v>56</v>
      </c>
      <c r="AA66" s="22">
        <v>56</v>
      </c>
      <c r="AB66" s="22">
        <v>56</v>
      </c>
      <c r="AC66" s="22">
        <v>56</v>
      </c>
      <c r="AD66" s="22">
        <v>56</v>
      </c>
      <c r="AE66" s="22">
        <v>56</v>
      </c>
      <c r="AF66" s="22">
        <v>56</v>
      </c>
      <c r="AG66" s="22">
        <v>56</v>
      </c>
      <c r="AH66" s="22">
        <v>56</v>
      </c>
      <c r="AI66" s="22">
        <v>56</v>
      </c>
      <c r="AJ66" s="22">
        <v>56</v>
      </c>
      <c r="AK66" s="22">
        <v>56</v>
      </c>
      <c r="AL66" s="22">
        <v>64</v>
      </c>
    </row>
    <row r="67" spans="1:38">
      <c r="A67" s="201" t="s">
        <v>241</v>
      </c>
      <c r="B67" s="145" t="s">
        <v>35</v>
      </c>
      <c r="C67" s="65" t="s">
        <v>3</v>
      </c>
      <c r="D67" s="66" t="s">
        <v>238</v>
      </c>
      <c r="E67" s="203">
        <f t="shared" ref="E67:E130" si="2">SUM(G67:AL67)*1000</f>
        <v>825000.00000000012</v>
      </c>
      <c r="F67" s="22">
        <f t="shared" ref="F67:F130" si="3">SUM(G67:N67)*1000</f>
        <v>208000</v>
      </c>
      <c r="G67" s="22">
        <v>26</v>
      </c>
      <c r="H67" s="22">
        <v>26</v>
      </c>
      <c r="I67" s="22">
        <v>26</v>
      </c>
      <c r="J67" s="22">
        <v>26</v>
      </c>
      <c r="K67" s="22">
        <v>26</v>
      </c>
      <c r="L67" s="22">
        <v>26</v>
      </c>
      <c r="M67" s="22">
        <v>26</v>
      </c>
      <c r="N67" s="22">
        <v>26</v>
      </c>
      <c r="O67" s="22">
        <v>26</v>
      </c>
      <c r="P67" s="22">
        <v>26</v>
      </c>
      <c r="Q67" s="22">
        <v>26</v>
      </c>
      <c r="R67" s="22">
        <v>26</v>
      </c>
      <c r="S67" s="22">
        <v>26</v>
      </c>
      <c r="T67" s="22">
        <v>26</v>
      </c>
      <c r="U67" s="22">
        <v>26</v>
      </c>
      <c r="V67" s="22">
        <v>26</v>
      </c>
      <c r="W67" s="22">
        <v>26</v>
      </c>
      <c r="X67" s="22">
        <v>26</v>
      </c>
      <c r="Y67" s="22">
        <v>26</v>
      </c>
      <c r="Z67" s="22">
        <v>26</v>
      </c>
      <c r="AA67" s="22">
        <v>26</v>
      </c>
      <c r="AB67" s="22">
        <v>26</v>
      </c>
      <c r="AC67" s="22">
        <v>26</v>
      </c>
      <c r="AD67" s="22">
        <v>26</v>
      </c>
      <c r="AE67" s="22">
        <v>26</v>
      </c>
      <c r="AF67" s="22">
        <v>26</v>
      </c>
      <c r="AG67" s="22">
        <v>26</v>
      </c>
      <c r="AH67" s="22">
        <v>26</v>
      </c>
      <c r="AI67" s="22">
        <v>26</v>
      </c>
      <c r="AJ67" s="22">
        <v>26</v>
      </c>
      <c r="AK67" s="22">
        <v>26</v>
      </c>
      <c r="AL67" s="22">
        <v>19.000000000000114</v>
      </c>
    </row>
    <row r="68" spans="1:38">
      <c r="A68" s="201" t="s">
        <v>241</v>
      </c>
      <c r="B68" s="145" t="s">
        <v>35</v>
      </c>
      <c r="C68" s="65" t="s">
        <v>123</v>
      </c>
      <c r="D68" s="66" t="s">
        <v>238</v>
      </c>
      <c r="E68" s="203">
        <f t="shared" si="2"/>
        <v>1155000</v>
      </c>
      <c r="F68" s="22">
        <f t="shared" si="3"/>
        <v>288000</v>
      </c>
      <c r="G68" s="22">
        <v>36</v>
      </c>
      <c r="H68" s="22">
        <v>36</v>
      </c>
      <c r="I68" s="22">
        <v>36</v>
      </c>
      <c r="J68" s="22">
        <v>36</v>
      </c>
      <c r="K68" s="22">
        <v>36</v>
      </c>
      <c r="L68" s="22">
        <v>36</v>
      </c>
      <c r="M68" s="22">
        <v>36</v>
      </c>
      <c r="N68" s="22">
        <v>36</v>
      </c>
      <c r="O68" s="22">
        <v>36</v>
      </c>
      <c r="P68" s="22">
        <v>36</v>
      </c>
      <c r="Q68" s="22">
        <v>36</v>
      </c>
      <c r="R68" s="22">
        <v>36</v>
      </c>
      <c r="S68" s="22">
        <v>36</v>
      </c>
      <c r="T68" s="22">
        <v>36</v>
      </c>
      <c r="U68" s="22">
        <v>36</v>
      </c>
      <c r="V68" s="22">
        <v>36</v>
      </c>
      <c r="W68" s="22">
        <v>36</v>
      </c>
      <c r="X68" s="22">
        <v>36</v>
      </c>
      <c r="Y68" s="22">
        <v>36</v>
      </c>
      <c r="Z68" s="22">
        <v>36</v>
      </c>
      <c r="AA68" s="22">
        <v>36</v>
      </c>
      <c r="AB68" s="22">
        <v>36</v>
      </c>
      <c r="AC68" s="22">
        <v>36</v>
      </c>
      <c r="AD68" s="22">
        <v>36</v>
      </c>
      <c r="AE68" s="22">
        <v>36</v>
      </c>
      <c r="AF68" s="22">
        <v>36</v>
      </c>
      <c r="AG68" s="22">
        <v>36</v>
      </c>
      <c r="AH68" s="22">
        <v>36</v>
      </c>
      <c r="AI68" s="22">
        <v>36</v>
      </c>
      <c r="AJ68" s="22">
        <v>36</v>
      </c>
      <c r="AK68" s="22">
        <v>36</v>
      </c>
      <c r="AL68" s="22">
        <v>39</v>
      </c>
    </row>
    <row r="69" spans="1:38">
      <c r="A69" s="201" t="s">
        <v>241</v>
      </c>
      <c r="B69" s="145" t="s">
        <v>35</v>
      </c>
      <c r="C69" s="65" t="s">
        <v>118</v>
      </c>
      <c r="D69" s="66" t="s">
        <v>238</v>
      </c>
      <c r="E69" s="203">
        <f t="shared" si="2"/>
        <v>434500.00000000006</v>
      </c>
      <c r="F69" s="22">
        <f t="shared" si="3"/>
        <v>112000</v>
      </c>
      <c r="G69" s="22">
        <v>14</v>
      </c>
      <c r="H69" s="22">
        <v>14</v>
      </c>
      <c r="I69" s="22">
        <v>14</v>
      </c>
      <c r="J69" s="22">
        <v>14</v>
      </c>
      <c r="K69" s="22">
        <v>14</v>
      </c>
      <c r="L69" s="22">
        <v>14</v>
      </c>
      <c r="M69" s="22">
        <v>14</v>
      </c>
      <c r="N69" s="22">
        <v>14</v>
      </c>
      <c r="O69" s="22">
        <v>14</v>
      </c>
      <c r="P69" s="22">
        <v>14</v>
      </c>
      <c r="Q69" s="22">
        <v>14</v>
      </c>
      <c r="R69" s="22">
        <v>14</v>
      </c>
      <c r="S69" s="22">
        <v>14</v>
      </c>
      <c r="T69" s="22">
        <v>14</v>
      </c>
      <c r="U69" s="22">
        <v>14</v>
      </c>
      <c r="V69" s="22">
        <v>14</v>
      </c>
      <c r="W69" s="22">
        <v>14</v>
      </c>
      <c r="X69" s="22">
        <v>14</v>
      </c>
      <c r="Y69" s="22">
        <v>14</v>
      </c>
      <c r="Z69" s="22">
        <v>13</v>
      </c>
      <c r="AA69" s="22">
        <v>13</v>
      </c>
      <c r="AB69" s="22">
        <v>13</v>
      </c>
      <c r="AC69" s="22">
        <v>13</v>
      </c>
      <c r="AD69" s="22">
        <v>13</v>
      </c>
      <c r="AE69" s="22">
        <v>13</v>
      </c>
      <c r="AF69" s="22">
        <v>13</v>
      </c>
      <c r="AG69" s="22">
        <v>13</v>
      </c>
      <c r="AH69" s="22">
        <v>13</v>
      </c>
      <c r="AI69" s="22">
        <v>13</v>
      </c>
      <c r="AJ69" s="22">
        <v>13</v>
      </c>
      <c r="AK69" s="22">
        <v>13</v>
      </c>
      <c r="AL69" s="22">
        <v>12.500000000000057</v>
      </c>
    </row>
    <row r="70" spans="1:38">
      <c r="A70" s="201" t="s">
        <v>241</v>
      </c>
      <c r="B70" s="145" t="s">
        <v>35</v>
      </c>
      <c r="C70" s="65" t="s">
        <v>126</v>
      </c>
      <c r="D70" s="66" t="s">
        <v>238</v>
      </c>
      <c r="E70" s="203">
        <f t="shared" si="2"/>
        <v>715000.00000000012</v>
      </c>
      <c r="F70" s="22">
        <f t="shared" si="3"/>
        <v>176000</v>
      </c>
      <c r="G70" s="22">
        <v>22</v>
      </c>
      <c r="H70" s="22">
        <v>22</v>
      </c>
      <c r="I70" s="22">
        <v>22</v>
      </c>
      <c r="J70" s="22">
        <v>22</v>
      </c>
      <c r="K70" s="22">
        <v>22</v>
      </c>
      <c r="L70" s="22">
        <v>22</v>
      </c>
      <c r="M70" s="22">
        <v>22</v>
      </c>
      <c r="N70" s="22">
        <v>22</v>
      </c>
      <c r="O70" s="22">
        <v>22</v>
      </c>
      <c r="P70" s="22">
        <v>22</v>
      </c>
      <c r="Q70" s="22">
        <v>22</v>
      </c>
      <c r="R70" s="22">
        <v>22</v>
      </c>
      <c r="S70" s="22">
        <v>22</v>
      </c>
      <c r="T70" s="22">
        <v>22</v>
      </c>
      <c r="U70" s="22">
        <v>22</v>
      </c>
      <c r="V70" s="22">
        <v>22</v>
      </c>
      <c r="W70" s="22">
        <v>22</v>
      </c>
      <c r="X70" s="22">
        <v>22</v>
      </c>
      <c r="Y70" s="22">
        <v>22</v>
      </c>
      <c r="Z70" s="22">
        <v>22</v>
      </c>
      <c r="AA70" s="22">
        <v>22</v>
      </c>
      <c r="AB70" s="22">
        <v>22</v>
      </c>
      <c r="AC70" s="22">
        <v>22</v>
      </c>
      <c r="AD70" s="22">
        <v>22</v>
      </c>
      <c r="AE70" s="22">
        <v>22</v>
      </c>
      <c r="AF70" s="22">
        <v>22</v>
      </c>
      <c r="AG70" s="22">
        <v>22</v>
      </c>
      <c r="AH70" s="22">
        <v>22</v>
      </c>
      <c r="AI70" s="22">
        <v>22</v>
      </c>
      <c r="AJ70" s="22">
        <v>22</v>
      </c>
      <c r="AK70" s="22">
        <v>22</v>
      </c>
      <c r="AL70" s="22">
        <v>33.000000000000114</v>
      </c>
    </row>
    <row r="71" spans="1:38">
      <c r="A71" s="201" t="s">
        <v>241</v>
      </c>
      <c r="B71" s="145" t="s">
        <v>35</v>
      </c>
      <c r="C71" s="65" t="s">
        <v>0</v>
      </c>
      <c r="D71" s="201" t="s">
        <v>238</v>
      </c>
      <c r="E71" s="203">
        <f t="shared" si="2"/>
        <v>880000.00000000012</v>
      </c>
      <c r="F71" s="22">
        <f t="shared" si="3"/>
        <v>224000</v>
      </c>
      <c r="G71" s="22">
        <v>28</v>
      </c>
      <c r="H71" s="22">
        <v>28</v>
      </c>
      <c r="I71" s="22">
        <v>28</v>
      </c>
      <c r="J71" s="22">
        <v>28</v>
      </c>
      <c r="K71" s="22">
        <v>28</v>
      </c>
      <c r="L71" s="22">
        <v>28</v>
      </c>
      <c r="M71" s="22">
        <v>28</v>
      </c>
      <c r="N71" s="22">
        <v>28</v>
      </c>
      <c r="O71" s="22">
        <v>28</v>
      </c>
      <c r="P71" s="22">
        <v>28</v>
      </c>
      <c r="Q71" s="22">
        <v>28</v>
      </c>
      <c r="R71" s="22">
        <v>28</v>
      </c>
      <c r="S71" s="22">
        <v>28</v>
      </c>
      <c r="T71" s="22">
        <v>28</v>
      </c>
      <c r="U71" s="22">
        <v>28</v>
      </c>
      <c r="V71" s="22">
        <v>28</v>
      </c>
      <c r="W71" s="22">
        <v>28</v>
      </c>
      <c r="X71" s="22">
        <v>28</v>
      </c>
      <c r="Y71" s="22">
        <v>28</v>
      </c>
      <c r="Z71" s="22">
        <v>28</v>
      </c>
      <c r="AA71" s="22">
        <v>28</v>
      </c>
      <c r="AB71" s="22">
        <v>28</v>
      </c>
      <c r="AC71" s="22">
        <v>28</v>
      </c>
      <c r="AD71" s="22">
        <v>28</v>
      </c>
      <c r="AE71" s="22">
        <v>28</v>
      </c>
      <c r="AF71" s="22">
        <v>28</v>
      </c>
      <c r="AG71" s="22">
        <v>28</v>
      </c>
      <c r="AH71" s="22">
        <v>28</v>
      </c>
      <c r="AI71" s="22">
        <v>28</v>
      </c>
      <c r="AJ71" s="22">
        <v>28</v>
      </c>
      <c r="AK71" s="22">
        <v>28</v>
      </c>
      <c r="AL71" s="22">
        <v>12.000000000000114</v>
      </c>
    </row>
    <row r="72" spans="1:38">
      <c r="A72" s="201" t="s">
        <v>241</v>
      </c>
      <c r="B72" s="145" t="s">
        <v>35</v>
      </c>
      <c r="C72" s="65" t="s">
        <v>209</v>
      </c>
      <c r="D72" s="201" t="s">
        <v>238</v>
      </c>
      <c r="E72" s="203">
        <f t="shared" si="2"/>
        <v>605000</v>
      </c>
      <c r="F72" s="22">
        <f t="shared" si="3"/>
        <v>152000</v>
      </c>
      <c r="G72" s="22">
        <v>19</v>
      </c>
      <c r="H72" s="22">
        <v>19</v>
      </c>
      <c r="I72" s="22">
        <v>19</v>
      </c>
      <c r="J72" s="22">
        <v>19</v>
      </c>
      <c r="K72" s="22">
        <v>19</v>
      </c>
      <c r="L72" s="22">
        <v>19</v>
      </c>
      <c r="M72" s="22">
        <v>19</v>
      </c>
      <c r="N72" s="22">
        <v>19</v>
      </c>
      <c r="O72" s="22">
        <v>19</v>
      </c>
      <c r="P72" s="22">
        <v>19</v>
      </c>
      <c r="Q72" s="22">
        <v>19</v>
      </c>
      <c r="R72" s="22">
        <v>19</v>
      </c>
      <c r="S72" s="22">
        <v>19</v>
      </c>
      <c r="T72" s="22">
        <v>19</v>
      </c>
      <c r="U72" s="22">
        <v>19</v>
      </c>
      <c r="V72" s="22">
        <v>19</v>
      </c>
      <c r="W72" s="22">
        <v>19</v>
      </c>
      <c r="X72" s="22">
        <v>19</v>
      </c>
      <c r="Y72" s="22">
        <v>19</v>
      </c>
      <c r="Z72" s="22">
        <v>19</v>
      </c>
      <c r="AA72" s="22">
        <v>19</v>
      </c>
      <c r="AB72" s="22">
        <v>19</v>
      </c>
      <c r="AC72" s="22">
        <v>19</v>
      </c>
      <c r="AD72" s="22">
        <v>19</v>
      </c>
      <c r="AE72" s="22">
        <v>19</v>
      </c>
      <c r="AF72" s="22">
        <v>19</v>
      </c>
      <c r="AG72" s="22">
        <v>19</v>
      </c>
      <c r="AH72" s="22">
        <v>19</v>
      </c>
      <c r="AI72" s="22">
        <v>19</v>
      </c>
      <c r="AJ72" s="22">
        <v>19</v>
      </c>
      <c r="AK72" s="22">
        <v>19</v>
      </c>
      <c r="AL72" s="22">
        <v>16</v>
      </c>
    </row>
    <row r="73" spans="1:38">
      <c r="A73" s="201" t="s">
        <v>241</v>
      </c>
      <c r="B73" s="145" t="s">
        <v>35</v>
      </c>
      <c r="C73" s="65" t="s">
        <v>130</v>
      </c>
      <c r="D73" s="204" t="s">
        <v>238</v>
      </c>
      <c r="E73" s="203">
        <f t="shared" si="2"/>
        <v>1265000</v>
      </c>
      <c r="F73" s="22">
        <f t="shared" si="3"/>
        <v>320000</v>
      </c>
      <c r="G73" s="22">
        <v>40</v>
      </c>
      <c r="H73" s="22">
        <v>40</v>
      </c>
      <c r="I73" s="22">
        <v>40</v>
      </c>
      <c r="J73" s="22">
        <v>40</v>
      </c>
      <c r="K73" s="22">
        <v>40</v>
      </c>
      <c r="L73" s="22">
        <v>40</v>
      </c>
      <c r="M73" s="22">
        <v>40</v>
      </c>
      <c r="N73" s="22">
        <v>40</v>
      </c>
      <c r="O73" s="22">
        <v>40</v>
      </c>
      <c r="P73" s="22">
        <v>40</v>
      </c>
      <c r="Q73" s="22">
        <v>40</v>
      </c>
      <c r="R73" s="22">
        <v>40</v>
      </c>
      <c r="S73" s="22">
        <v>40</v>
      </c>
      <c r="T73" s="22">
        <v>40</v>
      </c>
      <c r="U73" s="22">
        <v>40</v>
      </c>
      <c r="V73" s="22">
        <v>40</v>
      </c>
      <c r="W73" s="22">
        <v>40</v>
      </c>
      <c r="X73" s="22">
        <v>40</v>
      </c>
      <c r="Y73" s="22">
        <v>40</v>
      </c>
      <c r="Z73" s="22">
        <v>40</v>
      </c>
      <c r="AA73" s="22">
        <v>40</v>
      </c>
      <c r="AB73" s="22">
        <v>40</v>
      </c>
      <c r="AC73" s="22">
        <v>40</v>
      </c>
      <c r="AD73" s="22">
        <v>40</v>
      </c>
      <c r="AE73" s="22">
        <v>40</v>
      </c>
      <c r="AF73" s="22">
        <v>40</v>
      </c>
      <c r="AG73" s="22">
        <v>40</v>
      </c>
      <c r="AH73" s="22">
        <v>40</v>
      </c>
      <c r="AI73" s="22">
        <v>40</v>
      </c>
      <c r="AJ73" s="22">
        <v>40</v>
      </c>
      <c r="AK73" s="22">
        <v>40</v>
      </c>
      <c r="AL73" s="22">
        <v>25</v>
      </c>
    </row>
    <row r="74" spans="1:38">
      <c r="A74" s="201" t="s">
        <v>241</v>
      </c>
      <c r="B74" s="145" t="s">
        <v>35</v>
      </c>
      <c r="C74" s="65" t="s">
        <v>119</v>
      </c>
      <c r="D74" s="204" t="s">
        <v>238</v>
      </c>
      <c r="E74" s="203">
        <f t="shared" si="2"/>
        <v>770000.00000000012</v>
      </c>
      <c r="F74" s="22">
        <f t="shared" si="3"/>
        <v>192000</v>
      </c>
      <c r="G74" s="22">
        <v>24</v>
      </c>
      <c r="H74" s="22">
        <v>24</v>
      </c>
      <c r="I74" s="22">
        <v>24</v>
      </c>
      <c r="J74" s="22">
        <v>24</v>
      </c>
      <c r="K74" s="22">
        <v>24</v>
      </c>
      <c r="L74" s="22">
        <v>24</v>
      </c>
      <c r="M74" s="22">
        <v>24</v>
      </c>
      <c r="N74" s="22">
        <v>24</v>
      </c>
      <c r="O74" s="22">
        <v>24</v>
      </c>
      <c r="P74" s="22">
        <v>24</v>
      </c>
      <c r="Q74" s="22">
        <v>24</v>
      </c>
      <c r="R74" s="22">
        <v>24</v>
      </c>
      <c r="S74" s="22">
        <v>24</v>
      </c>
      <c r="T74" s="22">
        <v>24</v>
      </c>
      <c r="U74" s="22">
        <v>24</v>
      </c>
      <c r="V74" s="22">
        <v>24</v>
      </c>
      <c r="W74" s="22">
        <v>24</v>
      </c>
      <c r="X74" s="22">
        <v>24</v>
      </c>
      <c r="Y74" s="22">
        <v>24</v>
      </c>
      <c r="Z74" s="22">
        <v>24</v>
      </c>
      <c r="AA74" s="22">
        <v>24</v>
      </c>
      <c r="AB74" s="22">
        <v>24</v>
      </c>
      <c r="AC74" s="22">
        <v>24</v>
      </c>
      <c r="AD74" s="22">
        <v>24</v>
      </c>
      <c r="AE74" s="22">
        <v>24</v>
      </c>
      <c r="AF74" s="22">
        <v>24</v>
      </c>
      <c r="AG74" s="22">
        <v>24</v>
      </c>
      <c r="AH74" s="22">
        <v>24</v>
      </c>
      <c r="AI74" s="22">
        <v>24</v>
      </c>
      <c r="AJ74" s="22">
        <v>24</v>
      </c>
      <c r="AK74" s="22">
        <v>24</v>
      </c>
      <c r="AL74" s="22">
        <v>26.000000000000114</v>
      </c>
    </row>
    <row r="75" spans="1:38">
      <c r="A75" s="201" t="s">
        <v>241</v>
      </c>
      <c r="B75" s="145" t="s">
        <v>35</v>
      </c>
      <c r="C75" s="65" t="s">
        <v>122</v>
      </c>
      <c r="D75" s="204" t="s">
        <v>238</v>
      </c>
      <c r="E75" s="203">
        <f t="shared" si="2"/>
        <v>506000.00000000006</v>
      </c>
      <c r="F75" s="22">
        <f t="shared" si="3"/>
        <v>128000</v>
      </c>
      <c r="G75" s="22">
        <v>16</v>
      </c>
      <c r="H75" s="22">
        <v>16</v>
      </c>
      <c r="I75" s="22">
        <v>16</v>
      </c>
      <c r="J75" s="22">
        <v>16</v>
      </c>
      <c r="K75" s="22">
        <v>16</v>
      </c>
      <c r="L75" s="22">
        <v>16</v>
      </c>
      <c r="M75" s="22">
        <v>16</v>
      </c>
      <c r="N75" s="22">
        <v>16</v>
      </c>
      <c r="O75" s="22">
        <v>16</v>
      </c>
      <c r="P75" s="22">
        <v>16</v>
      </c>
      <c r="Q75" s="22">
        <v>16</v>
      </c>
      <c r="R75" s="22">
        <v>16</v>
      </c>
      <c r="S75" s="22">
        <v>16</v>
      </c>
      <c r="T75" s="22">
        <v>16</v>
      </c>
      <c r="U75" s="22">
        <v>16</v>
      </c>
      <c r="V75" s="22">
        <v>16</v>
      </c>
      <c r="W75" s="22">
        <v>16</v>
      </c>
      <c r="X75" s="22">
        <v>16</v>
      </c>
      <c r="Y75" s="22">
        <v>16</v>
      </c>
      <c r="Z75" s="22">
        <v>16</v>
      </c>
      <c r="AA75" s="22">
        <v>16</v>
      </c>
      <c r="AB75" s="22">
        <v>16</v>
      </c>
      <c r="AC75" s="22">
        <v>16</v>
      </c>
      <c r="AD75" s="22">
        <v>16</v>
      </c>
      <c r="AE75" s="22">
        <v>16</v>
      </c>
      <c r="AF75" s="22">
        <v>16</v>
      </c>
      <c r="AG75" s="22">
        <v>16</v>
      </c>
      <c r="AH75" s="22">
        <v>16</v>
      </c>
      <c r="AI75" s="22">
        <v>16</v>
      </c>
      <c r="AJ75" s="22">
        <v>16</v>
      </c>
      <c r="AK75" s="22">
        <v>16</v>
      </c>
      <c r="AL75" s="22">
        <v>10.000000000000057</v>
      </c>
    </row>
    <row r="76" spans="1:38">
      <c r="A76" s="201" t="s">
        <v>241</v>
      </c>
      <c r="B76" s="145" t="s">
        <v>35</v>
      </c>
      <c r="C76" s="65" t="s">
        <v>211</v>
      </c>
      <c r="D76" s="204" t="s">
        <v>238</v>
      </c>
      <c r="E76" s="203">
        <f t="shared" si="2"/>
        <v>1045000</v>
      </c>
      <c r="F76" s="22">
        <f t="shared" si="3"/>
        <v>264000</v>
      </c>
      <c r="G76" s="22">
        <v>33</v>
      </c>
      <c r="H76" s="22">
        <v>33</v>
      </c>
      <c r="I76" s="22">
        <v>33</v>
      </c>
      <c r="J76" s="22">
        <v>33</v>
      </c>
      <c r="K76" s="22">
        <v>33</v>
      </c>
      <c r="L76" s="22">
        <v>33</v>
      </c>
      <c r="M76" s="22">
        <v>33</v>
      </c>
      <c r="N76" s="22">
        <v>33</v>
      </c>
      <c r="O76" s="22">
        <v>33</v>
      </c>
      <c r="P76" s="22">
        <v>33</v>
      </c>
      <c r="Q76" s="22">
        <v>33</v>
      </c>
      <c r="R76" s="22">
        <v>33</v>
      </c>
      <c r="S76" s="22">
        <v>33</v>
      </c>
      <c r="T76" s="22">
        <v>33</v>
      </c>
      <c r="U76" s="22">
        <v>33</v>
      </c>
      <c r="V76" s="22">
        <v>33</v>
      </c>
      <c r="W76" s="22">
        <v>33</v>
      </c>
      <c r="X76" s="22">
        <v>33</v>
      </c>
      <c r="Y76" s="22">
        <v>33</v>
      </c>
      <c r="Z76" s="22">
        <v>33</v>
      </c>
      <c r="AA76" s="22">
        <v>33</v>
      </c>
      <c r="AB76" s="22">
        <v>33</v>
      </c>
      <c r="AC76" s="22">
        <v>33</v>
      </c>
      <c r="AD76" s="22">
        <v>33</v>
      </c>
      <c r="AE76" s="22">
        <v>33</v>
      </c>
      <c r="AF76" s="22">
        <v>33</v>
      </c>
      <c r="AG76" s="22">
        <v>33</v>
      </c>
      <c r="AH76" s="22">
        <v>33</v>
      </c>
      <c r="AI76" s="22">
        <v>33</v>
      </c>
      <c r="AJ76" s="22">
        <v>33</v>
      </c>
      <c r="AK76" s="22">
        <v>33</v>
      </c>
      <c r="AL76" s="22">
        <v>22</v>
      </c>
    </row>
    <row r="77" spans="1:38">
      <c r="A77" s="201" t="s">
        <v>241</v>
      </c>
      <c r="B77" s="145" t="s">
        <v>35</v>
      </c>
      <c r="C77" s="65" t="s">
        <v>212</v>
      </c>
      <c r="D77" s="204" t="s">
        <v>238</v>
      </c>
      <c r="E77" s="203">
        <f t="shared" si="2"/>
        <v>660000</v>
      </c>
      <c r="F77" s="22">
        <f t="shared" si="3"/>
        <v>168000</v>
      </c>
      <c r="G77" s="22">
        <v>21</v>
      </c>
      <c r="H77" s="22">
        <v>21</v>
      </c>
      <c r="I77" s="22">
        <v>21</v>
      </c>
      <c r="J77" s="22">
        <v>21</v>
      </c>
      <c r="K77" s="22">
        <v>21</v>
      </c>
      <c r="L77" s="22">
        <v>21</v>
      </c>
      <c r="M77" s="22">
        <v>21</v>
      </c>
      <c r="N77" s="22">
        <v>21</v>
      </c>
      <c r="O77" s="22">
        <v>21</v>
      </c>
      <c r="P77" s="22">
        <v>21</v>
      </c>
      <c r="Q77" s="22">
        <v>21</v>
      </c>
      <c r="R77" s="22">
        <v>21</v>
      </c>
      <c r="S77" s="22">
        <v>21</v>
      </c>
      <c r="T77" s="22">
        <v>21</v>
      </c>
      <c r="U77" s="22">
        <v>21</v>
      </c>
      <c r="V77" s="22">
        <v>21</v>
      </c>
      <c r="W77" s="22">
        <v>21</v>
      </c>
      <c r="X77" s="22">
        <v>21</v>
      </c>
      <c r="Y77" s="22">
        <v>21</v>
      </c>
      <c r="Z77" s="22">
        <v>21</v>
      </c>
      <c r="AA77" s="22">
        <v>21</v>
      </c>
      <c r="AB77" s="22">
        <v>21</v>
      </c>
      <c r="AC77" s="22">
        <v>21</v>
      </c>
      <c r="AD77" s="22">
        <v>21</v>
      </c>
      <c r="AE77" s="22">
        <v>21</v>
      </c>
      <c r="AF77" s="22">
        <v>21</v>
      </c>
      <c r="AG77" s="22">
        <v>21</v>
      </c>
      <c r="AH77" s="22">
        <v>21</v>
      </c>
      <c r="AI77" s="22">
        <v>21</v>
      </c>
      <c r="AJ77" s="22">
        <v>21</v>
      </c>
      <c r="AK77" s="22">
        <v>21</v>
      </c>
      <c r="AL77" s="22">
        <v>9</v>
      </c>
    </row>
    <row r="78" spans="1:38">
      <c r="A78" s="201" t="s">
        <v>241</v>
      </c>
      <c r="B78" s="145" t="s">
        <v>35</v>
      </c>
      <c r="C78" s="65" t="s">
        <v>125</v>
      </c>
      <c r="D78" s="204" t="s">
        <v>238</v>
      </c>
      <c r="E78" s="203">
        <f t="shared" si="2"/>
        <v>770000.00000000012</v>
      </c>
      <c r="F78" s="22">
        <f t="shared" si="3"/>
        <v>192000</v>
      </c>
      <c r="G78" s="22">
        <v>24</v>
      </c>
      <c r="H78" s="22">
        <v>24</v>
      </c>
      <c r="I78" s="22">
        <v>24</v>
      </c>
      <c r="J78" s="22">
        <v>24</v>
      </c>
      <c r="K78" s="22">
        <v>24</v>
      </c>
      <c r="L78" s="22">
        <v>24</v>
      </c>
      <c r="M78" s="22">
        <v>24</v>
      </c>
      <c r="N78" s="22">
        <v>24</v>
      </c>
      <c r="O78" s="22">
        <v>24</v>
      </c>
      <c r="P78" s="22">
        <v>24</v>
      </c>
      <c r="Q78" s="22">
        <v>24</v>
      </c>
      <c r="R78" s="22">
        <v>24</v>
      </c>
      <c r="S78" s="22">
        <v>24</v>
      </c>
      <c r="T78" s="22">
        <v>24</v>
      </c>
      <c r="U78" s="22">
        <v>24</v>
      </c>
      <c r="V78" s="22">
        <v>24</v>
      </c>
      <c r="W78" s="22">
        <v>24</v>
      </c>
      <c r="X78" s="22">
        <v>24</v>
      </c>
      <c r="Y78" s="22">
        <v>24</v>
      </c>
      <c r="Z78" s="22">
        <v>24</v>
      </c>
      <c r="AA78" s="22">
        <v>24</v>
      </c>
      <c r="AB78" s="22">
        <v>24</v>
      </c>
      <c r="AC78" s="22">
        <v>24</v>
      </c>
      <c r="AD78" s="22">
        <v>24</v>
      </c>
      <c r="AE78" s="22">
        <v>24</v>
      </c>
      <c r="AF78" s="22">
        <v>24</v>
      </c>
      <c r="AG78" s="22">
        <v>24</v>
      </c>
      <c r="AH78" s="22">
        <v>24</v>
      </c>
      <c r="AI78" s="22">
        <v>24</v>
      </c>
      <c r="AJ78" s="22">
        <v>24</v>
      </c>
      <c r="AK78" s="22">
        <v>24</v>
      </c>
      <c r="AL78" s="22">
        <v>26.000000000000114</v>
      </c>
    </row>
    <row r="79" spans="1:38">
      <c r="A79" s="201" t="s">
        <v>241</v>
      </c>
      <c r="B79" s="145" t="s">
        <v>35</v>
      </c>
      <c r="C79" s="65" t="s">
        <v>127</v>
      </c>
      <c r="D79" s="204" t="s">
        <v>238</v>
      </c>
      <c r="E79" s="203">
        <f t="shared" si="2"/>
        <v>330000</v>
      </c>
      <c r="F79" s="22">
        <f t="shared" si="3"/>
        <v>80000</v>
      </c>
      <c r="G79" s="22">
        <v>10</v>
      </c>
      <c r="H79" s="22">
        <v>10</v>
      </c>
      <c r="I79" s="22">
        <v>10</v>
      </c>
      <c r="J79" s="22">
        <v>10</v>
      </c>
      <c r="K79" s="22">
        <v>10</v>
      </c>
      <c r="L79" s="22">
        <v>10</v>
      </c>
      <c r="M79" s="22">
        <v>10</v>
      </c>
      <c r="N79" s="22">
        <v>10</v>
      </c>
      <c r="O79" s="22">
        <v>10</v>
      </c>
      <c r="P79" s="22">
        <v>10</v>
      </c>
      <c r="Q79" s="22">
        <v>10</v>
      </c>
      <c r="R79" s="22">
        <v>10</v>
      </c>
      <c r="S79" s="22">
        <v>10</v>
      </c>
      <c r="T79" s="22">
        <v>10</v>
      </c>
      <c r="U79" s="22">
        <v>10</v>
      </c>
      <c r="V79" s="22">
        <v>10</v>
      </c>
      <c r="W79" s="22">
        <v>10</v>
      </c>
      <c r="X79" s="22">
        <v>10</v>
      </c>
      <c r="Y79" s="22">
        <v>10</v>
      </c>
      <c r="Z79" s="22">
        <v>10</v>
      </c>
      <c r="AA79" s="22">
        <v>10</v>
      </c>
      <c r="AB79" s="22">
        <v>10</v>
      </c>
      <c r="AC79" s="22">
        <v>10</v>
      </c>
      <c r="AD79" s="22">
        <v>10</v>
      </c>
      <c r="AE79" s="22">
        <v>10</v>
      </c>
      <c r="AF79" s="22">
        <v>10</v>
      </c>
      <c r="AG79" s="22">
        <v>10</v>
      </c>
      <c r="AH79" s="22">
        <v>10</v>
      </c>
      <c r="AI79" s="22">
        <v>10</v>
      </c>
      <c r="AJ79" s="22">
        <v>10</v>
      </c>
      <c r="AK79" s="22">
        <v>10</v>
      </c>
      <c r="AL79" s="22">
        <v>20</v>
      </c>
    </row>
    <row r="80" spans="1:38">
      <c r="A80" s="201" t="s">
        <v>241</v>
      </c>
      <c r="B80" s="145" t="s">
        <v>35</v>
      </c>
      <c r="C80" s="65" t="s">
        <v>117</v>
      </c>
      <c r="D80" s="204" t="s">
        <v>238</v>
      </c>
      <c r="E80" s="203">
        <f t="shared" si="2"/>
        <v>495000.00000000006</v>
      </c>
      <c r="F80" s="22">
        <f t="shared" si="3"/>
        <v>120000</v>
      </c>
      <c r="G80" s="22">
        <v>15</v>
      </c>
      <c r="H80" s="22">
        <v>15</v>
      </c>
      <c r="I80" s="22">
        <v>15</v>
      </c>
      <c r="J80" s="22">
        <v>15</v>
      </c>
      <c r="K80" s="22">
        <v>15</v>
      </c>
      <c r="L80" s="22">
        <v>15</v>
      </c>
      <c r="M80" s="22">
        <v>15</v>
      </c>
      <c r="N80" s="22">
        <v>15</v>
      </c>
      <c r="O80" s="22">
        <v>15</v>
      </c>
      <c r="P80" s="22">
        <v>15</v>
      </c>
      <c r="Q80" s="22">
        <v>15</v>
      </c>
      <c r="R80" s="22">
        <v>15</v>
      </c>
      <c r="S80" s="22">
        <v>15</v>
      </c>
      <c r="T80" s="22">
        <v>15</v>
      </c>
      <c r="U80" s="22">
        <v>15</v>
      </c>
      <c r="V80" s="22">
        <v>15</v>
      </c>
      <c r="W80" s="22">
        <v>15</v>
      </c>
      <c r="X80" s="22">
        <v>15</v>
      </c>
      <c r="Y80" s="22">
        <v>15</v>
      </c>
      <c r="Z80" s="22">
        <v>15</v>
      </c>
      <c r="AA80" s="22">
        <v>15</v>
      </c>
      <c r="AB80" s="22">
        <v>15</v>
      </c>
      <c r="AC80" s="22">
        <v>15</v>
      </c>
      <c r="AD80" s="22">
        <v>15</v>
      </c>
      <c r="AE80" s="22">
        <v>15</v>
      </c>
      <c r="AF80" s="22">
        <v>15</v>
      </c>
      <c r="AG80" s="22">
        <v>15</v>
      </c>
      <c r="AH80" s="22">
        <v>15</v>
      </c>
      <c r="AI80" s="22">
        <v>15</v>
      </c>
      <c r="AJ80" s="22">
        <v>15</v>
      </c>
      <c r="AK80" s="22">
        <v>15</v>
      </c>
      <c r="AL80" s="22">
        <v>30.000000000000057</v>
      </c>
    </row>
    <row r="81" spans="1:38">
      <c r="A81" s="201" t="s">
        <v>241</v>
      </c>
      <c r="B81" s="145" t="s">
        <v>35</v>
      </c>
      <c r="C81" s="65" t="s">
        <v>129</v>
      </c>
      <c r="D81" s="204" t="s">
        <v>238</v>
      </c>
      <c r="E81" s="203">
        <f t="shared" si="2"/>
        <v>291500</v>
      </c>
      <c r="F81" s="22">
        <f t="shared" si="3"/>
        <v>72000</v>
      </c>
      <c r="G81" s="22">
        <v>9</v>
      </c>
      <c r="H81" s="22">
        <v>9</v>
      </c>
      <c r="I81" s="22">
        <v>9</v>
      </c>
      <c r="J81" s="22">
        <v>9</v>
      </c>
      <c r="K81" s="22">
        <v>9</v>
      </c>
      <c r="L81" s="22">
        <v>9</v>
      </c>
      <c r="M81" s="22">
        <v>9</v>
      </c>
      <c r="N81" s="22">
        <v>9</v>
      </c>
      <c r="O81" s="22">
        <v>9</v>
      </c>
      <c r="P81" s="22">
        <v>9</v>
      </c>
      <c r="Q81" s="22">
        <v>9</v>
      </c>
      <c r="R81" s="22">
        <v>9</v>
      </c>
      <c r="S81" s="22">
        <v>9</v>
      </c>
      <c r="T81" s="22">
        <v>9</v>
      </c>
      <c r="U81" s="22">
        <v>9</v>
      </c>
      <c r="V81" s="22">
        <v>9</v>
      </c>
      <c r="W81" s="22">
        <v>9</v>
      </c>
      <c r="X81" s="22">
        <v>9</v>
      </c>
      <c r="Y81" s="22">
        <v>9</v>
      </c>
      <c r="Z81" s="22">
        <v>9</v>
      </c>
      <c r="AA81" s="22">
        <v>9</v>
      </c>
      <c r="AB81" s="22">
        <v>9</v>
      </c>
      <c r="AC81" s="22">
        <v>9</v>
      </c>
      <c r="AD81" s="22">
        <v>9</v>
      </c>
      <c r="AE81" s="22">
        <v>9</v>
      </c>
      <c r="AF81" s="22">
        <v>9</v>
      </c>
      <c r="AG81" s="22">
        <v>9</v>
      </c>
      <c r="AH81" s="22">
        <v>9</v>
      </c>
      <c r="AI81" s="22">
        <v>9</v>
      </c>
      <c r="AJ81" s="22">
        <v>9</v>
      </c>
      <c r="AK81" s="22">
        <v>9</v>
      </c>
      <c r="AL81" s="22">
        <v>12.5</v>
      </c>
    </row>
    <row r="82" spans="1:38">
      <c r="A82" s="201" t="s">
        <v>241</v>
      </c>
      <c r="B82" s="145" t="s">
        <v>35</v>
      </c>
      <c r="C82" s="65" t="s">
        <v>210</v>
      </c>
      <c r="D82" s="204" t="s">
        <v>238</v>
      </c>
      <c r="E82" s="203">
        <f t="shared" si="2"/>
        <v>770000.00000000012</v>
      </c>
      <c r="F82" s="22">
        <f t="shared" si="3"/>
        <v>192000</v>
      </c>
      <c r="G82" s="22">
        <v>24</v>
      </c>
      <c r="H82" s="22">
        <v>24</v>
      </c>
      <c r="I82" s="22">
        <v>24</v>
      </c>
      <c r="J82" s="22">
        <v>24</v>
      </c>
      <c r="K82" s="22">
        <v>24</v>
      </c>
      <c r="L82" s="22">
        <v>24</v>
      </c>
      <c r="M82" s="22">
        <v>24</v>
      </c>
      <c r="N82" s="22">
        <v>24</v>
      </c>
      <c r="O82" s="22">
        <v>24</v>
      </c>
      <c r="P82" s="22">
        <v>24</v>
      </c>
      <c r="Q82" s="22">
        <v>24</v>
      </c>
      <c r="R82" s="22">
        <v>24</v>
      </c>
      <c r="S82" s="22">
        <v>24</v>
      </c>
      <c r="T82" s="22">
        <v>24</v>
      </c>
      <c r="U82" s="22">
        <v>24</v>
      </c>
      <c r="V82" s="22">
        <v>24</v>
      </c>
      <c r="W82" s="22">
        <v>24</v>
      </c>
      <c r="X82" s="22">
        <v>24</v>
      </c>
      <c r="Y82" s="22">
        <v>24</v>
      </c>
      <c r="Z82" s="22">
        <v>24</v>
      </c>
      <c r="AA82" s="22">
        <v>24</v>
      </c>
      <c r="AB82" s="22">
        <v>24</v>
      </c>
      <c r="AC82" s="22">
        <v>24</v>
      </c>
      <c r="AD82" s="22">
        <v>24</v>
      </c>
      <c r="AE82" s="22">
        <v>24</v>
      </c>
      <c r="AF82" s="22">
        <v>24</v>
      </c>
      <c r="AG82" s="22">
        <v>24</v>
      </c>
      <c r="AH82" s="22">
        <v>24</v>
      </c>
      <c r="AI82" s="22">
        <v>24</v>
      </c>
      <c r="AJ82" s="22">
        <v>24</v>
      </c>
      <c r="AK82" s="22">
        <v>24</v>
      </c>
      <c r="AL82" s="22">
        <v>26.000000000000114</v>
      </c>
    </row>
    <row r="83" spans="1:38">
      <c r="A83" s="201" t="s">
        <v>241</v>
      </c>
      <c r="B83" s="145" t="s">
        <v>35</v>
      </c>
      <c r="C83" s="65" t="s">
        <v>128</v>
      </c>
      <c r="D83" s="204" t="s">
        <v>238</v>
      </c>
      <c r="E83" s="203">
        <f t="shared" si="2"/>
        <v>478500.00000000006</v>
      </c>
      <c r="F83" s="22">
        <f t="shared" si="3"/>
        <v>120000</v>
      </c>
      <c r="G83" s="22">
        <v>15</v>
      </c>
      <c r="H83" s="22">
        <v>15</v>
      </c>
      <c r="I83" s="22">
        <v>15</v>
      </c>
      <c r="J83" s="22">
        <v>15</v>
      </c>
      <c r="K83" s="22">
        <v>15</v>
      </c>
      <c r="L83" s="22">
        <v>15</v>
      </c>
      <c r="M83" s="22">
        <v>15</v>
      </c>
      <c r="N83" s="22">
        <v>15</v>
      </c>
      <c r="O83" s="22">
        <v>15</v>
      </c>
      <c r="P83" s="22">
        <v>15</v>
      </c>
      <c r="Q83" s="22">
        <v>15</v>
      </c>
      <c r="R83" s="22">
        <v>15</v>
      </c>
      <c r="S83" s="22">
        <v>15</v>
      </c>
      <c r="T83" s="22">
        <v>15</v>
      </c>
      <c r="U83" s="22">
        <v>15</v>
      </c>
      <c r="V83" s="22">
        <v>15</v>
      </c>
      <c r="W83" s="22">
        <v>15</v>
      </c>
      <c r="X83" s="22">
        <v>15</v>
      </c>
      <c r="Y83" s="22">
        <v>15</v>
      </c>
      <c r="Z83" s="22">
        <v>15</v>
      </c>
      <c r="AA83" s="22">
        <v>15</v>
      </c>
      <c r="AB83" s="22">
        <v>15</v>
      </c>
      <c r="AC83" s="22">
        <v>15</v>
      </c>
      <c r="AD83" s="22">
        <v>15</v>
      </c>
      <c r="AE83" s="22">
        <v>15</v>
      </c>
      <c r="AF83" s="22">
        <v>15</v>
      </c>
      <c r="AG83" s="22">
        <v>15</v>
      </c>
      <c r="AH83" s="22">
        <v>15</v>
      </c>
      <c r="AI83" s="22">
        <v>15</v>
      </c>
      <c r="AJ83" s="22">
        <v>15</v>
      </c>
      <c r="AK83" s="22">
        <v>15</v>
      </c>
      <c r="AL83" s="22">
        <v>13.500000000000057</v>
      </c>
    </row>
    <row r="84" spans="1:38">
      <c r="A84" s="201" t="s">
        <v>241</v>
      </c>
      <c r="B84" s="145" t="s">
        <v>35</v>
      </c>
      <c r="C84" s="65" t="s">
        <v>208</v>
      </c>
      <c r="D84" s="204" t="s">
        <v>238</v>
      </c>
      <c r="E84" s="203">
        <f t="shared" si="2"/>
        <v>253000.00000000003</v>
      </c>
      <c r="F84" s="22">
        <f t="shared" si="3"/>
        <v>64000</v>
      </c>
      <c r="G84" s="22">
        <v>8</v>
      </c>
      <c r="H84" s="22">
        <v>8</v>
      </c>
      <c r="I84" s="22">
        <v>8</v>
      </c>
      <c r="J84" s="22">
        <v>8</v>
      </c>
      <c r="K84" s="22">
        <v>8</v>
      </c>
      <c r="L84" s="22">
        <v>8</v>
      </c>
      <c r="M84" s="22">
        <v>8</v>
      </c>
      <c r="N84" s="22">
        <v>8</v>
      </c>
      <c r="O84" s="22">
        <v>8</v>
      </c>
      <c r="P84" s="22">
        <v>8</v>
      </c>
      <c r="Q84" s="22">
        <v>8</v>
      </c>
      <c r="R84" s="22">
        <v>8</v>
      </c>
      <c r="S84" s="22">
        <v>8</v>
      </c>
      <c r="T84" s="22">
        <v>8</v>
      </c>
      <c r="U84" s="22">
        <v>8</v>
      </c>
      <c r="V84" s="22">
        <v>8</v>
      </c>
      <c r="W84" s="22">
        <v>8</v>
      </c>
      <c r="X84" s="22">
        <v>8</v>
      </c>
      <c r="Y84" s="22">
        <v>8</v>
      </c>
      <c r="Z84" s="22">
        <v>8</v>
      </c>
      <c r="AA84" s="22">
        <v>8</v>
      </c>
      <c r="AB84" s="22">
        <v>8</v>
      </c>
      <c r="AC84" s="22">
        <v>8</v>
      </c>
      <c r="AD84" s="22">
        <v>8</v>
      </c>
      <c r="AE84" s="22">
        <v>8</v>
      </c>
      <c r="AF84" s="22">
        <v>8</v>
      </c>
      <c r="AG84" s="22">
        <v>8</v>
      </c>
      <c r="AH84" s="22">
        <v>8</v>
      </c>
      <c r="AI84" s="22">
        <v>8</v>
      </c>
      <c r="AJ84" s="22">
        <v>8</v>
      </c>
      <c r="AK84" s="22">
        <v>8</v>
      </c>
      <c r="AL84" s="22">
        <v>5.0000000000000284</v>
      </c>
    </row>
    <row r="85" spans="1:38">
      <c r="A85" s="201" t="s">
        <v>241</v>
      </c>
      <c r="B85" s="145" t="s">
        <v>35</v>
      </c>
      <c r="C85" s="65" t="s">
        <v>124</v>
      </c>
      <c r="D85" s="204" t="s">
        <v>238</v>
      </c>
      <c r="E85" s="203">
        <f t="shared" si="2"/>
        <v>484000.00000000006</v>
      </c>
      <c r="F85" s="22">
        <f t="shared" si="3"/>
        <v>120000</v>
      </c>
      <c r="G85" s="22">
        <v>15</v>
      </c>
      <c r="H85" s="22">
        <v>15</v>
      </c>
      <c r="I85" s="22">
        <v>15</v>
      </c>
      <c r="J85" s="22">
        <v>15</v>
      </c>
      <c r="K85" s="22">
        <v>15</v>
      </c>
      <c r="L85" s="22">
        <v>15</v>
      </c>
      <c r="M85" s="22">
        <v>15</v>
      </c>
      <c r="N85" s="22">
        <v>15</v>
      </c>
      <c r="O85" s="22">
        <v>15</v>
      </c>
      <c r="P85" s="22">
        <v>15</v>
      </c>
      <c r="Q85" s="22">
        <v>15</v>
      </c>
      <c r="R85" s="22">
        <v>15</v>
      </c>
      <c r="S85" s="22">
        <v>15</v>
      </c>
      <c r="T85" s="22">
        <v>15</v>
      </c>
      <c r="U85" s="22">
        <v>15</v>
      </c>
      <c r="V85" s="22">
        <v>15</v>
      </c>
      <c r="W85" s="22">
        <v>15</v>
      </c>
      <c r="X85" s="22">
        <v>15</v>
      </c>
      <c r="Y85" s="22">
        <v>15</v>
      </c>
      <c r="Z85" s="22">
        <v>15</v>
      </c>
      <c r="AA85" s="22">
        <v>15</v>
      </c>
      <c r="AB85" s="22">
        <v>15</v>
      </c>
      <c r="AC85" s="22">
        <v>15</v>
      </c>
      <c r="AD85" s="22">
        <v>15</v>
      </c>
      <c r="AE85" s="22">
        <v>15</v>
      </c>
      <c r="AF85" s="22">
        <v>15</v>
      </c>
      <c r="AG85" s="22">
        <v>15</v>
      </c>
      <c r="AH85" s="22">
        <v>15</v>
      </c>
      <c r="AI85" s="22">
        <v>15</v>
      </c>
      <c r="AJ85" s="22">
        <v>15</v>
      </c>
      <c r="AK85" s="22">
        <v>15</v>
      </c>
      <c r="AL85" s="22">
        <v>19.000000000000057</v>
      </c>
    </row>
    <row r="86" spans="1:38">
      <c r="A86" s="201" t="s">
        <v>241</v>
      </c>
      <c r="B86" s="145" t="s">
        <v>35</v>
      </c>
      <c r="C86" s="65" t="s">
        <v>206</v>
      </c>
      <c r="D86" s="204" t="s">
        <v>238</v>
      </c>
      <c r="E86" s="203">
        <f t="shared" si="2"/>
        <v>330000</v>
      </c>
      <c r="F86" s="22">
        <f t="shared" si="3"/>
        <v>80000</v>
      </c>
      <c r="G86" s="22">
        <v>10</v>
      </c>
      <c r="H86" s="22">
        <v>10</v>
      </c>
      <c r="I86" s="22">
        <v>10</v>
      </c>
      <c r="J86" s="22">
        <v>10</v>
      </c>
      <c r="K86" s="22">
        <v>10</v>
      </c>
      <c r="L86" s="22">
        <v>10</v>
      </c>
      <c r="M86" s="22">
        <v>10</v>
      </c>
      <c r="N86" s="22">
        <v>10</v>
      </c>
      <c r="O86" s="22">
        <v>10</v>
      </c>
      <c r="P86" s="22">
        <v>10</v>
      </c>
      <c r="Q86" s="22">
        <v>10</v>
      </c>
      <c r="R86" s="22">
        <v>10</v>
      </c>
      <c r="S86" s="22">
        <v>10</v>
      </c>
      <c r="T86" s="22">
        <v>10</v>
      </c>
      <c r="U86" s="22">
        <v>10</v>
      </c>
      <c r="V86" s="22">
        <v>10</v>
      </c>
      <c r="W86" s="22">
        <v>10</v>
      </c>
      <c r="X86" s="22">
        <v>10</v>
      </c>
      <c r="Y86" s="22">
        <v>10</v>
      </c>
      <c r="Z86" s="22">
        <v>10</v>
      </c>
      <c r="AA86" s="22">
        <v>10</v>
      </c>
      <c r="AB86" s="22">
        <v>10</v>
      </c>
      <c r="AC86" s="22">
        <v>10</v>
      </c>
      <c r="AD86" s="22">
        <v>10</v>
      </c>
      <c r="AE86" s="22">
        <v>10</v>
      </c>
      <c r="AF86" s="22">
        <v>10</v>
      </c>
      <c r="AG86" s="22">
        <v>10</v>
      </c>
      <c r="AH86" s="22">
        <v>10</v>
      </c>
      <c r="AI86" s="22">
        <v>10</v>
      </c>
      <c r="AJ86" s="22">
        <v>10</v>
      </c>
      <c r="AK86" s="22">
        <v>10</v>
      </c>
      <c r="AL86" s="22">
        <v>20</v>
      </c>
    </row>
    <row r="87" spans="1:38">
      <c r="A87" s="201" t="s">
        <v>241</v>
      </c>
      <c r="B87" s="145" t="s">
        <v>35</v>
      </c>
      <c r="C87" s="65" t="s">
        <v>207</v>
      </c>
      <c r="D87" s="204" t="s">
        <v>238</v>
      </c>
      <c r="E87" s="203">
        <f t="shared" si="2"/>
        <v>605000</v>
      </c>
      <c r="F87" s="22">
        <f t="shared" si="3"/>
        <v>152000</v>
      </c>
      <c r="G87" s="22">
        <v>19</v>
      </c>
      <c r="H87" s="22">
        <v>19</v>
      </c>
      <c r="I87" s="22">
        <v>19</v>
      </c>
      <c r="J87" s="22">
        <v>19</v>
      </c>
      <c r="K87" s="22">
        <v>19</v>
      </c>
      <c r="L87" s="22">
        <v>19</v>
      </c>
      <c r="M87" s="22">
        <v>19</v>
      </c>
      <c r="N87" s="22">
        <v>19</v>
      </c>
      <c r="O87" s="22">
        <v>19</v>
      </c>
      <c r="P87" s="22">
        <v>19</v>
      </c>
      <c r="Q87" s="22">
        <v>19</v>
      </c>
      <c r="R87" s="22">
        <v>19</v>
      </c>
      <c r="S87" s="22">
        <v>19</v>
      </c>
      <c r="T87" s="22">
        <v>19</v>
      </c>
      <c r="U87" s="22">
        <v>19</v>
      </c>
      <c r="V87" s="22">
        <v>19</v>
      </c>
      <c r="W87" s="22">
        <v>19</v>
      </c>
      <c r="X87" s="22">
        <v>19</v>
      </c>
      <c r="Y87" s="22">
        <v>19</v>
      </c>
      <c r="Z87" s="22">
        <v>19</v>
      </c>
      <c r="AA87" s="22">
        <v>19</v>
      </c>
      <c r="AB87" s="22">
        <v>19</v>
      </c>
      <c r="AC87" s="22">
        <v>19</v>
      </c>
      <c r="AD87" s="22">
        <v>19</v>
      </c>
      <c r="AE87" s="22">
        <v>19</v>
      </c>
      <c r="AF87" s="22">
        <v>19</v>
      </c>
      <c r="AG87" s="22">
        <v>19</v>
      </c>
      <c r="AH87" s="22">
        <v>19</v>
      </c>
      <c r="AI87" s="22">
        <v>19</v>
      </c>
      <c r="AJ87" s="22">
        <v>19</v>
      </c>
      <c r="AK87" s="22">
        <v>19</v>
      </c>
      <c r="AL87" s="22">
        <v>16</v>
      </c>
    </row>
    <row r="88" spans="1:38">
      <c r="A88" s="201" t="s">
        <v>241</v>
      </c>
      <c r="B88" s="145" t="s">
        <v>35</v>
      </c>
      <c r="C88" s="66" t="s">
        <v>205</v>
      </c>
      <c r="D88" s="204" t="s">
        <v>238</v>
      </c>
      <c r="E88" s="203">
        <f t="shared" si="2"/>
        <v>302500</v>
      </c>
      <c r="F88" s="22">
        <f t="shared" si="3"/>
        <v>72000</v>
      </c>
      <c r="G88" s="22">
        <v>9</v>
      </c>
      <c r="H88" s="22">
        <v>9</v>
      </c>
      <c r="I88" s="22">
        <v>9</v>
      </c>
      <c r="J88" s="22">
        <v>9</v>
      </c>
      <c r="K88" s="22">
        <v>9</v>
      </c>
      <c r="L88" s="22">
        <v>9</v>
      </c>
      <c r="M88" s="22">
        <v>9</v>
      </c>
      <c r="N88" s="22">
        <v>9</v>
      </c>
      <c r="O88" s="22">
        <v>9</v>
      </c>
      <c r="P88" s="22">
        <v>9</v>
      </c>
      <c r="Q88" s="22">
        <v>9</v>
      </c>
      <c r="R88" s="22">
        <v>9</v>
      </c>
      <c r="S88" s="22">
        <v>9</v>
      </c>
      <c r="T88" s="22">
        <v>9</v>
      </c>
      <c r="U88" s="22">
        <v>9</v>
      </c>
      <c r="V88" s="22">
        <v>9</v>
      </c>
      <c r="W88" s="22">
        <v>9</v>
      </c>
      <c r="X88" s="22">
        <v>9</v>
      </c>
      <c r="Y88" s="22">
        <v>9</v>
      </c>
      <c r="Z88" s="22">
        <v>9</v>
      </c>
      <c r="AA88" s="22">
        <v>9</v>
      </c>
      <c r="AB88" s="22">
        <v>9</v>
      </c>
      <c r="AC88" s="22">
        <v>9</v>
      </c>
      <c r="AD88" s="22">
        <v>9</v>
      </c>
      <c r="AE88" s="22">
        <v>9</v>
      </c>
      <c r="AF88" s="22">
        <v>9</v>
      </c>
      <c r="AG88" s="22">
        <v>9</v>
      </c>
      <c r="AH88" s="22">
        <v>9</v>
      </c>
      <c r="AI88" s="22">
        <v>9</v>
      </c>
      <c r="AJ88" s="22">
        <v>9</v>
      </c>
      <c r="AK88" s="22">
        <v>9</v>
      </c>
      <c r="AL88" s="22">
        <v>23.5</v>
      </c>
    </row>
    <row r="89" spans="1:38">
      <c r="A89" s="201" t="s">
        <v>241</v>
      </c>
      <c r="B89" s="145" t="s">
        <v>213</v>
      </c>
      <c r="C89" s="66" t="s">
        <v>115</v>
      </c>
      <c r="D89" s="202" t="s">
        <v>238</v>
      </c>
      <c r="E89" s="203">
        <f t="shared" si="2"/>
        <v>1750000</v>
      </c>
      <c r="F89" s="22">
        <f t="shared" si="3"/>
        <v>440000</v>
      </c>
      <c r="G89" s="22">
        <v>55</v>
      </c>
      <c r="H89" s="22">
        <v>55</v>
      </c>
      <c r="I89" s="22">
        <v>55</v>
      </c>
      <c r="J89" s="22">
        <v>55</v>
      </c>
      <c r="K89" s="22">
        <v>55</v>
      </c>
      <c r="L89" s="22">
        <v>55</v>
      </c>
      <c r="M89" s="22">
        <v>55</v>
      </c>
      <c r="N89" s="22">
        <v>55</v>
      </c>
      <c r="O89" s="22">
        <v>55</v>
      </c>
      <c r="P89" s="22">
        <v>55</v>
      </c>
      <c r="Q89" s="22">
        <v>55</v>
      </c>
      <c r="R89" s="22">
        <v>55</v>
      </c>
      <c r="S89" s="22">
        <v>55</v>
      </c>
      <c r="T89" s="22">
        <v>55</v>
      </c>
      <c r="U89" s="22">
        <v>55</v>
      </c>
      <c r="V89" s="22">
        <v>55</v>
      </c>
      <c r="W89" s="22">
        <v>55</v>
      </c>
      <c r="X89" s="22">
        <v>55</v>
      </c>
      <c r="Y89" s="22">
        <v>55</v>
      </c>
      <c r="Z89" s="22">
        <v>55</v>
      </c>
      <c r="AA89" s="22">
        <v>55</v>
      </c>
      <c r="AB89" s="22">
        <v>55</v>
      </c>
      <c r="AC89" s="22">
        <v>55</v>
      </c>
      <c r="AD89" s="22">
        <v>55</v>
      </c>
      <c r="AE89" s="22">
        <v>55</v>
      </c>
      <c r="AF89" s="22">
        <v>55</v>
      </c>
      <c r="AG89" s="22">
        <v>55</v>
      </c>
      <c r="AH89" s="22">
        <v>55</v>
      </c>
      <c r="AI89" s="22">
        <v>55</v>
      </c>
      <c r="AJ89" s="22">
        <v>55</v>
      </c>
      <c r="AK89" s="22">
        <v>55</v>
      </c>
      <c r="AL89" s="22">
        <v>45</v>
      </c>
    </row>
    <row r="90" spans="1:38">
      <c r="A90" s="201" t="s">
        <v>241</v>
      </c>
      <c r="B90" s="145" t="s">
        <v>213</v>
      </c>
      <c r="C90" s="66" t="s">
        <v>116</v>
      </c>
      <c r="D90" s="202" t="s">
        <v>238</v>
      </c>
      <c r="E90" s="203">
        <f t="shared" si="2"/>
        <v>700000</v>
      </c>
      <c r="F90" s="22">
        <f t="shared" si="3"/>
        <v>176000</v>
      </c>
      <c r="G90" s="22">
        <v>22</v>
      </c>
      <c r="H90" s="22">
        <v>22</v>
      </c>
      <c r="I90" s="22">
        <v>22</v>
      </c>
      <c r="J90" s="22">
        <v>22</v>
      </c>
      <c r="K90" s="22">
        <v>22</v>
      </c>
      <c r="L90" s="22">
        <v>22</v>
      </c>
      <c r="M90" s="22">
        <v>22</v>
      </c>
      <c r="N90" s="22">
        <v>22</v>
      </c>
      <c r="O90" s="22">
        <v>22</v>
      </c>
      <c r="P90" s="22">
        <v>22</v>
      </c>
      <c r="Q90" s="22">
        <v>22</v>
      </c>
      <c r="R90" s="22">
        <v>22</v>
      </c>
      <c r="S90" s="22">
        <v>22</v>
      </c>
      <c r="T90" s="22">
        <v>22</v>
      </c>
      <c r="U90" s="22">
        <v>22</v>
      </c>
      <c r="V90" s="22">
        <v>22</v>
      </c>
      <c r="W90" s="22">
        <v>22</v>
      </c>
      <c r="X90" s="22">
        <v>22</v>
      </c>
      <c r="Y90" s="22">
        <v>22</v>
      </c>
      <c r="Z90" s="22">
        <v>22</v>
      </c>
      <c r="AA90" s="22">
        <v>22</v>
      </c>
      <c r="AB90" s="22">
        <v>22</v>
      </c>
      <c r="AC90" s="22">
        <v>22</v>
      </c>
      <c r="AD90" s="22">
        <v>22</v>
      </c>
      <c r="AE90" s="22">
        <v>22</v>
      </c>
      <c r="AF90" s="22">
        <v>22</v>
      </c>
      <c r="AG90" s="22">
        <v>22</v>
      </c>
      <c r="AH90" s="22">
        <v>22</v>
      </c>
      <c r="AI90" s="22">
        <v>22</v>
      </c>
      <c r="AJ90" s="22">
        <v>22</v>
      </c>
      <c r="AK90" s="22">
        <v>22</v>
      </c>
      <c r="AL90" s="22">
        <v>18</v>
      </c>
    </row>
    <row r="91" spans="1:38">
      <c r="A91" s="201" t="s">
        <v>241</v>
      </c>
      <c r="B91" s="145" t="s">
        <v>213</v>
      </c>
      <c r="C91" s="66" t="s">
        <v>1</v>
      </c>
      <c r="D91" s="66" t="s">
        <v>238</v>
      </c>
      <c r="E91" s="203">
        <f t="shared" si="2"/>
        <v>1610000</v>
      </c>
      <c r="F91" s="22">
        <f t="shared" si="3"/>
        <v>400000</v>
      </c>
      <c r="G91" s="22">
        <v>50</v>
      </c>
      <c r="H91" s="22">
        <v>50</v>
      </c>
      <c r="I91" s="22">
        <v>50</v>
      </c>
      <c r="J91" s="22">
        <v>50</v>
      </c>
      <c r="K91" s="22">
        <v>50</v>
      </c>
      <c r="L91" s="22">
        <v>50</v>
      </c>
      <c r="M91" s="22">
        <v>50</v>
      </c>
      <c r="N91" s="22">
        <v>50</v>
      </c>
      <c r="O91" s="22">
        <v>50</v>
      </c>
      <c r="P91" s="22">
        <v>50</v>
      </c>
      <c r="Q91" s="22">
        <v>50</v>
      </c>
      <c r="R91" s="22">
        <v>50</v>
      </c>
      <c r="S91" s="22">
        <v>50</v>
      </c>
      <c r="T91" s="22">
        <v>50</v>
      </c>
      <c r="U91" s="22">
        <v>50</v>
      </c>
      <c r="V91" s="22">
        <v>50</v>
      </c>
      <c r="W91" s="22">
        <v>50</v>
      </c>
      <c r="X91" s="22">
        <v>50</v>
      </c>
      <c r="Y91" s="22">
        <v>50</v>
      </c>
      <c r="Z91" s="22">
        <v>50</v>
      </c>
      <c r="AA91" s="22">
        <v>50</v>
      </c>
      <c r="AB91" s="22">
        <v>50</v>
      </c>
      <c r="AC91" s="22">
        <v>50</v>
      </c>
      <c r="AD91" s="22">
        <v>50</v>
      </c>
      <c r="AE91" s="22">
        <v>50</v>
      </c>
      <c r="AF91" s="22">
        <v>50</v>
      </c>
      <c r="AG91" s="22">
        <v>50</v>
      </c>
      <c r="AH91" s="22">
        <v>50</v>
      </c>
      <c r="AI91" s="22">
        <v>50</v>
      </c>
      <c r="AJ91" s="22">
        <v>50</v>
      </c>
      <c r="AK91" s="22">
        <v>50</v>
      </c>
      <c r="AL91" s="22">
        <v>60</v>
      </c>
    </row>
    <row r="92" spans="1:38">
      <c r="A92" s="201" t="s">
        <v>241</v>
      </c>
      <c r="B92" s="145" t="s">
        <v>213</v>
      </c>
      <c r="C92" s="66" t="s">
        <v>4</v>
      </c>
      <c r="D92" s="66" t="s">
        <v>238</v>
      </c>
      <c r="E92" s="203">
        <f t="shared" si="2"/>
        <v>1680000</v>
      </c>
      <c r="F92" s="22">
        <f t="shared" si="3"/>
        <v>424000</v>
      </c>
      <c r="G92" s="22">
        <v>53</v>
      </c>
      <c r="H92" s="22">
        <v>53</v>
      </c>
      <c r="I92" s="22">
        <v>53</v>
      </c>
      <c r="J92" s="22">
        <v>53</v>
      </c>
      <c r="K92" s="22">
        <v>53</v>
      </c>
      <c r="L92" s="22">
        <v>53</v>
      </c>
      <c r="M92" s="22">
        <v>53</v>
      </c>
      <c r="N92" s="22">
        <v>53</v>
      </c>
      <c r="O92" s="22">
        <v>53</v>
      </c>
      <c r="P92" s="22">
        <v>53</v>
      </c>
      <c r="Q92" s="22">
        <v>53</v>
      </c>
      <c r="R92" s="22">
        <v>53</v>
      </c>
      <c r="S92" s="22">
        <v>53</v>
      </c>
      <c r="T92" s="22">
        <v>53</v>
      </c>
      <c r="U92" s="22">
        <v>53</v>
      </c>
      <c r="V92" s="22">
        <v>53</v>
      </c>
      <c r="W92" s="22">
        <v>53</v>
      </c>
      <c r="X92" s="22">
        <v>53</v>
      </c>
      <c r="Y92" s="22">
        <v>53</v>
      </c>
      <c r="Z92" s="22">
        <v>53</v>
      </c>
      <c r="AA92" s="22">
        <v>53</v>
      </c>
      <c r="AB92" s="22">
        <v>53</v>
      </c>
      <c r="AC92" s="22">
        <v>53</v>
      </c>
      <c r="AD92" s="22">
        <v>53</v>
      </c>
      <c r="AE92" s="22">
        <v>53</v>
      </c>
      <c r="AF92" s="22">
        <v>53</v>
      </c>
      <c r="AG92" s="22">
        <v>53</v>
      </c>
      <c r="AH92" s="22">
        <v>53</v>
      </c>
      <c r="AI92" s="22">
        <v>53</v>
      </c>
      <c r="AJ92" s="22">
        <v>53</v>
      </c>
      <c r="AK92" s="22">
        <v>53</v>
      </c>
      <c r="AL92" s="22">
        <v>37</v>
      </c>
    </row>
    <row r="93" spans="1:38">
      <c r="A93" s="201" t="s">
        <v>241</v>
      </c>
      <c r="B93" s="145" t="s">
        <v>213</v>
      </c>
      <c r="C93" s="66" t="s">
        <v>5</v>
      </c>
      <c r="D93" s="66" t="s">
        <v>238</v>
      </c>
      <c r="E93" s="203">
        <f t="shared" si="2"/>
        <v>1959999.9999999998</v>
      </c>
      <c r="F93" s="22">
        <f t="shared" si="3"/>
        <v>488000</v>
      </c>
      <c r="G93" s="22">
        <v>61</v>
      </c>
      <c r="H93" s="22">
        <v>61</v>
      </c>
      <c r="I93" s="22">
        <v>61</v>
      </c>
      <c r="J93" s="22">
        <v>61</v>
      </c>
      <c r="K93" s="22">
        <v>61</v>
      </c>
      <c r="L93" s="22">
        <v>61</v>
      </c>
      <c r="M93" s="22">
        <v>61</v>
      </c>
      <c r="N93" s="22">
        <v>61</v>
      </c>
      <c r="O93" s="22">
        <v>61</v>
      </c>
      <c r="P93" s="22">
        <v>61</v>
      </c>
      <c r="Q93" s="22">
        <v>61</v>
      </c>
      <c r="R93" s="22">
        <v>61</v>
      </c>
      <c r="S93" s="22">
        <v>61</v>
      </c>
      <c r="T93" s="22">
        <v>61</v>
      </c>
      <c r="U93" s="22">
        <v>61</v>
      </c>
      <c r="V93" s="22">
        <v>61</v>
      </c>
      <c r="W93" s="22">
        <v>61</v>
      </c>
      <c r="X93" s="22">
        <v>61</v>
      </c>
      <c r="Y93" s="22">
        <v>61</v>
      </c>
      <c r="Z93" s="22">
        <v>61</v>
      </c>
      <c r="AA93" s="22">
        <v>61</v>
      </c>
      <c r="AB93" s="22">
        <v>61</v>
      </c>
      <c r="AC93" s="22">
        <v>61</v>
      </c>
      <c r="AD93" s="22">
        <v>61</v>
      </c>
      <c r="AE93" s="22">
        <v>61</v>
      </c>
      <c r="AF93" s="22">
        <v>61</v>
      </c>
      <c r="AG93" s="22">
        <v>61</v>
      </c>
      <c r="AH93" s="22">
        <v>61</v>
      </c>
      <c r="AI93" s="22">
        <v>61</v>
      </c>
      <c r="AJ93" s="22">
        <v>61</v>
      </c>
      <c r="AK93" s="22">
        <v>61</v>
      </c>
      <c r="AL93" s="22">
        <v>68.999999999999773</v>
      </c>
    </row>
    <row r="94" spans="1:38">
      <c r="A94" s="201" t="s">
        <v>241</v>
      </c>
      <c r="B94" s="145" t="s">
        <v>213</v>
      </c>
      <c r="C94" s="66" t="s">
        <v>120</v>
      </c>
      <c r="D94" s="66" t="s">
        <v>238</v>
      </c>
      <c r="E94" s="203">
        <f t="shared" si="2"/>
        <v>1120000</v>
      </c>
      <c r="F94" s="22">
        <f t="shared" si="3"/>
        <v>280000</v>
      </c>
      <c r="G94" s="22">
        <v>35</v>
      </c>
      <c r="H94" s="22">
        <v>35</v>
      </c>
      <c r="I94" s="22">
        <v>35</v>
      </c>
      <c r="J94" s="22">
        <v>35</v>
      </c>
      <c r="K94" s="22">
        <v>35</v>
      </c>
      <c r="L94" s="22">
        <v>35</v>
      </c>
      <c r="M94" s="22">
        <v>35</v>
      </c>
      <c r="N94" s="22">
        <v>35</v>
      </c>
      <c r="O94" s="22">
        <v>35</v>
      </c>
      <c r="P94" s="22">
        <v>35</v>
      </c>
      <c r="Q94" s="22">
        <v>35</v>
      </c>
      <c r="R94" s="22">
        <v>35</v>
      </c>
      <c r="S94" s="22">
        <v>35</v>
      </c>
      <c r="T94" s="22">
        <v>35</v>
      </c>
      <c r="U94" s="22">
        <v>35</v>
      </c>
      <c r="V94" s="22">
        <v>35</v>
      </c>
      <c r="W94" s="22">
        <v>35</v>
      </c>
      <c r="X94" s="22">
        <v>35</v>
      </c>
      <c r="Y94" s="22">
        <v>35</v>
      </c>
      <c r="Z94" s="22">
        <v>35</v>
      </c>
      <c r="AA94" s="22">
        <v>35</v>
      </c>
      <c r="AB94" s="22">
        <v>35</v>
      </c>
      <c r="AC94" s="22">
        <v>35</v>
      </c>
      <c r="AD94" s="22">
        <v>35</v>
      </c>
      <c r="AE94" s="22">
        <v>35</v>
      </c>
      <c r="AF94" s="22">
        <v>35</v>
      </c>
      <c r="AG94" s="22">
        <v>35</v>
      </c>
      <c r="AH94" s="22">
        <v>35</v>
      </c>
      <c r="AI94" s="22">
        <v>35</v>
      </c>
      <c r="AJ94" s="22">
        <v>35</v>
      </c>
      <c r="AK94" s="22">
        <v>35</v>
      </c>
      <c r="AL94" s="22">
        <v>35</v>
      </c>
    </row>
    <row r="95" spans="1:38">
      <c r="A95" s="201" t="s">
        <v>241</v>
      </c>
      <c r="B95" s="145" t="s">
        <v>213</v>
      </c>
      <c r="C95" s="66" t="s">
        <v>121</v>
      </c>
      <c r="D95" s="66" t="s">
        <v>238</v>
      </c>
      <c r="E95" s="203">
        <f t="shared" si="2"/>
        <v>770000</v>
      </c>
      <c r="F95" s="22">
        <f t="shared" si="3"/>
        <v>192000</v>
      </c>
      <c r="G95" s="22">
        <v>24</v>
      </c>
      <c r="H95" s="22">
        <v>24</v>
      </c>
      <c r="I95" s="22">
        <v>24</v>
      </c>
      <c r="J95" s="22">
        <v>24</v>
      </c>
      <c r="K95" s="22">
        <v>24</v>
      </c>
      <c r="L95" s="22">
        <v>24</v>
      </c>
      <c r="M95" s="22">
        <v>24</v>
      </c>
      <c r="N95" s="22">
        <v>24</v>
      </c>
      <c r="O95" s="22">
        <v>24</v>
      </c>
      <c r="P95" s="22">
        <v>24</v>
      </c>
      <c r="Q95" s="22">
        <v>24</v>
      </c>
      <c r="R95" s="22">
        <v>24</v>
      </c>
      <c r="S95" s="22">
        <v>24</v>
      </c>
      <c r="T95" s="22">
        <v>24</v>
      </c>
      <c r="U95" s="22">
        <v>24</v>
      </c>
      <c r="V95" s="22">
        <v>24</v>
      </c>
      <c r="W95" s="22">
        <v>24</v>
      </c>
      <c r="X95" s="22">
        <v>24</v>
      </c>
      <c r="Y95" s="22">
        <v>24</v>
      </c>
      <c r="Z95" s="22">
        <v>24</v>
      </c>
      <c r="AA95" s="22">
        <v>24</v>
      </c>
      <c r="AB95" s="22">
        <v>24</v>
      </c>
      <c r="AC95" s="22">
        <v>24</v>
      </c>
      <c r="AD95" s="22">
        <v>24</v>
      </c>
      <c r="AE95" s="22">
        <v>24</v>
      </c>
      <c r="AF95" s="22">
        <v>24</v>
      </c>
      <c r="AG95" s="22">
        <v>24</v>
      </c>
      <c r="AH95" s="22">
        <v>24</v>
      </c>
      <c r="AI95" s="22">
        <v>24</v>
      </c>
      <c r="AJ95" s="22">
        <v>24</v>
      </c>
      <c r="AK95" s="22">
        <v>24</v>
      </c>
      <c r="AL95" s="22">
        <v>26</v>
      </c>
    </row>
    <row r="96" spans="1:38">
      <c r="A96" s="201" t="s">
        <v>241</v>
      </c>
      <c r="B96" s="145" t="s">
        <v>213</v>
      </c>
      <c r="C96" s="66" t="s">
        <v>3</v>
      </c>
      <c r="D96" s="66" t="s">
        <v>238</v>
      </c>
      <c r="E96" s="203">
        <f t="shared" si="2"/>
        <v>840000</v>
      </c>
      <c r="F96" s="22">
        <f t="shared" si="3"/>
        <v>208000</v>
      </c>
      <c r="G96" s="22">
        <v>26</v>
      </c>
      <c r="H96" s="22">
        <v>26</v>
      </c>
      <c r="I96" s="22">
        <v>26</v>
      </c>
      <c r="J96" s="22">
        <v>26</v>
      </c>
      <c r="K96" s="22">
        <v>26</v>
      </c>
      <c r="L96" s="22">
        <v>26</v>
      </c>
      <c r="M96" s="22">
        <v>26</v>
      </c>
      <c r="N96" s="22">
        <v>26</v>
      </c>
      <c r="O96" s="22">
        <v>26</v>
      </c>
      <c r="P96" s="22">
        <v>26</v>
      </c>
      <c r="Q96" s="22">
        <v>26</v>
      </c>
      <c r="R96" s="22">
        <v>26</v>
      </c>
      <c r="S96" s="22">
        <v>26</v>
      </c>
      <c r="T96" s="22">
        <v>26</v>
      </c>
      <c r="U96" s="22">
        <v>26</v>
      </c>
      <c r="V96" s="22">
        <v>26</v>
      </c>
      <c r="W96" s="22">
        <v>26</v>
      </c>
      <c r="X96" s="22">
        <v>26</v>
      </c>
      <c r="Y96" s="22">
        <v>26</v>
      </c>
      <c r="Z96" s="22">
        <v>26</v>
      </c>
      <c r="AA96" s="22">
        <v>26</v>
      </c>
      <c r="AB96" s="22">
        <v>26</v>
      </c>
      <c r="AC96" s="22">
        <v>26</v>
      </c>
      <c r="AD96" s="22">
        <v>26</v>
      </c>
      <c r="AE96" s="22">
        <v>26</v>
      </c>
      <c r="AF96" s="22">
        <v>26</v>
      </c>
      <c r="AG96" s="22">
        <v>26</v>
      </c>
      <c r="AH96" s="22">
        <v>26</v>
      </c>
      <c r="AI96" s="22">
        <v>26</v>
      </c>
      <c r="AJ96" s="22">
        <v>26</v>
      </c>
      <c r="AK96" s="22">
        <v>26</v>
      </c>
      <c r="AL96" s="22">
        <v>34</v>
      </c>
    </row>
    <row r="97" spans="1:38">
      <c r="A97" s="201" t="s">
        <v>241</v>
      </c>
      <c r="B97" s="145" t="s">
        <v>213</v>
      </c>
      <c r="C97" s="66" t="s">
        <v>123</v>
      </c>
      <c r="D97" s="66" t="s">
        <v>238</v>
      </c>
      <c r="E97" s="203">
        <f t="shared" si="2"/>
        <v>979999.99999999988</v>
      </c>
      <c r="F97" s="22">
        <f t="shared" si="3"/>
        <v>248000</v>
      </c>
      <c r="G97" s="22">
        <v>31</v>
      </c>
      <c r="H97" s="22">
        <v>31</v>
      </c>
      <c r="I97" s="22">
        <v>31</v>
      </c>
      <c r="J97" s="22">
        <v>31</v>
      </c>
      <c r="K97" s="22">
        <v>31</v>
      </c>
      <c r="L97" s="22">
        <v>31</v>
      </c>
      <c r="M97" s="22">
        <v>31</v>
      </c>
      <c r="N97" s="22">
        <v>31</v>
      </c>
      <c r="O97" s="22">
        <v>31</v>
      </c>
      <c r="P97" s="22">
        <v>31</v>
      </c>
      <c r="Q97" s="22">
        <v>31</v>
      </c>
      <c r="R97" s="22">
        <v>31</v>
      </c>
      <c r="S97" s="22">
        <v>31</v>
      </c>
      <c r="T97" s="22">
        <v>31</v>
      </c>
      <c r="U97" s="22">
        <v>31</v>
      </c>
      <c r="V97" s="22">
        <v>31</v>
      </c>
      <c r="W97" s="22">
        <v>31</v>
      </c>
      <c r="X97" s="22">
        <v>31</v>
      </c>
      <c r="Y97" s="22">
        <v>31</v>
      </c>
      <c r="Z97" s="22">
        <v>31</v>
      </c>
      <c r="AA97" s="22">
        <v>31</v>
      </c>
      <c r="AB97" s="22">
        <v>31</v>
      </c>
      <c r="AC97" s="22">
        <v>31</v>
      </c>
      <c r="AD97" s="22">
        <v>31</v>
      </c>
      <c r="AE97" s="22">
        <v>31</v>
      </c>
      <c r="AF97" s="22">
        <v>31</v>
      </c>
      <c r="AG97" s="22">
        <v>31</v>
      </c>
      <c r="AH97" s="22">
        <v>31</v>
      </c>
      <c r="AI97" s="22">
        <v>31</v>
      </c>
      <c r="AJ97" s="22">
        <v>31</v>
      </c>
      <c r="AK97" s="22">
        <v>31</v>
      </c>
      <c r="AL97" s="22">
        <v>18.999999999999886</v>
      </c>
    </row>
    <row r="98" spans="1:38">
      <c r="A98" s="201" t="s">
        <v>241</v>
      </c>
      <c r="B98" s="145" t="s">
        <v>213</v>
      </c>
      <c r="C98" s="66" t="s">
        <v>118</v>
      </c>
      <c r="D98" s="66" t="s">
        <v>238</v>
      </c>
      <c r="E98" s="203">
        <f t="shared" si="2"/>
        <v>574000</v>
      </c>
      <c r="F98" s="22">
        <f t="shared" si="3"/>
        <v>144000</v>
      </c>
      <c r="G98" s="22">
        <v>18</v>
      </c>
      <c r="H98" s="22">
        <v>18</v>
      </c>
      <c r="I98" s="22">
        <v>18</v>
      </c>
      <c r="J98" s="22">
        <v>18</v>
      </c>
      <c r="K98" s="22">
        <v>18</v>
      </c>
      <c r="L98" s="22">
        <v>18</v>
      </c>
      <c r="M98" s="22">
        <v>18</v>
      </c>
      <c r="N98" s="22">
        <v>18</v>
      </c>
      <c r="O98" s="22">
        <v>18</v>
      </c>
      <c r="P98" s="22">
        <v>18</v>
      </c>
      <c r="Q98" s="22">
        <v>18</v>
      </c>
      <c r="R98" s="22">
        <v>18</v>
      </c>
      <c r="S98" s="22">
        <v>18</v>
      </c>
      <c r="T98" s="22">
        <v>18</v>
      </c>
      <c r="U98" s="22">
        <v>18</v>
      </c>
      <c r="V98" s="22">
        <v>18</v>
      </c>
      <c r="W98" s="22">
        <v>18</v>
      </c>
      <c r="X98" s="22">
        <v>18</v>
      </c>
      <c r="Y98" s="22">
        <v>18</v>
      </c>
      <c r="Z98" s="22">
        <v>18</v>
      </c>
      <c r="AA98" s="22">
        <v>18</v>
      </c>
      <c r="AB98" s="22">
        <v>18</v>
      </c>
      <c r="AC98" s="22">
        <v>18</v>
      </c>
      <c r="AD98" s="22">
        <v>18</v>
      </c>
      <c r="AE98" s="22">
        <v>18</v>
      </c>
      <c r="AF98" s="22">
        <v>18</v>
      </c>
      <c r="AG98" s="22">
        <v>18</v>
      </c>
      <c r="AH98" s="22">
        <v>18</v>
      </c>
      <c r="AI98" s="22">
        <v>18</v>
      </c>
      <c r="AJ98" s="22">
        <v>18</v>
      </c>
      <c r="AK98" s="22">
        <v>18</v>
      </c>
      <c r="AL98" s="22">
        <v>16</v>
      </c>
    </row>
    <row r="99" spans="1:38">
      <c r="A99" s="201" t="s">
        <v>241</v>
      </c>
      <c r="B99" s="145" t="s">
        <v>213</v>
      </c>
      <c r="C99" s="66" t="s">
        <v>126</v>
      </c>
      <c r="D99" s="66" t="s">
        <v>238</v>
      </c>
      <c r="E99" s="203">
        <f t="shared" si="2"/>
        <v>979999.99999999988</v>
      </c>
      <c r="F99" s="22">
        <f t="shared" si="3"/>
        <v>248000</v>
      </c>
      <c r="G99" s="22">
        <v>31</v>
      </c>
      <c r="H99" s="22">
        <v>31</v>
      </c>
      <c r="I99" s="22">
        <v>31</v>
      </c>
      <c r="J99" s="22">
        <v>31</v>
      </c>
      <c r="K99" s="22">
        <v>31</v>
      </c>
      <c r="L99" s="22">
        <v>31</v>
      </c>
      <c r="M99" s="22">
        <v>31</v>
      </c>
      <c r="N99" s="22">
        <v>31</v>
      </c>
      <c r="O99" s="22">
        <v>31</v>
      </c>
      <c r="P99" s="22">
        <v>31</v>
      </c>
      <c r="Q99" s="22">
        <v>31</v>
      </c>
      <c r="R99" s="22">
        <v>31</v>
      </c>
      <c r="S99" s="22">
        <v>31</v>
      </c>
      <c r="T99" s="22">
        <v>31</v>
      </c>
      <c r="U99" s="22">
        <v>31</v>
      </c>
      <c r="V99" s="22">
        <v>31</v>
      </c>
      <c r="W99" s="22">
        <v>31</v>
      </c>
      <c r="X99" s="22">
        <v>31</v>
      </c>
      <c r="Y99" s="22">
        <v>31</v>
      </c>
      <c r="Z99" s="22">
        <v>31</v>
      </c>
      <c r="AA99" s="22">
        <v>31</v>
      </c>
      <c r="AB99" s="22">
        <v>31</v>
      </c>
      <c r="AC99" s="22">
        <v>31</v>
      </c>
      <c r="AD99" s="22">
        <v>31</v>
      </c>
      <c r="AE99" s="22">
        <v>31</v>
      </c>
      <c r="AF99" s="22">
        <v>31</v>
      </c>
      <c r="AG99" s="22">
        <v>31</v>
      </c>
      <c r="AH99" s="22">
        <v>31</v>
      </c>
      <c r="AI99" s="22">
        <v>31</v>
      </c>
      <c r="AJ99" s="22">
        <v>31</v>
      </c>
      <c r="AK99" s="22">
        <v>31</v>
      </c>
      <c r="AL99" s="22">
        <v>18.999999999999886</v>
      </c>
    </row>
    <row r="100" spans="1:38">
      <c r="A100" s="201" t="s">
        <v>241</v>
      </c>
      <c r="B100" s="145" t="s">
        <v>213</v>
      </c>
      <c r="C100" s="66" t="s">
        <v>0</v>
      </c>
      <c r="D100" s="66" t="s">
        <v>238</v>
      </c>
      <c r="E100" s="203">
        <f t="shared" si="2"/>
        <v>1260000</v>
      </c>
      <c r="F100" s="22">
        <f t="shared" si="3"/>
        <v>312000</v>
      </c>
      <c r="G100" s="22">
        <v>39</v>
      </c>
      <c r="H100" s="22">
        <v>39</v>
      </c>
      <c r="I100" s="22">
        <v>39</v>
      </c>
      <c r="J100" s="22">
        <v>39</v>
      </c>
      <c r="K100" s="22">
        <v>39</v>
      </c>
      <c r="L100" s="22">
        <v>39</v>
      </c>
      <c r="M100" s="22">
        <v>39</v>
      </c>
      <c r="N100" s="22">
        <v>39</v>
      </c>
      <c r="O100" s="22">
        <v>39</v>
      </c>
      <c r="P100" s="22">
        <v>39</v>
      </c>
      <c r="Q100" s="22">
        <v>39</v>
      </c>
      <c r="R100" s="22">
        <v>39</v>
      </c>
      <c r="S100" s="22">
        <v>39</v>
      </c>
      <c r="T100" s="22">
        <v>39</v>
      </c>
      <c r="U100" s="22">
        <v>39</v>
      </c>
      <c r="V100" s="22">
        <v>39</v>
      </c>
      <c r="W100" s="22">
        <v>39</v>
      </c>
      <c r="X100" s="22">
        <v>39</v>
      </c>
      <c r="Y100" s="22">
        <v>39</v>
      </c>
      <c r="Z100" s="22">
        <v>39</v>
      </c>
      <c r="AA100" s="22">
        <v>39</v>
      </c>
      <c r="AB100" s="22">
        <v>39</v>
      </c>
      <c r="AC100" s="22">
        <v>39</v>
      </c>
      <c r="AD100" s="22">
        <v>39</v>
      </c>
      <c r="AE100" s="22">
        <v>39</v>
      </c>
      <c r="AF100" s="22">
        <v>39</v>
      </c>
      <c r="AG100" s="22">
        <v>39</v>
      </c>
      <c r="AH100" s="22">
        <v>39</v>
      </c>
      <c r="AI100" s="22">
        <v>39</v>
      </c>
      <c r="AJ100" s="22">
        <v>39</v>
      </c>
      <c r="AK100" s="22">
        <v>39</v>
      </c>
      <c r="AL100" s="22">
        <v>51</v>
      </c>
    </row>
    <row r="101" spans="1:38">
      <c r="A101" s="201" t="s">
        <v>241</v>
      </c>
      <c r="B101" s="145" t="s">
        <v>213</v>
      </c>
      <c r="C101" s="66" t="s">
        <v>209</v>
      </c>
      <c r="D101" s="201" t="s">
        <v>238</v>
      </c>
      <c r="E101" s="203">
        <f t="shared" si="2"/>
        <v>560000</v>
      </c>
      <c r="F101" s="22">
        <f t="shared" si="3"/>
        <v>144000</v>
      </c>
      <c r="G101" s="22">
        <v>18</v>
      </c>
      <c r="H101" s="22">
        <v>18</v>
      </c>
      <c r="I101" s="22">
        <v>18</v>
      </c>
      <c r="J101" s="22">
        <v>18</v>
      </c>
      <c r="K101" s="22">
        <v>18</v>
      </c>
      <c r="L101" s="22">
        <v>18</v>
      </c>
      <c r="M101" s="22">
        <v>18</v>
      </c>
      <c r="N101" s="22">
        <v>18</v>
      </c>
      <c r="O101" s="22">
        <v>18</v>
      </c>
      <c r="P101" s="22">
        <v>18</v>
      </c>
      <c r="Q101" s="22">
        <v>18</v>
      </c>
      <c r="R101" s="22">
        <v>18</v>
      </c>
      <c r="S101" s="22">
        <v>18</v>
      </c>
      <c r="T101" s="22">
        <v>18</v>
      </c>
      <c r="U101" s="22">
        <v>18</v>
      </c>
      <c r="V101" s="22">
        <v>18</v>
      </c>
      <c r="W101" s="22">
        <v>18</v>
      </c>
      <c r="X101" s="22">
        <v>18</v>
      </c>
      <c r="Y101" s="22">
        <v>18</v>
      </c>
      <c r="Z101" s="22">
        <v>18</v>
      </c>
      <c r="AA101" s="22">
        <v>18</v>
      </c>
      <c r="AB101" s="22">
        <v>18</v>
      </c>
      <c r="AC101" s="22">
        <v>18</v>
      </c>
      <c r="AD101" s="22">
        <v>18</v>
      </c>
      <c r="AE101" s="22">
        <v>18</v>
      </c>
      <c r="AF101" s="22">
        <v>18</v>
      </c>
      <c r="AG101" s="22">
        <v>18</v>
      </c>
      <c r="AH101" s="22">
        <v>18</v>
      </c>
      <c r="AI101" s="22">
        <v>18</v>
      </c>
      <c r="AJ101" s="22">
        <v>18</v>
      </c>
      <c r="AK101" s="22">
        <v>18</v>
      </c>
      <c r="AL101" s="22">
        <v>2</v>
      </c>
    </row>
    <row r="102" spans="1:38">
      <c r="A102" s="201" t="s">
        <v>241</v>
      </c>
      <c r="B102" s="145" t="s">
        <v>213</v>
      </c>
      <c r="C102" s="66" t="s">
        <v>130</v>
      </c>
      <c r="D102" s="201" t="s">
        <v>238</v>
      </c>
      <c r="E102" s="203">
        <f t="shared" si="2"/>
        <v>1470000</v>
      </c>
      <c r="F102" s="22">
        <f t="shared" si="3"/>
        <v>368000</v>
      </c>
      <c r="G102" s="22">
        <v>46</v>
      </c>
      <c r="H102" s="22">
        <v>46</v>
      </c>
      <c r="I102" s="22">
        <v>46</v>
      </c>
      <c r="J102" s="22">
        <v>46</v>
      </c>
      <c r="K102" s="22">
        <v>46</v>
      </c>
      <c r="L102" s="22">
        <v>46</v>
      </c>
      <c r="M102" s="22">
        <v>46</v>
      </c>
      <c r="N102" s="22">
        <v>46</v>
      </c>
      <c r="O102" s="22">
        <v>46</v>
      </c>
      <c r="P102" s="22">
        <v>46</v>
      </c>
      <c r="Q102" s="22">
        <v>46</v>
      </c>
      <c r="R102" s="22">
        <v>46</v>
      </c>
      <c r="S102" s="22">
        <v>46</v>
      </c>
      <c r="T102" s="22">
        <v>46</v>
      </c>
      <c r="U102" s="22">
        <v>46</v>
      </c>
      <c r="V102" s="22">
        <v>46</v>
      </c>
      <c r="W102" s="22">
        <v>46</v>
      </c>
      <c r="X102" s="22">
        <v>46</v>
      </c>
      <c r="Y102" s="22">
        <v>46</v>
      </c>
      <c r="Z102" s="22">
        <v>46</v>
      </c>
      <c r="AA102" s="22">
        <v>46</v>
      </c>
      <c r="AB102" s="22">
        <v>46</v>
      </c>
      <c r="AC102" s="22">
        <v>46</v>
      </c>
      <c r="AD102" s="22">
        <v>46</v>
      </c>
      <c r="AE102" s="22">
        <v>46</v>
      </c>
      <c r="AF102" s="22">
        <v>46</v>
      </c>
      <c r="AG102" s="22">
        <v>46</v>
      </c>
      <c r="AH102" s="22">
        <v>46</v>
      </c>
      <c r="AI102" s="22">
        <v>46</v>
      </c>
      <c r="AJ102" s="22">
        <v>46</v>
      </c>
      <c r="AK102" s="22">
        <v>46</v>
      </c>
      <c r="AL102" s="22">
        <v>44</v>
      </c>
    </row>
    <row r="103" spans="1:38">
      <c r="A103" s="201" t="s">
        <v>241</v>
      </c>
      <c r="B103" s="145" t="s">
        <v>213</v>
      </c>
      <c r="C103" s="66" t="s">
        <v>119</v>
      </c>
      <c r="D103" s="204" t="s">
        <v>238</v>
      </c>
      <c r="E103" s="203">
        <f t="shared" si="2"/>
        <v>1260000</v>
      </c>
      <c r="F103" s="22">
        <f t="shared" si="3"/>
        <v>312000</v>
      </c>
      <c r="G103" s="22">
        <v>39</v>
      </c>
      <c r="H103" s="22">
        <v>39</v>
      </c>
      <c r="I103" s="22">
        <v>39</v>
      </c>
      <c r="J103" s="22">
        <v>39</v>
      </c>
      <c r="K103" s="22">
        <v>39</v>
      </c>
      <c r="L103" s="22">
        <v>39</v>
      </c>
      <c r="M103" s="22">
        <v>39</v>
      </c>
      <c r="N103" s="22">
        <v>39</v>
      </c>
      <c r="O103" s="22">
        <v>39</v>
      </c>
      <c r="P103" s="22">
        <v>39</v>
      </c>
      <c r="Q103" s="22">
        <v>39</v>
      </c>
      <c r="R103" s="22">
        <v>39</v>
      </c>
      <c r="S103" s="22">
        <v>39</v>
      </c>
      <c r="T103" s="22">
        <v>39</v>
      </c>
      <c r="U103" s="22">
        <v>39</v>
      </c>
      <c r="V103" s="22">
        <v>39</v>
      </c>
      <c r="W103" s="22">
        <v>39</v>
      </c>
      <c r="X103" s="22">
        <v>39</v>
      </c>
      <c r="Y103" s="22">
        <v>39</v>
      </c>
      <c r="Z103" s="22">
        <v>39</v>
      </c>
      <c r="AA103" s="22">
        <v>39</v>
      </c>
      <c r="AB103" s="22">
        <v>39</v>
      </c>
      <c r="AC103" s="22">
        <v>39</v>
      </c>
      <c r="AD103" s="22">
        <v>39</v>
      </c>
      <c r="AE103" s="22">
        <v>39</v>
      </c>
      <c r="AF103" s="22">
        <v>39</v>
      </c>
      <c r="AG103" s="22">
        <v>39</v>
      </c>
      <c r="AH103" s="22">
        <v>39</v>
      </c>
      <c r="AI103" s="22">
        <v>39</v>
      </c>
      <c r="AJ103" s="22">
        <v>39</v>
      </c>
      <c r="AK103" s="22">
        <v>39</v>
      </c>
      <c r="AL103" s="22">
        <v>51</v>
      </c>
    </row>
    <row r="104" spans="1:38">
      <c r="A104" s="201" t="s">
        <v>241</v>
      </c>
      <c r="B104" s="145" t="s">
        <v>213</v>
      </c>
      <c r="C104" s="66" t="s">
        <v>122</v>
      </c>
      <c r="D104" s="204" t="s">
        <v>238</v>
      </c>
      <c r="E104" s="203">
        <f t="shared" si="2"/>
        <v>503999.99999999994</v>
      </c>
      <c r="F104" s="22">
        <f t="shared" si="3"/>
        <v>128000</v>
      </c>
      <c r="G104" s="22">
        <v>16</v>
      </c>
      <c r="H104" s="22">
        <v>16</v>
      </c>
      <c r="I104" s="22">
        <v>16</v>
      </c>
      <c r="J104" s="22">
        <v>16</v>
      </c>
      <c r="K104" s="22">
        <v>16</v>
      </c>
      <c r="L104" s="22">
        <v>16</v>
      </c>
      <c r="M104" s="22">
        <v>16</v>
      </c>
      <c r="N104" s="22">
        <v>16</v>
      </c>
      <c r="O104" s="22">
        <v>16</v>
      </c>
      <c r="P104" s="22">
        <v>16</v>
      </c>
      <c r="Q104" s="22">
        <v>16</v>
      </c>
      <c r="R104" s="22">
        <v>16</v>
      </c>
      <c r="S104" s="22">
        <v>16</v>
      </c>
      <c r="T104" s="22">
        <v>16</v>
      </c>
      <c r="U104" s="22">
        <v>16</v>
      </c>
      <c r="V104" s="22">
        <v>16</v>
      </c>
      <c r="W104" s="22">
        <v>16</v>
      </c>
      <c r="X104" s="22">
        <v>16</v>
      </c>
      <c r="Y104" s="22">
        <v>16</v>
      </c>
      <c r="Z104" s="22">
        <v>16</v>
      </c>
      <c r="AA104" s="22">
        <v>16</v>
      </c>
      <c r="AB104" s="22">
        <v>16</v>
      </c>
      <c r="AC104" s="22">
        <v>16</v>
      </c>
      <c r="AD104" s="22">
        <v>16</v>
      </c>
      <c r="AE104" s="22">
        <v>16</v>
      </c>
      <c r="AF104" s="22">
        <v>16</v>
      </c>
      <c r="AG104" s="22">
        <v>16</v>
      </c>
      <c r="AH104" s="22">
        <v>16</v>
      </c>
      <c r="AI104" s="22">
        <v>16</v>
      </c>
      <c r="AJ104" s="22">
        <v>16</v>
      </c>
      <c r="AK104" s="22">
        <v>16</v>
      </c>
      <c r="AL104" s="22">
        <v>7.9999999999999432</v>
      </c>
    </row>
    <row r="105" spans="1:38">
      <c r="A105" s="201" t="s">
        <v>241</v>
      </c>
      <c r="B105" s="145" t="s">
        <v>213</v>
      </c>
      <c r="C105" s="66" t="s">
        <v>211</v>
      </c>
      <c r="D105" s="204" t="s">
        <v>238</v>
      </c>
      <c r="E105" s="203">
        <f t="shared" si="2"/>
        <v>840000</v>
      </c>
      <c r="F105" s="22">
        <f t="shared" si="3"/>
        <v>208000</v>
      </c>
      <c r="G105" s="22">
        <v>26</v>
      </c>
      <c r="H105" s="22">
        <v>26</v>
      </c>
      <c r="I105" s="22">
        <v>26</v>
      </c>
      <c r="J105" s="22">
        <v>26</v>
      </c>
      <c r="K105" s="22">
        <v>26</v>
      </c>
      <c r="L105" s="22">
        <v>26</v>
      </c>
      <c r="M105" s="22">
        <v>26</v>
      </c>
      <c r="N105" s="22">
        <v>26</v>
      </c>
      <c r="O105" s="22">
        <v>26</v>
      </c>
      <c r="P105" s="22">
        <v>26</v>
      </c>
      <c r="Q105" s="22">
        <v>26</v>
      </c>
      <c r="R105" s="22">
        <v>26</v>
      </c>
      <c r="S105" s="22">
        <v>26</v>
      </c>
      <c r="T105" s="22">
        <v>26</v>
      </c>
      <c r="U105" s="22">
        <v>26</v>
      </c>
      <c r="V105" s="22">
        <v>26</v>
      </c>
      <c r="W105" s="22">
        <v>26</v>
      </c>
      <c r="X105" s="22">
        <v>26</v>
      </c>
      <c r="Y105" s="22">
        <v>26</v>
      </c>
      <c r="Z105" s="22">
        <v>26</v>
      </c>
      <c r="AA105" s="22">
        <v>26</v>
      </c>
      <c r="AB105" s="22">
        <v>26</v>
      </c>
      <c r="AC105" s="22">
        <v>26</v>
      </c>
      <c r="AD105" s="22">
        <v>26</v>
      </c>
      <c r="AE105" s="22">
        <v>26</v>
      </c>
      <c r="AF105" s="22">
        <v>26</v>
      </c>
      <c r="AG105" s="22">
        <v>26</v>
      </c>
      <c r="AH105" s="22">
        <v>26</v>
      </c>
      <c r="AI105" s="22">
        <v>26</v>
      </c>
      <c r="AJ105" s="22">
        <v>26</v>
      </c>
      <c r="AK105" s="22">
        <v>26</v>
      </c>
      <c r="AL105" s="22">
        <v>34</v>
      </c>
    </row>
    <row r="106" spans="1:38">
      <c r="A106" s="201" t="s">
        <v>241</v>
      </c>
      <c r="B106" s="145" t="s">
        <v>213</v>
      </c>
      <c r="C106" s="66" t="s">
        <v>212</v>
      </c>
      <c r="D106" s="204" t="s">
        <v>238</v>
      </c>
      <c r="E106" s="203">
        <f t="shared" si="2"/>
        <v>616000</v>
      </c>
      <c r="F106" s="22">
        <f t="shared" si="3"/>
        <v>152000</v>
      </c>
      <c r="G106" s="22">
        <v>19</v>
      </c>
      <c r="H106" s="22">
        <v>19</v>
      </c>
      <c r="I106" s="22">
        <v>19</v>
      </c>
      <c r="J106" s="22">
        <v>19</v>
      </c>
      <c r="K106" s="22">
        <v>19</v>
      </c>
      <c r="L106" s="22">
        <v>19</v>
      </c>
      <c r="M106" s="22">
        <v>19</v>
      </c>
      <c r="N106" s="22">
        <v>19</v>
      </c>
      <c r="O106" s="22">
        <v>19</v>
      </c>
      <c r="P106" s="22">
        <v>19</v>
      </c>
      <c r="Q106" s="22">
        <v>19</v>
      </c>
      <c r="R106" s="22">
        <v>19</v>
      </c>
      <c r="S106" s="22">
        <v>19</v>
      </c>
      <c r="T106" s="22">
        <v>19</v>
      </c>
      <c r="U106" s="22">
        <v>19</v>
      </c>
      <c r="V106" s="22">
        <v>19</v>
      </c>
      <c r="W106" s="22">
        <v>19</v>
      </c>
      <c r="X106" s="22">
        <v>19</v>
      </c>
      <c r="Y106" s="22">
        <v>19</v>
      </c>
      <c r="Z106" s="22">
        <v>19</v>
      </c>
      <c r="AA106" s="22">
        <v>19</v>
      </c>
      <c r="AB106" s="22">
        <v>19</v>
      </c>
      <c r="AC106" s="22">
        <v>19</v>
      </c>
      <c r="AD106" s="22">
        <v>19</v>
      </c>
      <c r="AE106" s="22">
        <v>19</v>
      </c>
      <c r="AF106" s="22">
        <v>19</v>
      </c>
      <c r="AG106" s="22">
        <v>19</v>
      </c>
      <c r="AH106" s="22">
        <v>19</v>
      </c>
      <c r="AI106" s="22">
        <v>19</v>
      </c>
      <c r="AJ106" s="22">
        <v>19</v>
      </c>
      <c r="AK106" s="22">
        <v>19</v>
      </c>
      <c r="AL106" s="22">
        <v>27</v>
      </c>
    </row>
    <row r="107" spans="1:38">
      <c r="A107" s="201" t="s">
        <v>241</v>
      </c>
      <c r="B107" s="145" t="s">
        <v>213</v>
      </c>
      <c r="C107" s="66" t="s">
        <v>125</v>
      </c>
      <c r="D107" s="204" t="s">
        <v>238</v>
      </c>
      <c r="E107" s="203">
        <f t="shared" si="2"/>
        <v>1400000</v>
      </c>
      <c r="F107" s="22">
        <f t="shared" si="3"/>
        <v>352000</v>
      </c>
      <c r="G107" s="22">
        <v>44</v>
      </c>
      <c r="H107" s="22">
        <v>44</v>
      </c>
      <c r="I107" s="22">
        <v>44</v>
      </c>
      <c r="J107" s="22">
        <v>44</v>
      </c>
      <c r="K107" s="22">
        <v>44</v>
      </c>
      <c r="L107" s="22">
        <v>44</v>
      </c>
      <c r="M107" s="22">
        <v>44</v>
      </c>
      <c r="N107" s="22">
        <v>44</v>
      </c>
      <c r="O107" s="22">
        <v>44</v>
      </c>
      <c r="P107" s="22">
        <v>44</v>
      </c>
      <c r="Q107" s="22">
        <v>44</v>
      </c>
      <c r="R107" s="22">
        <v>44</v>
      </c>
      <c r="S107" s="22">
        <v>44</v>
      </c>
      <c r="T107" s="22">
        <v>44</v>
      </c>
      <c r="U107" s="22">
        <v>44</v>
      </c>
      <c r="V107" s="22">
        <v>44</v>
      </c>
      <c r="W107" s="22">
        <v>44</v>
      </c>
      <c r="X107" s="22">
        <v>44</v>
      </c>
      <c r="Y107" s="22">
        <v>44</v>
      </c>
      <c r="Z107" s="22">
        <v>44</v>
      </c>
      <c r="AA107" s="22">
        <v>44</v>
      </c>
      <c r="AB107" s="22">
        <v>44</v>
      </c>
      <c r="AC107" s="22">
        <v>44</v>
      </c>
      <c r="AD107" s="22">
        <v>44</v>
      </c>
      <c r="AE107" s="22">
        <v>44</v>
      </c>
      <c r="AF107" s="22">
        <v>44</v>
      </c>
      <c r="AG107" s="22">
        <v>44</v>
      </c>
      <c r="AH107" s="22">
        <v>44</v>
      </c>
      <c r="AI107" s="22">
        <v>44</v>
      </c>
      <c r="AJ107" s="22">
        <v>44</v>
      </c>
      <c r="AK107" s="22">
        <v>44</v>
      </c>
      <c r="AL107" s="22">
        <v>36</v>
      </c>
    </row>
    <row r="108" spans="1:38">
      <c r="A108" s="201" t="s">
        <v>241</v>
      </c>
      <c r="B108" s="145" t="s">
        <v>213</v>
      </c>
      <c r="C108" s="66" t="s">
        <v>127</v>
      </c>
      <c r="D108" s="204" t="s">
        <v>238</v>
      </c>
      <c r="E108" s="203">
        <f t="shared" si="2"/>
        <v>1120000</v>
      </c>
      <c r="F108" s="22">
        <f t="shared" si="3"/>
        <v>280000</v>
      </c>
      <c r="G108" s="22">
        <v>35</v>
      </c>
      <c r="H108" s="22">
        <v>35</v>
      </c>
      <c r="I108" s="22">
        <v>35</v>
      </c>
      <c r="J108" s="22">
        <v>35</v>
      </c>
      <c r="K108" s="22">
        <v>35</v>
      </c>
      <c r="L108" s="22">
        <v>35</v>
      </c>
      <c r="M108" s="22">
        <v>35</v>
      </c>
      <c r="N108" s="22">
        <v>35</v>
      </c>
      <c r="O108" s="22">
        <v>35</v>
      </c>
      <c r="P108" s="22">
        <v>35</v>
      </c>
      <c r="Q108" s="22">
        <v>35</v>
      </c>
      <c r="R108" s="22">
        <v>35</v>
      </c>
      <c r="S108" s="22">
        <v>35</v>
      </c>
      <c r="T108" s="22">
        <v>35</v>
      </c>
      <c r="U108" s="22">
        <v>35</v>
      </c>
      <c r="V108" s="22">
        <v>35</v>
      </c>
      <c r="W108" s="22">
        <v>35</v>
      </c>
      <c r="X108" s="22">
        <v>35</v>
      </c>
      <c r="Y108" s="22">
        <v>35</v>
      </c>
      <c r="Z108" s="22">
        <v>35</v>
      </c>
      <c r="AA108" s="22">
        <v>35</v>
      </c>
      <c r="AB108" s="22">
        <v>35</v>
      </c>
      <c r="AC108" s="22">
        <v>35</v>
      </c>
      <c r="AD108" s="22">
        <v>35</v>
      </c>
      <c r="AE108" s="22">
        <v>35</v>
      </c>
      <c r="AF108" s="22">
        <v>35</v>
      </c>
      <c r="AG108" s="22">
        <v>35</v>
      </c>
      <c r="AH108" s="22">
        <v>35</v>
      </c>
      <c r="AI108" s="22">
        <v>35</v>
      </c>
      <c r="AJ108" s="22">
        <v>35</v>
      </c>
      <c r="AK108" s="22">
        <v>35</v>
      </c>
      <c r="AL108" s="22">
        <v>35</v>
      </c>
    </row>
    <row r="109" spans="1:38">
      <c r="A109" s="201" t="s">
        <v>241</v>
      </c>
      <c r="B109" s="145" t="s">
        <v>213</v>
      </c>
      <c r="C109" s="66" t="s">
        <v>117</v>
      </c>
      <c r="D109" s="204" t="s">
        <v>238</v>
      </c>
      <c r="E109" s="203">
        <f t="shared" si="2"/>
        <v>630000</v>
      </c>
      <c r="F109" s="22">
        <f t="shared" si="3"/>
        <v>160000</v>
      </c>
      <c r="G109" s="22">
        <v>20</v>
      </c>
      <c r="H109" s="22">
        <v>20</v>
      </c>
      <c r="I109" s="22">
        <v>20</v>
      </c>
      <c r="J109" s="22">
        <v>20</v>
      </c>
      <c r="K109" s="22">
        <v>20</v>
      </c>
      <c r="L109" s="22">
        <v>20</v>
      </c>
      <c r="M109" s="22">
        <v>20</v>
      </c>
      <c r="N109" s="22">
        <v>20</v>
      </c>
      <c r="O109" s="22">
        <v>20</v>
      </c>
      <c r="P109" s="22">
        <v>20</v>
      </c>
      <c r="Q109" s="22">
        <v>20</v>
      </c>
      <c r="R109" s="22">
        <v>20</v>
      </c>
      <c r="S109" s="22">
        <v>20</v>
      </c>
      <c r="T109" s="22">
        <v>20</v>
      </c>
      <c r="U109" s="22">
        <v>20</v>
      </c>
      <c r="V109" s="22">
        <v>20</v>
      </c>
      <c r="W109" s="22">
        <v>20</v>
      </c>
      <c r="X109" s="22">
        <v>20</v>
      </c>
      <c r="Y109" s="22">
        <v>20</v>
      </c>
      <c r="Z109" s="22">
        <v>20</v>
      </c>
      <c r="AA109" s="22">
        <v>20</v>
      </c>
      <c r="AB109" s="22">
        <v>20</v>
      </c>
      <c r="AC109" s="22">
        <v>20</v>
      </c>
      <c r="AD109" s="22">
        <v>20</v>
      </c>
      <c r="AE109" s="22">
        <v>20</v>
      </c>
      <c r="AF109" s="22">
        <v>20</v>
      </c>
      <c r="AG109" s="22">
        <v>20</v>
      </c>
      <c r="AH109" s="22">
        <v>20</v>
      </c>
      <c r="AI109" s="22">
        <v>20</v>
      </c>
      <c r="AJ109" s="22">
        <v>20</v>
      </c>
      <c r="AK109" s="22">
        <v>20</v>
      </c>
      <c r="AL109" s="22">
        <v>10</v>
      </c>
    </row>
    <row r="110" spans="1:38">
      <c r="A110" s="201" t="s">
        <v>241</v>
      </c>
      <c r="B110" s="145" t="s">
        <v>213</v>
      </c>
      <c r="C110" s="66" t="s">
        <v>129</v>
      </c>
      <c r="D110" s="204" t="s">
        <v>238</v>
      </c>
      <c r="E110" s="203">
        <f t="shared" si="2"/>
        <v>581000</v>
      </c>
      <c r="F110" s="22">
        <f t="shared" si="3"/>
        <v>144000</v>
      </c>
      <c r="G110" s="22">
        <v>18</v>
      </c>
      <c r="H110" s="22">
        <v>18</v>
      </c>
      <c r="I110" s="22">
        <v>18</v>
      </c>
      <c r="J110" s="22">
        <v>18</v>
      </c>
      <c r="K110" s="22">
        <v>18</v>
      </c>
      <c r="L110" s="22">
        <v>18</v>
      </c>
      <c r="M110" s="22">
        <v>18</v>
      </c>
      <c r="N110" s="22">
        <v>18</v>
      </c>
      <c r="O110" s="22">
        <v>18</v>
      </c>
      <c r="P110" s="22">
        <v>18</v>
      </c>
      <c r="Q110" s="22">
        <v>18</v>
      </c>
      <c r="R110" s="22">
        <v>18</v>
      </c>
      <c r="S110" s="22">
        <v>18</v>
      </c>
      <c r="T110" s="22">
        <v>18</v>
      </c>
      <c r="U110" s="22">
        <v>18</v>
      </c>
      <c r="V110" s="22">
        <v>18</v>
      </c>
      <c r="W110" s="22">
        <v>18</v>
      </c>
      <c r="X110" s="22">
        <v>18</v>
      </c>
      <c r="Y110" s="22">
        <v>18</v>
      </c>
      <c r="Z110" s="22">
        <v>18</v>
      </c>
      <c r="AA110" s="22">
        <v>18</v>
      </c>
      <c r="AB110" s="22">
        <v>18</v>
      </c>
      <c r="AC110" s="22">
        <v>18</v>
      </c>
      <c r="AD110" s="22">
        <v>18</v>
      </c>
      <c r="AE110" s="22">
        <v>18</v>
      </c>
      <c r="AF110" s="22">
        <v>18</v>
      </c>
      <c r="AG110" s="22">
        <v>18</v>
      </c>
      <c r="AH110" s="22">
        <v>18</v>
      </c>
      <c r="AI110" s="22">
        <v>18</v>
      </c>
      <c r="AJ110" s="22">
        <v>18</v>
      </c>
      <c r="AK110" s="22">
        <v>18</v>
      </c>
      <c r="AL110" s="22">
        <v>23</v>
      </c>
    </row>
    <row r="111" spans="1:38">
      <c r="A111" s="201" t="s">
        <v>241</v>
      </c>
      <c r="B111" s="145" t="s">
        <v>213</v>
      </c>
      <c r="C111" s="66" t="s">
        <v>210</v>
      </c>
      <c r="D111" s="204" t="s">
        <v>238</v>
      </c>
      <c r="E111" s="203">
        <f t="shared" si="2"/>
        <v>700000</v>
      </c>
      <c r="F111" s="22">
        <f t="shared" si="3"/>
        <v>176000</v>
      </c>
      <c r="G111" s="22">
        <v>22</v>
      </c>
      <c r="H111" s="22">
        <v>22</v>
      </c>
      <c r="I111" s="22">
        <v>22</v>
      </c>
      <c r="J111" s="22">
        <v>22</v>
      </c>
      <c r="K111" s="22">
        <v>22</v>
      </c>
      <c r="L111" s="22">
        <v>22</v>
      </c>
      <c r="M111" s="22">
        <v>22</v>
      </c>
      <c r="N111" s="22">
        <v>22</v>
      </c>
      <c r="O111" s="22">
        <v>22</v>
      </c>
      <c r="P111" s="22">
        <v>22</v>
      </c>
      <c r="Q111" s="22">
        <v>22</v>
      </c>
      <c r="R111" s="22">
        <v>22</v>
      </c>
      <c r="S111" s="22">
        <v>22</v>
      </c>
      <c r="T111" s="22">
        <v>22</v>
      </c>
      <c r="U111" s="22">
        <v>22</v>
      </c>
      <c r="V111" s="22">
        <v>22</v>
      </c>
      <c r="W111" s="22">
        <v>22</v>
      </c>
      <c r="X111" s="22">
        <v>22</v>
      </c>
      <c r="Y111" s="22">
        <v>22</v>
      </c>
      <c r="Z111" s="22">
        <v>22</v>
      </c>
      <c r="AA111" s="22">
        <v>22</v>
      </c>
      <c r="AB111" s="22">
        <v>22</v>
      </c>
      <c r="AC111" s="22">
        <v>22</v>
      </c>
      <c r="AD111" s="22">
        <v>22</v>
      </c>
      <c r="AE111" s="22">
        <v>22</v>
      </c>
      <c r="AF111" s="22">
        <v>22</v>
      </c>
      <c r="AG111" s="22">
        <v>22</v>
      </c>
      <c r="AH111" s="22">
        <v>22</v>
      </c>
      <c r="AI111" s="22">
        <v>22</v>
      </c>
      <c r="AJ111" s="22">
        <v>22</v>
      </c>
      <c r="AK111" s="22">
        <v>22</v>
      </c>
      <c r="AL111" s="22">
        <v>18</v>
      </c>
    </row>
    <row r="112" spans="1:38">
      <c r="A112" s="201" t="s">
        <v>241</v>
      </c>
      <c r="B112" s="145" t="s">
        <v>213</v>
      </c>
      <c r="C112" s="66" t="s">
        <v>128</v>
      </c>
      <c r="D112" s="204" t="s">
        <v>238</v>
      </c>
      <c r="E112" s="203">
        <f t="shared" si="2"/>
        <v>420000</v>
      </c>
      <c r="F112" s="22">
        <f t="shared" si="3"/>
        <v>104000</v>
      </c>
      <c r="G112" s="22">
        <v>13</v>
      </c>
      <c r="H112" s="22">
        <v>13</v>
      </c>
      <c r="I112" s="22">
        <v>13</v>
      </c>
      <c r="J112" s="22">
        <v>13</v>
      </c>
      <c r="K112" s="22">
        <v>13</v>
      </c>
      <c r="L112" s="22">
        <v>13</v>
      </c>
      <c r="M112" s="22">
        <v>13</v>
      </c>
      <c r="N112" s="22">
        <v>13</v>
      </c>
      <c r="O112" s="22">
        <v>13</v>
      </c>
      <c r="P112" s="22">
        <v>13</v>
      </c>
      <c r="Q112" s="22">
        <v>13</v>
      </c>
      <c r="R112" s="22">
        <v>13</v>
      </c>
      <c r="S112" s="22">
        <v>13</v>
      </c>
      <c r="T112" s="22">
        <v>13</v>
      </c>
      <c r="U112" s="22">
        <v>13</v>
      </c>
      <c r="V112" s="22">
        <v>13</v>
      </c>
      <c r="W112" s="22">
        <v>13</v>
      </c>
      <c r="X112" s="22">
        <v>13</v>
      </c>
      <c r="Y112" s="22">
        <v>13</v>
      </c>
      <c r="Z112" s="22">
        <v>13</v>
      </c>
      <c r="AA112" s="22">
        <v>13</v>
      </c>
      <c r="AB112" s="22">
        <v>13</v>
      </c>
      <c r="AC112" s="22">
        <v>13</v>
      </c>
      <c r="AD112" s="22">
        <v>13</v>
      </c>
      <c r="AE112" s="22">
        <v>13</v>
      </c>
      <c r="AF112" s="22">
        <v>13</v>
      </c>
      <c r="AG112" s="22">
        <v>13</v>
      </c>
      <c r="AH112" s="22">
        <v>13</v>
      </c>
      <c r="AI112" s="22">
        <v>13</v>
      </c>
      <c r="AJ112" s="22">
        <v>13</v>
      </c>
      <c r="AK112" s="22">
        <v>13</v>
      </c>
      <c r="AL112" s="22">
        <v>17</v>
      </c>
    </row>
    <row r="113" spans="1:38">
      <c r="A113" s="201" t="s">
        <v>241</v>
      </c>
      <c r="B113" s="145" t="s">
        <v>213</v>
      </c>
      <c r="C113" s="66" t="s">
        <v>208</v>
      </c>
      <c r="D113" s="204" t="s">
        <v>238</v>
      </c>
      <c r="E113" s="203">
        <f t="shared" si="2"/>
        <v>665000</v>
      </c>
      <c r="F113" s="22">
        <f t="shared" si="3"/>
        <v>168000</v>
      </c>
      <c r="G113" s="22">
        <v>21</v>
      </c>
      <c r="H113" s="22">
        <v>21</v>
      </c>
      <c r="I113" s="22">
        <v>21</v>
      </c>
      <c r="J113" s="22">
        <v>21</v>
      </c>
      <c r="K113" s="22">
        <v>21</v>
      </c>
      <c r="L113" s="22">
        <v>21</v>
      </c>
      <c r="M113" s="22">
        <v>21</v>
      </c>
      <c r="N113" s="22">
        <v>21</v>
      </c>
      <c r="O113" s="22">
        <v>21</v>
      </c>
      <c r="P113" s="22">
        <v>21</v>
      </c>
      <c r="Q113" s="22">
        <v>21</v>
      </c>
      <c r="R113" s="22">
        <v>21</v>
      </c>
      <c r="S113" s="22">
        <v>21</v>
      </c>
      <c r="T113" s="22">
        <v>21</v>
      </c>
      <c r="U113" s="22">
        <v>21</v>
      </c>
      <c r="V113" s="22">
        <v>21</v>
      </c>
      <c r="W113" s="22">
        <v>21</v>
      </c>
      <c r="X113" s="22">
        <v>21</v>
      </c>
      <c r="Y113" s="22">
        <v>21</v>
      </c>
      <c r="Z113" s="22">
        <v>21</v>
      </c>
      <c r="AA113" s="22">
        <v>21</v>
      </c>
      <c r="AB113" s="22">
        <v>21</v>
      </c>
      <c r="AC113" s="22">
        <v>21</v>
      </c>
      <c r="AD113" s="22">
        <v>21</v>
      </c>
      <c r="AE113" s="22">
        <v>21</v>
      </c>
      <c r="AF113" s="22">
        <v>21</v>
      </c>
      <c r="AG113" s="22">
        <v>21</v>
      </c>
      <c r="AH113" s="22">
        <v>21</v>
      </c>
      <c r="AI113" s="22">
        <v>21</v>
      </c>
      <c r="AJ113" s="22">
        <v>21</v>
      </c>
      <c r="AK113" s="22">
        <v>21</v>
      </c>
      <c r="AL113" s="22">
        <v>14</v>
      </c>
    </row>
    <row r="114" spans="1:38">
      <c r="A114" s="201" t="s">
        <v>241</v>
      </c>
      <c r="B114" s="145" t="s">
        <v>213</v>
      </c>
      <c r="C114" s="66" t="s">
        <v>124</v>
      </c>
      <c r="D114" s="204" t="s">
        <v>238</v>
      </c>
      <c r="E114" s="203">
        <f t="shared" si="2"/>
        <v>518000</v>
      </c>
      <c r="F114" s="22">
        <f t="shared" si="3"/>
        <v>128000</v>
      </c>
      <c r="G114" s="22">
        <v>16</v>
      </c>
      <c r="H114" s="22">
        <v>16</v>
      </c>
      <c r="I114" s="22">
        <v>16</v>
      </c>
      <c r="J114" s="22">
        <v>16</v>
      </c>
      <c r="K114" s="22">
        <v>16</v>
      </c>
      <c r="L114" s="22">
        <v>16</v>
      </c>
      <c r="M114" s="22">
        <v>16</v>
      </c>
      <c r="N114" s="22">
        <v>16</v>
      </c>
      <c r="O114" s="22">
        <v>16</v>
      </c>
      <c r="P114" s="22">
        <v>16</v>
      </c>
      <c r="Q114" s="22">
        <v>16</v>
      </c>
      <c r="R114" s="22">
        <v>16</v>
      </c>
      <c r="S114" s="22">
        <v>16</v>
      </c>
      <c r="T114" s="22">
        <v>16</v>
      </c>
      <c r="U114" s="22">
        <v>16</v>
      </c>
      <c r="V114" s="22">
        <v>16</v>
      </c>
      <c r="W114" s="22">
        <v>16</v>
      </c>
      <c r="X114" s="22">
        <v>16</v>
      </c>
      <c r="Y114" s="22">
        <v>16</v>
      </c>
      <c r="Z114" s="22">
        <v>16</v>
      </c>
      <c r="AA114" s="22">
        <v>16</v>
      </c>
      <c r="AB114" s="22">
        <v>16</v>
      </c>
      <c r="AC114" s="22">
        <v>16</v>
      </c>
      <c r="AD114" s="22">
        <v>16</v>
      </c>
      <c r="AE114" s="22">
        <v>16</v>
      </c>
      <c r="AF114" s="22">
        <v>16</v>
      </c>
      <c r="AG114" s="22">
        <v>16</v>
      </c>
      <c r="AH114" s="22">
        <v>16</v>
      </c>
      <c r="AI114" s="22">
        <v>16</v>
      </c>
      <c r="AJ114" s="22">
        <v>16</v>
      </c>
      <c r="AK114" s="22">
        <v>16</v>
      </c>
      <c r="AL114" s="22">
        <v>22</v>
      </c>
    </row>
    <row r="115" spans="1:38">
      <c r="A115" s="201" t="s">
        <v>241</v>
      </c>
      <c r="B115" s="145" t="s">
        <v>213</v>
      </c>
      <c r="C115" s="66" t="s">
        <v>206</v>
      </c>
      <c r="D115" s="204" t="s">
        <v>238</v>
      </c>
      <c r="E115" s="203">
        <f t="shared" si="2"/>
        <v>294000</v>
      </c>
      <c r="F115" s="22">
        <f t="shared" si="3"/>
        <v>72000</v>
      </c>
      <c r="G115" s="22">
        <v>9</v>
      </c>
      <c r="H115" s="22">
        <v>9</v>
      </c>
      <c r="I115" s="22">
        <v>9</v>
      </c>
      <c r="J115" s="22">
        <v>9</v>
      </c>
      <c r="K115" s="22">
        <v>9</v>
      </c>
      <c r="L115" s="22">
        <v>9</v>
      </c>
      <c r="M115" s="22">
        <v>9</v>
      </c>
      <c r="N115" s="22">
        <v>9</v>
      </c>
      <c r="O115" s="22">
        <v>9</v>
      </c>
      <c r="P115" s="22">
        <v>9</v>
      </c>
      <c r="Q115" s="22">
        <v>9</v>
      </c>
      <c r="R115" s="22">
        <v>9</v>
      </c>
      <c r="S115" s="22">
        <v>9</v>
      </c>
      <c r="T115" s="22">
        <v>9</v>
      </c>
      <c r="U115" s="22">
        <v>9</v>
      </c>
      <c r="V115" s="22">
        <v>9</v>
      </c>
      <c r="W115" s="22">
        <v>9</v>
      </c>
      <c r="X115" s="22">
        <v>9</v>
      </c>
      <c r="Y115" s="22">
        <v>9</v>
      </c>
      <c r="Z115" s="22">
        <v>9</v>
      </c>
      <c r="AA115" s="22">
        <v>9</v>
      </c>
      <c r="AB115" s="22">
        <v>9</v>
      </c>
      <c r="AC115" s="22">
        <v>9</v>
      </c>
      <c r="AD115" s="22">
        <v>9</v>
      </c>
      <c r="AE115" s="22">
        <v>9</v>
      </c>
      <c r="AF115" s="22">
        <v>9</v>
      </c>
      <c r="AG115" s="22">
        <v>9</v>
      </c>
      <c r="AH115" s="22">
        <v>9</v>
      </c>
      <c r="AI115" s="22">
        <v>9</v>
      </c>
      <c r="AJ115" s="22">
        <v>9</v>
      </c>
      <c r="AK115" s="22">
        <v>9</v>
      </c>
      <c r="AL115" s="22">
        <v>15</v>
      </c>
    </row>
    <row r="116" spans="1:38">
      <c r="A116" s="201" t="s">
        <v>241</v>
      </c>
      <c r="B116" s="145" t="s">
        <v>213</v>
      </c>
      <c r="C116" s="66" t="s">
        <v>207</v>
      </c>
      <c r="D116" s="204" t="s">
        <v>238</v>
      </c>
      <c r="E116" s="203">
        <f t="shared" si="2"/>
        <v>560000</v>
      </c>
      <c r="F116" s="22">
        <f t="shared" si="3"/>
        <v>144000</v>
      </c>
      <c r="G116" s="22">
        <v>18</v>
      </c>
      <c r="H116" s="22">
        <v>18</v>
      </c>
      <c r="I116" s="22">
        <v>18</v>
      </c>
      <c r="J116" s="22">
        <v>18</v>
      </c>
      <c r="K116" s="22">
        <v>18</v>
      </c>
      <c r="L116" s="22">
        <v>18</v>
      </c>
      <c r="M116" s="22">
        <v>18</v>
      </c>
      <c r="N116" s="22">
        <v>18</v>
      </c>
      <c r="O116" s="22">
        <v>18</v>
      </c>
      <c r="P116" s="22">
        <v>18</v>
      </c>
      <c r="Q116" s="22">
        <v>18</v>
      </c>
      <c r="R116" s="22">
        <v>18</v>
      </c>
      <c r="S116" s="22">
        <v>18</v>
      </c>
      <c r="T116" s="22">
        <v>18</v>
      </c>
      <c r="U116" s="22">
        <v>18</v>
      </c>
      <c r="V116" s="22">
        <v>18</v>
      </c>
      <c r="W116" s="22">
        <v>18</v>
      </c>
      <c r="X116" s="22">
        <v>18</v>
      </c>
      <c r="Y116" s="22">
        <v>18</v>
      </c>
      <c r="Z116" s="22">
        <v>18</v>
      </c>
      <c r="AA116" s="22">
        <v>18</v>
      </c>
      <c r="AB116" s="22">
        <v>18</v>
      </c>
      <c r="AC116" s="22">
        <v>18</v>
      </c>
      <c r="AD116" s="22">
        <v>18</v>
      </c>
      <c r="AE116" s="22">
        <v>18</v>
      </c>
      <c r="AF116" s="22">
        <v>18</v>
      </c>
      <c r="AG116" s="22">
        <v>18</v>
      </c>
      <c r="AH116" s="22">
        <v>18</v>
      </c>
      <c r="AI116" s="22">
        <v>18</v>
      </c>
      <c r="AJ116" s="22">
        <v>18</v>
      </c>
      <c r="AK116" s="22">
        <v>18</v>
      </c>
      <c r="AL116" s="22">
        <v>2</v>
      </c>
    </row>
    <row r="117" spans="1:38">
      <c r="A117" s="201" t="s">
        <v>241</v>
      </c>
      <c r="B117" s="145" t="s">
        <v>213</v>
      </c>
      <c r="C117" s="66" t="s">
        <v>205</v>
      </c>
      <c r="D117" s="204" t="s">
        <v>238</v>
      </c>
      <c r="E117" s="203">
        <f t="shared" si="2"/>
        <v>315000</v>
      </c>
      <c r="F117" s="22">
        <f t="shared" si="3"/>
        <v>80000</v>
      </c>
      <c r="G117" s="22">
        <v>10</v>
      </c>
      <c r="H117" s="22">
        <v>10</v>
      </c>
      <c r="I117" s="22">
        <v>10</v>
      </c>
      <c r="J117" s="22">
        <v>10</v>
      </c>
      <c r="K117" s="22">
        <v>10</v>
      </c>
      <c r="L117" s="22">
        <v>10</v>
      </c>
      <c r="M117" s="22">
        <v>10</v>
      </c>
      <c r="N117" s="22">
        <v>10</v>
      </c>
      <c r="O117" s="22">
        <v>10</v>
      </c>
      <c r="P117" s="22">
        <v>10</v>
      </c>
      <c r="Q117" s="22">
        <v>10</v>
      </c>
      <c r="R117" s="22">
        <v>10</v>
      </c>
      <c r="S117" s="22">
        <v>10</v>
      </c>
      <c r="T117" s="22">
        <v>10</v>
      </c>
      <c r="U117" s="22">
        <v>10</v>
      </c>
      <c r="V117" s="22">
        <v>10</v>
      </c>
      <c r="W117" s="22">
        <v>10</v>
      </c>
      <c r="X117" s="22">
        <v>10</v>
      </c>
      <c r="Y117" s="22">
        <v>10</v>
      </c>
      <c r="Z117" s="22">
        <v>10</v>
      </c>
      <c r="AA117" s="22">
        <v>10</v>
      </c>
      <c r="AB117" s="22">
        <v>10</v>
      </c>
      <c r="AC117" s="22">
        <v>10</v>
      </c>
      <c r="AD117" s="22">
        <v>10</v>
      </c>
      <c r="AE117" s="22">
        <v>10</v>
      </c>
      <c r="AF117" s="22">
        <v>10</v>
      </c>
      <c r="AG117" s="22">
        <v>10</v>
      </c>
      <c r="AH117" s="22">
        <v>10</v>
      </c>
      <c r="AI117" s="22">
        <v>10</v>
      </c>
      <c r="AJ117" s="22">
        <v>10</v>
      </c>
      <c r="AK117" s="22">
        <v>10</v>
      </c>
      <c r="AL117" s="22">
        <v>5</v>
      </c>
    </row>
    <row r="118" spans="1:38">
      <c r="A118" s="201" t="s">
        <v>240</v>
      </c>
      <c r="B118" s="202" t="s">
        <v>190</v>
      </c>
      <c r="C118" s="66" t="s">
        <v>115</v>
      </c>
      <c r="D118" s="66" t="s">
        <v>245</v>
      </c>
      <c r="E118" s="203">
        <f t="shared" si="2"/>
        <v>300000</v>
      </c>
      <c r="F118" s="22">
        <f t="shared" si="3"/>
        <v>72000</v>
      </c>
      <c r="G118" s="22">
        <v>9</v>
      </c>
      <c r="H118" s="22">
        <v>9</v>
      </c>
      <c r="I118" s="22">
        <v>9</v>
      </c>
      <c r="J118" s="22">
        <v>9</v>
      </c>
      <c r="K118" s="22">
        <v>9</v>
      </c>
      <c r="L118" s="22">
        <v>9</v>
      </c>
      <c r="M118" s="22">
        <v>9</v>
      </c>
      <c r="N118" s="22">
        <v>9</v>
      </c>
      <c r="O118" s="22">
        <v>9</v>
      </c>
      <c r="P118" s="22">
        <v>9</v>
      </c>
      <c r="Q118" s="22">
        <v>9</v>
      </c>
      <c r="R118" s="22">
        <v>9</v>
      </c>
      <c r="S118" s="22">
        <v>9</v>
      </c>
      <c r="T118" s="22">
        <v>9</v>
      </c>
      <c r="U118" s="22">
        <v>9</v>
      </c>
      <c r="V118" s="22">
        <v>9</v>
      </c>
      <c r="W118" s="22">
        <v>9</v>
      </c>
      <c r="X118" s="22">
        <v>9</v>
      </c>
      <c r="Y118" s="22">
        <v>9</v>
      </c>
      <c r="Z118" s="22">
        <v>9</v>
      </c>
      <c r="AA118" s="22">
        <v>9</v>
      </c>
      <c r="AB118" s="22">
        <v>9</v>
      </c>
      <c r="AC118" s="22">
        <v>9</v>
      </c>
      <c r="AD118" s="22">
        <v>9</v>
      </c>
      <c r="AE118" s="22">
        <v>9</v>
      </c>
      <c r="AF118" s="22">
        <v>9</v>
      </c>
      <c r="AG118" s="22">
        <v>9</v>
      </c>
      <c r="AH118" s="22">
        <v>9</v>
      </c>
      <c r="AI118" s="22">
        <v>9</v>
      </c>
      <c r="AJ118" s="22">
        <v>9</v>
      </c>
      <c r="AK118" s="22">
        <v>9</v>
      </c>
      <c r="AL118" s="22">
        <v>21</v>
      </c>
    </row>
    <row r="119" spans="1:38">
      <c r="A119" s="201" t="s">
        <v>240</v>
      </c>
      <c r="B119" s="66" t="s">
        <v>190</v>
      </c>
      <c r="C119" s="66" t="s">
        <v>116</v>
      </c>
      <c r="D119" s="66" t="s">
        <v>245</v>
      </c>
      <c r="E119" s="203">
        <f t="shared" si="2"/>
        <v>300000</v>
      </c>
      <c r="F119" s="22">
        <f t="shared" si="3"/>
        <v>72000</v>
      </c>
      <c r="G119" s="22">
        <v>9</v>
      </c>
      <c r="H119" s="22">
        <v>9</v>
      </c>
      <c r="I119" s="22">
        <v>9</v>
      </c>
      <c r="J119" s="22">
        <v>9</v>
      </c>
      <c r="K119" s="22">
        <v>9</v>
      </c>
      <c r="L119" s="22">
        <v>9</v>
      </c>
      <c r="M119" s="22">
        <v>9</v>
      </c>
      <c r="N119" s="22">
        <v>9</v>
      </c>
      <c r="O119" s="22">
        <v>9</v>
      </c>
      <c r="P119" s="22">
        <v>9</v>
      </c>
      <c r="Q119" s="22">
        <v>9</v>
      </c>
      <c r="R119" s="22">
        <v>9</v>
      </c>
      <c r="S119" s="22">
        <v>9</v>
      </c>
      <c r="T119" s="22">
        <v>9</v>
      </c>
      <c r="U119" s="22">
        <v>9</v>
      </c>
      <c r="V119" s="22">
        <v>9</v>
      </c>
      <c r="W119" s="22">
        <v>9</v>
      </c>
      <c r="X119" s="22">
        <v>9</v>
      </c>
      <c r="Y119" s="22">
        <v>9</v>
      </c>
      <c r="Z119" s="22">
        <v>9</v>
      </c>
      <c r="AA119" s="22">
        <v>9</v>
      </c>
      <c r="AB119" s="22">
        <v>9</v>
      </c>
      <c r="AC119" s="22">
        <v>9</v>
      </c>
      <c r="AD119" s="22">
        <v>9</v>
      </c>
      <c r="AE119" s="22">
        <v>9</v>
      </c>
      <c r="AF119" s="22">
        <v>9</v>
      </c>
      <c r="AG119" s="22">
        <v>9</v>
      </c>
      <c r="AH119" s="22">
        <v>9</v>
      </c>
      <c r="AI119" s="22">
        <v>9</v>
      </c>
      <c r="AJ119" s="22">
        <v>9</v>
      </c>
      <c r="AK119" s="22">
        <v>9</v>
      </c>
      <c r="AL119" s="22">
        <v>21</v>
      </c>
    </row>
    <row r="120" spans="1:38">
      <c r="A120" s="201" t="s">
        <v>240</v>
      </c>
      <c r="B120" s="66" t="s">
        <v>190</v>
      </c>
      <c r="C120" s="66" t="s">
        <v>1</v>
      </c>
      <c r="D120" s="66" t="s">
        <v>245</v>
      </c>
      <c r="E120" s="203">
        <f t="shared" si="2"/>
        <v>890000</v>
      </c>
      <c r="F120" s="22">
        <f t="shared" si="3"/>
        <v>224000</v>
      </c>
      <c r="G120" s="22">
        <v>28</v>
      </c>
      <c r="H120" s="22">
        <v>28</v>
      </c>
      <c r="I120" s="22">
        <v>28</v>
      </c>
      <c r="J120" s="22">
        <v>28</v>
      </c>
      <c r="K120" s="22">
        <v>28</v>
      </c>
      <c r="L120" s="22">
        <v>28</v>
      </c>
      <c r="M120" s="22">
        <v>28</v>
      </c>
      <c r="N120" s="22">
        <v>28</v>
      </c>
      <c r="O120" s="22">
        <v>28</v>
      </c>
      <c r="P120" s="22">
        <v>28</v>
      </c>
      <c r="Q120" s="22">
        <v>28</v>
      </c>
      <c r="R120" s="22">
        <v>28</v>
      </c>
      <c r="S120" s="22">
        <v>28</v>
      </c>
      <c r="T120" s="22">
        <v>28</v>
      </c>
      <c r="U120" s="22">
        <v>28</v>
      </c>
      <c r="V120" s="22">
        <v>28</v>
      </c>
      <c r="W120" s="22">
        <v>28</v>
      </c>
      <c r="X120" s="22">
        <v>28</v>
      </c>
      <c r="Y120" s="22">
        <v>28</v>
      </c>
      <c r="Z120" s="22">
        <v>28</v>
      </c>
      <c r="AA120" s="22">
        <v>28</v>
      </c>
      <c r="AB120" s="22">
        <v>28</v>
      </c>
      <c r="AC120" s="22">
        <v>28</v>
      </c>
      <c r="AD120" s="22">
        <v>28</v>
      </c>
      <c r="AE120" s="22">
        <v>28</v>
      </c>
      <c r="AF120" s="22">
        <v>28</v>
      </c>
      <c r="AG120" s="22">
        <v>28</v>
      </c>
      <c r="AH120" s="22">
        <v>28</v>
      </c>
      <c r="AI120" s="22">
        <v>28</v>
      </c>
      <c r="AJ120" s="22">
        <v>28</v>
      </c>
      <c r="AK120" s="22">
        <v>28</v>
      </c>
      <c r="AL120" s="22">
        <v>22</v>
      </c>
    </row>
    <row r="121" spans="1:38">
      <c r="A121" s="201" t="s">
        <v>240</v>
      </c>
      <c r="B121" s="66" t="s">
        <v>190</v>
      </c>
      <c r="C121" s="66" t="s">
        <v>4</v>
      </c>
      <c r="D121" s="66" t="s">
        <v>245</v>
      </c>
      <c r="E121" s="203">
        <f t="shared" si="2"/>
        <v>648000</v>
      </c>
      <c r="F121" s="22">
        <f t="shared" si="3"/>
        <v>160000</v>
      </c>
      <c r="G121" s="22">
        <v>20</v>
      </c>
      <c r="H121" s="22">
        <v>20</v>
      </c>
      <c r="I121" s="22">
        <v>20</v>
      </c>
      <c r="J121" s="22">
        <v>20</v>
      </c>
      <c r="K121" s="22">
        <v>20</v>
      </c>
      <c r="L121" s="22">
        <v>20</v>
      </c>
      <c r="M121" s="22">
        <v>20</v>
      </c>
      <c r="N121" s="22">
        <v>20</v>
      </c>
      <c r="O121" s="22">
        <v>20</v>
      </c>
      <c r="P121" s="22">
        <v>20</v>
      </c>
      <c r="Q121" s="22">
        <v>20</v>
      </c>
      <c r="R121" s="22">
        <v>20</v>
      </c>
      <c r="S121" s="22">
        <v>20</v>
      </c>
      <c r="T121" s="22">
        <v>20</v>
      </c>
      <c r="U121" s="22">
        <v>20</v>
      </c>
      <c r="V121" s="22">
        <v>20</v>
      </c>
      <c r="W121" s="22">
        <v>20</v>
      </c>
      <c r="X121" s="22">
        <v>20</v>
      </c>
      <c r="Y121" s="22">
        <v>20</v>
      </c>
      <c r="Z121" s="22">
        <v>20</v>
      </c>
      <c r="AA121" s="22">
        <v>20</v>
      </c>
      <c r="AB121" s="22">
        <v>20</v>
      </c>
      <c r="AC121" s="22">
        <v>20</v>
      </c>
      <c r="AD121" s="22">
        <v>20</v>
      </c>
      <c r="AE121" s="22">
        <v>20</v>
      </c>
      <c r="AF121" s="22">
        <v>20</v>
      </c>
      <c r="AG121" s="22">
        <v>20</v>
      </c>
      <c r="AH121" s="22">
        <v>20</v>
      </c>
      <c r="AI121" s="22">
        <v>20</v>
      </c>
      <c r="AJ121" s="22">
        <v>20</v>
      </c>
      <c r="AK121" s="22">
        <v>20</v>
      </c>
      <c r="AL121" s="22">
        <v>28</v>
      </c>
    </row>
    <row r="122" spans="1:38">
      <c r="A122" s="201" t="s">
        <v>240</v>
      </c>
      <c r="B122" s="66" t="s">
        <v>190</v>
      </c>
      <c r="C122" s="66" t="s">
        <v>5</v>
      </c>
      <c r="D122" s="66" t="s">
        <v>245</v>
      </c>
      <c r="E122" s="203">
        <f t="shared" si="2"/>
        <v>550000</v>
      </c>
      <c r="F122" s="22">
        <f t="shared" si="3"/>
        <v>136000</v>
      </c>
      <c r="G122" s="22">
        <v>17</v>
      </c>
      <c r="H122" s="22">
        <v>17</v>
      </c>
      <c r="I122" s="22">
        <v>17</v>
      </c>
      <c r="J122" s="22">
        <v>17</v>
      </c>
      <c r="K122" s="22">
        <v>17</v>
      </c>
      <c r="L122" s="22">
        <v>17</v>
      </c>
      <c r="M122" s="22">
        <v>17</v>
      </c>
      <c r="N122" s="22">
        <v>17</v>
      </c>
      <c r="O122" s="22">
        <v>17</v>
      </c>
      <c r="P122" s="22">
        <v>17</v>
      </c>
      <c r="Q122" s="22">
        <v>17</v>
      </c>
      <c r="R122" s="22">
        <v>17</v>
      </c>
      <c r="S122" s="22">
        <v>17</v>
      </c>
      <c r="T122" s="22">
        <v>17</v>
      </c>
      <c r="U122" s="22">
        <v>17</v>
      </c>
      <c r="V122" s="22">
        <v>17</v>
      </c>
      <c r="W122" s="22">
        <v>17</v>
      </c>
      <c r="X122" s="22">
        <v>17</v>
      </c>
      <c r="Y122" s="22">
        <v>17</v>
      </c>
      <c r="Z122" s="22">
        <v>17</v>
      </c>
      <c r="AA122" s="22">
        <v>17</v>
      </c>
      <c r="AB122" s="22">
        <v>17</v>
      </c>
      <c r="AC122" s="22">
        <v>17</v>
      </c>
      <c r="AD122" s="22">
        <v>17</v>
      </c>
      <c r="AE122" s="22">
        <v>17</v>
      </c>
      <c r="AF122" s="22">
        <v>17</v>
      </c>
      <c r="AG122" s="22">
        <v>17</v>
      </c>
      <c r="AH122" s="22">
        <v>17</v>
      </c>
      <c r="AI122" s="22">
        <v>17</v>
      </c>
      <c r="AJ122" s="22">
        <v>17</v>
      </c>
      <c r="AK122" s="22">
        <v>17</v>
      </c>
      <c r="AL122" s="22">
        <v>23</v>
      </c>
    </row>
    <row r="123" spans="1:38">
      <c r="A123" s="201" t="s">
        <v>240</v>
      </c>
      <c r="B123" s="66" t="s">
        <v>190</v>
      </c>
      <c r="C123" s="66" t="s">
        <v>120</v>
      </c>
      <c r="D123" s="66" t="s">
        <v>245</v>
      </c>
      <c r="E123" s="203">
        <f t="shared" si="2"/>
        <v>560000</v>
      </c>
      <c r="F123" s="22">
        <f t="shared" si="3"/>
        <v>144000</v>
      </c>
      <c r="G123" s="22">
        <v>18</v>
      </c>
      <c r="H123" s="22">
        <v>18</v>
      </c>
      <c r="I123" s="22">
        <v>18</v>
      </c>
      <c r="J123" s="22">
        <v>18</v>
      </c>
      <c r="K123" s="22">
        <v>18</v>
      </c>
      <c r="L123" s="22">
        <v>18</v>
      </c>
      <c r="M123" s="22">
        <v>18</v>
      </c>
      <c r="N123" s="22">
        <v>18</v>
      </c>
      <c r="O123" s="22">
        <v>18</v>
      </c>
      <c r="P123" s="22">
        <v>18</v>
      </c>
      <c r="Q123" s="22">
        <v>18</v>
      </c>
      <c r="R123" s="22">
        <v>18</v>
      </c>
      <c r="S123" s="22">
        <v>18</v>
      </c>
      <c r="T123" s="22">
        <v>18</v>
      </c>
      <c r="U123" s="22">
        <v>18</v>
      </c>
      <c r="V123" s="22">
        <v>18</v>
      </c>
      <c r="W123" s="22">
        <v>18</v>
      </c>
      <c r="X123" s="22">
        <v>18</v>
      </c>
      <c r="Y123" s="22">
        <v>18</v>
      </c>
      <c r="Z123" s="22">
        <v>18</v>
      </c>
      <c r="AA123" s="22">
        <v>18</v>
      </c>
      <c r="AB123" s="22">
        <v>18</v>
      </c>
      <c r="AC123" s="22">
        <v>18</v>
      </c>
      <c r="AD123" s="22">
        <v>18</v>
      </c>
      <c r="AE123" s="22">
        <v>18</v>
      </c>
      <c r="AF123" s="22">
        <v>18</v>
      </c>
      <c r="AG123" s="22">
        <v>18</v>
      </c>
      <c r="AH123" s="22">
        <v>18</v>
      </c>
      <c r="AI123" s="22">
        <v>18</v>
      </c>
      <c r="AJ123" s="22">
        <v>18</v>
      </c>
      <c r="AK123" s="22">
        <v>18</v>
      </c>
      <c r="AL123" s="22">
        <v>2</v>
      </c>
    </row>
    <row r="124" spans="1:38">
      <c r="A124" s="201" t="s">
        <v>240</v>
      </c>
      <c r="B124" s="66" t="s">
        <v>190</v>
      </c>
      <c r="C124" s="65" t="s">
        <v>121</v>
      </c>
      <c r="D124" s="66" t="s">
        <v>245</v>
      </c>
      <c r="E124" s="203">
        <f t="shared" si="2"/>
        <v>880000</v>
      </c>
      <c r="F124" s="22">
        <f t="shared" si="3"/>
        <v>224000</v>
      </c>
      <c r="G124" s="22">
        <v>28</v>
      </c>
      <c r="H124" s="22">
        <v>28</v>
      </c>
      <c r="I124" s="22">
        <v>28</v>
      </c>
      <c r="J124" s="22">
        <v>28</v>
      </c>
      <c r="K124" s="22">
        <v>28</v>
      </c>
      <c r="L124" s="22">
        <v>28</v>
      </c>
      <c r="M124" s="22">
        <v>28</v>
      </c>
      <c r="N124" s="22">
        <v>28</v>
      </c>
      <c r="O124" s="22">
        <v>28</v>
      </c>
      <c r="P124" s="22">
        <v>28</v>
      </c>
      <c r="Q124" s="22">
        <v>28</v>
      </c>
      <c r="R124" s="22">
        <v>28</v>
      </c>
      <c r="S124" s="22">
        <v>28</v>
      </c>
      <c r="T124" s="22">
        <v>28</v>
      </c>
      <c r="U124" s="22">
        <v>28</v>
      </c>
      <c r="V124" s="22">
        <v>28</v>
      </c>
      <c r="W124" s="22">
        <v>28</v>
      </c>
      <c r="X124" s="22">
        <v>28</v>
      </c>
      <c r="Y124" s="22">
        <v>28</v>
      </c>
      <c r="Z124" s="22">
        <v>28</v>
      </c>
      <c r="AA124" s="22">
        <v>28</v>
      </c>
      <c r="AB124" s="22">
        <v>28</v>
      </c>
      <c r="AC124" s="22">
        <v>28</v>
      </c>
      <c r="AD124" s="22">
        <v>28</v>
      </c>
      <c r="AE124" s="22">
        <v>28</v>
      </c>
      <c r="AF124" s="22">
        <v>28</v>
      </c>
      <c r="AG124" s="22">
        <v>28</v>
      </c>
      <c r="AH124" s="22">
        <v>28</v>
      </c>
      <c r="AI124" s="22">
        <v>28</v>
      </c>
      <c r="AJ124" s="22">
        <v>28</v>
      </c>
      <c r="AK124" s="22">
        <v>28</v>
      </c>
      <c r="AL124" s="22">
        <v>12</v>
      </c>
    </row>
    <row r="125" spans="1:38">
      <c r="A125" s="201" t="s">
        <v>240</v>
      </c>
      <c r="B125" s="66" t="s">
        <v>190</v>
      </c>
      <c r="C125" s="65" t="s">
        <v>3</v>
      </c>
      <c r="D125" s="66" t="s">
        <v>245</v>
      </c>
      <c r="E125" s="203">
        <f t="shared" si="2"/>
        <v>340000</v>
      </c>
      <c r="F125" s="22">
        <f t="shared" si="3"/>
        <v>88000</v>
      </c>
      <c r="G125" s="22">
        <v>11</v>
      </c>
      <c r="H125" s="22">
        <v>11</v>
      </c>
      <c r="I125" s="22">
        <v>11</v>
      </c>
      <c r="J125" s="22">
        <v>11</v>
      </c>
      <c r="K125" s="22">
        <v>11</v>
      </c>
      <c r="L125" s="22">
        <v>11</v>
      </c>
      <c r="M125" s="22">
        <v>11</v>
      </c>
      <c r="N125" s="22">
        <v>11</v>
      </c>
      <c r="O125" s="22">
        <v>11</v>
      </c>
      <c r="P125" s="22">
        <v>11</v>
      </c>
      <c r="Q125" s="22">
        <v>11</v>
      </c>
      <c r="R125" s="22">
        <v>11</v>
      </c>
      <c r="S125" s="22">
        <v>11</v>
      </c>
      <c r="T125" s="22">
        <v>11</v>
      </c>
      <c r="U125" s="22">
        <v>11</v>
      </c>
      <c r="V125" s="22">
        <v>11</v>
      </c>
      <c r="W125" s="22">
        <v>11</v>
      </c>
      <c r="X125" s="22">
        <v>11</v>
      </c>
      <c r="Y125" s="22">
        <v>11</v>
      </c>
      <c r="Z125" s="22">
        <v>11</v>
      </c>
      <c r="AA125" s="22">
        <v>10</v>
      </c>
      <c r="AB125" s="22">
        <v>10</v>
      </c>
      <c r="AC125" s="22">
        <v>10</v>
      </c>
      <c r="AD125" s="22">
        <v>10</v>
      </c>
      <c r="AE125" s="22">
        <v>10</v>
      </c>
      <c r="AF125" s="22">
        <v>10</v>
      </c>
      <c r="AG125" s="22">
        <v>10</v>
      </c>
      <c r="AH125" s="22">
        <v>10</v>
      </c>
      <c r="AI125" s="22">
        <v>10</v>
      </c>
      <c r="AJ125" s="22">
        <v>10</v>
      </c>
      <c r="AK125" s="22">
        <v>10</v>
      </c>
      <c r="AL125" s="22">
        <v>10</v>
      </c>
    </row>
    <row r="126" spans="1:38">
      <c r="A126" s="201" t="s">
        <v>240</v>
      </c>
      <c r="B126" s="66" t="s">
        <v>190</v>
      </c>
      <c r="C126" s="65" t="s">
        <v>123</v>
      </c>
      <c r="D126" s="66" t="s">
        <v>245</v>
      </c>
      <c r="E126" s="203">
        <f t="shared" si="2"/>
        <v>1040000</v>
      </c>
      <c r="F126" s="22">
        <f t="shared" si="3"/>
        <v>264000</v>
      </c>
      <c r="G126" s="22">
        <v>33</v>
      </c>
      <c r="H126" s="22">
        <v>33</v>
      </c>
      <c r="I126" s="22">
        <v>33</v>
      </c>
      <c r="J126" s="22">
        <v>33</v>
      </c>
      <c r="K126" s="22">
        <v>33</v>
      </c>
      <c r="L126" s="22">
        <v>33</v>
      </c>
      <c r="M126" s="22">
        <v>33</v>
      </c>
      <c r="N126" s="22">
        <v>33</v>
      </c>
      <c r="O126" s="22">
        <v>33</v>
      </c>
      <c r="P126" s="22">
        <v>33</v>
      </c>
      <c r="Q126" s="22">
        <v>33</v>
      </c>
      <c r="R126" s="22">
        <v>33</v>
      </c>
      <c r="S126" s="22">
        <v>33</v>
      </c>
      <c r="T126" s="22">
        <v>33</v>
      </c>
      <c r="U126" s="22">
        <v>33</v>
      </c>
      <c r="V126" s="22">
        <v>33</v>
      </c>
      <c r="W126" s="22">
        <v>33</v>
      </c>
      <c r="X126" s="22">
        <v>33</v>
      </c>
      <c r="Y126" s="22">
        <v>33</v>
      </c>
      <c r="Z126" s="22">
        <v>33</v>
      </c>
      <c r="AA126" s="22">
        <v>33</v>
      </c>
      <c r="AB126" s="22">
        <v>33</v>
      </c>
      <c r="AC126" s="22">
        <v>33</v>
      </c>
      <c r="AD126" s="22">
        <v>33</v>
      </c>
      <c r="AE126" s="22">
        <v>33</v>
      </c>
      <c r="AF126" s="22">
        <v>33</v>
      </c>
      <c r="AG126" s="22">
        <v>33</v>
      </c>
      <c r="AH126" s="22">
        <v>33</v>
      </c>
      <c r="AI126" s="22">
        <v>33</v>
      </c>
      <c r="AJ126" s="22">
        <v>33</v>
      </c>
      <c r="AK126" s="22">
        <v>33</v>
      </c>
      <c r="AL126" s="22">
        <v>17</v>
      </c>
    </row>
    <row r="127" spans="1:38">
      <c r="A127" s="201" t="s">
        <v>240</v>
      </c>
      <c r="B127" s="66" t="s">
        <v>190</v>
      </c>
      <c r="C127" s="65" t="s">
        <v>118</v>
      </c>
      <c r="D127" s="66" t="s">
        <v>245</v>
      </c>
      <c r="E127" s="203">
        <f t="shared" si="2"/>
        <v>250000</v>
      </c>
      <c r="F127" s="22">
        <f t="shared" si="3"/>
        <v>64000</v>
      </c>
      <c r="G127" s="22">
        <v>8</v>
      </c>
      <c r="H127" s="22">
        <v>8</v>
      </c>
      <c r="I127" s="22">
        <v>8</v>
      </c>
      <c r="J127" s="22">
        <v>8</v>
      </c>
      <c r="K127" s="22">
        <v>8</v>
      </c>
      <c r="L127" s="22">
        <v>8</v>
      </c>
      <c r="M127" s="22">
        <v>8</v>
      </c>
      <c r="N127" s="22">
        <v>8</v>
      </c>
      <c r="O127" s="22">
        <v>8</v>
      </c>
      <c r="P127" s="22">
        <v>8</v>
      </c>
      <c r="Q127" s="22">
        <v>8</v>
      </c>
      <c r="R127" s="22">
        <v>8</v>
      </c>
      <c r="S127" s="22">
        <v>8</v>
      </c>
      <c r="T127" s="22">
        <v>8</v>
      </c>
      <c r="U127" s="22">
        <v>8</v>
      </c>
      <c r="V127" s="22">
        <v>8</v>
      </c>
      <c r="W127" s="22">
        <v>8</v>
      </c>
      <c r="X127" s="22">
        <v>8</v>
      </c>
      <c r="Y127" s="22">
        <v>8</v>
      </c>
      <c r="Z127" s="22">
        <v>8</v>
      </c>
      <c r="AA127" s="22">
        <v>8</v>
      </c>
      <c r="AB127" s="22">
        <v>8</v>
      </c>
      <c r="AC127" s="22">
        <v>8</v>
      </c>
      <c r="AD127" s="22">
        <v>8</v>
      </c>
      <c r="AE127" s="22">
        <v>8</v>
      </c>
      <c r="AF127" s="22">
        <v>8</v>
      </c>
      <c r="AG127" s="22">
        <v>8</v>
      </c>
      <c r="AH127" s="22">
        <v>8</v>
      </c>
      <c r="AI127" s="22">
        <v>8</v>
      </c>
      <c r="AJ127" s="22">
        <v>8</v>
      </c>
      <c r="AK127" s="22">
        <v>8</v>
      </c>
      <c r="AL127" s="22">
        <v>2</v>
      </c>
    </row>
    <row r="128" spans="1:38">
      <c r="A128" s="201" t="s">
        <v>240</v>
      </c>
      <c r="B128" s="66" t="s">
        <v>190</v>
      </c>
      <c r="C128" s="65" t="s">
        <v>126</v>
      </c>
      <c r="D128" s="66" t="s">
        <v>245</v>
      </c>
      <c r="E128" s="203">
        <f t="shared" si="2"/>
        <v>350000</v>
      </c>
      <c r="F128" s="22">
        <f t="shared" si="3"/>
        <v>88000</v>
      </c>
      <c r="G128" s="22">
        <v>11</v>
      </c>
      <c r="H128" s="22">
        <v>11</v>
      </c>
      <c r="I128" s="22">
        <v>11</v>
      </c>
      <c r="J128" s="22">
        <v>11</v>
      </c>
      <c r="K128" s="22">
        <v>11</v>
      </c>
      <c r="L128" s="22">
        <v>11</v>
      </c>
      <c r="M128" s="22">
        <v>11</v>
      </c>
      <c r="N128" s="22">
        <v>11</v>
      </c>
      <c r="O128" s="22">
        <v>11</v>
      </c>
      <c r="P128" s="22">
        <v>11</v>
      </c>
      <c r="Q128" s="22">
        <v>11</v>
      </c>
      <c r="R128" s="22">
        <v>11</v>
      </c>
      <c r="S128" s="22">
        <v>11</v>
      </c>
      <c r="T128" s="22">
        <v>11</v>
      </c>
      <c r="U128" s="22">
        <v>11</v>
      </c>
      <c r="V128" s="22">
        <v>11</v>
      </c>
      <c r="W128" s="22">
        <v>11</v>
      </c>
      <c r="X128" s="22">
        <v>11</v>
      </c>
      <c r="Y128" s="22">
        <v>11</v>
      </c>
      <c r="Z128" s="22">
        <v>11</v>
      </c>
      <c r="AA128" s="22">
        <v>11</v>
      </c>
      <c r="AB128" s="22">
        <v>11</v>
      </c>
      <c r="AC128" s="22">
        <v>11</v>
      </c>
      <c r="AD128" s="22">
        <v>11</v>
      </c>
      <c r="AE128" s="22">
        <v>11</v>
      </c>
      <c r="AF128" s="22">
        <v>11</v>
      </c>
      <c r="AG128" s="22">
        <v>11</v>
      </c>
      <c r="AH128" s="22">
        <v>11</v>
      </c>
      <c r="AI128" s="22">
        <v>11</v>
      </c>
      <c r="AJ128" s="22">
        <v>11</v>
      </c>
      <c r="AK128" s="22">
        <v>11</v>
      </c>
      <c r="AL128" s="22">
        <v>9</v>
      </c>
    </row>
    <row r="129" spans="1:38">
      <c r="A129" s="201" t="s">
        <v>240</v>
      </c>
      <c r="B129" s="201" t="s">
        <v>190</v>
      </c>
      <c r="C129" s="66" t="s">
        <v>0</v>
      </c>
      <c r="D129" s="66" t="s">
        <v>245</v>
      </c>
      <c r="E129" s="203">
        <f t="shared" si="2"/>
        <v>700000</v>
      </c>
      <c r="F129" s="22">
        <f t="shared" si="3"/>
        <v>176000</v>
      </c>
      <c r="G129" s="22">
        <v>22</v>
      </c>
      <c r="H129" s="22">
        <v>22</v>
      </c>
      <c r="I129" s="22">
        <v>22</v>
      </c>
      <c r="J129" s="22">
        <v>22</v>
      </c>
      <c r="K129" s="22">
        <v>22</v>
      </c>
      <c r="L129" s="22">
        <v>22</v>
      </c>
      <c r="M129" s="22">
        <v>22</v>
      </c>
      <c r="N129" s="22">
        <v>22</v>
      </c>
      <c r="O129" s="22">
        <v>22</v>
      </c>
      <c r="P129" s="22">
        <v>22</v>
      </c>
      <c r="Q129" s="22">
        <v>22</v>
      </c>
      <c r="R129" s="22">
        <v>22</v>
      </c>
      <c r="S129" s="22">
        <v>22</v>
      </c>
      <c r="T129" s="22">
        <v>22</v>
      </c>
      <c r="U129" s="22">
        <v>22</v>
      </c>
      <c r="V129" s="22">
        <v>22</v>
      </c>
      <c r="W129" s="22">
        <v>22</v>
      </c>
      <c r="X129" s="22">
        <v>22</v>
      </c>
      <c r="Y129" s="22">
        <v>22</v>
      </c>
      <c r="Z129" s="22">
        <v>22</v>
      </c>
      <c r="AA129" s="22">
        <v>22</v>
      </c>
      <c r="AB129" s="22">
        <v>22</v>
      </c>
      <c r="AC129" s="22">
        <v>22</v>
      </c>
      <c r="AD129" s="22">
        <v>22</v>
      </c>
      <c r="AE129" s="22">
        <v>22</v>
      </c>
      <c r="AF129" s="22">
        <v>22</v>
      </c>
      <c r="AG129" s="22">
        <v>22</v>
      </c>
      <c r="AH129" s="22">
        <v>22</v>
      </c>
      <c r="AI129" s="22">
        <v>22</v>
      </c>
      <c r="AJ129" s="22">
        <v>22</v>
      </c>
      <c r="AK129" s="22">
        <v>22</v>
      </c>
      <c r="AL129" s="22">
        <v>18</v>
      </c>
    </row>
    <row r="130" spans="1:38">
      <c r="A130" s="201" t="s">
        <v>240</v>
      </c>
      <c r="B130" s="201" t="s">
        <v>190</v>
      </c>
      <c r="C130" s="66" t="s">
        <v>209</v>
      </c>
      <c r="D130" s="66" t="s">
        <v>245</v>
      </c>
      <c r="E130" s="203">
        <f t="shared" si="2"/>
        <v>350000</v>
      </c>
      <c r="F130" s="22">
        <f t="shared" si="3"/>
        <v>88000</v>
      </c>
      <c r="G130" s="22">
        <v>11</v>
      </c>
      <c r="H130" s="22">
        <v>11</v>
      </c>
      <c r="I130" s="22">
        <v>11</v>
      </c>
      <c r="J130" s="22">
        <v>11</v>
      </c>
      <c r="K130" s="22">
        <v>11</v>
      </c>
      <c r="L130" s="22">
        <v>11</v>
      </c>
      <c r="M130" s="22">
        <v>11</v>
      </c>
      <c r="N130" s="22">
        <v>11</v>
      </c>
      <c r="O130" s="22">
        <v>11</v>
      </c>
      <c r="P130" s="22">
        <v>11</v>
      </c>
      <c r="Q130" s="22">
        <v>11</v>
      </c>
      <c r="R130" s="22">
        <v>11</v>
      </c>
      <c r="S130" s="22">
        <v>11</v>
      </c>
      <c r="T130" s="22">
        <v>11</v>
      </c>
      <c r="U130" s="22">
        <v>11</v>
      </c>
      <c r="V130" s="22">
        <v>11</v>
      </c>
      <c r="W130" s="22">
        <v>11</v>
      </c>
      <c r="X130" s="22">
        <v>11</v>
      </c>
      <c r="Y130" s="22">
        <v>11</v>
      </c>
      <c r="Z130" s="22">
        <v>11</v>
      </c>
      <c r="AA130" s="22">
        <v>11</v>
      </c>
      <c r="AB130" s="22">
        <v>11</v>
      </c>
      <c r="AC130" s="22">
        <v>11</v>
      </c>
      <c r="AD130" s="22">
        <v>11</v>
      </c>
      <c r="AE130" s="22">
        <v>11</v>
      </c>
      <c r="AF130" s="22">
        <v>11</v>
      </c>
      <c r="AG130" s="22">
        <v>11</v>
      </c>
      <c r="AH130" s="22">
        <v>11</v>
      </c>
      <c r="AI130" s="22">
        <v>11</v>
      </c>
      <c r="AJ130" s="22">
        <v>11</v>
      </c>
      <c r="AK130" s="22">
        <v>11</v>
      </c>
      <c r="AL130" s="22">
        <v>9</v>
      </c>
    </row>
    <row r="131" spans="1:38">
      <c r="A131" s="201" t="s">
        <v>240</v>
      </c>
      <c r="B131" s="204" t="s">
        <v>190</v>
      </c>
      <c r="C131" s="66" t="s">
        <v>130</v>
      </c>
      <c r="D131" s="66" t="s">
        <v>245</v>
      </c>
      <c r="E131" s="203">
        <f t="shared" ref="E131:E194" si="4">SUM(G131:AL131)*1000</f>
        <v>500000</v>
      </c>
      <c r="F131" s="22">
        <f t="shared" ref="F131:F194" si="5">SUM(G131:N131)*1000</f>
        <v>128000</v>
      </c>
      <c r="G131" s="22">
        <v>16</v>
      </c>
      <c r="H131" s="22">
        <v>16</v>
      </c>
      <c r="I131" s="22">
        <v>16</v>
      </c>
      <c r="J131" s="22">
        <v>16</v>
      </c>
      <c r="K131" s="22">
        <v>16</v>
      </c>
      <c r="L131" s="22">
        <v>16</v>
      </c>
      <c r="M131" s="22">
        <v>16</v>
      </c>
      <c r="N131" s="22">
        <v>16</v>
      </c>
      <c r="O131" s="22">
        <v>16</v>
      </c>
      <c r="P131" s="22">
        <v>16</v>
      </c>
      <c r="Q131" s="22">
        <v>16</v>
      </c>
      <c r="R131" s="22">
        <v>16</v>
      </c>
      <c r="S131" s="22">
        <v>16</v>
      </c>
      <c r="T131" s="22">
        <v>16</v>
      </c>
      <c r="U131" s="22">
        <v>16</v>
      </c>
      <c r="V131" s="22">
        <v>16</v>
      </c>
      <c r="W131" s="22">
        <v>16</v>
      </c>
      <c r="X131" s="22">
        <v>16</v>
      </c>
      <c r="Y131" s="22">
        <v>16</v>
      </c>
      <c r="Z131" s="22">
        <v>16</v>
      </c>
      <c r="AA131" s="22">
        <v>16</v>
      </c>
      <c r="AB131" s="22">
        <v>16</v>
      </c>
      <c r="AC131" s="22">
        <v>16</v>
      </c>
      <c r="AD131" s="22">
        <v>16</v>
      </c>
      <c r="AE131" s="22">
        <v>16</v>
      </c>
      <c r="AF131" s="22">
        <v>16</v>
      </c>
      <c r="AG131" s="22">
        <v>16</v>
      </c>
      <c r="AH131" s="22">
        <v>16</v>
      </c>
      <c r="AI131" s="22">
        <v>16</v>
      </c>
      <c r="AJ131" s="22">
        <v>16</v>
      </c>
      <c r="AK131" s="22">
        <v>16</v>
      </c>
      <c r="AL131" s="22">
        <v>4</v>
      </c>
    </row>
    <row r="132" spans="1:38">
      <c r="A132" s="201" t="s">
        <v>240</v>
      </c>
      <c r="B132" s="204" t="s">
        <v>190</v>
      </c>
      <c r="C132" s="66" t="s">
        <v>119</v>
      </c>
      <c r="D132" s="66" t="s">
        <v>245</v>
      </c>
      <c r="E132" s="203">
        <f t="shared" si="4"/>
        <v>168000</v>
      </c>
      <c r="F132" s="22">
        <f t="shared" si="5"/>
        <v>40000</v>
      </c>
      <c r="G132" s="22">
        <v>5</v>
      </c>
      <c r="H132" s="22">
        <v>5</v>
      </c>
      <c r="I132" s="22">
        <v>5</v>
      </c>
      <c r="J132" s="22">
        <v>5</v>
      </c>
      <c r="K132" s="22">
        <v>5</v>
      </c>
      <c r="L132" s="22">
        <v>5</v>
      </c>
      <c r="M132" s="22">
        <v>5</v>
      </c>
      <c r="N132" s="22">
        <v>5</v>
      </c>
      <c r="O132" s="22">
        <v>5</v>
      </c>
      <c r="P132" s="22">
        <v>5</v>
      </c>
      <c r="Q132" s="22">
        <v>5</v>
      </c>
      <c r="R132" s="22">
        <v>5</v>
      </c>
      <c r="S132" s="22">
        <v>5</v>
      </c>
      <c r="T132" s="22">
        <v>5</v>
      </c>
      <c r="U132" s="22">
        <v>5</v>
      </c>
      <c r="V132" s="22">
        <v>5</v>
      </c>
      <c r="W132" s="22">
        <v>5</v>
      </c>
      <c r="X132" s="22">
        <v>5</v>
      </c>
      <c r="Y132" s="22">
        <v>5</v>
      </c>
      <c r="Z132" s="22">
        <v>5</v>
      </c>
      <c r="AA132" s="22">
        <v>5</v>
      </c>
      <c r="AB132" s="22">
        <v>5</v>
      </c>
      <c r="AC132" s="22">
        <v>5</v>
      </c>
      <c r="AD132" s="22">
        <v>5</v>
      </c>
      <c r="AE132" s="22">
        <v>5</v>
      </c>
      <c r="AF132" s="22">
        <v>5</v>
      </c>
      <c r="AG132" s="22">
        <v>5</v>
      </c>
      <c r="AH132" s="22">
        <v>5</v>
      </c>
      <c r="AI132" s="22">
        <v>5</v>
      </c>
      <c r="AJ132" s="22">
        <v>5</v>
      </c>
      <c r="AK132" s="22">
        <v>5</v>
      </c>
      <c r="AL132" s="22">
        <v>13</v>
      </c>
    </row>
    <row r="133" spans="1:38">
      <c r="A133" s="201" t="s">
        <v>240</v>
      </c>
      <c r="B133" s="204" t="s">
        <v>190</v>
      </c>
      <c r="C133" s="66" t="s">
        <v>122</v>
      </c>
      <c r="D133" s="66" t="s">
        <v>245</v>
      </c>
      <c r="E133" s="203">
        <f t="shared" si="4"/>
        <v>350000</v>
      </c>
      <c r="F133" s="22">
        <f t="shared" si="5"/>
        <v>88000</v>
      </c>
      <c r="G133" s="22">
        <v>11</v>
      </c>
      <c r="H133" s="22">
        <v>11</v>
      </c>
      <c r="I133" s="22">
        <v>11</v>
      </c>
      <c r="J133" s="22">
        <v>11</v>
      </c>
      <c r="K133" s="22">
        <v>11</v>
      </c>
      <c r="L133" s="22">
        <v>11</v>
      </c>
      <c r="M133" s="22">
        <v>11</v>
      </c>
      <c r="N133" s="22">
        <v>11</v>
      </c>
      <c r="O133" s="22">
        <v>11</v>
      </c>
      <c r="P133" s="22">
        <v>11</v>
      </c>
      <c r="Q133" s="22">
        <v>11</v>
      </c>
      <c r="R133" s="22">
        <v>11</v>
      </c>
      <c r="S133" s="22">
        <v>11</v>
      </c>
      <c r="T133" s="22">
        <v>11</v>
      </c>
      <c r="U133" s="22">
        <v>11</v>
      </c>
      <c r="V133" s="22">
        <v>11</v>
      </c>
      <c r="W133" s="22">
        <v>11</v>
      </c>
      <c r="X133" s="22">
        <v>11</v>
      </c>
      <c r="Y133" s="22">
        <v>11</v>
      </c>
      <c r="Z133" s="22">
        <v>11</v>
      </c>
      <c r="AA133" s="22">
        <v>11</v>
      </c>
      <c r="AB133" s="22">
        <v>11</v>
      </c>
      <c r="AC133" s="22">
        <v>11</v>
      </c>
      <c r="AD133" s="22">
        <v>11</v>
      </c>
      <c r="AE133" s="22">
        <v>11</v>
      </c>
      <c r="AF133" s="22">
        <v>11</v>
      </c>
      <c r="AG133" s="22">
        <v>11</v>
      </c>
      <c r="AH133" s="22">
        <v>11</v>
      </c>
      <c r="AI133" s="22">
        <v>11</v>
      </c>
      <c r="AJ133" s="22">
        <v>11</v>
      </c>
      <c r="AK133" s="22">
        <v>11</v>
      </c>
      <c r="AL133" s="22">
        <v>9</v>
      </c>
    </row>
    <row r="134" spans="1:38">
      <c r="A134" s="201" t="s">
        <v>240</v>
      </c>
      <c r="B134" s="204" t="s">
        <v>190</v>
      </c>
      <c r="C134" s="66" t="s">
        <v>211</v>
      </c>
      <c r="D134" s="66" t="s">
        <v>245</v>
      </c>
      <c r="E134" s="203">
        <f t="shared" si="4"/>
        <v>656000</v>
      </c>
      <c r="F134" s="22">
        <f t="shared" si="5"/>
        <v>168000</v>
      </c>
      <c r="G134" s="22">
        <v>21</v>
      </c>
      <c r="H134" s="22">
        <v>21</v>
      </c>
      <c r="I134" s="22">
        <v>21</v>
      </c>
      <c r="J134" s="22">
        <v>21</v>
      </c>
      <c r="K134" s="22">
        <v>21</v>
      </c>
      <c r="L134" s="22">
        <v>21</v>
      </c>
      <c r="M134" s="22">
        <v>21</v>
      </c>
      <c r="N134" s="22">
        <v>21</v>
      </c>
      <c r="O134" s="22">
        <v>21</v>
      </c>
      <c r="P134" s="22">
        <v>21</v>
      </c>
      <c r="Q134" s="22">
        <v>21</v>
      </c>
      <c r="R134" s="22">
        <v>21</v>
      </c>
      <c r="S134" s="22">
        <v>21</v>
      </c>
      <c r="T134" s="22">
        <v>21</v>
      </c>
      <c r="U134" s="22">
        <v>21</v>
      </c>
      <c r="V134" s="22">
        <v>21</v>
      </c>
      <c r="W134" s="22">
        <v>21</v>
      </c>
      <c r="X134" s="22">
        <v>21</v>
      </c>
      <c r="Y134" s="22">
        <v>21</v>
      </c>
      <c r="Z134" s="22">
        <v>21</v>
      </c>
      <c r="AA134" s="22">
        <v>21</v>
      </c>
      <c r="AB134" s="22">
        <v>21</v>
      </c>
      <c r="AC134" s="22">
        <v>21</v>
      </c>
      <c r="AD134" s="22">
        <v>21</v>
      </c>
      <c r="AE134" s="22">
        <v>21</v>
      </c>
      <c r="AF134" s="22">
        <v>21</v>
      </c>
      <c r="AG134" s="22">
        <v>21</v>
      </c>
      <c r="AH134" s="22">
        <v>21</v>
      </c>
      <c r="AI134" s="22">
        <v>21</v>
      </c>
      <c r="AJ134" s="22">
        <v>21</v>
      </c>
      <c r="AK134" s="22">
        <v>21</v>
      </c>
      <c r="AL134" s="22">
        <v>5</v>
      </c>
    </row>
    <row r="135" spans="1:38">
      <c r="A135" s="201" t="s">
        <v>240</v>
      </c>
      <c r="B135" s="204" t="s">
        <v>190</v>
      </c>
      <c r="C135" s="66" t="s">
        <v>212</v>
      </c>
      <c r="D135" s="66" t="s">
        <v>245</v>
      </c>
      <c r="E135" s="203">
        <f t="shared" si="4"/>
        <v>400000</v>
      </c>
      <c r="F135" s="22">
        <f t="shared" si="5"/>
        <v>104000</v>
      </c>
      <c r="G135" s="22">
        <v>13</v>
      </c>
      <c r="H135" s="22">
        <v>13</v>
      </c>
      <c r="I135" s="22">
        <v>13</v>
      </c>
      <c r="J135" s="22">
        <v>13</v>
      </c>
      <c r="K135" s="22">
        <v>13</v>
      </c>
      <c r="L135" s="22">
        <v>13</v>
      </c>
      <c r="M135" s="22">
        <v>13</v>
      </c>
      <c r="N135" s="22">
        <v>13</v>
      </c>
      <c r="O135" s="22">
        <v>13</v>
      </c>
      <c r="P135" s="22">
        <v>13</v>
      </c>
      <c r="Q135" s="22">
        <v>13</v>
      </c>
      <c r="R135" s="22">
        <v>13</v>
      </c>
      <c r="S135" s="22">
        <v>13</v>
      </c>
      <c r="T135" s="22">
        <v>13</v>
      </c>
      <c r="U135" s="22">
        <v>13</v>
      </c>
      <c r="V135" s="22">
        <v>13</v>
      </c>
      <c r="W135" s="22">
        <v>12</v>
      </c>
      <c r="X135" s="22">
        <v>12</v>
      </c>
      <c r="Y135" s="22">
        <v>12</v>
      </c>
      <c r="Z135" s="22">
        <v>12</v>
      </c>
      <c r="AA135" s="22">
        <v>12</v>
      </c>
      <c r="AB135" s="22">
        <v>12</v>
      </c>
      <c r="AC135" s="22">
        <v>12</v>
      </c>
      <c r="AD135" s="22">
        <v>12</v>
      </c>
      <c r="AE135" s="22">
        <v>12</v>
      </c>
      <c r="AF135" s="22">
        <v>12</v>
      </c>
      <c r="AG135" s="22">
        <v>12</v>
      </c>
      <c r="AH135" s="22">
        <v>12</v>
      </c>
      <c r="AI135" s="22">
        <v>12</v>
      </c>
      <c r="AJ135" s="22">
        <v>12</v>
      </c>
      <c r="AK135" s="22">
        <v>12</v>
      </c>
      <c r="AL135" s="22">
        <v>12</v>
      </c>
    </row>
    <row r="136" spans="1:38">
      <c r="A136" s="201" t="s">
        <v>240</v>
      </c>
      <c r="B136" s="204" t="s">
        <v>190</v>
      </c>
      <c r="C136" s="66" t="s">
        <v>125</v>
      </c>
      <c r="D136" s="66" t="s">
        <v>245</v>
      </c>
      <c r="E136" s="203">
        <f t="shared" si="4"/>
        <v>560000</v>
      </c>
      <c r="F136" s="22">
        <f t="shared" si="5"/>
        <v>144000</v>
      </c>
      <c r="G136" s="22">
        <v>18</v>
      </c>
      <c r="H136" s="22">
        <v>18</v>
      </c>
      <c r="I136" s="22">
        <v>18</v>
      </c>
      <c r="J136" s="22">
        <v>18</v>
      </c>
      <c r="K136" s="22">
        <v>18</v>
      </c>
      <c r="L136" s="22">
        <v>18</v>
      </c>
      <c r="M136" s="22">
        <v>18</v>
      </c>
      <c r="N136" s="22">
        <v>18</v>
      </c>
      <c r="O136" s="22">
        <v>18</v>
      </c>
      <c r="P136" s="22">
        <v>18</v>
      </c>
      <c r="Q136" s="22">
        <v>18</v>
      </c>
      <c r="R136" s="22">
        <v>18</v>
      </c>
      <c r="S136" s="22">
        <v>18</v>
      </c>
      <c r="T136" s="22">
        <v>18</v>
      </c>
      <c r="U136" s="22">
        <v>18</v>
      </c>
      <c r="V136" s="22">
        <v>18</v>
      </c>
      <c r="W136" s="22">
        <v>18</v>
      </c>
      <c r="X136" s="22">
        <v>18</v>
      </c>
      <c r="Y136" s="22">
        <v>18</v>
      </c>
      <c r="Z136" s="22">
        <v>18</v>
      </c>
      <c r="AA136" s="22">
        <v>18</v>
      </c>
      <c r="AB136" s="22">
        <v>18</v>
      </c>
      <c r="AC136" s="22">
        <v>18</v>
      </c>
      <c r="AD136" s="22">
        <v>18</v>
      </c>
      <c r="AE136" s="22">
        <v>18</v>
      </c>
      <c r="AF136" s="22">
        <v>18</v>
      </c>
      <c r="AG136" s="22">
        <v>18</v>
      </c>
      <c r="AH136" s="22">
        <v>18</v>
      </c>
      <c r="AI136" s="22">
        <v>18</v>
      </c>
      <c r="AJ136" s="22">
        <v>18</v>
      </c>
      <c r="AK136" s="22">
        <v>18</v>
      </c>
      <c r="AL136" s="22">
        <v>2</v>
      </c>
    </row>
    <row r="137" spans="1:38">
      <c r="A137" s="201" t="s">
        <v>240</v>
      </c>
      <c r="B137" s="204" t="s">
        <v>190</v>
      </c>
      <c r="C137" s="66" t="s">
        <v>127</v>
      </c>
      <c r="D137" s="66" t="s">
        <v>245</v>
      </c>
      <c r="E137" s="203">
        <f t="shared" si="4"/>
        <v>290000</v>
      </c>
      <c r="F137" s="22">
        <f t="shared" si="5"/>
        <v>72000</v>
      </c>
      <c r="G137" s="22">
        <v>9</v>
      </c>
      <c r="H137" s="22">
        <v>9</v>
      </c>
      <c r="I137" s="22">
        <v>9</v>
      </c>
      <c r="J137" s="22">
        <v>9</v>
      </c>
      <c r="K137" s="22">
        <v>9</v>
      </c>
      <c r="L137" s="22">
        <v>9</v>
      </c>
      <c r="M137" s="22">
        <v>9</v>
      </c>
      <c r="N137" s="22">
        <v>9</v>
      </c>
      <c r="O137" s="22">
        <v>9</v>
      </c>
      <c r="P137" s="22">
        <v>9</v>
      </c>
      <c r="Q137" s="22">
        <v>9</v>
      </c>
      <c r="R137" s="22">
        <v>9</v>
      </c>
      <c r="S137" s="22">
        <v>9</v>
      </c>
      <c r="T137" s="22">
        <v>9</v>
      </c>
      <c r="U137" s="22">
        <v>9</v>
      </c>
      <c r="V137" s="22">
        <v>9</v>
      </c>
      <c r="W137" s="22">
        <v>9</v>
      </c>
      <c r="X137" s="22">
        <v>9</v>
      </c>
      <c r="Y137" s="22">
        <v>9</v>
      </c>
      <c r="Z137" s="22">
        <v>9</v>
      </c>
      <c r="AA137" s="22">
        <v>9</v>
      </c>
      <c r="AB137" s="22">
        <v>9</v>
      </c>
      <c r="AC137" s="22">
        <v>9</v>
      </c>
      <c r="AD137" s="22">
        <v>9</v>
      </c>
      <c r="AE137" s="22">
        <v>9</v>
      </c>
      <c r="AF137" s="22">
        <v>9</v>
      </c>
      <c r="AG137" s="22">
        <v>9</v>
      </c>
      <c r="AH137" s="22">
        <v>9</v>
      </c>
      <c r="AI137" s="22">
        <v>9</v>
      </c>
      <c r="AJ137" s="22">
        <v>9</v>
      </c>
      <c r="AK137" s="22">
        <v>9</v>
      </c>
      <c r="AL137" s="22">
        <v>11</v>
      </c>
    </row>
    <row r="138" spans="1:38">
      <c r="A138" s="201" t="s">
        <v>240</v>
      </c>
      <c r="B138" s="204" t="s">
        <v>190</v>
      </c>
      <c r="C138" s="66" t="s">
        <v>117</v>
      </c>
      <c r="D138" s="66" t="s">
        <v>245</v>
      </c>
      <c r="E138" s="203">
        <f t="shared" si="4"/>
        <v>300000</v>
      </c>
      <c r="F138" s="22">
        <f t="shared" si="5"/>
        <v>72000</v>
      </c>
      <c r="G138" s="22">
        <v>9</v>
      </c>
      <c r="H138" s="22">
        <v>9</v>
      </c>
      <c r="I138" s="22">
        <v>9</v>
      </c>
      <c r="J138" s="22">
        <v>9</v>
      </c>
      <c r="K138" s="22">
        <v>9</v>
      </c>
      <c r="L138" s="22">
        <v>9</v>
      </c>
      <c r="M138" s="22">
        <v>9</v>
      </c>
      <c r="N138" s="22">
        <v>9</v>
      </c>
      <c r="O138" s="22">
        <v>9</v>
      </c>
      <c r="P138" s="22">
        <v>9</v>
      </c>
      <c r="Q138" s="22">
        <v>9</v>
      </c>
      <c r="R138" s="22">
        <v>9</v>
      </c>
      <c r="S138" s="22">
        <v>9</v>
      </c>
      <c r="T138" s="22">
        <v>9</v>
      </c>
      <c r="U138" s="22">
        <v>9</v>
      </c>
      <c r="V138" s="22">
        <v>9</v>
      </c>
      <c r="W138" s="22">
        <v>9</v>
      </c>
      <c r="X138" s="22">
        <v>9</v>
      </c>
      <c r="Y138" s="22">
        <v>9</v>
      </c>
      <c r="Z138" s="22">
        <v>9</v>
      </c>
      <c r="AA138" s="22">
        <v>9</v>
      </c>
      <c r="AB138" s="22">
        <v>9</v>
      </c>
      <c r="AC138" s="22">
        <v>9</v>
      </c>
      <c r="AD138" s="22">
        <v>9</v>
      </c>
      <c r="AE138" s="22">
        <v>9</v>
      </c>
      <c r="AF138" s="22">
        <v>9</v>
      </c>
      <c r="AG138" s="22">
        <v>9</v>
      </c>
      <c r="AH138" s="22">
        <v>9</v>
      </c>
      <c r="AI138" s="22">
        <v>9</v>
      </c>
      <c r="AJ138" s="22">
        <v>9</v>
      </c>
      <c r="AK138" s="22">
        <v>9</v>
      </c>
      <c r="AL138" s="22">
        <v>21</v>
      </c>
    </row>
    <row r="139" spans="1:38">
      <c r="A139" s="201" t="s">
        <v>240</v>
      </c>
      <c r="B139" s="204" t="s">
        <v>190</v>
      </c>
      <c r="C139" s="66" t="s">
        <v>129</v>
      </c>
      <c r="D139" s="66" t="s">
        <v>245</v>
      </c>
      <c r="E139" s="203">
        <f t="shared" si="4"/>
        <v>180000</v>
      </c>
      <c r="F139" s="22">
        <f t="shared" si="5"/>
        <v>48000</v>
      </c>
      <c r="G139" s="22">
        <v>6</v>
      </c>
      <c r="H139" s="22">
        <v>6</v>
      </c>
      <c r="I139" s="22">
        <v>6</v>
      </c>
      <c r="J139" s="22">
        <v>6</v>
      </c>
      <c r="K139" s="22">
        <v>6</v>
      </c>
      <c r="L139" s="22">
        <v>6</v>
      </c>
      <c r="M139" s="22">
        <v>6</v>
      </c>
      <c r="N139" s="22">
        <v>6</v>
      </c>
      <c r="O139" s="22">
        <v>6</v>
      </c>
      <c r="P139" s="22">
        <v>6</v>
      </c>
      <c r="Q139" s="22">
        <v>6</v>
      </c>
      <c r="R139" s="22">
        <v>6</v>
      </c>
      <c r="S139" s="22">
        <v>6</v>
      </c>
      <c r="T139" s="22">
        <v>6</v>
      </c>
      <c r="U139" s="22">
        <v>6</v>
      </c>
      <c r="V139" s="22">
        <v>6</v>
      </c>
      <c r="W139" s="22">
        <v>6</v>
      </c>
      <c r="X139" s="22">
        <v>6</v>
      </c>
      <c r="Y139" s="22">
        <v>6</v>
      </c>
      <c r="Z139" s="22">
        <v>6</v>
      </c>
      <c r="AA139" s="22">
        <v>5</v>
      </c>
      <c r="AB139" s="22">
        <v>5</v>
      </c>
      <c r="AC139" s="22">
        <v>5</v>
      </c>
      <c r="AD139" s="22">
        <v>5</v>
      </c>
      <c r="AE139" s="22">
        <v>5</v>
      </c>
      <c r="AF139" s="22">
        <v>5</v>
      </c>
      <c r="AG139" s="22">
        <v>5</v>
      </c>
      <c r="AH139" s="22">
        <v>5</v>
      </c>
      <c r="AI139" s="22">
        <v>5</v>
      </c>
      <c r="AJ139" s="22">
        <v>5</v>
      </c>
      <c r="AK139" s="22">
        <v>5</v>
      </c>
      <c r="AL139" s="22">
        <v>5</v>
      </c>
    </row>
    <row r="140" spans="1:38">
      <c r="A140" s="201" t="s">
        <v>240</v>
      </c>
      <c r="B140" s="204" t="s">
        <v>190</v>
      </c>
      <c r="C140" s="66" t="s">
        <v>210</v>
      </c>
      <c r="D140" s="66" t="s">
        <v>245</v>
      </c>
      <c r="E140" s="203">
        <f t="shared" si="4"/>
        <v>280000</v>
      </c>
      <c r="F140" s="22">
        <f t="shared" si="5"/>
        <v>72000</v>
      </c>
      <c r="G140" s="22">
        <v>9</v>
      </c>
      <c r="H140" s="22">
        <v>9</v>
      </c>
      <c r="I140" s="22">
        <v>9</v>
      </c>
      <c r="J140" s="22">
        <v>9</v>
      </c>
      <c r="K140" s="22">
        <v>9</v>
      </c>
      <c r="L140" s="22">
        <v>9</v>
      </c>
      <c r="M140" s="22">
        <v>9</v>
      </c>
      <c r="N140" s="22">
        <v>9</v>
      </c>
      <c r="O140" s="22">
        <v>9</v>
      </c>
      <c r="P140" s="22">
        <v>9</v>
      </c>
      <c r="Q140" s="22">
        <v>9</v>
      </c>
      <c r="R140" s="22">
        <v>9</v>
      </c>
      <c r="S140" s="22">
        <v>9</v>
      </c>
      <c r="T140" s="22">
        <v>9</v>
      </c>
      <c r="U140" s="22">
        <v>9</v>
      </c>
      <c r="V140" s="22">
        <v>9</v>
      </c>
      <c r="W140" s="22">
        <v>9</v>
      </c>
      <c r="X140" s="22">
        <v>9</v>
      </c>
      <c r="Y140" s="22">
        <v>9</v>
      </c>
      <c r="Z140" s="22">
        <v>9</v>
      </c>
      <c r="AA140" s="22">
        <v>9</v>
      </c>
      <c r="AB140" s="22">
        <v>9</v>
      </c>
      <c r="AC140" s="22">
        <v>9</v>
      </c>
      <c r="AD140" s="22">
        <v>9</v>
      </c>
      <c r="AE140" s="22">
        <v>9</v>
      </c>
      <c r="AF140" s="22">
        <v>9</v>
      </c>
      <c r="AG140" s="22">
        <v>9</v>
      </c>
      <c r="AH140" s="22">
        <v>9</v>
      </c>
      <c r="AI140" s="22">
        <v>9</v>
      </c>
      <c r="AJ140" s="22">
        <v>9</v>
      </c>
      <c r="AK140" s="22">
        <v>9</v>
      </c>
      <c r="AL140" s="22">
        <v>1</v>
      </c>
    </row>
    <row r="141" spans="1:38">
      <c r="A141" s="201" t="s">
        <v>240</v>
      </c>
      <c r="B141" s="204" t="s">
        <v>190</v>
      </c>
      <c r="C141" s="66" t="s">
        <v>128</v>
      </c>
      <c r="D141" s="66" t="s">
        <v>245</v>
      </c>
      <c r="E141" s="203">
        <f t="shared" si="4"/>
        <v>200000</v>
      </c>
      <c r="F141" s="22">
        <f t="shared" si="5"/>
        <v>48000</v>
      </c>
      <c r="G141" s="22">
        <v>6</v>
      </c>
      <c r="H141" s="22">
        <v>6</v>
      </c>
      <c r="I141" s="22">
        <v>6</v>
      </c>
      <c r="J141" s="22">
        <v>6</v>
      </c>
      <c r="K141" s="22">
        <v>6</v>
      </c>
      <c r="L141" s="22">
        <v>6</v>
      </c>
      <c r="M141" s="22">
        <v>6</v>
      </c>
      <c r="N141" s="22">
        <v>6</v>
      </c>
      <c r="O141" s="22">
        <v>6</v>
      </c>
      <c r="P141" s="22">
        <v>6</v>
      </c>
      <c r="Q141" s="22">
        <v>6</v>
      </c>
      <c r="R141" s="22">
        <v>6</v>
      </c>
      <c r="S141" s="22">
        <v>6</v>
      </c>
      <c r="T141" s="22">
        <v>6</v>
      </c>
      <c r="U141" s="22">
        <v>6</v>
      </c>
      <c r="V141" s="22">
        <v>6</v>
      </c>
      <c r="W141" s="22">
        <v>6</v>
      </c>
      <c r="X141" s="22">
        <v>6</v>
      </c>
      <c r="Y141" s="22">
        <v>6</v>
      </c>
      <c r="Z141" s="22">
        <v>6</v>
      </c>
      <c r="AA141" s="22">
        <v>6</v>
      </c>
      <c r="AB141" s="22">
        <v>6</v>
      </c>
      <c r="AC141" s="22">
        <v>6</v>
      </c>
      <c r="AD141" s="22">
        <v>6</v>
      </c>
      <c r="AE141" s="22">
        <v>6</v>
      </c>
      <c r="AF141" s="22">
        <v>6</v>
      </c>
      <c r="AG141" s="22">
        <v>6</v>
      </c>
      <c r="AH141" s="22">
        <v>6</v>
      </c>
      <c r="AI141" s="22">
        <v>6</v>
      </c>
      <c r="AJ141" s="22">
        <v>6</v>
      </c>
      <c r="AK141" s="22">
        <v>6</v>
      </c>
      <c r="AL141" s="22">
        <v>14</v>
      </c>
    </row>
    <row r="142" spans="1:38">
      <c r="A142" s="201" t="s">
        <v>240</v>
      </c>
      <c r="B142" s="204" t="s">
        <v>190</v>
      </c>
      <c r="C142" s="66" t="s">
        <v>208</v>
      </c>
      <c r="D142" s="66" t="s">
        <v>245</v>
      </c>
      <c r="E142" s="203">
        <f t="shared" si="4"/>
        <v>72000</v>
      </c>
      <c r="F142" s="22">
        <f t="shared" si="5"/>
        <v>16000</v>
      </c>
      <c r="G142" s="22">
        <v>2</v>
      </c>
      <c r="H142" s="22">
        <v>2</v>
      </c>
      <c r="I142" s="22">
        <v>2</v>
      </c>
      <c r="J142" s="22">
        <v>2</v>
      </c>
      <c r="K142" s="22">
        <v>2</v>
      </c>
      <c r="L142" s="22">
        <v>2</v>
      </c>
      <c r="M142" s="22">
        <v>2</v>
      </c>
      <c r="N142" s="22">
        <v>2</v>
      </c>
      <c r="O142" s="22">
        <v>2</v>
      </c>
      <c r="P142" s="22">
        <v>2</v>
      </c>
      <c r="Q142" s="22">
        <v>2</v>
      </c>
      <c r="R142" s="22">
        <v>2</v>
      </c>
      <c r="S142" s="22">
        <v>2</v>
      </c>
      <c r="T142" s="22">
        <v>2</v>
      </c>
      <c r="U142" s="22">
        <v>2</v>
      </c>
      <c r="V142" s="22">
        <v>2</v>
      </c>
      <c r="W142" s="22">
        <v>2</v>
      </c>
      <c r="X142" s="22">
        <v>2</v>
      </c>
      <c r="Y142" s="22">
        <v>2</v>
      </c>
      <c r="Z142" s="22">
        <v>2</v>
      </c>
      <c r="AA142" s="22">
        <v>2</v>
      </c>
      <c r="AB142" s="22">
        <v>2</v>
      </c>
      <c r="AC142" s="22">
        <v>2</v>
      </c>
      <c r="AD142" s="22">
        <v>2</v>
      </c>
      <c r="AE142" s="22">
        <v>2</v>
      </c>
      <c r="AF142" s="22">
        <v>2</v>
      </c>
      <c r="AG142" s="22">
        <v>2</v>
      </c>
      <c r="AH142" s="22">
        <v>2</v>
      </c>
      <c r="AI142" s="22">
        <v>2</v>
      </c>
      <c r="AJ142" s="22">
        <v>2</v>
      </c>
      <c r="AK142" s="22">
        <v>2</v>
      </c>
      <c r="AL142" s="22">
        <v>10</v>
      </c>
    </row>
    <row r="143" spans="1:38">
      <c r="A143" s="201" t="s">
        <v>240</v>
      </c>
      <c r="B143" s="204" t="s">
        <v>190</v>
      </c>
      <c r="C143" s="66" t="s">
        <v>124</v>
      </c>
      <c r="D143" s="66" t="s">
        <v>245</v>
      </c>
      <c r="E143" s="203">
        <f t="shared" si="4"/>
        <v>520000</v>
      </c>
      <c r="F143" s="22">
        <f t="shared" si="5"/>
        <v>128000</v>
      </c>
      <c r="G143" s="22">
        <v>16</v>
      </c>
      <c r="H143" s="22">
        <v>16</v>
      </c>
      <c r="I143" s="22">
        <v>16</v>
      </c>
      <c r="J143" s="22">
        <v>16</v>
      </c>
      <c r="K143" s="22">
        <v>16</v>
      </c>
      <c r="L143" s="22">
        <v>16</v>
      </c>
      <c r="M143" s="22">
        <v>16</v>
      </c>
      <c r="N143" s="22">
        <v>16</v>
      </c>
      <c r="O143" s="22">
        <v>16</v>
      </c>
      <c r="P143" s="22">
        <v>16</v>
      </c>
      <c r="Q143" s="22">
        <v>16</v>
      </c>
      <c r="R143" s="22">
        <v>16</v>
      </c>
      <c r="S143" s="22">
        <v>16</v>
      </c>
      <c r="T143" s="22">
        <v>16</v>
      </c>
      <c r="U143" s="22">
        <v>16</v>
      </c>
      <c r="V143" s="22">
        <v>16</v>
      </c>
      <c r="W143" s="22">
        <v>16</v>
      </c>
      <c r="X143" s="22">
        <v>16</v>
      </c>
      <c r="Y143" s="22">
        <v>16</v>
      </c>
      <c r="Z143" s="22">
        <v>16</v>
      </c>
      <c r="AA143" s="22">
        <v>16</v>
      </c>
      <c r="AB143" s="22">
        <v>16</v>
      </c>
      <c r="AC143" s="22">
        <v>16</v>
      </c>
      <c r="AD143" s="22">
        <v>16</v>
      </c>
      <c r="AE143" s="22">
        <v>16</v>
      </c>
      <c r="AF143" s="22">
        <v>16</v>
      </c>
      <c r="AG143" s="22">
        <v>16</v>
      </c>
      <c r="AH143" s="22">
        <v>16</v>
      </c>
      <c r="AI143" s="22">
        <v>16</v>
      </c>
      <c r="AJ143" s="22">
        <v>16</v>
      </c>
      <c r="AK143" s="22">
        <v>16</v>
      </c>
      <c r="AL143" s="22">
        <v>24</v>
      </c>
    </row>
    <row r="144" spans="1:38">
      <c r="A144" s="201" t="s">
        <v>240</v>
      </c>
      <c r="B144" s="204" t="s">
        <v>190</v>
      </c>
      <c r="C144" s="65" t="s">
        <v>206</v>
      </c>
      <c r="D144" s="66" t="s">
        <v>245</v>
      </c>
      <c r="E144" s="203">
        <f t="shared" si="4"/>
        <v>300000</v>
      </c>
      <c r="F144" s="22">
        <f t="shared" si="5"/>
        <v>72000</v>
      </c>
      <c r="G144" s="22">
        <v>9</v>
      </c>
      <c r="H144" s="22">
        <v>9</v>
      </c>
      <c r="I144" s="22">
        <v>9</v>
      </c>
      <c r="J144" s="22">
        <v>9</v>
      </c>
      <c r="K144" s="22">
        <v>9</v>
      </c>
      <c r="L144" s="22">
        <v>9</v>
      </c>
      <c r="M144" s="22">
        <v>9</v>
      </c>
      <c r="N144" s="22">
        <v>9</v>
      </c>
      <c r="O144" s="22">
        <v>9</v>
      </c>
      <c r="P144" s="22">
        <v>9</v>
      </c>
      <c r="Q144" s="22">
        <v>9</v>
      </c>
      <c r="R144" s="22">
        <v>9</v>
      </c>
      <c r="S144" s="22">
        <v>9</v>
      </c>
      <c r="T144" s="22">
        <v>9</v>
      </c>
      <c r="U144" s="22">
        <v>9</v>
      </c>
      <c r="V144" s="22">
        <v>9</v>
      </c>
      <c r="W144" s="22">
        <v>9</v>
      </c>
      <c r="X144" s="22">
        <v>9</v>
      </c>
      <c r="Y144" s="22">
        <v>9</v>
      </c>
      <c r="Z144" s="22">
        <v>9</v>
      </c>
      <c r="AA144" s="22">
        <v>9</v>
      </c>
      <c r="AB144" s="22">
        <v>9</v>
      </c>
      <c r="AC144" s="22">
        <v>9</v>
      </c>
      <c r="AD144" s="22">
        <v>9</v>
      </c>
      <c r="AE144" s="22">
        <v>9</v>
      </c>
      <c r="AF144" s="22">
        <v>9</v>
      </c>
      <c r="AG144" s="22">
        <v>9</v>
      </c>
      <c r="AH144" s="22">
        <v>9</v>
      </c>
      <c r="AI144" s="22">
        <v>9</v>
      </c>
      <c r="AJ144" s="22">
        <v>9</v>
      </c>
      <c r="AK144" s="22">
        <v>9</v>
      </c>
      <c r="AL144" s="22">
        <v>21</v>
      </c>
    </row>
    <row r="145" spans="1:38">
      <c r="A145" s="201" t="s">
        <v>240</v>
      </c>
      <c r="B145" s="204" t="s">
        <v>190</v>
      </c>
      <c r="C145" s="65" t="s">
        <v>207</v>
      </c>
      <c r="D145" s="66" t="s">
        <v>245</v>
      </c>
      <c r="E145" s="203">
        <f t="shared" si="4"/>
        <v>520000</v>
      </c>
      <c r="F145" s="22">
        <f t="shared" si="5"/>
        <v>128000</v>
      </c>
      <c r="G145" s="22">
        <v>16</v>
      </c>
      <c r="H145" s="22">
        <v>16</v>
      </c>
      <c r="I145" s="22">
        <v>16</v>
      </c>
      <c r="J145" s="22">
        <v>16</v>
      </c>
      <c r="K145" s="22">
        <v>16</v>
      </c>
      <c r="L145" s="22">
        <v>16</v>
      </c>
      <c r="M145" s="22">
        <v>16</v>
      </c>
      <c r="N145" s="22">
        <v>16</v>
      </c>
      <c r="O145" s="22">
        <v>16</v>
      </c>
      <c r="P145" s="22">
        <v>16</v>
      </c>
      <c r="Q145" s="22">
        <v>16</v>
      </c>
      <c r="R145" s="22">
        <v>16</v>
      </c>
      <c r="S145" s="22">
        <v>16</v>
      </c>
      <c r="T145" s="22">
        <v>16</v>
      </c>
      <c r="U145" s="22">
        <v>16</v>
      </c>
      <c r="V145" s="22">
        <v>16</v>
      </c>
      <c r="W145" s="22">
        <v>16</v>
      </c>
      <c r="X145" s="22">
        <v>16</v>
      </c>
      <c r="Y145" s="22">
        <v>16</v>
      </c>
      <c r="Z145" s="22">
        <v>16</v>
      </c>
      <c r="AA145" s="22">
        <v>16</v>
      </c>
      <c r="AB145" s="22">
        <v>16</v>
      </c>
      <c r="AC145" s="22">
        <v>16</v>
      </c>
      <c r="AD145" s="22">
        <v>16</v>
      </c>
      <c r="AE145" s="22">
        <v>16</v>
      </c>
      <c r="AF145" s="22">
        <v>16</v>
      </c>
      <c r="AG145" s="22">
        <v>16</v>
      </c>
      <c r="AH145" s="22">
        <v>16</v>
      </c>
      <c r="AI145" s="22">
        <v>16</v>
      </c>
      <c r="AJ145" s="22">
        <v>16</v>
      </c>
      <c r="AK145" s="22">
        <v>16</v>
      </c>
      <c r="AL145" s="22">
        <v>24</v>
      </c>
    </row>
    <row r="146" spans="1:38">
      <c r="A146" s="201" t="s">
        <v>240</v>
      </c>
      <c r="B146" s="204" t="s">
        <v>190</v>
      </c>
      <c r="C146" s="65" t="s">
        <v>205</v>
      </c>
      <c r="D146" s="66" t="s">
        <v>245</v>
      </c>
      <c r="E146" s="203">
        <f t="shared" si="4"/>
        <v>260000</v>
      </c>
      <c r="F146" s="22">
        <f t="shared" si="5"/>
        <v>64000</v>
      </c>
      <c r="G146" s="22">
        <v>8</v>
      </c>
      <c r="H146" s="22">
        <v>8</v>
      </c>
      <c r="I146" s="22">
        <v>8</v>
      </c>
      <c r="J146" s="22">
        <v>8</v>
      </c>
      <c r="K146" s="22">
        <v>8</v>
      </c>
      <c r="L146" s="22">
        <v>8</v>
      </c>
      <c r="M146" s="22">
        <v>8</v>
      </c>
      <c r="N146" s="22">
        <v>8</v>
      </c>
      <c r="O146" s="22">
        <v>8</v>
      </c>
      <c r="P146" s="22">
        <v>8</v>
      </c>
      <c r="Q146" s="22">
        <v>8</v>
      </c>
      <c r="R146" s="22">
        <v>8</v>
      </c>
      <c r="S146" s="22">
        <v>8</v>
      </c>
      <c r="T146" s="22">
        <v>8</v>
      </c>
      <c r="U146" s="22">
        <v>8</v>
      </c>
      <c r="V146" s="22">
        <v>8</v>
      </c>
      <c r="W146" s="22">
        <v>8</v>
      </c>
      <c r="X146" s="22">
        <v>8</v>
      </c>
      <c r="Y146" s="22">
        <v>8</v>
      </c>
      <c r="Z146" s="22">
        <v>8</v>
      </c>
      <c r="AA146" s="22">
        <v>8</v>
      </c>
      <c r="AB146" s="22">
        <v>8</v>
      </c>
      <c r="AC146" s="22">
        <v>8</v>
      </c>
      <c r="AD146" s="22">
        <v>8</v>
      </c>
      <c r="AE146" s="22">
        <v>8</v>
      </c>
      <c r="AF146" s="22">
        <v>8</v>
      </c>
      <c r="AG146" s="22">
        <v>8</v>
      </c>
      <c r="AH146" s="22">
        <v>8</v>
      </c>
      <c r="AI146" s="22">
        <v>8</v>
      </c>
      <c r="AJ146" s="22">
        <v>8</v>
      </c>
      <c r="AK146" s="22">
        <v>8</v>
      </c>
      <c r="AL146" s="22">
        <v>12</v>
      </c>
    </row>
    <row r="147" spans="1:38">
      <c r="A147" s="201" t="s">
        <v>240</v>
      </c>
      <c r="B147" s="204" t="s">
        <v>191</v>
      </c>
      <c r="C147" s="65" t="s">
        <v>115</v>
      </c>
      <c r="D147" s="66" t="s">
        <v>245</v>
      </c>
      <c r="E147" s="203">
        <f t="shared" si="4"/>
        <v>1791000</v>
      </c>
      <c r="F147" s="22">
        <f t="shared" si="5"/>
        <v>448000</v>
      </c>
      <c r="G147" s="22">
        <v>56</v>
      </c>
      <c r="H147" s="22">
        <v>56</v>
      </c>
      <c r="I147" s="22">
        <v>56</v>
      </c>
      <c r="J147" s="22">
        <v>56</v>
      </c>
      <c r="K147" s="22">
        <v>56</v>
      </c>
      <c r="L147" s="22">
        <v>56</v>
      </c>
      <c r="M147" s="22">
        <v>56</v>
      </c>
      <c r="N147" s="22">
        <v>56</v>
      </c>
      <c r="O147" s="22">
        <v>56</v>
      </c>
      <c r="P147" s="22">
        <v>56</v>
      </c>
      <c r="Q147" s="22">
        <v>56</v>
      </c>
      <c r="R147" s="22">
        <v>56</v>
      </c>
      <c r="S147" s="22">
        <v>56</v>
      </c>
      <c r="T147" s="22">
        <v>56</v>
      </c>
      <c r="U147" s="22">
        <v>56</v>
      </c>
      <c r="V147" s="22">
        <v>56</v>
      </c>
      <c r="W147" s="22">
        <v>56</v>
      </c>
      <c r="X147" s="22">
        <v>56</v>
      </c>
      <c r="Y147" s="22">
        <v>56</v>
      </c>
      <c r="Z147" s="22">
        <v>56</v>
      </c>
      <c r="AA147" s="22">
        <v>56</v>
      </c>
      <c r="AB147" s="22">
        <v>56</v>
      </c>
      <c r="AC147" s="22">
        <v>56</v>
      </c>
      <c r="AD147" s="22">
        <v>56</v>
      </c>
      <c r="AE147" s="22">
        <v>56</v>
      </c>
      <c r="AF147" s="22">
        <v>56</v>
      </c>
      <c r="AG147" s="22">
        <v>56</v>
      </c>
      <c r="AH147" s="22">
        <v>56</v>
      </c>
      <c r="AI147" s="22">
        <v>56</v>
      </c>
      <c r="AJ147" s="22">
        <v>56</v>
      </c>
      <c r="AK147" s="22">
        <v>56</v>
      </c>
      <c r="AL147" s="22">
        <v>55</v>
      </c>
    </row>
    <row r="148" spans="1:38">
      <c r="A148" s="201" t="s">
        <v>240</v>
      </c>
      <c r="B148" s="204" t="s">
        <v>191</v>
      </c>
      <c r="C148" s="65" t="s">
        <v>116</v>
      </c>
      <c r="D148" s="66" t="s">
        <v>245</v>
      </c>
      <c r="E148" s="203">
        <f t="shared" si="4"/>
        <v>972000</v>
      </c>
      <c r="F148" s="22">
        <f t="shared" si="5"/>
        <v>240000</v>
      </c>
      <c r="G148" s="22">
        <v>30</v>
      </c>
      <c r="H148" s="22">
        <v>30</v>
      </c>
      <c r="I148" s="22">
        <v>30</v>
      </c>
      <c r="J148" s="22">
        <v>30</v>
      </c>
      <c r="K148" s="22">
        <v>30</v>
      </c>
      <c r="L148" s="22">
        <v>30</v>
      </c>
      <c r="M148" s="22">
        <v>30</v>
      </c>
      <c r="N148" s="22">
        <v>30</v>
      </c>
      <c r="O148" s="22">
        <v>30</v>
      </c>
      <c r="P148" s="22">
        <v>30</v>
      </c>
      <c r="Q148" s="22">
        <v>30</v>
      </c>
      <c r="R148" s="22">
        <v>30</v>
      </c>
      <c r="S148" s="22">
        <v>30</v>
      </c>
      <c r="T148" s="22">
        <v>30</v>
      </c>
      <c r="U148" s="22">
        <v>30</v>
      </c>
      <c r="V148" s="22">
        <v>30</v>
      </c>
      <c r="W148" s="22">
        <v>30</v>
      </c>
      <c r="X148" s="22">
        <v>30</v>
      </c>
      <c r="Y148" s="22">
        <v>30</v>
      </c>
      <c r="Z148" s="22">
        <v>30</v>
      </c>
      <c r="AA148" s="22">
        <v>30</v>
      </c>
      <c r="AB148" s="22">
        <v>30</v>
      </c>
      <c r="AC148" s="22">
        <v>30</v>
      </c>
      <c r="AD148" s="22">
        <v>30</v>
      </c>
      <c r="AE148" s="22">
        <v>30</v>
      </c>
      <c r="AF148" s="22">
        <v>30</v>
      </c>
      <c r="AG148" s="22">
        <v>30</v>
      </c>
      <c r="AH148" s="22">
        <v>30</v>
      </c>
      <c r="AI148" s="22">
        <v>30</v>
      </c>
      <c r="AJ148" s="22">
        <v>30</v>
      </c>
      <c r="AK148" s="22">
        <v>30</v>
      </c>
      <c r="AL148" s="22">
        <v>42</v>
      </c>
    </row>
    <row r="149" spans="1:38">
      <c r="A149" s="201" t="s">
        <v>240</v>
      </c>
      <c r="B149" s="204" t="s">
        <v>191</v>
      </c>
      <c r="C149" s="65" t="s">
        <v>1</v>
      </c>
      <c r="D149" s="66" t="s">
        <v>245</v>
      </c>
      <c r="E149" s="203">
        <f t="shared" si="4"/>
        <v>69000</v>
      </c>
      <c r="F149" s="22">
        <f t="shared" si="5"/>
        <v>16000</v>
      </c>
      <c r="G149" s="22">
        <v>2</v>
      </c>
      <c r="H149" s="22">
        <v>2</v>
      </c>
      <c r="I149" s="22">
        <v>2</v>
      </c>
      <c r="J149" s="22">
        <v>2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2</v>
      </c>
      <c r="Q149" s="22">
        <v>2</v>
      </c>
      <c r="R149" s="22">
        <v>2</v>
      </c>
      <c r="S149" s="22">
        <v>2</v>
      </c>
      <c r="T149" s="22">
        <v>2</v>
      </c>
      <c r="U149" s="22">
        <v>2</v>
      </c>
      <c r="V149" s="22">
        <v>2</v>
      </c>
      <c r="W149" s="22">
        <v>2</v>
      </c>
      <c r="X149" s="22">
        <v>2</v>
      </c>
      <c r="Y149" s="22">
        <v>2</v>
      </c>
      <c r="Z149" s="22">
        <v>2</v>
      </c>
      <c r="AA149" s="22">
        <v>2</v>
      </c>
      <c r="AB149" s="22">
        <v>2</v>
      </c>
      <c r="AC149" s="22">
        <v>2</v>
      </c>
      <c r="AD149" s="22">
        <v>2</v>
      </c>
      <c r="AE149" s="22">
        <v>2</v>
      </c>
      <c r="AF149" s="22">
        <v>2</v>
      </c>
      <c r="AG149" s="22">
        <v>2</v>
      </c>
      <c r="AH149" s="22">
        <v>2</v>
      </c>
      <c r="AI149" s="22">
        <v>2</v>
      </c>
      <c r="AJ149" s="22">
        <v>2</v>
      </c>
      <c r="AK149" s="22">
        <v>2</v>
      </c>
      <c r="AL149" s="22">
        <v>7</v>
      </c>
    </row>
    <row r="150" spans="1:38">
      <c r="A150" s="201" t="s">
        <v>240</v>
      </c>
      <c r="B150" s="204" t="s">
        <v>191</v>
      </c>
      <c r="C150" s="65" t="s">
        <v>4</v>
      </c>
      <c r="D150" s="66" t="s">
        <v>245</v>
      </c>
      <c r="E150" s="203">
        <f t="shared" si="4"/>
        <v>157000</v>
      </c>
      <c r="F150" s="22">
        <f t="shared" si="5"/>
        <v>40000</v>
      </c>
      <c r="G150" s="22">
        <v>5</v>
      </c>
      <c r="H150" s="22">
        <v>5</v>
      </c>
      <c r="I150" s="22">
        <v>5</v>
      </c>
      <c r="J150" s="22">
        <v>5</v>
      </c>
      <c r="K150" s="22">
        <v>5</v>
      </c>
      <c r="L150" s="22">
        <v>5</v>
      </c>
      <c r="M150" s="22">
        <v>5</v>
      </c>
      <c r="N150" s="22">
        <v>5</v>
      </c>
      <c r="O150" s="22">
        <v>5</v>
      </c>
      <c r="P150" s="22">
        <v>5</v>
      </c>
      <c r="Q150" s="22">
        <v>5</v>
      </c>
      <c r="R150" s="22">
        <v>5</v>
      </c>
      <c r="S150" s="22">
        <v>5</v>
      </c>
      <c r="T150" s="22">
        <v>5</v>
      </c>
      <c r="U150" s="22">
        <v>5</v>
      </c>
      <c r="V150" s="22">
        <v>5</v>
      </c>
      <c r="W150" s="22">
        <v>5</v>
      </c>
      <c r="X150" s="22">
        <v>5</v>
      </c>
      <c r="Y150" s="22">
        <v>5</v>
      </c>
      <c r="Z150" s="22">
        <v>5</v>
      </c>
      <c r="AA150" s="22">
        <v>5</v>
      </c>
      <c r="AB150" s="22">
        <v>5</v>
      </c>
      <c r="AC150" s="22">
        <v>5</v>
      </c>
      <c r="AD150" s="22">
        <v>5</v>
      </c>
      <c r="AE150" s="22">
        <v>5</v>
      </c>
      <c r="AF150" s="22">
        <v>5</v>
      </c>
      <c r="AG150" s="22">
        <v>5</v>
      </c>
      <c r="AH150" s="22">
        <v>5</v>
      </c>
      <c r="AI150" s="22">
        <v>5</v>
      </c>
      <c r="AJ150" s="22">
        <v>5</v>
      </c>
      <c r="AK150" s="22">
        <v>5</v>
      </c>
      <c r="AL150" s="22">
        <v>2</v>
      </c>
    </row>
    <row r="151" spans="1:38">
      <c r="A151" s="201" t="s">
        <v>240</v>
      </c>
      <c r="B151" s="204" t="s">
        <v>191</v>
      </c>
      <c r="C151" s="65" t="s">
        <v>5</v>
      </c>
      <c r="D151" s="66" t="s">
        <v>245</v>
      </c>
      <c r="E151" s="203">
        <f t="shared" si="4"/>
        <v>170000</v>
      </c>
      <c r="F151" s="22">
        <f t="shared" si="5"/>
        <v>40000</v>
      </c>
      <c r="G151" s="22">
        <v>5</v>
      </c>
      <c r="H151" s="22">
        <v>5</v>
      </c>
      <c r="I151" s="22">
        <v>5</v>
      </c>
      <c r="J151" s="22">
        <v>5</v>
      </c>
      <c r="K151" s="22">
        <v>5</v>
      </c>
      <c r="L151" s="22">
        <v>5</v>
      </c>
      <c r="M151" s="22">
        <v>5</v>
      </c>
      <c r="N151" s="22">
        <v>5</v>
      </c>
      <c r="O151" s="22">
        <v>5</v>
      </c>
      <c r="P151" s="22">
        <v>5</v>
      </c>
      <c r="Q151" s="22">
        <v>5</v>
      </c>
      <c r="R151" s="22">
        <v>5</v>
      </c>
      <c r="S151" s="22">
        <v>5</v>
      </c>
      <c r="T151" s="22">
        <v>5</v>
      </c>
      <c r="U151" s="22">
        <v>5</v>
      </c>
      <c r="V151" s="22">
        <v>5</v>
      </c>
      <c r="W151" s="22">
        <v>5</v>
      </c>
      <c r="X151" s="22">
        <v>5</v>
      </c>
      <c r="Y151" s="22">
        <v>5</v>
      </c>
      <c r="Z151" s="22">
        <v>5</v>
      </c>
      <c r="AA151" s="22">
        <v>5</v>
      </c>
      <c r="AB151" s="22">
        <v>5</v>
      </c>
      <c r="AC151" s="22">
        <v>5</v>
      </c>
      <c r="AD151" s="22">
        <v>5</v>
      </c>
      <c r="AE151" s="22">
        <v>5</v>
      </c>
      <c r="AF151" s="22">
        <v>5</v>
      </c>
      <c r="AG151" s="22">
        <v>5</v>
      </c>
      <c r="AH151" s="22">
        <v>5</v>
      </c>
      <c r="AI151" s="22">
        <v>5</v>
      </c>
      <c r="AJ151" s="22">
        <v>5</v>
      </c>
      <c r="AK151" s="22">
        <v>5</v>
      </c>
      <c r="AL151" s="22">
        <v>15</v>
      </c>
    </row>
    <row r="152" spans="1:38">
      <c r="A152" s="201" t="s">
        <v>240</v>
      </c>
      <c r="B152" s="204" t="s">
        <v>191</v>
      </c>
      <c r="C152" s="65" t="s">
        <v>120</v>
      </c>
      <c r="D152" s="66" t="s">
        <v>245</v>
      </c>
      <c r="E152" s="203">
        <f t="shared" si="4"/>
        <v>117000</v>
      </c>
      <c r="F152" s="22">
        <f t="shared" si="5"/>
        <v>32000</v>
      </c>
      <c r="G152" s="22">
        <v>4</v>
      </c>
      <c r="H152" s="22">
        <v>4</v>
      </c>
      <c r="I152" s="22">
        <v>4</v>
      </c>
      <c r="J152" s="22">
        <v>4</v>
      </c>
      <c r="K152" s="22">
        <v>4</v>
      </c>
      <c r="L152" s="22">
        <v>4</v>
      </c>
      <c r="M152" s="22">
        <v>4</v>
      </c>
      <c r="N152" s="22">
        <v>4</v>
      </c>
      <c r="O152" s="22">
        <v>4</v>
      </c>
      <c r="P152" s="22">
        <v>4</v>
      </c>
      <c r="Q152" s="22">
        <v>4</v>
      </c>
      <c r="R152" s="22">
        <v>4</v>
      </c>
      <c r="S152" s="22">
        <v>4</v>
      </c>
      <c r="T152" s="22">
        <v>4</v>
      </c>
      <c r="U152" s="22">
        <v>4</v>
      </c>
      <c r="V152" s="22">
        <v>4</v>
      </c>
      <c r="W152" s="22">
        <v>4</v>
      </c>
      <c r="X152" s="22">
        <v>4</v>
      </c>
      <c r="Y152" s="22">
        <v>4</v>
      </c>
      <c r="Z152" s="22">
        <v>4</v>
      </c>
      <c r="AA152" s="22">
        <v>4</v>
      </c>
      <c r="AB152" s="22">
        <v>4</v>
      </c>
      <c r="AC152" s="22">
        <v>3</v>
      </c>
      <c r="AD152" s="22">
        <v>3</v>
      </c>
      <c r="AE152" s="22">
        <v>3</v>
      </c>
      <c r="AF152" s="22">
        <v>3</v>
      </c>
      <c r="AG152" s="22">
        <v>3</v>
      </c>
      <c r="AH152" s="22">
        <v>3</v>
      </c>
      <c r="AI152" s="22">
        <v>3</v>
      </c>
      <c r="AJ152" s="22">
        <v>3</v>
      </c>
      <c r="AK152" s="22">
        <v>3</v>
      </c>
      <c r="AL152" s="22">
        <v>2</v>
      </c>
    </row>
    <row r="153" spans="1:38">
      <c r="A153" s="201" t="s">
        <v>240</v>
      </c>
      <c r="B153" s="204" t="s">
        <v>191</v>
      </c>
      <c r="C153" s="65" t="s">
        <v>121</v>
      </c>
      <c r="D153" s="66" t="s">
        <v>245</v>
      </c>
      <c r="E153" s="203">
        <f t="shared" si="4"/>
        <v>44000</v>
      </c>
      <c r="F153" s="22">
        <f t="shared" si="5"/>
        <v>8000</v>
      </c>
      <c r="G153" s="22">
        <v>1</v>
      </c>
      <c r="H153" s="22">
        <v>1</v>
      </c>
      <c r="I153" s="22">
        <v>1</v>
      </c>
      <c r="J153" s="22">
        <v>1</v>
      </c>
      <c r="K153" s="22">
        <v>1</v>
      </c>
      <c r="L153" s="22">
        <v>1</v>
      </c>
      <c r="M153" s="22">
        <v>1</v>
      </c>
      <c r="N153" s="22">
        <v>1</v>
      </c>
      <c r="O153" s="22">
        <v>1</v>
      </c>
      <c r="P153" s="22">
        <v>1</v>
      </c>
      <c r="Q153" s="22">
        <v>1</v>
      </c>
      <c r="R153" s="22">
        <v>1</v>
      </c>
      <c r="S153" s="22">
        <v>1</v>
      </c>
      <c r="T153" s="22">
        <v>1</v>
      </c>
      <c r="U153" s="22">
        <v>1</v>
      </c>
      <c r="V153" s="22">
        <v>1</v>
      </c>
      <c r="W153" s="22">
        <v>1</v>
      </c>
      <c r="X153" s="22">
        <v>1</v>
      </c>
      <c r="Y153" s="22">
        <v>1</v>
      </c>
      <c r="Z153" s="22">
        <v>1</v>
      </c>
      <c r="AA153" s="22">
        <v>1</v>
      </c>
      <c r="AB153" s="22">
        <v>1</v>
      </c>
      <c r="AC153" s="22">
        <v>1</v>
      </c>
      <c r="AD153" s="22">
        <v>1</v>
      </c>
      <c r="AE153" s="22">
        <v>1</v>
      </c>
      <c r="AF153" s="22">
        <v>1</v>
      </c>
      <c r="AG153" s="22">
        <v>1</v>
      </c>
      <c r="AH153" s="22">
        <v>1</v>
      </c>
      <c r="AI153" s="22">
        <v>1</v>
      </c>
      <c r="AJ153" s="22">
        <v>1</v>
      </c>
      <c r="AK153" s="22">
        <v>1</v>
      </c>
      <c r="AL153" s="22">
        <v>13</v>
      </c>
    </row>
    <row r="154" spans="1:38">
      <c r="A154" s="201" t="s">
        <v>240</v>
      </c>
      <c r="B154" s="204" t="s">
        <v>191</v>
      </c>
      <c r="C154" s="65" t="s">
        <v>3</v>
      </c>
      <c r="D154" s="66" t="s">
        <v>245</v>
      </c>
      <c r="E154" s="203">
        <f t="shared" si="4"/>
        <v>462000</v>
      </c>
      <c r="F154" s="22">
        <f t="shared" si="5"/>
        <v>112000</v>
      </c>
      <c r="G154" s="22">
        <v>14</v>
      </c>
      <c r="H154" s="22">
        <v>14</v>
      </c>
      <c r="I154" s="22">
        <v>14</v>
      </c>
      <c r="J154" s="22">
        <v>14</v>
      </c>
      <c r="K154" s="22">
        <v>14</v>
      </c>
      <c r="L154" s="22">
        <v>14</v>
      </c>
      <c r="M154" s="22">
        <v>14</v>
      </c>
      <c r="N154" s="22">
        <v>14</v>
      </c>
      <c r="O154" s="22">
        <v>14</v>
      </c>
      <c r="P154" s="22">
        <v>14</v>
      </c>
      <c r="Q154" s="22">
        <v>14</v>
      </c>
      <c r="R154" s="22">
        <v>14</v>
      </c>
      <c r="S154" s="22">
        <v>14</v>
      </c>
      <c r="T154" s="22">
        <v>14</v>
      </c>
      <c r="U154" s="22">
        <v>14</v>
      </c>
      <c r="V154" s="22">
        <v>14</v>
      </c>
      <c r="W154" s="22">
        <v>14</v>
      </c>
      <c r="X154" s="22">
        <v>14</v>
      </c>
      <c r="Y154" s="22">
        <v>14</v>
      </c>
      <c r="Z154" s="22">
        <v>14</v>
      </c>
      <c r="AA154" s="22">
        <v>14</v>
      </c>
      <c r="AB154" s="22">
        <v>14</v>
      </c>
      <c r="AC154" s="22">
        <v>14</v>
      </c>
      <c r="AD154" s="22">
        <v>14</v>
      </c>
      <c r="AE154" s="22">
        <v>14</v>
      </c>
      <c r="AF154" s="22">
        <v>14</v>
      </c>
      <c r="AG154" s="22">
        <v>14</v>
      </c>
      <c r="AH154" s="22">
        <v>14</v>
      </c>
      <c r="AI154" s="22">
        <v>14</v>
      </c>
      <c r="AJ154" s="22">
        <v>14</v>
      </c>
      <c r="AK154" s="22">
        <v>14</v>
      </c>
      <c r="AL154" s="22">
        <v>28</v>
      </c>
    </row>
    <row r="155" spans="1:38">
      <c r="A155" s="201" t="s">
        <v>240</v>
      </c>
      <c r="B155" s="204" t="s">
        <v>191</v>
      </c>
      <c r="C155" s="65" t="s">
        <v>123</v>
      </c>
      <c r="D155" s="66" t="s">
        <v>245</v>
      </c>
      <c r="E155" s="203">
        <f t="shared" si="4"/>
        <v>67000</v>
      </c>
      <c r="F155" s="22">
        <f t="shared" si="5"/>
        <v>16000</v>
      </c>
      <c r="G155" s="22">
        <v>2</v>
      </c>
      <c r="H155" s="22">
        <v>2</v>
      </c>
      <c r="I155" s="22">
        <v>2</v>
      </c>
      <c r="J155" s="22">
        <v>2</v>
      </c>
      <c r="K155" s="22">
        <v>2</v>
      </c>
      <c r="L155" s="22">
        <v>2</v>
      </c>
      <c r="M155" s="22">
        <v>2</v>
      </c>
      <c r="N155" s="22">
        <v>2</v>
      </c>
      <c r="O155" s="22">
        <v>2</v>
      </c>
      <c r="P155" s="22">
        <v>2</v>
      </c>
      <c r="Q155" s="22">
        <v>2</v>
      </c>
      <c r="R155" s="22">
        <v>2</v>
      </c>
      <c r="S155" s="22">
        <v>2</v>
      </c>
      <c r="T155" s="22">
        <v>2</v>
      </c>
      <c r="U155" s="22">
        <v>2</v>
      </c>
      <c r="V155" s="22">
        <v>2</v>
      </c>
      <c r="W155" s="22">
        <v>2</v>
      </c>
      <c r="X155" s="22">
        <v>2</v>
      </c>
      <c r="Y155" s="22">
        <v>2</v>
      </c>
      <c r="Z155" s="22">
        <v>2</v>
      </c>
      <c r="AA155" s="22">
        <v>2</v>
      </c>
      <c r="AB155" s="22">
        <v>2</v>
      </c>
      <c r="AC155" s="22">
        <v>2</v>
      </c>
      <c r="AD155" s="22">
        <v>2</v>
      </c>
      <c r="AE155" s="22">
        <v>2</v>
      </c>
      <c r="AF155" s="22">
        <v>2</v>
      </c>
      <c r="AG155" s="22">
        <v>2</v>
      </c>
      <c r="AH155" s="22">
        <v>2</v>
      </c>
      <c r="AI155" s="22">
        <v>2</v>
      </c>
      <c r="AJ155" s="22">
        <v>2</v>
      </c>
      <c r="AK155" s="22">
        <v>2</v>
      </c>
      <c r="AL155" s="22">
        <v>5</v>
      </c>
    </row>
    <row r="156" spans="1:38">
      <c r="A156" s="201" t="s">
        <v>240</v>
      </c>
      <c r="B156" s="204" t="s">
        <v>191</v>
      </c>
      <c r="C156" s="65" t="s">
        <v>118</v>
      </c>
      <c r="D156" s="66" t="s">
        <v>245</v>
      </c>
      <c r="E156" s="203">
        <f t="shared" si="4"/>
        <v>24000</v>
      </c>
      <c r="F156" s="22">
        <f t="shared" si="5"/>
        <v>8000</v>
      </c>
      <c r="G156" s="22">
        <v>1</v>
      </c>
      <c r="H156" s="22">
        <v>1</v>
      </c>
      <c r="I156" s="22">
        <v>1</v>
      </c>
      <c r="J156" s="22">
        <v>1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1</v>
      </c>
      <c r="R156" s="22">
        <v>1</v>
      </c>
      <c r="S156" s="22">
        <v>1</v>
      </c>
      <c r="T156" s="22">
        <v>1</v>
      </c>
      <c r="U156" s="22">
        <v>1</v>
      </c>
      <c r="V156" s="22">
        <v>1</v>
      </c>
      <c r="W156" s="22">
        <v>1</v>
      </c>
      <c r="X156" s="22">
        <v>1</v>
      </c>
      <c r="Y156" s="22">
        <v>1</v>
      </c>
      <c r="Z156" s="22">
        <v>1</v>
      </c>
      <c r="AA156" s="22">
        <v>1</v>
      </c>
      <c r="AB156" s="22">
        <v>1</v>
      </c>
      <c r="AC156" s="22">
        <v>1</v>
      </c>
      <c r="AD156" s="22">
        <v>1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2">
        <v>0</v>
      </c>
      <c r="AL156" s="22">
        <v>0</v>
      </c>
    </row>
    <row r="157" spans="1:38">
      <c r="A157" s="201" t="s">
        <v>240</v>
      </c>
      <c r="B157" s="66" t="s">
        <v>191</v>
      </c>
      <c r="C157" s="65" t="s">
        <v>126</v>
      </c>
      <c r="D157" s="66" t="s">
        <v>245</v>
      </c>
      <c r="E157" s="203">
        <f t="shared" si="4"/>
        <v>252000</v>
      </c>
      <c r="F157" s="22">
        <f t="shared" si="5"/>
        <v>64000</v>
      </c>
      <c r="G157" s="22">
        <v>8</v>
      </c>
      <c r="H157" s="22">
        <v>8</v>
      </c>
      <c r="I157" s="22">
        <v>8</v>
      </c>
      <c r="J157" s="22">
        <v>8</v>
      </c>
      <c r="K157" s="22">
        <v>8</v>
      </c>
      <c r="L157" s="22">
        <v>8</v>
      </c>
      <c r="M157" s="22">
        <v>8</v>
      </c>
      <c r="N157" s="22">
        <v>8</v>
      </c>
      <c r="O157" s="22">
        <v>8</v>
      </c>
      <c r="P157" s="22">
        <v>8</v>
      </c>
      <c r="Q157" s="22">
        <v>8</v>
      </c>
      <c r="R157" s="22">
        <v>8</v>
      </c>
      <c r="S157" s="22">
        <v>8</v>
      </c>
      <c r="T157" s="22">
        <v>8</v>
      </c>
      <c r="U157" s="22">
        <v>8</v>
      </c>
      <c r="V157" s="22">
        <v>8</v>
      </c>
      <c r="W157" s="22">
        <v>8</v>
      </c>
      <c r="X157" s="22">
        <v>8</v>
      </c>
      <c r="Y157" s="22">
        <v>8</v>
      </c>
      <c r="Z157" s="22">
        <v>8</v>
      </c>
      <c r="AA157" s="22">
        <v>8</v>
      </c>
      <c r="AB157" s="22">
        <v>8</v>
      </c>
      <c r="AC157" s="22">
        <v>8</v>
      </c>
      <c r="AD157" s="22">
        <v>8</v>
      </c>
      <c r="AE157" s="22">
        <v>8</v>
      </c>
      <c r="AF157" s="22">
        <v>8</v>
      </c>
      <c r="AG157" s="22">
        <v>8</v>
      </c>
      <c r="AH157" s="22">
        <v>8</v>
      </c>
      <c r="AI157" s="22">
        <v>8</v>
      </c>
      <c r="AJ157" s="22">
        <v>8</v>
      </c>
      <c r="AK157" s="22">
        <v>8</v>
      </c>
      <c r="AL157" s="22">
        <v>4</v>
      </c>
    </row>
    <row r="158" spans="1:38">
      <c r="A158" s="201" t="s">
        <v>240</v>
      </c>
      <c r="B158" s="66" t="s">
        <v>191</v>
      </c>
      <c r="C158" s="65" t="s">
        <v>0</v>
      </c>
      <c r="D158" s="66" t="s">
        <v>245</v>
      </c>
      <c r="E158" s="203">
        <f t="shared" si="4"/>
        <v>90000</v>
      </c>
      <c r="F158" s="22">
        <f t="shared" si="5"/>
        <v>24000</v>
      </c>
      <c r="G158" s="22">
        <v>3</v>
      </c>
      <c r="H158" s="22">
        <v>3</v>
      </c>
      <c r="I158" s="22">
        <v>3</v>
      </c>
      <c r="J158" s="22">
        <v>3</v>
      </c>
      <c r="K158" s="22">
        <v>3</v>
      </c>
      <c r="L158" s="22">
        <v>3</v>
      </c>
      <c r="M158" s="22">
        <v>3</v>
      </c>
      <c r="N158" s="22">
        <v>3</v>
      </c>
      <c r="O158" s="22">
        <v>3</v>
      </c>
      <c r="P158" s="22">
        <v>3</v>
      </c>
      <c r="Q158" s="22">
        <v>3</v>
      </c>
      <c r="R158" s="22">
        <v>3</v>
      </c>
      <c r="S158" s="22">
        <v>3</v>
      </c>
      <c r="T158" s="22">
        <v>3</v>
      </c>
      <c r="U158" s="22">
        <v>3</v>
      </c>
      <c r="V158" s="22">
        <v>3</v>
      </c>
      <c r="W158" s="22">
        <v>3</v>
      </c>
      <c r="X158" s="22">
        <v>3</v>
      </c>
      <c r="Y158" s="22">
        <v>3</v>
      </c>
      <c r="Z158" s="22">
        <v>3</v>
      </c>
      <c r="AA158" s="22">
        <v>3</v>
      </c>
      <c r="AB158" s="22">
        <v>3</v>
      </c>
      <c r="AC158" s="22">
        <v>3</v>
      </c>
      <c r="AD158" s="22">
        <v>3</v>
      </c>
      <c r="AE158" s="22">
        <v>3</v>
      </c>
      <c r="AF158" s="22">
        <v>3</v>
      </c>
      <c r="AG158" s="22">
        <v>2</v>
      </c>
      <c r="AH158" s="22">
        <v>2</v>
      </c>
      <c r="AI158" s="22">
        <v>2</v>
      </c>
      <c r="AJ158" s="22">
        <v>2</v>
      </c>
      <c r="AK158" s="22">
        <v>2</v>
      </c>
      <c r="AL158" s="22">
        <v>2</v>
      </c>
    </row>
    <row r="159" spans="1:38">
      <c r="A159" s="201" t="s">
        <v>240</v>
      </c>
      <c r="B159" s="66" t="s">
        <v>191</v>
      </c>
      <c r="C159" s="65" t="s">
        <v>209</v>
      </c>
      <c r="D159" s="66" t="s">
        <v>245</v>
      </c>
      <c r="E159" s="203">
        <f t="shared" si="4"/>
        <v>45000</v>
      </c>
      <c r="F159" s="22">
        <f t="shared" si="5"/>
        <v>8000</v>
      </c>
      <c r="G159" s="22">
        <v>1</v>
      </c>
      <c r="H159" s="22">
        <v>1</v>
      </c>
      <c r="I159" s="22">
        <v>1</v>
      </c>
      <c r="J159" s="22">
        <v>1</v>
      </c>
      <c r="K159" s="22">
        <v>1</v>
      </c>
      <c r="L159" s="22">
        <v>1</v>
      </c>
      <c r="M159" s="22">
        <v>1</v>
      </c>
      <c r="N159" s="22">
        <v>1</v>
      </c>
      <c r="O159" s="22">
        <v>1</v>
      </c>
      <c r="P159" s="22">
        <v>1</v>
      </c>
      <c r="Q159" s="22">
        <v>1</v>
      </c>
      <c r="R159" s="22">
        <v>1</v>
      </c>
      <c r="S159" s="22">
        <v>1</v>
      </c>
      <c r="T159" s="22">
        <v>1</v>
      </c>
      <c r="U159" s="22">
        <v>1</v>
      </c>
      <c r="V159" s="22">
        <v>1</v>
      </c>
      <c r="W159" s="22">
        <v>1</v>
      </c>
      <c r="X159" s="22">
        <v>1</v>
      </c>
      <c r="Y159" s="22">
        <v>1</v>
      </c>
      <c r="Z159" s="22">
        <v>1</v>
      </c>
      <c r="AA159" s="22">
        <v>1</v>
      </c>
      <c r="AB159" s="22">
        <v>1</v>
      </c>
      <c r="AC159" s="22">
        <v>1</v>
      </c>
      <c r="AD159" s="22">
        <v>1</v>
      </c>
      <c r="AE159" s="22">
        <v>1</v>
      </c>
      <c r="AF159" s="22">
        <v>1</v>
      </c>
      <c r="AG159" s="22">
        <v>1</v>
      </c>
      <c r="AH159" s="22">
        <v>1</v>
      </c>
      <c r="AI159" s="22">
        <v>1</v>
      </c>
      <c r="AJ159" s="22">
        <v>1</v>
      </c>
      <c r="AK159" s="22">
        <v>1</v>
      </c>
      <c r="AL159" s="22">
        <v>14</v>
      </c>
    </row>
    <row r="160" spans="1:38">
      <c r="A160" s="201" t="s">
        <v>240</v>
      </c>
      <c r="B160" s="66" t="s">
        <v>191</v>
      </c>
      <c r="C160" s="65" t="s">
        <v>130</v>
      </c>
      <c r="D160" s="66" t="s">
        <v>245</v>
      </c>
      <c r="E160" s="203">
        <f t="shared" si="4"/>
        <v>208000</v>
      </c>
      <c r="F160" s="22">
        <f t="shared" si="5"/>
        <v>56000</v>
      </c>
      <c r="G160" s="22">
        <v>7</v>
      </c>
      <c r="H160" s="22">
        <v>7</v>
      </c>
      <c r="I160" s="22">
        <v>7</v>
      </c>
      <c r="J160" s="22">
        <v>7</v>
      </c>
      <c r="K160" s="22">
        <v>7</v>
      </c>
      <c r="L160" s="22">
        <v>7</v>
      </c>
      <c r="M160" s="22">
        <v>7</v>
      </c>
      <c r="N160" s="22">
        <v>7</v>
      </c>
      <c r="O160" s="22">
        <v>7</v>
      </c>
      <c r="P160" s="22">
        <v>7</v>
      </c>
      <c r="Q160" s="22">
        <v>7</v>
      </c>
      <c r="R160" s="22">
        <v>7</v>
      </c>
      <c r="S160" s="22">
        <v>7</v>
      </c>
      <c r="T160" s="22">
        <v>7</v>
      </c>
      <c r="U160" s="22">
        <v>7</v>
      </c>
      <c r="V160" s="22">
        <v>7</v>
      </c>
      <c r="W160" s="22">
        <v>6</v>
      </c>
      <c r="X160" s="22">
        <v>6</v>
      </c>
      <c r="Y160" s="22">
        <v>6</v>
      </c>
      <c r="Z160" s="22">
        <v>6</v>
      </c>
      <c r="AA160" s="22">
        <v>6</v>
      </c>
      <c r="AB160" s="22">
        <v>6</v>
      </c>
      <c r="AC160" s="22">
        <v>6</v>
      </c>
      <c r="AD160" s="22">
        <v>6</v>
      </c>
      <c r="AE160" s="22">
        <v>6</v>
      </c>
      <c r="AF160" s="22">
        <v>6</v>
      </c>
      <c r="AG160" s="22">
        <v>6</v>
      </c>
      <c r="AH160" s="22">
        <v>6</v>
      </c>
      <c r="AI160" s="22">
        <v>6</v>
      </c>
      <c r="AJ160" s="22">
        <v>6</v>
      </c>
      <c r="AK160" s="22">
        <v>6</v>
      </c>
      <c r="AL160" s="22">
        <v>6</v>
      </c>
    </row>
    <row r="161" spans="1:38">
      <c r="A161" s="201" t="s">
        <v>240</v>
      </c>
      <c r="B161" s="66" t="s">
        <v>191</v>
      </c>
      <c r="C161" s="65" t="s">
        <v>119</v>
      </c>
      <c r="D161" s="66" t="s">
        <v>245</v>
      </c>
      <c r="E161" s="203">
        <f t="shared" si="4"/>
        <v>40000</v>
      </c>
      <c r="F161" s="22">
        <f t="shared" si="5"/>
        <v>8000</v>
      </c>
      <c r="G161" s="22">
        <v>1</v>
      </c>
      <c r="H161" s="22">
        <v>1</v>
      </c>
      <c r="I161" s="22">
        <v>1</v>
      </c>
      <c r="J161" s="22">
        <v>1</v>
      </c>
      <c r="K161" s="22">
        <v>1</v>
      </c>
      <c r="L161" s="22">
        <v>1</v>
      </c>
      <c r="M161" s="22">
        <v>1</v>
      </c>
      <c r="N161" s="22">
        <v>1</v>
      </c>
      <c r="O161" s="22">
        <v>1</v>
      </c>
      <c r="P161" s="22">
        <v>1</v>
      </c>
      <c r="Q161" s="22">
        <v>1</v>
      </c>
      <c r="R161" s="22">
        <v>1</v>
      </c>
      <c r="S161" s="22">
        <v>1</v>
      </c>
      <c r="T161" s="22">
        <v>1</v>
      </c>
      <c r="U161" s="22">
        <v>1</v>
      </c>
      <c r="V161" s="22">
        <v>1</v>
      </c>
      <c r="W161" s="22">
        <v>1</v>
      </c>
      <c r="X161" s="22">
        <v>1</v>
      </c>
      <c r="Y161" s="22">
        <v>1</v>
      </c>
      <c r="Z161" s="22">
        <v>1</v>
      </c>
      <c r="AA161" s="22">
        <v>1</v>
      </c>
      <c r="AB161" s="22">
        <v>1</v>
      </c>
      <c r="AC161" s="22">
        <v>1</v>
      </c>
      <c r="AD161" s="22">
        <v>1</v>
      </c>
      <c r="AE161" s="22">
        <v>1</v>
      </c>
      <c r="AF161" s="22">
        <v>1</v>
      </c>
      <c r="AG161" s="22">
        <v>1</v>
      </c>
      <c r="AH161" s="22">
        <v>1</v>
      </c>
      <c r="AI161" s="22">
        <v>1</v>
      </c>
      <c r="AJ161" s="22">
        <v>1</v>
      </c>
      <c r="AK161" s="22">
        <v>1</v>
      </c>
      <c r="AL161" s="22">
        <v>9</v>
      </c>
    </row>
    <row r="162" spans="1:38">
      <c r="A162" s="201" t="s">
        <v>240</v>
      </c>
      <c r="B162" s="66" t="s">
        <v>191</v>
      </c>
      <c r="C162" s="65" t="s">
        <v>122</v>
      </c>
      <c r="D162" s="66" t="s">
        <v>245</v>
      </c>
      <c r="E162" s="203">
        <f t="shared" si="4"/>
        <v>89000</v>
      </c>
      <c r="F162" s="22">
        <f t="shared" si="5"/>
        <v>24000</v>
      </c>
      <c r="G162" s="22">
        <v>3</v>
      </c>
      <c r="H162" s="22">
        <v>3</v>
      </c>
      <c r="I162" s="22">
        <v>3</v>
      </c>
      <c r="J162" s="22">
        <v>3</v>
      </c>
      <c r="K162" s="22">
        <v>3</v>
      </c>
      <c r="L162" s="22">
        <v>3</v>
      </c>
      <c r="M162" s="22">
        <v>3</v>
      </c>
      <c r="N162" s="22">
        <v>3</v>
      </c>
      <c r="O162" s="22">
        <v>3</v>
      </c>
      <c r="P162" s="22">
        <v>3</v>
      </c>
      <c r="Q162" s="22">
        <v>3</v>
      </c>
      <c r="R162" s="22">
        <v>3</v>
      </c>
      <c r="S162" s="22">
        <v>3</v>
      </c>
      <c r="T162" s="22">
        <v>3</v>
      </c>
      <c r="U162" s="22">
        <v>3</v>
      </c>
      <c r="V162" s="22">
        <v>3</v>
      </c>
      <c r="W162" s="22">
        <v>3</v>
      </c>
      <c r="X162" s="22">
        <v>3</v>
      </c>
      <c r="Y162" s="22">
        <v>3</v>
      </c>
      <c r="Z162" s="22">
        <v>3</v>
      </c>
      <c r="AA162" s="22">
        <v>3</v>
      </c>
      <c r="AB162" s="22">
        <v>3</v>
      </c>
      <c r="AC162" s="22">
        <v>3</v>
      </c>
      <c r="AD162" s="22">
        <v>3</v>
      </c>
      <c r="AE162" s="22">
        <v>3</v>
      </c>
      <c r="AF162" s="22">
        <v>3</v>
      </c>
      <c r="AG162" s="22">
        <v>3</v>
      </c>
      <c r="AH162" s="22">
        <v>2</v>
      </c>
      <c r="AI162" s="22">
        <v>2</v>
      </c>
      <c r="AJ162" s="22">
        <v>2</v>
      </c>
      <c r="AK162" s="22">
        <v>2</v>
      </c>
      <c r="AL162" s="22">
        <v>0</v>
      </c>
    </row>
    <row r="163" spans="1:38">
      <c r="A163" s="201" t="s">
        <v>240</v>
      </c>
      <c r="B163" s="66" t="s">
        <v>191</v>
      </c>
      <c r="C163" s="65" t="s">
        <v>211</v>
      </c>
      <c r="D163" s="66" t="s">
        <v>245</v>
      </c>
      <c r="E163" s="203">
        <f t="shared" si="4"/>
        <v>30000</v>
      </c>
      <c r="F163" s="22">
        <f t="shared" si="5"/>
        <v>8000</v>
      </c>
      <c r="G163" s="22">
        <v>1</v>
      </c>
      <c r="H163" s="22">
        <v>1</v>
      </c>
      <c r="I163" s="22">
        <v>1</v>
      </c>
      <c r="J163" s="22">
        <v>1</v>
      </c>
      <c r="K163" s="22">
        <v>1</v>
      </c>
      <c r="L163" s="22">
        <v>1</v>
      </c>
      <c r="M163" s="22">
        <v>1</v>
      </c>
      <c r="N163" s="22">
        <v>1</v>
      </c>
      <c r="O163" s="22">
        <v>1</v>
      </c>
      <c r="P163" s="22">
        <v>1</v>
      </c>
      <c r="Q163" s="22">
        <v>1</v>
      </c>
      <c r="R163" s="22">
        <v>1</v>
      </c>
      <c r="S163" s="22">
        <v>1</v>
      </c>
      <c r="T163" s="22">
        <v>1</v>
      </c>
      <c r="U163" s="22">
        <v>1</v>
      </c>
      <c r="V163" s="22">
        <v>1</v>
      </c>
      <c r="W163" s="22">
        <v>1</v>
      </c>
      <c r="X163" s="22">
        <v>1</v>
      </c>
      <c r="Y163" s="22">
        <v>1</v>
      </c>
      <c r="Z163" s="22">
        <v>1</v>
      </c>
      <c r="AA163" s="22">
        <v>1</v>
      </c>
      <c r="AB163" s="22">
        <v>1</v>
      </c>
      <c r="AC163" s="22">
        <v>1</v>
      </c>
      <c r="AD163" s="22">
        <v>1</v>
      </c>
      <c r="AE163" s="22">
        <v>1</v>
      </c>
      <c r="AF163" s="22">
        <v>1</v>
      </c>
      <c r="AG163" s="22">
        <v>1</v>
      </c>
      <c r="AH163" s="22">
        <v>1</v>
      </c>
      <c r="AI163" s="22">
        <v>1</v>
      </c>
      <c r="AJ163" s="22">
        <v>1</v>
      </c>
      <c r="AK163" s="22">
        <v>0</v>
      </c>
      <c r="AL163" s="22">
        <v>0</v>
      </c>
    </row>
    <row r="164" spans="1:38">
      <c r="A164" s="201" t="s">
        <v>240</v>
      </c>
      <c r="B164" s="66" t="s">
        <v>191</v>
      </c>
      <c r="C164" s="65" t="s">
        <v>212</v>
      </c>
      <c r="D164" s="66" t="s">
        <v>245</v>
      </c>
      <c r="E164" s="203">
        <f t="shared" si="4"/>
        <v>104000</v>
      </c>
      <c r="F164" s="22">
        <f t="shared" si="5"/>
        <v>24000</v>
      </c>
      <c r="G164" s="22">
        <v>3</v>
      </c>
      <c r="H164" s="22">
        <v>3</v>
      </c>
      <c r="I164" s="22">
        <v>3</v>
      </c>
      <c r="J164" s="22">
        <v>3</v>
      </c>
      <c r="K164" s="22">
        <v>3</v>
      </c>
      <c r="L164" s="22">
        <v>3</v>
      </c>
      <c r="M164" s="22">
        <v>3</v>
      </c>
      <c r="N164" s="22">
        <v>3</v>
      </c>
      <c r="O164" s="22">
        <v>3</v>
      </c>
      <c r="P164" s="22">
        <v>3</v>
      </c>
      <c r="Q164" s="22">
        <v>3</v>
      </c>
      <c r="R164" s="22">
        <v>3</v>
      </c>
      <c r="S164" s="22">
        <v>3</v>
      </c>
      <c r="T164" s="22">
        <v>3</v>
      </c>
      <c r="U164" s="22">
        <v>3</v>
      </c>
      <c r="V164" s="22">
        <v>3</v>
      </c>
      <c r="W164" s="22">
        <v>3</v>
      </c>
      <c r="X164" s="22">
        <v>3</v>
      </c>
      <c r="Y164" s="22">
        <v>3</v>
      </c>
      <c r="Z164" s="22">
        <v>3</v>
      </c>
      <c r="AA164" s="22">
        <v>3</v>
      </c>
      <c r="AB164" s="22">
        <v>3</v>
      </c>
      <c r="AC164" s="22">
        <v>3</v>
      </c>
      <c r="AD164" s="22">
        <v>3</v>
      </c>
      <c r="AE164" s="22">
        <v>3</v>
      </c>
      <c r="AF164" s="22">
        <v>3</v>
      </c>
      <c r="AG164" s="22">
        <v>3</v>
      </c>
      <c r="AH164" s="22">
        <v>3</v>
      </c>
      <c r="AI164" s="22">
        <v>3</v>
      </c>
      <c r="AJ164" s="22">
        <v>3</v>
      </c>
      <c r="AK164" s="22">
        <v>3</v>
      </c>
      <c r="AL164" s="22">
        <v>11</v>
      </c>
    </row>
    <row r="165" spans="1:38">
      <c r="A165" s="201" t="s">
        <v>240</v>
      </c>
      <c r="B165" s="66" t="s">
        <v>191</v>
      </c>
      <c r="C165" s="65" t="s">
        <v>125</v>
      </c>
      <c r="D165" s="66" t="s">
        <v>245</v>
      </c>
      <c r="E165" s="203">
        <f t="shared" si="4"/>
        <v>153000</v>
      </c>
      <c r="F165" s="22">
        <f t="shared" si="5"/>
        <v>40000</v>
      </c>
      <c r="G165" s="22">
        <v>5</v>
      </c>
      <c r="H165" s="22">
        <v>5</v>
      </c>
      <c r="I165" s="22">
        <v>5</v>
      </c>
      <c r="J165" s="22">
        <v>5</v>
      </c>
      <c r="K165" s="22">
        <v>5</v>
      </c>
      <c r="L165" s="22">
        <v>5</v>
      </c>
      <c r="M165" s="22">
        <v>5</v>
      </c>
      <c r="N165" s="22">
        <v>5</v>
      </c>
      <c r="O165" s="22">
        <v>5</v>
      </c>
      <c r="P165" s="22">
        <v>5</v>
      </c>
      <c r="Q165" s="22">
        <v>5</v>
      </c>
      <c r="R165" s="22">
        <v>5</v>
      </c>
      <c r="S165" s="22">
        <v>5</v>
      </c>
      <c r="T165" s="22">
        <v>5</v>
      </c>
      <c r="U165" s="22">
        <v>5</v>
      </c>
      <c r="V165" s="22">
        <v>5</v>
      </c>
      <c r="W165" s="22">
        <v>5</v>
      </c>
      <c r="X165" s="22">
        <v>5</v>
      </c>
      <c r="Y165" s="22">
        <v>5</v>
      </c>
      <c r="Z165" s="22">
        <v>5</v>
      </c>
      <c r="AA165" s="22">
        <v>5</v>
      </c>
      <c r="AB165" s="22">
        <v>5</v>
      </c>
      <c r="AC165" s="22">
        <v>5</v>
      </c>
      <c r="AD165" s="22">
        <v>5</v>
      </c>
      <c r="AE165" s="22">
        <v>5</v>
      </c>
      <c r="AF165" s="22">
        <v>4</v>
      </c>
      <c r="AG165" s="22">
        <v>4</v>
      </c>
      <c r="AH165" s="22">
        <v>4</v>
      </c>
      <c r="AI165" s="22">
        <v>4</v>
      </c>
      <c r="AJ165" s="22">
        <v>4</v>
      </c>
      <c r="AK165" s="22">
        <v>4</v>
      </c>
      <c r="AL165" s="22">
        <v>4</v>
      </c>
    </row>
    <row r="166" spans="1:38">
      <c r="A166" s="201" t="s">
        <v>240</v>
      </c>
      <c r="B166" s="66" t="s">
        <v>191</v>
      </c>
      <c r="C166" s="65" t="s">
        <v>127</v>
      </c>
      <c r="D166" s="66" t="s">
        <v>245</v>
      </c>
      <c r="E166" s="203">
        <f t="shared" si="4"/>
        <v>43000</v>
      </c>
      <c r="F166" s="22">
        <f t="shared" si="5"/>
        <v>8000</v>
      </c>
      <c r="G166" s="22">
        <v>1</v>
      </c>
      <c r="H166" s="22">
        <v>1</v>
      </c>
      <c r="I166" s="22">
        <v>1</v>
      </c>
      <c r="J166" s="22">
        <v>1</v>
      </c>
      <c r="K166" s="22">
        <v>1</v>
      </c>
      <c r="L166" s="22">
        <v>1</v>
      </c>
      <c r="M166" s="22">
        <v>1</v>
      </c>
      <c r="N166" s="22">
        <v>1</v>
      </c>
      <c r="O166" s="22">
        <v>1</v>
      </c>
      <c r="P166" s="22">
        <v>1</v>
      </c>
      <c r="Q166" s="22">
        <v>1</v>
      </c>
      <c r="R166" s="22">
        <v>1</v>
      </c>
      <c r="S166" s="22">
        <v>1</v>
      </c>
      <c r="T166" s="22">
        <v>1</v>
      </c>
      <c r="U166" s="22">
        <v>1</v>
      </c>
      <c r="V166" s="22">
        <v>1</v>
      </c>
      <c r="W166" s="22">
        <v>1</v>
      </c>
      <c r="X166" s="22">
        <v>1</v>
      </c>
      <c r="Y166" s="22">
        <v>1</v>
      </c>
      <c r="Z166" s="22">
        <v>1</v>
      </c>
      <c r="AA166" s="22">
        <v>1</v>
      </c>
      <c r="AB166" s="22">
        <v>1</v>
      </c>
      <c r="AC166" s="22">
        <v>1</v>
      </c>
      <c r="AD166" s="22">
        <v>1</v>
      </c>
      <c r="AE166" s="22">
        <v>1</v>
      </c>
      <c r="AF166" s="22">
        <v>1</v>
      </c>
      <c r="AG166" s="22">
        <v>1</v>
      </c>
      <c r="AH166" s="22">
        <v>1</v>
      </c>
      <c r="AI166" s="22">
        <v>1</v>
      </c>
      <c r="AJ166" s="22">
        <v>1</v>
      </c>
      <c r="AK166" s="22">
        <v>1</v>
      </c>
      <c r="AL166" s="22">
        <v>12</v>
      </c>
    </row>
    <row r="167" spans="1:38">
      <c r="A167" s="201" t="s">
        <v>240</v>
      </c>
      <c r="B167" s="66" t="s">
        <v>191</v>
      </c>
      <c r="C167" s="65" t="s">
        <v>117</v>
      </c>
      <c r="D167" s="66" t="s">
        <v>245</v>
      </c>
      <c r="E167" s="203">
        <f t="shared" si="4"/>
        <v>149000</v>
      </c>
      <c r="F167" s="22">
        <f t="shared" si="5"/>
        <v>40000</v>
      </c>
      <c r="G167" s="22">
        <v>5</v>
      </c>
      <c r="H167" s="22">
        <v>5</v>
      </c>
      <c r="I167" s="22">
        <v>5</v>
      </c>
      <c r="J167" s="22">
        <v>5</v>
      </c>
      <c r="K167" s="22">
        <v>5</v>
      </c>
      <c r="L167" s="22">
        <v>5</v>
      </c>
      <c r="M167" s="22">
        <v>5</v>
      </c>
      <c r="N167" s="22">
        <v>5</v>
      </c>
      <c r="O167" s="22">
        <v>5</v>
      </c>
      <c r="P167" s="22">
        <v>5</v>
      </c>
      <c r="Q167" s="22">
        <v>5</v>
      </c>
      <c r="R167" s="22">
        <v>5</v>
      </c>
      <c r="S167" s="22">
        <v>5</v>
      </c>
      <c r="T167" s="22">
        <v>5</v>
      </c>
      <c r="U167" s="22">
        <v>5</v>
      </c>
      <c r="V167" s="22">
        <v>5</v>
      </c>
      <c r="W167" s="22">
        <v>5</v>
      </c>
      <c r="X167" s="22">
        <v>5</v>
      </c>
      <c r="Y167" s="22">
        <v>5</v>
      </c>
      <c r="Z167" s="22">
        <v>5</v>
      </c>
      <c r="AA167" s="22">
        <v>5</v>
      </c>
      <c r="AB167" s="22">
        <v>4</v>
      </c>
      <c r="AC167" s="22">
        <v>4</v>
      </c>
      <c r="AD167" s="22">
        <v>4</v>
      </c>
      <c r="AE167" s="22">
        <v>4</v>
      </c>
      <c r="AF167" s="22">
        <v>4</v>
      </c>
      <c r="AG167" s="22">
        <v>4</v>
      </c>
      <c r="AH167" s="22">
        <v>4</v>
      </c>
      <c r="AI167" s="22">
        <v>4</v>
      </c>
      <c r="AJ167" s="22">
        <v>4</v>
      </c>
      <c r="AK167" s="22">
        <v>4</v>
      </c>
      <c r="AL167" s="22">
        <v>4</v>
      </c>
    </row>
    <row r="168" spans="1:38">
      <c r="A168" s="201" t="s">
        <v>240</v>
      </c>
      <c r="B168" s="66" t="s">
        <v>191</v>
      </c>
      <c r="C168" s="65" t="s">
        <v>129</v>
      </c>
      <c r="D168" s="66" t="s">
        <v>245</v>
      </c>
      <c r="E168" s="203">
        <f t="shared" si="4"/>
        <v>108000</v>
      </c>
      <c r="F168" s="22">
        <f t="shared" si="5"/>
        <v>24000</v>
      </c>
      <c r="G168" s="22">
        <v>3</v>
      </c>
      <c r="H168" s="22">
        <v>3</v>
      </c>
      <c r="I168" s="22">
        <v>3</v>
      </c>
      <c r="J168" s="22">
        <v>3</v>
      </c>
      <c r="K168" s="22">
        <v>3</v>
      </c>
      <c r="L168" s="22">
        <v>3</v>
      </c>
      <c r="M168" s="22">
        <v>3</v>
      </c>
      <c r="N168" s="22">
        <v>3</v>
      </c>
      <c r="O168" s="22">
        <v>3</v>
      </c>
      <c r="P168" s="22">
        <v>3</v>
      </c>
      <c r="Q168" s="22">
        <v>3</v>
      </c>
      <c r="R168" s="22">
        <v>3</v>
      </c>
      <c r="S168" s="22">
        <v>3</v>
      </c>
      <c r="T168" s="22">
        <v>3</v>
      </c>
      <c r="U168" s="22">
        <v>3</v>
      </c>
      <c r="V168" s="22">
        <v>3</v>
      </c>
      <c r="W168" s="22">
        <v>3</v>
      </c>
      <c r="X168" s="22">
        <v>3</v>
      </c>
      <c r="Y168" s="22">
        <v>3</v>
      </c>
      <c r="Z168" s="22">
        <v>3</v>
      </c>
      <c r="AA168" s="22">
        <v>3</v>
      </c>
      <c r="AB168" s="22">
        <v>3</v>
      </c>
      <c r="AC168" s="22">
        <v>3</v>
      </c>
      <c r="AD168" s="22">
        <v>3</v>
      </c>
      <c r="AE168" s="22">
        <v>3</v>
      </c>
      <c r="AF168" s="22">
        <v>3</v>
      </c>
      <c r="AG168" s="22">
        <v>3</v>
      </c>
      <c r="AH168" s="22">
        <v>3</v>
      </c>
      <c r="AI168" s="22">
        <v>3</v>
      </c>
      <c r="AJ168" s="22">
        <v>3</v>
      </c>
      <c r="AK168" s="22">
        <v>3</v>
      </c>
      <c r="AL168" s="22">
        <v>15</v>
      </c>
    </row>
    <row r="169" spans="1:38">
      <c r="A169" s="201" t="s">
        <v>240</v>
      </c>
      <c r="B169" s="66" t="s">
        <v>191</v>
      </c>
      <c r="C169" s="65" t="s">
        <v>210</v>
      </c>
      <c r="D169" s="66" t="s">
        <v>245</v>
      </c>
      <c r="E169" s="203">
        <f t="shared" si="4"/>
        <v>56000</v>
      </c>
      <c r="F169" s="22">
        <f t="shared" si="5"/>
        <v>16000</v>
      </c>
      <c r="G169" s="22">
        <v>2</v>
      </c>
      <c r="H169" s="22">
        <v>2</v>
      </c>
      <c r="I169" s="22">
        <v>2</v>
      </c>
      <c r="J169" s="22">
        <v>2</v>
      </c>
      <c r="K169" s="22">
        <v>2</v>
      </c>
      <c r="L169" s="22">
        <v>2</v>
      </c>
      <c r="M169" s="22">
        <v>2</v>
      </c>
      <c r="N169" s="22">
        <v>2</v>
      </c>
      <c r="O169" s="22">
        <v>2</v>
      </c>
      <c r="P169" s="22">
        <v>2</v>
      </c>
      <c r="Q169" s="22">
        <v>2</v>
      </c>
      <c r="R169" s="22">
        <v>2</v>
      </c>
      <c r="S169" s="22">
        <v>2</v>
      </c>
      <c r="T169" s="22">
        <v>2</v>
      </c>
      <c r="U169" s="22">
        <v>2</v>
      </c>
      <c r="V169" s="22">
        <v>2</v>
      </c>
      <c r="W169" s="22">
        <v>2</v>
      </c>
      <c r="X169" s="22">
        <v>2</v>
      </c>
      <c r="Y169" s="22">
        <v>2</v>
      </c>
      <c r="Z169" s="22">
        <v>2</v>
      </c>
      <c r="AA169" s="22">
        <v>2</v>
      </c>
      <c r="AB169" s="22">
        <v>2</v>
      </c>
      <c r="AC169" s="22">
        <v>2</v>
      </c>
      <c r="AD169" s="22">
        <v>2</v>
      </c>
      <c r="AE169" s="22">
        <v>1</v>
      </c>
      <c r="AF169" s="22">
        <v>1</v>
      </c>
      <c r="AG169" s="22">
        <v>1</v>
      </c>
      <c r="AH169" s="22">
        <v>1</v>
      </c>
      <c r="AI169" s="22">
        <v>1</v>
      </c>
      <c r="AJ169" s="22">
        <v>1</v>
      </c>
      <c r="AK169" s="22">
        <v>1</v>
      </c>
      <c r="AL169" s="22">
        <v>1</v>
      </c>
    </row>
    <row r="170" spans="1:38">
      <c r="A170" s="201" t="s">
        <v>240</v>
      </c>
      <c r="B170" s="66" t="s">
        <v>191</v>
      </c>
      <c r="C170" s="65" t="s">
        <v>128</v>
      </c>
      <c r="D170" s="66" t="s">
        <v>245</v>
      </c>
      <c r="E170" s="203">
        <f t="shared" si="4"/>
        <v>10000</v>
      </c>
      <c r="F170" s="22">
        <f t="shared" si="5"/>
        <v>8000</v>
      </c>
      <c r="G170" s="22">
        <v>1</v>
      </c>
      <c r="H170" s="22">
        <v>1</v>
      </c>
      <c r="I170" s="22">
        <v>1</v>
      </c>
      <c r="J170" s="22">
        <v>1</v>
      </c>
      <c r="K170" s="22">
        <v>1</v>
      </c>
      <c r="L170" s="22">
        <v>1</v>
      </c>
      <c r="M170" s="22">
        <v>1</v>
      </c>
      <c r="N170" s="22">
        <v>1</v>
      </c>
      <c r="O170" s="22">
        <v>1</v>
      </c>
      <c r="P170" s="22">
        <v>1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  <c r="V170" s="22">
        <v>0</v>
      </c>
      <c r="W170" s="22">
        <v>0</v>
      </c>
      <c r="X170" s="22">
        <v>0</v>
      </c>
      <c r="Y170" s="22">
        <v>0</v>
      </c>
      <c r="Z170" s="22">
        <v>0</v>
      </c>
      <c r="AA170" s="22">
        <v>0</v>
      </c>
      <c r="AB170" s="22">
        <v>0</v>
      </c>
      <c r="AC170" s="22">
        <v>0</v>
      </c>
      <c r="AD170" s="22">
        <v>0</v>
      </c>
      <c r="AE170" s="22">
        <v>0</v>
      </c>
      <c r="AF170" s="22">
        <v>0</v>
      </c>
      <c r="AG170" s="22">
        <v>0</v>
      </c>
      <c r="AH170" s="22">
        <v>0</v>
      </c>
      <c r="AI170" s="22">
        <v>0</v>
      </c>
      <c r="AJ170" s="22">
        <v>0</v>
      </c>
      <c r="AK170" s="22">
        <v>0</v>
      </c>
      <c r="AL170" s="22">
        <v>0</v>
      </c>
    </row>
    <row r="171" spans="1:38">
      <c r="A171" s="201" t="s">
        <v>240</v>
      </c>
      <c r="B171" s="66" t="s">
        <v>191</v>
      </c>
      <c r="C171" s="65" t="s">
        <v>208</v>
      </c>
      <c r="D171" s="66" t="s">
        <v>245</v>
      </c>
      <c r="E171" s="203">
        <f t="shared" si="4"/>
        <v>30000</v>
      </c>
      <c r="F171" s="22">
        <f t="shared" si="5"/>
        <v>8000</v>
      </c>
      <c r="G171" s="22">
        <v>1</v>
      </c>
      <c r="H171" s="22">
        <v>1</v>
      </c>
      <c r="I171" s="22">
        <v>1</v>
      </c>
      <c r="J171" s="22">
        <v>1</v>
      </c>
      <c r="K171" s="22">
        <v>1</v>
      </c>
      <c r="L171" s="22">
        <v>1</v>
      </c>
      <c r="M171" s="22">
        <v>1</v>
      </c>
      <c r="N171" s="22">
        <v>1</v>
      </c>
      <c r="O171" s="22">
        <v>1</v>
      </c>
      <c r="P171" s="22">
        <v>1</v>
      </c>
      <c r="Q171" s="22">
        <v>1</v>
      </c>
      <c r="R171" s="22">
        <v>1</v>
      </c>
      <c r="S171" s="22">
        <v>1</v>
      </c>
      <c r="T171" s="22">
        <v>1</v>
      </c>
      <c r="U171" s="22">
        <v>1</v>
      </c>
      <c r="V171" s="22">
        <v>1</v>
      </c>
      <c r="W171" s="22">
        <v>1</v>
      </c>
      <c r="X171" s="22">
        <v>1</v>
      </c>
      <c r="Y171" s="22">
        <v>1</v>
      </c>
      <c r="Z171" s="22">
        <v>1</v>
      </c>
      <c r="AA171" s="22">
        <v>1</v>
      </c>
      <c r="AB171" s="22">
        <v>1</v>
      </c>
      <c r="AC171" s="22">
        <v>1</v>
      </c>
      <c r="AD171" s="22">
        <v>1</v>
      </c>
      <c r="AE171" s="22">
        <v>1</v>
      </c>
      <c r="AF171" s="22">
        <v>1</v>
      </c>
      <c r="AG171" s="22">
        <v>1</v>
      </c>
      <c r="AH171" s="22">
        <v>1</v>
      </c>
      <c r="AI171" s="22">
        <v>1</v>
      </c>
      <c r="AJ171" s="22">
        <v>1</v>
      </c>
      <c r="AK171" s="22">
        <v>0</v>
      </c>
      <c r="AL171" s="22">
        <v>0</v>
      </c>
    </row>
    <row r="172" spans="1:38">
      <c r="A172" s="201" t="s">
        <v>240</v>
      </c>
      <c r="B172" s="66" t="s">
        <v>191</v>
      </c>
      <c r="C172" s="65" t="s">
        <v>124</v>
      </c>
      <c r="D172" s="66" t="s">
        <v>245</v>
      </c>
      <c r="E172" s="203">
        <f t="shared" si="4"/>
        <v>155000</v>
      </c>
      <c r="F172" s="22">
        <f t="shared" si="5"/>
        <v>40000</v>
      </c>
      <c r="G172" s="22">
        <v>5</v>
      </c>
      <c r="H172" s="22">
        <v>5</v>
      </c>
      <c r="I172" s="22">
        <v>5</v>
      </c>
      <c r="J172" s="22">
        <v>5</v>
      </c>
      <c r="K172" s="22">
        <v>5</v>
      </c>
      <c r="L172" s="22">
        <v>5</v>
      </c>
      <c r="M172" s="22">
        <v>5</v>
      </c>
      <c r="N172" s="22">
        <v>5</v>
      </c>
      <c r="O172" s="22">
        <v>5</v>
      </c>
      <c r="P172" s="22">
        <v>5</v>
      </c>
      <c r="Q172" s="22">
        <v>5</v>
      </c>
      <c r="R172" s="22">
        <v>5</v>
      </c>
      <c r="S172" s="22">
        <v>5</v>
      </c>
      <c r="T172" s="22">
        <v>5</v>
      </c>
      <c r="U172" s="22">
        <v>5</v>
      </c>
      <c r="V172" s="22">
        <v>5</v>
      </c>
      <c r="W172" s="22">
        <v>5</v>
      </c>
      <c r="X172" s="22">
        <v>5</v>
      </c>
      <c r="Y172" s="22">
        <v>5</v>
      </c>
      <c r="Z172" s="22">
        <v>5</v>
      </c>
      <c r="AA172" s="22">
        <v>5</v>
      </c>
      <c r="AB172" s="22">
        <v>5</v>
      </c>
      <c r="AC172" s="22">
        <v>5</v>
      </c>
      <c r="AD172" s="22">
        <v>5</v>
      </c>
      <c r="AE172" s="22">
        <v>5</v>
      </c>
      <c r="AF172" s="22">
        <v>5</v>
      </c>
      <c r="AG172" s="22">
        <v>5</v>
      </c>
      <c r="AH172" s="22">
        <v>5</v>
      </c>
      <c r="AI172" s="22">
        <v>5</v>
      </c>
      <c r="AJ172" s="22">
        <v>5</v>
      </c>
      <c r="AK172" s="22">
        <v>5</v>
      </c>
      <c r="AL172" s="22">
        <v>0</v>
      </c>
    </row>
    <row r="173" spans="1:38">
      <c r="A173" s="201" t="s">
        <v>240</v>
      </c>
      <c r="B173" s="66" t="s">
        <v>191</v>
      </c>
      <c r="C173" s="65" t="s">
        <v>206</v>
      </c>
      <c r="D173" s="66" t="s">
        <v>245</v>
      </c>
      <c r="E173" s="203">
        <f t="shared" si="4"/>
        <v>51000</v>
      </c>
      <c r="F173" s="22">
        <f t="shared" si="5"/>
        <v>16000</v>
      </c>
      <c r="G173" s="22">
        <v>2</v>
      </c>
      <c r="H173" s="22">
        <v>2</v>
      </c>
      <c r="I173" s="22">
        <v>2</v>
      </c>
      <c r="J173" s="22">
        <v>2</v>
      </c>
      <c r="K173" s="22">
        <v>2</v>
      </c>
      <c r="L173" s="22">
        <v>2</v>
      </c>
      <c r="M173" s="22">
        <v>2</v>
      </c>
      <c r="N173" s="22">
        <v>2</v>
      </c>
      <c r="O173" s="22">
        <v>2</v>
      </c>
      <c r="P173" s="22">
        <v>2</v>
      </c>
      <c r="Q173" s="22">
        <v>2</v>
      </c>
      <c r="R173" s="22">
        <v>2</v>
      </c>
      <c r="S173" s="22">
        <v>2</v>
      </c>
      <c r="T173" s="22">
        <v>2</v>
      </c>
      <c r="U173" s="22">
        <v>2</v>
      </c>
      <c r="V173" s="22">
        <v>2</v>
      </c>
      <c r="W173" s="22">
        <v>2</v>
      </c>
      <c r="X173" s="22">
        <v>2</v>
      </c>
      <c r="Y173" s="22">
        <v>2</v>
      </c>
      <c r="Z173" s="22">
        <v>1</v>
      </c>
      <c r="AA173" s="22">
        <v>1</v>
      </c>
      <c r="AB173" s="22">
        <v>1</v>
      </c>
      <c r="AC173" s="22">
        <v>1</v>
      </c>
      <c r="AD173" s="22">
        <v>1</v>
      </c>
      <c r="AE173" s="22">
        <v>1</v>
      </c>
      <c r="AF173" s="22">
        <v>1</v>
      </c>
      <c r="AG173" s="22">
        <v>1</v>
      </c>
      <c r="AH173" s="22">
        <v>1</v>
      </c>
      <c r="AI173" s="22">
        <v>1</v>
      </c>
      <c r="AJ173" s="22">
        <v>1</v>
      </c>
      <c r="AK173" s="22">
        <v>1</v>
      </c>
      <c r="AL173" s="22">
        <v>1</v>
      </c>
    </row>
    <row r="174" spans="1:38">
      <c r="A174" s="201" t="s">
        <v>240</v>
      </c>
      <c r="B174" s="66" t="s">
        <v>191</v>
      </c>
      <c r="C174" s="65" t="s">
        <v>207</v>
      </c>
      <c r="D174" s="66" t="s">
        <v>245</v>
      </c>
      <c r="E174" s="203">
        <f t="shared" si="4"/>
        <v>144000</v>
      </c>
      <c r="F174" s="22">
        <f t="shared" si="5"/>
        <v>40000</v>
      </c>
      <c r="G174" s="22">
        <v>5</v>
      </c>
      <c r="H174" s="22">
        <v>5</v>
      </c>
      <c r="I174" s="22">
        <v>5</v>
      </c>
      <c r="J174" s="22">
        <v>5</v>
      </c>
      <c r="K174" s="22">
        <v>5</v>
      </c>
      <c r="L174" s="22">
        <v>5</v>
      </c>
      <c r="M174" s="22">
        <v>5</v>
      </c>
      <c r="N174" s="22">
        <v>5</v>
      </c>
      <c r="O174" s="22">
        <v>5</v>
      </c>
      <c r="P174" s="22">
        <v>5</v>
      </c>
      <c r="Q174" s="22">
        <v>5</v>
      </c>
      <c r="R174" s="22">
        <v>5</v>
      </c>
      <c r="S174" s="22">
        <v>5</v>
      </c>
      <c r="T174" s="22">
        <v>5</v>
      </c>
      <c r="U174" s="22">
        <v>5</v>
      </c>
      <c r="V174" s="22">
        <v>5</v>
      </c>
      <c r="W174" s="22">
        <v>4</v>
      </c>
      <c r="X174" s="22">
        <v>4</v>
      </c>
      <c r="Y174" s="22">
        <v>4</v>
      </c>
      <c r="Z174" s="22">
        <v>4</v>
      </c>
      <c r="AA174" s="22">
        <v>4</v>
      </c>
      <c r="AB174" s="22">
        <v>4</v>
      </c>
      <c r="AC174" s="22">
        <v>4</v>
      </c>
      <c r="AD174" s="22">
        <v>4</v>
      </c>
      <c r="AE174" s="22">
        <v>4</v>
      </c>
      <c r="AF174" s="22">
        <v>4</v>
      </c>
      <c r="AG174" s="22">
        <v>4</v>
      </c>
      <c r="AH174" s="22">
        <v>4</v>
      </c>
      <c r="AI174" s="22">
        <v>4</v>
      </c>
      <c r="AJ174" s="22">
        <v>4</v>
      </c>
      <c r="AK174" s="22">
        <v>4</v>
      </c>
      <c r="AL174" s="22">
        <v>4</v>
      </c>
    </row>
    <row r="175" spans="1:38">
      <c r="A175" s="201" t="s">
        <v>240</v>
      </c>
      <c r="B175" s="66" t="s">
        <v>191</v>
      </c>
      <c r="C175" s="65" t="s">
        <v>205</v>
      </c>
      <c r="D175" s="66" t="s">
        <v>245</v>
      </c>
      <c r="E175" s="203">
        <f t="shared" si="4"/>
        <v>83000</v>
      </c>
      <c r="F175" s="22">
        <f t="shared" si="5"/>
        <v>24000</v>
      </c>
      <c r="G175" s="22">
        <v>3</v>
      </c>
      <c r="H175" s="22">
        <v>3</v>
      </c>
      <c r="I175" s="22">
        <v>3</v>
      </c>
      <c r="J175" s="22">
        <v>3</v>
      </c>
      <c r="K175" s="22">
        <v>3</v>
      </c>
      <c r="L175" s="22">
        <v>3</v>
      </c>
      <c r="M175" s="22">
        <v>3</v>
      </c>
      <c r="N175" s="22">
        <v>3</v>
      </c>
      <c r="O175" s="22">
        <v>3</v>
      </c>
      <c r="P175" s="22">
        <v>3</v>
      </c>
      <c r="Q175" s="22">
        <v>3</v>
      </c>
      <c r="R175" s="22">
        <v>3</v>
      </c>
      <c r="S175" s="22">
        <v>3</v>
      </c>
      <c r="T175" s="22">
        <v>3</v>
      </c>
      <c r="U175" s="22">
        <v>3</v>
      </c>
      <c r="V175" s="22">
        <v>3</v>
      </c>
      <c r="W175" s="22">
        <v>3</v>
      </c>
      <c r="X175" s="22">
        <v>3</v>
      </c>
      <c r="Y175" s="22">
        <v>3</v>
      </c>
      <c r="Z175" s="22">
        <v>2</v>
      </c>
      <c r="AA175" s="22">
        <v>2</v>
      </c>
      <c r="AB175" s="22">
        <v>2</v>
      </c>
      <c r="AC175" s="22">
        <v>2</v>
      </c>
      <c r="AD175" s="22">
        <v>2</v>
      </c>
      <c r="AE175" s="22">
        <v>2</v>
      </c>
      <c r="AF175" s="22">
        <v>2</v>
      </c>
      <c r="AG175" s="22">
        <v>2</v>
      </c>
      <c r="AH175" s="22">
        <v>2</v>
      </c>
      <c r="AI175" s="22">
        <v>2</v>
      </c>
      <c r="AJ175" s="22">
        <v>2</v>
      </c>
      <c r="AK175" s="22">
        <v>2</v>
      </c>
      <c r="AL175" s="22">
        <v>2</v>
      </c>
    </row>
    <row r="176" spans="1:38">
      <c r="A176" s="145" t="s">
        <v>240</v>
      </c>
      <c r="B176" s="145" t="s">
        <v>214</v>
      </c>
      <c r="C176" s="65" t="s">
        <v>115</v>
      </c>
      <c r="D176" s="66" t="s">
        <v>245</v>
      </c>
      <c r="E176" s="203">
        <f t="shared" si="4"/>
        <v>300000</v>
      </c>
      <c r="F176" s="22">
        <f t="shared" si="5"/>
        <v>72000</v>
      </c>
      <c r="G176" s="22">
        <v>9</v>
      </c>
      <c r="H176" s="22">
        <v>9</v>
      </c>
      <c r="I176" s="22">
        <v>9</v>
      </c>
      <c r="J176" s="22">
        <v>9</v>
      </c>
      <c r="K176" s="22">
        <v>9</v>
      </c>
      <c r="L176" s="22">
        <v>9</v>
      </c>
      <c r="M176" s="22">
        <v>9</v>
      </c>
      <c r="N176" s="22">
        <v>9</v>
      </c>
      <c r="O176" s="22">
        <v>9</v>
      </c>
      <c r="P176" s="22">
        <v>9</v>
      </c>
      <c r="Q176" s="22">
        <v>9</v>
      </c>
      <c r="R176" s="22">
        <v>9</v>
      </c>
      <c r="S176" s="22">
        <v>9</v>
      </c>
      <c r="T176" s="22">
        <v>9</v>
      </c>
      <c r="U176" s="22">
        <v>9</v>
      </c>
      <c r="V176" s="22">
        <v>9</v>
      </c>
      <c r="W176" s="22">
        <v>9</v>
      </c>
      <c r="X176" s="22">
        <v>9</v>
      </c>
      <c r="Y176" s="22">
        <v>9</v>
      </c>
      <c r="Z176" s="22">
        <v>9</v>
      </c>
      <c r="AA176" s="22">
        <v>9</v>
      </c>
      <c r="AB176" s="22">
        <v>9</v>
      </c>
      <c r="AC176" s="22">
        <v>9</v>
      </c>
      <c r="AD176" s="22">
        <v>9</v>
      </c>
      <c r="AE176" s="22">
        <v>9</v>
      </c>
      <c r="AF176" s="22">
        <v>9</v>
      </c>
      <c r="AG176" s="22">
        <v>9</v>
      </c>
      <c r="AH176" s="22">
        <v>9</v>
      </c>
      <c r="AI176" s="22">
        <v>9</v>
      </c>
      <c r="AJ176" s="22">
        <v>9</v>
      </c>
      <c r="AK176" s="22">
        <v>9</v>
      </c>
      <c r="AL176" s="22">
        <v>21</v>
      </c>
    </row>
    <row r="177" spans="1:38">
      <c r="A177" s="145" t="s">
        <v>240</v>
      </c>
      <c r="B177" s="145" t="s">
        <v>214</v>
      </c>
      <c r="C177" s="65" t="s">
        <v>116</v>
      </c>
      <c r="D177" s="66" t="s">
        <v>245</v>
      </c>
      <c r="E177" s="203">
        <f t="shared" si="4"/>
        <v>246000</v>
      </c>
      <c r="F177" s="22">
        <f t="shared" si="5"/>
        <v>64000</v>
      </c>
      <c r="G177" s="22">
        <v>8</v>
      </c>
      <c r="H177" s="22">
        <v>8</v>
      </c>
      <c r="I177" s="22">
        <v>8</v>
      </c>
      <c r="J177" s="22">
        <v>8</v>
      </c>
      <c r="K177" s="22">
        <v>8</v>
      </c>
      <c r="L177" s="22">
        <v>8</v>
      </c>
      <c r="M177" s="22">
        <v>8</v>
      </c>
      <c r="N177" s="22">
        <v>8</v>
      </c>
      <c r="O177" s="22">
        <v>8</v>
      </c>
      <c r="P177" s="22">
        <v>8</v>
      </c>
      <c r="Q177" s="22">
        <v>8</v>
      </c>
      <c r="R177" s="22">
        <v>8</v>
      </c>
      <c r="S177" s="22">
        <v>8</v>
      </c>
      <c r="T177" s="22">
        <v>8</v>
      </c>
      <c r="U177" s="22">
        <v>8</v>
      </c>
      <c r="V177" s="22">
        <v>8</v>
      </c>
      <c r="W177" s="22">
        <v>8</v>
      </c>
      <c r="X177" s="22">
        <v>8</v>
      </c>
      <c r="Y177" s="22">
        <v>8</v>
      </c>
      <c r="Z177" s="22">
        <v>8</v>
      </c>
      <c r="AA177" s="22">
        <v>8</v>
      </c>
      <c r="AB177" s="22">
        <v>8</v>
      </c>
      <c r="AC177" s="22">
        <v>7</v>
      </c>
      <c r="AD177" s="22">
        <v>7</v>
      </c>
      <c r="AE177" s="22">
        <v>7</v>
      </c>
      <c r="AF177" s="22">
        <v>7</v>
      </c>
      <c r="AG177" s="22">
        <v>7</v>
      </c>
      <c r="AH177" s="22">
        <v>7</v>
      </c>
      <c r="AI177" s="22">
        <v>7</v>
      </c>
      <c r="AJ177" s="22">
        <v>7</v>
      </c>
      <c r="AK177" s="22">
        <v>7</v>
      </c>
      <c r="AL177" s="22">
        <v>7</v>
      </c>
    </row>
    <row r="178" spans="1:38">
      <c r="A178" s="145" t="s">
        <v>240</v>
      </c>
      <c r="B178" s="145" t="s">
        <v>214</v>
      </c>
      <c r="C178" s="65" t="s">
        <v>1</v>
      </c>
      <c r="D178" s="66" t="s">
        <v>245</v>
      </c>
      <c r="E178" s="203">
        <f t="shared" si="4"/>
        <v>159000</v>
      </c>
      <c r="F178" s="22">
        <f t="shared" si="5"/>
        <v>40000</v>
      </c>
      <c r="G178" s="22">
        <v>5</v>
      </c>
      <c r="H178" s="22">
        <v>5</v>
      </c>
      <c r="I178" s="22">
        <v>5</v>
      </c>
      <c r="J178" s="22">
        <v>5</v>
      </c>
      <c r="K178" s="22">
        <v>5</v>
      </c>
      <c r="L178" s="22">
        <v>5</v>
      </c>
      <c r="M178" s="22">
        <v>5</v>
      </c>
      <c r="N178" s="22">
        <v>5</v>
      </c>
      <c r="O178" s="22">
        <v>5</v>
      </c>
      <c r="P178" s="22">
        <v>5</v>
      </c>
      <c r="Q178" s="22">
        <v>5</v>
      </c>
      <c r="R178" s="22">
        <v>5</v>
      </c>
      <c r="S178" s="22">
        <v>5</v>
      </c>
      <c r="T178" s="22">
        <v>5</v>
      </c>
      <c r="U178" s="22">
        <v>5</v>
      </c>
      <c r="V178" s="22">
        <v>5</v>
      </c>
      <c r="W178" s="22">
        <v>5</v>
      </c>
      <c r="X178" s="22">
        <v>5</v>
      </c>
      <c r="Y178" s="22">
        <v>5</v>
      </c>
      <c r="Z178" s="22">
        <v>5</v>
      </c>
      <c r="AA178" s="22">
        <v>5</v>
      </c>
      <c r="AB178" s="22">
        <v>5</v>
      </c>
      <c r="AC178" s="22">
        <v>5</v>
      </c>
      <c r="AD178" s="22">
        <v>5</v>
      </c>
      <c r="AE178" s="22">
        <v>5</v>
      </c>
      <c r="AF178" s="22">
        <v>5</v>
      </c>
      <c r="AG178" s="22">
        <v>5</v>
      </c>
      <c r="AH178" s="22">
        <v>5</v>
      </c>
      <c r="AI178" s="22">
        <v>5</v>
      </c>
      <c r="AJ178" s="22">
        <v>5</v>
      </c>
      <c r="AK178" s="22">
        <v>5</v>
      </c>
      <c r="AL178" s="22">
        <v>4</v>
      </c>
    </row>
    <row r="179" spans="1:38">
      <c r="A179" s="145" t="s">
        <v>240</v>
      </c>
      <c r="B179" s="145" t="s">
        <v>214</v>
      </c>
      <c r="C179" s="65" t="s">
        <v>4</v>
      </c>
      <c r="D179" s="66" t="s">
        <v>245</v>
      </c>
      <c r="E179" s="203">
        <f t="shared" si="4"/>
        <v>159000</v>
      </c>
      <c r="F179" s="22">
        <f t="shared" si="5"/>
        <v>40000</v>
      </c>
      <c r="G179" s="22">
        <v>5</v>
      </c>
      <c r="H179" s="22">
        <v>5</v>
      </c>
      <c r="I179" s="22">
        <v>5</v>
      </c>
      <c r="J179" s="22">
        <v>5</v>
      </c>
      <c r="K179" s="22">
        <v>5</v>
      </c>
      <c r="L179" s="22">
        <v>5</v>
      </c>
      <c r="M179" s="22">
        <v>5</v>
      </c>
      <c r="N179" s="22">
        <v>5</v>
      </c>
      <c r="O179" s="22">
        <v>5</v>
      </c>
      <c r="P179" s="22">
        <v>5</v>
      </c>
      <c r="Q179" s="22">
        <v>5</v>
      </c>
      <c r="R179" s="22">
        <v>5</v>
      </c>
      <c r="S179" s="22">
        <v>5</v>
      </c>
      <c r="T179" s="22">
        <v>5</v>
      </c>
      <c r="U179" s="22">
        <v>5</v>
      </c>
      <c r="V179" s="22">
        <v>5</v>
      </c>
      <c r="W179" s="22">
        <v>5</v>
      </c>
      <c r="X179" s="22">
        <v>5</v>
      </c>
      <c r="Y179" s="22">
        <v>5</v>
      </c>
      <c r="Z179" s="22">
        <v>5</v>
      </c>
      <c r="AA179" s="22">
        <v>5</v>
      </c>
      <c r="AB179" s="22">
        <v>5</v>
      </c>
      <c r="AC179" s="22">
        <v>5</v>
      </c>
      <c r="AD179" s="22">
        <v>5</v>
      </c>
      <c r="AE179" s="22">
        <v>5</v>
      </c>
      <c r="AF179" s="22">
        <v>5</v>
      </c>
      <c r="AG179" s="22">
        <v>5</v>
      </c>
      <c r="AH179" s="22">
        <v>5</v>
      </c>
      <c r="AI179" s="22">
        <v>5</v>
      </c>
      <c r="AJ179" s="22">
        <v>5</v>
      </c>
      <c r="AK179" s="22">
        <v>5</v>
      </c>
      <c r="AL179" s="22">
        <v>4</v>
      </c>
    </row>
    <row r="180" spans="1:38">
      <c r="A180" s="145" t="s">
        <v>240</v>
      </c>
      <c r="B180" s="145" t="s">
        <v>214</v>
      </c>
      <c r="C180" s="65" t="s">
        <v>5</v>
      </c>
      <c r="D180" s="66" t="s">
        <v>245</v>
      </c>
      <c r="E180" s="203">
        <f t="shared" si="4"/>
        <v>162000</v>
      </c>
      <c r="F180" s="22">
        <f t="shared" si="5"/>
        <v>40000</v>
      </c>
      <c r="G180" s="22">
        <v>5</v>
      </c>
      <c r="H180" s="22">
        <v>5</v>
      </c>
      <c r="I180" s="22">
        <v>5</v>
      </c>
      <c r="J180" s="22">
        <v>5</v>
      </c>
      <c r="K180" s="22">
        <v>5</v>
      </c>
      <c r="L180" s="22">
        <v>5</v>
      </c>
      <c r="M180" s="22">
        <v>5</v>
      </c>
      <c r="N180" s="22">
        <v>5</v>
      </c>
      <c r="O180" s="22">
        <v>5</v>
      </c>
      <c r="P180" s="22">
        <v>5</v>
      </c>
      <c r="Q180" s="22">
        <v>5</v>
      </c>
      <c r="R180" s="22">
        <v>5</v>
      </c>
      <c r="S180" s="22">
        <v>5</v>
      </c>
      <c r="T180" s="22">
        <v>5</v>
      </c>
      <c r="U180" s="22">
        <v>5</v>
      </c>
      <c r="V180" s="22">
        <v>5</v>
      </c>
      <c r="W180" s="22">
        <v>5</v>
      </c>
      <c r="X180" s="22">
        <v>5</v>
      </c>
      <c r="Y180" s="22">
        <v>5</v>
      </c>
      <c r="Z180" s="22">
        <v>5</v>
      </c>
      <c r="AA180" s="22">
        <v>5</v>
      </c>
      <c r="AB180" s="22">
        <v>5</v>
      </c>
      <c r="AC180" s="22">
        <v>5</v>
      </c>
      <c r="AD180" s="22">
        <v>5</v>
      </c>
      <c r="AE180" s="22">
        <v>5</v>
      </c>
      <c r="AF180" s="22">
        <v>5</v>
      </c>
      <c r="AG180" s="22">
        <v>5</v>
      </c>
      <c r="AH180" s="22">
        <v>5</v>
      </c>
      <c r="AI180" s="22">
        <v>5</v>
      </c>
      <c r="AJ180" s="22">
        <v>5</v>
      </c>
      <c r="AK180" s="22">
        <v>5</v>
      </c>
      <c r="AL180" s="22">
        <v>7</v>
      </c>
    </row>
    <row r="181" spans="1:38">
      <c r="A181" s="145" t="s">
        <v>240</v>
      </c>
      <c r="B181" s="145" t="s">
        <v>214</v>
      </c>
      <c r="C181" s="65" t="s">
        <v>120</v>
      </c>
      <c r="D181" s="66" t="s">
        <v>245</v>
      </c>
      <c r="E181" s="203">
        <f t="shared" si="4"/>
        <v>150000</v>
      </c>
      <c r="F181" s="22">
        <f t="shared" si="5"/>
        <v>40000</v>
      </c>
      <c r="G181" s="22">
        <v>5</v>
      </c>
      <c r="H181" s="22">
        <v>5</v>
      </c>
      <c r="I181" s="22">
        <v>5</v>
      </c>
      <c r="J181" s="22">
        <v>5</v>
      </c>
      <c r="K181" s="22">
        <v>5</v>
      </c>
      <c r="L181" s="22">
        <v>5</v>
      </c>
      <c r="M181" s="22">
        <v>5</v>
      </c>
      <c r="N181" s="22">
        <v>5</v>
      </c>
      <c r="O181" s="22">
        <v>5</v>
      </c>
      <c r="P181" s="22">
        <v>5</v>
      </c>
      <c r="Q181" s="22">
        <v>5</v>
      </c>
      <c r="R181" s="22">
        <v>5</v>
      </c>
      <c r="S181" s="22">
        <v>5</v>
      </c>
      <c r="T181" s="22">
        <v>5</v>
      </c>
      <c r="U181" s="22">
        <v>5</v>
      </c>
      <c r="V181" s="22">
        <v>5</v>
      </c>
      <c r="W181" s="22">
        <v>5</v>
      </c>
      <c r="X181" s="22">
        <v>5</v>
      </c>
      <c r="Y181" s="22">
        <v>5</v>
      </c>
      <c r="Z181" s="22">
        <v>5</v>
      </c>
      <c r="AA181" s="22">
        <v>5</v>
      </c>
      <c r="AB181" s="22">
        <v>5</v>
      </c>
      <c r="AC181" s="22">
        <v>4</v>
      </c>
      <c r="AD181" s="22">
        <v>4</v>
      </c>
      <c r="AE181" s="22">
        <v>4</v>
      </c>
      <c r="AF181" s="22">
        <v>4</v>
      </c>
      <c r="AG181" s="22">
        <v>4</v>
      </c>
      <c r="AH181" s="22">
        <v>4</v>
      </c>
      <c r="AI181" s="22">
        <v>4</v>
      </c>
      <c r="AJ181" s="22">
        <v>4</v>
      </c>
      <c r="AK181" s="22">
        <v>4</v>
      </c>
      <c r="AL181" s="22">
        <v>4</v>
      </c>
    </row>
    <row r="182" spans="1:38">
      <c r="A182" s="145" t="s">
        <v>240</v>
      </c>
      <c r="B182" s="145" t="s">
        <v>214</v>
      </c>
      <c r="C182" s="65" t="s">
        <v>121</v>
      </c>
      <c r="D182" s="66" t="s">
        <v>245</v>
      </c>
      <c r="E182" s="203">
        <f t="shared" si="4"/>
        <v>228000</v>
      </c>
      <c r="F182" s="22">
        <f t="shared" si="5"/>
        <v>56000</v>
      </c>
      <c r="G182" s="22">
        <v>7</v>
      </c>
      <c r="H182" s="22">
        <v>7</v>
      </c>
      <c r="I182" s="22">
        <v>7</v>
      </c>
      <c r="J182" s="22">
        <v>7</v>
      </c>
      <c r="K182" s="22">
        <v>7</v>
      </c>
      <c r="L182" s="22">
        <v>7</v>
      </c>
      <c r="M182" s="22">
        <v>7</v>
      </c>
      <c r="N182" s="22">
        <v>7</v>
      </c>
      <c r="O182" s="22">
        <v>7</v>
      </c>
      <c r="P182" s="22">
        <v>7</v>
      </c>
      <c r="Q182" s="22">
        <v>7</v>
      </c>
      <c r="R182" s="22">
        <v>7</v>
      </c>
      <c r="S182" s="22">
        <v>7</v>
      </c>
      <c r="T182" s="22">
        <v>7</v>
      </c>
      <c r="U182" s="22">
        <v>7</v>
      </c>
      <c r="V182" s="22">
        <v>7</v>
      </c>
      <c r="W182" s="22">
        <v>7</v>
      </c>
      <c r="X182" s="22">
        <v>7</v>
      </c>
      <c r="Y182" s="22">
        <v>7</v>
      </c>
      <c r="Z182" s="22">
        <v>7</v>
      </c>
      <c r="AA182" s="22">
        <v>7</v>
      </c>
      <c r="AB182" s="22">
        <v>7</v>
      </c>
      <c r="AC182" s="22">
        <v>7</v>
      </c>
      <c r="AD182" s="22">
        <v>7</v>
      </c>
      <c r="AE182" s="22">
        <v>7</v>
      </c>
      <c r="AF182" s="22">
        <v>7</v>
      </c>
      <c r="AG182" s="22">
        <v>7</v>
      </c>
      <c r="AH182" s="22">
        <v>7</v>
      </c>
      <c r="AI182" s="22">
        <v>7</v>
      </c>
      <c r="AJ182" s="22">
        <v>7</v>
      </c>
      <c r="AK182" s="22">
        <v>7</v>
      </c>
      <c r="AL182" s="22">
        <v>11</v>
      </c>
    </row>
    <row r="183" spans="1:38">
      <c r="A183" s="145" t="s">
        <v>240</v>
      </c>
      <c r="B183" s="145" t="s">
        <v>214</v>
      </c>
      <c r="C183" s="65" t="s">
        <v>3</v>
      </c>
      <c r="D183" s="66" t="s">
        <v>245</v>
      </c>
      <c r="E183" s="203">
        <f t="shared" si="4"/>
        <v>102000</v>
      </c>
      <c r="F183" s="22">
        <f t="shared" si="5"/>
        <v>24000</v>
      </c>
      <c r="G183" s="22">
        <v>3</v>
      </c>
      <c r="H183" s="22">
        <v>3</v>
      </c>
      <c r="I183" s="22">
        <v>3</v>
      </c>
      <c r="J183" s="22">
        <v>3</v>
      </c>
      <c r="K183" s="22">
        <v>3</v>
      </c>
      <c r="L183" s="22">
        <v>3</v>
      </c>
      <c r="M183" s="22">
        <v>3</v>
      </c>
      <c r="N183" s="22">
        <v>3</v>
      </c>
      <c r="O183" s="22">
        <v>3</v>
      </c>
      <c r="P183" s="22">
        <v>3</v>
      </c>
      <c r="Q183" s="22">
        <v>3</v>
      </c>
      <c r="R183" s="22">
        <v>3</v>
      </c>
      <c r="S183" s="22">
        <v>3</v>
      </c>
      <c r="T183" s="22">
        <v>3</v>
      </c>
      <c r="U183" s="22">
        <v>3</v>
      </c>
      <c r="V183" s="22">
        <v>3</v>
      </c>
      <c r="W183" s="22">
        <v>3</v>
      </c>
      <c r="X183" s="22">
        <v>3</v>
      </c>
      <c r="Y183" s="22">
        <v>3</v>
      </c>
      <c r="Z183" s="22">
        <v>3</v>
      </c>
      <c r="AA183" s="22">
        <v>3</v>
      </c>
      <c r="AB183" s="22">
        <v>3</v>
      </c>
      <c r="AC183" s="22">
        <v>3</v>
      </c>
      <c r="AD183" s="22">
        <v>3</v>
      </c>
      <c r="AE183" s="22">
        <v>3</v>
      </c>
      <c r="AF183" s="22">
        <v>3</v>
      </c>
      <c r="AG183" s="22">
        <v>3</v>
      </c>
      <c r="AH183" s="22">
        <v>3</v>
      </c>
      <c r="AI183" s="22">
        <v>3</v>
      </c>
      <c r="AJ183" s="22">
        <v>3</v>
      </c>
      <c r="AK183" s="22">
        <v>3</v>
      </c>
      <c r="AL183" s="22">
        <v>9</v>
      </c>
    </row>
    <row r="184" spans="1:38">
      <c r="A184" s="145" t="s">
        <v>240</v>
      </c>
      <c r="B184" s="145" t="s">
        <v>214</v>
      </c>
      <c r="C184" s="65" t="s">
        <v>123</v>
      </c>
      <c r="D184" s="66" t="s">
        <v>245</v>
      </c>
      <c r="E184" s="203">
        <f t="shared" si="4"/>
        <v>381000</v>
      </c>
      <c r="F184" s="22">
        <f t="shared" si="5"/>
        <v>96000</v>
      </c>
      <c r="G184" s="22">
        <v>12</v>
      </c>
      <c r="H184" s="22">
        <v>12</v>
      </c>
      <c r="I184" s="22">
        <v>12</v>
      </c>
      <c r="J184" s="22">
        <v>12</v>
      </c>
      <c r="K184" s="22">
        <v>12</v>
      </c>
      <c r="L184" s="22">
        <v>12</v>
      </c>
      <c r="M184" s="22">
        <v>12</v>
      </c>
      <c r="N184" s="22">
        <v>12</v>
      </c>
      <c r="O184" s="22">
        <v>12</v>
      </c>
      <c r="P184" s="22">
        <v>12</v>
      </c>
      <c r="Q184" s="22">
        <v>12</v>
      </c>
      <c r="R184" s="22">
        <v>12</v>
      </c>
      <c r="S184" s="22">
        <v>12</v>
      </c>
      <c r="T184" s="22">
        <v>12</v>
      </c>
      <c r="U184" s="22">
        <v>12</v>
      </c>
      <c r="V184" s="22">
        <v>12</v>
      </c>
      <c r="W184" s="22">
        <v>12</v>
      </c>
      <c r="X184" s="22">
        <v>12</v>
      </c>
      <c r="Y184" s="22">
        <v>12</v>
      </c>
      <c r="Z184" s="22">
        <v>12</v>
      </c>
      <c r="AA184" s="22">
        <v>12</v>
      </c>
      <c r="AB184" s="22">
        <v>12</v>
      </c>
      <c r="AC184" s="22">
        <v>12</v>
      </c>
      <c r="AD184" s="22">
        <v>12</v>
      </c>
      <c r="AE184" s="22">
        <v>12</v>
      </c>
      <c r="AF184" s="22">
        <v>12</v>
      </c>
      <c r="AG184" s="22">
        <v>12</v>
      </c>
      <c r="AH184" s="22">
        <v>12</v>
      </c>
      <c r="AI184" s="22">
        <v>12</v>
      </c>
      <c r="AJ184" s="22">
        <v>12</v>
      </c>
      <c r="AK184" s="22">
        <v>12</v>
      </c>
      <c r="AL184" s="22">
        <v>9</v>
      </c>
    </row>
    <row r="185" spans="1:38">
      <c r="A185" s="145" t="s">
        <v>240</v>
      </c>
      <c r="B185" s="145" t="s">
        <v>214</v>
      </c>
      <c r="C185" s="65" t="s">
        <v>118</v>
      </c>
      <c r="D185" s="66" t="s">
        <v>245</v>
      </c>
      <c r="E185" s="203">
        <f t="shared" si="4"/>
        <v>57000</v>
      </c>
      <c r="F185" s="22">
        <f t="shared" si="5"/>
        <v>16000</v>
      </c>
      <c r="G185" s="22">
        <v>2</v>
      </c>
      <c r="H185" s="22">
        <v>2</v>
      </c>
      <c r="I185" s="22">
        <v>2</v>
      </c>
      <c r="J185" s="22">
        <v>2</v>
      </c>
      <c r="K185" s="22">
        <v>2</v>
      </c>
      <c r="L185" s="22">
        <v>2</v>
      </c>
      <c r="M185" s="22">
        <v>2</v>
      </c>
      <c r="N185" s="22">
        <v>2</v>
      </c>
      <c r="O185" s="22">
        <v>2</v>
      </c>
      <c r="P185" s="22">
        <v>2</v>
      </c>
      <c r="Q185" s="22">
        <v>2</v>
      </c>
      <c r="R185" s="22">
        <v>2</v>
      </c>
      <c r="S185" s="22">
        <v>2</v>
      </c>
      <c r="T185" s="22">
        <v>2</v>
      </c>
      <c r="U185" s="22">
        <v>2</v>
      </c>
      <c r="V185" s="22">
        <v>2</v>
      </c>
      <c r="W185" s="22">
        <v>2</v>
      </c>
      <c r="X185" s="22">
        <v>2</v>
      </c>
      <c r="Y185" s="22">
        <v>2</v>
      </c>
      <c r="Z185" s="22">
        <v>2</v>
      </c>
      <c r="AA185" s="22">
        <v>2</v>
      </c>
      <c r="AB185" s="22">
        <v>2</v>
      </c>
      <c r="AC185" s="22">
        <v>2</v>
      </c>
      <c r="AD185" s="22">
        <v>2</v>
      </c>
      <c r="AE185" s="22">
        <v>2</v>
      </c>
      <c r="AF185" s="22">
        <v>1</v>
      </c>
      <c r="AG185" s="22">
        <v>1</v>
      </c>
      <c r="AH185" s="22">
        <v>1</v>
      </c>
      <c r="AI185" s="22">
        <v>1</v>
      </c>
      <c r="AJ185" s="22">
        <v>1</v>
      </c>
      <c r="AK185" s="22">
        <v>1</v>
      </c>
      <c r="AL185" s="22">
        <v>1</v>
      </c>
    </row>
    <row r="186" spans="1:38">
      <c r="A186" s="145" t="s">
        <v>240</v>
      </c>
      <c r="B186" s="145" t="s">
        <v>214</v>
      </c>
      <c r="C186" s="65" t="s">
        <v>126</v>
      </c>
      <c r="D186" s="66" t="s">
        <v>245</v>
      </c>
      <c r="E186" s="203">
        <f t="shared" si="4"/>
        <v>135000</v>
      </c>
      <c r="F186" s="22">
        <f t="shared" si="5"/>
        <v>32000</v>
      </c>
      <c r="G186" s="22">
        <v>4</v>
      </c>
      <c r="H186" s="22">
        <v>4</v>
      </c>
      <c r="I186" s="22">
        <v>4</v>
      </c>
      <c r="J186" s="22">
        <v>4</v>
      </c>
      <c r="K186" s="22">
        <v>4</v>
      </c>
      <c r="L186" s="22">
        <v>4</v>
      </c>
      <c r="M186" s="22">
        <v>4</v>
      </c>
      <c r="N186" s="22">
        <v>4</v>
      </c>
      <c r="O186" s="22">
        <v>4</v>
      </c>
      <c r="P186" s="22">
        <v>4</v>
      </c>
      <c r="Q186" s="22">
        <v>4</v>
      </c>
      <c r="R186" s="22">
        <v>4</v>
      </c>
      <c r="S186" s="22">
        <v>4</v>
      </c>
      <c r="T186" s="22">
        <v>4</v>
      </c>
      <c r="U186" s="22">
        <v>4</v>
      </c>
      <c r="V186" s="22">
        <v>4</v>
      </c>
      <c r="W186" s="22">
        <v>4</v>
      </c>
      <c r="X186" s="22">
        <v>4</v>
      </c>
      <c r="Y186" s="22">
        <v>4</v>
      </c>
      <c r="Z186" s="22">
        <v>4</v>
      </c>
      <c r="AA186" s="22">
        <v>4</v>
      </c>
      <c r="AB186" s="22">
        <v>4</v>
      </c>
      <c r="AC186" s="22">
        <v>4</v>
      </c>
      <c r="AD186" s="22">
        <v>4</v>
      </c>
      <c r="AE186" s="22">
        <v>4</v>
      </c>
      <c r="AF186" s="22">
        <v>4</v>
      </c>
      <c r="AG186" s="22">
        <v>4</v>
      </c>
      <c r="AH186" s="22">
        <v>4</v>
      </c>
      <c r="AI186" s="22">
        <v>4</v>
      </c>
      <c r="AJ186" s="22">
        <v>4</v>
      </c>
      <c r="AK186" s="22">
        <v>4</v>
      </c>
      <c r="AL186" s="22">
        <v>11</v>
      </c>
    </row>
    <row r="187" spans="1:38">
      <c r="A187" s="145" t="s">
        <v>240</v>
      </c>
      <c r="B187" s="145" t="s">
        <v>214</v>
      </c>
      <c r="C187" s="65" t="s">
        <v>0</v>
      </c>
      <c r="D187" s="66" t="s">
        <v>245</v>
      </c>
      <c r="E187" s="203">
        <f t="shared" si="4"/>
        <v>156000</v>
      </c>
      <c r="F187" s="22">
        <f t="shared" si="5"/>
        <v>40000</v>
      </c>
      <c r="G187" s="22">
        <v>5</v>
      </c>
      <c r="H187" s="22">
        <v>5</v>
      </c>
      <c r="I187" s="22">
        <v>5</v>
      </c>
      <c r="J187" s="22">
        <v>5</v>
      </c>
      <c r="K187" s="22">
        <v>5</v>
      </c>
      <c r="L187" s="22">
        <v>5</v>
      </c>
      <c r="M187" s="22">
        <v>5</v>
      </c>
      <c r="N187" s="22">
        <v>5</v>
      </c>
      <c r="O187" s="22">
        <v>5</v>
      </c>
      <c r="P187" s="22">
        <v>5</v>
      </c>
      <c r="Q187" s="22">
        <v>5</v>
      </c>
      <c r="R187" s="22">
        <v>5</v>
      </c>
      <c r="S187" s="22">
        <v>5</v>
      </c>
      <c r="T187" s="22">
        <v>5</v>
      </c>
      <c r="U187" s="22">
        <v>5</v>
      </c>
      <c r="V187" s="22">
        <v>5</v>
      </c>
      <c r="W187" s="22">
        <v>5</v>
      </c>
      <c r="X187" s="22">
        <v>5</v>
      </c>
      <c r="Y187" s="22">
        <v>5</v>
      </c>
      <c r="Z187" s="22">
        <v>5</v>
      </c>
      <c r="AA187" s="22">
        <v>5</v>
      </c>
      <c r="AB187" s="22">
        <v>5</v>
      </c>
      <c r="AC187" s="22">
        <v>5</v>
      </c>
      <c r="AD187" s="22">
        <v>5</v>
      </c>
      <c r="AE187" s="22">
        <v>5</v>
      </c>
      <c r="AF187" s="22">
        <v>5</v>
      </c>
      <c r="AG187" s="22">
        <v>5</v>
      </c>
      <c r="AH187" s="22">
        <v>5</v>
      </c>
      <c r="AI187" s="22">
        <v>5</v>
      </c>
      <c r="AJ187" s="22">
        <v>5</v>
      </c>
      <c r="AK187" s="22">
        <v>5</v>
      </c>
      <c r="AL187" s="22">
        <v>1</v>
      </c>
    </row>
    <row r="188" spans="1:38">
      <c r="A188" s="145" t="s">
        <v>240</v>
      </c>
      <c r="B188" s="145" t="s">
        <v>214</v>
      </c>
      <c r="C188" s="65" t="s">
        <v>209</v>
      </c>
      <c r="D188" s="66" t="s">
        <v>245</v>
      </c>
      <c r="E188" s="203">
        <f t="shared" si="4"/>
        <v>141000</v>
      </c>
      <c r="F188" s="22">
        <f t="shared" si="5"/>
        <v>32000</v>
      </c>
      <c r="G188" s="22">
        <v>4</v>
      </c>
      <c r="H188" s="22">
        <v>4</v>
      </c>
      <c r="I188" s="22">
        <v>4</v>
      </c>
      <c r="J188" s="22">
        <v>4</v>
      </c>
      <c r="K188" s="22">
        <v>4</v>
      </c>
      <c r="L188" s="22">
        <v>4</v>
      </c>
      <c r="M188" s="22">
        <v>4</v>
      </c>
      <c r="N188" s="22">
        <v>4</v>
      </c>
      <c r="O188" s="22">
        <v>4</v>
      </c>
      <c r="P188" s="22">
        <v>4</v>
      </c>
      <c r="Q188" s="22">
        <v>4</v>
      </c>
      <c r="R188" s="22">
        <v>4</v>
      </c>
      <c r="S188" s="22">
        <v>4</v>
      </c>
      <c r="T188" s="22">
        <v>4</v>
      </c>
      <c r="U188" s="22">
        <v>4</v>
      </c>
      <c r="V188" s="22">
        <v>4</v>
      </c>
      <c r="W188" s="22">
        <v>4</v>
      </c>
      <c r="X188" s="22">
        <v>4</v>
      </c>
      <c r="Y188" s="22">
        <v>4</v>
      </c>
      <c r="Z188" s="22">
        <v>4</v>
      </c>
      <c r="AA188" s="22">
        <v>4</v>
      </c>
      <c r="AB188" s="22">
        <v>4</v>
      </c>
      <c r="AC188" s="22">
        <v>4</v>
      </c>
      <c r="AD188" s="22">
        <v>4</v>
      </c>
      <c r="AE188" s="22">
        <v>4</v>
      </c>
      <c r="AF188" s="22">
        <v>4</v>
      </c>
      <c r="AG188" s="22">
        <v>4</v>
      </c>
      <c r="AH188" s="22">
        <v>4</v>
      </c>
      <c r="AI188" s="22">
        <v>4</v>
      </c>
      <c r="AJ188" s="22">
        <v>4</v>
      </c>
      <c r="AK188" s="22">
        <v>4</v>
      </c>
      <c r="AL188" s="22">
        <v>17</v>
      </c>
    </row>
    <row r="189" spans="1:38">
      <c r="A189" s="145" t="s">
        <v>240</v>
      </c>
      <c r="B189" s="145" t="s">
        <v>214</v>
      </c>
      <c r="C189" s="65" t="s">
        <v>130</v>
      </c>
      <c r="D189" s="66" t="s">
        <v>245</v>
      </c>
      <c r="E189" s="203">
        <f t="shared" si="4"/>
        <v>123000</v>
      </c>
      <c r="F189" s="22">
        <f t="shared" si="5"/>
        <v>32000</v>
      </c>
      <c r="G189" s="22">
        <v>4</v>
      </c>
      <c r="H189" s="22">
        <v>4</v>
      </c>
      <c r="I189" s="22">
        <v>4</v>
      </c>
      <c r="J189" s="22">
        <v>4</v>
      </c>
      <c r="K189" s="22">
        <v>4</v>
      </c>
      <c r="L189" s="22">
        <v>4</v>
      </c>
      <c r="M189" s="22">
        <v>4</v>
      </c>
      <c r="N189" s="22">
        <v>4</v>
      </c>
      <c r="O189" s="22">
        <v>4</v>
      </c>
      <c r="P189" s="22">
        <v>4</v>
      </c>
      <c r="Q189" s="22">
        <v>4</v>
      </c>
      <c r="R189" s="22">
        <v>4</v>
      </c>
      <c r="S189" s="22">
        <v>4</v>
      </c>
      <c r="T189" s="22">
        <v>4</v>
      </c>
      <c r="U189" s="22">
        <v>4</v>
      </c>
      <c r="V189" s="22">
        <v>4</v>
      </c>
      <c r="W189" s="22">
        <v>4</v>
      </c>
      <c r="X189" s="22">
        <v>4</v>
      </c>
      <c r="Y189" s="22">
        <v>4</v>
      </c>
      <c r="Z189" s="22">
        <v>4</v>
      </c>
      <c r="AA189" s="22">
        <v>4</v>
      </c>
      <c r="AB189" s="22">
        <v>4</v>
      </c>
      <c r="AC189" s="22">
        <v>4</v>
      </c>
      <c r="AD189" s="22">
        <v>4</v>
      </c>
      <c r="AE189" s="22">
        <v>4</v>
      </c>
      <c r="AF189" s="22">
        <v>4</v>
      </c>
      <c r="AG189" s="22">
        <v>4</v>
      </c>
      <c r="AH189" s="22">
        <v>3</v>
      </c>
      <c r="AI189" s="22">
        <v>3</v>
      </c>
      <c r="AJ189" s="22">
        <v>3</v>
      </c>
      <c r="AK189" s="22">
        <v>3</v>
      </c>
      <c r="AL189" s="22">
        <v>3</v>
      </c>
    </row>
    <row r="190" spans="1:38">
      <c r="A190" s="145" t="s">
        <v>240</v>
      </c>
      <c r="B190" s="145" t="s">
        <v>214</v>
      </c>
      <c r="C190" s="65" t="s">
        <v>119</v>
      </c>
      <c r="D190" s="66" t="s">
        <v>245</v>
      </c>
      <c r="E190" s="203">
        <f t="shared" si="4"/>
        <v>54000</v>
      </c>
      <c r="F190" s="22">
        <f t="shared" si="5"/>
        <v>16000</v>
      </c>
      <c r="G190" s="22">
        <v>2</v>
      </c>
      <c r="H190" s="22">
        <v>2</v>
      </c>
      <c r="I190" s="22">
        <v>2</v>
      </c>
      <c r="J190" s="22">
        <v>2</v>
      </c>
      <c r="K190" s="22">
        <v>2</v>
      </c>
      <c r="L190" s="22">
        <v>2</v>
      </c>
      <c r="M190" s="22">
        <v>2</v>
      </c>
      <c r="N190" s="22">
        <v>2</v>
      </c>
      <c r="O190" s="22">
        <v>2</v>
      </c>
      <c r="P190" s="22">
        <v>2</v>
      </c>
      <c r="Q190" s="22">
        <v>2</v>
      </c>
      <c r="R190" s="22">
        <v>2</v>
      </c>
      <c r="S190" s="22">
        <v>2</v>
      </c>
      <c r="T190" s="22">
        <v>2</v>
      </c>
      <c r="U190" s="22">
        <v>2</v>
      </c>
      <c r="V190" s="22">
        <v>2</v>
      </c>
      <c r="W190" s="22">
        <v>2</v>
      </c>
      <c r="X190" s="22">
        <v>2</v>
      </c>
      <c r="Y190" s="22">
        <v>2</v>
      </c>
      <c r="Z190" s="22">
        <v>2</v>
      </c>
      <c r="AA190" s="22">
        <v>2</v>
      </c>
      <c r="AB190" s="22">
        <v>2</v>
      </c>
      <c r="AC190" s="22">
        <v>1</v>
      </c>
      <c r="AD190" s="22">
        <v>1</v>
      </c>
      <c r="AE190" s="22">
        <v>1</v>
      </c>
      <c r="AF190" s="22">
        <v>1</v>
      </c>
      <c r="AG190" s="22">
        <v>1</v>
      </c>
      <c r="AH190" s="22">
        <v>1</v>
      </c>
      <c r="AI190" s="22">
        <v>1</v>
      </c>
      <c r="AJ190" s="22">
        <v>1</v>
      </c>
      <c r="AK190" s="22">
        <v>1</v>
      </c>
      <c r="AL190" s="22">
        <v>1</v>
      </c>
    </row>
    <row r="191" spans="1:38">
      <c r="A191" s="145" t="s">
        <v>240</v>
      </c>
      <c r="B191" s="145" t="s">
        <v>214</v>
      </c>
      <c r="C191" s="65" t="s">
        <v>122</v>
      </c>
      <c r="D191" s="66" t="s">
        <v>245</v>
      </c>
      <c r="E191" s="203">
        <f t="shared" si="4"/>
        <v>81000</v>
      </c>
      <c r="F191" s="22">
        <f t="shared" si="5"/>
        <v>24000</v>
      </c>
      <c r="G191" s="22">
        <v>3</v>
      </c>
      <c r="H191" s="22">
        <v>3</v>
      </c>
      <c r="I191" s="22">
        <v>3</v>
      </c>
      <c r="J191" s="22">
        <v>3</v>
      </c>
      <c r="K191" s="22">
        <v>3</v>
      </c>
      <c r="L191" s="22">
        <v>3</v>
      </c>
      <c r="M191" s="22">
        <v>3</v>
      </c>
      <c r="N191" s="22">
        <v>3</v>
      </c>
      <c r="O191" s="22">
        <v>3</v>
      </c>
      <c r="P191" s="22">
        <v>3</v>
      </c>
      <c r="Q191" s="22">
        <v>3</v>
      </c>
      <c r="R191" s="22">
        <v>3</v>
      </c>
      <c r="S191" s="22">
        <v>3</v>
      </c>
      <c r="T191" s="22">
        <v>3</v>
      </c>
      <c r="U191" s="22">
        <v>3</v>
      </c>
      <c r="V191" s="22">
        <v>3</v>
      </c>
      <c r="W191" s="22">
        <v>3</v>
      </c>
      <c r="X191" s="22">
        <v>2</v>
      </c>
      <c r="Y191" s="22">
        <v>2</v>
      </c>
      <c r="Z191" s="22">
        <v>2</v>
      </c>
      <c r="AA191" s="22">
        <v>2</v>
      </c>
      <c r="AB191" s="22">
        <v>2</v>
      </c>
      <c r="AC191" s="22">
        <v>2</v>
      </c>
      <c r="AD191" s="22">
        <v>2</v>
      </c>
      <c r="AE191" s="22">
        <v>2</v>
      </c>
      <c r="AF191" s="22">
        <v>2</v>
      </c>
      <c r="AG191" s="22">
        <v>2</v>
      </c>
      <c r="AH191" s="22">
        <v>2</v>
      </c>
      <c r="AI191" s="22">
        <v>2</v>
      </c>
      <c r="AJ191" s="22">
        <v>2</v>
      </c>
      <c r="AK191" s="22">
        <v>2</v>
      </c>
      <c r="AL191" s="22">
        <v>2</v>
      </c>
    </row>
    <row r="192" spans="1:38">
      <c r="A192" s="145" t="s">
        <v>240</v>
      </c>
      <c r="B192" s="145" t="s">
        <v>214</v>
      </c>
      <c r="C192" s="65" t="s">
        <v>211</v>
      </c>
      <c r="D192" s="66" t="s">
        <v>245</v>
      </c>
      <c r="E192" s="203">
        <f t="shared" si="4"/>
        <v>288000</v>
      </c>
      <c r="F192" s="22">
        <f t="shared" si="5"/>
        <v>72000</v>
      </c>
      <c r="G192" s="22">
        <v>9</v>
      </c>
      <c r="H192" s="22">
        <v>9</v>
      </c>
      <c r="I192" s="22">
        <v>9</v>
      </c>
      <c r="J192" s="22">
        <v>9</v>
      </c>
      <c r="K192" s="22">
        <v>9</v>
      </c>
      <c r="L192" s="22">
        <v>9</v>
      </c>
      <c r="M192" s="22">
        <v>9</v>
      </c>
      <c r="N192" s="22">
        <v>9</v>
      </c>
      <c r="O192" s="22">
        <v>9</v>
      </c>
      <c r="P192" s="22">
        <v>9</v>
      </c>
      <c r="Q192" s="22">
        <v>9</v>
      </c>
      <c r="R192" s="22">
        <v>9</v>
      </c>
      <c r="S192" s="22">
        <v>9</v>
      </c>
      <c r="T192" s="22">
        <v>9</v>
      </c>
      <c r="U192" s="22">
        <v>9</v>
      </c>
      <c r="V192" s="22">
        <v>9</v>
      </c>
      <c r="W192" s="22">
        <v>9</v>
      </c>
      <c r="X192" s="22">
        <v>9</v>
      </c>
      <c r="Y192" s="22">
        <v>9</v>
      </c>
      <c r="Z192" s="22">
        <v>9</v>
      </c>
      <c r="AA192" s="22">
        <v>9</v>
      </c>
      <c r="AB192" s="22">
        <v>9</v>
      </c>
      <c r="AC192" s="22">
        <v>9</v>
      </c>
      <c r="AD192" s="22">
        <v>9</v>
      </c>
      <c r="AE192" s="22">
        <v>9</v>
      </c>
      <c r="AF192" s="22">
        <v>9</v>
      </c>
      <c r="AG192" s="22">
        <v>9</v>
      </c>
      <c r="AH192" s="22">
        <v>9</v>
      </c>
      <c r="AI192" s="22">
        <v>9</v>
      </c>
      <c r="AJ192" s="22">
        <v>9</v>
      </c>
      <c r="AK192" s="22">
        <v>9</v>
      </c>
      <c r="AL192" s="22">
        <v>9</v>
      </c>
    </row>
    <row r="193" spans="1:38">
      <c r="A193" s="145" t="s">
        <v>240</v>
      </c>
      <c r="B193" s="145" t="s">
        <v>214</v>
      </c>
      <c r="C193" s="65" t="s">
        <v>212</v>
      </c>
      <c r="D193" s="66" t="s">
        <v>245</v>
      </c>
      <c r="E193" s="203">
        <f t="shared" si="4"/>
        <v>75000</v>
      </c>
      <c r="F193" s="22">
        <f t="shared" si="5"/>
        <v>16000</v>
      </c>
      <c r="G193" s="22">
        <v>2</v>
      </c>
      <c r="H193" s="22">
        <v>2</v>
      </c>
      <c r="I193" s="22">
        <v>2</v>
      </c>
      <c r="J193" s="22">
        <v>2</v>
      </c>
      <c r="K193" s="22">
        <v>2</v>
      </c>
      <c r="L193" s="22">
        <v>2</v>
      </c>
      <c r="M193" s="22">
        <v>2</v>
      </c>
      <c r="N193" s="22">
        <v>2</v>
      </c>
      <c r="O193" s="22">
        <v>2</v>
      </c>
      <c r="P193" s="22">
        <v>2</v>
      </c>
      <c r="Q193" s="22">
        <v>2</v>
      </c>
      <c r="R193" s="22">
        <v>2</v>
      </c>
      <c r="S193" s="22">
        <v>2</v>
      </c>
      <c r="T193" s="22">
        <v>2</v>
      </c>
      <c r="U193" s="22">
        <v>2</v>
      </c>
      <c r="V193" s="22">
        <v>2</v>
      </c>
      <c r="W193" s="22">
        <v>2</v>
      </c>
      <c r="X193" s="22">
        <v>2</v>
      </c>
      <c r="Y193" s="22">
        <v>2</v>
      </c>
      <c r="Z193" s="22">
        <v>2</v>
      </c>
      <c r="AA193" s="22">
        <v>2</v>
      </c>
      <c r="AB193" s="22">
        <v>2</v>
      </c>
      <c r="AC193" s="22">
        <v>2</v>
      </c>
      <c r="AD193" s="22">
        <v>2</v>
      </c>
      <c r="AE193" s="22">
        <v>2</v>
      </c>
      <c r="AF193" s="22">
        <v>2</v>
      </c>
      <c r="AG193" s="22">
        <v>2</v>
      </c>
      <c r="AH193" s="22">
        <v>2</v>
      </c>
      <c r="AI193" s="22">
        <v>2</v>
      </c>
      <c r="AJ193" s="22">
        <v>2</v>
      </c>
      <c r="AK193" s="22">
        <v>2</v>
      </c>
      <c r="AL193" s="22">
        <v>13</v>
      </c>
    </row>
    <row r="194" spans="1:38">
      <c r="A194" s="145" t="s">
        <v>240</v>
      </c>
      <c r="B194" s="145" t="s">
        <v>214</v>
      </c>
      <c r="C194" s="65" t="s">
        <v>125</v>
      </c>
      <c r="D194" s="66" t="s">
        <v>245</v>
      </c>
      <c r="E194" s="203">
        <f t="shared" si="4"/>
        <v>192000</v>
      </c>
      <c r="F194" s="22">
        <f t="shared" si="5"/>
        <v>48000</v>
      </c>
      <c r="G194" s="22">
        <v>6</v>
      </c>
      <c r="H194" s="22">
        <v>6</v>
      </c>
      <c r="I194" s="22">
        <v>6</v>
      </c>
      <c r="J194" s="22">
        <v>6</v>
      </c>
      <c r="K194" s="22">
        <v>6</v>
      </c>
      <c r="L194" s="22">
        <v>6</v>
      </c>
      <c r="M194" s="22">
        <v>6</v>
      </c>
      <c r="N194" s="22">
        <v>6</v>
      </c>
      <c r="O194" s="22">
        <v>6</v>
      </c>
      <c r="P194" s="22">
        <v>6</v>
      </c>
      <c r="Q194" s="22">
        <v>6</v>
      </c>
      <c r="R194" s="22">
        <v>6</v>
      </c>
      <c r="S194" s="22">
        <v>6</v>
      </c>
      <c r="T194" s="22">
        <v>6</v>
      </c>
      <c r="U194" s="22">
        <v>6</v>
      </c>
      <c r="V194" s="22">
        <v>6</v>
      </c>
      <c r="W194" s="22">
        <v>6</v>
      </c>
      <c r="X194" s="22">
        <v>6</v>
      </c>
      <c r="Y194" s="22">
        <v>6</v>
      </c>
      <c r="Z194" s="22">
        <v>6</v>
      </c>
      <c r="AA194" s="22">
        <v>6</v>
      </c>
      <c r="AB194" s="22">
        <v>6</v>
      </c>
      <c r="AC194" s="22">
        <v>6</v>
      </c>
      <c r="AD194" s="22">
        <v>6</v>
      </c>
      <c r="AE194" s="22">
        <v>6</v>
      </c>
      <c r="AF194" s="22">
        <v>6</v>
      </c>
      <c r="AG194" s="22">
        <v>6</v>
      </c>
      <c r="AH194" s="22">
        <v>6</v>
      </c>
      <c r="AI194" s="22">
        <v>6</v>
      </c>
      <c r="AJ194" s="22">
        <v>6</v>
      </c>
      <c r="AK194" s="22">
        <v>6</v>
      </c>
      <c r="AL194" s="22">
        <v>6</v>
      </c>
    </row>
    <row r="195" spans="1:38">
      <c r="A195" s="145" t="s">
        <v>240</v>
      </c>
      <c r="B195" s="145" t="s">
        <v>214</v>
      </c>
      <c r="C195" s="65" t="s">
        <v>127</v>
      </c>
      <c r="D195" s="66" t="s">
        <v>245</v>
      </c>
      <c r="E195" s="203">
        <f t="shared" ref="E195:E233" si="6">SUM(G195:AL195)*1000</f>
        <v>84000</v>
      </c>
      <c r="F195" s="22">
        <f t="shared" ref="F195:F233" si="7">SUM(G195:N195)*1000</f>
        <v>24000</v>
      </c>
      <c r="G195" s="22">
        <v>3</v>
      </c>
      <c r="H195" s="22">
        <v>3</v>
      </c>
      <c r="I195" s="22">
        <v>3</v>
      </c>
      <c r="J195" s="22">
        <v>3</v>
      </c>
      <c r="K195" s="22">
        <v>3</v>
      </c>
      <c r="L195" s="22">
        <v>3</v>
      </c>
      <c r="M195" s="22">
        <v>3</v>
      </c>
      <c r="N195" s="22">
        <v>3</v>
      </c>
      <c r="O195" s="22">
        <v>3</v>
      </c>
      <c r="P195" s="22">
        <v>3</v>
      </c>
      <c r="Q195" s="22">
        <v>3</v>
      </c>
      <c r="R195" s="22">
        <v>3</v>
      </c>
      <c r="S195" s="22">
        <v>3</v>
      </c>
      <c r="T195" s="22">
        <v>3</v>
      </c>
      <c r="U195" s="22">
        <v>3</v>
      </c>
      <c r="V195" s="22">
        <v>3</v>
      </c>
      <c r="W195" s="22">
        <v>3</v>
      </c>
      <c r="X195" s="22">
        <v>3</v>
      </c>
      <c r="Y195" s="22">
        <v>3</v>
      </c>
      <c r="Z195" s="22">
        <v>3</v>
      </c>
      <c r="AA195" s="22">
        <v>2</v>
      </c>
      <c r="AB195" s="22">
        <v>2</v>
      </c>
      <c r="AC195" s="22">
        <v>2</v>
      </c>
      <c r="AD195" s="22">
        <v>2</v>
      </c>
      <c r="AE195" s="22">
        <v>2</v>
      </c>
      <c r="AF195" s="22">
        <v>2</v>
      </c>
      <c r="AG195" s="22">
        <v>2</v>
      </c>
      <c r="AH195" s="22">
        <v>2</v>
      </c>
      <c r="AI195" s="22">
        <v>2</v>
      </c>
      <c r="AJ195" s="22">
        <v>2</v>
      </c>
      <c r="AK195" s="22">
        <v>2</v>
      </c>
      <c r="AL195" s="22">
        <v>2</v>
      </c>
    </row>
    <row r="196" spans="1:38">
      <c r="A196" s="145" t="s">
        <v>240</v>
      </c>
      <c r="B196" s="145" t="s">
        <v>214</v>
      </c>
      <c r="C196" s="65" t="s">
        <v>117</v>
      </c>
      <c r="D196" s="66" t="s">
        <v>245</v>
      </c>
      <c r="E196" s="203">
        <f t="shared" si="6"/>
        <v>105000</v>
      </c>
      <c r="F196" s="22">
        <f t="shared" si="7"/>
        <v>24000</v>
      </c>
      <c r="G196" s="22">
        <v>3</v>
      </c>
      <c r="H196" s="22">
        <v>3</v>
      </c>
      <c r="I196" s="22">
        <v>3</v>
      </c>
      <c r="J196" s="22">
        <v>3</v>
      </c>
      <c r="K196" s="22">
        <v>3</v>
      </c>
      <c r="L196" s="22">
        <v>3</v>
      </c>
      <c r="M196" s="22">
        <v>3</v>
      </c>
      <c r="N196" s="22">
        <v>3</v>
      </c>
      <c r="O196" s="22">
        <v>3</v>
      </c>
      <c r="P196" s="22">
        <v>3</v>
      </c>
      <c r="Q196" s="22">
        <v>3</v>
      </c>
      <c r="R196" s="22">
        <v>3</v>
      </c>
      <c r="S196" s="22">
        <v>3</v>
      </c>
      <c r="T196" s="22">
        <v>3</v>
      </c>
      <c r="U196" s="22">
        <v>3</v>
      </c>
      <c r="V196" s="22">
        <v>3</v>
      </c>
      <c r="W196" s="22">
        <v>3</v>
      </c>
      <c r="X196" s="22">
        <v>3</v>
      </c>
      <c r="Y196" s="22">
        <v>3</v>
      </c>
      <c r="Z196" s="22">
        <v>3</v>
      </c>
      <c r="AA196" s="22">
        <v>3</v>
      </c>
      <c r="AB196" s="22">
        <v>3</v>
      </c>
      <c r="AC196" s="22">
        <v>3</v>
      </c>
      <c r="AD196" s="22">
        <v>3</v>
      </c>
      <c r="AE196" s="22">
        <v>3</v>
      </c>
      <c r="AF196" s="22">
        <v>3</v>
      </c>
      <c r="AG196" s="22">
        <v>3</v>
      </c>
      <c r="AH196" s="22">
        <v>3</v>
      </c>
      <c r="AI196" s="22">
        <v>3</v>
      </c>
      <c r="AJ196" s="22">
        <v>3</v>
      </c>
      <c r="AK196" s="22">
        <v>3</v>
      </c>
      <c r="AL196" s="22">
        <v>12</v>
      </c>
    </row>
    <row r="197" spans="1:38">
      <c r="A197" s="145" t="s">
        <v>240</v>
      </c>
      <c r="B197" s="145" t="s">
        <v>214</v>
      </c>
      <c r="C197" s="65" t="s">
        <v>129</v>
      </c>
      <c r="D197" s="66" t="s">
        <v>245</v>
      </c>
      <c r="E197" s="203">
        <f t="shared" si="6"/>
        <v>72000</v>
      </c>
      <c r="F197" s="22">
        <f t="shared" si="7"/>
        <v>16000</v>
      </c>
      <c r="G197" s="22">
        <v>2</v>
      </c>
      <c r="H197" s="22">
        <v>2</v>
      </c>
      <c r="I197" s="22">
        <v>2</v>
      </c>
      <c r="J197" s="22">
        <v>2</v>
      </c>
      <c r="K197" s="22">
        <v>2</v>
      </c>
      <c r="L197" s="22">
        <v>2</v>
      </c>
      <c r="M197" s="22">
        <v>2</v>
      </c>
      <c r="N197" s="22">
        <v>2</v>
      </c>
      <c r="O197" s="22">
        <v>2</v>
      </c>
      <c r="P197" s="22">
        <v>2</v>
      </c>
      <c r="Q197" s="22">
        <v>2</v>
      </c>
      <c r="R197" s="22">
        <v>2</v>
      </c>
      <c r="S197" s="22">
        <v>2</v>
      </c>
      <c r="T197" s="22">
        <v>2</v>
      </c>
      <c r="U197" s="22">
        <v>2</v>
      </c>
      <c r="V197" s="22">
        <v>2</v>
      </c>
      <c r="W197" s="22">
        <v>2</v>
      </c>
      <c r="X197" s="22">
        <v>2</v>
      </c>
      <c r="Y197" s="22">
        <v>2</v>
      </c>
      <c r="Z197" s="22">
        <v>2</v>
      </c>
      <c r="AA197" s="22">
        <v>2</v>
      </c>
      <c r="AB197" s="22">
        <v>2</v>
      </c>
      <c r="AC197" s="22">
        <v>2</v>
      </c>
      <c r="AD197" s="22">
        <v>2</v>
      </c>
      <c r="AE197" s="22">
        <v>2</v>
      </c>
      <c r="AF197" s="22">
        <v>2</v>
      </c>
      <c r="AG197" s="22">
        <v>2</v>
      </c>
      <c r="AH197" s="22">
        <v>2</v>
      </c>
      <c r="AI197" s="22">
        <v>2</v>
      </c>
      <c r="AJ197" s="22">
        <v>2</v>
      </c>
      <c r="AK197" s="22">
        <v>2</v>
      </c>
      <c r="AL197" s="22">
        <v>10</v>
      </c>
    </row>
    <row r="198" spans="1:38">
      <c r="A198" s="145" t="s">
        <v>240</v>
      </c>
      <c r="B198" s="145" t="s">
        <v>214</v>
      </c>
      <c r="C198" s="65" t="s">
        <v>210</v>
      </c>
      <c r="D198" s="66" t="s">
        <v>245</v>
      </c>
      <c r="E198" s="203">
        <f t="shared" si="6"/>
        <v>123000</v>
      </c>
      <c r="F198" s="22">
        <f t="shared" si="7"/>
        <v>32000</v>
      </c>
      <c r="G198" s="22">
        <v>4</v>
      </c>
      <c r="H198" s="22">
        <v>4</v>
      </c>
      <c r="I198" s="22">
        <v>4</v>
      </c>
      <c r="J198" s="22">
        <v>4</v>
      </c>
      <c r="K198" s="22">
        <v>4</v>
      </c>
      <c r="L198" s="22">
        <v>4</v>
      </c>
      <c r="M198" s="22">
        <v>4</v>
      </c>
      <c r="N198" s="22">
        <v>4</v>
      </c>
      <c r="O198" s="22">
        <v>4</v>
      </c>
      <c r="P198" s="22">
        <v>4</v>
      </c>
      <c r="Q198" s="22">
        <v>4</v>
      </c>
      <c r="R198" s="22">
        <v>4</v>
      </c>
      <c r="S198" s="22">
        <v>4</v>
      </c>
      <c r="T198" s="22">
        <v>4</v>
      </c>
      <c r="U198" s="22">
        <v>4</v>
      </c>
      <c r="V198" s="22">
        <v>4</v>
      </c>
      <c r="W198" s="22">
        <v>4</v>
      </c>
      <c r="X198" s="22">
        <v>4</v>
      </c>
      <c r="Y198" s="22">
        <v>4</v>
      </c>
      <c r="Z198" s="22">
        <v>4</v>
      </c>
      <c r="AA198" s="22">
        <v>4</v>
      </c>
      <c r="AB198" s="22">
        <v>4</v>
      </c>
      <c r="AC198" s="22">
        <v>4</v>
      </c>
      <c r="AD198" s="22">
        <v>4</v>
      </c>
      <c r="AE198" s="22">
        <v>4</v>
      </c>
      <c r="AF198" s="22">
        <v>4</v>
      </c>
      <c r="AG198" s="22">
        <v>4</v>
      </c>
      <c r="AH198" s="22">
        <v>3</v>
      </c>
      <c r="AI198" s="22">
        <v>3</v>
      </c>
      <c r="AJ198" s="22">
        <v>3</v>
      </c>
      <c r="AK198" s="22">
        <v>3</v>
      </c>
      <c r="AL198" s="22">
        <v>3</v>
      </c>
    </row>
    <row r="199" spans="1:38">
      <c r="A199" s="145" t="s">
        <v>240</v>
      </c>
      <c r="B199" s="145" t="s">
        <v>214</v>
      </c>
      <c r="C199" s="65" t="s">
        <v>128</v>
      </c>
      <c r="D199" s="66" t="s">
        <v>245</v>
      </c>
      <c r="E199" s="203">
        <f t="shared" si="6"/>
        <v>72000</v>
      </c>
      <c r="F199" s="22">
        <f t="shared" si="7"/>
        <v>24000</v>
      </c>
      <c r="G199" s="22">
        <v>3</v>
      </c>
      <c r="H199" s="22">
        <v>3</v>
      </c>
      <c r="I199" s="22">
        <v>3</v>
      </c>
      <c r="J199" s="22">
        <v>3</v>
      </c>
      <c r="K199" s="22">
        <v>3</v>
      </c>
      <c r="L199" s="22">
        <v>3</v>
      </c>
      <c r="M199" s="22">
        <v>3</v>
      </c>
      <c r="N199" s="22">
        <v>3</v>
      </c>
      <c r="O199" s="22">
        <v>2</v>
      </c>
      <c r="P199" s="22">
        <v>2</v>
      </c>
      <c r="Q199" s="22">
        <v>2</v>
      </c>
      <c r="R199" s="22">
        <v>2</v>
      </c>
      <c r="S199" s="22">
        <v>2</v>
      </c>
      <c r="T199" s="22">
        <v>2</v>
      </c>
      <c r="U199" s="22">
        <v>2</v>
      </c>
      <c r="V199" s="22">
        <v>2</v>
      </c>
      <c r="W199" s="22">
        <v>2</v>
      </c>
      <c r="X199" s="22">
        <v>2</v>
      </c>
      <c r="Y199" s="22">
        <v>2</v>
      </c>
      <c r="Z199" s="22">
        <v>2</v>
      </c>
      <c r="AA199" s="22">
        <v>2</v>
      </c>
      <c r="AB199" s="22">
        <v>2</v>
      </c>
      <c r="AC199" s="22">
        <v>2</v>
      </c>
      <c r="AD199" s="22">
        <v>2</v>
      </c>
      <c r="AE199" s="22">
        <v>2</v>
      </c>
      <c r="AF199" s="22">
        <v>2</v>
      </c>
      <c r="AG199" s="22">
        <v>2</v>
      </c>
      <c r="AH199" s="22">
        <v>2</v>
      </c>
      <c r="AI199" s="22">
        <v>2</v>
      </c>
      <c r="AJ199" s="22">
        <v>2</v>
      </c>
      <c r="AK199" s="22">
        <v>2</v>
      </c>
      <c r="AL199" s="22">
        <v>2</v>
      </c>
    </row>
    <row r="200" spans="1:38">
      <c r="A200" s="145" t="s">
        <v>240</v>
      </c>
      <c r="B200" s="145" t="s">
        <v>214</v>
      </c>
      <c r="C200" s="65" t="s">
        <v>208</v>
      </c>
      <c r="D200" s="66" t="s">
        <v>245</v>
      </c>
      <c r="E200" s="203">
        <f t="shared" si="6"/>
        <v>21000</v>
      </c>
      <c r="F200" s="22">
        <f t="shared" si="7"/>
        <v>8000</v>
      </c>
      <c r="G200" s="22">
        <v>1</v>
      </c>
      <c r="H200" s="22">
        <v>1</v>
      </c>
      <c r="I200" s="22">
        <v>1</v>
      </c>
      <c r="J200" s="22">
        <v>1</v>
      </c>
      <c r="K200" s="22">
        <v>1</v>
      </c>
      <c r="L200" s="22">
        <v>1</v>
      </c>
      <c r="M200" s="22">
        <v>1</v>
      </c>
      <c r="N200" s="22">
        <v>1</v>
      </c>
      <c r="O200" s="22">
        <v>1</v>
      </c>
      <c r="P200" s="22">
        <v>1</v>
      </c>
      <c r="Q200" s="22">
        <v>1</v>
      </c>
      <c r="R200" s="22">
        <v>1</v>
      </c>
      <c r="S200" s="22">
        <v>1</v>
      </c>
      <c r="T200" s="22">
        <v>1</v>
      </c>
      <c r="U200" s="22">
        <v>1</v>
      </c>
      <c r="V200" s="22">
        <v>1</v>
      </c>
      <c r="W200" s="22">
        <v>1</v>
      </c>
      <c r="X200" s="22">
        <v>1</v>
      </c>
      <c r="Y200" s="22">
        <v>1</v>
      </c>
      <c r="Z200" s="22">
        <v>1</v>
      </c>
      <c r="AA200" s="22">
        <v>1</v>
      </c>
      <c r="AB200" s="22">
        <v>0</v>
      </c>
      <c r="AC200" s="22">
        <v>0</v>
      </c>
      <c r="AD200" s="22">
        <v>0</v>
      </c>
      <c r="AE200" s="22">
        <v>0</v>
      </c>
      <c r="AF200" s="22">
        <v>0</v>
      </c>
      <c r="AG200" s="22">
        <v>0</v>
      </c>
      <c r="AH200" s="22">
        <v>0</v>
      </c>
      <c r="AI200" s="22">
        <v>0</v>
      </c>
      <c r="AJ200" s="22">
        <v>0</v>
      </c>
      <c r="AK200" s="22">
        <v>0</v>
      </c>
      <c r="AL200" s="22">
        <v>0</v>
      </c>
    </row>
    <row r="201" spans="1:38">
      <c r="A201" s="145" t="s">
        <v>240</v>
      </c>
      <c r="B201" s="145" t="s">
        <v>214</v>
      </c>
      <c r="C201" s="65" t="s">
        <v>124</v>
      </c>
      <c r="D201" s="66" t="s">
        <v>245</v>
      </c>
      <c r="E201" s="203">
        <f t="shared" si="6"/>
        <v>165000</v>
      </c>
      <c r="F201" s="22">
        <f t="shared" si="7"/>
        <v>40000</v>
      </c>
      <c r="G201" s="22">
        <v>5</v>
      </c>
      <c r="H201" s="22">
        <v>5</v>
      </c>
      <c r="I201" s="22">
        <v>5</v>
      </c>
      <c r="J201" s="22">
        <v>5</v>
      </c>
      <c r="K201" s="22">
        <v>5</v>
      </c>
      <c r="L201" s="22">
        <v>5</v>
      </c>
      <c r="M201" s="22">
        <v>5</v>
      </c>
      <c r="N201" s="22">
        <v>5</v>
      </c>
      <c r="O201" s="22">
        <v>5</v>
      </c>
      <c r="P201" s="22">
        <v>5</v>
      </c>
      <c r="Q201" s="22">
        <v>5</v>
      </c>
      <c r="R201" s="22">
        <v>5</v>
      </c>
      <c r="S201" s="22">
        <v>5</v>
      </c>
      <c r="T201" s="22">
        <v>5</v>
      </c>
      <c r="U201" s="22">
        <v>5</v>
      </c>
      <c r="V201" s="22">
        <v>5</v>
      </c>
      <c r="W201" s="22">
        <v>5</v>
      </c>
      <c r="X201" s="22">
        <v>5</v>
      </c>
      <c r="Y201" s="22">
        <v>5</v>
      </c>
      <c r="Z201" s="22">
        <v>5</v>
      </c>
      <c r="AA201" s="22">
        <v>5</v>
      </c>
      <c r="AB201" s="22">
        <v>5</v>
      </c>
      <c r="AC201" s="22">
        <v>5</v>
      </c>
      <c r="AD201" s="22">
        <v>5</v>
      </c>
      <c r="AE201" s="22">
        <v>5</v>
      </c>
      <c r="AF201" s="22">
        <v>5</v>
      </c>
      <c r="AG201" s="22">
        <v>5</v>
      </c>
      <c r="AH201" s="22">
        <v>5</v>
      </c>
      <c r="AI201" s="22">
        <v>5</v>
      </c>
      <c r="AJ201" s="22">
        <v>5</v>
      </c>
      <c r="AK201" s="22">
        <v>5</v>
      </c>
      <c r="AL201" s="22">
        <v>10</v>
      </c>
    </row>
    <row r="202" spans="1:38">
      <c r="A202" s="145" t="s">
        <v>240</v>
      </c>
      <c r="B202" s="145" t="s">
        <v>214</v>
      </c>
      <c r="C202" s="65" t="s">
        <v>206</v>
      </c>
      <c r="D202" s="66" t="s">
        <v>245</v>
      </c>
      <c r="E202" s="203">
        <f t="shared" si="6"/>
        <v>135000</v>
      </c>
      <c r="F202" s="22">
        <f t="shared" si="7"/>
        <v>32000</v>
      </c>
      <c r="G202" s="22">
        <v>4</v>
      </c>
      <c r="H202" s="22">
        <v>4</v>
      </c>
      <c r="I202" s="22">
        <v>4</v>
      </c>
      <c r="J202" s="22">
        <v>4</v>
      </c>
      <c r="K202" s="22">
        <v>4</v>
      </c>
      <c r="L202" s="22">
        <v>4</v>
      </c>
      <c r="M202" s="22">
        <v>4</v>
      </c>
      <c r="N202" s="22">
        <v>4</v>
      </c>
      <c r="O202" s="22">
        <v>4</v>
      </c>
      <c r="P202" s="22">
        <v>4</v>
      </c>
      <c r="Q202" s="22">
        <v>4</v>
      </c>
      <c r="R202" s="22">
        <v>4</v>
      </c>
      <c r="S202" s="22">
        <v>4</v>
      </c>
      <c r="T202" s="22">
        <v>4</v>
      </c>
      <c r="U202" s="22">
        <v>4</v>
      </c>
      <c r="V202" s="22">
        <v>4</v>
      </c>
      <c r="W202" s="22">
        <v>4</v>
      </c>
      <c r="X202" s="22">
        <v>4</v>
      </c>
      <c r="Y202" s="22">
        <v>4</v>
      </c>
      <c r="Z202" s="22">
        <v>4</v>
      </c>
      <c r="AA202" s="22">
        <v>4</v>
      </c>
      <c r="AB202" s="22">
        <v>4</v>
      </c>
      <c r="AC202" s="22">
        <v>4</v>
      </c>
      <c r="AD202" s="22">
        <v>4</v>
      </c>
      <c r="AE202" s="22">
        <v>4</v>
      </c>
      <c r="AF202" s="22">
        <v>4</v>
      </c>
      <c r="AG202" s="22">
        <v>4</v>
      </c>
      <c r="AH202" s="22">
        <v>4</v>
      </c>
      <c r="AI202" s="22">
        <v>4</v>
      </c>
      <c r="AJ202" s="22">
        <v>4</v>
      </c>
      <c r="AK202" s="22">
        <v>4</v>
      </c>
      <c r="AL202" s="22">
        <v>11</v>
      </c>
    </row>
    <row r="203" spans="1:38">
      <c r="A203" s="145" t="s">
        <v>240</v>
      </c>
      <c r="B203" s="145" t="s">
        <v>214</v>
      </c>
      <c r="C203" s="65" t="s">
        <v>207</v>
      </c>
      <c r="D203" s="66" t="s">
        <v>245</v>
      </c>
      <c r="E203" s="203">
        <f t="shared" si="6"/>
        <v>189000</v>
      </c>
      <c r="F203" s="22">
        <f t="shared" si="7"/>
        <v>48000</v>
      </c>
      <c r="G203" s="22">
        <v>6</v>
      </c>
      <c r="H203" s="22">
        <v>6</v>
      </c>
      <c r="I203" s="22">
        <v>6</v>
      </c>
      <c r="J203" s="22">
        <v>6</v>
      </c>
      <c r="K203" s="22">
        <v>6</v>
      </c>
      <c r="L203" s="22">
        <v>6</v>
      </c>
      <c r="M203" s="22">
        <v>6</v>
      </c>
      <c r="N203" s="22">
        <v>6</v>
      </c>
      <c r="O203" s="22">
        <v>6</v>
      </c>
      <c r="P203" s="22">
        <v>6</v>
      </c>
      <c r="Q203" s="22">
        <v>6</v>
      </c>
      <c r="R203" s="22">
        <v>6</v>
      </c>
      <c r="S203" s="22">
        <v>6</v>
      </c>
      <c r="T203" s="22">
        <v>6</v>
      </c>
      <c r="U203" s="22">
        <v>6</v>
      </c>
      <c r="V203" s="22">
        <v>6</v>
      </c>
      <c r="W203" s="22">
        <v>6</v>
      </c>
      <c r="X203" s="22">
        <v>6</v>
      </c>
      <c r="Y203" s="22">
        <v>6</v>
      </c>
      <c r="Z203" s="22">
        <v>6</v>
      </c>
      <c r="AA203" s="22">
        <v>6</v>
      </c>
      <c r="AB203" s="22">
        <v>6</v>
      </c>
      <c r="AC203" s="22">
        <v>6</v>
      </c>
      <c r="AD203" s="22">
        <v>6</v>
      </c>
      <c r="AE203" s="22">
        <v>6</v>
      </c>
      <c r="AF203" s="22">
        <v>6</v>
      </c>
      <c r="AG203" s="22">
        <v>6</v>
      </c>
      <c r="AH203" s="22">
        <v>6</v>
      </c>
      <c r="AI203" s="22">
        <v>6</v>
      </c>
      <c r="AJ203" s="22">
        <v>6</v>
      </c>
      <c r="AK203" s="22">
        <v>6</v>
      </c>
      <c r="AL203" s="22">
        <v>3</v>
      </c>
    </row>
    <row r="204" spans="1:38">
      <c r="A204" s="145" t="s">
        <v>240</v>
      </c>
      <c r="B204" s="145" t="s">
        <v>214</v>
      </c>
      <c r="C204" s="66" t="s">
        <v>205</v>
      </c>
      <c r="D204" s="66" t="s">
        <v>245</v>
      </c>
      <c r="E204" s="203">
        <f t="shared" si="6"/>
        <v>75000</v>
      </c>
      <c r="F204" s="22">
        <f t="shared" si="7"/>
        <v>24000</v>
      </c>
      <c r="G204" s="22">
        <v>3</v>
      </c>
      <c r="H204" s="22">
        <v>3</v>
      </c>
      <c r="I204" s="22">
        <v>3</v>
      </c>
      <c r="J204" s="22">
        <v>3</v>
      </c>
      <c r="K204" s="22">
        <v>3</v>
      </c>
      <c r="L204" s="22">
        <v>3</v>
      </c>
      <c r="M204" s="22">
        <v>3</v>
      </c>
      <c r="N204" s="22">
        <v>3</v>
      </c>
      <c r="O204" s="22">
        <v>3</v>
      </c>
      <c r="P204" s="22">
        <v>3</v>
      </c>
      <c r="Q204" s="22">
        <v>3</v>
      </c>
      <c r="R204" s="22">
        <v>2</v>
      </c>
      <c r="S204" s="22">
        <v>2</v>
      </c>
      <c r="T204" s="22">
        <v>2</v>
      </c>
      <c r="U204" s="22">
        <v>2</v>
      </c>
      <c r="V204" s="22">
        <v>2</v>
      </c>
      <c r="W204" s="22">
        <v>2</v>
      </c>
      <c r="X204" s="22">
        <v>2</v>
      </c>
      <c r="Y204" s="22">
        <v>2</v>
      </c>
      <c r="Z204" s="22">
        <v>2</v>
      </c>
      <c r="AA204" s="22">
        <v>2</v>
      </c>
      <c r="AB204" s="22">
        <v>2</v>
      </c>
      <c r="AC204" s="22">
        <v>2</v>
      </c>
      <c r="AD204" s="22">
        <v>2</v>
      </c>
      <c r="AE204" s="22">
        <v>2</v>
      </c>
      <c r="AF204" s="22">
        <v>2</v>
      </c>
      <c r="AG204" s="22">
        <v>2</v>
      </c>
      <c r="AH204" s="22">
        <v>2</v>
      </c>
      <c r="AI204" s="22">
        <v>2</v>
      </c>
      <c r="AJ204" s="22">
        <v>2</v>
      </c>
      <c r="AK204" s="22">
        <v>2</v>
      </c>
      <c r="AL204" s="22">
        <v>2</v>
      </c>
    </row>
    <row r="205" spans="1:38">
      <c r="A205" s="145" t="s">
        <v>240</v>
      </c>
      <c r="B205" s="66" t="s">
        <v>215</v>
      </c>
      <c r="C205" s="66" t="s">
        <v>115</v>
      </c>
      <c r="D205" s="66" t="s">
        <v>245</v>
      </c>
      <c r="E205" s="203">
        <f t="shared" si="6"/>
        <v>301000</v>
      </c>
      <c r="F205" s="22">
        <f t="shared" si="7"/>
        <v>72000</v>
      </c>
      <c r="G205" s="22">
        <v>9</v>
      </c>
      <c r="H205" s="22">
        <v>9</v>
      </c>
      <c r="I205" s="22">
        <v>9</v>
      </c>
      <c r="J205" s="22">
        <v>9</v>
      </c>
      <c r="K205" s="22">
        <v>9</v>
      </c>
      <c r="L205" s="22">
        <v>9</v>
      </c>
      <c r="M205" s="22">
        <v>9</v>
      </c>
      <c r="N205" s="22">
        <v>9</v>
      </c>
      <c r="O205" s="22">
        <v>9</v>
      </c>
      <c r="P205" s="22">
        <v>9</v>
      </c>
      <c r="Q205" s="22">
        <v>9</v>
      </c>
      <c r="R205" s="22">
        <v>9</v>
      </c>
      <c r="S205" s="22">
        <v>9</v>
      </c>
      <c r="T205" s="22">
        <v>9</v>
      </c>
      <c r="U205" s="22">
        <v>9</v>
      </c>
      <c r="V205" s="22">
        <v>9</v>
      </c>
      <c r="W205" s="22">
        <v>9</v>
      </c>
      <c r="X205" s="22">
        <v>9</v>
      </c>
      <c r="Y205" s="22">
        <v>9</v>
      </c>
      <c r="Z205" s="22">
        <v>9</v>
      </c>
      <c r="AA205" s="22">
        <v>9</v>
      </c>
      <c r="AB205" s="22">
        <v>9</v>
      </c>
      <c r="AC205" s="22">
        <v>9</v>
      </c>
      <c r="AD205" s="22">
        <v>9</v>
      </c>
      <c r="AE205" s="22">
        <v>9</v>
      </c>
      <c r="AF205" s="22">
        <v>9</v>
      </c>
      <c r="AG205" s="22">
        <v>9</v>
      </c>
      <c r="AH205" s="22">
        <v>9</v>
      </c>
      <c r="AI205" s="22">
        <v>9</v>
      </c>
      <c r="AJ205" s="22">
        <v>9</v>
      </c>
      <c r="AK205" s="22">
        <v>9</v>
      </c>
      <c r="AL205" s="22">
        <v>22</v>
      </c>
    </row>
    <row r="206" spans="1:38">
      <c r="A206" s="145" t="s">
        <v>240</v>
      </c>
      <c r="B206" s="66" t="s">
        <v>215</v>
      </c>
      <c r="C206" s="66" t="s">
        <v>116</v>
      </c>
      <c r="D206" s="66" t="s">
        <v>245</v>
      </c>
      <c r="E206" s="203">
        <f t="shared" si="6"/>
        <v>182000</v>
      </c>
      <c r="F206" s="22">
        <f t="shared" si="7"/>
        <v>48000</v>
      </c>
      <c r="G206" s="22">
        <v>6</v>
      </c>
      <c r="H206" s="22">
        <v>6</v>
      </c>
      <c r="I206" s="22">
        <v>6</v>
      </c>
      <c r="J206" s="22">
        <v>6</v>
      </c>
      <c r="K206" s="22">
        <v>6</v>
      </c>
      <c r="L206" s="22">
        <v>6</v>
      </c>
      <c r="M206" s="22">
        <v>6</v>
      </c>
      <c r="N206" s="22">
        <v>6</v>
      </c>
      <c r="O206" s="22">
        <v>6</v>
      </c>
      <c r="P206" s="22">
        <v>6</v>
      </c>
      <c r="Q206" s="22">
        <v>6</v>
      </c>
      <c r="R206" s="22">
        <v>6</v>
      </c>
      <c r="S206" s="22">
        <v>6</v>
      </c>
      <c r="T206" s="22">
        <v>6</v>
      </c>
      <c r="U206" s="22">
        <v>6</v>
      </c>
      <c r="V206" s="22">
        <v>6</v>
      </c>
      <c r="W206" s="22">
        <v>6</v>
      </c>
      <c r="X206" s="22">
        <v>6</v>
      </c>
      <c r="Y206" s="22">
        <v>6</v>
      </c>
      <c r="Z206" s="22">
        <v>6</v>
      </c>
      <c r="AA206" s="22">
        <v>6</v>
      </c>
      <c r="AB206" s="22">
        <v>6</v>
      </c>
      <c r="AC206" s="22">
        <v>5</v>
      </c>
      <c r="AD206" s="22">
        <v>5</v>
      </c>
      <c r="AE206" s="22">
        <v>5</v>
      </c>
      <c r="AF206" s="22">
        <v>5</v>
      </c>
      <c r="AG206" s="22">
        <v>5</v>
      </c>
      <c r="AH206" s="22">
        <v>5</v>
      </c>
      <c r="AI206" s="22">
        <v>5</v>
      </c>
      <c r="AJ206" s="22">
        <v>5</v>
      </c>
      <c r="AK206" s="22">
        <v>5</v>
      </c>
      <c r="AL206" s="22">
        <v>5</v>
      </c>
    </row>
    <row r="207" spans="1:38">
      <c r="A207" s="145" t="s">
        <v>240</v>
      </c>
      <c r="B207" s="66" t="s">
        <v>215</v>
      </c>
      <c r="C207" s="66" t="s">
        <v>1</v>
      </c>
      <c r="D207" s="66" t="s">
        <v>245</v>
      </c>
      <c r="E207" s="203">
        <f t="shared" si="6"/>
        <v>210000</v>
      </c>
      <c r="F207" s="22">
        <f t="shared" si="7"/>
        <v>56000</v>
      </c>
      <c r="G207" s="22">
        <v>7</v>
      </c>
      <c r="H207" s="22">
        <v>7</v>
      </c>
      <c r="I207" s="22">
        <v>7</v>
      </c>
      <c r="J207" s="22">
        <v>7</v>
      </c>
      <c r="K207" s="22">
        <v>7</v>
      </c>
      <c r="L207" s="22">
        <v>7</v>
      </c>
      <c r="M207" s="22">
        <v>7</v>
      </c>
      <c r="N207" s="22">
        <v>7</v>
      </c>
      <c r="O207" s="22">
        <v>7</v>
      </c>
      <c r="P207" s="22">
        <v>7</v>
      </c>
      <c r="Q207" s="22">
        <v>7</v>
      </c>
      <c r="R207" s="22">
        <v>7</v>
      </c>
      <c r="S207" s="22">
        <v>7</v>
      </c>
      <c r="T207" s="22">
        <v>7</v>
      </c>
      <c r="U207" s="22">
        <v>7</v>
      </c>
      <c r="V207" s="22">
        <v>7</v>
      </c>
      <c r="W207" s="22">
        <v>7</v>
      </c>
      <c r="X207" s="22">
        <v>7</v>
      </c>
      <c r="Y207" s="22">
        <v>6</v>
      </c>
      <c r="Z207" s="22">
        <v>6</v>
      </c>
      <c r="AA207" s="22">
        <v>6</v>
      </c>
      <c r="AB207" s="22">
        <v>6</v>
      </c>
      <c r="AC207" s="22">
        <v>6</v>
      </c>
      <c r="AD207" s="22">
        <v>6</v>
      </c>
      <c r="AE207" s="22">
        <v>6</v>
      </c>
      <c r="AF207" s="22">
        <v>6</v>
      </c>
      <c r="AG207" s="22">
        <v>6</v>
      </c>
      <c r="AH207" s="22">
        <v>6</v>
      </c>
      <c r="AI207" s="22">
        <v>6</v>
      </c>
      <c r="AJ207" s="22">
        <v>6</v>
      </c>
      <c r="AK207" s="22">
        <v>6</v>
      </c>
      <c r="AL207" s="22">
        <v>6</v>
      </c>
    </row>
    <row r="208" spans="1:38">
      <c r="A208" s="145" t="s">
        <v>240</v>
      </c>
      <c r="B208" s="66" t="s">
        <v>215</v>
      </c>
      <c r="C208" s="66" t="s">
        <v>4</v>
      </c>
      <c r="D208" s="66" t="s">
        <v>245</v>
      </c>
      <c r="E208" s="203">
        <f t="shared" si="6"/>
        <v>308000</v>
      </c>
      <c r="F208" s="22">
        <f t="shared" si="7"/>
        <v>80000</v>
      </c>
      <c r="G208" s="22">
        <v>10</v>
      </c>
      <c r="H208" s="22">
        <v>10</v>
      </c>
      <c r="I208" s="22">
        <v>10</v>
      </c>
      <c r="J208" s="22">
        <v>10</v>
      </c>
      <c r="K208" s="22">
        <v>10</v>
      </c>
      <c r="L208" s="22">
        <v>10</v>
      </c>
      <c r="M208" s="22">
        <v>10</v>
      </c>
      <c r="N208" s="22">
        <v>10</v>
      </c>
      <c r="O208" s="22">
        <v>10</v>
      </c>
      <c r="P208" s="22">
        <v>10</v>
      </c>
      <c r="Q208" s="22">
        <v>10</v>
      </c>
      <c r="R208" s="22">
        <v>10</v>
      </c>
      <c r="S208" s="22">
        <v>10</v>
      </c>
      <c r="T208" s="22">
        <v>10</v>
      </c>
      <c r="U208" s="22">
        <v>10</v>
      </c>
      <c r="V208" s="22">
        <v>10</v>
      </c>
      <c r="W208" s="22">
        <v>10</v>
      </c>
      <c r="X208" s="22">
        <v>10</v>
      </c>
      <c r="Y208" s="22">
        <v>10</v>
      </c>
      <c r="Z208" s="22">
        <v>10</v>
      </c>
      <c r="AA208" s="22">
        <v>9</v>
      </c>
      <c r="AB208" s="22">
        <v>9</v>
      </c>
      <c r="AC208" s="22">
        <v>9</v>
      </c>
      <c r="AD208" s="22">
        <v>9</v>
      </c>
      <c r="AE208" s="22">
        <v>9</v>
      </c>
      <c r="AF208" s="22">
        <v>9</v>
      </c>
      <c r="AG208" s="22">
        <v>9</v>
      </c>
      <c r="AH208" s="22">
        <v>9</v>
      </c>
      <c r="AI208" s="22">
        <v>9</v>
      </c>
      <c r="AJ208" s="22">
        <v>9</v>
      </c>
      <c r="AK208" s="22">
        <v>9</v>
      </c>
      <c r="AL208" s="22">
        <v>9</v>
      </c>
    </row>
    <row r="209" spans="1:38">
      <c r="A209" s="145" t="s">
        <v>240</v>
      </c>
      <c r="B209" s="66" t="s">
        <v>215</v>
      </c>
      <c r="C209" s="66" t="s">
        <v>5</v>
      </c>
      <c r="D209" s="66" t="s">
        <v>245</v>
      </c>
      <c r="E209" s="203">
        <f t="shared" si="6"/>
        <v>266000</v>
      </c>
      <c r="F209" s="22">
        <f t="shared" si="7"/>
        <v>64000</v>
      </c>
      <c r="G209" s="22">
        <v>8</v>
      </c>
      <c r="H209" s="22">
        <v>8</v>
      </c>
      <c r="I209" s="22">
        <v>8</v>
      </c>
      <c r="J209" s="22">
        <v>8</v>
      </c>
      <c r="K209" s="22">
        <v>8</v>
      </c>
      <c r="L209" s="22">
        <v>8</v>
      </c>
      <c r="M209" s="22">
        <v>8</v>
      </c>
      <c r="N209" s="22">
        <v>8</v>
      </c>
      <c r="O209" s="22">
        <v>8</v>
      </c>
      <c r="P209" s="22">
        <v>8</v>
      </c>
      <c r="Q209" s="22">
        <v>8</v>
      </c>
      <c r="R209" s="22">
        <v>8</v>
      </c>
      <c r="S209" s="22">
        <v>8</v>
      </c>
      <c r="T209" s="22">
        <v>8</v>
      </c>
      <c r="U209" s="22">
        <v>8</v>
      </c>
      <c r="V209" s="22">
        <v>8</v>
      </c>
      <c r="W209" s="22">
        <v>8</v>
      </c>
      <c r="X209" s="22">
        <v>8</v>
      </c>
      <c r="Y209" s="22">
        <v>8</v>
      </c>
      <c r="Z209" s="22">
        <v>8</v>
      </c>
      <c r="AA209" s="22">
        <v>8</v>
      </c>
      <c r="AB209" s="22">
        <v>8</v>
      </c>
      <c r="AC209" s="22">
        <v>8</v>
      </c>
      <c r="AD209" s="22">
        <v>8</v>
      </c>
      <c r="AE209" s="22">
        <v>8</v>
      </c>
      <c r="AF209" s="22">
        <v>8</v>
      </c>
      <c r="AG209" s="22">
        <v>8</v>
      </c>
      <c r="AH209" s="22">
        <v>8</v>
      </c>
      <c r="AI209" s="22">
        <v>8</v>
      </c>
      <c r="AJ209" s="22">
        <v>8</v>
      </c>
      <c r="AK209" s="22">
        <v>8</v>
      </c>
      <c r="AL209" s="22">
        <v>18</v>
      </c>
    </row>
    <row r="210" spans="1:38">
      <c r="A210" s="145" t="s">
        <v>240</v>
      </c>
      <c r="B210" s="66" t="s">
        <v>215</v>
      </c>
      <c r="C210" s="66" t="s">
        <v>120</v>
      </c>
      <c r="D210" s="66" t="s">
        <v>245</v>
      </c>
      <c r="E210" s="203">
        <f t="shared" si="6"/>
        <v>273000</v>
      </c>
      <c r="F210" s="22">
        <f t="shared" si="7"/>
        <v>72000</v>
      </c>
      <c r="G210" s="22">
        <v>9</v>
      </c>
      <c r="H210" s="22">
        <v>9</v>
      </c>
      <c r="I210" s="22">
        <v>9</v>
      </c>
      <c r="J210" s="22">
        <v>9</v>
      </c>
      <c r="K210" s="22">
        <v>9</v>
      </c>
      <c r="L210" s="22">
        <v>9</v>
      </c>
      <c r="M210" s="22">
        <v>9</v>
      </c>
      <c r="N210" s="22">
        <v>9</v>
      </c>
      <c r="O210" s="22">
        <v>9</v>
      </c>
      <c r="P210" s="22">
        <v>9</v>
      </c>
      <c r="Q210" s="22">
        <v>9</v>
      </c>
      <c r="R210" s="22">
        <v>9</v>
      </c>
      <c r="S210" s="22">
        <v>9</v>
      </c>
      <c r="T210" s="22">
        <v>9</v>
      </c>
      <c r="U210" s="22">
        <v>9</v>
      </c>
      <c r="V210" s="22">
        <v>9</v>
      </c>
      <c r="W210" s="22">
        <v>9</v>
      </c>
      <c r="X210" s="22">
        <v>8</v>
      </c>
      <c r="Y210" s="22">
        <v>8</v>
      </c>
      <c r="Z210" s="22">
        <v>8</v>
      </c>
      <c r="AA210" s="22">
        <v>8</v>
      </c>
      <c r="AB210" s="22">
        <v>8</v>
      </c>
      <c r="AC210" s="22">
        <v>8</v>
      </c>
      <c r="AD210" s="22">
        <v>8</v>
      </c>
      <c r="AE210" s="22">
        <v>8</v>
      </c>
      <c r="AF210" s="22">
        <v>8</v>
      </c>
      <c r="AG210" s="22">
        <v>8</v>
      </c>
      <c r="AH210" s="22">
        <v>8</v>
      </c>
      <c r="AI210" s="22">
        <v>8</v>
      </c>
      <c r="AJ210" s="22">
        <v>8</v>
      </c>
      <c r="AK210" s="22">
        <v>8</v>
      </c>
      <c r="AL210" s="22">
        <v>8</v>
      </c>
    </row>
    <row r="211" spans="1:38">
      <c r="A211" s="145" t="s">
        <v>240</v>
      </c>
      <c r="B211" s="66" t="s">
        <v>215</v>
      </c>
      <c r="C211" s="66" t="s">
        <v>121</v>
      </c>
      <c r="D211" s="66" t="s">
        <v>245</v>
      </c>
      <c r="E211" s="203">
        <f t="shared" si="6"/>
        <v>336000</v>
      </c>
      <c r="F211" s="22">
        <f t="shared" si="7"/>
        <v>88000</v>
      </c>
      <c r="G211" s="22">
        <v>11</v>
      </c>
      <c r="H211" s="22">
        <v>11</v>
      </c>
      <c r="I211" s="22">
        <v>11</v>
      </c>
      <c r="J211" s="22">
        <v>11</v>
      </c>
      <c r="K211" s="22">
        <v>11</v>
      </c>
      <c r="L211" s="22">
        <v>11</v>
      </c>
      <c r="M211" s="22">
        <v>11</v>
      </c>
      <c r="N211" s="22">
        <v>11</v>
      </c>
      <c r="O211" s="22">
        <v>11</v>
      </c>
      <c r="P211" s="22">
        <v>11</v>
      </c>
      <c r="Q211" s="22">
        <v>11</v>
      </c>
      <c r="R211" s="22">
        <v>11</v>
      </c>
      <c r="S211" s="22">
        <v>11</v>
      </c>
      <c r="T211" s="22">
        <v>11</v>
      </c>
      <c r="U211" s="22">
        <v>11</v>
      </c>
      <c r="V211" s="22">
        <v>11</v>
      </c>
      <c r="W211" s="22">
        <v>10</v>
      </c>
      <c r="X211" s="22">
        <v>10</v>
      </c>
      <c r="Y211" s="22">
        <v>10</v>
      </c>
      <c r="Z211" s="22">
        <v>10</v>
      </c>
      <c r="AA211" s="22">
        <v>10</v>
      </c>
      <c r="AB211" s="22">
        <v>10</v>
      </c>
      <c r="AC211" s="22">
        <v>10</v>
      </c>
      <c r="AD211" s="22">
        <v>10</v>
      </c>
      <c r="AE211" s="22">
        <v>10</v>
      </c>
      <c r="AF211" s="22">
        <v>10</v>
      </c>
      <c r="AG211" s="22">
        <v>10</v>
      </c>
      <c r="AH211" s="22">
        <v>10</v>
      </c>
      <c r="AI211" s="22">
        <v>10</v>
      </c>
      <c r="AJ211" s="22">
        <v>10</v>
      </c>
      <c r="AK211" s="22">
        <v>10</v>
      </c>
      <c r="AL211" s="22">
        <v>10</v>
      </c>
    </row>
    <row r="212" spans="1:38">
      <c r="A212" s="145" t="s">
        <v>240</v>
      </c>
      <c r="B212" s="66" t="s">
        <v>215</v>
      </c>
      <c r="C212" s="66" t="s">
        <v>3</v>
      </c>
      <c r="D212" s="66" t="s">
        <v>245</v>
      </c>
      <c r="E212" s="203">
        <f t="shared" si="6"/>
        <v>112000</v>
      </c>
      <c r="F212" s="22">
        <f t="shared" si="7"/>
        <v>32000</v>
      </c>
      <c r="G212" s="22">
        <v>4</v>
      </c>
      <c r="H212" s="22">
        <v>4</v>
      </c>
      <c r="I212" s="22">
        <v>4</v>
      </c>
      <c r="J212" s="22">
        <v>4</v>
      </c>
      <c r="K212" s="22">
        <v>4</v>
      </c>
      <c r="L212" s="22">
        <v>4</v>
      </c>
      <c r="M212" s="22">
        <v>4</v>
      </c>
      <c r="N212" s="22">
        <v>4</v>
      </c>
      <c r="O212" s="22">
        <v>4</v>
      </c>
      <c r="P212" s="22">
        <v>4</v>
      </c>
      <c r="Q212" s="22">
        <v>4</v>
      </c>
      <c r="R212" s="22">
        <v>4</v>
      </c>
      <c r="S212" s="22">
        <v>4</v>
      </c>
      <c r="T212" s="22">
        <v>4</v>
      </c>
      <c r="U212" s="22">
        <v>4</v>
      </c>
      <c r="V212" s="22">
        <v>4</v>
      </c>
      <c r="W212" s="22">
        <v>3</v>
      </c>
      <c r="X212" s="22">
        <v>3</v>
      </c>
      <c r="Y212" s="22">
        <v>3</v>
      </c>
      <c r="Z212" s="22">
        <v>3</v>
      </c>
      <c r="AA212" s="22">
        <v>3</v>
      </c>
      <c r="AB212" s="22">
        <v>3</v>
      </c>
      <c r="AC212" s="22">
        <v>3</v>
      </c>
      <c r="AD212" s="22">
        <v>3</v>
      </c>
      <c r="AE212" s="22">
        <v>3</v>
      </c>
      <c r="AF212" s="22">
        <v>3</v>
      </c>
      <c r="AG212" s="22">
        <v>3</v>
      </c>
      <c r="AH212" s="22">
        <v>3</v>
      </c>
      <c r="AI212" s="22">
        <v>3</v>
      </c>
      <c r="AJ212" s="22">
        <v>3</v>
      </c>
      <c r="AK212" s="22">
        <v>3</v>
      </c>
      <c r="AL212" s="22">
        <v>3</v>
      </c>
    </row>
    <row r="213" spans="1:38">
      <c r="A213" s="145" t="s">
        <v>240</v>
      </c>
      <c r="B213" s="66" t="s">
        <v>215</v>
      </c>
      <c r="C213" s="66" t="s">
        <v>123</v>
      </c>
      <c r="D213" s="66" t="s">
        <v>245</v>
      </c>
      <c r="E213" s="203">
        <f t="shared" si="6"/>
        <v>420000</v>
      </c>
      <c r="F213" s="22">
        <f t="shared" si="7"/>
        <v>104000</v>
      </c>
      <c r="G213" s="22">
        <v>13</v>
      </c>
      <c r="H213" s="22">
        <v>13</v>
      </c>
      <c r="I213" s="22">
        <v>13</v>
      </c>
      <c r="J213" s="22">
        <v>13</v>
      </c>
      <c r="K213" s="22">
        <v>13</v>
      </c>
      <c r="L213" s="22">
        <v>13</v>
      </c>
      <c r="M213" s="22">
        <v>13</v>
      </c>
      <c r="N213" s="22">
        <v>13</v>
      </c>
      <c r="O213" s="22">
        <v>13</v>
      </c>
      <c r="P213" s="22">
        <v>13</v>
      </c>
      <c r="Q213" s="22">
        <v>13</v>
      </c>
      <c r="R213" s="22">
        <v>13</v>
      </c>
      <c r="S213" s="22">
        <v>13</v>
      </c>
      <c r="T213" s="22">
        <v>13</v>
      </c>
      <c r="U213" s="22">
        <v>13</v>
      </c>
      <c r="V213" s="22">
        <v>13</v>
      </c>
      <c r="W213" s="22">
        <v>13</v>
      </c>
      <c r="X213" s="22">
        <v>13</v>
      </c>
      <c r="Y213" s="22">
        <v>13</v>
      </c>
      <c r="Z213" s="22">
        <v>13</v>
      </c>
      <c r="AA213" s="22">
        <v>13</v>
      </c>
      <c r="AB213" s="22">
        <v>13</v>
      </c>
      <c r="AC213" s="22">
        <v>13</v>
      </c>
      <c r="AD213" s="22">
        <v>13</v>
      </c>
      <c r="AE213" s="22">
        <v>13</v>
      </c>
      <c r="AF213" s="22">
        <v>13</v>
      </c>
      <c r="AG213" s="22">
        <v>13</v>
      </c>
      <c r="AH213" s="22">
        <v>13</v>
      </c>
      <c r="AI213" s="22">
        <v>13</v>
      </c>
      <c r="AJ213" s="22">
        <v>13</v>
      </c>
      <c r="AK213" s="22">
        <v>13</v>
      </c>
      <c r="AL213" s="22">
        <v>17</v>
      </c>
    </row>
    <row r="214" spans="1:38">
      <c r="A214" s="145" t="s">
        <v>240</v>
      </c>
      <c r="B214" s="66" t="s">
        <v>215</v>
      </c>
      <c r="C214" s="66" t="s">
        <v>118</v>
      </c>
      <c r="D214" s="66" t="s">
        <v>245</v>
      </c>
      <c r="E214" s="203">
        <f t="shared" si="6"/>
        <v>105000</v>
      </c>
      <c r="F214" s="22">
        <f t="shared" si="7"/>
        <v>24000</v>
      </c>
      <c r="G214" s="22">
        <v>3</v>
      </c>
      <c r="H214" s="22">
        <v>3</v>
      </c>
      <c r="I214" s="22">
        <v>3</v>
      </c>
      <c r="J214" s="22">
        <v>3</v>
      </c>
      <c r="K214" s="22">
        <v>3</v>
      </c>
      <c r="L214" s="22">
        <v>3</v>
      </c>
      <c r="M214" s="22">
        <v>3</v>
      </c>
      <c r="N214" s="22">
        <v>3</v>
      </c>
      <c r="O214" s="22">
        <v>3</v>
      </c>
      <c r="P214" s="22">
        <v>3</v>
      </c>
      <c r="Q214" s="22">
        <v>3</v>
      </c>
      <c r="R214" s="22">
        <v>3</v>
      </c>
      <c r="S214" s="22">
        <v>3</v>
      </c>
      <c r="T214" s="22">
        <v>3</v>
      </c>
      <c r="U214" s="22">
        <v>3</v>
      </c>
      <c r="V214" s="22">
        <v>3</v>
      </c>
      <c r="W214" s="22">
        <v>3</v>
      </c>
      <c r="X214" s="22">
        <v>3</v>
      </c>
      <c r="Y214" s="22">
        <v>3</v>
      </c>
      <c r="Z214" s="22">
        <v>3</v>
      </c>
      <c r="AA214" s="22">
        <v>3</v>
      </c>
      <c r="AB214" s="22">
        <v>3</v>
      </c>
      <c r="AC214" s="22">
        <v>3</v>
      </c>
      <c r="AD214" s="22">
        <v>3</v>
      </c>
      <c r="AE214" s="22">
        <v>3</v>
      </c>
      <c r="AF214" s="22">
        <v>3</v>
      </c>
      <c r="AG214" s="22">
        <v>3</v>
      </c>
      <c r="AH214" s="22">
        <v>3</v>
      </c>
      <c r="AI214" s="22">
        <v>3</v>
      </c>
      <c r="AJ214" s="22">
        <v>3</v>
      </c>
      <c r="AK214" s="22">
        <v>3</v>
      </c>
      <c r="AL214" s="22">
        <v>12</v>
      </c>
    </row>
    <row r="215" spans="1:38">
      <c r="A215" s="145" t="s">
        <v>240</v>
      </c>
      <c r="B215" s="66" t="s">
        <v>215</v>
      </c>
      <c r="C215" s="66" t="s">
        <v>126</v>
      </c>
      <c r="D215" s="66" t="s">
        <v>245</v>
      </c>
      <c r="E215" s="203">
        <f t="shared" si="6"/>
        <v>147000</v>
      </c>
      <c r="F215" s="22">
        <f t="shared" si="7"/>
        <v>40000</v>
      </c>
      <c r="G215" s="22">
        <v>5</v>
      </c>
      <c r="H215" s="22">
        <v>5</v>
      </c>
      <c r="I215" s="22">
        <v>5</v>
      </c>
      <c r="J215" s="22">
        <v>5</v>
      </c>
      <c r="K215" s="22">
        <v>5</v>
      </c>
      <c r="L215" s="22">
        <v>5</v>
      </c>
      <c r="M215" s="22">
        <v>5</v>
      </c>
      <c r="N215" s="22">
        <v>5</v>
      </c>
      <c r="O215" s="22">
        <v>5</v>
      </c>
      <c r="P215" s="22">
        <v>5</v>
      </c>
      <c r="Q215" s="22">
        <v>5</v>
      </c>
      <c r="R215" s="22">
        <v>5</v>
      </c>
      <c r="S215" s="22">
        <v>5</v>
      </c>
      <c r="T215" s="22">
        <v>5</v>
      </c>
      <c r="U215" s="22">
        <v>5</v>
      </c>
      <c r="V215" s="22">
        <v>5</v>
      </c>
      <c r="W215" s="22">
        <v>5</v>
      </c>
      <c r="X215" s="22">
        <v>5</v>
      </c>
      <c r="Y215" s="22">
        <v>5</v>
      </c>
      <c r="Z215" s="22">
        <v>4</v>
      </c>
      <c r="AA215" s="22">
        <v>4</v>
      </c>
      <c r="AB215" s="22">
        <v>4</v>
      </c>
      <c r="AC215" s="22">
        <v>4</v>
      </c>
      <c r="AD215" s="22">
        <v>4</v>
      </c>
      <c r="AE215" s="22">
        <v>4</v>
      </c>
      <c r="AF215" s="22">
        <v>4</v>
      </c>
      <c r="AG215" s="22">
        <v>4</v>
      </c>
      <c r="AH215" s="22">
        <v>4</v>
      </c>
      <c r="AI215" s="22">
        <v>4</v>
      </c>
      <c r="AJ215" s="22">
        <v>4</v>
      </c>
      <c r="AK215" s="22">
        <v>4</v>
      </c>
      <c r="AL215" s="22">
        <v>4</v>
      </c>
    </row>
    <row r="216" spans="1:38">
      <c r="A216" s="145" t="s">
        <v>240</v>
      </c>
      <c r="B216" s="66" t="s">
        <v>215</v>
      </c>
      <c r="C216" s="66" t="s">
        <v>0</v>
      </c>
      <c r="D216" s="66" t="s">
        <v>245</v>
      </c>
      <c r="E216" s="203">
        <f t="shared" si="6"/>
        <v>237999.99999999997</v>
      </c>
      <c r="F216" s="22">
        <f t="shared" si="7"/>
        <v>56000</v>
      </c>
      <c r="G216" s="22">
        <v>7</v>
      </c>
      <c r="H216" s="22">
        <v>7</v>
      </c>
      <c r="I216" s="22">
        <v>7</v>
      </c>
      <c r="J216" s="22">
        <v>7</v>
      </c>
      <c r="K216" s="22">
        <v>7</v>
      </c>
      <c r="L216" s="22">
        <v>7</v>
      </c>
      <c r="M216" s="22">
        <v>7</v>
      </c>
      <c r="N216" s="22">
        <v>7</v>
      </c>
      <c r="O216" s="22">
        <v>7</v>
      </c>
      <c r="P216" s="22">
        <v>7</v>
      </c>
      <c r="Q216" s="22">
        <v>7</v>
      </c>
      <c r="R216" s="22">
        <v>7</v>
      </c>
      <c r="S216" s="22">
        <v>7</v>
      </c>
      <c r="T216" s="22">
        <v>7</v>
      </c>
      <c r="U216" s="22">
        <v>7</v>
      </c>
      <c r="V216" s="22">
        <v>7</v>
      </c>
      <c r="W216" s="22">
        <v>7</v>
      </c>
      <c r="X216" s="22">
        <v>7</v>
      </c>
      <c r="Y216" s="22">
        <v>7</v>
      </c>
      <c r="Z216" s="22">
        <v>7</v>
      </c>
      <c r="AA216" s="22">
        <v>7</v>
      </c>
      <c r="AB216" s="22">
        <v>7</v>
      </c>
      <c r="AC216" s="22">
        <v>7</v>
      </c>
      <c r="AD216" s="22">
        <v>7</v>
      </c>
      <c r="AE216" s="22">
        <v>7</v>
      </c>
      <c r="AF216" s="22">
        <v>7</v>
      </c>
      <c r="AG216" s="22">
        <v>7</v>
      </c>
      <c r="AH216" s="22">
        <v>7</v>
      </c>
      <c r="AI216" s="22">
        <v>7</v>
      </c>
      <c r="AJ216" s="22">
        <v>7</v>
      </c>
      <c r="AK216" s="22">
        <v>7</v>
      </c>
      <c r="AL216" s="22">
        <v>20.999999999999972</v>
      </c>
    </row>
    <row r="217" spans="1:38">
      <c r="A217" s="145" t="s">
        <v>240</v>
      </c>
      <c r="B217" s="66" t="s">
        <v>215</v>
      </c>
      <c r="C217" s="66" t="s">
        <v>209</v>
      </c>
      <c r="D217" s="66" t="s">
        <v>245</v>
      </c>
      <c r="E217" s="203">
        <f t="shared" si="6"/>
        <v>168000</v>
      </c>
      <c r="F217" s="22">
        <f t="shared" si="7"/>
        <v>40000</v>
      </c>
      <c r="G217" s="22">
        <v>5</v>
      </c>
      <c r="H217" s="22">
        <v>5</v>
      </c>
      <c r="I217" s="22">
        <v>5</v>
      </c>
      <c r="J217" s="22">
        <v>5</v>
      </c>
      <c r="K217" s="22">
        <v>5</v>
      </c>
      <c r="L217" s="22">
        <v>5</v>
      </c>
      <c r="M217" s="22">
        <v>5</v>
      </c>
      <c r="N217" s="22">
        <v>5</v>
      </c>
      <c r="O217" s="22">
        <v>5</v>
      </c>
      <c r="P217" s="22">
        <v>5</v>
      </c>
      <c r="Q217" s="22">
        <v>5</v>
      </c>
      <c r="R217" s="22">
        <v>5</v>
      </c>
      <c r="S217" s="22">
        <v>5</v>
      </c>
      <c r="T217" s="22">
        <v>5</v>
      </c>
      <c r="U217" s="22">
        <v>5</v>
      </c>
      <c r="V217" s="22">
        <v>5</v>
      </c>
      <c r="W217" s="22">
        <v>5</v>
      </c>
      <c r="X217" s="22">
        <v>5</v>
      </c>
      <c r="Y217" s="22">
        <v>5</v>
      </c>
      <c r="Z217" s="22">
        <v>5</v>
      </c>
      <c r="AA217" s="22">
        <v>5</v>
      </c>
      <c r="AB217" s="22">
        <v>5</v>
      </c>
      <c r="AC217" s="22">
        <v>5</v>
      </c>
      <c r="AD217" s="22">
        <v>5</v>
      </c>
      <c r="AE217" s="22">
        <v>5</v>
      </c>
      <c r="AF217" s="22">
        <v>5</v>
      </c>
      <c r="AG217" s="22">
        <v>5</v>
      </c>
      <c r="AH217" s="22">
        <v>5</v>
      </c>
      <c r="AI217" s="22">
        <v>5</v>
      </c>
      <c r="AJ217" s="22">
        <v>5</v>
      </c>
      <c r="AK217" s="22">
        <v>5</v>
      </c>
      <c r="AL217" s="22">
        <v>13</v>
      </c>
    </row>
    <row r="218" spans="1:38">
      <c r="A218" s="145" t="s">
        <v>240</v>
      </c>
      <c r="B218" s="66" t="s">
        <v>215</v>
      </c>
      <c r="C218" s="66" t="s">
        <v>130</v>
      </c>
      <c r="D218" s="66" t="s">
        <v>245</v>
      </c>
      <c r="E218" s="203">
        <f t="shared" si="6"/>
        <v>217000</v>
      </c>
      <c r="F218" s="22">
        <f t="shared" si="7"/>
        <v>56000</v>
      </c>
      <c r="G218" s="22">
        <v>7</v>
      </c>
      <c r="H218" s="22">
        <v>7</v>
      </c>
      <c r="I218" s="22">
        <v>7</v>
      </c>
      <c r="J218" s="22">
        <v>7</v>
      </c>
      <c r="K218" s="22">
        <v>7</v>
      </c>
      <c r="L218" s="22">
        <v>7</v>
      </c>
      <c r="M218" s="22">
        <v>7</v>
      </c>
      <c r="N218" s="22">
        <v>7</v>
      </c>
      <c r="O218" s="22">
        <v>7</v>
      </c>
      <c r="P218" s="22">
        <v>7</v>
      </c>
      <c r="Q218" s="22">
        <v>7</v>
      </c>
      <c r="R218" s="22">
        <v>7</v>
      </c>
      <c r="S218" s="22">
        <v>7</v>
      </c>
      <c r="T218" s="22">
        <v>7</v>
      </c>
      <c r="U218" s="22">
        <v>7</v>
      </c>
      <c r="V218" s="22">
        <v>7</v>
      </c>
      <c r="W218" s="22">
        <v>7</v>
      </c>
      <c r="X218" s="22">
        <v>7</v>
      </c>
      <c r="Y218" s="22">
        <v>7</v>
      </c>
      <c r="Z218" s="22">
        <v>7</v>
      </c>
      <c r="AA218" s="22">
        <v>7</v>
      </c>
      <c r="AB218" s="22">
        <v>7</v>
      </c>
      <c r="AC218" s="22">
        <v>7</v>
      </c>
      <c r="AD218" s="22">
        <v>7</v>
      </c>
      <c r="AE218" s="22">
        <v>7</v>
      </c>
      <c r="AF218" s="22">
        <v>6</v>
      </c>
      <c r="AG218" s="22">
        <v>6</v>
      </c>
      <c r="AH218" s="22">
        <v>6</v>
      </c>
      <c r="AI218" s="22">
        <v>6</v>
      </c>
      <c r="AJ218" s="22">
        <v>6</v>
      </c>
      <c r="AK218" s="22">
        <v>6</v>
      </c>
      <c r="AL218" s="22">
        <v>6</v>
      </c>
    </row>
    <row r="219" spans="1:38">
      <c r="A219" s="145" t="s">
        <v>240</v>
      </c>
      <c r="B219" s="66" t="s">
        <v>215</v>
      </c>
      <c r="C219" s="66" t="s">
        <v>119</v>
      </c>
      <c r="D219" s="66" t="s">
        <v>245</v>
      </c>
      <c r="E219" s="203">
        <f t="shared" si="6"/>
        <v>125999.99999999999</v>
      </c>
      <c r="F219" s="22">
        <f t="shared" si="7"/>
        <v>32000</v>
      </c>
      <c r="G219" s="22">
        <v>4</v>
      </c>
      <c r="H219" s="22">
        <v>4</v>
      </c>
      <c r="I219" s="22">
        <v>4</v>
      </c>
      <c r="J219" s="22">
        <v>4</v>
      </c>
      <c r="K219" s="22">
        <v>4</v>
      </c>
      <c r="L219" s="22">
        <v>4</v>
      </c>
      <c r="M219" s="22">
        <v>4</v>
      </c>
      <c r="N219" s="22">
        <v>4</v>
      </c>
      <c r="O219" s="22">
        <v>4</v>
      </c>
      <c r="P219" s="22">
        <v>4</v>
      </c>
      <c r="Q219" s="22">
        <v>4</v>
      </c>
      <c r="R219" s="22">
        <v>4</v>
      </c>
      <c r="S219" s="22">
        <v>4</v>
      </c>
      <c r="T219" s="22">
        <v>4</v>
      </c>
      <c r="U219" s="22">
        <v>4</v>
      </c>
      <c r="V219" s="22">
        <v>4</v>
      </c>
      <c r="W219" s="22">
        <v>4</v>
      </c>
      <c r="X219" s="22">
        <v>4</v>
      </c>
      <c r="Y219" s="22">
        <v>4</v>
      </c>
      <c r="Z219" s="22">
        <v>4</v>
      </c>
      <c r="AA219" s="22">
        <v>4</v>
      </c>
      <c r="AB219" s="22">
        <v>4</v>
      </c>
      <c r="AC219" s="22">
        <v>4</v>
      </c>
      <c r="AD219" s="22">
        <v>4</v>
      </c>
      <c r="AE219" s="22">
        <v>4</v>
      </c>
      <c r="AF219" s="22">
        <v>4</v>
      </c>
      <c r="AG219" s="22">
        <v>4</v>
      </c>
      <c r="AH219" s="22">
        <v>4</v>
      </c>
      <c r="AI219" s="22">
        <v>4</v>
      </c>
      <c r="AJ219" s="22">
        <v>4</v>
      </c>
      <c r="AK219" s="22">
        <v>4</v>
      </c>
      <c r="AL219" s="22">
        <v>1.9999999999999858</v>
      </c>
    </row>
    <row r="220" spans="1:38">
      <c r="A220" s="145" t="s">
        <v>240</v>
      </c>
      <c r="B220" s="66" t="s">
        <v>215</v>
      </c>
      <c r="C220" s="66" t="s">
        <v>122</v>
      </c>
      <c r="D220" s="66" t="s">
        <v>245</v>
      </c>
      <c r="E220" s="203">
        <f t="shared" si="6"/>
        <v>112000</v>
      </c>
      <c r="F220" s="22">
        <f t="shared" si="7"/>
        <v>32000</v>
      </c>
      <c r="G220" s="22">
        <v>4</v>
      </c>
      <c r="H220" s="22">
        <v>4</v>
      </c>
      <c r="I220" s="22">
        <v>4</v>
      </c>
      <c r="J220" s="22">
        <v>4</v>
      </c>
      <c r="K220" s="22">
        <v>4</v>
      </c>
      <c r="L220" s="22">
        <v>4</v>
      </c>
      <c r="M220" s="22">
        <v>4</v>
      </c>
      <c r="N220" s="22">
        <v>4</v>
      </c>
      <c r="O220" s="22">
        <v>4</v>
      </c>
      <c r="P220" s="22">
        <v>4</v>
      </c>
      <c r="Q220" s="22">
        <v>4</v>
      </c>
      <c r="R220" s="22">
        <v>4</v>
      </c>
      <c r="S220" s="22">
        <v>4</v>
      </c>
      <c r="T220" s="22">
        <v>4</v>
      </c>
      <c r="U220" s="22">
        <v>4</v>
      </c>
      <c r="V220" s="22">
        <v>4</v>
      </c>
      <c r="W220" s="22">
        <v>3</v>
      </c>
      <c r="X220" s="22">
        <v>3</v>
      </c>
      <c r="Y220" s="22">
        <v>3</v>
      </c>
      <c r="Z220" s="22">
        <v>3</v>
      </c>
      <c r="AA220" s="22">
        <v>3</v>
      </c>
      <c r="AB220" s="22">
        <v>3</v>
      </c>
      <c r="AC220" s="22">
        <v>3</v>
      </c>
      <c r="AD220" s="22">
        <v>3</v>
      </c>
      <c r="AE220" s="22">
        <v>3</v>
      </c>
      <c r="AF220" s="22">
        <v>3</v>
      </c>
      <c r="AG220" s="22">
        <v>3</v>
      </c>
      <c r="AH220" s="22">
        <v>3</v>
      </c>
      <c r="AI220" s="22">
        <v>3</v>
      </c>
      <c r="AJ220" s="22">
        <v>3</v>
      </c>
      <c r="AK220" s="22">
        <v>3</v>
      </c>
      <c r="AL220" s="22">
        <v>3</v>
      </c>
    </row>
    <row r="221" spans="1:38">
      <c r="A221" s="145" t="s">
        <v>240</v>
      </c>
      <c r="B221" s="66" t="s">
        <v>215</v>
      </c>
      <c r="C221" s="66" t="s">
        <v>211</v>
      </c>
      <c r="D221" s="66" t="s">
        <v>245</v>
      </c>
      <c r="E221" s="203">
        <f t="shared" si="6"/>
        <v>322000</v>
      </c>
      <c r="F221" s="22">
        <f t="shared" si="7"/>
        <v>80000</v>
      </c>
      <c r="G221" s="22">
        <v>10</v>
      </c>
      <c r="H221" s="22">
        <v>10</v>
      </c>
      <c r="I221" s="22">
        <v>10</v>
      </c>
      <c r="J221" s="22">
        <v>10</v>
      </c>
      <c r="K221" s="22">
        <v>10</v>
      </c>
      <c r="L221" s="22">
        <v>10</v>
      </c>
      <c r="M221" s="22">
        <v>10</v>
      </c>
      <c r="N221" s="22">
        <v>10</v>
      </c>
      <c r="O221" s="22">
        <v>10</v>
      </c>
      <c r="P221" s="22">
        <v>10</v>
      </c>
      <c r="Q221" s="22">
        <v>10</v>
      </c>
      <c r="R221" s="22">
        <v>10</v>
      </c>
      <c r="S221" s="22">
        <v>10</v>
      </c>
      <c r="T221" s="22">
        <v>10</v>
      </c>
      <c r="U221" s="22">
        <v>10</v>
      </c>
      <c r="V221" s="22">
        <v>10</v>
      </c>
      <c r="W221" s="22">
        <v>10</v>
      </c>
      <c r="X221" s="22">
        <v>10</v>
      </c>
      <c r="Y221" s="22">
        <v>10</v>
      </c>
      <c r="Z221" s="22">
        <v>10</v>
      </c>
      <c r="AA221" s="22">
        <v>10</v>
      </c>
      <c r="AB221" s="22">
        <v>10</v>
      </c>
      <c r="AC221" s="22">
        <v>10</v>
      </c>
      <c r="AD221" s="22">
        <v>10</v>
      </c>
      <c r="AE221" s="22">
        <v>10</v>
      </c>
      <c r="AF221" s="22">
        <v>10</v>
      </c>
      <c r="AG221" s="22">
        <v>10</v>
      </c>
      <c r="AH221" s="22">
        <v>10</v>
      </c>
      <c r="AI221" s="22">
        <v>10</v>
      </c>
      <c r="AJ221" s="22">
        <v>10</v>
      </c>
      <c r="AK221" s="22">
        <v>10</v>
      </c>
      <c r="AL221" s="22">
        <v>12</v>
      </c>
    </row>
    <row r="222" spans="1:38">
      <c r="A222" s="145" t="s">
        <v>240</v>
      </c>
      <c r="B222" s="66" t="s">
        <v>215</v>
      </c>
      <c r="C222" s="66" t="s">
        <v>212</v>
      </c>
      <c r="D222" s="66" t="s">
        <v>245</v>
      </c>
      <c r="E222" s="203">
        <f t="shared" si="6"/>
        <v>189000</v>
      </c>
      <c r="F222" s="22">
        <f t="shared" si="7"/>
        <v>48000</v>
      </c>
      <c r="G222" s="22">
        <v>6</v>
      </c>
      <c r="H222" s="22">
        <v>6</v>
      </c>
      <c r="I222" s="22">
        <v>6</v>
      </c>
      <c r="J222" s="22">
        <v>6</v>
      </c>
      <c r="K222" s="22">
        <v>6</v>
      </c>
      <c r="L222" s="22">
        <v>6</v>
      </c>
      <c r="M222" s="22">
        <v>6</v>
      </c>
      <c r="N222" s="22">
        <v>6</v>
      </c>
      <c r="O222" s="22">
        <v>6</v>
      </c>
      <c r="P222" s="22">
        <v>6</v>
      </c>
      <c r="Q222" s="22">
        <v>6</v>
      </c>
      <c r="R222" s="22">
        <v>6</v>
      </c>
      <c r="S222" s="22">
        <v>6</v>
      </c>
      <c r="T222" s="22">
        <v>6</v>
      </c>
      <c r="U222" s="22">
        <v>6</v>
      </c>
      <c r="V222" s="22">
        <v>6</v>
      </c>
      <c r="W222" s="22">
        <v>6</v>
      </c>
      <c r="X222" s="22">
        <v>6</v>
      </c>
      <c r="Y222" s="22">
        <v>6</v>
      </c>
      <c r="Z222" s="22">
        <v>6</v>
      </c>
      <c r="AA222" s="22">
        <v>6</v>
      </c>
      <c r="AB222" s="22">
        <v>6</v>
      </c>
      <c r="AC222" s="22">
        <v>6</v>
      </c>
      <c r="AD222" s="22">
        <v>6</v>
      </c>
      <c r="AE222" s="22">
        <v>6</v>
      </c>
      <c r="AF222" s="22">
        <v>6</v>
      </c>
      <c r="AG222" s="22">
        <v>6</v>
      </c>
      <c r="AH222" s="22">
        <v>6</v>
      </c>
      <c r="AI222" s="22">
        <v>6</v>
      </c>
      <c r="AJ222" s="22">
        <v>6</v>
      </c>
      <c r="AK222" s="22">
        <v>6</v>
      </c>
      <c r="AL222" s="22">
        <v>3</v>
      </c>
    </row>
    <row r="223" spans="1:38">
      <c r="A223" s="145" t="s">
        <v>240</v>
      </c>
      <c r="B223" s="66" t="s">
        <v>215</v>
      </c>
      <c r="C223" s="66" t="s">
        <v>125</v>
      </c>
      <c r="D223" s="66" t="s">
        <v>245</v>
      </c>
      <c r="E223" s="203">
        <f t="shared" si="6"/>
        <v>259000</v>
      </c>
      <c r="F223" s="22">
        <f t="shared" si="7"/>
        <v>64000</v>
      </c>
      <c r="G223" s="22">
        <v>8</v>
      </c>
      <c r="H223" s="22">
        <v>8</v>
      </c>
      <c r="I223" s="22">
        <v>8</v>
      </c>
      <c r="J223" s="22">
        <v>8</v>
      </c>
      <c r="K223" s="22">
        <v>8</v>
      </c>
      <c r="L223" s="22">
        <v>8</v>
      </c>
      <c r="M223" s="22">
        <v>8</v>
      </c>
      <c r="N223" s="22">
        <v>8</v>
      </c>
      <c r="O223" s="22">
        <v>8</v>
      </c>
      <c r="P223" s="22">
        <v>8</v>
      </c>
      <c r="Q223" s="22">
        <v>8</v>
      </c>
      <c r="R223" s="22">
        <v>8</v>
      </c>
      <c r="S223" s="22">
        <v>8</v>
      </c>
      <c r="T223" s="22">
        <v>8</v>
      </c>
      <c r="U223" s="22">
        <v>8</v>
      </c>
      <c r="V223" s="22">
        <v>8</v>
      </c>
      <c r="W223" s="22">
        <v>8</v>
      </c>
      <c r="X223" s="22">
        <v>8</v>
      </c>
      <c r="Y223" s="22">
        <v>8</v>
      </c>
      <c r="Z223" s="22">
        <v>8</v>
      </c>
      <c r="AA223" s="22">
        <v>8</v>
      </c>
      <c r="AB223" s="22">
        <v>8</v>
      </c>
      <c r="AC223" s="22">
        <v>8</v>
      </c>
      <c r="AD223" s="22">
        <v>8</v>
      </c>
      <c r="AE223" s="22">
        <v>8</v>
      </c>
      <c r="AF223" s="22">
        <v>8</v>
      </c>
      <c r="AG223" s="22">
        <v>8</v>
      </c>
      <c r="AH223" s="22">
        <v>8</v>
      </c>
      <c r="AI223" s="22">
        <v>8</v>
      </c>
      <c r="AJ223" s="22">
        <v>8</v>
      </c>
      <c r="AK223" s="22">
        <v>8</v>
      </c>
      <c r="AL223" s="22">
        <v>11</v>
      </c>
    </row>
    <row r="224" spans="1:38">
      <c r="A224" s="145" t="s">
        <v>240</v>
      </c>
      <c r="B224" s="66" t="s">
        <v>215</v>
      </c>
      <c r="C224" s="66" t="s">
        <v>127</v>
      </c>
      <c r="D224" s="66" t="s">
        <v>245</v>
      </c>
      <c r="E224" s="203">
        <f t="shared" si="6"/>
        <v>118999.99999999999</v>
      </c>
      <c r="F224" s="22">
        <f t="shared" si="7"/>
        <v>32000</v>
      </c>
      <c r="G224" s="22">
        <v>4</v>
      </c>
      <c r="H224" s="22">
        <v>4</v>
      </c>
      <c r="I224" s="22">
        <v>4</v>
      </c>
      <c r="J224" s="22">
        <v>4</v>
      </c>
      <c r="K224" s="22">
        <v>4</v>
      </c>
      <c r="L224" s="22">
        <v>4</v>
      </c>
      <c r="M224" s="22">
        <v>4</v>
      </c>
      <c r="N224" s="22">
        <v>4</v>
      </c>
      <c r="O224" s="22">
        <v>4</v>
      </c>
      <c r="P224" s="22">
        <v>4</v>
      </c>
      <c r="Q224" s="22">
        <v>4</v>
      </c>
      <c r="R224" s="22">
        <v>4</v>
      </c>
      <c r="S224" s="22">
        <v>4</v>
      </c>
      <c r="T224" s="22">
        <v>4</v>
      </c>
      <c r="U224" s="22">
        <v>4</v>
      </c>
      <c r="V224" s="22">
        <v>4</v>
      </c>
      <c r="W224" s="22">
        <v>4</v>
      </c>
      <c r="X224" s="22">
        <v>4</v>
      </c>
      <c r="Y224" s="22">
        <v>4</v>
      </c>
      <c r="Z224" s="22">
        <v>4</v>
      </c>
      <c r="AA224" s="22">
        <v>4</v>
      </c>
      <c r="AB224" s="22">
        <v>4</v>
      </c>
      <c r="AC224" s="22">
        <v>4</v>
      </c>
      <c r="AD224" s="22">
        <v>3</v>
      </c>
      <c r="AE224" s="22">
        <v>3</v>
      </c>
      <c r="AF224" s="22">
        <v>3</v>
      </c>
      <c r="AG224" s="22">
        <v>3</v>
      </c>
      <c r="AH224" s="22">
        <v>3</v>
      </c>
      <c r="AI224" s="22">
        <v>3</v>
      </c>
      <c r="AJ224" s="22">
        <v>3</v>
      </c>
      <c r="AK224" s="22">
        <v>3</v>
      </c>
      <c r="AL224" s="22">
        <v>2.9999999999999858</v>
      </c>
    </row>
    <row r="225" spans="1:38">
      <c r="A225" s="145" t="s">
        <v>240</v>
      </c>
      <c r="B225" s="66" t="s">
        <v>215</v>
      </c>
      <c r="C225" s="66" t="s">
        <v>117</v>
      </c>
      <c r="D225" s="66" t="s">
        <v>245</v>
      </c>
      <c r="E225" s="203">
        <f t="shared" si="6"/>
        <v>154000</v>
      </c>
      <c r="F225" s="22">
        <f t="shared" si="7"/>
        <v>40000</v>
      </c>
      <c r="G225" s="22">
        <v>5</v>
      </c>
      <c r="H225" s="22">
        <v>5</v>
      </c>
      <c r="I225" s="22">
        <v>5</v>
      </c>
      <c r="J225" s="22">
        <v>5</v>
      </c>
      <c r="K225" s="22">
        <v>5</v>
      </c>
      <c r="L225" s="22">
        <v>5</v>
      </c>
      <c r="M225" s="22">
        <v>5</v>
      </c>
      <c r="N225" s="22">
        <v>5</v>
      </c>
      <c r="O225" s="22">
        <v>5</v>
      </c>
      <c r="P225" s="22">
        <v>5</v>
      </c>
      <c r="Q225" s="22">
        <v>5</v>
      </c>
      <c r="R225" s="22">
        <v>5</v>
      </c>
      <c r="S225" s="22">
        <v>5</v>
      </c>
      <c r="T225" s="22">
        <v>5</v>
      </c>
      <c r="U225" s="22">
        <v>5</v>
      </c>
      <c r="V225" s="22">
        <v>5</v>
      </c>
      <c r="W225" s="22">
        <v>5</v>
      </c>
      <c r="X225" s="22">
        <v>5</v>
      </c>
      <c r="Y225" s="22">
        <v>5</v>
      </c>
      <c r="Z225" s="22">
        <v>5</v>
      </c>
      <c r="AA225" s="22">
        <v>5</v>
      </c>
      <c r="AB225" s="22">
        <v>5</v>
      </c>
      <c r="AC225" s="22">
        <v>5</v>
      </c>
      <c r="AD225" s="22">
        <v>5</v>
      </c>
      <c r="AE225" s="22">
        <v>5</v>
      </c>
      <c r="AF225" s="22">
        <v>5</v>
      </c>
      <c r="AG225" s="22">
        <v>4</v>
      </c>
      <c r="AH225" s="22">
        <v>4</v>
      </c>
      <c r="AI225" s="22">
        <v>4</v>
      </c>
      <c r="AJ225" s="22">
        <v>4</v>
      </c>
      <c r="AK225" s="22">
        <v>4</v>
      </c>
      <c r="AL225" s="22">
        <v>4</v>
      </c>
    </row>
    <row r="226" spans="1:38">
      <c r="A226" s="145" t="s">
        <v>240</v>
      </c>
      <c r="B226" s="66" t="s">
        <v>215</v>
      </c>
      <c r="C226" s="66" t="s">
        <v>129</v>
      </c>
      <c r="D226" s="66" t="s">
        <v>245</v>
      </c>
      <c r="E226" s="203">
        <f t="shared" si="6"/>
        <v>112000</v>
      </c>
      <c r="F226" s="22">
        <f t="shared" si="7"/>
        <v>32000</v>
      </c>
      <c r="G226" s="22">
        <v>4</v>
      </c>
      <c r="H226" s="22">
        <v>4</v>
      </c>
      <c r="I226" s="22">
        <v>4</v>
      </c>
      <c r="J226" s="22">
        <v>4</v>
      </c>
      <c r="K226" s="22">
        <v>4</v>
      </c>
      <c r="L226" s="22">
        <v>4</v>
      </c>
      <c r="M226" s="22">
        <v>4</v>
      </c>
      <c r="N226" s="22">
        <v>4</v>
      </c>
      <c r="O226" s="22">
        <v>4</v>
      </c>
      <c r="P226" s="22">
        <v>4</v>
      </c>
      <c r="Q226" s="22">
        <v>4</v>
      </c>
      <c r="R226" s="22">
        <v>4</v>
      </c>
      <c r="S226" s="22">
        <v>4</v>
      </c>
      <c r="T226" s="22">
        <v>4</v>
      </c>
      <c r="U226" s="22">
        <v>4</v>
      </c>
      <c r="V226" s="22">
        <v>4</v>
      </c>
      <c r="W226" s="22">
        <v>3</v>
      </c>
      <c r="X226" s="22">
        <v>3</v>
      </c>
      <c r="Y226" s="22">
        <v>3</v>
      </c>
      <c r="Z226" s="22">
        <v>3</v>
      </c>
      <c r="AA226" s="22">
        <v>3</v>
      </c>
      <c r="AB226" s="22">
        <v>3</v>
      </c>
      <c r="AC226" s="22">
        <v>3</v>
      </c>
      <c r="AD226" s="22">
        <v>3</v>
      </c>
      <c r="AE226" s="22">
        <v>3</v>
      </c>
      <c r="AF226" s="22">
        <v>3</v>
      </c>
      <c r="AG226" s="22">
        <v>3</v>
      </c>
      <c r="AH226" s="22">
        <v>3</v>
      </c>
      <c r="AI226" s="22">
        <v>3</v>
      </c>
      <c r="AJ226" s="22">
        <v>3</v>
      </c>
      <c r="AK226" s="22">
        <v>3</v>
      </c>
      <c r="AL226" s="22">
        <v>3</v>
      </c>
    </row>
    <row r="227" spans="1:38">
      <c r="A227" s="145" t="s">
        <v>240</v>
      </c>
      <c r="B227" s="66" t="s">
        <v>215</v>
      </c>
      <c r="C227" s="66" t="s">
        <v>210</v>
      </c>
      <c r="D227" s="66" t="s">
        <v>245</v>
      </c>
      <c r="E227" s="203">
        <f t="shared" si="6"/>
        <v>133000</v>
      </c>
      <c r="F227" s="22">
        <f t="shared" si="7"/>
        <v>32000</v>
      </c>
      <c r="G227" s="22">
        <v>4</v>
      </c>
      <c r="H227" s="22">
        <v>4</v>
      </c>
      <c r="I227" s="22">
        <v>4</v>
      </c>
      <c r="J227" s="22">
        <v>4</v>
      </c>
      <c r="K227" s="22">
        <v>4</v>
      </c>
      <c r="L227" s="22">
        <v>4</v>
      </c>
      <c r="M227" s="22">
        <v>4</v>
      </c>
      <c r="N227" s="22">
        <v>4</v>
      </c>
      <c r="O227" s="22">
        <v>4</v>
      </c>
      <c r="P227" s="22">
        <v>4</v>
      </c>
      <c r="Q227" s="22">
        <v>4</v>
      </c>
      <c r="R227" s="22">
        <v>4</v>
      </c>
      <c r="S227" s="22">
        <v>4</v>
      </c>
      <c r="T227" s="22">
        <v>4</v>
      </c>
      <c r="U227" s="22">
        <v>4</v>
      </c>
      <c r="V227" s="22">
        <v>4</v>
      </c>
      <c r="W227" s="22">
        <v>4</v>
      </c>
      <c r="X227" s="22">
        <v>4</v>
      </c>
      <c r="Y227" s="22">
        <v>4</v>
      </c>
      <c r="Z227" s="22">
        <v>4</v>
      </c>
      <c r="AA227" s="22">
        <v>4</v>
      </c>
      <c r="AB227" s="22">
        <v>4</v>
      </c>
      <c r="AC227" s="22">
        <v>4</v>
      </c>
      <c r="AD227" s="22">
        <v>4</v>
      </c>
      <c r="AE227" s="22">
        <v>4</v>
      </c>
      <c r="AF227" s="22">
        <v>4</v>
      </c>
      <c r="AG227" s="22">
        <v>4</v>
      </c>
      <c r="AH227" s="22">
        <v>4</v>
      </c>
      <c r="AI227" s="22">
        <v>4</v>
      </c>
      <c r="AJ227" s="22">
        <v>4</v>
      </c>
      <c r="AK227" s="22">
        <v>4</v>
      </c>
      <c r="AL227" s="22">
        <v>9</v>
      </c>
    </row>
    <row r="228" spans="1:38">
      <c r="A228" s="145" t="s">
        <v>240</v>
      </c>
      <c r="B228" s="66" t="s">
        <v>215</v>
      </c>
      <c r="C228" s="66" t="s">
        <v>128</v>
      </c>
      <c r="D228" s="66" t="s">
        <v>245</v>
      </c>
      <c r="E228" s="203">
        <f t="shared" si="6"/>
        <v>125999.99999999999</v>
      </c>
      <c r="F228" s="22">
        <f t="shared" si="7"/>
        <v>32000</v>
      </c>
      <c r="G228" s="22">
        <v>4</v>
      </c>
      <c r="H228" s="22">
        <v>4</v>
      </c>
      <c r="I228" s="22">
        <v>4</v>
      </c>
      <c r="J228" s="22">
        <v>4</v>
      </c>
      <c r="K228" s="22">
        <v>4</v>
      </c>
      <c r="L228" s="22">
        <v>4</v>
      </c>
      <c r="M228" s="22">
        <v>4</v>
      </c>
      <c r="N228" s="22">
        <v>4</v>
      </c>
      <c r="O228" s="22">
        <v>4</v>
      </c>
      <c r="P228" s="22">
        <v>4</v>
      </c>
      <c r="Q228" s="22">
        <v>4</v>
      </c>
      <c r="R228" s="22">
        <v>4</v>
      </c>
      <c r="S228" s="22">
        <v>4</v>
      </c>
      <c r="T228" s="22">
        <v>4</v>
      </c>
      <c r="U228" s="22">
        <v>4</v>
      </c>
      <c r="V228" s="22">
        <v>4</v>
      </c>
      <c r="W228" s="22">
        <v>4</v>
      </c>
      <c r="X228" s="22">
        <v>4</v>
      </c>
      <c r="Y228" s="22">
        <v>4</v>
      </c>
      <c r="Z228" s="22">
        <v>4</v>
      </c>
      <c r="AA228" s="22">
        <v>4</v>
      </c>
      <c r="AB228" s="22">
        <v>4</v>
      </c>
      <c r="AC228" s="22">
        <v>4</v>
      </c>
      <c r="AD228" s="22">
        <v>4</v>
      </c>
      <c r="AE228" s="22">
        <v>4</v>
      </c>
      <c r="AF228" s="22">
        <v>4</v>
      </c>
      <c r="AG228" s="22">
        <v>4</v>
      </c>
      <c r="AH228" s="22">
        <v>4</v>
      </c>
      <c r="AI228" s="22">
        <v>4</v>
      </c>
      <c r="AJ228" s="22">
        <v>4</v>
      </c>
      <c r="AK228" s="22">
        <v>4</v>
      </c>
      <c r="AL228" s="22">
        <v>1.9999999999999858</v>
      </c>
    </row>
    <row r="229" spans="1:38">
      <c r="A229" s="145" t="s">
        <v>240</v>
      </c>
      <c r="B229" s="66" t="s">
        <v>215</v>
      </c>
      <c r="C229" s="66" t="s">
        <v>208</v>
      </c>
      <c r="D229" s="66" t="s">
        <v>245</v>
      </c>
      <c r="E229" s="203">
        <f t="shared" si="6"/>
        <v>49000</v>
      </c>
      <c r="F229" s="22">
        <f t="shared" si="7"/>
        <v>16000</v>
      </c>
      <c r="G229" s="22">
        <v>2</v>
      </c>
      <c r="H229" s="22">
        <v>2</v>
      </c>
      <c r="I229" s="22">
        <v>2</v>
      </c>
      <c r="J229" s="22">
        <v>2</v>
      </c>
      <c r="K229" s="22">
        <v>2</v>
      </c>
      <c r="L229" s="22">
        <v>2</v>
      </c>
      <c r="M229" s="22">
        <v>2</v>
      </c>
      <c r="N229" s="22">
        <v>2</v>
      </c>
      <c r="O229" s="22">
        <v>2</v>
      </c>
      <c r="P229" s="22">
        <v>2</v>
      </c>
      <c r="Q229" s="22">
        <v>2</v>
      </c>
      <c r="R229" s="22">
        <v>2</v>
      </c>
      <c r="S229" s="22">
        <v>2</v>
      </c>
      <c r="T229" s="22">
        <v>2</v>
      </c>
      <c r="U229" s="22">
        <v>2</v>
      </c>
      <c r="V229" s="22">
        <v>2</v>
      </c>
      <c r="W229" s="22">
        <v>2</v>
      </c>
      <c r="X229" s="22">
        <v>1</v>
      </c>
      <c r="Y229" s="22">
        <v>1</v>
      </c>
      <c r="Z229" s="22">
        <v>1</v>
      </c>
      <c r="AA229" s="22">
        <v>1</v>
      </c>
      <c r="AB229" s="22">
        <v>1</v>
      </c>
      <c r="AC229" s="22">
        <v>1</v>
      </c>
      <c r="AD229" s="22">
        <v>1</v>
      </c>
      <c r="AE229" s="22">
        <v>1</v>
      </c>
      <c r="AF229" s="22">
        <v>1</v>
      </c>
      <c r="AG229" s="22">
        <v>1</v>
      </c>
      <c r="AH229" s="22">
        <v>1</v>
      </c>
      <c r="AI229" s="22">
        <v>1</v>
      </c>
      <c r="AJ229" s="22">
        <v>1</v>
      </c>
      <c r="AK229" s="22">
        <v>1</v>
      </c>
      <c r="AL229" s="22">
        <v>1</v>
      </c>
    </row>
    <row r="230" spans="1:38">
      <c r="A230" s="145" t="s">
        <v>240</v>
      </c>
      <c r="B230" s="66" t="s">
        <v>215</v>
      </c>
      <c r="C230" s="66" t="s">
        <v>124</v>
      </c>
      <c r="D230" s="66" t="s">
        <v>245</v>
      </c>
      <c r="E230" s="203">
        <f t="shared" si="6"/>
        <v>251999.99999999997</v>
      </c>
      <c r="F230" s="22">
        <f t="shared" si="7"/>
        <v>64000</v>
      </c>
      <c r="G230" s="22">
        <v>8</v>
      </c>
      <c r="H230" s="22">
        <v>8</v>
      </c>
      <c r="I230" s="22">
        <v>8</v>
      </c>
      <c r="J230" s="22">
        <v>8</v>
      </c>
      <c r="K230" s="22">
        <v>8</v>
      </c>
      <c r="L230" s="22">
        <v>8</v>
      </c>
      <c r="M230" s="22">
        <v>8</v>
      </c>
      <c r="N230" s="22">
        <v>8</v>
      </c>
      <c r="O230" s="22">
        <v>8</v>
      </c>
      <c r="P230" s="22">
        <v>8</v>
      </c>
      <c r="Q230" s="22">
        <v>8</v>
      </c>
      <c r="R230" s="22">
        <v>8</v>
      </c>
      <c r="S230" s="22">
        <v>8</v>
      </c>
      <c r="T230" s="22">
        <v>8</v>
      </c>
      <c r="U230" s="22">
        <v>8</v>
      </c>
      <c r="V230" s="22">
        <v>8</v>
      </c>
      <c r="W230" s="22">
        <v>8</v>
      </c>
      <c r="X230" s="22">
        <v>8</v>
      </c>
      <c r="Y230" s="22">
        <v>8</v>
      </c>
      <c r="Z230" s="22">
        <v>8</v>
      </c>
      <c r="AA230" s="22">
        <v>8</v>
      </c>
      <c r="AB230" s="22">
        <v>8</v>
      </c>
      <c r="AC230" s="22">
        <v>8</v>
      </c>
      <c r="AD230" s="22">
        <v>8</v>
      </c>
      <c r="AE230" s="22">
        <v>8</v>
      </c>
      <c r="AF230" s="22">
        <v>8</v>
      </c>
      <c r="AG230" s="22">
        <v>8</v>
      </c>
      <c r="AH230" s="22">
        <v>8</v>
      </c>
      <c r="AI230" s="22">
        <v>8</v>
      </c>
      <c r="AJ230" s="22">
        <v>8</v>
      </c>
      <c r="AK230" s="22">
        <v>8</v>
      </c>
      <c r="AL230" s="22">
        <v>3.9999999999999716</v>
      </c>
    </row>
    <row r="231" spans="1:38">
      <c r="A231" s="145" t="s">
        <v>240</v>
      </c>
      <c r="B231" s="66" t="s">
        <v>215</v>
      </c>
      <c r="C231" s="66" t="s">
        <v>206</v>
      </c>
      <c r="D231" s="66" t="s">
        <v>245</v>
      </c>
      <c r="E231" s="203">
        <f t="shared" si="6"/>
        <v>125999.99999999999</v>
      </c>
      <c r="F231" s="22">
        <f t="shared" si="7"/>
        <v>32000</v>
      </c>
      <c r="G231" s="22">
        <v>4</v>
      </c>
      <c r="H231" s="22">
        <v>4</v>
      </c>
      <c r="I231" s="22">
        <v>4</v>
      </c>
      <c r="J231" s="22">
        <v>4</v>
      </c>
      <c r="K231" s="22">
        <v>4</v>
      </c>
      <c r="L231" s="22">
        <v>4</v>
      </c>
      <c r="M231" s="22">
        <v>4</v>
      </c>
      <c r="N231" s="22">
        <v>4</v>
      </c>
      <c r="O231" s="22">
        <v>4</v>
      </c>
      <c r="P231" s="22">
        <v>4</v>
      </c>
      <c r="Q231" s="22">
        <v>4</v>
      </c>
      <c r="R231" s="22">
        <v>4</v>
      </c>
      <c r="S231" s="22">
        <v>4</v>
      </c>
      <c r="T231" s="22">
        <v>4</v>
      </c>
      <c r="U231" s="22">
        <v>4</v>
      </c>
      <c r="V231" s="22">
        <v>4</v>
      </c>
      <c r="W231" s="22">
        <v>4</v>
      </c>
      <c r="X231" s="22">
        <v>4</v>
      </c>
      <c r="Y231" s="22">
        <v>4</v>
      </c>
      <c r="Z231" s="22">
        <v>4</v>
      </c>
      <c r="AA231" s="22">
        <v>4</v>
      </c>
      <c r="AB231" s="22">
        <v>4</v>
      </c>
      <c r="AC231" s="22">
        <v>4</v>
      </c>
      <c r="AD231" s="22">
        <v>4</v>
      </c>
      <c r="AE231" s="22">
        <v>4</v>
      </c>
      <c r="AF231" s="22">
        <v>4</v>
      </c>
      <c r="AG231" s="22">
        <v>4</v>
      </c>
      <c r="AH231" s="22">
        <v>4</v>
      </c>
      <c r="AI231" s="22">
        <v>4</v>
      </c>
      <c r="AJ231" s="22">
        <v>4</v>
      </c>
      <c r="AK231" s="22">
        <v>4</v>
      </c>
      <c r="AL231" s="22">
        <v>1.9999999999999858</v>
      </c>
    </row>
    <row r="232" spans="1:38">
      <c r="A232" s="145" t="s">
        <v>240</v>
      </c>
      <c r="B232" s="66" t="s">
        <v>215</v>
      </c>
      <c r="C232" s="66" t="s">
        <v>207</v>
      </c>
      <c r="D232" s="66" t="s">
        <v>245</v>
      </c>
      <c r="E232" s="203">
        <f t="shared" si="6"/>
        <v>230999.99999999997</v>
      </c>
      <c r="F232" s="22">
        <f t="shared" si="7"/>
        <v>56000</v>
      </c>
      <c r="G232" s="22">
        <v>7</v>
      </c>
      <c r="H232" s="22">
        <v>7</v>
      </c>
      <c r="I232" s="22">
        <v>7</v>
      </c>
      <c r="J232" s="22">
        <v>7</v>
      </c>
      <c r="K232" s="22">
        <v>7</v>
      </c>
      <c r="L232" s="22">
        <v>7</v>
      </c>
      <c r="M232" s="22">
        <v>7</v>
      </c>
      <c r="N232" s="22">
        <v>7</v>
      </c>
      <c r="O232" s="22">
        <v>7</v>
      </c>
      <c r="P232" s="22">
        <v>7</v>
      </c>
      <c r="Q232" s="22">
        <v>7</v>
      </c>
      <c r="R232" s="22">
        <v>7</v>
      </c>
      <c r="S232" s="22">
        <v>7</v>
      </c>
      <c r="T232" s="22">
        <v>7</v>
      </c>
      <c r="U232" s="22">
        <v>7</v>
      </c>
      <c r="V232" s="22">
        <v>7</v>
      </c>
      <c r="W232" s="22">
        <v>7</v>
      </c>
      <c r="X232" s="22">
        <v>7</v>
      </c>
      <c r="Y232" s="22">
        <v>7</v>
      </c>
      <c r="Z232" s="22">
        <v>7</v>
      </c>
      <c r="AA232" s="22">
        <v>7</v>
      </c>
      <c r="AB232" s="22">
        <v>7</v>
      </c>
      <c r="AC232" s="22">
        <v>7</v>
      </c>
      <c r="AD232" s="22">
        <v>7</v>
      </c>
      <c r="AE232" s="22">
        <v>7</v>
      </c>
      <c r="AF232" s="22">
        <v>7</v>
      </c>
      <c r="AG232" s="22">
        <v>7</v>
      </c>
      <c r="AH232" s="22">
        <v>7</v>
      </c>
      <c r="AI232" s="22">
        <v>7</v>
      </c>
      <c r="AJ232" s="22">
        <v>7</v>
      </c>
      <c r="AK232" s="22">
        <v>7</v>
      </c>
      <c r="AL232" s="22">
        <v>13.999999999999972</v>
      </c>
    </row>
    <row r="233" spans="1:38">
      <c r="A233" s="145" t="s">
        <v>240</v>
      </c>
      <c r="B233" s="66" t="s">
        <v>215</v>
      </c>
      <c r="C233" s="66" t="s">
        <v>205</v>
      </c>
      <c r="D233" s="66" t="s">
        <v>245</v>
      </c>
      <c r="E233" s="203">
        <f t="shared" si="6"/>
        <v>154000</v>
      </c>
      <c r="F233" s="22">
        <f t="shared" si="7"/>
        <v>40000</v>
      </c>
      <c r="G233" s="22">
        <v>5</v>
      </c>
      <c r="H233" s="22">
        <v>5</v>
      </c>
      <c r="I233" s="22">
        <v>5</v>
      </c>
      <c r="J233" s="22">
        <v>5</v>
      </c>
      <c r="K233" s="22">
        <v>5</v>
      </c>
      <c r="L233" s="22">
        <v>5</v>
      </c>
      <c r="M233" s="22">
        <v>5</v>
      </c>
      <c r="N233" s="22">
        <v>5</v>
      </c>
      <c r="O233" s="22">
        <v>5</v>
      </c>
      <c r="P233" s="22">
        <v>5</v>
      </c>
      <c r="Q233" s="22">
        <v>5</v>
      </c>
      <c r="R233" s="22">
        <v>5</v>
      </c>
      <c r="S233" s="22">
        <v>5</v>
      </c>
      <c r="T233" s="22">
        <v>5</v>
      </c>
      <c r="U233" s="22">
        <v>5</v>
      </c>
      <c r="V233" s="22">
        <v>5</v>
      </c>
      <c r="W233" s="22">
        <v>5</v>
      </c>
      <c r="X233" s="22">
        <v>5</v>
      </c>
      <c r="Y233" s="22">
        <v>5</v>
      </c>
      <c r="Z233" s="22">
        <v>5</v>
      </c>
      <c r="AA233" s="22">
        <v>5</v>
      </c>
      <c r="AB233" s="22">
        <v>5</v>
      </c>
      <c r="AC233" s="22">
        <v>5</v>
      </c>
      <c r="AD233" s="22">
        <v>5</v>
      </c>
      <c r="AE233" s="22">
        <v>5</v>
      </c>
      <c r="AF233" s="22">
        <v>5</v>
      </c>
      <c r="AG233" s="22">
        <v>4</v>
      </c>
      <c r="AH233" s="22">
        <v>4</v>
      </c>
      <c r="AI233" s="22">
        <v>4</v>
      </c>
      <c r="AJ233" s="22">
        <v>4</v>
      </c>
      <c r="AK233" s="22">
        <v>4</v>
      </c>
      <c r="AL233" s="22">
        <v>4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P32"/>
  <sheetViews>
    <sheetView showGridLines="0" zoomScale="90" zoomScaleNormal="90" workbookViewId="0">
      <selection activeCell="CR17" sqref="CR17"/>
    </sheetView>
  </sheetViews>
  <sheetFormatPr defaultColWidth="10.64453125" defaultRowHeight="12.4"/>
  <cols>
    <col min="1" max="1" width="10.64453125" style="9" customWidth="1"/>
    <col min="2" max="5" width="10.64453125" style="9"/>
    <col min="6" max="6" width="0" style="9" hidden="1" customWidth="1"/>
    <col min="7" max="7" width="10.64453125" style="9"/>
    <col min="8" max="9" width="0" style="9" hidden="1" customWidth="1"/>
    <col min="10" max="10" width="10.64453125" style="9"/>
    <col min="11" max="12" width="0" style="9" hidden="1" customWidth="1"/>
    <col min="13" max="13" width="10.64453125" style="9" customWidth="1"/>
    <col min="14" max="15" width="0" style="9" hidden="1" customWidth="1"/>
    <col min="16" max="16" width="10.64453125" style="9"/>
    <col min="17" max="17" width="0" style="9" hidden="1" customWidth="1"/>
    <col min="18" max="18" width="10.64453125" style="9"/>
    <col min="19" max="19" width="0" style="9" hidden="1" customWidth="1"/>
    <col min="20" max="20" width="10.64453125" style="9"/>
    <col min="21" max="22" width="0" style="9" hidden="1" customWidth="1"/>
    <col min="23" max="23" width="10.64453125" style="9"/>
    <col min="24" max="25" width="0" style="9" hidden="1" customWidth="1"/>
    <col min="26" max="26" width="10.64453125" style="9"/>
    <col min="27" max="28" width="0" style="9" hidden="1" customWidth="1"/>
    <col min="29" max="29" width="10.64453125" style="9"/>
    <col min="30" max="30" width="0" style="9" hidden="1" customWidth="1"/>
    <col min="31" max="38" width="10.64453125" style="9"/>
    <col min="39" max="39" width="10.64453125" style="190"/>
    <col min="40" max="40" width="10.64453125" style="9"/>
    <col min="41" max="41" width="10.64453125" style="190"/>
    <col min="42" max="44" width="10.64453125" style="9"/>
    <col min="45" max="45" width="0" style="9" hidden="1" customWidth="1"/>
    <col min="46" max="46" width="10.64453125" style="9"/>
    <col min="47" max="48" width="0" style="9" hidden="1" customWidth="1"/>
    <col min="49" max="49" width="10.64453125" style="9" customWidth="1"/>
    <col min="50" max="51" width="0" style="9" hidden="1" customWidth="1"/>
    <col min="52" max="52" width="10.64453125" style="9"/>
    <col min="53" max="54" width="0" style="9" hidden="1" customWidth="1"/>
    <col min="55" max="55" width="10.64453125" style="9"/>
    <col min="56" max="57" width="0" style="9" hidden="1" customWidth="1"/>
    <col min="58" max="58" width="10.64453125" style="9"/>
    <col min="59" max="60" width="0" style="9" hidden="1" customWidth="1"/>
    <col min="61" max="61" width="10.64453125" style="9"/>
    <col min="62" max="63" width="0" style="9" hidden="1" customWidth="1"/>
    <col min="64" max="64" width="10.64453125" style="9"/>
    <col min="65" max="66" width="0" style="9" hidden="1" customWidth="1"/>
    <col min="67" max="67" width="10.64453125" style="9"/>
    <col min="68" max="68" width="0" style="9" hidden="1" customWidth="1"/>
    <col min="69" max="70" width="10.64453125" style="9"/>
    <col min="71" max="71" width="0" style="9" hidden="1" customWidth="1"/>
    <col min="72" max="72" width="10.64453125" style="9"/>
    <col min="73" max="74" width="0" style="9" hidden="1" customWidth="1"/>
    <col min="75" max="75" width="10.64453125" style="9"/>
    <col min="76" max="77" width="0" style="9" hidden="1" customWidth="1"/>
    <col min="78" max="78" width="10.64453125" style="9"/>
    <col min="79" max="80" width="0" style="9" hidden="1" customWidth="1"/>
    <col min="81" max="81" width="10.64453125" style="9"/>
    <col min="82" max="82" width="0" style="9" hidden="1" customWidth="1"/>
    <col min="83" max="83" width="10.46875" style="9" hidden="1" customWidth="1"/>
    <col min="84" max="84" width="10.46875" style="9" customWidth="1"/>
    <col min="85" max="86" width="0" style="9" hidden="1" customWidth="1"/>
    <col min="87" max="87" width="10.64453125" style="9"/>
    <col min="88" max="88" width="10.64453125" style="9" hidden="1" customWidth="1"/>
    <col min="89" max="89" width="0" style="9" hidden="1" customWidth="1"/>
    <col min="90" max="90" width="10.64453125" style="9"/>
    <col min="91" max="92" width="0" style="9" hidden="1" customWidth="1"/>
    <col min="93" max="93" width="10.64453125" style="9" customWidth="1"/>
    <col min="94" max="94" width="0" style="9" hidden="1" customWidth="1"/>
    <col min="95" max="16384" width="10.64453125" style="9"/>
  </cols>
  <sheetData>
    <row r="1" spans="1:94" ht="15.75" customHeight="1">
      <c r="A1" s="306" t="s">
        <v>103</v>
      </c>
      <c r="B1" s="307"/>
      <c r="C1" s="308"/>
      <c r="E1" s="294" t="s">
        <v>57</v>
      </c>
      <c r="F1" s="291" t="s">
        <v>222</v>
      </c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198"/>
      <c r="S1" s="300" t="s">
        <v>178</v>
      </c>
      <c r="T1" s="301"/>
      <c r="U1" s="302"/>
      <c r="V1" s="301"/>
      <c r="W1" s="302"/>
      <c r="X1" s="302"/>
      <c r="Y1" s="301"/>
      <c r="Z1" s="302"/>
      <c r="AA1" s="302"/>
      <c r="AB1" s="301"/>
      <c r="AC1" s="302"/>
      <c r="AD1" s="302"/>
      <c r="AE1" s="207"/>
      <c r="AF1" s="303" t="s">
        <v>39</v>
      </c>
      <c r="AH1" s="294" t="s">
        <v>48</v>
      </c>
      <c r="AI1" s="290" t="s">
        <v>242</v>
      </c>
      <c r="AJ1" s="290"/>
      <c r="AK1" s="290"/>
      <c r="AL1" s="290"/>
      <c r="AM1" s="290" t="s">
        <v>243</v>
      </c>
      <c r="AN1" s="290"/>
      <c r="AO1" s="290"/>
      <c r="AP1" s="290"/>
      <c r="AR1" s="294" t="s">
        <v>56</v>
      </c>
      <c r="AS1" s="291" t="s">
        <v>222</v>
      </c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3"/>
      <c r="BE1" s="315" t="s">
        <v>177</v>
      </c>
      <c r="BF1" s="290"/>
      <c r="BG1" s="315"/>
      <c r="BH1" s="315"/>
      <c r="BI1" s="290"/>
      <c r="BJ1" s="315"/>
      <c r="BK1" s="315"/>
      <c r="BL1" s="290"/>
      <c r="BM1" s="315"/>
      <c r="BN1" s="290"/>
      <c r="BO1" s="315"/>
      <c r="BP1" s="315"/>
      <c r="BR1" s="294" t="s">
        <v>47</v>
      </c>
      <c r="BS1" s="291" t="s">
        <v>222</v>
      </c>
      <c r="BT1" s="292"/>
      <c r="BU1" s="292"/>
      <c r="BV1" s="292"/>
      <c r="BW1" s="292"/>
      <c r="BX1" s="292"/>
      <c r="BY1" s="292"/>
      <c r="BZ1" s="292"/>
      <c r="CA1" s="292"/>
      <c r="CB1" s="292"/>
      <c r="CC1" s="292"/>
      <c r="CD1" s="293"/>
      <c r="CE1" s="290" t="s">
        <v>177</v>
      </c>
      <c r="CF1" s="290"/>
      <c r="CG1" s="290"/>
      <c r="CH1" s="290"/>
      <c r="CI1" s="290"/>
      <c r="CJ1" s="290"/>
      <c r="CK1" s="290"/>
      <c r="CL1" s="290"/>
      <c r="CM1" s="290"/>
      <c r="CN1" s="290"/>
      <c r="CO1" s="290"/>
      <c r="CP1" s="290"/>
    </row>
    <row r="2" spans="1:94">
      <c r="A2" s="309"/>
      <c r="B2" s="310"/>
      <c r="C2" s="311"/>
      <c r="E2" s="295"/>
      <c r="F2" s="21" t="s">
        <v>113</v>
      </c>
      <c r="G2" s="21" t="s">
        <v>113</v>
      </c>
      <c r="H2" s="21" t="s">
        <v>113</v>
      </c>
      <c r="I2" s="13" t="s">
        <v>38</v>
      </c>
      <c r="J2" s="13" t="s">
        <v>38</v>
      </c>
      <c r="K2" s="13" t="s">
        <v>38</v>
      </c>
      <c r="L2" s="21" t="s">
        <v>36</v>
      </c>
      <c r="M2" s="21" t="s">
        <v>36</v>
      </c>
      <c r="N2" s="21" t="s">
        <v>36</v>
      </c>
      <c r="O2" s="21" t="s">
        <v>218</v>
      </c>
      <c r="P2" s="21" t="s">
        <v>218</v>
      </c>
      <c r="Q2" s="21" t="s">
        <v>218</v>
      </c>
      <c r="R2" s="297" t="s">
        <v>221</v>
      </c>
      <c r="S2" s="208" t="s">
        <v>190</v>
      </c>
      <c r="T2" s="208" t="s">
        <v>190</v>
      </c>
      <c r="U2" s="208" t="s">
        <v>190</v>
      </c>
      <c r="V2" s="208" t="s">
        <v>191</v>
      </c>
      <c r="W2" s="208" t="s">
        <v>191</v>
      </c>
      <c r="X2" s="208" t="s">
        <v>191</v>
      </c>
      <c r="Y2" s="208" t="s">
        <v>219</v>
      </c>
      <c r="Z2" s="208" t="s">
        <v>219</v>
      </c>
      <c r="AA2" s="208" t="s">
        <v>219</v>
      </c>
      <c r="AB2" s="208" t="s">
        <v>215</v>
      </c>
      <c r="AC2" s="208" t="s">
        <v>215</v>
      </c>
      <c r="AD2" s="208" t="s">
        <v>215</v>
      </c>
      <c r="AE2" s="297" t="s">
        <v>221</v>
      </c>
      <c r="AF2" s="304"/>
      <c r="AH2" s="295"/>
      <c r="AI2" s="21" t="s">
        <v>113</v>
      </c>
      <c r="AJ2" s="13" t="s">
        <v>38</v>
      </c>
      <c r="AK2" s="21" t="s">
        <v>36</v>
      </c>
      <c r="AL2" s="21" t="s">
        <v>218</v>
      </c>
      <c r="AM2" s="145" t="s">
        <v>190</v>
      </c>
      <c r="AN2" s="145" t="s">
        <v>191</v>
      </c>
      <c r="AO2" s="145" t="s">
        <v>219</v>
      </c>
      <c r="AP2" s="145" t="s">
        <v>215</v>
      </c>
      <c r="AR2" s="295"/>
      <c r="AS2" s="21" t="s">
        <v>113</v>
      </c>
      <c r="AT2" s="21" t="s">
        <v>113</v>
      </c>
      <c r="AU2" s="21" t="s">
        <v>113</v>
      </c>
      <c r="AV2" s="13" t="s">
        <v>38</v>
      </c>
      <c r="AW2" s="13" t="s">
        <v>38</v>
      </c>
      <c r="AX2" s="13" t="s">
        <v>38</v>
      </c>
      <c r="AY2" s="21" t="s">
        <v>36</v>
      </c>
      <c r="AZ2" s="21" t="s">
        <v>36</v>
      </c>
      <c r="BA2" s="21" t="s">
        <v>36</v>
      </c>
      <c r="BB2" s="21" t="s">
        <v>218</v>
      </c>
      <c r="BC2" s="21" t="s">
        <v>218</v>
      </c>
      <c r="BD2" s="21" t="s">
        <v>218</v>
      </c>
      <c r="BE2" s="208" t="s">
        <v>190</v>
      </c>
      <c r="BF2" s="208" t="s">
        <v>190</v>
      </c>
      <c r="BG2" s="208" t="s">
        <v>190</v>
      </c>
      <c r="BH2" s="208" t="s">
        <v>191</v>
      </c>
      <c r="BI2" s="208" t="s">
        <v>191</v>
      </c>
      <c r="BJ2" s="208" t="s">
        <v>191</v>
      </c>
      <c r="BK2" s="208" t="s">
        <v>219</v>
      </c>
      <c r="BL2" s="208" t="s">
        <v>219</v>
      </c>
      <c r="BM2" s="208" t="s">
        <v>219</v>
      </c>
      <c r="BN2" s="208" t="s">
        <v>215</v>
      </c>
      <c r="BO2" s="208" t="s">
        <v>215</v>
      </c>
      <c r="BP2" s="208" t="s">
        <v>215</v>
      </c>
      <c r="BR2" s="295"/>
      <c r="BS2" s="21" t="s">
        <v>113</v>
      </c>
      <c r="BT2" s="21" t="s">
        <v>113</v>
      </c>
      <c r="BU2" s="21" t="s">
        <v>113</v>
      </c>
      <c r="BV2" s="13" t="s">
        <v>38</v>
      </c>
      <c r="BW2" s="13" t="s">
        <v>38</v>
      </c>
      <c r="BX2" s="13" t="s">
        <v>38</v>
      </c>
      <c r="BY2" s="21" t="s">
        <v>36</v>
      </c>
      <c r="BZ2" s="21" t="s">
        <v>36</v>
      </c>
      <c r="CA2" s="21" t="s">
        <v>36</v>
      </c>
      <c r="CB2" s="21" t="s">
        <v>218</v>
      </c>
      <c r="CC2" s="21" t="s">
        <v>218</v>
      </c>
      <c r="CD2" s="21" t="s">
        <v>218</v>
      </c>
      <c r="CE2" s="208" t="s">
        <v>190</v>
      </c>
      <c r="CF2" s="208" t="s">
        <v>190</v>
      </c>
      <c r="CG2" s="208" t="s">
        <v>190</v>
      </c>
      <c r="CH2" s="208" t="s">
        <v>191</v>
      </c>
      <c r="CI2" s="208" t="s">
        <v>191</v>
      </c>
      <c r="CJ2" s="208" t="s">
        <v>191</v>
      </c>
      <c r="CK2" s="208" t="s">
        <v>219</v>
      </c>
      <c r="CL2" s="208" t="s">
        <v>219</v>
      </c>
      <c r="CM2" s="208" t="s">
        <v>219</v>
      </c>
      <c r="CN2" s="208" t="s">
        <v>215</v>
      </c>
      <c r="CO2" s="208" t="s">
        <v>215</v>
      </c>
      <c r="CP2" s="208" t="s">
        <v>215</v>
      </c>
    </row>
    <row r="3" spans="1:94">
      <c r="A3" s="312"/>
      <c r="B3" s="313"/>
      <c r="C3" s="314"/>
      <c r="E3" s="299"/>
      <c r="F3" s="66" t="s">
        <v>237</v>
      </c>
      <c r="G3" s="66" t="s">
        <v>244</v>
      </c>
      <c r="H3" s="66" t="s">
        <v>239</v>
      </c>
      <c r="I3" s="66" t="s">
        <v>237</v>
      </c>
      <c r="J3" s="66" t="s">
        <v>244</v>
      </c>
      <c r="K3" s="66" t="s">
        <v>239</v>
      </c>
      <c r="L3" s="66" t="s">
        <v>237</v>
      </c>
      <c r="M3" s="66" t="s">
        <v>244</v>
      </c>
      <c r="N3" s="66" t="s">
        <v>239</v>
      </c>
      <c r="O3" s="66" t="s">
        <v>237</v>
      </c>
      <c r="P3" s="66" t="s">
        <v>244</v>
      </c>
      <c r="Q3" s="66" t="s">
        <v>239</v>
      </c>
      <c r="R3" s="298"/>
      <c r="S3" s="66" t="s">
        <v>246</v>
      </c>
      <c r="T3" s="66" t="s">
        <v>248</v>
      </c>
      <c r="U3" s="66" t="s">
        <v>247</v>
      </c>
      <c r="V3" s="66" t="s">
        <v>246</v>
      </c>
      <c r="W3" s="66" t="s">
        <v>248</v>
      </c>
      <c r="X3" s="66" t="s">
        <v>247</v>
      </c>
      <c r="Y3" s="66" t="s">
        <v>246</v>
      </c>
      <c r="Z3" s="66" t="s">
        <v>248</v>
      </c>
      <c r="AA3" s="66" t="s">
        <v>247</v>
      </c>
      <c r="AB3" s="66" t="s">
        <v>246</v>
      </c>
      <c r="AC3" s="66" t="s">
        <v>248</v>
      </c>
      <c r="AD3" s="66" t="s">
        <v>247</v>
      </c>
      <c r="AE3" s="298"/>
      <c r="AF3" s="305"/>
      <c r="AH3" s="299"/>
      <c r="AI3" s="66" t="s">
        <v>217</v>
      </c>
      <c r="AJ3" s="66" t="s">
        <v>217</v>
      </c>
      <c r="AK3" s="66" t="s">
        <v>217</v>
      </c>
      <c r="AL3" s="66" t="s">
        <v>217</v>
      </c>
      <c r="AM3" s="66" t="s">
        <v>217</v>
      </c>
      <c r="AN3" s="66" t="s">
        <v>217</v>
      </c>
      <c r="AO3" s="66" t="s">
        <v>217</v>
      </c>
      <c r="AP3" s="66" t="s">
        <v>217</v>
      </c>
      <c r="AR3" s="296"/>
      <c r="AS3" s="66" t="s">
        <v>237</v>
      </c>
      <c r="AT3" s="66" t="s">
        <v>244</v>
      </c>
      <c r="AU3" s="66" t="s">
        <v>239</v>
      </c>
      <c r="AV3" s="66" t="s">
        <v>237</v>
      </c>
      <c r="AW3" s="66" t="s">
        <v>244</v>
      </c>
      <c r="AX3" s="66" t="s">
        <v>239</v>
      </c>
      <c r="AY3" s="66" t="s">
        <v>237</v>
      </c>
      <c r="AZ3" s="66" t="s">
        <v>244</v>
      </c>
      <c r="BA3" s="66" t="s">
        <v>239</v>
      </c>
      <c r="BB3" s="66" t="s">
        <v>237</v>
      </c>
      <c r="BC3" s="66" t="s">
        <v>244</v>
      </c>
      <c r="BD3" s="66" t="s">
        <v>239</v>
      </c>
      <c r="BE3" s="66" t="s">
        <v>246</v>
      </c>
      <c r="BF3" s="66" t="s">
        <v>248</v>
      </c>
      <c r="BG3" s="66" t="s">
        <v>247</v>
      </c>
      <c r="BH3" s="66" t="s">
        <v>246</v>
      </c>
      <c r="BI3" s="66" t="s">
        <v>248</v>
      </c>
      <c r="BJ3" s="66" t="s">
        <v>247</v>
      </c>
      <c r="BK3" s="66" t="s">
        <v>246</v>
      </c>
      <c r="BL3" s="66" t="s">
        <v>248</v>
      </c>
      <c r="BM3" s="66" t="s">
        <v>247</v>
      </c>
      <c r="BN3" s="66" t="s">
        <v>246</v>
      </c>
      <c r="BO3" s="66" t="s">
        <v>248</v>
      </c>
      <c r="BP3" s="66" t="s">
        <v>247</v>
      </c>
      <c r="BR3" s="296"/>
      <c r="BS3" s="66" t="s">
        <v>237</v>
      </c>
      <c r="BT3" s="66" t="s">
        <v>244</v>
      </c>
      <c r="BU3" s="66" t="s">
        <v>239</v>
      </c>
      <c r="BV3" s="66" t="s">
        <v>237</v>
      </c>
      <c r="BW3" s="66" t="s">
        <v>244</v>
      </c>
      <c r="BX3" s="66" t="s">
        <v>239</v>
      </c>
      <c r="BY3" s="66" t="s">
        <v>237</v>
      </c>
      <c r="BZ3" s="66" t="s">
        <v>244</v>
      </c>
      <c r="CA3" s="66" t="s">
        <v>239</v>
      </c>
      <c r="CB3" s="66" t="s">
        <v>237</v>
      </c>
      <c r="CC3" s="66" t="s">
        <v>244</v>
      </c>
      <c r="CD3" s="66" t="s">
        <v>239</v>
      </c>
      <c r="CE3" s="66" t="s">
        <v>246</v>
      </c>
      <c r="CF3" s="66" t="s">
        <v>248</v>
      </c>
      <c r="CG3" s="66" t="s">
        <v>247</v>
      </c>
      <c r="CH3" s="66" t="s">
        <v>246</v>
      </c>
      <c r="CI3" s="66" t="s">
        <v>248</v>
      </c>
      <c r="CJ3" s="66" t="s">
        <v>247</v>
      </c>
      <c r="CK3" s="66" t="s">
        <v>246</v>
      </c>
      <c r="CL3" s="66" t="s">
        <v>248</v>
      </c>
      <c r="CM3" s="66" t="s">
        <v>247</v>
      </c>
      <c r="CN3" s="66" t="s">
        <v>246</v>
      </c>
      <c r="CO3" s="66" t="s">
        <v>248</v>
      </c>
      <c r="CP3" s="66" t="s">
        <v>247</v>
      </c>
    </row>
    <row r="4" spans="1:94">
      <c r="A4" s="21" t="s">
        <v>132</v>
      </c>
      <c r="B4" s="21" t="s">
        <v>113</v>
      </c>
      <c r="C4" s="23">
        <f>SUM(F:H)</f>
        <v>680456.48000000021</v>
      </c>
      <c r="E4" s="104" t="s">
        <v>115</v>
      </c>
      <c r="F4" s="23">
        <f>IF(AS4&gt;BS4,$AI4*BS4/1000,$AI4*AS4/1000)</f>
        <v>0</v>
      </c>
      <c r="G4" s="23">
        <f>IF(AT4&gt;BT4,$AI4*BT4/1000,$AI4*AT4/1000)</f>
        <v>155073.60000000001</v>
      </c>
      <c r="H4" s="23">
        <f>IF(AU4&gt;BU4,$AI4*BU4/1000,$AI4*AU4/1000)</f>
        <v>0</v>
      </c>
      <c r="I4" s="23">
        <f>IF(AV4&gt;BV4,$AJ4*BV4/1000,$AJ4*AV4/1000)</f>
        <v>0</v>
      </c>
      <c r="J4" s="23">
        <f>IF(AW4&gt;BW4,$AJ4*BW4/1000,$AJ4*AW4/1000)</f>
        <v>44204.160000000003</v>
      </c>
      <c r="K4" s="23">
        <f>IF(AX4&gt;BX4,$AJ4*BX4/1000,$AJ4*AX4/1000)</f>
        <v>0</v>
      </c>
      <c r="L4" s="23">
        <f>IF(AY4&gt;BY4,$AK4*BY4/1000,$AK4*AY4/1000)</f>
        <v>0</v>
      </c>
      <c r="M4" s="23">
        <f>IF(AZ4&gt;BZ4,$AK4*BZ4/1000,$AK4*AZ4/1000)</f>
        <v>17291.685599999997</v>
      </c>
      <c r="N4" s="23">
        <f>IF(BA4&gt;CA4,$AK4*CA4/1000,$AK4*BA4/1000)</f>
        <v>0</v>
      </c>
      <c r="O4" s="23">
        <f>IF(BB4&gt;CB4,$AL4*CB4/1000,$AL4*BB4/1000)</f>
        <v>0</v>
      </c>
      <c r="P4" s="23">
        <f t="shared" ref="P4:Q4" si="0">IF(BC4&gt;CC4,$AL4*CC4/1000,$AL4*BC4/1000)</f>
        <v>15152.5</v>
      </c>
      <c r="Q4" s="23">
        <f t="shared" si="0"/>
        <v>0</v>
      </c>
      <c r="R4" s="23">
        <f>SUM(F4:Q4)</f>
        <v>231721.94560000001</v>
      </c>
      <c r="S4" s="23">
        <f>IF(BE4&gt;CE4,$AM4*CE4/1000,$AM4*BE4/1000)</f>
        <v>0</v>
      </c>
      <c r="T4" s="23">
        <f t="shared" ref="T4:U4" si="1">IF(BF4&gt;CF4,$AM4*CF4/1000,$AM4*BF4/1000)</f>
        <v>5702.4</v>
      </c>
      <c r="U4" s="23">
        <f t="shared" si="1"/>
        <v>0</v>
      </c>
      <c r="V4" s="23">
        <f>IF(BH4&gt;CH4,$AN4*CH4/1000,$AN4*BH4/1000)</f>
        <v>0</v>
      </c>
      <c r="W4" s="23">
        <f t="shared" ref="W4:X4" si="2">IF(BI4&gt;CI4,$AN4*CI4/1000,$AN4*BI4/1000)</f>
        <v>31159.295999999995</v>
      </c>
      <c r="X4" s="23">
        <f t="shared" si="2"/>
        <v>0</v>
      </c>
      <c r="Y4" s="23">
        <f>IF(BK4&gt;CK4,$AO4*CK4/1000,$AO4*BK4/1000)</f>
        <v>0</v>
      </c>
      <c r="Z4" s="23">
        <f t="shared" ref="Z4:AA4" si="3">IF(BL4&gt;CL4,$AO4*CL4/1000,$AO4*BL4/1000)</f>
        <v>5103</v>
      </c>
      <c r="AA4" s="23">
        <f t="shared" si="3"/>
        <v>0</v>
      </c>
      <c r="AB4" s="23">
        <f>IF(BN4&gt;CN4,$AP4*CN4/1000,$AP4*BN4/1000)</f>
        <v>0</v>
      </c>
      <c r="AC4" s="23">
        <f t="shared" ref="AC4:AD4" si="4">IF(BO4&gt;CO4,$AP4*CO4/1000,$AP4*BO4/1000)</f>
        <v>2479.5</v>
      </c>
      <c r="AD4" s="23">
        <f t="shared" si="4"/>
        <v>0</v>
      </c>
      <c r="AE4" s="23">
        <f>SUM(S4:AD4)</f>
        <v>44444.195999999996</v>
      </c>
      <c r="AF4" s="23">
        <f>R4+AE4</f>
        <v>276166.14159999997</v>
      </c>
      <c r="AH4" s="66" t="s">
        <v>115</v>
      </c>
      <c r="AI4" s="59">
        <v>36.299999999999997</v>
      </c>
      <c r="AJ4" s="59">
        <v>38.64</v>
      </c>
      <c r="AK4" s="59">
        <v>37.799999999999997</v>
      </c>
      <c r="AL4" s="59">
        <v>34.4375</v>
      </c>
      <c r="AM4" s="189">
        <v>79.2</v>
      </c>
      <c r="AN4" s="59">
        <v>69.551999999999992</v>
      </c>
      <c r="AO4" s="189">
        <v>70.875</v>
      </c>
      <c r="AP4" s="59">
        <v>34.4375</v>
      </c>
      <c r="AR4" s="66" t="s">
        <v>115</v>
      </c>
      <c r="AS4" s="22">
        <f>SUMIFS('OTV-广告位'!$E:$E,'OTV-广告位'!$A:$A,Cost!$AR4,'OTV-广告位'!$C:$C,Cost!AS$2,'OTV-广告位'!$B:$B,'OTV-广告位'!$B$6,'OTV-广告位'!$D:$D,Cost!AS$3)</f>
        <v>0</v>
      </c>
      <c r="AT4" s="22">
        <f>SUMIFS('OTV-广告位'!$E:$E,'OTV-广告位'!$A:$A,Cost!$AR4,'OTV-广告位'!$C:$C,Cost!AT$2,'OTV-广告位'!$B:$B,'OTV-广告位'!$B$6,'OTV-广告位'!$D:$D,Cost!AT$3)</f>
        <v>5569600</v>
      </c>
      <c r="AU4" s="22">
        <f>SUMIFS('OTV-广告位'!$E:$E,'OTV-广告位'!$A:$A,Cost!$AR4,'OTV-广告位'!$C:$C,Cost!AU$2,'OTV-广告位'!$B:$B,'OTV-广告位'!$B$6,'OTV-广告位'!$D:$D,Cost!AU$3)</f>
        <v>0</v>
      </c>
      <c r="AV4" s="22">
        <f>SUMIFS('OTV-广告位'!$E:$E,'OTV-广告位'!$A:$A,Cost!$AR4,'OTV-广告位'!$C:$C,Cost!AV$2,'OTV-广告位'!$B:$B,'OTV-广告位'!$B$6,'OTV-广告位'!$D:$D,Cost!AV$3)</f>
        <v>0</v>
      </c>
      <c r="AW4" s="22">
        <f>SUMIFS('OTV-广告位'!$E:$E,'OTV-广告位'!$A:$A,Cost!$AR4,'OTV-广告位'!$C:$C,Cost!AW$2,'OTV-广告位'!$B:$B,'OTV-广告位'!$B$6,'OTV-广告位'!$D:$D,Cost!AW$3)</f>
        <v>2097310</v>
      </c>
      <c r="AX4" s="22">
        <f>SUMIFS('OTV-广告位'!$E:$E,'OTV-广告位'!$A:$A,Cost!$AR4,'OTV-广告位'!$C:$C,Cost!AX$2,'OTV-广告位'!$B:$B,'OTV-广告位'!$B$6,'OTV-广告位'!$D:$D,Cost!AX$3)</f>
        <v>0</v>
      </c>
      <c r="AY4" s="22">
        <f>SUMIFS('OTV-广告位'!$E:$E,'OTV-广告位'!$A:$A,Cost!$AR4,'OTV-广告位'!$C:$C,Cost!AY$2,'OTV-广告位'!$B:$B,'OTV-广告位'!$B$6,'OTV-广告位'!$D:$D,Cost!AY$3)</f>
        <v>0</v>
      </c>
      <c r="AZ4" s="22">
        <f>SUMIFS('OTV-广告位'!$E:$E,'OTV-广告位'!$A:$A,Cost!$AR4,'OTV-广告位'!$C:$C,Cost!AZ$2,'OTV-广告位'!$B:$B,'OTV-广告位'!$B$6,'OTV-广告位'!$D:$D,Cost!AZ$3)</f>
        <v>457452</v>
      </c>
      <c r="BA4" s="22">
        <f>SUMIFS('OTV-广告位'!$E:$E,'OTV-广告位'!$A:$A,Cost!$AR4,'OTV-广告位'!$C:$C,Cost!BA$2,'OTV-广告位'!$B:$B,'OTV-广告位'!$B$6,'OTV-广告位'!$D:$D,Cost!BA$3)</f>
        <v>0</v>
      </c>
      <c r="BB4" s="22">
        <f>SUMIFS('OTV-广告位'!$E:$E,'OTV-广告位'!$A:$A,Cost!$AR4,'OTV-广告位'!$C:$C,Cost!BB$2,'OTV-广告位'!$B:$B,'OTV-广告位'!$B$6,'OTV-广告位'!$D:$D,Cost!BB$3)</f>
        <v>0</v>
      </c>
      <c r="BC4" s="22">
        <f>SUMIFS('OTV-广告位'!$E:$E,'OTV-广告位'!$A:$A,Cost!$AR4,'OTV-广告位'!$C:$C,Cost!BC$2,'OTV-广告位'!$B:$B,'OTV-广告位'!$B$6,'OTV-广告位'!$D:$D,Cost!BC$3)</f>
        <v>492216</v>
      </c>
      <c r="BD4" s="22">
        <f>SUMIFS('OTV-广告位'!$E:$E,'OTV-广告位'!$A:$A,Cost!$AR4,'OTV-广告位'!$C:$C,Cost!BD$2,'OTV-广告位'!$B:$B,'OTV-广告位'!$B$6,'OTV-广告位'!$D:$D,Cost!BD$3)</f>
        <v>0</v>
      </c>
      <c r="BE4" s="22">
        <f>SUMIFS('OTT-广告位'!$E:$E,'OTT-广告位'!$B:$B,'OTT-广告位'!$B$6,'OTT-广告位'!$A:$A,Cost!$AR4,'OTT-广告位'!$C:$C,Cost!BE$2,'OTT-广告位'!$D:$D,Cost!BE$3)</f>
        <v>0</v>
      </c>
      <c r="BF4" s="22">
        <f>SUMIFS('OTT-广告位'!$E:$E,'OTT-广告位'!$B:$B,'OTT-广告位'!$B$6,'OTT-广告位'!$A:$A,Cost!$AR4,'OTT-广告位'!$C:$C,Cost!BF$2,'OTT-广告位'!$D:$D,Cost!BF$3)</f>
        <v>125520</v>
      </c>
      <c r="BG4" s="22">
        <f>SUMIFS('OTT-广告位'!$E:$E,'OTT-广告位'!$B:$B,'OTT-广告位'!$B$6,'OTT-广告位'!$A:$A,Cost!$AR4,'OTT-广告位'!$C:$C,Cost!BG$2,'OTT-广告位'!$D:$D,Cost!BG$3)</f>
        <v>0</v>
      </c>
      <c r="BH4" s="22">
        <f>SUMIFS('OTT-广告位'!$E:$E,'OTT-广告位'!$B:$B,'OTT-广告位'!$B$6,'OTT-广告位'!$A:$A,Cost!$AR4,'OTT-广告位'!$C:$C,Cost!BH$2,'OTT-广告位'!$D:$D,Cost!BH$3)</f>
        <v>0</v>
      </c>
      <c r="BI4" s="22">
        <f>SUMIFS('OTT-广告位'!$E:$E,'OTT-广告位'!$B:$B,'OTT-广告位'!$B$6,'OTT-广告位'!$A:$A,Cost!$AR4,'OTT-广告位'!$C:$C,Cost!BI$2,'OTT-广告位'!$D:$D,Cost!BI$3)</f>
        <v>576893</v>
      </c>
      <c r="BJ4" s="22">
        <f>SUMIFS('OTT-广告位'!$E:$E,'OTT-广告位'!$B:$B,'OTT-广告位'!$B$6,'OTT-广告位'!$A:$A,Cost!$AR4,'OTT-广告位'!$C:$C,Cost!BJ$2,'OTT-广告位'!$D:$D,Cost!BJ$3)</f>
        <v>0</v>
      </c>
      <c r="BK4" s="22">
        <f>SUMIFS('OTT-广告位'!$E:$E,'OTT-广告位'!$B:$B,'OTT-广告位'!$B$6,'OTT-广告位'!$A:$A,Cost!$AR4,'OTT-广告位'!$C:$C,Cost!BK$2,'OTT-广告位'!$D:$D,Cost!BK$3)</f>
        <v>0</v>
      </c>
      <c r="BL4" s="22">
        <f>SUMIFS('OTT-广告位'!$E:$E,'OTT-广告位'!$B:$B,'OTT-广告位'!$B$6,'OTT-广告位'!$A:$A,Cost!$AR4,'OTT-广告位'!$C:$C,Cost!BL$2,'OTT-广告位'!$D:$D,Cost!BL$3)</f>
        <v>73014</v>
      </c>
      <c r="BM4" s="22">
        <f>SUMIFS('OTT-广告位'!$E:$E,'OTT-广告位'!$B:$B,'OTT-广告位'!$B$6,'OTT-广告位'!$A:$A,Cost!$AR4,'OTT-广告位'!$C:$C,Cost!BM$2,'OTT-广告位'!$D:$D,Cost!BM$3)</f>
        <v>0</v>
      </c>
      <c r="BN4" s="22">
        <f>SUMIFS('OTT-广告位'!$E:$E,'OTT-广告位'!$B:$B,'OTT-广告位'!$B$6,'OTT-广告位'!$A:$A,Cost!$AR4,'OTT-广告位'!$C:$C,Cost!BN$2,'OTT-广告位'!$D:$D,Cost!BN$3)</f>
        <v>0</v>
      </c>
      <c r="BO4" s="22">
        <f>SUMIFS('OTT-广告位'!$E:$E,'OTT-广告位'!$B:$B,'OTT-广告位'!$B$6,'OTT-广告位'!$A:$A,Cost!$AR4,'OTT-广告位'!$C:$C,Cost!BO$2,'OTT-广告位'!$D:$D,Cost!BO$3)</f>
        <v>81767</v>
      </c>
      <c r="BP4" s="22">
        <f>SUMIFS('OTT-广告位'!$E:$E,'OTT-广告位'!$B:$B,'OTT-广告位'!$B$6,'OTT-广告位'!$A:$A,Cost!$AR4,'OTT-广告位'!$C:$C,Cost!BP$2,'OTT-广告位'!$D:$D,Cost!BP$3)</f>
        <v>0</v>
      </c>
      <c r="BR4" s="66" t="s">
        <v>115</v>
      </c>
      <c r="BS4" s="22">
        <f>SUMIFS(Spotplan!$F:$F,Spotplan!$B:$B,Cost!BS$2,Spotplan!$C:$C,Cost!$BR4,Spotplan!$A:$A,$BS$1,Spotplan!$D:$D,Cost!BS$3)</f>
        <v>0</v>
      </c>
      <c r="BT4" s="22">
        <f>SUMIFS(Spotplan!$F:$F,Spotplan!$B:$B,Cost!BT$2,Spotplan!$C:$C,Cost!$BR4,Spotplan!$A:$A,$BS$1,Spotplan!$D:$D,Cost!BT$3)</f>
        <v>4272000</v>
      </c>
      <c r="BU4" s="22">
        <f>SUMIFS(Spotplan!$F:$F,Spotplan!$B:$B,Cost!BU$2,Spotplan!$C:$C,Cost!$BR4,Spotplan!$A:$A,$BS$1,Spotplan!$D:$D,Cost!BU$3)</f>
        <v>0</v>
      </c>
      <c r="BV4" s="22">
        <f>SUMIFS(Spotplan!$F:$F,Spotplan!$B:$B,Cost!BV$2,Spotplan!$C:$C,Cost!$BR4,Spotplan!$A:$A,$BS$1,Spotplan!$D:$D,Cost!BV$3)</f>
        <v>0</v>
      </c>
      <c r="BW4" s="22">
        <f>SUMIFS(Spotplan!$F:$F,Spotplan!$B:$B,Cost!BW$2,Spotplan!$C:$C,Cost!$BR4,Spotplan!$A:$A,$BS$1,Spotplan!$D:$D,Cost!BW$3)</f>
        <v>1144000</v>
      </c>
      <c r="BX4" s="22">
        <f>SUMIFS(Spotplan!$F:$F,Spotplan!$B:$B,Cost!BX$2,Spotplan!$C:$C,Cost!$BR4,Spotplan!$A:$A,$BS$1,Spotplan!$D:$D,Cost!BX$3)</f>
        <v>0</v>
      </c>
      <c r="BY4" s="22">
        <f>SUMIFS(Spotplan!$F:$F,Spotplan!$B:$B,Cost!BY$2,Spotplan!$C:$C,Cost!$BR4,Spotplan!$A:$A,$BS$1,Spotplan!$D:$D,Cost!BY$3)</f>
        <v>0</v>
      </c>
      <c r="BZ4" s="22">
        <f>SUMIFS(Spotplan!$F:$F,Spotplan!$B:$B,Cost!BZ$2,Spotplan!$C:$C,Cost!$BR4,Spotplan!$A:$A,$BS$1,Spotplan!$D:$D,Cost!BZ$3)</f>
        <v>464000</v>
      </c>
      <c r="CA4" s="22">
        <f>SUMIFS(Spotplan!$F:$F,Spotplan!$B:$B,Cost!CA$2,Spotplan!$C:$C,Cost!$BR4,Spotplan!$A:$A,$BS$1,Spotplan!$D:$D,Cost!CA$3)</f>
        <v>0</v>
      </c>
      <c r="CB4" s="22">
        <f>SUMIFS(Spotplan!$F:$F,Spotplan!$B:$B,Cost!CB$2,Spotplan!$C:$C,Cost!$BR4,Spotplan!$A:$A,$BS$1,Spotplan!$D:$D,Cost!CB$3)</f>
        <v>0</v>
      </c>
      <c r="CC4" s="22">
        <f>SUMIFS(Spotplan!$F:$F,Spotplan!$B:$B,Cost!CC$2,Spotplan!$C:$C,Cost!$BR4,Spotplan!$A:$A,$BS$1,Spotplan!$D:$D,Cost!CC$3)</f>
        <v>440000</v>
      </c>
      <c r="CD4" s="22">
        <f>SUMIFS(Spotplan!$F:$F,Spotplan!$B:$B,Cost!CD$2,Spotplan!$C:$C,Cost!$BR4,Spotplan!$A:$A,$BS$1,Spotplan!$D:$D,Cost!CD$3)</f>
        <v>0</v>
      </c>
      <c r="CE4" s="22">
        <f>SUMIFS(Spotplan!$F:$F,Spotplan!$B:$B,Cost!CE$2,Spotplan!$C:$C,Cost!$BR4,Spotplan!$A:$A,$CE$1,Spotplan!$D:$D,Cost!CE$3)</f>
        <v>0</v>
      </c>
      <c r="CF4" s="22">
        <f>SUMIFS(Spotplan!$F:$F,Spotplan!$B:$B,Cost!CF$2,Spotplan!$C:$C,Cost!$BR4,Spotplan!$A:$A,$CE$1,Spotplan!$D:$D,Cost!CF$3)</f>
        <v>72000</v>
      </c>
      <c r="CG4" s="22">
        <f>SUMIFS(Spotplan!$F:$F,Spotplan!$B:$B,Cost!CG$2,Spotplan!$C:$C,Cost!$BR4,Spotplan!$A:$A,$CE$1,Spotplan!$D:$D,Cost!CG$3)</f>
        <v>0</v>
      </c>
      <c r="CH4" s="22">
        <f>SUMIFS(Spotplan!$F:$F,Spotplan!$B:$B,Cost!CH$2,Spotplan!$C:$C,Cost!$BR4,Spotplan!$A:$A,$CE$1,Spotplan!$D:$D,Cost!CH$3)</f>
        <v>0</v>
      </c>
      <c r="CI4" s="22">
        <f>SUMIFS(Spotplan!$F:$F,Spotplan!$B:$B,Cost!CI$2,Spotplan!$C:$C,Cost!$BR4,Spotplan!$A:$A,$CE$1,Spotplan!$D:$D,Cost!CI$3)</f>
        <v>448000</v>
      </c>
      <c r="CJ4" s="22">
        <f>SUMIFS(Spotplan!$F:$F,Spotplan!$B:$B,Cost!CJ$2,Spotplan!$C:$C,Cost!$BR4,Spotplan!$A:$A,$CE$1,Spotplan!$D:$D,Cost!CJ$3)</f>
        <v>0</v>
      </c>
      <c r="CK4" s="22">
        <f>SUMIFS(Spotplan!$F:$F,Spotplan!$B:$B,Cost!CK$2,Spotplan!$C:$C,Cost!$BR4,Spotplan!$A:$A,$CE$1,Spotplan!$D:$D,Cost!CK$3)</f>
        <v>0</v>
      </c>
      <c r="CL4" s="22">
        <f>SUMIFS(Spotplan!$F:$F,Spotplan!$B:$B,Cost!CL$2,Spotplan!$C:$C,Cost!$BR4,Spotplan!$A:$A,$CE$1,Spotplan!$D:$D,Cost!CL$3)</f>
        <v>72000</v>
      </c>
      <c r="CM4" s="22">
        <f>SUMIFS(Spotplan!$F:$F,Spotplan!$B:$B,Cost!CM$2,Spotplan!$C:$C,Cost!$BR4,Spotplan!$A:$A,$CE$1,Spotplan!$D:$D,Cost!CM$3)</f>
        <v>0</v>
      </c>
      <c r="CN4" s="22">
        <f>SUMIFS(Spotplan!$F:$F,Spotplan!$B:$B,Cost!CN$2,Spotplan!$C:$C,Cost!$BR4,Spotplan!$A:$A,$CE$1,Spotplan!$D:$D,Cost!CN$3)</f>
        <v>0</v>
      </c>
      <c r="CO4" s="22">
        <f>SUMIFS(Spotplan!$F:$F,Spotplan!$B:$B,Cost!CO$2,Spotplan!$C:$C,Cost!$BR4,Spotplan!$A:$A,$CE$1,Spotplan!$D:$D,Cost!CO$3)</f>
        <v>72000</v>
      </c>
      <c r="CP4" s="22">
        <f>SUMIFS(Spotplan!$F:$F,Spotplan!$B:$B,Cost!CP$2,Spotplan!$C:$C,Cost!$BR4,Spotplan!$A:$A,$CE$1,Spotplan!$D:$D,Cost!CP$3)</f>
        <v>0</v>
      </c>
    </row>
    <row r="5" spans="1:94">
      <c r="A5" s="21" t="s">
        <v>132</v>
      </c>
      <c r="B5" s="13" t="s">
        <v>38</v>
      </c>
      <c r="C5" s="23">
        <f>SUM(I:K)</f>
        <v>404658.76592399995</v>
      </c>
      <c r="E5" s="104" t="s">
        <v>116</v>
      </c>
      <c r="F5" s="23">
        <f t="shared" ref="F5:F32" si="5">IF(AS5&gt;BS5,$AI5*BS5/1000,$AI5*AS5/1000)</f>
        <v>0</v>
      </c>
      <c r="G5" s="23">
        <f t="shared" ref="G5:G32" si="6">IF(AT5&gt;BT5,$AI5*BT5/1000,$AI5*AT5/1000)</f>
        <v>25555.199999999997</v>
      </c>
      <c r="H5" s="23">
        <f t="shared" ref="H5:H32" si="7">IF(AU5&gt;BU5,$AI5*BU5/1000,$AI5*AU5/1000)</f>
        <v>0</v>
      </c>
      <c r="I5" s="23">
        <f t="shared" ref="I5:I32" si="8">IF(AV5&gt;BV5,$AJ5*BV5/1000,$AJ5*AV5/1000)</f>
        <v>0</v>
      </c>
      <c r="J5" s="23">
        <f t="shared" ref="J5:J32" si="9">IF(AW5&gt;BW5,$AJ5*BW5/1000,$AJ5*AW5/1000)</f>
        <v>28366.474080000004</v>
      </c>
      <c r="K5" s="23">
        <f t="shared" ref="K5:K32" si="10">IF(AX5&gt;BX5,$AJ5*BX5/1000,$AJ5*AX5/1000)</f>
        <v>0</v>
      </c>
      <c r="L5" s="23">
        <f t="shared" ref="L5:L32" si="11">IF(AY5&gt;BY5,$AK5*BY5/1000,$AK5*AY5/1000)</f>
        <v>0</v>
      </c>
      <c r="M5" s="23">
        <f t="shared" ref="M5:M32" si="12">IF(AZ5&gt;BZ5,$AK5*BZ5/1000,$AK5*AZ5/1000)</f>
        <v>14913.233999999999</v>
      </c>
      <c r="N5" s="23">
        <f t="shared" ref="N5:N32" si="13">IF(BA5&gt;CA5,$AK5*CA5/1000,$AK5*BA5/1000)</f>
        <v>0</v>
      </c>
      <c r="O5" s="23">
        <f t="shared" ref="O5:O32" si="14">IF(BB5&gt;CB5,$AL5*CB5/1000,$AL5*BB5/1000)</f>
        <v>0</v>
      </c>
      <c r="P5" s="23">
        <f t="shared" ref="P5:P32" si="15">IF(BC5&gt;CC5,$AL5*CC5/1000,$AL5*BC5/1000)</f>
        <v>6061</v>
      </c>
      <c r="Q5" s="23">
        <f t="shared" ref="Q5:Q32" si="16">IF(BD5&gt;CD5,$AL5*CD5/1000,$AL5*BD5/1000)</f>
        <v>0</v>
      </c>
      <c r="R5" s="23">
        <f t="shared" ref="R5:R32" si="17">SUM(F5:Q5)</f>
        <v>74895.908079999994</v>
      </c>
      <c r="S5" s="23">
        <f t="shared" ref="S5:S32" si="18">IF(BE5&gt;CE5,$AM5*CE5/1000,$AM5*BE5/1000)</f>
        <v>0</v>
      </c>
      <c r="T5" s="23">
        <f t="shared" ref="T5:T32" si="19">IF(BF5&gt;CF5,$AM5*CF5/1000,$AM5*BF5/1000)</f>
        <v>5702.4</v>
      </c>
      <c r="U5" s="23">
        <f t="shared" ref="U5:U32" si="20">IF(BG5&gt;CG5,$AM5*CG5/1000,$AM5*BG5/1000)</f>
        <v>0</v>
      </c>
      <c r="V5" s="23">
        <f t="shared" ref="V5:V32" si="21">IF(BH5&gt;CH5,$AN5*CH5/1000,$AN5*BH5/1000)</f>
        <v>0</v>
      </c>
      <c r="W5" s="23">
        <f t="shared" ref="W5:W32" si="22">IF(BI5&gt;CI5,$AN5*CI5/1000,$AN5*BI5/1000)</f>
        <v>16692.48</v>
      </c>
      <c r="X5" s="23">
        <f t="shared" ref="X5:X32" si="23">IF(BJ5&gt;CJ5,$AN5*CJ5/1000,$AN5*BJ5/1000)</f>
        <v>0</v>
      </c>
      <c r="Y5" s="23">
        <f t="shared" ref="Y5:Y32" si="24">IF(BK5&gt;CK5,$AO5*CK5/1000,$AO5*BK5/1000)</f>
        <v>0</v>
      </c>
      <c r="Z5" s="23">
        <f t="shared" ref="Z5:Z32" si="25">IF(BL5&gt;CL5,$AO5*CL5/1000,$AO5*BL5/1000)</f>
        <v>4536</v>
      </c>
      <c r="AA5" s="23">
        <f t="shared" ref="AA5:AA32" si="26">IF(BM5&gt;CM5,$AO5*CM5/1000,$AO5*BM5/1000)</f>
        <v>0</v>
      </c>
      <c r="AB5" s="23">
        <f t="shared" ref="AB5:AB32" si="27">IF(BN5&gt;CN5,$AP5*CN5/1000,$AP5*BN5/1000)</f>
        <v>0</v>
      </c>
      <c r="AC5" s="23">
        <f t="shared" ref="AC5:AC32" si="28">IF(BO5&gt;CO5,$AP5*CO5/1000,$AP5*BO5/1000)</f>
        <v>1653</v>
      </c>
      <c r="AD5" s="23">
        <f t="shared" ref="AD5:AD32" si="29">IF(BP5&gt;CP5,$AP5*CP5/1000,$AP5*BP5/1000)</f>
        <v>0</v>
      </c>
      <c r="AE5" s="23">
        <f t="shared" ref="AE5:AE24" si="30">SUM(S5:AD5)</f>
        <v>28583.879999999997</v>
      </c>
      <c r="AF5" s="23">
        <f t="shared" ref="AF5:AF24" si="31">R5+AE5</f>
        <v>103479.78808</v>
      </c>
      <c r="AH5" s="66" t="s">
        <v>116</v>
      </c>
      <c r="AI5" s="59">
        <v>36.299999999999997</v>
      </c>
      <c r="AJ5" s="59">
        <v>38.64</v>
      </c>
      <c r="AK5" s="59">
        <v>37.799999999999997</v>
      </c>
      <c r="AL5" s="59">
        <v>34.4375</v>
      </c>
      <c r="AM5" s="189">
        <v>79.2</v>
      </c>
      <c r="AN5" s="59">
        <v>69.551999999999992</v>
      </c>
      <c r="AO5" s="189">
        <v>70.875</v>
      </c>
      <c r="AP5" s="59">
        <v>34.4375</v>
      </c>
      <c r="AR5" s="66" t="s">
        <v>116</v>
      </c>
      <c r="AS5" s="22">
        <f>SUMIFS('OTV-广告位'!$E:$E,'OTV-广告位'!$A:$A,Cost!$AR5,'OTV-广告位'!$C:$C,Cost!AS$2,'OTV-广告位'!$B:$B,'OTV-广告位'!$B$6,'OTV-广告位'!$D:$D,Cost!AS$3)</f>
        <v>0</v>
      </c>
      <c r="AT5" s="22">
        <f>SUMIFS('OTV-广告位'!$E:$E,'OTV-广告位'!$A:$A,Cost!$AR5,'OTV-广告位'!$C:$C,Cost!AT$2,'OTV-广告位'!$B:$B,'OTV-广告位'!$B$6,'OTV-广告位'!$D:$D,Cost!AT$3)</f>
        <v>834527</v>
      </c>
      <c r="AU5" s="22">
        <f>SUMIFS('OTV-广告位'!$E:$E,'OTV-广告位'!$A:$A,Cost!$AR5,'OTV-广告位'!$C:$C,Cost!AU$2,'OTV-广告位'!$B:$B,'OTV-广告位'!$B$6,'OTV-广告位'!$D:$D,Cost!AU$3)</f>
        <v>0</v>
      </c>
      <c r="AV5" s="22">
        <f>SUMIFS('OTV-广告位'!$E:$E,'OTV-广告位'!$A:$A,Cost!$AR5,'OTV-广告位'!$C:$C,Cost!AV$2,'OTV-广告位'!$B:$B,'OTV-广告位'!$B$6,'OTV-广告位'!$D:$D,Cost!AV$3)</f>
        <v>0</v>
      </c>
      <c r="AW5" s="22">
        <f>SUMIFS('OTV-广告位'!$E:$E,'OTV-广告位'!$A:$A,Cost!$AR5,'OTV-广告位'!$C:$C,Cost!AW$2,'OTV-广告位'!$B:$B,'OTV-广告位'!$B$6,'OTV-广告位'!$D:$D,Cost!AW$3)</f>
        <v>734122</v>
      </c>
      <c r="AX5" s="22">
        <f>SUMIFS('OTV-广告位'!$E:$E,'OTV-广告位'!$A:$A,Cost!$AR5,'OTV-广告位'!$C:$C,Cost!AX$2,'OTV-广告位'!$B:$B,'OTV-广告位'!$B$6,'OTV-广告位'!$D:$D,Cost!AX$3)</f>
        <v>0</v>
      </c>
      <c r="AY5" s="22">
        <f>SUMIFS('OTV-广告位'!$E:$E,'OTV-广告位'!$A:$A,Cost!$AR5,'OTV-广告位'!$C:$C,Cost!AY$2,'OTV-广告位'!$B:$B,'OTV-广告位'!$B$6,'OTV-广告位'!$D:$D,Cost!AY$3)</f>
        <v>0</v>
      </c>
      <c r="AZ5" s="22">
        <f>SUMIFS('OTV-广告位'!$E:$E,'OTV-广告位'!$A:$A,Cost!$AR5,'OTV-广告位'!$C:$C,Cost!AZ$2,'OTV-广告位'!$B:$B,'OTV-广告位'!$B$6,'OTV-广告位'!$D:$D,Cost!AZ$3)</f>
        <v>394530</v>
      </c>
      <c r="BA5" s="22">
        <f>SUMIFS('OTV-广告位'!$E:$E,'OTV-广告位'!$A:$A,Cost!$AR5,'OTV-广告位'!$C:$C,Cost!BA$2,'OTV-广告位'!$B:$B,'OTV-广告位'!$B$6,'OTV-广告位'!$D:$D,Cost!BA$3)</f>
        <v>0</v>
      </c>
      <c r="BB5" s="22">
        <f>SUMIFS('OTV-广告位'!$E:$E,'OTV-广告位'!$A:$A,Cost!$AR5,'OTV-广告位'!$C:$C,Cost!BB$2,'OTV-广告位'!$B:$B,'OTV-广告位'!$B$6,'OTV-广告位'!$D:$D,Cost!BB$3)</f>
        <v>0</v>
      </c>
      <c r="BC5" s="22">
        <f>SUMIFS('OTV-广告位'!$E:$E,'OTV-广告位'!$A:$A,Cost!$AR5,'OTV-广告位'!$C:$C,Cost!BC$2,'OTV-广告位'!$B:$B,'OTV-广告位'!$B$6,'OTV-广告位'!$D:$D,Cost!BC$3)</f>
        <v>191140</v>
      </c>
      <c r="BD5" s="22">
        <f>SUMIFS('OTV-广告位'!$E:$E,'OTV-广告位'!$A:$A,Cost!$AR5,'OTV-广告位'!$C:$C,Cost!BD$2,'OTV-广告位'!$B:$B,'OTV-广告位'!$B$6,'OTV-广告位'!$D:$D,Cost!BD$3)</f>
        <v>0</v>
      </c>
      <c r="BE5" s="22">
        <f>SUMIFS('OTT-广告位'!$E:$E,'OTT-广告位'!$B:$B,'OTT-广告位'!$B$6,'OTT-广告位'!$A:$A,Cost!$AR5,'OTT-广告位'!$C:$C,Cost!BE$2,'OTT-广告位'!$D:$D,Cost!BE$3)</f>
        <v>0</v>
      </c>
      <c r="BF5" s="22">
        <f>SUMIFS('OTT-广告位'!$E:$E,'OTT-广告位'!$B:$B,'OTT-广告位'!$B$6,'OTT-广告位'!$A:$A,Cost!$AR5,'OTT-广告位'!$C:$C,Cost!BF$2,'OTT-广告位'!$D:$D,Cost!BF$3)</f>
        <v>129943</v>
      </c>
      <c r="BG5" s="22">
        <f>SUMIFS('OTT-广告位'!$E:$E,'OTT-广告位'!$B:$B,'OTT-广告位'!$B$6,'OTT-广告位'!$A:$A,Cost!$AR5,'OTT-广告位'!$C:$C,Cost!BG$2,'OTT-广告位'!$D:$D,Cost!BG$3)</f>
        <v>0</v>
      </c>
      <c r="BH5" s="22">
        <f>SUMIFS('OTT-广告位'!$E:$E,'OTT-广告位'!$B:$B,'OTT-广告位'!$B$6,'OTT-广告位'!$A:$A,Cost!$AR5,'OTT-广告位'!$C:$C,Cost!BH$2,'OTT-广告位'!$D:$D,Cost!BH$3)</f>
        <v>0</v>
      </c>
      <c r="BI5" s="22">
        <f>SUMIFS('OTT-广告位'!$E:$E,'OTT-广告位'!$B:$B,'OTT-广告位'!$B$6,'OTT-广告位'!$A:$A,Cost!$AR5,'OTT-广告位'!$C:$C,Cost!BI$2,'OTT-广告位'!$D:$D,Cost!BI$3)</f>
        <v>262699</v>
      </c>
      <c r="BJ5" s="22">
        <f>SUMIFS('OTT-广告位'!$E:$E,'OTT-广告位'!$B:$B,'OTT-广告位'!$B$6,'OTT-广告位'!$A:$A,Cost!$AR5,'OTT-广告位'!$C:$C,Cost!BJ$2,'OTT-广告位'!$D:$D,Cost!BJ$3)</f>
        <v>0</v>
      </c>
      <c r="BK5" s="22">
        <f>SUMIFS('OTT-广告位'!$E:$E,'OTT-广告位'!$B:$B,'OTT-广告位'!$B$6,'OTT-广告位'!$A:$A,Cost!$AR5,'OTT-广告位'!$C:$C,Cost!BK$2,'OTT-广告位'!$D:$D,Cost!BK$3)</f>
        <v>0</v>
      </c>
      <c r="BL5" s="22">
        <f>SUMIFS('OTT-广告位'!$E:$E,'OTT-广告位'!$B:$B,'OTT-广告位'!$B$6,'OTT-广告位'!$A:$A,Cost!$AR5,'OTT-广告位'!$C:$C,Cost!BL$2,'OTT-广告位'!$D:$D,Cost!BL$3)</f>
        <v>64461</v>
      </c>
      <c r="BM5" s="22">
        <f>SUMIFS('OTT-广告位'!$E:$E,'OTT-广告位'!$B:$B,'OTT-广告位'!$B$6,'OTT-广告位'!$A:$A,Cost!$AR5,'OTT-广告位'!$C:$C,Cost!BM$2,'OTT-广告位'!$D:$D,Cost!BM$3)</f>
        <v>0</v>
      </c>
      <c r="BN5" s="22">
        <f>SUMIFS('OTT-广告位'!$E:$E,'OTT-广告位'!$B:$B,'OTT-广告位'!$B$6,'OTT-广告位'!$A:$A,Cost!$AR5,'OTT-广告位'!$C:$C,Cost!BN$2,'OTT-广告位'!$D:$D,Cost!BN$3)</f>
        <v>0</v>
      </c>
      <c r="BO5" s="22">
        <f>SUMIFS('OTT-广告位'!$E:$E,'OTT-广告位'!$B:$B,'OTT-广告位'!$B$6,'OTT-广告位'!$A:$A,Cost!$AR5,'OTT-广告位'!$C:$C,Cost!BO$2,'OTT-广告位'!$D:$D,Cost!BO$3)</f>
        <v>53051</v>
      </c>
      <c r="BP5" s="22">
        <f>SUMIFS('OTT-广告位'!$E:$E,'OTT-广告位'!$B:$B,'OTT-广告位'!$B$6,'OTT-广告位'!$A:$A,Cost!$AR5,'OTT-广告位'!$C:$C,Cost!BP$2,'OTT-广告位'!$D:$D,Cost!BP$3)</f>
        <v>0</v>
      </c>
      <c r="BR5" s="66" t="s">
        <v>116</v>
      </c>
      <c r="BS5" s="22">
        <f>SUMIFS(Spotplan!$F:$F,Spotplan!$B:$B,Cost!BS$2,Spotplan!$C:$C,Cost!$BR5,Spotplan!$A:$A,$BS$1,Spotplan!$D:$D,Cost!BS$3)</f>
        <v>0</v>
      </c>
      <c r="BT5" s="22">
        <f>SUMIFS(Spotplan!$F:$F,Spotplan!$B:$B,Cost!BT$2,Spotplan!$C:$C,Cost!$BR5,Spotplan!$A:$A,$BS$1,Spotplan!$D:$D,Cost!BT$3)</f>
        <v>704000</v>
      </c>
      <c r="BU5" s="22">
        <f>SUMIFS(Spotplan!$F:$F,Spotplan!$B:$B,Cost!BU$2,Spotplan!$C:$C,Cost!$BR5,Spotplan!$A:$A,$BS$1,Spotplan!$D:$D,Cost!BU$3)</f>
        <v>0</v>
      </c>
      <c r="BV5" s="22">
        <f>SUMIFS(Spotplan!$F:$F,Spotplan!$B:$B,Cost!BV$2,Spotplan!$C:$C,Cost!$BR5,Spotplan!$A:$A,$BS$1,Spotplan!$D:$D,Cost!BV$3)</f>
        <v>0</v>
      </c>
      <c r="BW5" s="22">
        <f>SUMIFS(Spotplan!$F:$F,Spotplan!$B:$B,Cost!BW$2,Spotplan!$C:$C,Cost!$BR5,Spotplan!$A:$A,$BS$1,Spotplan!$D:$D,Cost!BW$3)</f>
        <v>1360000</v>
      </c>
      <c r="BX5" s="22">
        <f>SUMIFS(Spotplan!$F:$F,Spotplan!$B:$B,Cost!BX$2,Spotplan!$C:$C,Cost!$BR5,Spotplan!$A:$A,$BS$1,Spotplan!$D:$D,Cost!BX$3)</f>
        <v>0</v>
      </c>
      <c r="BY5" s="22">
        <f>SUMIFS(Spotplan!$F:$F,Spotplan!$B:$B,Cost!BY$2,Spotplan!$C:$C,Cost!$BR5,Spotplan!$A:$A,$BS$1,Spotplan!$D:$D,Cost!BY$3)</f>
        <v>0</v>
      </c>
      <c r="BZ5" s="22">
        <f>SUMIFS(Spotplan!$F:$F,Spotplan!$B:$B,Cost!BZ$2,Spotplan!$C:$C,Cost!$BR5,Spotplan!$A:$A,$BS$1,Spotplan!$D:$D,Cost!BZ$3)</f>
        <v>624000</v>
      </c>
      <c r="CA5" s="22">
        <f>SUMIFS(Spotplan!$F:$F,Spotplan!$B:$B,Cost!CA$2,Spotplan!$C:$C,Cost!$BR5,Spotplan!$A:$A,$BS$1,Spotplan!$D:$D,Cost!CA$3)</f>
        <v>0</v>
      </c>
      <c r="CB5" s="22">
        <f>SUMIFS(Spotplan!$F:$F,Spotplan!$B:$B,Cost!CB$2,Spotplan!$C:$C,Cost!$BR5,Spotplan!$A:$A,$BS$1,Spotplan!$D:$D,Cost!CB$3)</f>
        <v>0</v>
      </c>
      <c r="CC5" s="22">
        <f>SUMIFS(Spotplan!$F:$F,Spotplan!$B:$B,Cost!CC$2,Spotplan!$C:$C,Cost!$BR5,Spotplan!$A:$A,$BS$1,Spotplan!$D:$D,Cost!CC$3)</f>
        <v>176000</v>
      </c>
      <c r="CD5" s="22">
        <f>SUMIFS(Spotplan!$F:$F,Spotplan!$B:$B,Cost!CD$2,Spotplan!$C:$C,Cost!$BR5,Spotplan!$A:$A,$BS$1,Spotplan!$D:$D,Cost!CD$3)</f>
        <v>0</v>
      </c>
      <c r="CE5" s="22">
        <f>SUMIFS(Spotplan!$F:$F,Spotplan!$B:$B,Cost!CE$2,Spotplan!$C:$C,Cost!$BR5,Spotplan!$A:$A,$CE$1,Spotplan!$D:$D,Cost!CE$3)</f>
        <v>0</v>
      </c>
      <c r="CF5" s="22">
        <f>SUMIFS(Spotplan!$F:$F,Spotplan!$B:$B,Cost!CF$2,Spotplan!$C:$C,Cost!$BR5,Spotplan!$A:$A,$CE$1,Spotplan!$D:$D,Cost!CF$3)</f>
        <v>72000</v>
      </c>
      <c r="CG5" s="22">
        <f>SUMIFS(Spotplan!$F:$F,Spotplan!$B:$B,Cost!CG$2,Spotplan!$C:$C,Cost!$BR5,Spotplan!$A:$A,$CE$1,Spotplan!$D:$D,Cost!CG$3)</f>
        <v>0</v>
      </c>
      <c r="CH5" s="22">
        <f>SUMIFS(Spotplan!$F:$F,Spotplan!$B:$B,Cost!CH$2,Spotplan!$C:$C,Cost!$BR5,Spotplan!$A:$A,$CE$1,Spotplan!$D:$D,Cost!CH$3)</f>
        <v>0</v>
      </c>
      <c r="CI5" s="22">
        <f>SUMIFS(Spotplan!$F:$F,Spotplan!$B:$B,Cost!CI$2,Spotplan!$C:$C,Cost!$BR5,Spotplan!$A:$A,$CE$1,Spotplan!$D:$D,Cost!CI$3)</f>
        <v>240000</v>
      </c>
      <c r="CJ5" s="22">
        <f>SUMIFS(Spotplan!$F:$F,Spotplan!$B:$B,Cost!CJ$2,Spotplan!$C:$C,Cost!$BR5,Spotplan!$A:$A,$CE$1,Spotplan!$D:$D,Cost!CJ$3)</f>
        <v>0</v>
      </c>
      <c r="CK5" s="22">
        <f>SUMIFS(Spotplan!$F:$F,Spotplan!$B:$B,Cost!CK$2,Spotplan!$C:$C,Cost!$BR5,Spotplan!$A:$A,$CE$1,Spotplan!$D:$D,Cost!CK$3)</f>
        <v>0</v>
      </c>
      <c r="CL5" s="22">
        <f>SUMIFS(Spotplan!$F:$F,Spotplan!$B:$B,Cost!CL$2,Spotplan!$C:$C,Cost!$BR5,Spotplan!$A:$A,$CE$1,Spotplan!$D:$D,Cost!CL$3)</f>
        <v>64000</v>
      </c>
      <c r="CM5" s="22">
        <f>SUMIFS(Spotplan!$F:$F,Spotplan!$B:$B,Cost!CM$2,Spotplan!$C:$C,Cost!$BR5,Spotplan!$A:$A,$CE$1,Spotplan!$D:$D,Cost!CM$3)</f>
        <v>0</v>
      </c>
      <c r="CN5" s="22">
        <f>SUMIFS(Spotplan!$F:$F,Spotplan!$B:$B,Cost!CN$2,Spotplan!$C:$C,Cost!$BR5,Spotplan!$A:$A,$CE$1,Spotplan!$D:$D,Cost!CN$3)</f>
        <v>0</v>
      </c>
      <c r="CO5" s="22">
        <f>SUMIFS(Spotplan!$F:$F,Spotplan!$B:$B,Cost!CO$2,Spotplan!$C:$C,Cost!$BR5,Spotplan!$A:$A,$CE$1,Spotplan!$D:$D,Cost!CO$3)</f>
        <v>48000</v>
      </c>
      <c r="CP5" s="22">
        <f>SUMIFS(Spotplan!$F:$F,Spotplan!$B:$B,Cost!CP$2,Spotplan!$C:$C,Cost!$BR5,Spotplan!$A:$A,$CE$1,Spotplan!$D:$D,Cost!CP$3)</f>
        <v>0</v>
      </c>
    </row>
    <row r="6" spans="1:94">
      <c r="A6" s="21" t="s">
        <v>132</v>
      </c>
      <c r="B6" s="21" t="s">
        <v>36</v>
      </c>
      <c r="C6" s="23">
        <f>SUM(L:N)</f>
        <v>163870.10482499999</v>
      </c>
      <c r="E6" s="104" t="s">
        <v>1</v>
      </c>
      <c r="F6" s="23">
        <f t="shared" si="5"/>
        <v>0</v>
      </c>
      <c r="G6" s="23">
        <f t="shared" si="6"/>
        <v>46481.599999999999</v>
      </c>
      <c r="H6" s="23">
        <f t="shared" si="7"/>
        <v>0</v>
      </c>
      <c r="I6" s="23">
        <f t="shared" si="8"/>
        <v>0</v>
      </c>
      <c r="J6" s="23">
        <f t="shared" si="9"/>
        <v>8902.655999999999</v>
      </c>
      <c r="K6" s="23">
        <f t="shared" si="10"/>
        <v>0</v>
      </c>
      <c r="L6" s="23">
        <f t="shared" si="11"/>
        <v>0</v>
      </c>
      <c r="M6" s="23">
        <f t="shared" si="12"/>
        <v>11673.707850000001</v>
      </c>
      <c r="N6" s="23">
        <f t="shared" si="13"/>
        <v>0</v>
      </c>
      <c r="O6" s="23">
        <f t="shared" si="14"/>
        <v>0</v>
      </c>
      <c r="P6" s="23">
        <f t="shared" si="15"/>
        <v>7600</v>
      </c>
      <c r="Q6" s="23">
        <f t="shared" si="16"/>
        <v>0</v>
      </c>
      <c r="R6" s="23">
        <f t="shared" si="17"/>
        <v>74657.96385</v>
      </c>
      <c r="S6" s="23">
        <f t="shared" si="18"/>
        <v>0</v>
      </c>
      <c r="T6" s="23">
        <f t="shared" si="19"/>
        <v>7865.0879999999997</v>
      </c>
      <c r="U6" s="23">
        <f t="shared" si="20"/>
        <v>0</v>
      </c>
      <c r="V6" s="23">
        <f t="shared" si="21"/>
        <v>0</v>
      </c>
      <c r="W6" s="23">
        <f t="shared" si="22"/>
        <v>834.62399999999991</v>
      </c>
      <c r="X6" s="23">
        <f t="shared" si="23"/>
        <v>0</v>
      </c>
      <c r="Y6" s="23">
        <f t="shared" si="24"/>
        <v>0</v>
      </c>
      <c r="Z6" s="23">
        <f t="shared" si="25"/>
        <v>2520</v>
      </c>
      <c r="AA6" s="23">
        <f t="shared" si="26"/>
        <v>0</v>
      </c>
      <c r="AB6" s="23">
        <f t="shared" si="27"/>
        <v>0</v>
      </c>
      <c r="AC6" s="23">
        <f t="shared" si="28"/>
        <v>1330</v>
      </c>
      <c r="AD6" s="23">
        <f t="shared" si="29"/>
        <v>0</v>
      </c>
      <c r="AE6" s="23">
        <f t="shared" si="30"/>
        <v>12549.712</v>
      </c>
      <c r="AF6" s="23">
        <f t="shared" si="31"/>
        <v>87207.67585</v>
      </c>
      <c r="AH6" s="66" t="s">
        <v>1</v>
      </c>
      <c r="AI6" s="59">
        <v>20.9</v>
      </c>
      <c r="AJ6" s="59">
        <v>23.183999999999997</v>
      </c>
      <c r="AK6" s="59">
        <v>28.35</v>
      </c>
      <c r="AL6" s="59">
        <v>19</v>
      </c>
      <c r="AM6" s="189">
        <v>35.112000000000002</v>
      </c>
      <c r="AN6" s="59">
        <v>52.163999999999994</v>
      </c>
      <c r="AO6" s="189">
        <v>63</v>
      </c>
      <c r="AP6" s="59">
        <v>23.75</v>
      </c>
      <c r="AR6" s="66" t="s">
        <v>1</v>
      </c>
      <c r="AS6" s="22">
        <f>SUMIFS('OTV-广告位'!$E:$E,'OTV-广告位'!$A:$A,Cost!$AR6,'OTV-广告位'!$C:$C,Cost!AS$2,'OTV-广告位'!$B:$B,'OTV-广告位'!$B$6,'OTV-广告位'!$D:$D,Cost!AS$3)</f>
        <v>0</v>
      </c>
      <c r="AT6" s="22">
        <f>SUMIFS('OTV-广告位'!$E:$E,'OTV-广告位'!$A:$A,Cost!$AR6,'OTV-广告位'!$C:$C,Cost!AT$2,'OTV-广告位'!$B:$B,'OTV-广告位'!$B$6,'OTV-广告位'!$D:$D,Cost!AT$3)</f>
        <v>2673685</v>
      </c>
      <c r="AU6" s="22">
        <f>SUMIFS('OTV-广告位'!$E:$E,'OTV-广告位'!$A:$A,Cost!$AR6,'OTV-广告位'!$C:$C,Cost!AU$2,'OTV-广告位'!$B:$B,'OTV-广告位'!$B$6,'OTV-广告位'!$D:$D,Cost!AU$3)</f>
        <v>0</v>
      </c>
      <c r="AV6" s="22">
        <f>SUMIFS('OTV-广告位'!$E:$E,'OTV-广告位'!$A:$A,Cost!$AR6,'OTV-广告位'!$C:$C,Cost!AV$2,'OTV-广告位'!$B:$B,'OTV-广告位'!$B$6,'OTV-广告位'!$D:$D,Cost!AV$3)</f>
        <v>0</v>
      </c>
      <c r="AW6" s="22">
        <f>SUMIFS('OTV-广告位'!$E:$E,'OTV-广告位'!$A:$A,Cost!$AR6,'OTV-广告位'!$C:$C,Cost!AW$2,'OTV-广告位'!$B:$B,'OTV-广告位'!$B$6,'OTV-广告位'!$D:$D,Cost!AW$3)</f>
        <v>637777</v>
      </c>
      <c r="AX6" s="22">
        <f>SUMIFS('OTV-广告位'!$E:$E,'OTV-广告位'!$A:$A,Cost!$AR6,'OTV-广告位'!$C:$C,Cost!AX$2,'OTV-广告位'!$B:$B,'OTV-广告位'!$B$6,'OTV-广告位'!$D:$D,Cost!AX$3)</f>
        <v>0</v>
      </c>
      <c r="AY6" s="22">
        <f>SUMIFS('OTV-广告位'!$E:$E,'OTV-广告位'!$A:$A,Cost!$AR6,'OTV-广告位'!$C:$C,Cost!AY$2,'OTV-广告位'!$B:$B,'OTV-广告位'!$B$6,'OTV-广告位'!$D:$D,Cost!AY$3)</f>
        <v>0</v>
      </c>
      <c r="AZ6" s="22">
        <f>SUMIFS('OTV-广告位'!$E:$E,'OTV-广告位'!$A:$A,Cost!$AR6,'OTV-广告位'!$C:$C,Cost!AZ$2,'OTV-广告位'!$B:$B,'OTV-广告位'!$B$6,'OTV-广告位'!$D:$D,Cost!AZ$3)</f>
        <v>411771</v>
      </c>
      <c r="BA6" s="22">
        <f>SUMIFS('OTV-广告位'!$E:$E,'OTV-广告位'!$A:$A,Cost!$AR6,'OTV-广告位'!$C:$C,Cost!BA$2,'OTV-广告位'!$B:$B,'OTV-广告位'!$B$6,'OTV-广告位'!$D:$D,Cost!BA$3)</f>
        <v>0</v>
      </c>
      <c r="BB6" s="22">
        <f>SUMIFS('OTV-广告位'!$E:$E,'OTV-广告位'!$A:$A,Cost!$AR6,'OTV-广告位'!$C:$C,Cost!BB$2,'OTV-广告位'!$B:$B,'OTV-广告位'!$B$6,'OTV-广告位'!$D:$D,Cost!BB$3)</f>
        <v>0</v>
      </c>
      <c r="BC6" s="22">
        <f>SUMIFS('OTV-广告位'!$E:$E,'OTV-广告位'!$A:$A,Cost!$AR6,'OTV-广告位'!$C:$C,Cost!BC$2,'OTV-广告位'!$B:$B,'OTV-广告位'!$B$6,'OTV-广告位'!$D:$D,Cost!BC$3)</f>
        <v>434707</v>
      </c>
      <c r="BD6" s="22">
        <f>SUMIFS('OTV-广告位'!$E:$E,'OTV-广告位'!$A:$A,Cost!$AR6,'OTV-广告位'!$C:$C,Cost!BD$2,'OTV-广告位'!$B:$B,'OTV-广告位'!$B$6,'OTV-广告位'!$D:$D,Cost!BD$3)</f>
        <v>0</v>
      </c>
      <c r="BE6" s="22">
        <f>SUMIFS('OTT-广告位'!$E:$E,'OTT-广告位'!$B:$B,'OTT-广告位'!$B$6,'OTT-广告位'!$A:$A,Cost!$AR6,'OTT-广告位'!$C:$C,Cost!BE$2,'OTT-广告位'!$D:$D,Cost!BE$3)</f>
        <v>0</v>
      </c>
      <c r="BF6" s="22">
        <f>SUMIFS('OTT-广告位'!$E:$E,'OTT-广告位'!$B:$B,'OTT-广告位'!$B$6,'OTT-广告位'!$A:$A,Cost!$AR6,'OTT-广告位'!$C:$C,Cost!BF$2,'OTT-广告位'!$D:$D,Cost!BF$3)</f>
        <v>336785</v>
      </c>
      <c r="BG6" s="22">
        <f>SUMIFS('OTT-广告位'!$E:$E,'OTT-广告位'!$B:$B,'OTT-广告位'!$B$6,'OTT-广告位'!$A:$A,Cost!$AR6,'OTT-广告位'!$C:$C,Cost!BG$2,'OTT-广告位'!$D:$D,Cost!BG$3)</f>
        <v>0</v>
      </c>
      <c r="BH6" s="22">
        <f>SUMIFS('OTT-广告位'!$E:$E,'OTT-广告位'!$B:$B,'OTT-广告位'!$B$6,'OTT-广告位'!$A:$A,Cost!$AR6,'OTT-广告位'!$C:$C,Cost!BH$2,'OTT-广告位'!$D:$D,Cost!BH$3)</f>
        <v>0</v>
      </c>
      <c r="BI6" s="22">
        <f>SUMIFS('OTT-广告位'!$E:$E,'OTT-广告位'!$B:$B,'OTT-广告位'!$B$6,'OTT-广告位'!$A:$A,Cost!$AR6,'OTT-广告位'!$C:$C,Cost!BI$2,'OTT-广告位'!$D:$D,Cost!BI$3)</f>
        <v>30568</v>
      </c>
      <c r="BJ6" s="22">
        <f>SUMIFS('OTT-广告位'!$E:$E,'OTT-广告位'!$B:$B,'OTT-广告位'!$B$6,'OTT-广告位'!$A:$A,Cost!$AR6,'OTT-广告位'!$C:$C,Cost!BJ$2,'OTT-广告位'!$D:$D,Cost!BJ$3)</f>
        <v>0</v>
      </c>
      <c r="BK6" s="22">
        <f>SUMIFS('OTT-广告位'!$E:$E,'OTT-广告位'!$B:$B,'OTT-广告位'!$B$6,'OTT-广告位'!$A:$A,Cost!$AR6,'OTT-广告位'!$C:$C,Cost!BK$2,'OTT-广告位'!$D:$D,Cost!BK$3)</f>
        <v>0</v>
      </c>
      <c r="BL6" s="22">
        <f>SUMIFS('OTT-广告位'!$E:$E,'OTT-广告位'!$B:$B,'OTT-广告位'!$B$6,'OTT-广告位'!$A:$A,Cost!$AR6,'OTT-广告位'!$C:$C,Cost!BL$2,'OTT-广告位'!$D:$D,Cost!BL$3)</f>
        <v>40113</v>
      </c>
      <c r="BM6" s="22">
        <f>SUMIFS('OTT-广告位'!$E:$E,'OTT-广告位'!$B:$B,'OTT-广告位'!$B$6,'OTT-广告位'!$A:$A,Cost!$AR6,'OTT-广告位'!$C:$C,Cost!BM$2,'OTT-广告位'!$D:$D,Cost!BM$3)</f>
        <v>0</v>
      </c>
      <c r="BN6" s="22">
        <f>SUMIFS('OTT-广告位'!$E:$E,'OTT-广告位'!$B:$B,'OTT-广告位'!$B$6,'OTT-广告位'!$A:$A,Cost!$AR6,'OTT-广告位'!$C:$C,Cost!BN$2,'OTT-广告位'!$D:$D,Cost!BN$3)</f>
        <v>0</v>
      </c>
      <c r="BO6" s="22">
        <f>SUMIFS('OTT-广告位'!$E:$E,'OTT-广告位'!$B:$B,'OTT-广告位'!$B$6,'OTT-广告位'!$A:$A,Cost!$AR6,'OTT-广告位'!$C:$C,Cost!BO$2,'OTT-广告位'!$D:$D,Cost!BO$3)</f>
        <v>63180</v>
      </c>
      <c r="BP6" s="22">
        <f>SUMIFS('OTT-广告位'!$E:$E,'OTT-广告位'!$B:$B,'OTT-广告位'!$B$6,'OTT-广告位'!$A:$A,Cost!$AR6,'OTT-广告位'!$C:$C,Cost!BP$2,'OTT-广告位'!$D:$D,Cost!BP$3)</f>
        <v>0</v>
      </c>
      <c r="BR6" s="66" t="s">
        <v>1</v>
      </c>
      <c r="BS6" s="22">
        <f>SUMIFS(Spotplan!$F:$F,Spotplan!$B:$B,Cost!BS$2,Spotplan!$C:$C,Cost!$BR6,Spotplan!$A:$A,$BS$1,Spotplan!$D:$D,Cost!BS$3)</f>
        <v>0</v>
      </c>
      <c r="BT6" s="22">
        <f>SUMIFS(Spotplan!$F:$F,Spotplan!$B:$B,Cost!BT$2,Spotplan!$C:$C,Cost!$BR6,Spotplan!$A:$A,$BS$1,Spotplan!$D:$D,Cost!BT$3)</f>
        <v>2224000</v>
      </c>
      <c r="BU6" s="22">
        <f>SUMIFS(Spotplan!$F:$F,Spotplan!$B:$B,Cost!BU$2,Spotplan!$C:$C,Cost!$BR6,Spotplan!$A:$A,$BS$1,Spotplan!$D:$D,Cost!BU$3)</f>
        <v>0</v>
      </c>
      <c r="BV6" s="22">
        <f>SUMIFS(Spotplan!$F:$F,Spotplan!$B:$B,Cost!BV$2,Spotplan!$C:$C,Cost!$BR6,Spotplan!$A:$A,$BS$1,Spotplan!$D:$D,Cost!BV$3)</f>
        <v>0</v>
      </c>
      <c r="BW6" s="22">
        <f>SUMIFS(Spotplan!$F:$F,Spotplan!$B:$B,Cost!BW$2,Spotplan!$C:$C,Cost!$BR6,Spotplan!$A:$A,$BS$1,Spotplan!$D:$D,Cost!BW$3)</f>
        <v>384000</v>
      </c>
      <c r="BX6" s="22">
        <f>SUMIFS(Spotplan!$F:$F,Spotplan!$B:$B,Cost!BX$2,Spotplan!$C:$C,Cost!$BR6,Spotplan!$A:$A,$BS$1,Spotplan!$D:$D,Cost!BX$3)</f>
        <v>0</v>
      </c>
      <c r="BY6" s="22">
        <f>SUMIFS(Spotplan!$F:$F,Spotplan!$B:$B,Cost!BY$2,Spotplan!$C:$C,Cost!$BR6,Spotplan!$A:$A,$BS$1,Spotplan!$D:$D,Cost!BY$3)</f>
        <v>0</v>
      </c>
      <c r="BZ6" s="22">
        <f>SUMIFS(Spotplan!$F:$F,Spotplan!$B:$B,Cost!BZ$2,Spotplan!$C:$C,Cost!$BR6,Spotplan!$A:$A,$BS$1,Spotplan!$D:$D,Cost!BZ$3)</f>
        <v>416000</v>
      </c>
      <c r="CA6" s="22">
        <f>SUMIFS(Spotplan!$F:$F,Spotplan!$B:$B,Cost!CA$2,Spotplan!$C:$C,Cost!$BR6,Spotplan!$A:$A,$BS$1,Spotplan!$D:$D,Cost!CA$3)</f>
        <v>0</v>
      </c>
      <c r="CB6" s="22">
        <f>SUMIFS(Spotplan!$F:$F,Spotplan!$B:$B,Cost!CB$2,Spotplan!$C:$C,Cost!$BR6,Spotplan!$A:$A,$BS$1,Spotplan!$D:$D,Cost!CB$3)</f>
        <v>0</v>
      </c>
      <c r="CC6" s="22">
        <f>SUMIFS(Spotplan!$F:$F,Spotplan!$B:$B,Cost!CC$2,Spotplan!$C:$C,Cost!$BR6,Spotplan!$A:$A,$BS$1,Spotplan!$D:$D,Cost!CC$3)</f>
        <v>400000</v>
      </c>
      <c r="CD6" s="22">
        <f>SUMIFS(Spotplan!$F:$F,Spotplan!$B:$B,Cost!CD$2,Spotplan!$C:$C,Cost!$BR6,Spotplan!$A:$A,$BS$1,Spotplan!$D:$D,Cost!CD$3)</f>
        <v>0</v>
      </c>
      <c r="CE6" s="22">
        <f>SUMIFS(Spotplan!$F:$F,Spotplan!$B:$B,Cost!CE$2,Spotplan!$C:$C,Cost!$BR6,Spotplan!$A:$A,$CE$1,Spotplan!$D:$D,Cost!CE$3)</f>
        <v>0</v>
      </c>
      <c r="CF6" s="22">
        <f>SUMIFS(Spotplan!$F:$F,Spotplan!$B:$B,Cost!CF$2,Spotplan!$C:$C,Cost!$BR6,Spotplan!$A:$A,$CE$1,Spotplan!$D:$D,Cost!CF$3)</f>
        <v>224000</v>
      </c>
      <c r="CG6" s="22">
        <f>SUMIFS(Spotplan!$F:$F,Spotplan!$B:$B,Cost!CG$2,Spotplan!$C:$C,Cost!$BR6,Spotplan!$A:$A,$CE$1,Spotplan!$D:$D,Cost!CG$3)</f>
        <v>0</v>
      </c>
      <c r="CH6" s="22">
        <f>SUMIFS(Spotplan!$F:$F,Spotplan!$B:$B,Cost!CH$2,Spotplan!$C:$C,Cost!$BR6,Spotplan!$A:$A,$CE$1,Spotplan!$D:$D,Cost!CH$3)</f>
        <v>0</v>
      </c>
      <c r="CI6" s="22">
        <f>SUMIFS(Spotplan!$F:$F,Spotplan!$B:$B,Cost!CI$2,Spotplan!$C:$C,Cost!$BR6,Spotplan!$A:$A,$CE$1,Spotplan!$D:$D,Cost!CI$3)</f>
        <v>16000</v>
      </c>
      <c r="CJ6" s="22">
        <f>SUMIFS(Spotplan!$F:$F,Spotplan!$B:$B,Cost!CJ$2,Spotplan!$C:$C,Cost!$BR6,Spotplan!$A:$A,$CE$1,Spotplan!$D:$D,Cost!CJ$3)</f>
        <v>0</v>
      </c>
      <c r="CK6" s="22">
        <f>SUMIFS(Spotplan!$F:$F,Spotplan!$B:$B,Cost!CK$2,Spotplan!$C:$C,Cost!$BR6,Spotplan!$A:$A,$CE$1,Spotplan!$D:$D,Cost!CK$3)</f>
        <v>0</v>
      </c>
      <c r="CL6" s="22">
        <f>SUMIFS(Spotplan!$F:$F,Spotplan!$B:$B,Cost!CL$2,Spotplan!$C:$C,Cost!$BR6,Spotplan!$A:$A,$CE$1,Spotplan!$D:$D,Cost!CL$3)</f>
        <v>40000</v>
      </c>
      <c r="CM6" s="22">
        <f>SUMIFS(Spotplan!$F:$F,Spotplan!$B:$B,Cost!CM$2,Spotplan!$C:$C,Cost!$BR6,Spotplan!$A:$A,$CE$1,Spotplan!$D:$D,Cost!CM$3)</f>
        <v>0</v>
      </c>
      <c r="CN6" s="22">
        <f>SUMIFS(Spotplan!$F:$F,Spotplan!$B:$B,Cost!CN$2,Spotplan!$C:$C,Cost!$BR6,Spotplan!$A:$A,$CE$1,Spotplan!$D:$D,Cost!CN$3)</f>
        <v>0</v>
      </c>
      <c r="CO6" s="22">
        <f>SUMIFS(Spotplan!$F:$F,Spotplan!$B:$B,Cost!CO$2,Spotplan!$C:$C,Cost!$BR6,Spotplan!$A:$A,$CE$1,Spotplan!$D:$D,Cost!CO$3)</f>
        <v>56000</v>
      </c>
      <c r="CP6" s="22">
        <f>SUMIFS(Spotplan!$F:$F,Spotplan!$B:$B,Cost!CP$2,Spotplan!$C:$C,Cost!$BR6,Spotplan!$A:$A,$CE$1,Spotplan!$D:$D,Cost!CP$3)</f>
        <v>0</v>
      </c>
    </row>
    <row r="7" spans="1:94">
      <c r="A7" s="21" t="s">
        <v>132</v>
      </c>
      <c r="B7" s="199" t="s">
        <v>218</v>
      </c>
      <c r="C7" s="23">
        <f>SUM(O:Q)</f>
        <v>126283.5</v>
      </c>
      <c r="E7" s="104" t="s">
        <v>4</v>
      </c>
      <c r="F7" s="23">
        <f t="shared" si="5"/>
        <v>0</v>
      </c>
      <c r="G7" s="23">
        <f t="shared" si="6"/>
        <v>46983.199999999997</v>
      </c>
      <c r="H7" s="23">
        <f t="shared" si="7"/>
        <v>0</v>
      </c>
      <c r="I7" s="23">
        <f t="shared" si="8"/>
        <v>0</v>
      </c>
      <c r="J7" s="23">
        <f t="shared" si="9"/>
        <v>31955.735951999995</v>
      </c>
      <c r="K7" s="23">
        <f t="shared" si="10"/>
        <v>0</v>
      </c>
      <c r="L7" s="23">
        <f t="shared" si="11"/>
        <v>0</v>
      </c>
      <c r="M7" s="23">
        <f t="shared" si="12"/>
        <v>11735.510850000002</v>
      </c>
      <c r="N7" s="23">
        <f t="shared" si="13"/>
        <v>0</v>
      </c>
      <c r="O7" s="23">
        <f t="shared" si="14"/>
        <v>0</v>
      </c>
      <c r="P7" s="23">
        <f t="shared" si="15"/>
        <v>8056</v>
      </c>
      <c r="Q7" s="23">
        <f t="shared" si="16"/>
        <v>0</v>
      </c>
      <c r="R7" s="23">
        <f t="shared" si="17"/>
        <v>98730.446802000006</v>
      </c>
      <c r="S7" s="23">
        <f t="shared" si="18"/>
        <v>0</v>
      </c>
      <c r="T7" s="23">
        <f t="shared" si="19"/>
        <v>5617.92</v>
      </c>
      <c r="U7" s="23">
        <f t="shared" si="20"/>
        <v>0</v>
      </c>
      <c r="V7" s="23">
        <f t="shared" si="21"/>
        <v>0</v>
      </c>
      <c r="W7" s="23">
        <f t="shared" si="22"/>
        <v>2086.56</v>
      </c>
      <c r="X7" s="23">
        <f t="shared" si="23"/>
        <v>0</v>
      </c>
      <c r="Y7" s="23">
        <f t="shared" si="24"/>
        <v>0</v>
      </c>
      <c r="Z7" s="23">
        <f t="shared" si="25"/>
        <v>2520</v>
      </c>
      <c r="AA7" s="23">
        <f t="shared" si="26"/>
        <v>0</v>
      </c>
      <c r="AB7" s="23">
        <f t="shared" si="27"/>
        <v>0</v>
      </c>
      <c r="AC7" s="23">
        <f t="shared" si="28"/>
        <v>1900</v>
      </c>
      <c r="AD7" s="23">
        <f t="shared" si="29"/>
        <v>0</v>
      </c>
      <c r="AE7" s="23">
        <f t="shared" si="30"/>
        <v>12124.48</v>
      </c>
      <c r="AF7" s="23">
        <f t="shared" si="31"/>
        <v>110854.926802</v>
      </c>
      <c r="AH7" s="66" t="s">
        <v>4</v>
      </c>
      <c r="AI7" s="59">
        <v>20.9</v>
      </c>
      <c r="AJ7" s="59">
        <v>23.183999999999997</v>
      </c>
      <c r="AK7" s="59">
        <v>28.35</v>
      </c>
      <c r="AL7" s="59">
        <v>19</v>
      </c>
      <c r="AM7" s="189">
        <v>35.112000000000002</v>
      </c>
      <c r="AN7" s="59">
        <v>52.163999999999994</v>
      </c>
      <c r="AO7" s="189">
        <v>63</v>
      </c>
      <c r="AP7" s="59">
        <v>23.75</v>
      </c>
      <c r="AR7" s="66" t="s">
        <v>4</v>
      </c>
      <c r="AS7" s="22">
        <f>SUMIFS('OTV-广告位'!$E:$E,'OTV-广告位'!$A:$A,Cost!$AR7,'OTV-广告位'!$C:$C,Cost!AS$2,'OTV-广告位'!$B:$B,'OTV-广告位'!$B$6,'OTV-广告位'!$D:$D,Cost!AS$3)</f>
        <v>0</v>
      </c>
      <c r="AT7" s="22">
        <f>SUMIFS('OTV-广告位'!$E:$E,'OTV-广告位'!$A:$A,Cost!$AR7,'OTV-广告位'!$C:$C,Cost!AT$2,'OTV-广告位'!$B:$B,'OTV-广告位'!$B$6,'OTV-广告位'!$D:$D,Cost!AT$3)</f>
        <v>2717015</v>
      </c>
      <c r="AU7" s="22">
        <f>SUMIFS('OTV-广告位'!$E:$E,'OTV-广告位'!$A:$A,Cost!$AR7,'OTV-广告位'!$C:$C,Cost!AU$2,'OTV-广告位'!$B:$B,'OTV-广告位'!$B$6,'OTV-广告位'!$D:$D,Cost!AU$3)</f>
        <v>0</v>
      </c>
      <c r="AV7" s="22">
        <f>SUMIFS('OTV-广告位'!$E:$E,'OTV-广告位'!$A:$A,Cost!$AR7,'OTV-广告位'!$C:$C,Cost!AV$2,'OTV-广告位'!$B:$B,'OTV-广告位'!$B$6,'OTV-广告位'!$D:$D,Cost!AV$3)</f>
        <v>0</v>
      </c>
      <c r="AW7" s="22">
        <f>SUMIFS('OTV-广告位'!$E:$E,'OTV-广告位'!$A:$A,Cost!$AR7,'OTV-广告位'!$C:$C,Cost!AW$2,'OTV-广告位'!$B:$B,'OTV-广告位'!$B$6,'OTV-广告位'!$D:$D,Cost!AW$3)</f>
        <v>1378353</v>
      </c>
      <c r="AX7" s="22">
        <f>SUMIFS('OTV-广告位'!$E:$E,'OTV-广告位'!$A:$A,Cost!$AR7,'OTV-广告位'!$C:$C,Cost!AX$2,'OTV-广告位'!$B:$B,'OTV-广告位'!$B$6,'OTV-广告位'!$D:$D,Cost!AX$3)</f>
        <v>0</v>
      </c>
      <c r="AY7" s="22">
        <f>SUMIFS('OTV-广告位'!$E:$E,'OTV-广告位'!$A:$A,Cost!$AR7,'OTV-广告位'!$C:$C,Cost!AY$2,'OTV-广告位'!$B:$B,'OTV-广告位'!$B$6,'OTV-广告位'!$D:$D,Cost!AY$3)</f>
        <v>0</v>
      </c>
      <c r="AZ7" s="22">
        <f>SUMIFS('OTV-广告位'!$E:$E,'OTV-广告位'!$A:$A,Cost!$AR7,'OTV-广告位'!$C:$C,Cost!AZ$2,'OTV-广告位'!$B:$B,'OTV-广告位'!$B$6,'OTV-广告位'!$D:$D,Cost!AZ$3)</f>
        <v>413951</v>
      </c>
      <c r="BA7" s="22">
        <f>SUMIFS('OTV-广告位'!$E:$E,'OTV-广告位'!$A:$A,Cost!$AR7,'OTV-广告位'!$C:$C,Cost!BA$2,'OTV-广告位'!$B:$B,'OTV-广告位'!$B$6,'OTV-广告位'!$D:$D,Cost!BA$3)</f>
        <v>0</v>
      </c>
      <c r="BB7" s="22">
        <f>SUMIFS('OTV-广告位'!$E:$E,'OTV-广告位'!$A:$A,Cost!$AR7,'OTV-广告位'!$C:$C,Cost!BB$2,'OTV-广告位'!$B:$B,'OTV-广告位'!$B$6,'OTV-广告位'!$D:$D,Cost!BB$3)</f>
        <v>0</v>
      </c>
      <c r="BC7" s="22">
        <f>SUMIFS('OTV-广告位'!$E:$E,'OTV-广告位'!$A:$A,Cost!$AR7,'OTV-广告位'!$C:$C,Cost!BC$2,'OTV-广告位'!$B:$B,'OTV-广告位'!$B$6,'OTV-广告位'!$D:$D,Cost!BC$3)</f>
        <v>455612</v>
      </c>
      <c r="BD7" s="22">
        <f>SUMIFS('OTV-广告位'!$E:$E,'OTV-广告位'!$A:$A,Cost!$AR7,'OTV-广告位'!$C:$C,Cost!BD$2,'OTV-广告位'!$B:$B,'OTV-广告位'!$B$6,'OTV-广告位'!$D:$D,Cost!BD$3)</f>
        <v>0</v>
      </c>
      <c r="BE7" s="22">
        <f>SUMIFS('OTT-广告位'!$E:$E,'OTT-广告位'!$B:$B,'OTT-广告位'!$B$6,'OTT-广告位'!$A:$A,Cost!$AR7,'OTT-广告位'!$C:$C,Cost!BE$2,'OTT-广告位'!$D:$D,Cost!BE$3)</f>
        <v>0</v>
      </c>
      <c r="BF7" s="22">
        <f>SUMIFS('OTT-广告位'!$E:$E,'OTT-广告位'!$B:$B,'OTT-广告位'!$B$6,'OTT-广告位'!$A:$A,Cost!$AR7,'OTT-广告位'!$C:$C,Cost!BF$2,'OTT-广告位'!$D:$D,Cost!BF$3)</f>
        <v>256043</v>
      </c>
      <c r="BG7" s="22">
        <f>SUMIFS('OTT-广告位'!$E:$E,'OTT-广告位'!$B:$B,'OTT-广告位'!$B$6,'OTT-广告位'!$A:$A,Cost!$AR7,'OTT-广告位'!$C:$C,Cost!BG$2,'OTT-广告位'!$D:$D,Cost!BG$3)</f>
        <v>0</v>
      </c>
      <c r="BH7" s="22">
        <f>SUMIFS('OTT-广告位'!$E:$E,'OTT-广告位'!$B:$B,'OTT-广告位'!$B$6,'OTT-广告位'!$A:$A,Cost!$AR7,'OTT-广告位'!$C:$C,Cost!BH$2,'OTT-广告位'!$D:$D,Cost!BH$3)</f>
        <v>0</v>
      </c>
      <c r="BI7" s="22">
        <f>SUMIFS('OTT-广告位'!$E:$E,'OTT-广告位'!$B:$B,'OTT-广告位'!$B$6,'OTT-广告位'!$A:$A,Cost!$AR7,'OTT-广告位'!$C:$C,Cost!BI$2,'OTT-广告位'!$D:$D,Cost!BI$3)</f>
        <v>46447</v>
      </c>
      <c r="BJ7" s="22">
        <f>SUMIFS('OTT-广告位'!$E:$E,'OTT-广告位'!$B:$B,'OTT-广告位'!$B$6,'OTT-广告位'!$A:$A,Cost!$AR7,'OTT-广告位'!$C:$C,Cost!BJ$2,'OTT-广告位'!$D:$D,Cost!BJ$3)</f>
        <v>0</v>
      </c>
      <c r="BK7" s="22">
        <f>SUMIFS('OTT-广告位'!$E:$E,'OTT-广告位'!$B:$B,'OTT-广告位'!$B$6,'OTT-广告位'!$A:$A,Cost!$AR7,'OTT-广告位'!$C:$C,Cost!BK$2,'OTT-广告位'!$D:$D,Cost!BK$3)</f>
        <v>0</v>
      </c>
      <c r="BL7" s="22">
        <f>SUMIFS('OTT-广告位'!$E:$E,'OTT-广告位'!$B:$B,'OTT-广告位'!$B$6,'OTT-广告位'!$A:$A,Cost!$AR7,'OTT-广告位'!$C:$C,Cost!BL$2,'OTT-广告位'!$D:$D,Cost!BL$3)</f>
        <v>40240</v>
      </c>
      <c r="BM7" s="22">
        <f>SUMIFS('OTT-广告位'!$E:$E,'OTT-广告位'!$B:$B,'OTT-广告位'!$B$6,'OTT-广告位'!$A:$A,Cost!$AR7,'OTT-广告位'!$C:$C,Cost!BM$2,'OTT-广告位'!$D:$D,Cost!BM$3)</f>
        <v>0</v>
      </c>
      <c r="BN7" s="22">
        <f>SUMIFS('OTT-广告位'!$E:$E,'OTT-广告位'!$B:$B,'OTT-广告位'!$B$6,'OTT-广告位'!$A:$A,Cost!$AR7,'OTT-广告位'!$C:$C,Cost!BN$2,'OTT-广告位'!$D:$D,Cost!BN$3)</f>
        <v>0</v>
      </c>
      <c r="BO7" s="22">
        <f>SUMIFS('OTT-广告位'!$E:$E,'OTT-广告位'!$B:$B,'OTT-广告位'!$B$6,'OTT-广告位'!$A:$A,Cost!$AR7,'OTT-广告位'!$C:$C,Cost!BO$2,'OTT-广告位'!$D:$D,Cost!BO$3)</f>
        <v>91652</v>
      </c>
      <c r="BP7" s="22">
        <f>SUMIFS('OTT-广告位'!$E:$E,'OTT-广告位'!$B:$B,'OTT-广告位'!$B$6,'OTT-广告位'!$A:$A,Cost!$AR7,'OTT-广告位'!$C:$C,Cost!BP$2,'OTT-广告位'!$D:$D,Cost!BP$3)</f>
        <v>0</v>
      </c>
      <c r="BR7" s="66" t="s">
        <v>4</v>
      </c>
      <c r="BS7" s="22">
        <f>SUMIFS(Spotplan!$F:$F,Spotplan!$B:$B,Cost!BS$2,Spotplan!$C:$C,Cost!$BR7,Spotplan!$A:$A,$BS$1,Spotplan!$D:$D,Cost!BS$3)</f>
        <v>0</v>
      </c>
      <c r="BT7" s="22">
        <f>SUMIFS(Spotplan!$F:$F,Spotplan!$B:$B,Cost!BT$2,Spotplan!$C:$C,Cost!$BR7,Spotplan!$A:$A,$BS$1,Spotplan!$D:$D,Cost!BT$3)</f>
        <v>2248000</v>
      </c>
      <c r="BU7" s="22">
        <f>SUMIFS(Spotplan!$F:$F,Spotplan!$B:$B,Cost!BU$2,Spotplan!$C:$C,Cost!$BR7,Spotplan!$A:$A,$BS$1,Spotplan!$D:$D,Cost!BU$3)</f>
        <v>0</v>
      </c>
      <c r="BV7" s="22">
        <f>SUMIFS(Spotplan!$F:$F,Spotplan!$B:$B,Cost!BV$2,Spotplan!$C:$C,Cost!$BR7,Spotplan!$A:$A,$BS$1,Spotplan!$D:$D,Cost!BV$3)</f>
        <v>0</v>
      </c>
      <c r="BW7" s="22">
        <f>SUMIFS(Spotplan!$F:$F,Spotplan!$B:$B,Cost!BW$2,Spotplan!$C:$C,Cost!$BR7,Spotplan!$A:$A,$BS$1,Spotplan!$D:$D,Cost!BW$3)</f>
        <v>1456000</v>
      </c>
      <c r="BX7" s="22">
        <f>SUMIFS(Spotplan!$F:$F,Spotplan!$B:$B,Cost!BX$2,Spotplan!$C:$C,Cost!$BR7,Spotplan!$A:$A,$BS$1,Spotplan!$D:$D,Cost!BX$3)</f>
        <v>0</v>
      </c>
      <c r="BY7" s="22">
        <f>SUMIFS(Spotplan!$F:$F,Spotplan!$B:$B,Cost!BY$2,Spotplan!$C:$C,Cost!$BR7,Spotplan!$A:$A,$BS$1,Spotplan!$D:$D,Cost!BY$3)</f>
        <v>0</v>
      </c>
      <c r="BZ7" s="22">
        <f>SUMIFS(Spotplan!$F:$F,Spotplan!$B:$B,Cost!BZ$2,Spotplan!$C:$C,Cost!$BR7,Spotplan!$A:$A,$BS$1,Spotplan!$D:$D,Cost!BZ$3)</f>
        <v>416000</v>
      </c>
      <c r="CA7" s="22">
        <f>SUMIFS(Spotplan!$F:$F,Spotplan!$B:$B,Cost!CA$2,Spotplan!$C:$C,Cost!$BR7,Spotplan!$A:$A,$BS$1,Spotplan!$D:$D,Cost!CA$3)</f>
        <v>0</v>
      </c>
      <c r="CB7" s="22">
        <f>SUMIFS(Spotplan!$F:$F,Spotplan!$B:$B,Cost!CB$2,Spotplan!$C:$C,Cost!$BR7,Spotplan!$A:$A,$BS$1,Spotplan!$D:$D,Cost!CB$3)</f>
        <v>0</v>
      </c>
      <c r="CC7" s="22">
        <f>SUMIFS(Spotplan!$F:$F,Spotplan!$B:$B,Cost!CC$2,Spotplan!$C:$C,Cost!$BR7,Spotplan!$A:$A,$BS$1,Spotplan!$D:$D,Cost!CC$3)</f>
        <v>424000</v>
      </c>
      <c r="CD7" s="22">
        <f>SUMIFS(Spotplan!$F:$F,Spotplan!$B:$B,Cost!CD$2,Spotplan!$C:$C,Cost!$BR7,Spotplan!$A:$A,$BS$1,Spotplan!$D:$D,Cost!CD$3)</f>
        <v>0</v>
      </c>
      <c r="CE7" s="22">
        <f>SUMIFS(Spotplan!$F:$F,Spotplan!$B:$B,Cost!CE$2,Spotplan!$C:$C,Cost!$BR7,Spotplan!$A:$A,$CE$1,Spotplan!$D:$D,Cost!CE$3)</f>
        <v>0</v>
      </c>
      <c r="CF7" s="22">
        <f>SUMIFS(Spotplan!$F:$F,Spotplan!$B:$B,Cost!CF$2,Spotplan!$C:$C,Cost!$BR7,Spotplan!$A:$A,$CE$1,Spotplan!$D:$D,Cost!CF$3)</f>
        <v>160000</v>
      </c>
      <c r="CG7" s="22">
        <f>SUMIFS(Spotplan!$F:$F,Spotplan!$B:$B,Cost!CG$2,Spotplan!$C:$C,Cost!$BR7,Spotplan!$A:$A,$CE$1,Spotplan!$D:$D,Cost!CG$3)</f>
        <v>0</v>
      </c>
      <c r="CH7" s="22">
        <f>SUMIFS(Spotplan!$F:$F,Spotplan!$B:$B,Cost!CH$2,Spotplan!$C:$C,Cost!$BR7,Spotplan!$A:$A,$CE$1,Spotplan!$D:$D,Cost!CH$3)</f>
        <v>0</v>
      </c>
      <c r="CI7" s="22">
        <f>SUMIFS(Spotplan!$F:$F,Spotplan!$B:$B,Cost!CI$2,Spotplan!$C:$C,Cost!$BR7,Spotplan!$A:$A,$CE$1,Spotplan!$D:$D,Cost!CI$3)</f>
        <v>40000</v>
      </c>
      <c r="CJ7" s="22">
        <f>SUMIFS(Spotplan!$F:$F,Spotplan!$B:$B,Cost!CJ$2,Spotplan!$C:$C,Cost!$BR7,Spotplan!$A:$A,$CE$1,Spotplan!$D:$D,Cost!CJ$3)</f>
        <v>0</v>
      </c>
      <c r="CK7" s="22">
        <f>SUMIFS(Spotplan!$F:$F,Spotplan!$B:$B,Cost!CK$2,Spotplan!$C:$C,Cost!$BR7,Spotplan!$A:$A,$CE$1,Spotplan!$D:$D,Cost!CK$3)</f>
        <v>0</v>
      </c>
      <c r="CL7" s="22">
        <f>SUMIFS(Spotplan!$F:$F,Spotplan!$B:$B,Cost!CL$2,Spotplan!$C:$C,Cost!$BR7,Spotplan!$A:$A,$CE$1,Spotplan!$D:$D,Cost!CL$3)</f>
        <v>40000</v>
      </c>
      <c r="CM7" s="22">
        <f>SUMIFS(Spotplan!$F:$F,Spotplan!$B:$B,Cost!CM$2,Spotplan!$C:$C,Cost!$BR7,Spotplan!$A:$A,$CE$1,Spotplan!$D:$D,Cost!CM$3)</f>
        <v>0</v>
      </c>
      <c r="CN7" s="22">
        <f>SUMIFS(Spotplan!$F:$F,Spotplan!$B:$B,Cost!CN$2,Spotplan!$C:$C,Cost!$BR7,Spotplan!$A:$A,$CE$1,Spotplan!$D:$D,Cost!CN$3)</f>
        <v>0</v>
      </c>
      <c r="CO7" s="22">
        <f>SUMIFS(Spotplan!$F:$F,Spotplan!$B:$B,Cost!CO$2,Spotplan!$C:$C,Cost!$BR7,Spotplan!$A:$A,$CE$1,Spotplan!$D:$D,Cost!CO$3)</f>
        <v>80000</v>
      </c>
      <c r="CP7" s="22">
        <f>SUMIFS(Spotplan!$F:$F,Spotplan!$B:$B,Cost!CP$2,Spotplan!$C:$C,Cost!$BR7,Spotplan!$A:$A,$CE$1,Spotplan!$D:$D,Cost!CP$3)</f>
        <v>0</v>
      </c>
    </row>
    <row r="8" spans="1:94">
      <c r="A8" s="21" t="s">
        <v>132</v>
      </c>
      <c r="B8" s="21" t="s">
        <v>39</v>
      </c>
      <c r="C8" s="23">
        <f>SUM(C4:C7)</f>
        <v>1375268.8507490002</v>
      </c>
      <c r="E8" s="104" t="s">
        <v>5</v>
      </c>
      <c r="F8" s="23">
        <f t="shared" si="5"/>
        <v>0</v>
      </c>
      <c r="G8" s="23">
        <f t="shared" si="6"/>
        <v>13509.76</v>
      </c>
      <c r="H8" s="23">
        <f t="shared" si="7"/>
        <v>0</v>
      </c>
      <c r="I8" s="23">
        <f t="shared" si="8"/>
        <v>0</v>
      </c>
      <c r="J8" s="23">
        <f t="shared" si="9"/>
        <v>16157.486015999997</v>
      </c>
      <c r="K8" s="23">
        <f t="shared" si="10"/>
        <v>0</v>
      </c>
      <c r="L8" s="23">
        <f t="shared" si="11"/>
        <v>0</v>
      </c>
      <c r="M8" s="23">
        <f t="shared" si="12"/>
        <v>4586.3999999999996</v>
      </c>
      <c r="N8" s="23">
        <f t="shared" si="13"/>
        <v>0</v>
      </c>
      <c r="O8" s="23">
        <f t="shared" si="14"/>
        <v>0</v>
      </c>
      <c r="P8" s="23">
        <f t="shared" si="15"/>
        <v>9272</v>
      </c>
      <c r="Q8" s="23">
        <f t="shared" si="16"/>
        <v>0</v>
      </c>
      <c r="R8" s="23">
        <f t="shared" si="17"/>
        <v>43525.646015999999</v>
      </c>
      <c r="S8" s="23">
        <f t="shared" si="18"/>
        <v>0</v>
      </c>
      <c r="T8" s="23">
        <f t="shared" si="19"/>
        <v>3638.2720000000004</v>
      </c>
      <c r="U8" s="23">
        <f t="shared" si="20"/>
        <v>0</v>
      </c>
      <c r="V8" s="23">
        <f t="shared" si="21"/>
        <v>0</v>
      </c>
      <c r="W8" s="23">
        <f t="shared" si="22"/>
        <v>1700.16</v>
      </c>
      <c r="X8" s="23">
        <f t="shared" si="23"/>
        <v>0</v>
      </c>
      <c r="Y8" s="23">
        <f t="shared" si="24"/>
        <v>0</v>
      </c>
      <c r="Z8" s="23">
        <f t="shared" si="25"/>
        <v>1890</v>
      </c>
      <c r="AA8" s="23">
        <f t="shared" si="26"/>
        <v>0</v>
      </c>
      <c r="AB8" s="23">
        <f t="shared" si="27"/>
        <v>0</v>
      </c>
      <c r="AC8" s="23">
        <f t="shared" si="28"/>
        <v>1520</v>
      </c>
      <c r="AD8" s="23">
        <f t="shared" si="29"/>
        <v>0</v>
      </c>
      <c r="AE8" s="23">
        <f t="shared" si="30"/>
        <v>8748.4320000000007</v>
      </c>
      <c r="AF8" s="23">
        <f t="shared" si="31"/>
        <v>52274.078015999999</v>
      </c>
      <c r="AH8" s="66" t="s">
        <v>5</v>
      </c>
      <c r="AI8" s="59">
        <v>16.72</v>
      </c>
      <c r="AJ8" s="59">
        <v>15.455999999999998</v>
      </c>
      <c r="AK8" s="59">
        <v>22.05</v>
      </c>
      <c r="AL8" s="59">
        <v>19</v>
      </c>
      <c r="AM8" s="189">
        <v>26.752000000000002</v>
      </c>
      <c r="AN8" s="59">
        <v>42.503999999999998</v>
      </c>
      <c r="AO8" s="189">
        <v>47.25</v>
      </c>
      <c r="AP8" s="59">
        <v>23.75</v>
      </c>
      <c r="AR8" s="66" t="s">
        <v>5</v>
      </c>
      <c r="AS8" s="22">
        <f>SUMIFS('OTV-广告位'!$E:$E,'OTV-广告位'!$A:$A,Cost!$AR8,'OTV-广告位'!$C:$C,Cost!AS$2,'OTV-广告位'!$B:$B,'OTV-广告位'!$B$6,'OTV-广告位'!$D:$D,Cost!AS$3)</f>
        <v>0</v>
      </c>
      <c r="AT8" s="22">
        <f>SUMIFS('OTV-广告位'!$E:$E,'OTV-广告位'!$A:$A,Cost!$AR8,'OTV-广告位'!$C:$C,Cost!AT$2,'OTV-广告位'!$B:$B,'OTV-广告位'!$B$6,'OTV-广告位'!$D:$D,Cost!AT$3)</f>
        <v>870277</v>
      </c>
      <c r="AU8" s="22">
        <f>SUMIFS('OTV-广告位'!$E:$E,'OTV-广告位'!$A:$A,Cost!$AR8,'OTV-广告位'!$C:$C,Cost!AU$2,'OTV-广告位'!$B:$B,'OTV-广告位'!$B$6,'OTV-广告位'!$D:$D,Cost!AU$3)</f>
        <v>0</v>
      </c>
      <c r="AV8" s="22">
        <f>SUMIFS('OTV-广告位'!$E:$E,'OTV-广告位'!$A:$A,Cost!$AR8,'OTV-广告位'!$C:$C,Cost!AV$2,'OTV-广告位'!$B:$B,'OTV-广告位'!$B$6,'OTV-广告位'!$D:$D,Cost!AV$3)</f>
        <v>0</v>
      </c>
      <c r="AW8" s="22">
        <f>SUMIFS('OTV-广告位'!$E:$E,'OTV-广告位'!$A:$A,Cost!$AR8,'OTV-广告位'!$C:$C,Cost!AW$2,'OTV-广告位'!$B:$B,'OTV-广告位'!$B$6,'OTV-广告位'!$D:$D,Cost!AW$3)</f>
        <v>1045386</v>
      </c>
      <c r="AX8" s="22">
        <f>SUMIFS('OTV-广告位'!$E:$E,'OTV-广告位'!$A:$A,Cost!$AR8,'OTV-广告位'!$C:$C,Cost!AX$2,'OTV-广告位'!$B:$B,'OTV-广告位'!$B$6,'OTV-广告位'!$D:$D,Cost!AX$3)</f>
        <v>0</v>
      </c>
      <c r="AY8" s="22">
        <f>SUMIFS('OTV-广告位'!$E:$E,'OTV-广告位'!$A:$A,Cost!$AR8,'OTV-广告位'!$C:$C,Cost!AY$2,'OTV-广告位'!$B:$B,'OTV-广告位'!$B$6,'OTV-广告位'!$D:$D,Cost!AY$3)</f>
        <v>0</v>
      </c>
      <c r="AZ8" s="22">
        <f>SUMIFS('OTV-广告位'!$E:$E,'OTV-广告位'!$A:$A,Cost!$AR8,'OTV-广告位'!$C:$C,Cost!AZ$2,'OTV-广告位'!$B:$B,'OTV-广告位'!$B$6,'OTV-广告位'!$D:$D,Cost!AZ$3)</f>
        <v>211591</v>
      </c>
      <c r="BA8" s="22">
        <f>SUMIFS('OTV-广告位'!$E:$E,'OTV-广告位'!$A:$A,Cost!$AR8,'OTV-广告位'!$C:$C,Cost!BA$2,'OTV-广告位'!$B:$B,'OTV-广告位'!$B$6,'OTV-广告位'!$D:$D,Cost!BA$3)</f>
        <v>0</v>
      </c>
      <c r="BB8" s="22">
        <f>SUMIFS('OTV-广告位'!$E:$E,'OTV-广告位'!$A:$A,Cost!$AR8,'OTV-广告位'!$C:$C,Cost!BB$2,'OTV-广告位'!$B:$B,'OTV-广告位'!$B$6,'OTV-广告位'!$D:$D,Cost!BB$3)</f>
        <v>0</v>
      </c>
      <c r="BC8" s="22">
        <f>SUMIFS('OTV-广告位'!$E:$E,'OTV-广告位'!$A:$A,Cost!$AR8,'OTV-广告位'!$C:$C,Cost!BC$2,'OTV-广告位'!$B:$B,'OTV-广告位'!$B$6,'OTV-广告位'!$D:$D,Cost!BC$3)</f>
        <v>513710</v>
      </c>
      <c r="BD8" s="22">
        <f>SUMIFS('OTV-广告位'!$E:$E,'OTV-广告位'!$A:$A,Cost!$AR8,'OTV-广告位'!$C:$C,Cost!BD$2,'OTV-广告位'!$B:$B,'OTV-广告位'!$B$6,'OTV-广告位'!$D:$D,Cost!BD$3)</f>
        <v>0</v>
      </c>
      <c r="BE8" s="22">
        <f>SUMIFS('OTT-广告位'!$E:$E,'OTT-广告位'!$B:$B,'OTT-广告位'!$B$6,'OTT-广告位'!$A:$A,Cost!$AR8,'OTT-广告位'!$C:$C,Cost!BE$2,'OTT-广告位'!$D:$D,Cost!BE$3)</f>
        <v>0</v>
      </c>
      <c r="BF8" s="22">
        <f>SUMIFS('OTT-广告位'!$E:$E,'OTT-广告位'!$B:$B,'OTT-广告位'!$B$6,'OTT-广告位'!$A:$A,Cost!$AR8,'OTT-广告位'!$C:$C,Cost!BF$2,'OTT-广告位'!$D:$D,Cost!BF$3)</f>
        <v>229342</v>
      </c>
      <c r="BG8" s="22">
        <f>SUMIFS('OTT-广告位'!$E:$E,'OTT-广告位'!$B:$B,'OTT-广告位'!$B$6,'OTT-广告位'!$A:$A,Cost!$AR8,'OTT-广告位'!$C:$C,Cost!BG$2,'OTT-广告位'!$D:$D,Cost!BG$3)</f>
        <v>0</v>
      </c>
      <c r="BH8" s="22">
        <f>SUMIFS('OTT-广告位'!$E:$E,'OTT-广告位'!$B:$B,'OTT-广告位'!$B$6,'OTT-广告位'!$A:$A,Cost!$AR8,'OTT-广告位'!$C:$C,Cost!BH$2,'OTT-广告位'!$D:$D,Cost!BH$3)</f>
        <v>0</v>
      </c>
      <c r="BI8" s="22">
        <f>SUMIFS('OTT-广告位'!$E:$E,'OTT-广告位'!$B:$B,'OTT-广告位'!$B$6,'OTT-广告位'!$A:$A,Cost!$AR8,'OTT-广告位'!$C:$C,Cost!BI$2,'OTT-广告位'!$D:$D,Cost!BI$3)</f>
        <v>52914</v>
      </c>
      <c r="BJ8" s="22">
        <f>SUMIFS('OTT-广告位'!$E:$E,'OTT-广告位'!$B:$B,'OTT-广告位'!$B$6,'OTT-广告位'!$A:$A,Cost!$AR8,'OTT-广告位'!$C:$C,Cost!BJ$2,'OTT-广告位'!$D:$D,Cost!BJ$3)</f>
        <v>0</v>
      </c>
      <c r="BK8" s="22">
        <f>SUMIFS('OTT-广告位'!$E:$E,'OTT-广告位'!$B:$B,'OTT-广告位'!$B$6,'OTT-广告位'!$A:$A,Cost!$AR8,'OTT-广告位'!$C:$C,Cost!BK$2,'OTT-广告位'!$D:$D,Cost!BK$3)</f>
        <v>0</v>
      </c>
      <c r="BL8" s="22">
        <f>SUMIFS('OTT-广告位'!$E:$E,'OTT-广告位'!$B:$B,'OTT-广告位'!$B$6,'OTT-广告位'!$A:$A,Cost!$AR8,'OTT-广告位'!$C:$C,Cost!BL$2,'OTT-广告位'!$D:$D,Cost!BL$3)</f>
        <v>41333</v>
      </c>
      <c r="BM8" s="22">
        <f>SUMIFS('OTT-广告位'!$E:$E,'OTT-广告位'!$B:$B,'OTT-广告位'!$B$6,'OTT-广告位'!$A:$A,Cost!$AR8,'OTT-广告位'!$C:$C,Cost!BM$2,'OTT-广告位'!$D:$D,Cost!BM$3)</f>
        <v>0</v>
      </c>
      <c r="BN8" s="22">
        <f>SUMIFS('OTT-广告位'!$E:$E,'OTT-广告位'!$B:$B,'OTT-广告位'!$B$6,'OTT-广告位'!$A:$A,Cost!$AR8,'OTT-广告位'!$C:$C,Cost!BN$2,'OTT-广告位'!$D:$D,Cost!BN$3)</f>
        <v>0</v>
      </c>
      <c r="BO8" s="22">
        <f>SUMIFS('OTT-广告位'!$E:$E,'OTT-广告位'!$B:$B,'OTT-广告位'!$B$6,'OTT-广告位'!$A:$A,Cost!$AR8,'OTT-广告位'!$C:$C,Cost!BO$2,'OTT-广告位'!$D:$D,Cost!BO$3)</f>
        <v>72167</v>
      </c>
      <c r="BP8" s="22">
        <f>SUMIFS('OTT-广告位'!$E:$E,'OTT-广告位'!$B:$B,'OTT-广告位'!$B$6,'OTT-广告位'!$A:$A,Cost!$AR8,'OTT-广告位'!$C:$C,Cost!BP$2,'OTT-广告位'!$D:$D,Cost!BP$3)</f>
        <v>0</v>
      </c>
      <c r="BR8" s="66" t="s">
        <v>5</v>
      </c>
      <c r="BS8" s="22">
        <f>SUMIFS(Spotplan!$F:$F,Spotplan!$B:$B,Cost!BS$2,Spotplan!$C:$C,Cost!$BR8,Spotplan!$A:$A,$BS$1,Spotplan!$D:$D,Cost!BS$3)</f>
        <v>0</v>
      </c>
      <c r="BT8" s="22">
        <f>SUMIFS(Spotplan!$F:$F,Spotplan!$B:$B,Cost!BT$2,Spotplan!$C:$C,Cost!$BR8,Spotplan!$A:$A,$BS$1,Spotplan!$D:$D,Cost!BT$3)</f>
        <v>808000</v>
      </c>
      <c r="BU8" s="22">
        <f>SUMIFS(Spotplan!$F:$F,Spotplan!$B:$B,Cost!BU$2,Spotplan!$C:$C,Cost!$BR8,Spotplan!$A:$A,$BS$1,Spotplan!$D:$D,Cost!BU$3)</f>
        <v>0</v>
      </c>
      <c r="BV8" s="22">
        <f>SUMIFS(Spotplan!$F:$F,Spotplan!$B:$B,Cost!BV$2,Spotplan!$C:$C,Cost!$BR8,Spotplan!$A:$A,$BS$1,Spotplan!$D:$D,Cost!BV$3)</f>
        <v>0</v>
      </c>
      <c r="BW8" s="22">
        <f>SUMIFS(Spotplan!$F:$F,Spotplan!$B:$B,Cost!BW$2,Spotplan!$C:$C,Cost!$BR8,Spotplan!$A:$A,$BS$1,Spotplan!$D:$D,Cost!BW$3)</f>
        <v>1864000</v>
      </c>
      <c r="BX8" s="22">
        <f>SUMIFS(Spotplan!$F:$F,Spotplan!$B:$B,Cost!BX$2,Spotplan!$C:$C,Cost!$BR8,Spotplan!$A:$A,$BS$1,Spotplan!$D:$D,Cost!BX$3)</f>
        <v>0</v>
      </c>
      <c r="BY8" s="22">
        <f>SUMIFS(Spotplan!$F:$F,Spotplan!$B:$B,Cost!BY$2,Spotplan!$C:$C,Cost!$BR8,Spotplan!$A:$A,$BS$1,Spotplan!$D:$D,Cost!BY$3)</f>
        <v>0</v>
      </c>
      <c r="BZ8" s="22">
        <f>SUMIFS(Spotplan!$F:$F,Spotplan!$B:$B,Cost!BZ$2,Spotplan!$C:$C,Cost!$BR8,Spotplan!$A:$A,$BS$1,Spotplan!$D:$D,Cost!BZ$3)</f>
        <v>208000</v>
      </c>
      <c r="CA8" s="22">
        <f>SUMIFS(Spotplan!$F:$F,Spotplan!$B:$B,Cost!CA$2,Spotplan!$C:$C,Cost!$BR8,Spotplan!$A:$A,$BS$1,Spotplan!$D:$D,Cost!CA$3)</f>
        <v>0</v>
      </c>
      <c r="CB8" s="22">
        <f>SUMIFS(Spotplan!$F:$F,Spotplan!$B:$B,Cost!CB$2,Spotplan!$C:$C,Cost!$BR8,Spotplan!$A:$A,$BS$1,Spotplan!$D:$D,Cost!CB$3)</f>
        <v>0</v>
      </c>
      <c r="CC8" s="22">
        <f>SUMIFS(Spotplan!$F:$F,Spotplan!$B:$B,Cost!CC$2,Spotplan!$C:$C,Cost!$BR8,Spotplan!$A:$A,$BS$1,Spotplan!$D:$D,Cost!CC$3)</f>
        <v>488000</v>
      </c>
      <c r="CD8" s="22">
        <f>SUMIFS(Spotplan!$F:$F,Spotplan!$B:$B,Cost!CD$2,Spotplan!$C:$C,Cost!$BR8,Spotplan!$A:$A,$BS$1,Spotplan!$D:$D,Cost!CD$3)</f>
        <v>0</v>
      </c>
      <c r="CE8" s="22">
        <f>SUMIFS(Spotplan!$F:$F,Spotplan!$B:$B,Cost!CE$2,Spotplan!$C:$C,Cost!$BR8,Spotplan!$A:$A,$CE$1,Spotplan!$D:$D,Cost!CE$3)</f>
        <v>0</v>
      </c>
      <c r="CF8" s="22">
        <f>SUMIFS(Spotplan!$F:$F,Spotplan!$B:$B,Cost!CF$2,Spotplan!$C:$C,Cost!$BR8,Spotplan!$A:$A,$CE$1,Spotplan!$D:$D,Cost!CF$3)</f>
        <v>136000</v>
      </c>
      <c r="CG8" s="22">
        <f>SUMIFS(Spotplan!$F:$F,Spotplan!$B:$B,Cost!CG$2,Spotplan!$C:$C,Cost!$BR8,Spotplan!$A:$A,$CE$1,Spotplan!$D:$D,Cost!CG$3)</f>
        <v>0</v>
      </c>
      <c r="CH8" s="22">
        <f>SUMIFS(Spotplan!$F:$F,Spotplan!$B:$B,Cost!CH$2,Spotplan!$C:$C,Cost!$BR8,Spotplan!$A:$A,$CE$1,Spotplan!$D:$D,Cost!CH$3)</f>
        <v>0</v>
      </c>
      <c r="CI8" s="22">
        <f>SUMIFS(Spotplan!$F:$F,Spotplan!$B:$B,Cost!CI$2,Spotplan!$C:$C,Cost!$BR8,Spotplan!$A:$A,$CE$1,Spotplan!$D:$D,Cost!CI$3)</f>
        <v>40000</v>
      </c>
      <c r="CJ8" s="22">
        <f>SUMIFS(Spotplan!$F:$F,Spotplan!$B:$B,Cost!CJ$2,Spotplan!$C:$C,Cost!$BR8,Spotplan!$A:$A,$CE$1,Spotplan!$D:$D,Cost!CJ$3)</f>
        <v>0</v>
      </c>
      <c r="CK8" s="22">
        <f>SUMIFS(Spotplan!$F:$F,Spotplan!$B:$B,Cost!CK$2,Spotplan!$C:$C,Cost!$BR8,Spotplan!$A:$A,$CE$1,Spotplan!$D:$D,Cost!CK$3)</f>
        <v>0</v>
      </c>
      <c r="CL8" s="22">
        <f>SUMIFS(Spotplan!$F:$F,Spotplan!$B:$B,Cost!CL$2,Spotplan!$C:$C,Cost!$BR8,Spotplan!$A:$A,$CE$1,Spotplan!$D:$D,Cost!CL$3)</f>
        <v>40000</v>
      </c>
      <c r="CM8" s="22">
        <f>SUMIFS(Spotplan!$F:$F,Spotplan!$B:$B,Cost!CM$2,Spotplan!$C:$C,Cost!$BR8,Spotplan!$A:$A,$CE$1,Spotplan!$D:$D,Cost!CM$3)</f>
        <v>0</v>
      </c>
      <c r="CN8" s="22">
        <f>SUMIFS(Spotplan!$F:$F,Spotplan!$B:$B,Cost!CN$2,Spotplan!$C:$C,Cost!$BR8,Spotplan!$A:$A,$CE$1,Spotplan!$D:$D,Cost!CN$3)</f>
        <v>0</v>
      </c>
      <c r="CO8" s="22">
        <f>SUMIFS(Spotplan!$F:$F,Spotplan!$B:$B,Cost!CO$2,Spotplan!$C:$C,Cost!$BR8,Spotplan!$A:$A,$CE$1,Spotplan!$D:$D,Cost!CO$3)</f>
        <v>64000</v>
      </c>
      <c r="CP8" s="22">
        <f>SUMIFS(Spotplan!$F:$F,Spotplan!$B:$B,Cost!CP$2,Spotplan!$C:$C,Cost!$BR8,Spotplan!$A:$A,$CE$1,Spotplan!$D:$D,Cost!CP$3)</f>
        <v>0</v>
      </c>
    </row>
    <row r="9" spans="1:94">
      <c r="A9" s="21" t="s">
        <v>177</v>
      </c>
      <c r="B9" s="145" t="s">
        <v>190</v>
      </c>
      <c r="C9" s="23">
        <f>SUM(S:U)</f>
        <v>103110.656</v>
      </c>
      <c r="E9" s="103" t="s">
        <v>120</v>
      </c>
      <c r="F9" s="23">
        <f t="shared" si="5"/>
        <v>0</v>
      </c>
      <c r="G9" s="23">
        <f t="shared" si="6"/>
        <v>38623.199999999997</v>
      </c>
      <c r="H9" s="23">
        <f t="shared" si="7"/>
        <v>0</v>
      </c>
      <c r="I9" s="23">
        <f t="shared" si="8"/>
        <v>0</v>
      </c>
      <c r="J9" s="23">
        <f t="shared" si="9"/>
        <v>20772.863999999998</v>
      </c>
      <c r="K9" s="23">
        <f t="shared" si="10"/>
        <v>0</v>
      </c>
      <c r="L9" s="23">
        <f t="shared" si="11"/>
        <v>0</v>
      </c>
      <c r="M9" s="23">
        <f t="shared" si="12"/>
        <v>17010</v>
      </c>
      <c r="N9" s="23">
        <f t="shared" si="13"/>
        <v>0</v>
      </c>
      <c r="O9" s="23">
        <f t="shared" si="14"/>
        <v>0</v>
      </c>
      <c r="P9" s="23">
        <f t="shared" si="15"/>
        <v>5320</v>
      </c>
      <c r="Q9" s="23">
        <f t="shared" si="16"/>
        <v>0</v>
      </c>
      <c r="R9" s="23">
        <f t="shared" si="17"/>
        <v>81726.063999999998</v>
      </c>
      <c r="S9" s="23">
        <f t="shared" si="18"/>
        <v>0</v>
      </c>
      <c r="T9" s="23">
        <f t="shared" si="19"/>
        <v>5056.1279999999997</v>
      </c>
      <c r="U9" s="23">
        <f t="shared" si="20"/>
        <v>0</v>
      </c>
      <c r="V9" s="23">
        <f t="shared" si="21"/>
        <v>0</v>
      </c>
      <c r="W9" s="23">
        <f t="shared" si="22"/>
        <v>1669.2479999999998</v>
      </c>
      <c r="X9" s="23">
        <f t="shared" si="23"/>
        <v>0</v>
      </c>
      <c r="Y9" s="23">
        <f t="shared" si="24"/>
        <v>0</v>
      </c>
      <c r="Z9" s="23">
        <f t="shared" si="25"/>
        <v>2520</v>
      </c>
      <c r="AA9" s="23">
        <f t="shared" si="26"/>
        <v>0</v>
      </c>
      <c r="AB9" s="23">
        <f t="shared" si="27"/>
        <v>0</v>
      </c>
      <c r="AC9" s="23">
        <f t="shared" si="28"/>
        <v>1710</v>
      </c>
      <c r="AD9" s="23">
        <f t="shared" si="29"/>
        <v>0</v>
      </c>
      <c r="AE9" s="23">
        <f t="shared" si="30"/>
        <v>10955.376</v>
      </c>
      <c r="AF9" s="23">
        <f t="shared" si="31"/>
        <v>92681.44</v>
      </c>
      <c r="AH9" s="66" t="s">
        <v>120</v>
      </c>
      <c r="AI9" s="59">
        <v>20.9</v>
      </c>
      <c r="AJ9" s="59">
        <v>20.285999999999998</v>
      </c>
      <c r="AK9" s="59">
        <v>28.35</v>
      </c>
      <c r="AL9" s="59">
        <v>19</v>
      </c>
      <c r="AM9" s="189">
        <v>35.112000000000002</v>
      </c>
      <c r="AN9" s="59">
        <v>52.163999999999994</v>
      </c>
      <c r="AO9" s="189">
        <v>63</v>
      </c>
      <c r="AP9" s="59">
        <v>23.75</v>
      </c>
      <c r="AR9" s="66" t="s">
        <v>120</v>
      </c>
      <c r="AS9" s="22">
        <f>SUMIFS('OTV-广告位'!$E:$E,'OTV-广告位'!$A:$A,Cost!$AR9,'OTV-广告位'!$C:$C,Cost!AS$2,'OTV-广告位'!$B:$B,'OTV-广告位'!$B$6,'OTV-广告位'!$D:$D,Cost!AS$3)</f>
        <v>0</v>
      </c>
      <c r="AT9" s="22">
        <f>SUMIFS('OTV-广告位'!$E:$E,'OTV-广告位'!$A:$A,Cost!$AR9,'OTV-广告位'!$C:$C,Cost!AT$2,'OTV-广告位'!$B:$B,'OTV-广告位'!$B$6,'OTV-广告位'!$D:$D,Cost!AT$3)</f>
        <v>2497227</v>
      </c>
      <c r="AU9" s="22">
        <f>SUMIFS('OTV-广告位'!$E:$E,'OTV-广告位'!$A:$A,Cost!$AR9,'OTV-广告位'!$C:$C,Cost!AU$2,'OTV-广告位'!$B:$B,'OTV-广告位'!$B$6,'OTV-广告位'!$D:$D,Cost!AU$3)</f>
        <v>0</v>
      </c>
      <c r="AV9" s="22">
        <f>SUMIFS('OTV-广告位'!$E:$E,'OTV-广告位'!$A:$A,Cost!$AR9,'OTV-广告位'!$C:$C,Cost!AV$2,'OTV-广告位'!$B:$B,'OTV-广告位'!$B$6,'OTV-广告位'!$D:$D,Cost!AV$3)</f>
        <v>0</v>
      </c>
      <c r="AW9" s="22">
        <f>SUMIFS('OTV-广告位'!$E:$E,'OTV-广告位'!$A:$A,Cost!$AR9,'OTV-广告位'!$C:$C,Cost!AW$2,'OTV-广告位'!$B:$B,'OTV-广告位'!$B$6,'OTV-广告位'!$D:$D,Cost!AW$3)</f>
        <v>1199215</v>
      </c>
      <c r="AX9" s="22">
        <f>SUMIFS('OTV-广告位'!$E:$E,'OTV-广告位'!$A:$A,Cost!$AR9,'OTV-广告位'!$C:$C,Cost!AX$2,'OTV-广告位'!$B:$B,'OTV-广告位'!$B$6,'OTV-广告位'!$D:$D,Cost!AX$3)</f>
        <v>0</v>
      </c>
      <c r="AY9" s="22">
        <f>SUMIFS('OTV-广告位'!$E:$E,'OTV-广告位'!$A:$A,Cost!$AR9,'OTV-广告位'!$C:$C,Cost!AY$2,'OTV-广告位'!$B:$B,'OTV-广告位'!$B$6,'OTV-广告位'!$D:$D,Cost!AY$3)</f>
        <v>0</v>
      </c>
      <c r="AZ9" s="22">
        <f>SUMIFS('OTV-广告位'!$E:$E,'OTV-广告位'!$A:$A,Cost!$AR9,'OTV-广告位'!$C:$C,Cost!AZ$2,'OTV-广告位'!$B:$B,'OTV-广告位'!$B$6,'OTV-广告位'!$D:$D,Cost!AZ$3)</f>
        <v>605325</v>
      </c>
      <c r="BA9" s="22">
        <f>SUMIFS('OTV-广告位'!$E:$E,'OTV-广告位'!$A:$A,Cost!$AR9,'OTV-广告位'!$C:$C,Cost!BA$2,'OTV-广告位'!$B:$B,'OTV-广告位'!$B$6,'OTV-广告位'!$D:$D,Cost!BA$3)</f>
        <v>0</v>
      </c>
      <c r="BB9" s="22">
        <f>SUMIFS('OTV-广告位'!$E:$E,'OTV-广告位'!$A:$A,Cost!$AR9,'OTV-广告位'!$C:$C,Cost!BB$2,'OTV-广告位'!$B:$B,'OTV-广告位'!$B$6,'OTV-广告位'!$D:$D,Cost!BB$3)</f>
        <v>0</v>
      </c>
      <c r="BC9" s="22">
        <f>SUMIFS('OTV-广告位'!$E:$E,'OTV-广告位'!$A:$A,Cost!$AR9,'OTV-广告位'!$C:$C,Cost!BC$2,'OTV-广告位'!$B:$B,'OTV-广告位'!$B$6,'OTV-广告位'!$D:$D,Cost!BC$3)</f>
        <v>302220</v>
      </c>
      <c r="BD9" s="22">
        <f>SUMIFS('OTV-广告位'!$E:$E,'OTV-广告位'!$A:$A,Cost!$AR9,'OTV-广告位'!$C:$C,Cost!BD$2,'OTV-广告位'!$B:$B,'OTV-广告位'!$B$6,'OTV-广告位'!$D:$D,Cost!BD$3)</f>
        <v>0</v>
      </c>
      <c r="BE9" s="22">
        <f>SUMIFS('OTT-广告位'!$E:$E,'OTT-广告位'!$B:$B,'OTT-广告位'!$B$6,'OTT-广告位'!$A:$A,Cost!$AR9,'OTT-广告位'!$C:$C,Cost!BE$2,'OTT-广告位'!$D:$D,Cost!BE$3)</f>
        <v>0</v>
      </c>
      <c r="BF9" s="22">
        <f>SUMIFS('OTT-广告位'!$E:$E,'OTT-广告位'!$B:$B,'OTT-广告位'!$B$6,'OTT-广告位'!$A:$A,Cost!$AR9,'OTT-广告位'!$C:$C,Cost!BF$2,'OTT-广告位'!$D:$D,Cost!BF$3)</f>
        <v>232857</v>
      </c>
      <c r="BG9" s="22">
        <f>SUMIFS('OTT-广告位'!$E:$E,'OTT-广告位'!$B:$B,'OTT-广告位'!$B$6,'OTT-广告位'!$A:$A,Cost!$AR9,'OTT-广告位'!$C:$C,Cost!BG$2,'OTT-广告位'!$D:$D,Cost!BG$3)</f>
        <v>0</v>
      </c>
      <c r="BH9" s="22">
        <f>SUMIFS('OTT-广告位'!$E:$E,'OTT-广告位'!$B:$B,'OTT-广告位'!$B$6,'OTT-广告位'!$A:$A,Cost!$AR9,'OTT-广告位'!$C:$C,Cost!BH$2,'OTT-广告位'!$D:$D,Cost!BH$3)</f>
        <v>0</v>
      </c>
      <c r="BI9" s="22">
        <f>SUMIFS('OTT-广告位'!$E:$E,'OTT-广告位'!$B:$B,'OTT-广告位'!$B$6,'OTT-广告位'!$A:$A,Cost!$AR9,'OTT-广告位'!$C:$C,Cost!BI$2,'OTT-广告位'!$D:$D,Cost!BI$3)</f>
        <v>36131</v>
      </c>
      <c r="BJ9" s="22">
        <f>SUMIFS('OTT-广告位'!$E:$E,'OTT-广告位'!$B:$B,'OTT-广告位'!$B$6,'OTT-广告位'!$A:$A,Cost!$AR9,'OTT-广告位'!$C:$C,Cost!BJ$2,'OTT-广告位'!$D:$D,Cost!BJ$3)</f>
        <v>0</v>
      </c>
      <c r="BK9" s="22">
        <f>SUMIFS('OTT-广告位'!$E:$E,'OTT-广告位'!$B:$B,'OTT-广告位'!$B$6,'OTT-广告位'!$A:$A,Cost!$AR9,'OTT-广告位'!$C:$C,Cost!BK$2,'OTT-广告位'!$D:$D,Cost!BK$3)</f>
        <v>0</v>
      </c>
      <c r="BL9" s="22">
        <f>SUMIFS('OTT-广告位'!$E:$E,'OTT-广告位'!$B:$B,'OTT-广告位'!$B$6,'OTT-广告位'!$A:$A,Cost!$AR9,'OTT-广告位'!$C:$C,Cost!BL$2,'OTT-广告位'!$D:$D,Cost!BL$3)</f>
        <v>40286</v>
      </c>
      <c r="BM9" s="22">
        <f>SUMIFS('OTT-广告位'!$E:$E,'OTT-广告位'!$B:$B,'OTT-广告位'!$B$6,'OTT-广告位'!$A:$A,Cost!$AR9,'OTT-广告位'!$C:$C,Cost!BM$2,'OTT-广告位'!$D:$D,Cost!BM$3)</f>
        <v>0</v>
      </c>
      <c r="BN9" s="22">
        <f>SUMIFS('OTT-广告位'!$E:$E,'OTT-广告位'!$B:$B,'OTT-广告位'!$B$6,'OTT-广告位'!$A:$A,Cost!$AR9,'OTT-广告位'!$C:$C,Cost!BN$2,'OTT-广告位'!$D:$D,Cost!BN$3)</f>
        <v>0</v>
      </c>
      <c r="BO9" s="22">
        <f>SUMIFS('OTT-广告位'!$E:$E,'OTT-广告位'!$B:$B,'OTT-广告位'!$B$6,'OTT-广告位'!$A:$A,Cost!$AR9,'OTT-广告位'!$C:$C,Cost!BO$2,'OTT-广告位'!$D:$D,Cost!BO$3)</f>
        <v>81527</v>
      </c>
      <c r="BP9" s="22">
        <f>SUMIFS('OTT-广告位'!$E:$E,'OTT-广告位'!$B:$B,'OTT-广告位'!$B$6,'OTT-广告位'!$A:$A,Cost!$AR9,'OTT-广告位'!$C:$C,Cost!BP$2,'OTT-广告位'!$D:$D,Cost!BP$3)</f>
        <v>0</v>
      </c>
      <c r="BR9" s="66" t="s">
        <v>120</v>
      </c>
      <c r="BS9" s="22">
        <f>SUMIFS(Spotplan!$F:$F,Spotplan!$B:$B,Cost!BS$2,Spotplan!$C:$C,Cost!$BR9,Spotplan!$A:$A,$BS$1,Spotplan!$D:$D,Cost!BS$3)</f>
        <v>0</v>
      </c>
      <c r="BT9" s="22">
        <f>SUMIFS(Spotplan!$F:$F,Spotplan!$B:$B,Cost!BT$2,Spotplan!$C:$C,Cost!$BR9,Spotplan!$A:$A,$BS$1,Spotplan!$D:$D,Cost!BT$3)</f>
        <v>1848000</v>
      </c>
      <c r="BU9" s="22">
        <f>SUMIFS(Spotplan!$F:$F,Spotplan!$B:$B,Cost!BU$2,Spotplan!$C:$C,Cost!$BR9,Spotplan!$A:$A,$BS$1,Spotplan!$D:$D,Cost!BU$3)</f>
        <v>0</v>
      </c>
      <c r="BV9" s="22">
        <f>SUMIFS(Spotplan!$F:$F,Spotplan!$B:$B,Cost!BV$2,Spotplan!$C:$C,Cost!$BR9,Spotplan!$A:$A,$BS$1,Spotplan!$D:$D,Cost!BV$3)</f>
        <v>0</v>
      </c>
      <c r="BW9" s="22">
        <f>SUMIFS(Spotplan!$F:$F,Spotplan!$B:$B,Cost!BW$2,Spotplan!$C:$C,Cost!$BR9,Spotplan!$A:$A,$BS$1,Spotplan!$D:$D,Cost!BW$3)</f>
        <v>1024000</v>
      </c>
      <c r="BX9" s="22">
        <f>SUMIFS(Spotplan!$F:$F,Spotplan!$B:$B,Cost!BX$2,Spotplan!$C:$C,Cost!$BR9,Spotplan!$A:$A,$BS$1,Spotplan!$D:$D,Cost!BX$3)</f>
        <v>0</v>
      </c>
      <c r="BY9" s="22">
        <f>SUMIFS(Spotplan!$F:$F,Spotplan!$B:$B,Cost!BY$2,Spotplan!$C:$C,Cost!$BR9,Spotplan!$A:$A,$BS$1,Spotplan!$D:$D,Cost!BY$3)</f>
        <v>0</v>
      </c>
      <c r="BZ9" s="22">
        <f>SUMIFS(Spotplan!$F:$F,Spotplan!$B:$B,Cost!BZ$2,Spotplan!$C:$C,Cost!$BR9,Spotplan!$A:$A,$BS$1,Spotplan!$D:$D,Cost!BZ$3)</f>
        <v>600000</v>
      </c>
      <c r="CA9" s="22">
        <f>SUMIFS(Spotplan!$F:$F,Spotplan!$B:$B,Cost!CA$2,Spotplan!$C:$C,Cost!$BR9,Spotplan!$A:$A,$BS$1,Spotplan!$D:$D,Cost!CA$3)</f>
        <v>0</v>
      </c>
      <c r="CB9" s="22">
        <f>SUMIFS(Spotplan!$F:$F,Spotplan!$B:$B,Cost!CB$2,Spotplan!$C:$C,Cost!$BR9,Spotplan!$A:$A,$BS$1,Spotplan!$D:$D,Cost!CB$3)</f>
        <v>0</v>
      </c>
      <c r="CC9" s="22">
        <f>SUMIFS(Spotplan!$F:$F,Spotplan!$B:$B,Cost!CC$2,Spotplan!$C:$C,Cost!$BR9,Spotplan!$A:$A,$BS$1,Spotplan!$D:$D,Cost!CC$3)</f>
        <v>280000</v>
      </c>
      <c r="CD9" s="22">
        <f>SUMIFS(Spotplan!$F:$F,Spotplan!$B:$B,Cost!CD$2,Spotplan!$C:$C,Cost!$BR9,Spotplan!$A:$A,$BS$1,Spotplan!$D:$D,Cost!CD$3)</f>
        <v>0</v>
      </c>
      <c r="CE9" s="22">
        <f>SUMIFS(Spotplan!$F:$F,Spotplan!$B:$B,Cost!CE$2,Spotplan!$C:$C,Cost!$BR9,Spotplan!$A:$A,$CE$1,Spotplan!$D:$D,Cost!CE$3)</f>
        <v>0</v>
      </c>
      <c r="CF9" s="22">
        <f>SUMIFS(Spotplan!$F:$F,Spotplan!$B:$B,Cost!CF$2,Spotplan!$C:$C,Cost!$BR9,Spotplan!$A:$A,$CE$1,Spotplan!$D:$D,Cost!CF$3)</f>
        <v>144000</v>
      </c>
      <c r="CG9" s="22">
        <f>SUMIFS(Spotplan!$F:$F,Spotplan!$B:$B,Cost!CG$2,Spotplan!$C:$C,Cost!$BR9,Spotplan!$A:$A,$CE$1,Spotplan!$D:$D,Cost!CG$3)</f>
        <v>0</v>
      </c>
      <c r="CH9" s="22">
        <f>SUMIFS(Spotplan!$F:$F,Spotplan!$B:$B,Cost!CH$2,Spotplan!$C:$C,Cost!$BR9,Spotplan!$A:$A,$CE$1,Spotplan!$D:$D,Cost!CH$3)</f>
        <v>0</v>
      </c>
      <c r="CI9" s="22">
        <f>SUMIFS(Spotplan!$F:$F,Spotplan!$B:$B,Cost!CI$2,Spotplan!$C:$C,Cost!$BR9,Spotplan!$A:$A,$CE$1,Spotplan!$D:$D,Cost!CI$3)</f>
        <v>32000</v>
      </c>
      <c r="CJ9" s="22">
        <f>SUMIFS(Spotplan!$F:$F,Spotplan!$B:$B,Cost!CJ$2,Spotplan!$C:$C,Cost!$BR9,Spotplan!$A:$A,$CE$1,Spotplan!$D:$D,Cost!CJ$3)</f>
        <v>0</v>
      </c>
      <c r="CK9" s="22">
        <f>SUMIFS(Spotplan!$F:$F,Spotplan!$B:$B,Cost!CK$2,Spotplan!$C:$C,Cost!$BR9,Spotplan!$A:$A,$CE$1,Spotplan!$D:$D,Cost!CK$3)</f>
        <v>0</v>
      </c>
      <c r="CL9" s="22">
        <f>SUMIFS(Spotplan!$F:$F,Spotplan!$B:$B,Cost!CL$2,Spotplan!$C:$C,Cost!$BR9,Spotplan!$A:$A,$CE$1,Spotplan!$D:$D,Cost!CL$3)</f>
        <v>40000</v>
      </c>
      <c r="CM9" s="22">
        <f>SUMIFS(Spotplan!$F:$F,Spotplan!$B:$B,Cost!CM$2,Spotplan!$C:$C,Cost!$BR9,Spotplan!$A:$A,$CE$1,Spotplan!$D:$D,Cost!CM$3)</f>
        <v>0</v>
      </c>
      <c r="CN9" s="22">
        <f>SUMIFS(Spotplan!$F:$F,Spotplan!$B:$B,Cost!CN$2,Spotplan!$C:$C,Cost!$BR9,Spotplan!$A:$A,$CE$1,Spotplan!$D:$D,Cost!CN$3)</f>
        <v>0</v>
      </c>
      <c r="CO9" s="22">
        <f>SUMIFS(Spotplan!$F:$F,Spotplan!$B:$B,Cost!CO$2,Spotplan!$C:$C,Cost!$BR9,Spotplan!$A:$A,$CE$1,Spotplan!$D:$D,Cost!CO$3)</f>
        <v>72000</v>
      </c>
      <c r="CP9" s="22">
        <f>SUMIFS(Spotplan!$F:$F,Spotplan!$B:$B,Cost!CP$2,Spotplan!$C:$C,Cost!$BR9,Spotplan!$A:$A,$CE$1,Spotplan!$D:$D,Cost!CP$3)</f>
        <v>0</v>
      </c>
    </row>
    <row r="10" spans="1:94">
      <c r="A10" s="21" t="s">
        <v>177</v>
      </c>
      <c r="B10" s="145" t="s">
        <v>191</v>
      </c>
      <c r="C10" s="23">
        <f>SUM(V:X)</f>
        <v>81792.477731999999</v>
      </c>
      <c r="E10" s="103" t="s">
        <v>121</v>
      </c>
      <c r="F10" s="23">
        <f t="shared" si="5"/>
        <v>0</v>
      </c>
      <c r="G10" s="23">
        <f t="shared" si="6"/>
        <v>29594.399999999998</v>
      </c>
      <c r="H10" s="23">
        <f t="shared" si="7"/>
        <v>0</v>
      </c>
      <c r="I10" s="23">
        <f t="shared" si="8"/>
        <v>0</v>
      </c>
      <c r="J10" s="23">
        <f t="shared" si="9"/>
        <v>19165.178214</v>
      </c>
      <c r="K10" s="23">
        <f t="shared" si="10"/>
        <v>0</v>
      </c>
      <c r="L10" s="23">
        <f t="shared" si="11"/>
        <v>0</v>
      </c>
      <c r="M10" s="23">
        <f t="shared" si="12"/>
        <v>12669.926850000002</v>
      </c>
      <c r="N10" s="23">
        <f t="shared" si="13"/>
        <v>0</v>
      </c>
      <c r="O10" s="23">
        <f t="shared" si="14"/>
        <v>0</v>
      </c>
      <c r="P10" s="23">
        <f t="shared" si="15"/>
        <v>3648</v>
      </c>
      <c r="Q10" s="23">
        <f t="shared" si="16"/>
        <v>0</v>
      </c>
      <c r="R10" s="23">
        <f t="shared" si="17"/>
        <v>65077.505063999997</v>
      </c>
      <c r="S10" s="23">
        <f t="shared" si="18"/>
        <v>0</v>
      </c>
      <c r="T10" s="23">
        <f t="shared" si="19"/>
        <v>7865.0879999999997</v>
      </c>
      <c r="U10" s="23">
        <f t="shared" si="20"/>
        <v>0</v>
      </c>
      <c r="V10" s="23">
        <f t="shared" si="21"/>
        <v>0</v>
      </c>
      <c r="W10" s="23">
        <f t="shared" si="22"/>
        <v>417.31199999999995</v>
      </c>
      <c r="X10" s="23">
        <f t="shared" si="23"/>
        <v>0</v>
      </c>
      <c r="Y10" s="23">
        <f t="shared" si="24"/>
        <v>0</v>
      </c>
      <c r="Z10" s="23">
        <f t="shared" si="25"/>
        <v>3528</v>
      </c>
      <c r="AA10" s="23">
        <f t="shared" si="26"/>
        <v>0</v>
      </c>
      <c r="AB10" s="23">
        <f t="shared" si="27"/>
        <v>0</v>
      </c>
      <c r="AC10" s="23">
        <f t="shared" si="28"/>
        <v>2090</v>
      </c>
      <c r="AD10" s="23">
        <f t="shared" si="29"/>
        <v>0</v>
      </c>
      <c r="AE10" s="23">
        <f t="shared" si="30"/>
        <v>13900.4</v>
      </c>
      <c r="AF10" s="23">
        <f t="shared" si="31"/>
        <v>78977.905063999991</v>
      </c>
      <c r="AH10" s="66" t="s">
        <v>121</v>
      </c>
      <c r="AI10" s="59">
        <v>20.9</v>
      </c>
      <c r="AJ10" s="59">
        <v>20.285999999999998</v>
      </c>
      <c r="AK10" s="59">
        <v>28.35</v>
      </c>
      <c r="AL10" s="59">
        <v>19</v>
      </c>
      <c r="AM10" s="189">
        <v>35.112000000000002</v>
      </c>
      <c r="AN10" s="59">
        <v>52.163999999999994</v>
      </c>
      <c r="AO10" s="189">
        <v>63</v>
      </c>
      <c r="AP10" s="59">
        <v>23.75</v>
      </c>
      <c r="AR10" s="66" t="s">
        <v>121</v>
      </c>
      <c r="AS10" s="22">
        <f>SUMIFS('OTV-广告位'!$E:$E,'OTV-广告位'!$A:$A,Cost!$AR10,'OTV-广告位'!$C:$C,Cost!AS$2,'OTV-广告位'!$B:$B,'OTV-广告位'!$B$6,'OTV-广告位'!$D:$D,Cost!AS$3)</f>
        <v>0</v>
      </c>
      <c r="AT10" s="22">
        <f>SUMIFS('OTV-广告位'!$E:$E,'OTV-广告位'!$A:$A,Cost!$AR10,'OTV-广告位'!$C:$C,Cost!AT$2,'OTV-广告位'!$B:$B,'OTV-广告位'!$B$6,'OTV-广告位'!$D:$D,Cost!AT$3)</f>
        <v>1488814</v>
      </c>
      <c r="AU10" s="22">
        <f>SUMIFS('OTV-广告位'!$E:$E,'OTV-广告位'!$A:$A,Cost!$AR10,'OTV-广告位'!$C:$C,Cost!AU$2,'OTV-广告位'!$B:$B,'OTV-广告位'!$B$6,'OTV-广告位'!$D:$D,Cost!AU$3)</f>
        <v>0</v>
      </c>
      <c r="AV10" s="22">
        <f>SUMIFS('OTV-广告位'!$E:$E,'OTV-广告位'!$A:$A,Cost!$AR10,'OTV-广告位'!$C:$C,Cost!AV$2,'OTV-广告位'!$B:$B,'OTV-广告位'!$B$6,'OTV-广告位'!$D:$D,Cost!AV$3)</f>
        <v>0</v>
      </c>
      <c r="AW10" s="22">
        <f>SUMIFS('OTV-广告位'!$E:$E,'OTV-广告位'!$A:$A,Cost!$AR10,'OTV-广告位'!$C:$C,Cost!AW$2,'OTV-广告位'!$B:$B,'OTV-广告位'!$B$6,'OTV-广告位'!$D:$D,Cost!AW$3)</f>
        <v>944749</v>
      </c>
      <c r="AX10" s="22">
        <f>SUMIFS('OTV-广告位'!$E:$E,'OTV-广告位'!$A:$A,Cost!$AR10,'OTV-广告位'!$C:$C,Cost!AX$2,'OTV-广告位'!$B:$B,'OTV-广告位'!$B$6,'OTV-广告位'!$D:$D,Cost!AX$3)</f>
        <v>0</v>
      </c>
      <c r="AY10" s="22">
        <f>SUMIFS('OTV-广告位'!$E:$E,'OTV-广告位'!$A:$A,Cost!$AR10,'OTV-广告位'!$C:$C,Cost!AY$2,'OTV-广告位'!$B:$B,'OTV-广告位'!$B$6,'OTV-广告位'!$D:$D,Cost!AY$3)</f>
        <v>0</v>
      </c>
      <c r="AZ10" s="22">
        <f>SUMIFS('OTV-广告位'!$E:$E,'OTV-广告位'!$A:$A,Cost!$AR10,'OTV-广告位'!$C:$C,Cost!AZ$2,'OTV-广告位'!$B:$B,'OTV-广告位'!$B$6,'OTV-广告位'!$D:$D,Cost!AZ$3)</f>
        <v>446911</v>
      </c>
      <c r="BA10" s="22">
        <f>SUMIFS('OTV-广告位'!$E:$E,'OTV-广告位'!$A:$A,Cost!$AR10,'OTV-广告位'!$C:$C,Cost!BA$2,'OTV-广告位'!$B:$B,'OTV-广告位'!$B$6,'OTV-广告位'!$D:$D,Cost!BA$3)</f>
        <v>0</v>
      </c>
      <c r="BB10" s="22">
        <f>SUMIFS('OTV-广告位'!$E:$E,'OTV-广告位'!$A:$A,Cost!$AR10,'OTV-广告位'!$C:$C,Cost!BB$2,'OTV-广告位'!$B:$B,'OTV-广告位'!$B$6,'OTV-广告位'!$D:$D,Cost!BB$3)</f>
        <v>0</v>
      </c>
      <c r="BC10" s="22">
        <f>SUMIFS('OTV-广告位'!$E:$E,'OTV-广告位'!$A:$A,Cost!$AR10,'OTV-广告位'!$C:$C,Cost!BC$2,'OTV-广告位'!$B:$B,'OTV-广告位'!$B$6,'OTV-广告位'!$D:$D,Cost!BC$3)</f>
        <v>203651</v>
      </c>
      <c r="BD10" s="22">
        <f>SUMIFS('OTV-广告位'!$E:$E,'OTV-广告位'!$A:$A,Cost!$AR10,'OTV-广告位'!$C:$C,Cost!BD$2,'OTV-广告位'!$B:$B,'OTV-广告位'!$B$6,'OTV-广告位'!$D:$D,Cost!BD$3)</f>
        <v>0</v>
      </c>
      <c r="BE10" s="22">
        <f>SUMIFS('OTT-广告位'!$E:$E,'OTT-广告位'!$B:$B,'OTT-广告位'!$B$6,'OTT-广告位'!$A:$A,Cost!$AR10,'OTT-广告位'!$C:$C,Cost!BE$2,'OTT-广告位'!$D:$D,Cost!BE$3)</f>
        <v>0</v>
      </c>
      <c r="BF10" s="22">
        <f>SUMIFS('OTT-广告位'!$E:$E,'OTT-广告位'!$B:$B,'OTT-广告位'!$B$6,'OTT-广告位'!$A:$A,Cost!$AR10,'OTT-广告位'!$C:$C,Cost!BF$2,'OTT-广告位'!$D:$D,Cost!BF$3)</f>
        <v>352263</v>
      </c>
      <c r="BG10" s="22">
        <f>SUMIFS('OTT-广告位'!$E:$E,'OTT-广告位'!$B:$B,'OTT-广告位'!$B$6,'OTT-广告位'!$A:$A,Cost!$AR10,'OTT-广告位'!$C:$C,Cost!BG$2,'OTT-广告位'!$D:$D,Cost!BG$3)</f>
        <v>0</v>
      </c>
      <c r="BH10" s="22">
        <f>SUMIFS('OTT-广告位'!$E:$E,'OTT-广告位'!$B:$B,'OTT-广告位'!$B$6,'OTT-广告位'!$A:$A,Cost!$AR10,'OTT-广告位'!$C:$C,Cost!BH$2,'OTT-广告位'!$D:$D,Cost!BH$3)</f>
        <v>0</v>
      </c>
      <c r="BI10" s="22">
        <f>SUMIFS('OTT-广告位'!$E:$E,'OTT-广告位'!$B:$B,'OTT-广告位'!$B$6,'OTT-广告位'!$A:$A,Cost!$AR10,'OTT-广告位'!$C:$C,Cost!BI$2,'OTT-广告位'!$D:$D,Cost!BI$3)</f>
        <v>17288</v>
      </c>
      <c r="BJ10" s="22">
        <f>SUMIFS('OTT-广告位'!$E:$E,'OTT-广告位'!$B:$B,'OTT-广告位'!$B$6,'OTT-广告位'!$A:$A,Cost!$AR10,'OTT-广告位'!$C:$C,Cost!BJ$2,'OTT-广告位'!$D:$D,Cost!BJ$3)</f>
        <v>0</v>
      </c>
      <c r="BK10" s="22">
        <f>SUMIFS('OTT-广告位'!$E:$E,'OTT-广告位'!$B:$B,'OTT-广告位'!$B$6,'OTT-广告位'!$A:$A,Cost!$AR10,'OTT-广告位'!$C:$C,Cost!BK$2,'OTT-广告位'!$D:$D,Cost!BK$3)</f>
        <v>0</v>
      </c>
      <c r="BL10" s="22">
        <f>SUMIFS('OTT-广告位'!$E:$E,'OTT-广告位'!$B:$B,'OTT-广告位'!$B$6,'OTT-广告位'!$A:$A,Cost!$AR10,'OTT-广告位'!$C:$C,Cost!BL$2,'OTT-广告位'!$D:$D,Cost!BL$3)</f>
        <v>56165</v>
      </c>
      <c r="BM10" s="22">
        <f>SUMIFS('OTT-广告位'!$E:$E,'OTT-广告位'!$B:$B,'OTT-广告位'!$B$6,'OTT-广告位'!$A:$A,Cost!$AR10,'OTT-广告位'!$C:$C,Cost!BM$2,'OTT-广告位'!$D:$D,Cost!BM$3)</f>
        <v>0</v>
      </c>
      <c r="BN10" s="22">
        <f>SUMIFS('OTT-广告位'!$E:$E,'OTT-广告位'!$B:$B,'OTT-广告位'!$B$6,'OTT-广告位'!$A:$A,Cost!$AR10,'OTT-广告位'!$C:$C,Cost!BN$2,'OTT-广告位'!$D:$D,Cost!BN$3)</f>
        <v>0</v>
      </c>
      <c r="BO10" s="22">
        <f>SUMIFS('OTT-广告位'!$E:$E,'OTT-广告位'!$B:$B,'OTT-广告位'!$B$6,'OTT-广告位'!$A:$A,Cost!$AR10,'OTT-广告位'!$C:$C,Cost!BO$2,'OTT-广告位'!$D:$D,Cost!BO$3)</f>
        <v>100020</v>
      </c>
      <c r="BP10" s="22">
        <f>SUMIFS('OTT-广告位'!$E:$E,'OTT-广告位'!$B:$B,'OTT-广告位'!$B$6,'OTT-广告位'!$A:$A,Cost!$AR10,'OTT-广告位'!$C:$C,Cost!BP$2,'OTT-广告位'!$D:$D,Cost!BP$3)</f>
        <v>0</v>
      </c>
      <c r="BR10" s="66" t="s">
        <v>121</v>
      </c>
      <c r="BS10" s="22">
        <f>SUMIFS(Spotplan!$F:$F,Spotplan!$B:$B,Cost!BS$2,Spotplan!$C:$C,Cost!$BR10,Spotplan!$A:$A,$BS$1,Spotplan!$D:$D,Cost!BS$3)</f>
        <v>0</v>
      </c>
      <c r="BT10" s="22">
        <f>SUMIFS(Spotplan!$F:$F,Spotplan!$B:$B,Cost!BT$2,Spotplan!$C:$C,Cost!$BR10,Spotplan!$A:$A,$BS$1,Spotplan!$D:$D,Cost!BT$3)</f>
        <v>1416000</v>
      </c>
      <c r="BU10" s="22">
        <f>SUMIFS(Spotplan!$F:$F,Spotplan!$B:$B,Cost!BU$2,Spotplan!$C:$C,Cost!$BR10,Spotplan!$A:$A,$BS$1,Spotplan!$D:$D,Cost!BU$3)</f>
        <v>0</v>
      </c>
      <c r="BV10" s="22">
        <f>SUMIFS(Spotplan!$F:$F,Spotplan!$B:$B,Cost!BV$2,Spotplan!$C:$C,Cost!$BR10,Spotplan!$A:$A,$BS$1,Spotplan!$D:$D,Cost!BV$3)</f>
        <v>0</v>
      </c>
      <c r="BW10" s="22">
        <f>SUMIFS(Spotplan!$F:$F,Spotplan!$B:$B,Cost!BW$2,Spotplan!$C:$C,Cost!$BR10,Spotplan!$A:$A,$BS$1,Spotplan!$D:$D,Cost!BW$3)</f>
        <v>1392000</v>
      </c>
      <c r="BX10" s="22">
        <f>SUMIFS(Spotplan!$F:$F,Spotplan!$B:$B,Cost!BX$2,Spotplan!$C:$C,Cost!$BR10,Spotplan!$A:$A,$BS$1,Spotplan!$D:$D,Cost!BX$3)</f>
        <v>0</v>
      </c>
      <c r="BY10" s="22">
        <f>SUMIFS(Spotplan!$F:$F,Spotplan!$B:$B,Cost!BY$2,Spotplan!$C:$C,Cost!$BR10,Spotplan!$A:$A,$BS$1,Spotplan!$D:$D,Cost!BY$3)</f>
        <v>0</v>
      </c>
      <c r="BZ10" s="22">
        <f>SUMIFS(Spotplan!$F:$F,Spotplan!$B:$B,Cost!BZ$2,Spotplan!$C:$C,Cost!$BR10,Spotplan!$A:$A,$BS$1,Spotplan!$D:$D,Cost!BZ$3)</f>
        <v>448000</v>
      </c>
      <c r="CA10" s="22">
        <f>SUMIFS(Spotplan!$F:$F,Spotplan!$B:$B,Cost!CA$2,Spotplan!$C:$C,Cost!$BR10,Spotplan!$A:$A,$BS$1,Spotplan!$D:$D,Cost!CA$3)</f>
        <v>0</v>
      </c>
      <c r="CB10" s="22">
        <f>SUMIFS(Spotplan!$F:$F,Spotplan!$B:$B,Cost!CB$2,Spotplan!$C:$C,Cost!$BR10,Spotplan!$A:$A,$BS$1,Spotplan!$D:$D,Cost!CB$3)</f>
        <v>0</v>
      </c>
      <c r="CC10" s="22">
        <f>SUMIFS(Spotplan!$F:$F,Spotplan!$B:$B,Cost!CC$2,Spotplan!$C:$C,Cost!$BR10,Spotplan!$A:$A,$BS$1,Spotplan!$D:$D,Cost!CC$3)</f>
        <v>192000</v>
      </c>
      <c r="CD10" s="22">
        <f>SUMIFS(Spotplan!$F:$F,Spotplan!$B:$B,Cost!CD$2,Spotplan!$C:$C,Cost!$BR10,Spotplan!$A:$A,$BS$1,Spotplan!$D:$D,Cost!CD$3)</f>
        <v>0</v>
      </c>
      <c r="CE10" s="22">
        <f>SUMIFS(Spotplan!$F:$F,Spotplan!$B:$B,Cost!CE$2,Spotplan!$C:$C,Cost!$BR10,Spotplan!$A:$A,$CE$1,Spotplan!$D:$D,Cost!CE$3)</f>
        <v>0</v>
      </c>
      <c r="CF10" s="22">
        <f>SUMIFS(Spotplan!$F:$F,Spotplan!$B:$B,Cost!CF$2,Spotplan!$C:$C,Cost!$BR10,Spotplan!$A:$A,$CE$1,Spotplan!$D:$D,Cost!CF$3)</f>
        <v>224000</v>
      </c>
      <c r="CG10" s="22">
        <f>SUMIFS(Spotplan!$F:$F,Spotplan!$B:$B,Cost!CG$2,Spotplan!$C:$C,Cost!$BR10,Spotplan!$A:$A,$CE$1,Spotplan!$D:$D,Cost!CG$3)</f>
        <v>0</v>
      </c>
      <c r="CH10" s="22">
        <f>SUMIFS(Spotplan!$F:$F,Spotplan!$B:$B,Cost!CH$2,Spotplan!$C:$C,Cost!$BR10,Spotplan!$A:$A,$CE$1,Spotplan!$D:$D,Cost!CH$3)</f>
        <v>0</v>
      </c>
      <c r="CI10" s="22">
        <f>SUMIFS(Spotplan!$F:$F,Spotplan!$B:$B,Cost!CI$2,Spotplan!$C:$C,Cost!$BR10,Spotplan!$A:$A,$CE$1,Spotplan!$D:$D,Cost!CI$3)</f>
        <v>8000</v>
      </c>
      <c r="CJ10" s="22">
        <f>SUMIFS(Spotplan!$F:$F,Spotplan!$B:$B,Cost!CJ$2,Spotplan!$C:$C,Cost!$BR10,Spotplan!$A:$A,$CE$1,Spotplan!$D:$D,Cost!CJ$3)</f>
        <v>0</v>
      </c>
      <c r="CK10" s="22">
        <f>SUMIFS(Spotplan!$F:$F,Spotplan!$B:$B,Cost!CK$2,Spotplan!$C:$C,Cost!$BR10,Spotplan!$A:$A,$CE$1,Spotplan!$D:$D,Cost!CK$3)</f>
        <v>0</v>
      </c>
      <c r="CL10" s="22">
        <f>SUMIFS(Spotplan!$F:$F,Spotplan!$B:$B,Cost!CL$2,Spotplan!$C:$C,Cost!$BR10,Spotplan!$A:$A,$CE$1,Spotplan!$D:$D,Cost!CL$3)</f>
        <v>56000</v>
      </c>
      <c r="CM10" s="22">
        <f>SUMIFS(Spotplan!$F:$F,Spotplan!$B:$B,Cost!CM$2,Spotplan!$C:$C,Cost!$BR10,Spotplan!$A:$A,$CE$1,Spotplan!$D:$D,Cost!CM$3)</f>
        <v>0</v>
      </c>
      <c r="CN10" s="22">
        <f>SUMIFS(Spotplan!$F:$F,Spotplan!$B:$B,Cost!CN$2,Spotplan!$C:$C,Cost!$BR10,Spotplan!$A:$A,$CE$1,Spotplan!$D:$D,Cost!CN$3)</f>
        <v>0</v>
      </c>
      <c r="CO10" s="22">
        <f>SUMIFS(Spotplan!$F:$F,Spotplan!$B:$B,Cost!CO$2,Spotplan!$C:$C,Cost!$BR10,Spotplan!$A:$A,$CE$1,Spotplan!$D:$D,Cost!CO$3)</f>
        <v>88000</v>
      </c>
      <c r="CP10" s="22">
        <f>SUMIFS(Spotplan!$F:$F,Spotplan!$B:$B,Cost!CP$2,Spotplan!$C:$C,Cost!$BR10,Spotplan!$A:$A,$CE$1,Spotplan!$D:$D,Cost!CP$3)</f>
        <v>0</v>
      </c>
    </row>
    <row r="11" spans="1:94">
      <c r="A11" s="21" t="s">
        <v>177</v>
      </c>
      <c r="B11" s="145" t="s">
        <v>219</v>
      </c>
      <c r="C11" s="23">
        <f>SUM(Y:AA)</f>
        <v>54646.2</v>
      </c>
      <c r="E11" s="103" t="s">
        <v>3</v>
      </c>
      <c r="F11" s="23">
        <f t="shared" si="5"/>
        <v>0</v>
      </c>
      <c r="G11" s="23">
        <f t="shared" si="6"/>
        <v>19228</v>
      </c>
      <c r="H11" s="23">
        <f t="shared" si="7"/>
        <v>0</v>
      </c>
      <c r="I11" s="23">
        <f t="shared" si="8"/>
        <v>0</v>
      </c>
      <c r="J11" s="23">
        <f t="shared" si="9"/>
        <v>7707.7874159999992</v>
      </c>
      <c r="K11" s="23">
        <f t="shared" si="10"/>
        <v>0</v>
      </c>
      <c r="L11" s="23">
        <f t="shared" si="11"/>
        <v>0</v>
      </c>
      <c r="M11" s="23">
        <f t="shared" si="12"/>
        <v>5896.8</v>
      </c>
      <c r="N11" s="23">
        <f t="shared" si="13"/>
        <v>0</v>
      </c>
      <c r="O11" s="23">
        <f t="shared" si="14"/>
        <v>0</v>
      </c>
      <c r="P11" s="23">
        <f t="shared" si="15"/>
        <v>3952</v>
      </c>
      <c r="Q11" s="23">
        <f t="shared" si="16"/>
        <v>0</v>
      </c>
      <c r="R11" s="23">
        <f t="shared" si="17"/>
        <v>36784.587416000002</v>
      </c>
      <c r="S11" s="23">
        <f t="shared" si="18"/>
        <v>0</v>
      </c>
      <c r="T11" s="23">
        <f t="shared" si="19"/>
        <v>3089.8560000000002</v>
      </c>
      <c r="U11" s="23">
        <f t="shared" si="20"/>
        <v>0</v>
      </c>
      <c r="V11" s="23">
        <f t="shared" si="21"/>
        <v>0</v>
      </c>
      <c r="W11" s="23">
        <f t="shared" si="22"/>
        <v>5755.7235959999989</v>
      </c>
      <c r="X11" s="23">
        <f t="shared" si="23"/>
        <v>0</v>
      </c>
      <c r="Y11" s="23">
        <f t="shared" si="24"/>
        <v>0</v>
      </c>
      <c r="Z11" s="23">
        <f t="shared" si="25"/>
        <v>1512</v>
      </c>
      <c r="AA11" s="23">
        <f t="shared" si="26"/>
        <v>0</v>
      </c>
      <c r="AB11" s="23">
        <f t="shared" si="27"/>
        <v>0</v>
      </c>
      <c r="AC11" s="23">
        <f t="shared" si="28"/>
        <v>760</v>
      </c>
      <c r="AD11" s="23">
        <f t="shared" si="29"/>
        <v>0</v>
      </c>
      <c r="AE11" s="23">
        <f t="shared" si="30"/>
        <v>11117.579596</v>
      </c>
      <c r="AF11" s="23">
        <f t="shared" si="31"/>
        <v>47902.167012000005</v>
      </c>
      <c r="AH11" s="66" t="s">
        <v>3</v>
      </c>
      <c r="AI11" s="59">
        <v>20.9</v>
      </c>
      <c r="AJ11" s="59">
        <v>20.285999999999998</v>
      </c>
      <c r="AK11" s="59">
        <v>28.35</v>
      </c>
      <c r="AL11" s="59">
        <v>19</v>
      </c>
      <c r="AM11" s="189">
        <v>35.112000000000002</v>
      </c>
      <c r="AN11" s="59">
        <v>52.163999999999994</v>
      </c>
      <c r="AO11" s="189">
        <v>63</v>
      </c>
      <c r="AP11" s="59">
        <v>23.75</v>
      </c>
      <c r="AR11" s="66" t="s">
        <v>3</v>
      </c>
      <c r="AS11" s="22">
        <f>SUMIFS('OTV-广告位'!$E:$E,'OTV-广告位'!$A:$A,Cost!$AR11,'OTV-广告位'!$C:$C,Cost!AS$2,'OTV-广告位'!$B:$B,'OTV-广告位'!$B$6,'OTV-广告位'!$D:$D,Cost!AS$3)</f>
        <v>0</v>
      </c>
      <c r="AT11" s="22">
        <f>SUMIFS('OTV-广告位'!$E:$E,'OTV-广告位'!$A:$A,Cost!$AR11,'OTV-广告位'!$C:$C,Cost!AT$2,'OTV-广告位'!$B:$B,'OTV-广告位'!$B$6,'OTV-广告位'!$D:$D,Cost!AT$3)</f>
        <v>948723</v>
      </c>
      <c r="AU11" s="22">
        <f>SUMIFS('OTV-广告位'!$E:$E,'OTV-广告位'!$A:$A,Cost!$AR11,'OTV-广告位'!$C:$C,Cost!AU$2,'OTV-广告位'!$B:$B,'OTV-广告位'!$B$6,'OTV-广告位'!$D:$D,Cost!AU$3)</f>
        <v>0</v>
      </c>
      <c r="AV11" s="22">
        <f>SUMIFS('OTV-广告位'!$E:$E,'OTV-广告位'!$A:$A,Cost!$AR11,'OTV-广告位'!$C:$C,Cost!AV$2,'OTV-广告位'!$B:$B,'OTV-广告位'!$B$6,'OTV-广告位'!$D:$D,Cost!AV$3)</f>
        <v>0</v>
      </c>
      <c r="AW11" s="22">
        <f>SUMIFS('OTV-广告位'!$E:$E,'OTV-广告位'!$A:$A,Cost!$AR11,'OTV-广告位'!$C:$C,Cost!AW$2,'OTV-广告位'!$B:$B,'OTV-广告位'!$B$6,'OTV-广告位'!$D:$D,Cost!AW$3)</f>
        <v>379956</v>
      </c>
      <c r="AX11" s="22">
        <f>SUMIFS('OTV-广告位'!$E:$E,'OTV-广告位'!$A:$A,Cost!$AR11,'OTV-广告位'!$C:$C,Cost!AX$2,'OTV-广告位'!$B:$B,'OTV-广告位'!$B$6,'OTV-广告位'!$D:$D,Cost!AX$3)</f>
        <v>0</v>
      </c>
      <c r="AY11" s="22">
        <f>SUMIFS('OTV-广告位'!$E:$E,'OTV-广告位'!$A:$A,Cost!$AR11,'OTV-广告位'!$C:$C,Cost!AY$2,'OTV-广告位'!$B:$B,'OTV-广告位'!$B$6,'OTV-广告位'!$D:$D,Cost!AY$3)</f>
        <v>0</v>
      </c>
      <c r="AZ11" s="22">
        <f>SUMIFS('OTV-广告位'!$E:$E,'OTV-广告位'!$A:$A,Cost!$AR11,'OTV-广告位'!$C:$C,Cost!AZ$2,'OTV-广告位'!$B:$B,'OTV-广告位'!$B$6,'OTV-广告位'!$D:$D,Cost!AZ$3)</f>
        <v>209301</v>
      </c>
      <c r="BA11" s="22">
        <f>SUMIFS('OTV-广告位'!$E:$E,'OTV-广告位'!$A:$A,Cost!$AR11,'OTV-广告位'!$C:$C,Cost!BA$2,'OTV-广告位'!$B:$B,'OTV-广告位'!$B$6,'OTV-广告位'!$D:$D,Cost!BA$3)</f>
        <v>0</v>
      </c>
      <c r="BB11" s="22">
        <f>SUMIFS('OTV-广告位'!$E:$E,'OTV-广告位'!$A:$A,Cost!$AR11,'OTV-广告位'!$C:$C,Cost!BB$2,'OTV-广告位'!$B:$B,'OTV-广告位'!$B$6,'OTV-广告位'!$D:$D,Cost!BB$3)</f>
        <v>0</v>
      </c>
      <c r="BC11" s="22">
        <f>SUMIFS('OTV-广告位'!$E:$E,'OTV-广告位'!$A:$A,Cost!$AR11,'OTV-广告位'!$C:$C,Cost!BC$2,'OTV-广告位'!$B:$B,'OTV-广告位'!$B$6,'OTV-广告位'!$D:$D,Cost!BC$3)</f>
        <v>221194</v>
      </c>
      <c r="BD11" s="22">
        <f>SUMIFS('OTV-广告位'!$E:$E,'OTV-广告位'!$A:$A,Cost!$AR11,'OTV-广告位'!$C:$C,Cost!BD$2,'OTV-广告位'!$B:$B,'OTV-广告位'!$B$6,'OTV-广告位'!$D:$D,Cost!BD$3)</f>
        <v>0</v>
      </c>
      <c r="BE11" s="22">
        <f>SUMIFS('OTT-广告位'!$E:$E,'OTT-广告位'!$B:$B,'OTT-广告位'!$B$6,'OTT-广告位'!$A:$A,Cost!$AR11,'OTT-广告位'!$C:$C,Cost!BE$2,'OTT-广告位'!$D:$D,Cost!BE$3)</f>
        <v>0</v>
      </c>
      <c r="BF11" s="22">
        <f>SUMIFS('OTT-广告位'!$E:$E,'OTT-广告位'!$B:$B,'OTT-广告位'!$B$6,'OTT-广告位'!$A:$A,Cost!$AR11,'OTT-广告位'!$C:$C,Cost!BF$2,'OTT-广告位'!$D:$D,Cost!BF$3)</f>
        <v>117256</v>
      </c>
      <c r="BG11" s="22">
        <f>SUMIFS('OTT-广告位'!$E:$E,'OTT-广告位'!$B:$B,'OTT-广告位'!$B$6,'OTT-广告位'!$A:$A,Cost!$AR11,'OTT-广告位'!$C:$C,Cost!BG$2,'OTT-广告位'!$D:$D,Cost!BG$3)</f>
        <v>0</v>
      </c>
      <c r="BH11" s="22">
        <f>SUMIFS('OTT-广告位'!$E:$E,'OTT-广告位'!$B:$B,'OTT-广告位'!$B$6,'OTT-广告位'!$A:$A,Cost!$AR11,'OTT-广告位'!$C:$C,Cost!BH$2,'OTT-广告位'!$D:$D,Cost!BH$3)</f>
        <v>0</v>
      </c>
      <c r="BI11" s="22">
        <f>SUMIFS('OTT-广告位'!$E:$E,'OTT-广告位'!$B:$B,'OTT-广告位'!$B$6,'OTT-广告位'!$A:$A,Cost!$AR11,'OTT-广告位'!$C:$C,Cost!BI$2,'OTT-广告位'!$D:$D,Cost!BI$3)</f>
        <v>110339</v>
      </c>
      <c r="BJ11" s="22">
        <f>SUMIFS('OTT-广告位'!$E:$E,'OTT-广告位'!$B:$B,'OTT-广告位'!$B$6,'OTT-广告位'!$A:$A,Cost!$AR11,'OTT-广告位'!$C:$C,Cost!BJ$2,'OTT-广告位'!$D:$D,Cost!BJ$3)</f>
        <v>0</v>
      </c>
      <c r="BK11" s="22">
        <f>SUMIFS('OTT-广告位'!$E:$E,'OTT-广告位'!$B:$B,'OTT-广告位'!$B$6,'OTT-广告位'!$A:$A,Cost!$AR11,'OTT-广告位'!$C:$C,Cost!BK$2,'OTT-广告位'!$D:$D,Cost!BK$3)</f>
        <v>0</v>
      </c>
      <c r="BL11" s="22">
        <f>SUMIFS('OTT-广告位'!$E:$E,'OTT-广告位'!$B:$B,'OTT-广告位'!$B$6,'OTT-广告位'!$A:$A,Cost!$AR11,'OTT-广告位'!$C:$C,Cost!BL$2,'OTT-广告位'!$D:$D,Cost!BL$3)</f>
        <v>24765</v>
      </c>
      <c r="BM11" s="22">
        <f>SUMIFS('OTT-广告位'!$E:$E,'OTT-广告位'!$B:$B,'OTT-广告位'!$B$6,'OTT-广告位'!$A:$A,Cost!$AR11,'OTT-广告位'!$C:$C,Cost!BM$2,'OTT-广告位'!$D:$D,Cost!BM$3)</f>
        <v>0</v>
      </c>
      <c r="BN11" s="22">
        <f>SUMIFS('OTT-广告位'!$E:$E,'OTT-广告位'!$B:$B,'OTT-广告位'!$B$6,'OTT-广告位'!$A:$A,Cost!$AR11,'OTT-广告位'!$C:$C,Cost!BN$2,'OTT-广告位'!$D:$D,Cost!BN$3)</f>
        <v>0</v>
      </c>
      <c r="BO11" s="22">
        <f>SUMIFS('OTT-广告位'!$E:$E,'OTT-广告位'!$B:$B,'OTT-广告位'!$B$6,'OTT-广告位'!$A:$A,Cost!$AR11,'OTT-广告位'!$C:$C,Cost!BO$2,'OTT-广告位'!$D:$D,Cost!BO$3)</f>
        <v>36795</v>
      </c>
      <c r="BP11" s="22">
        <f>SUMIFS('OTT-广告位'!$E:$E,'OTT-广告位'!$B:$B,'OTT-广告位'!$B$6,'OTT-广告位'!$A:$A,Cost!$AR11,'OTT-广告位'!$C:$C,Cost!BP$2,'OTT-广告位'!$D:$D,Cost!BP$3)</f>
        <v>0</v>
      </c>
      <c r="BR11" s="66" t="s">
        <v>3</v>
      </c>
      <c r="BS11" s="22">
        <f>SUMIFS(Spotplan!$F:$F,Spotplan!$B:$B,Cost!BS$2,Spotplan!$C:$C,Cost!$BR11,Spotplan!$A:$A,$BS$1,Spotplan!$D:$D,Cost!BS$3)</f>
        <v>0</v>
      </c>
      <c r="BT11" s="22">
        <f>SUMIFS(Spotplan!$F:$F,Spotplan!$B:$B,Cost!BT$2,Spotplan!$C:$C,Cost!$BR11,Spotplan!$A:$A,$BS$1,Spotplan!$D:$D,Cost!BT$3)</f>
        <v>920000</v>
      </c>
      <c r="BU11" s="22">
        <f>SUMIFS(Spotplan!$F:$F,Spotplan!$B:$B,Cost!BU$2,Spotplan!$C:$C,Cost!$BR11,Spotplan!$A:$A,$BS$1,Spotplan!$D:$D,Cost!BU$3)</f>
        <v>0</v>
      </c>
      <c r="BV11" s="22">
        <f>SUMIFS(Spotplan!$F:$F,Spotplan!$B:$B,Cost!BV$2,Spotplan!$C:$C,Cost!$BR11,Spotplan!$A:$A,$BS$1,Spotplan!$D:$D,Cost!BV$3)</f>
        <v>0</v>
      </c>
      <c r="BW11" s="22">
        <f>SUMIFS(Spotplan!$F:$F,Spotplan!$B:$B,Cost!BW$2,Spotplan!$C:$C,Cost!$BR11,Spotplan!$A:$A,$BS$1,Spotplan!$D:$D,Cost!BW$3)</f>
        <v>1184000</v>
      </c>
      <c r="BX11" s="22">
        <f>SUMIFS(Spotplan!$F:$F,Spotplan!$B:$B,Cost!BX$2,Spotplan!$C:$C,Cost!$BR11,Spotplan!$A:$A,$BS$1,Spotplan!$D:$D,Cost!BX$3)</f>
        <v>0</v>
      </c>
      <c r="BY11" s="22">
        <f>SUMIFS(Spotplan!$F:$F,Spotplan!$B:$B,Cost!BY$2,Spotplan!$C:$C,Cost!$BR11,Spotplan!$A:$A,$BS$1,Spotplan!$D:$D,Cost!BY$3)</f>
        <v>0</v>
      </c>
      <c r="BZ11" s="22">
        <f>SUMIFS(Spotplan!$F:$F,Spotplan!$B:$B,Cost!BZ$2,Spotplan!$C:$C,Cost!$BR11,Spotplan!$A:$A,$BS$1,Spotplan!$D:$D,Cost!BZ$3)</f>
        <v>208000</v>
      </c>
      <c r="CA11" s="22">
        <f>SUMIFS(Spotplan!$F:$F,Spotplan!$B:$B,Cost!CA$2,Spotplan!$C:$C,Cost!$BR11,Spotplan!$A:$A,$BS$1,Spotplan!$D:$D,Cost!CA$3)</f>
        <v>0</v>
      </c>
      <c r="CB11" s="22">
        <f>SUMIFS(Spotplan!$F:$F,Spotplan!$B:$B,Cost!CB$2,Spotplan!$C:$C,Cost!$BR11,Spotplan!$A:$A,$BS$1,Spotplan!$D:$D,Cost!CB$3)</f>
        <v>0</v>
      </c>
      <c r="CC11" s="22">
        <f>SUMIFS(Spotplan!$F:$F,Spotplan!$B:$B,Cost!CC$2,Spotplan!$C:$C,Cost!$BR11,Spotplan!$A:$A,$BS$1,Spotplan!$D:$D,Cost!CC$3)</f>
        <v>208000</v>
      </c>
      <c r="CD11" s="22">
        <f>SUMIFS(Spotplan!$F:$F,Spotplan!$B:$B,Cost!CD$2,Spotplan!$C:$C,Cost!$BR11,Spotplan!$A:$A,$BS$1,Spotplan!$D:$D,Cost!CD$3)</f>
        <v>0</v>
      </c>
      <c r="CE11" s="22">
        <f>SUMIFS(Spotplan!$F:$F,Spotplan!$B:$B,Cost!CE$2,Spotplan!$C:$C,Cost!$BR11,Spotplan!$A:$A,$CE$1,Spotplan!$D:$D,Cost!CE$3)</f>
        <v>0</v>
      </c>
      <c r="CF11" s="22">
        <f>SUMIFS(Spotplan!$F:$F,Spotplan!$B:$B,Cost!CF$2,Spotplan!$C:$C,Cost!$BR11,Spotplan!$A:$A,$CE$1,Spotplan!$D:$D,Cost!CF$3)</f>
        <v>88000</v>
      </c>
      <c r="CG11" s="22">
        <f>SUMIFS(Spotplan!$F:$F,Spotplan!$B:$B,Cost!CG$2,Spotplan!$C:$C,Cost!$BR11,Spotplan!$A:$A,$CE$1,Spotplan!$D:$D,Cost!CG$3)</f>
        <v>0</v>
      </c>
      <c r="CH11" s="22">
        <f>SUMIFS(Spotplan!$F:$F,Spotplan!$B:$B,Cost!CH$2,Spotplan!$C:$C,Cost!$BR11,Spotplan!$A:$A,$CE$1,Spotplan!$D:$D,Cost!CH$3)</f>
        <v>0</v>
      </c>
      <c r="CI11" s="22">
        <f>SUMIFS(Spotplan!$F:$F,Spotplan!$B:$B,Cost!CI$2,Spotplan!$C:$C,Cost!$BR11,Spotplan!$A:$A,$CE$1,Spotplan!$D:$D,Cost!CI$3)</f>
        <v>112000</v>
      </c>
      <c r="CJ11" s="22">
        <f>SUMIFS(Spotplan!$F:$F,Spotplan!$B:$B,Cost!CJ$2,Spotplan!$C:$C,Cost!$BR11,Spotplan!$A:$A,$CE$1,Spotplan!$D:$D,Cost!CJ$3)</f>
        <v>0</v>
      </c>
      <c r="CK11" s="22">
        <f>SUMIFS(Spotplan!$F:$F,Spotplan!$B:$B,Cost!CK$2,Spotplan!$C:$C,Cost!$BR11,Spotplan!$A:$A,$CE$1,Spotplan!$D:$D,Cost!CK$3)</f>
        <v>0</v>
      </c>
      <c r="CL11" s="22">
        <f>SUMIFS(Spotplan!$F:$F,Spotplan!$B:$B,Cost!CL$2,Spotplan!$C:$C,Cost!$BR11,Spotplan!$A:$A,$CE$1,Spotplan!$D:$D,Cost!CL$3)</f>
        <v>24000</v>
      </c>
      <c r="CM11" s="22">
        <f>SUMIFS(Spotplan!$F:$F,Spotplan!$B:$B,Cost!CM$2,Spotplan!$C:$C,Cost!$BR11,Spotplan!$A:$A,$CE$1,Spotplan!$D:$D,Cost!CM$3)</f>
        <v>0</v>
      </c>
      <c r="CN11" s="22">
        <f>SUMIFS(Spotplan!$F:$F,Spotplan!$B:$B,Cost!CN$2,Spotplan!$C:$C,Cost!$BR11,Spotplan!$A:$A,$CE$1,Spotplan!$D:$D,Cost!CN$3)</f>
        <v>0</v>
      </c>
      <c r="CO11" s="22">
        <f>SUMIFS(Spotplan!$F:$F,Spotplan!$B:$B,Cost!CO$2,Spotplan!$C:$C,Cost!$BR11,Spotplan!$A:$A,$CE$1,Spotplan!$D:$D,Cost!CO$3)</f>
        <v>32000</v>
      </c>
      <c r="CP11" s="22">
        <f>SUMIFS(Spotplan!$F:$F,Spotplan!$B:$B,Cost!CP$2,Spotplan!$C:$C,Cost!$BR11,Spotplan!$A:$A,$CE$1,Spotplan!$D:$D,Cost!CP$3)</f>
        <v>0</v>
      </c>
    </row>
    <row r="12" spans="1:94">
      <c r="A12" s="21" t="s">
        <v>177</v>
      </c>
      <c r="B12" s="145" t="s">
        <v>215</v>
      </c>
      <c r="C12" s="23">
        <f>SUM(AB:AD)</f>
        <v>34838.399999999994</v>
      </c>
      <c r="E12" s="103" t="s">
        <v>123</v>
      </c>
      <c r="F12" s="23">
        <f t="shared" si="5"/>
        <v>0</v>
      </c>
      <c r="G12" s="23">
        <f t="shared" si="6"/>
        <v>22605.439999999999</v>
      </c>
      <c r="H12" s="23">
        <f t="shared" si="7"/>
        <v>0</v>
      </c>
      <c r="I12" s="23">
        <f t="shared" si="8"/>
        <v>0</v>
      </c>
      <c r="J12" s="23">
        <f t="shared" si="9"/>
        <v>37104.006869999997</v>
      </c>
      <c r="K12" s="23">
        <f t="shared" si="10"/>
        <v>0</v>
      </c>
      <c r="L12" s="23">
        <f t="shared" si="11"/>
        <v>0</v>
      </c>
      <c r="M12" s="23">
        <f t="shared" si="12"/>
        <v>6350.4</v>
      </c>
      <c r="N12" s="23">
        <f t="shared" si="13"/>
        <v>0</v>
      </c>
      <c r="O12" s="23">
        <f t="shared" si="14"/>
        <v>0</v>
      </c>
      <c r="P12" s="23">
        <f t="shared" si="15"/>
        <v>4712</v>
      </c>
      <c r="Q12" s="23">
        <f t="shared" si="16"/>
        <v>0</v>
      </c>
      <c r="R12" s="23">
        <f t="shared" si="17"/>
        <v>70771.846869999994</v>
      </c>
      <c r="S12" s="23">
        <f t="shared" si="18"/>
        <v>0</v>
      </c>
      <c r="T12" s="23">
        <f t="shared" si="19"/>
        <v>7062.5280000000012</v>
      </c>
      <c r="U12" s="23">
        <f t="shared" si="20"/>
        <v>0</v>
      </c>
      <c r="V12" s="23">
        <f t="shared" si="21"/>
        <v>0</v>
      </c>
      <c r="W12" s="23">
        <f t="shared" si="22"/>
        <v>834.62399999999991</v>
      </c>
      <c r="X12" s="23">
        <f t="shared" si="23"/>
        <v>0</v>
      </c>
      <c r="Y12" s="23">
        <f t="shared" si="24"/>
        <v>0</v>
      </c>
      <c r="Z12" s="23">
        <f t="shared" si="25"/>
        <v>4536</v>
      </c>
      <c r="AA12" s="23">
        <f t="shared" si="26"/>
        <v>0</v>
      </c>
      <c r="AB12" s="23">
        <f t="shared" si="27"/>
        <v>0</v>
      </c>
      <c r="AC12" s="23">
        <f t="shared" si="28"/>
        <v>2470</v>
      </c>
      <c r="AD12" s="23">
        <f t="shared" si="29"/>
        <v>0</v>
      </c>
      <c r="AE12" s="23">
        <f t="shared" si="30"/>
        <v>14903.152000000002</v>
      </c>
      <c r="AF12" s="23">
        <f t="shared" si="31"/>
        <v>85674.998869999996</v>
      </c>
      <c r="AH12" s="66" t="s">
        <v>123</v>
      </c>
      <c r="AI12" s="59">
        <v>16.72</v>
      </c>
      <c r="AJ12" s="59">
        <v>20.285999999999998</v>
      </c>
      <c r="AK12" s="59">
        <v>22.05</v>
      </c>
      <c r="AL12" s="59">
        <v>19</v>
      </c>
      <c r="AM12" s="189">
        <v>26.752000000000002</v>
      </c>
      <c r="AN12" s="59">
        <v>52.163999999999994</v>
      </c>
      <c r="AO12" s="189">
        <v>47.25</v>
      </c>
      <c r="AP12" s="59">
        <v>23.75</v>
      </c>
      <c r="AR12" s="66" t="s">
        <v>123</v>
      </c>
      <c r="AS12" s="22">
        <f>SUMIFS('OTV-广告位'!$E:$E,'OTV-广告位'!$A:$A,Cost!$AR12,'OTV-广告位'!$C:$C,Cost!AS$2,'OTV-广告位'!$B:$B,'OTV-广告位'!$B$6,'OTV-广告位'!$D:$D,Cost!AS$3)</f>
        <v>0</v>
      </c>
      <c r="AT12" s="22">
        <f>SUMIFS('OTV-广告位'!$E:$E,'OTV-广告位'!$A:$A,Cost!$AR12,'OTV-广告位'!$C:$C,Cost!AT$2,'OTV-广告位'!$B:$B,'OTV-广告位'!$B$6,'OTV-广告位'!$D:$D,Cost!AT$3)</f>
        <v>1393502</v>
      </c>
      <c r="AU12" s="22">
        <f>SUMIFS('OTV-广告位'!$E:$E,'OTV-广告位'!$A:$A,Cost!$AR12,'OTV-广告位'!$C:$C,Cost!AU$2,'OTV-广告位'!$B:$B,'OTV-广告位'!$B$6,'OTV-广告位'!$D:$D,Cost!AU$3)</f>
        <v>0</v>
      </c>
      <c r="AV12" s="22">
        <f>SUMIFS('OTV-广告位'!$E:$E,'OTV-广告位'!$A:$A,Cost!$AR12,'OTV-广告位'!$C:$C,Cost!AV$2,'OTV-广告位'!$B:$B,'OTV-广告位'!$B$6,'OTV-广告位'!$D:$D,Cost!AV$3)</f>
        <v>0</v>
      </c>
      <c r="AW12" s="22">
        <f>SUMIFS('OTV-广告位'!$E:$E,'OTV-广告位'!$A:$A,Cost!$AR12,'OTV-广告位'!$C:$C,Cost!AW$2,'OTV-广告位'!$B:$B,'OTV-广告位'!$B$6,'OTV-广告位'!$D:$D,Cost!AW$3)</f>
        <v>1829045</v>
      </c>
      <c r="AX12" s="22">
        <f>SUMIFS('OTV-广告位'!$E:$E,'OTV-广告位'!$A:$A,Cost!$AR12,'OTV-广告位'!$C:$C,Cost!AX$2,'OTV-广告位'!$B:$B,'OTV-广告位'!$B$6,'OTV-广告位'!$D:$D,Cost!AX$3)</f>
        <v>0</v>
      </c>
      <c r="AY12" s="22">
        <f>SUMIFS('OTV-广告位'!$E:$E,'OTV-广告位'!$A:$A,Cost!$AR12,'OTV-广告位'!$C:$C,Cost!AY$2,'OTV-广告位'!$B:$B,'OTV-广告位'!$B$6,'OTV-广告位'!$D:$D,Cost!AY$3)</f>
        <v>0</v>
      </c>
      <c r="AZ12" s="22">
        <f>SUMIFS('OTV-广告位'!$E:$E,'OTV-广告位'!$A:$A,Cost!$AR12,'OTV-广告位'!$C:$C,Cost!AZ$2,'OTV-广告位'!$B:$B,'OTV-广告位'!$B$6,'OTV-广告位'!$D:$D,Cost!AZ$3)</f>
        <v>291056</v>
      </c>
      <c r="BA12" s="22">
        <f>SUMIFS('OTV-广告位'!$E:$E,'OTV-广告位'!$A:$A,Cost!$AR12,'OTV-广告位'!$C:$C,Cost!BA$2,'OTV-广告位'!$B:$B,'OTV-广告位'!$B$6,'OTV-广告位'!$D:$D,Cost!BA$3)</f>
        <v>0</v>
      </c>
      <c r="BB12" s="22">
        <f>SUMIFS('OTV-广告位'!$E:$E,'OTV-广告位'!$A:$A,Cost!$AR12,'OTV-广告位'!$C:$C,Cost!BB$2,'OTV-广告位'!$B:$B,'OTV-广告位'!$B$6,'OTV-广告位'!$D:$D,Cost!BB$3)</f>
        <v>0</v>
      </c>
      <c r="BC12" s="22">
        <f>SUMIFS('OTV-广告位'!$E:$E,'OTV-广告位'!$A:$A,Cost!$AR12,'OTV-广告位'!$C:$C,Cost!BC$2,'OTV-广告位'!$B:$B,'OTV-广告位'!$B$6,'OTV-广告位'!$D:$D,Cost!BC$3)</f>
        <v>260264</v>
      </c>
      <c r="BD12" s="22">
        <f>SUMIFS('OTV-广告位'!$E:$E,'OTV-广告位'!$A:$A,Cost!$AR12,'OTV-广告位'!$C:$C,Cost!BD$2,'OTV-广告位'!$B:$B,'OTV-广告位'!$B$6,'OTV-广告位'!$D:$D,Cost!BD$3)</f>
        <v>0</v>
      </c>
      <c r="BE12" s="22">
        <f>SUMIFS('OTT-广告位'!$E:$E,'OTT-广告位'!$B:$B,'OTT-广告位'!$B$6,'OTT-广告位'!$A:$A,Cost!$AR12,'OTT-广告位'!$C:$C,Cost!BE$2,'OTT-广告位'!$D:$D,Cost!BE$3)</f>
        <v>0</v>
      </c>
      <c r="BF12" s="22">
        <f>SUMIFS('OTT-广告位'!$E:$E,'OTT-广告位'!$B:$B,'OTT-广告位'!$B$6,'OTT-广告位'!$A:$A,Cost!$AR12,'OTT-广告位'!$C:$C,Cost!BF$2,'OTT-广告位'!$D:$D,Cost!BF$3)</f>
        <v>413428</v>
      </c>
      <c r="BG12" s="22">
        <f>SUMIFS('OTT-广告位'!$E:$E,'OTT-广告位'!$B:$B,'OTT-广告位'!$B$6,'OTT-广告位'!$A:$A,Cost!$AR12,'OTT-广告位'!$C:$C,Cost!BG$2,'OTT-广告位'!$D:$D,Cost!BG$3)</f>
        <v>0</v>
      </c>
      <c r="BH12" s="22">
        <f>SUMIFS('OTT-广告位'!$E:$E,'OTT-广告位'!$B:$B,'OTT-广告位'!$B$6,'OTT-广告位'!$A:$A,Cost!$AR12,'OTT-广告位'!$C:$C,Cost!BH$2,'OTT-广告位'!$D:$D,Cost!BH$3)</f>
        <v>0</v>
      </c>
      <c r="BI12" s="22">
        <f>SUMIFS('OTT-广告位'!$E:$E,'OTT-广告位'!$B:$B,'OTT-广告位'!$B$6,'OTT-广告位'!$A:$A,Cost!$AR12,'OTT-广告位'!$C:$C,Cost!BI$2,'OTT-广告位'!$D:$D,Cost!BI$3)</f>
        <v>27718</v>
      </c>
      <c r="BJ12" s="22">
        <f>SUMIFS('OTT-广告位'!$E:$E,'OTT-广告位'!$B:$B,'OTT-广告位'!$B$6,'OTT-广告位'!$A:$A,Cost!$AR12,'OTT-广告位'!$C:$C,Cost!BJ$2,'OTT-广告位'!$D:$D,Cost!BJ$3)</f>
        <v>0</v>
      </c>
      <c r="BK12" s="22">
        <f>SUMIFS('OTT-广告位'!$E:$E,'OTT-广告位'!$B:$B,'OTT-广告位'!$B$6,'OTT-广告位'!$A:$A,Cost!$AR12,'OTT-广告位'!$C:$C,Cost!BK$2,'OTT-广告位'!$D:$D,Cost!BK$3)</f>
        <v>0</v>
      </c>
      <c r="BL12" s="22">
        <f>SUMIFS('OTT-广告位'!$E:$E,'OTT-广告位'!$B:$B,'OTT-广告位'!$B$6,'OTT-广告位'!$A:$A,Cost!$AR12,'OTT-广告位'!$C:$C,Cost!BL$2,'OTT-广告位'!$D:$D,Cost!BL$3)</f>
        <v>96747</v>
      </c>
      <c r="BM12" s="22">
        <f>SUMIFS('OTT-广告位'!$E:$E,'OTT-广告位'!$B:$B,'OTT-广告位'!$B$6,'OTT-广告位'!$A:$A,Cost!$AR12,'OTT-广告位'!$C:$C,Cost!BM$2,'OTT-广告位'!$D:$D,Cost!BM$3)</f>
        <v>0</v>
      </c>
      <c r="BN12" s="22">
        <f>SUMIFS('OTT-广告位'!$E:$E,'OTT-广告位'!$B:$B,'OTT-广告位'!$B$6,'OTT-广告位'!$A:$A,Cost!$AR12,'OTT-广告位'!$C:$C,Cost!BN$2,'OTT-广告位'!$D:$D,Cost!BN$3)</f>
        <v>0</v>
      </c>
      <c r="BO12" s="22">
        <f>SUMIFS('OTT-广告位'!$E:$E,'OTT-广告位'!$B:$B,'OTT-广告位'!$B$6,'OTT-广告位'!$A:$A,Cost!$AR12,'OTT-广告位'!$C:$C,Cost!BO$2,'OTT-广告位'!$D:$D,Cost!BO$3)</f>
        <v>118448</v>
      </c>
      <c r="BP12" s="22">
        <f>SUMIFS('OTT-广告位'!$E:$E,'OTT-广告位'!$B:$B,'OTT-广告位'!$B$6,'OTT-广告位'!$A:$A,Cost!$AR12,'OTT-广告位'!$C:$C,Cost!BP$2,'OTT-广告位'!$D:$D,Cost!BP$3)</f>
        <v>0</v>
      </c>
      <c r="BR12" s="66" t="s">
        <v>123</v>
      </c>
      <c r="BS12" s="22">
        <f>SUMIFS(Spotplan!$F:$F,Spotplan!$B:$B,Cost!BS$2,Spotplan!$C:$C,Cost!$BR12,Spotplan!$A:$A,$BS$1,Spotplan!$D:$D,Cost!BS$3)</f>
        <v>0</v>
      </c>
      <c r="BT12" s="22">
        <f>SUMIFS(Spotplan!$F:$F,Spotplan!$B:$B,Cost!BT$2,Spotplan!$C:$C,Cost!$BR12,Spotplan!$A:$A,$BS$1,Spotplan!$D:$D,Cost!BT$3)</f>
        <v>1352000</v>
      </c>
      <c r="BU12" s="22">
        <f>SUMIFS(Spotplan!$F:$F,Spotplan!$B:$B,Cost!BU$2,Spotplan!$C:$C,Cost!$BR12,Spotplan!$A:$A,$BS$1,Spotplan!$D:$D,Cost!BU$3)</f>
        <v>0</v>
      </c>
      <c r="BV12" s="22">
        <f>SUMIFS(Spotplan!$F:$F,Spotplan!$B:$B,Cost!BV$2,Spotplan!$C:$C,Cost!$BR12,Spotplan!$A:$A,$BS$1,Spotplan!$D:$D,Cost!BV$3)</f>
        <v>0</v>
      </c>
      <c r="BW12" s="22">
        <f>SUMIFS(Spotplan!$F:$F,Spotplan!$B:$B,Cost!BW$2,Spotplan!$C:$C,Cost!$BR12,Spotplan!$A:$A,$BS$1,Spotplan!$D:$D,Cost!BW$3)</f>
        <v>2424000</v>
      </c>
      <c r="BX12" s="22">
        <f>SUMIFS(Spotplan!$F:$F,Spotplan!$B:$B,Cost!BX$2,Spotplan!$C:$C,Cost!$BR12,Spotplan!$A:$A,$BS$1,Spotplan!$D:$D,Cost!BX$3)</f>
        <v>0</v>
      </c>
      <c r="BY12" s="22">
        <f>SUMIFS(Spotplan!$F:$F,Spotplan!$B:$B,Cost!BY$2,Spotplan!$C:$C,Cost!$BR12,Spotplan!$A:$A,$BS$1,Spotplan!$D:$D,Cost!BY$3)</f>
        <v>0</v>
      </c>
      <c r="BZ12" s="22">
        <f>SUMIFS(Spotplan!$F:$F,Spotplan!$B:$B,Cost!BZ$2,Spotplan!$C:$C,Cost!$BR12,Spotplan!$A:$A,$BS$1,Spotplan!$D:$D,Cost!BZ$3)</f>
        <v>288000</v>
      </c>
      <c r="CA12" s="22">
        <f>SUMIFS(Spotplan!$F:$F,Spotplan!$B:$B,Cost!CA$2,Spotplan!$C:$C,Cost!$BR12,Spotplan!$A:$A,$BS$1,Spotplan!$D:$D,Cost!CA$3)</f>
        <v>0</v>
      </c>
      <c r="CB12" s="22">
        <f>SUMIFS(Spotplan!$F:$F,Spotplan!$B:$B,Cost!CB$2,Spotplan!$C:$C,Cost!$BR12,Spotplan!$A:$A,$BS$1,Spotplan!$D:$D,Cost!CB$3)</f>
        <v>0</v>
      </c>
      <c r="CC12" s="22">
        <f>SUMIFS(Spotplan!$F:$F,Spotplan!$B:$B,Cost!CC$2,Spotplan!$C:$C,Cost!$BR12,Spotplan!$A:$A,$BS$1,Spotplan!$D:$D,Cost!CC$3)</f>
        <v>248000</v>
      </c>
      <c r="CD12" s="22">
        <f>SUMIFS(Spotplan!$F:$F,Spotplan!$B:$B,Cost!CD$2,Spotplan!$C:$C,Cost!$BR12,Spotplan!$A:$A,$BS$1,Spotplan!$D:$D,Cost!CD$3)</f>
        <v>0</v>
      </c>
      <c r="CE12" s="22">
        <f>SUMIFS(Spotplan!$F:$F,Spotplan!$B:$B,Cost!CE$2,Spotplan!$C:$C,Cost!$BR12,Spotplan!$A:$A,$CE$1,Spotplan!$D:$D,Cost!CE$3)</f>
        <v>0</v>
      </c>
      <c r="CF12" s="22">
        <f>SUMIFS(Spotplan!$F:$F,Spotplan!$B:$B,Cost!CF$2,Spotplan!$C:$C,Cost!$BR12,Spotplan!$A:$A,$CE$1,Spotplan!$D:$D,Cost!CF$3)</f>
        <v>264000</v>
      </c>
      <c r="CG12" s="22">
        <f>SUMIFS(Spotplan!$F:$F,Spotplan!$B:$B,Cost!CG$2,Spotplan!$C:$C,Cost!$BR12,Spotplan!$A:$A,$CE$1,Spotplan!$D:$D,Cost!CG$3)</f>
        <v>0</v>
      </c>
      <c r="CH12" s="22">
        <f>SUMIFS(Spotplan!$F:$F,Spotplan!$B:$B,Cost!CH$2,Spotplan!$C:$C,Cost!$BR12,Spotplan!$A:$A,$CE$1,Spotplan!$D:$D,Cost!CH$3)</f>
        <v>0</v>
      </c>
      <c r="CI12" s="22">
        <f>SUMIFS(Spotplan!$F:$F,Spotplan!$B:$B,Cost!CI$2,Spotplan!$C:$C,Cost!$BR12,Spotplan!$A:$A,$CE$1,Spotplan!$D:$D,Cost!CI$3)</f>
        <v>16000</v>
      </c>
      <c r="CJ12" s="22">
        <f>SUMIFS(Spotplan!$F:$F,Spotplan!$B:$B,Cost!CJ$2,Spotplan!$C:$C,Cost!$BR12,Spotplan!$A:$A,$CE$1,Spotplan!$D:$D,Cost!CJ$3)</f>
        <v>0</v>
      </c>
      <c r="CK12" s="22">
        <f>SUMIFS(Spotplan!$F:$F,Spotplan!$B:$B,Cost!CK$2,Spotplan!$C:$C,Cost!$BR12,Spotplan!$A:$A,$CE$1,Spotplan!$D:$D,Cost!CK$3)</f>
        <v>0</v>
      </c>
      <c r="CL12" s="22">
        <f>SUMIFS(Spotplan!$F:$F,Spotplan!$B:$B,Cost!CL$2,Spotplan!$C:$C,Cost!$BR12,Spotplan!$A:$A,$CE$1,Spotplan!$D:$D,Cost!CL$3)</f>
        <v>96000</v>
      </c>
      <c r="CM12" s="22">
        <f>SUMIFS(Spotplan!$F:$F,Spotplan!$B:$B,Cost!CM$2,Spotplan!$C:$C,Cost!$BR12,Spotplan!$A:$A,$CE$1,Spotplan!$D:$D,Cost!CM$3)</f>
        <v>0</v>
      </c>
      <c r="CN12" s="22">
        <f>SUMIFS(Spotplan!$F:$F,Spotplan!$B:$B,Cost!CN$2,Spotplan!$C:$C,Cost!$BR12,Spotplan!$A:$A,$CE$1,Spotplan!$D:$D,Cost!CN$3)</f>
        <v>0</v>
      </c>
      <c r="CO12" s="22">
        <f>SUMIFS(Spotplan!$F:$F,Spotplan!$B:$B,Cost!CO$2,Spotplan!$C:$C,Cost!$BR12,Spotplan!$A:$A,$CE$1,Spotplan!$D:$D,Cost!CO$3)</f>
        <v>104000</v>
      </c>
      <c r="CP12" s="22">
        <f>SUMIFS(Spotplan!$F:$F,Spotplan!$B:$B,Cost!CP$2,Spotplan!$C:$C,Cost!$BR12,Spotplan!$A:$A,$CE$1,Spotplan!$D:$D,Cost!CP$3)</f>
        <v>0</v>
      </c>
    </row>
    <row r="13" spans="1:94">
      <c r="A13" s="21" t="s">
        <v>177</v>
      </c>
      <c r="B13" s="21" t="s">
        <v>39</v>
      </c>
      <c r="C13" s="23">
        <f>SUM(C9:C12)</f>
        <v>274387.73373199999</v>
      </c>
      <c r="E13" s="103" t="s">
        <v>118</v>
      </c>
      <c r="F13" s="23">
        <f t="shared" si="5"/>
        <v>0</v>
      </c>
      <c r="G13" s="23">
        <f t="shared" si="6"/>
        <v>11637.12</v>
      </c>
      <c r="H13" s="23">
        <f t="shared" si="7"/>
        <v>0</v>
      </c>
      <c r="I13" s="23">
        <f t="shared" si="8"/>
        <v>0</v>
      </c>
      <c r="J13" s="23">
        <f t="shared" si="9"/>
        <v>7603.053695999999</v>
      </c>
      <c r="K13" s="23">
        <f t="shared" si="10"/>
        <v>0</v>
      </c>
      <c r="L13" s="23">
        <f t="shared" si="11"/>
        <v>0</v>
      </c>
      <c r="M13" s="23">
        <f t="shared" si="12"/>
        <v>2453.2829999999999</v>
      </c>
      <c r="N13" s="23">
        <f t="shared" si="13"/>
        <v>0</v>
      </c>
      <c r="O13" s="23">
        <f t="shared" si="14"/>
        <v>0</v>
      </c>
      <c r="P13" s="23">
        <f t="shared" si="15"/>
        <v>2223</v>
      </c>
      <c r="Q13" s="23">
        <f t="shared" si="16"/>
        <v>0</v>
      </c>
      <c r="R13" s="23">
        <f t="shared" si="17"/>
        <v>23916.456695999997</v>
      </c>
      <c r="S13" s="23">
        <f t="shared" si="18"/>
        <v>0</v>
      </c>
      <c r="T13" s="23">
        <f t="shared" si="19"/>
        <v>1712.1280000000002</v>
      </c>
      <c r="U13" s="23">
        <f t="shared" si="20"/>
        <v>0</v>
      </c>
      <c r="V13" s="23">
        <f t="shared" si="21"/>
        <v>0</v>
      </c>
      <c r="W13" s="23">
        <f t="shared" si="22"/>
        <v>340.03199999999998</v>
      </c>
      <c r="X13" s="23">
        <f t="shared" si="23"/>
        <v>0</v>
      </c>
      <c r="Y13" s="23">
        <f t="shared" si="24"/>
        <v>0</v>
      </c>
      <c r="Z13" s="23">
        <f t="shared" si="25"/>
        <v>756</v>
      </c>
      <c r="AA13" s="23">
        <f t="shared" si="26"/>
        <v>0</v>
      </c>
      <c r="AB13" s="23">
        <f t="shared" si="27"/>
        <v>0</v>
      </c>
      <c r="AC13" s="23">
        <f t="shared" si="28"/>
        <v>518.69999999999993</v>
      </c>
      <c r="AD13" s="23">
        <f t="shared" si="29"/>
        <v>0</v>
      </c>
      <c r="AE13" s="23">
        <f t="shared" si="30"/>
        <v>3326.86</v>
      </c>
      <c r="AF13" s="23">
        <f t="shared" si="31"/>
        <v>27243.316695999998</v>
      </c>
      <c r="AH13" s="66" t="s">
        <v>118</v>
      </c>
      <c r="AI13" s="59">
        <v>16.72</v>
      </c>
      <c r="AJ13" s="59">
        <v>15.455999999999998</v>
      </c>
      <c r="AK13" s="59">
        <v>22.05</v>
      </c>
      <c r="AL13" s="59">
        <v>15.4375</v>
      </c>
      <c r="AM13" s="189">
        <v>26.752000000000002</v>
      </c>
      <c r="AN13" s="59">
        <v>42.503999999999998</v>
      </c>
      <c r="AO13" s="189">
        <v>47.25</v>
      </c>
      <c r="AP13" s="59">
        <v>21.612499999999997</v>
      </c>
      <c r="AR13" s="66" t="s">
        <v>118</v>
      </c>
      <c r="AS13" s="22">
        <f>SUMIFS('OTV-广告位'!$E:$E,'OTV-广告位'!$A:$A,Cost!$AR13,'OTV-广告位'!$C:$C,Cost!AS$2,'OTV-广告位'!$B:$B,'OTV-广告位'!$B$6,'OTV-广告位'!$D:$D,Cost!AS$3)</f>
        <v>0</v>
      </c>
      <c r="AT13" s="22">
        <f>SUMIFS('OTV-广告位'!$E:$E,'OTV-广告位'!$A:$A,Cost!$AR13,'OTV-广告位'!$C:$C,Cost!AT$2,'OTV-广告位'!$B:$B,'OTV-广告位'!$B$6,'OTV-广告位'!$D:$D,Cost!AT$3)</f>
        <v>832249</v>
      </c>
      <c r="AU13" s="22">
        <f>SUMIFS('OTV-广告位'!$E:$E,'OTV-广告位'!$A:$A,Cost!$AR13,'OTV-广告位'!$C:$C,Cost!AU$2,'OTV-广告位'!$B:$B,'OTV-广告位'!$B$6,'OTV-广告位'!$D:$D,Cost!AU$3)</f>
        <v>0</v>
      </c>
      <c r="AV13" s="22">
        <f>SUMIFS('OTV-广告位'!$E:$E,'OTV-广告位'!$A:$A,Cost!$AR13,'OTV-广告位'!$C:$C,Cost!AV$2,'OTV-广告位'!$B:$B,'OTV-广告位'!$B$6,'OTV-广告位'!$D:$D,Cost!AV$3)</f>
        <v>0</v>
      </c>
      <c r="AW13" s="22">
        <f>SUMIFS('OTV-广告位'!$E:$E,'OTV-广告位'!$A:$A,Cost!$AR13,'OTV-广告位'!$C:$C,Cost!AW$2,'OTV-广告位'!$B:$B,'OTV-广告位'!$B$6,'OTV-广告位'!$D:$D,Cost!AW$3)</f>
        <v>491916</v>
      </c>
      <c r="AX13" s="22">
        <f>SUMIFS('OTV-广告位'!$E:$E,'OTV-广告位'!$A:$A,Cost!$AR13,'OTV-广告位'!$C:$C,Cost!AX$2,'OTV-广告位'!$B:$B,'OTV-广告位'!$B$6,'OTV-广告位'!$D:$D,Cost!AX$3)</f>
        <v>0</v>
      </c>
      <c r="AY13" s="22">
        <f>SUMIFS('OTV-广告位'!$E:$E,'OTV-广告位'!$A:$A,Cost!$AR13,'OTV-广告位'!$C:$C,Cost!AY$2,'OTV-广告位'!$B:$B,'OTV-广告位'!$B$6,'OTV-广告位'!$D:$D,Cost!AY$3)</f>
        <v>0</v>
      </c>
      <c r="AZ13" s="22">
        <f>SUMIFS('OTV-广告位'!$E:$E,'OTV-广告位'!$A:$A,Cost!$AR13,'OTV-广告位'!$C:$C,Cost!AZ$2,'OTV-广告位'!$B:$B,'OTV-广告位'!$B$6,'OTV-广告位'!$D:$D,Cost!AZ$3)</f>
        <v>111260</v>
      </c>
      <c r="BA13" s="22">
        <f>SUMIFS('OTV-广告位'!$E:$E,'OTV-广告位'!$A:$A,Cost!$AR13,'OTV-广告位'!$C:$C,Cost!BA$2,'OTV-广告位'!$B:$B,'OTV-广告位'!$B$6,'OTV-广告位'!$D:$D,Cost!BA$3)</f>
        <v>0</v>
      </c>
      <c r="BB13" s="22">
        <f>SUMIFS('OTV-广告位'!$E:$E,'OTV-广告位'!$A:$A,Cost!$AR13,'OTV-广告位'!$C:$C,Cost!BB$2,'OTV-广告位'!$B:$B,'OTV-广告位'!$B$6,'OTV-广告位'!$D:$D,Cost!BB$3)</f>
        <v>0</v>
      </c>
      <c r="BC13" s="22">
        <f>SUMIFS('OTV-广告位'!$E:$E,'OTV-广告位'!$A:$A,Cost!$AR13,'OTV-广告位'!$C:$C,Cost!BC$2,'OTV-广告位'!$B:$B,'OTV-广告位'!$B$6,'OTV-广告位'!$D:$D,Cost!BC$3)</f>
        <v>186291</v>
      </c>
      <c r="BD13" s="22">
        <f>SUMIFS('OTV-广告位'!$E:$E,'OTV-广告位'!$A:$A,Cost!$AR13,'OTV-广告位'!$C:$C,Cost!BD$2,'OTV-广告位'!$B:$B,'OTV-广告位'!$B$6,'OTV-广告位'!$D:$D,Cost!BD$3)</f>
        <v>0</v>
      </c>
      <c r="BE13" s="22">
        <f>SUMIFS('OTT-广告位'!$E:$E,'OTT-广告位'!$B:$B,'OTT-广告位'!$B$6,'OTT-广告位'!$A:$A,Cost!$AR13,'OTT-广告位'!$C:$C,Cost!BE$2,'OTT-广告位'!$D:$D,Cost!BE$3)</f>
        <v>0</v>
      </c>
      <c r="BF13" s="22">
        <f>SUMIFS('OTT-广告位'!$E:$E,'OTT-广告位'!$B:$B,'OTT-广告位'!$B$6,'OTT-广告位'!$A:$A,Cost!$AR13,'OTT-广告位'!$C:$C,Cost!BF$2,'OTT-广告位'!$D:$D,Cost!BF$3)</f>
        <v>92522</v>
      </c>
      <c r="BG13" s="22">
        <f>SUMIFS('OTT-广告位'!$E:$E,'OTT-广告位'!$B:$B,'OTT-广告位'!$B$6,'OTT-广告位'!$A:$A,Cost!$AR13,'OTT-广告位'!$C:$C,Cost!BG$2,'OTT-广告位'!$D:$D,Cost!BG$3)</f>
        <v>0</v>
      </c>
      <c r="BH13" s="22">
        <f>SUMIFS('OTT-广告位'!$E:$E,'OTT-广告位'!$B:$B,'OTT-广告位'!$B$6,'OTT-广告位'!$A:$A,Cost!$AR13,'OTT-广告位'!$C:$C,Cost!BH$2,'OTT-广告位'!$D:$D,Cost!BH$3)</f>
        <v>0</v>
      </c>
      <c r="BI13" s="22">
        <f>SUMIFS('OTT-广告位'!$E:$E,'OTT-广告位'!$B:$B,'OTT-广告位'!$B$6,'OTT-广告位'!$A:$A,Cost!$AR13,'OTT-广告位'!$C:$C,Cost!BI$2,'OTT-广告位'!$D:$D,Cost!BI$3)</f>
        <v>8058</v>
      </c>
      <c r="BJ13" s="22">
        <f>SUMIFS('OTT-广告位'!$E:$E,'OTT-广告位'!$B:$B,'OTT-广告位'!$B$6,'OTT-广告位'!$A:$A,Cost!$AR13,'OTT-广告位'!$C:$C,Cost!BJ$2,'OTT-广告位'!$D:$D,Cost!BJ$3)</f>
        <v>0</v>
      </c>
      <c r="BK13" s="22">
        <f>SUMIFS('OTT-广告位'!$E:$E,'OTT-广告位'!$B:$B,'OTT-广告位'!$B$6,'OTT-广告位'!$A:$A,Cost!$AR13,'OTT-广告位'!$C:$C,Cost!BK$2,'OTT-广告位'!$D:$D,Cost!BK$3)</f>
        <v>0</v>
      </c>
      <c r="BL13" s="22">
        <f>SUMIFS('OTT-广告位'!$E:$E,'OTT-广告位'!$B:$B,'OTT-广告位'!$B$6,'OTT-广告位'!$A:$A,Cost!$AR13,'OTT-广告位'!$C:$C,Cost!BL$2,'OTT-广告位'!$D:$D,Cost!BL$3)</f>
        <v>16010</v>
      </c>
      <c r="BM13" s="22">
        <f>SUMIFS('OTT-广告位'!$E:$E,'OTT-广告位'!$B:$B,'OTT-广告位'!$B$6,'OTT-广告位'!$A:$A,Cost!$AR13,'OTT-广告位'!$C:$C,Cost!BM$2,'OTT-广告位'!$D:$D,Cost!BM$3)</f>
        <v>0</v>
      </c>
      <c r="BN13" s="22">
        <f>SUMIFS('OTT-广告位'!$E:$E,'OTT-广告位'!$B:$B,'OTT-广告位'!$B$6,'OTT-广告位'!$A:$A,Cost!$AR13,'OTT-广告位'!$C:$C,Cost!BN$2,'OTT-广告位'!$D:$D,Cost!BN$3)</f>
        <v>0</v>
      </c>
      <c r="BO13" s="22">
        <f>SUMIFS('OTT-广告位'!$E:$E,'OTT-广告位'!$B:$B,'OTT-广告位'!$B$6,'OTT-广告位'!$A:$A,Cost!$AR13,'OTT-广告位'!$C:$C,Cost!BO$2,'OTT-广告位'!$D:$D,Cost!BO$3)</f>
        <v>26626</v>
      </c>
      <c r="BP13" s="22">
        <f>SUMIFS('OTT-广告位'!$E:$E,'OTT-广告位'!$B:$B,'OTT-广告位'!$B$6,'OTT-广告位'!$A:$A,Cost!$AR13,'OTT-广告位'!$C:$C,Cost!BP$2,'OTT-广告位'!$D:$D,Cost!BP$3)</f>
        <v>0</v>
      </c>
      <c r="BR13" s="66" t="s">
        <v>118</v>
      </c>
      <c r="BS13" s="22">
        <f>SUMIFS(Spotplan!$F:$F,Spotplan!$B:$B,Cost!BS$2,Spotplan!$C:$C,Cost!$BR13,Spotplan!$A:$A,$BS$1,Spotplan!$D:$D,Cost!BS$3)</f>
        <v>0</v>
      </c>
      <c r="BT13" s="22">
        <f>SUMIFS(Spotplan!$F:$F,Spotplan!$B:$B,Cost!BT$2,Spotplan!$C:$C,Cost!$BR13,Spotplan!$A:$A,$BS$1,Spotplan!$D:$D,Cost!BT$3)</f>
        <v>696000</v>
      </c>
      <c r="BU13" s="22">
        <f>SUMIFS(Spotplan!$F:$F,Spotplan!$B:$B,Cost!BU$2,Spotplan!$C:$C,Cost!$BR13,Spotplan!$A:$A,$BS$1,Spotplan!$D:$D,Cost!BU$3)</f>
        <v>0</v>
      </c>
      <c r="BV13" s="22">
        <f>SUMIFS(Spotplan!$F:$F,Spotplan!$B:$B,Cost!BV$2,Spotplan!$C:$C,Cost!$BR13,Spotplan!$A:$A,$BS$1,Spotplan!$D:$D,Cost!BV$3)</f>
        <v>0</v>
      </c>
      <c r="BW13" s="22">
        <f>SUMIFS(Spotplan!$F:$F,Spotplan!$B:$B,Cost!BW$2,Spotplan!$C:$C,Cost!$BR13,Spotplan!$A:$A,$BS$1,Spotplan!$D:$D,Cost!BW$3)</f>
        <v>496000</v>
      </c>
      <c r="BX13" s="22">
        <f>SUMIFS(Spotplan!$F:$F,Spotplan!$B:$B,Cost!BX$2,Spotplan!$C:$C,Cost!$BR13,Spotplan!$A:$A,$BS$1,Spotplan!$D:$D,Cost!BX$3)</f>
        <v>0</v>
      </c>
      <c r="BY13" s="22">
        <f>SUMIFS(Spotplan!$F:$F,Spotplan!$B:$B,Cost!BY$2,Spotplan!$C:$C,Cost!$BR13,Spotplan!$A:$A,$BS$1,Spotplan!$D:$D,Cost!BY$3)</f>
        <v>0</v>
      </c>
      <c r="BZ13" s="22">
        <f>SUMIFS(Spotplan!$F:$F,Spotplan!$B:$B,Cost!BZ$2,Spotplan!$C:$C,Cost!$BR13,Spotplan!$A:$A,$BS$1,Spotplan!$D:$D,Cost!BZ$3)</f>
        <v>112000</v>
      </c>
      <c r="CA13" s="22">
        <f>SUMIFS(Spotplan!$F:$F,Spotplan!$B:$B,Cost!CA$2,Spotplan!$C:$C,Cost!$BR13,Spotplan!$A:$A,$BS$1,Spotplan!$D:$D,Cost!CA$3)</f>
        <v>0</v>
      </c>
      <c r="CB13" s="22">
        <f>SUMIFS(Spotplan!$F:$F,Spotplan!$B:$B,Cost!CB$2,Spotplan!$C:$C,Cost!$BR13,Spotplan!$A:$A,$BS$1,Spotplan!$D:$D,Cost!CB$3)</f>
        <v>0</v>
      </c>
      <c r="CC13" s="22">
        <f>SUMIFS(Spotplan!$F:$F,Spotplan!$B:$B,Cost!CC$2,Spotplan!$C:$C,Cost!$BR13,Spotplan!$A:$A,$BS$1,Spotplan!$D:$D,Cost!CC$3)</f>
        <v>144000</v>
      </c>
      <c r="CD13" s="22">
        <f>SUMIFS(Spotplan!$F:$F,Spotplan!$B:$B,Cost!CD$2,Spotplan!$C:$C,Cost!$BR13,Spotplan!$A:$A,$BS$1,Spotplan!$D:$D,Cost!CD$3)</f>
        <v>0</v>
      </c>
      <c r="CE13" s="22">
        <f>SUMIFS(Spotplan!$F:$F,Spotplan!$B:$B,Cost!CE$2,Spotplan!$C:$C,Cost!$BR13,Spotplan!$A:$A,$CE$1,Spotplan!$D:$D,Cost!CE$3)</f>
        <v>0</v>
      </c>
      <c r="CF13" s="22">
        <f>SUMIFS(Spotplan!$F:$F,Spotplan!$B:$B,Cost!CF$2,Spotplan!$C:$C,Cost!$BR13,Spotplan!$A:$A,$CE$1,Spotplan!$D:$D,Cost!CF$3)</f>
        <v>64000</v>
      </c>
      <c r="CG13" s="22">
        <f>SUMIFS(Spotplan!$F:$F,Spotplan!$B:$B,Cost!CG$2,Spotplan!$C:$C,Cost!$BR13,Spotplan!$A:$A,$CE$1,Spotplan!$D:$D,Cost!CG$3)</f>
        <v>0</v>
      </c>
      <c r="CH13" s="22">
        <f>SUMIFS(Spotplan!$F:$F,Spotplan!$B:$B,Cost!CH$2,Spotplan!$C:$C,Cost!$BR13,Spotplan!$A:$A,$CE$1,Spotplan!$D:$D,Cost!CH$3)</f>
        <v>0</v>
      </c>
      <c r="CI13" s="22">
        <f>SUMIFS(Spotplan!$F:$F,Spotplan!$B:$B,Cost!CI$2,Spotplan!$C:$C,Cost!$BR13,Spotplan!$A:$A,$CE$1,Spotplan!$D:$D,Cost!CI$3)</f>
        <v>8000</v>
      </c>
      <c r="CJ13" s="22">
        <f>SUMIFS(Spotplan!$F:$F,Spotplan!$B:$B,Cost!CJ$2,Spotplan!$C:$C,Cost!$BR13,Spotplan!$A:$A,$CE$1,Spotplan!$D:$D,Cost!CJ$3)</f>
        <v>0</v>
      </c>
      <c r="CK13" s="22">
        <f>SUMIFS(Spotplan!$F:$F,Spotplan!$B:$B,Cost!CK$2,Spotplan!$C:$C,Cost!$BR13,Spotplan!$A:$A,$CE$1,Spotplan!$D:$D,Cost!CK$3)</f>
        <v>0</v>
      </c>
      <c r="CL13" s="22">
        <f>SUMIFS(Spotplan!$F:$F,Spotplan!$B:$B,Cost!CL$2,Spotplan!$C:$C,Cost!$BR13,Spotplan!$A:$A,$CE$1,Spotplan!$D:$D,Cost!CL$3)</f>
        <v>16000</v>
      </c>
      <c r="CM13" s="22">
        <f>SUMIFS(Spotplan!$F:$F,Spotplan!$B:$B,Cost!CM$2,Spotplan!$C:$C,Cost!$BR13,Spotplan!$A:$A,$CE$1,Spotplan!$D:$D,Cost!CM$3)</f>
        <v>0</v>
      </c>
      <c r="CN13" s="22">
        <f>SUMIFS(Spotplan!$F:$F,Spotplan!$B:$B,Cost!CN$2,Spotplan!$C:$C,Cost!$BR13,Spotplan!$A:$A,$CE$1,Spotplan!$D:$D,Cost!CN$3)</f>
        <v>0</v>
      </c>
      <c r="CO13" s="22">
        <f>SUMIFS(Spotplan!$F:$F,Spotplan!$B:$B,Cost!CO$2,Spotplan!$C:$C,Cost!$BR13,Spotplan!$A:$A,$CE$1,Spotplan!$D:$D,Cost!CO$3)</f>
        <v>24000</v>
      </c>
      <c r="CP13" s="22">
        <f>SUMIFS(Spotplan!$F:$F,Spotplan!$B:$B,Cost!CP$2,Spotplan!$C:$C,Cost!$BR13,Spotplan!$A:$A,$CE$1,Spotplan!$D:$D,Cost!CP$3)</f>
        <v>0</v>
      </c>
    </row>
    <row r="14" spans="1:94">
      <c r="E14" s="103" t="s">
        <v>126</v>
      </c>
      <c r="F14" s="23">
        <f t="shared" si="5"/>
        <v>0</v>
      </c>
      <c r="G14" s="23">
        <f t="shared" si="6"/>
        <v>18057.599999999999</v>
      </c>
      <c r="H14" s="23">
        <f t="shared" si="7"/>
        <v>0</v>
      </c>
      <c r="I14" s="23">
        <f t="shared" si="8"/>
        <v>0</v>
      </c>
      <c r="J14" s="23">
        <f t="shared" si="9"/>
        <v>8902.655999999999</v>
      </c>
      <c r="K14" s="23">
        <f t="shared" si="10"/>
        <v>0</v>
      </c>
      <c r="L14" s="23">
        <f t="shared" si="11"/>
        <v>0</v>
      </c>
      <c r="M14" s="23">
        <f t="shared" si="12"/>
        <v>3557.9659500000002</v>
      </c>
      <c r="N14" s="23">
        <f t="shared" si="13"/>
        <v>0</v>
      </c>
      <c r="O14" s="23">
        <f t="shared" si="14"/>
        <v>0</v>
      </c>
      <c r="P14" s="23">
        <f t="shared" si="15"/>
        <v>3828.5</v>
      </c>
      <c r="Q14" s="23">
        <f t="shared" si="16"/>
        <v>0</v>
      </c>
      <c r="R14" s="23">
        <f t="shared" si="17"/>
        <v>34346.721949999999</v>
      </c>
      <c r="S14" s="23">
        <f t="shared" si="18"/>
        <v>0</v>
      </c>
      <c r="T14" s="23">
        <f t="shared" si="19"/>
        <v>2354.1759999999999</v>
      </c>
      <c r="U14" s="23">
        <f t="shared" si="20"/>
        <v>0</v>
      </c>
      <c r="V14" s="23">
        <f t="shared" si="21"/>
        <v>0</v>
      </c>
      <c r="W14" s="23">
        <f t="shared" si="22"/>
        <v>2709.8850239999997</v>
      </c>
      <c r="X14" s="23">
        <f t="shared" si="23"/>
        <v>0</v>
      </c>
      <c r="Y14" s="23">
        <f t="shared" si="24"/>
        <v>0</v>
      </c>
      <c r="Z14" s="23">
        <f t="shared" si="25"/>
        <v>1512</v>
      </c>
      <c r="AA14" s="23">
        <f t="shared" si="26"/>
        <v>0</v>
      </c>
      <c r="AB14" s="23">
        <f t="shared" si="27"/>
        <v>0</v>
      </c>
      <c r="AC14" s="23">
        <f t="shared" si="28"/>
        <v>864.49999999999989</v>
      </c>
      <c r="AD14" s="23">
        <f t="shared" si="29"/>
        <v>0</v>
      </c>
      <c r="AE14" s="23">
        <f t="shared" si="30"/>
        <v>7440.5610239999996</v>
      </c>
      <c r="AF14" s="23">
        <f t="shared" si="31"/>
        <v>41787.282974000002</v>
      </c>
      <c r="AH14" s="66" t="s">
        <v>126</v>
      </c>
      <c r="AI14" s="59">
        <v>16.72</v>
      </c>
      <c r="AJ14" s="59">
        <v>15.455999999999998</v>
      </c>
      <c r="AK14" s="59">
        <v>22.05</v>
      </c>
      <c r="AL14" s="59">
        <v>15.4375</v>
      </c>
      <c r="AM14" s="189">
        <v>26.752000000000002</v>
      </c>
      <c r="AN14" s="59">
        <v>42.503999999999998</v>
      </c>
      <c r="AO14" s="189">
        <v>47.25</v>
      </c>
      <c r="AP14" s="59">
        <v>21.612499999999997</v>
      </c>
      <c r="AR14" s="66" t="s">
        <v>126</v>
      </c>
      <c r="AS14" s="22">
        <f>SUMIFS('OTV-广告位'!$E:$E,'OTV-广告位'!$A:$A,Cost!$AR14,'OTV-广告位'!$C:$C,Cost!AS$2,'OTV-广告位'!$B:$B,'OTV-广告位'!$B$6,'OTV-广告位'!$D:$D,Cost!AS$3)</f>
        <v>0</v>
      </c>
      <c r="AT14" s="22">
        <f>SUMIFS('OTV-广告位'!$E:$E,'OTV-广告位'!$A:$A,Cost!$AR14,'OTV-广告位'!$C:$C,Cost!AT$2,'OTV-广告位'!$B:$B,'OTV-广告位'!$B$6,'OTV-广告位'!$D:$D,Cost!AT$3)</f>
        <v>1507476</v>
      </c>
      <c r="AU14" s="22">
        <f>SUMIFS('OTV-广告位'!$E:$E,'OTV-广告位'!$A:$A,Cost!$AR14,'OTV-广告位'!$C:$C,Cost!AU$2,'OTV-广告位'!$B:$B,'OTV-广告位'!$B$6,'OTV-广告位'!$D:$D,Cost!AU$3)</f>
        <v>0</v>
      </c>
      <c r="AV14" s="22">
        <f>SUMIFS('OTV-广告位'!$E:$E,'OTV-广告位'!$A:$A,Cost!$AR14,'OTV-广告位'!$C:$C,Cost!AV$2,'OTV-广告位'!$B:$B,'OTV-广告位'!$B$6,'OTV-广告位'!$D:$D,Cost!AV$3)</f>
        <v>0</v>
      </c>
      <c r="AW14" s="22">
        <f>SUMIFS('OTV-广告位'!$E:$E,'OTV-广告位'!$A:$A,Cost!$AR14,'OTV-广告位'!$C:$C,Cost!AW$2,'OTV-广告位'!$B:$B,'OTV-广告位'!$B$6,'OTV-广告位'!$D:$D,Cost!AW$3)</f>
        <v>887401</v>
      </c>
      <c r="AX14" s="22">
        <f>SUMIFS('OTV-广告位'!$E:$E,'OTV-广告位'!$A:$A,Cost!$AR14,'OTV-广告位'!$C:$C,Cost!AX$2,'OTV-广告位'!$B:$B,'OTV-广告位'!$B$6,'OTV-广告位'!$D:$D,Cost!AX$3)</f>
        <v>0</v>
      </c>
      <c r="AY14" s="22">
        <f>SUMIFS('OTV-广告位'!$E:$E,'OTV-广告位'!$A:$A,Cost!$AR14,'OTV-广告位'!$C:$C,Cost!AY$2,'OTV-广告位'!$B:$B,'OTV-广告位'!$B$6,'OTV-广告位'!$D:$D,Cost!AY$3)</f>
        <v>0</v>
      </c>
      <c r="AZ14" s="22">
        <f>SUMIFS('OTV-广告位'!$E:$E,'OTV-广告位'!$A:$A,Cost!$AR14,'OTV-广告位'!$C:$C,Cost!AZ$2,'OTV-广告位'!$B:$B,'OTV-广告位'!$B$6,'OTV-广告位'!$D:$D,Cost!AZ$3)</f>
        <v>161359</v>
      </c>
      <c r="BA14" s="22">
        <f>SUMIFS('OTV-广告位'!$E:$E,'OTV-广告位'!$A:$A,Cost!$AR14,'OTV-广告位'!$C:$C,Cost!BA$2,'OTV-广告位'!$B:$B,'OTV-广告位'!$B$6,'OTV-广告位'!$D:$D,Cost!BA$3)</f>
        <v>0</v>
      </c>
      <c r="BB14" s="22">
        <f>SUMIFS('OTV-广告位'!$E:$E,'OTV-广告位'!$A:$A,Cost!$AR14,'OTV-广告位'!$C:$C,Cost!BB$2,'OTV-广告位'!$B:$B,'OTV-广告位'!$B$6,'OTV-广告位'!$D:$D,Cost!BB$3)</f>
        <v>0</v>
      </c>
      <c r="BC14" s="22">
        <f>SUMIFS('OTV-广告位'!$E:$E,'OTV-广告位'!$A:$A,Cost!$AR14,'OTV-广告位'!$C:$C,Cost!BC$2,'OTV-广告位'!$B:$B,'OTV-广告位'!$B$6,'OTV-广告位'!$D:$D,Cost!BC$3)</f>
        <v>340268</v>
      </c>
      <c r="BD14" s="22">
        <f>SUMIFS('OTV-广告位'!$E:$E,'OTV-广告位'!$A:$A,Cost!$AR14,'OTV-广告位'!$C:$C,Cost!BD$2,'OTV-广告位'!$B:$B,'OTV-广告位'!$B$6,'OTV-广告位'!$D:$D,Cost!BD$3)</f>
        <v>0</v>
      </c>
      <c r="BE14" s="22">
        <f>SUMIFS('OTT-广告位'!$E:$E,'OTT-广告位'!$B:$B,'OTT-广告位'!$B$6,'OTT-广告位'!$A:$A,Cost!$AR14,'OTT-广告位'!$C:$C,Cost!BE$2,'OTT-广告位'!$D:$D,Cost!BE$3)</f>
        <v>0</v>
      </c>
      <c r="BF14" s="22">
        <f>SUMIFS('OTT-广告位'!$E:$E,'OTT-广告位'!$B:$B,'OTT-广告位'!$B$6,'OTT-广告位'!$A:$A,Cost!$AR14,'OTT-广告位'!$C:$C,Cost!BF$2,'OTT-广告位'!$D:$D,Cost!BF$3)</f>
        <v>146466</v>
      </c>
      <c r="BG14" s="22">
        <f>SUMIFS('OTT-广告位'!$E:$E,'OTT-广告位'!$B:$B,'OTT-广告位'!$B$6,'OTT-广告位'!$A:$A,Cost!$AR14,'OTT-广告位'!$C:$C,Cost!BG$2,'OTT-广告位'!$D:$D,Cost!BG$3)</f>
        <v>0</v>
      </c>
      <c r="BH14" s="22">
        <f>SUMIFS('OTT-广告位'!$E:$E,'OTT-广告位'!$B:$B,'OTT-广告位'!$B$6,'OTT-广告位'!$A:$A,Cost!$AR14,'OTT-广告位'!$C:$C,Cost!BH$2,'OTT-广告位'!$D:$D,Cost!BH$3)</f>
        <v>0</v>
      </c>
      <c r="BI14" s="22">
        <f>SUMIFS('OTT-广告位'!$E:$E,'OTT-广告位'!$B:$B,'OTT-广告位'!$B$6,'OTT-广告位'!$A:$A,Cost!$AR14,'OTT-广告位'!$C:$C,Cost!BI$2,'OTT-广告位'!$D:$D,Cost!BI$3)</f>
        <v>63756</v>
      </c>
      <c r="BJ14" s="22">
        <f>SUMIFS('OTT-广告位'!$E:$E,'OTT-广告位'!$B:$B,'OTT-广告位'!$B$6,'OTT-广告位'!$A:$A,Cost!$AR14,'OTT-广告位'!$C:$C,Cost!BJ$2,'OTT-广告位'!$D:$D,Cost!BJ$3)</f>
        <v>0</v>
      </c>
      <c r="BK14" s="22">
        <f>SUMIFS('OTT-广告位'!$E:$E,'OTT-广告位'!$B:$B,'OTT-广告位'!$B$6,'OTT-广告位'!$A:$A,Cost!$AR14,'OTT-广告位'!$C:$C,Cost!BK$2,'OTT-广告位'!$D:$D,Cost!BK$3)</f>
        <v>0</v>
      </c>
      <c r="BL14" s="22">
        <f>SUMIFS('OTT-广告位'!$E:$E,'OTT-广告位'!$B:$B,'OTT-广告位'!$B$6,'OTT-广告位'!$A:$A,Cost!$AR14,'OTT-广告位'!$C:$C,Cost!BL$2,'OTT-广告位'!$D:$D,Cost!BL$3)</f>
        <v>32257</v>
      </c>
      <c r="BM14" s="22">
        <f>SUMIFS('OTT-广告位'!$E:$E,'OTT-广告位'!$B:$B,'OTT-广告位'!$B$6,'OTT-广告位'!$A:$A,Cost!$AR14,'OTT-广告位'!$C:$C,Cost!BM$2,'OTT-广告位'!$D:$D,Cost!BM$3)</f>
        <v>0</v>
      </c>
      <c r="BN14" s="22">
        <f>SUMIFS('OTT-广告位'!$E:$E,'OTT-广告位'!$B:$B,'OTT-广告位'!$B$6,'OTT-广告位'!$A:$A,Cost!$AR14,'OTT-广告位'!$C:$C,Cost!BN$2,'OTT-广告位'!$D:$D,Cost!BN$3)</f>
        <v>0</v>
      </c>
      <c r="BO14" s="22">
        <f>SUMIFS('OTT-广告位'!$E:$E,'OTT-广告位'!$B:$B,'OTT-广告位'!$B$6,'OTT-广告位'!$A:$A,Cost!$AR14,'OTT-广告位'!$C:$C,Cost!BO$2,'OTT-广告位'!$D:$D,Cost!BO$3)</f>
        <v>44617</v>
      </c>
      <c r="BP14" s="22">
        <f>SUMIFS('OTT-广告位'!$E:$E,'OTT-广告位'!$B:$B,'OTT-广告位'!$B$6,'OTT-广告位'!$A:$A,Cost!$AR14,'OTT-广告位'!$C:$C,Cost!BP$2,'OTT-广告位'!$D:$D,Cost!BP$3)</f>
        <v>0</v>
      </c>
      <c r="BR14" s="66" t="s">
        <v>126</v>
      </c>
      <c r="BS14" s="22">
        <f>SUMIFS(Spotplan!$F:$F,Spotplan!$B:$B,Cost!BS$2,Spotplan!$C:$C,Cost!$BR14,Spotplan!$A:$A,$BS$1,Spotplan!$D:$D,Cost!BS$3)</f>
        <v>0</v>
      </c>
      <c r="BT14" s="22">
        <f>SUMIFS(Spotplan!$F:$F,Spotplan!$B:$B,Cost!BT$2,Spotplan!$C:$C,Cost!$BR14,Spotplan!$A:$A,$BS$1,Spotplan!$D:$D,Cost!BT$3)</f>
        <v>1080000</v>
      </c>
      <c r="BU14" s="22">
        <f>SUMIFS(Spotplan!$F:$F,Spotplan!$B:$B,Cost!BU$2,Spotplan!$C:$C,Cost!$BR14,Spotplan!$A:$A,$BS$1,Spotplan!$D:$D,Cost!BU$3)</f>
        <v>0</v>
      </c>
      <c r="BV14" s="22">
        <f>SUMIFS(Spotplan!$F:$F,Spotplan!$B:$B,Cost!BV$2,Spotplan!$C:$C,Cost!$BR14,Spotplan!$A:$A,$BS$1,Spotplan!$D:$D,Cost!BV$3)</f>
        <v>0</v>
      </c>
      <c r="BW14" s="22">
        <f>SUMIFS(Spotplan!$F:$F,Spotplan!$B:$B,Cost!BW$2,Spotplan!$C:$C,Cost!$BR14,Spotplan!$A:$A,$BS$1,Spotplan!$D:$D,Cost!BW$3)</f>
        <v>576000</v>
      </c>
      <c r="BX14" s="22">
        <f>SUMIFS(Spotplan!$F:$F,Spotplan!$B:$B,Cost!BX$2,Spotplan!$C:$C,Cost!$BR14,Spotplan!$A:$A,$BS$1,Spotplan!$D:$D,Cost!BX$3)</f>
        <v>0</v>
      </c>
      <c r="BY14" s="22">
        <f>SUMIFS(Spotplan!$F:$F,Spotplan!$B:$B,Cost!BY$2,Spotplan!$C:$C,Cost!$BR14,Spotplan!$A:$A,$BS$1,Spotplan!$D:$D,Cost!BY$3)</f>
        <v>0</v>
      </c>
      <c r="BZ14" s="22">
        <f>SUMIFS(Spotplan!$F:$F,Spotplan!$B:$B,Cost!BZ$2,Spotplan!$C:$C,Cost!$BR14,Spotplan!$A:$A,$BS$1,Spotplan!$D:$D,Cost!BZ$3)</f>
        <v>176000</v>
      </c>
      <c r="CA14" s="22">
        <f>SUMIFS(Spotplan!$F:$F,Spotplan!$B:$B,Cost!CA$2,Spotplan!$C:$C,Cost!$BR14,Spotplan!$A:$A,$BS$1,Spotplan!$D:$D,Cost!CA$3)</f>
        <v>0</v>
      </c>
      <c r="CB14" s="22">
        <f>SUMIFS(Spotplan!$F:$F,Spotplan!$B:$B,Cost!CB$2,Spotplan!$C:$C,Cost!$BR14,Spotplan!$A:$A,$BS$1,Spotplan!$D:$D,Cost!CB$3)</f>
        <v>0</v>
      </c>
      <c r="CC14" s="22">
        <f>SUMIFS(Spotplan!$F:$F,Spotplan!$B:$B,Cost!CC$2,Spotplan!$C:$C,Cost!$BR14,Spotplan!$A:$A,$BS$1,Spotplan!$D:$D,Cost!CC$3)</f>
        <v>248000</v>
      </c>
      <c r="CD14" s="22">
        <f>SUMIFS(Spotplan!$F:$F,Spotplan!$B:$B,Cost!CD$2,Spotplan!$C:$C,Cost!$BR14,Spotplan!$A:$A,$BS$1,Spotplan!$D:$D,Cost!CD$3)</f>
        <v>0</v>
      </c>
      <c r="CE14" s="22">
        <f>SUMIFS(Spotplan!$F:$F,Spotplan!$B:$B,Cost!CE$2,Spotplan!$C:$C,Cost!$BR14,Spotplan!$A:$A,$CE$1,Spotplan!$D:$D,Cost!CE$3)</f>
        <v>0</v>
      </c>
      <c r="CF14" s="22">
        <f>SUMIFS(Spotplan!$F:$F,Spotplan!$B:$B,Cost!CF$2,Spotplan!$C:$C,Cost!$BR14,Spotplan!$A:$A,$CE$1,Spotplan!$D:$D,Cost!CF$3)</f>
        <v>88000</v>
      </c>
      <c r="CG14" s="22">
        <f>SUMIFS(Spotplan!$F:$F,Spotplan!$B:$B,Cost!CG$2,Spotplan!$C:$C,Cost!$BR14,Spotplan!$A:$A,$CE$1,Spotplan!$D:$D,Cost!CG$3)</f>
        <v>0</v>
      </c>
      <c r="CH14" s="22">
        <f>SUMIFS(Spotplan!$F:$F,Spotplan!$B:$B,Cost!CH$2,Spotplan!$C:$C,Cost!$BR14,Spotplan!$A:$A,$CE$1,Spotplan!$D:$D,Cost!CH$3)</f>
        <v>0</v>
      </c>
      <c r="CI14" s="22">
        <f>SUMIFS(Spotplan!$F:$F,Spotplan!$B:$B,Cost!CI$2,Spotplan!$C:$C,Cost!$BR14,Spotplan!$A:$A,$CE$1,Spotplan!$D:$D,Cost!CI$3)</f>
        <v>64000</v>
      </c>
      <c r="CJ14" s="22">
        <f>SUMIFS(Spotplan!$F:$F,Spotplan!$B:$B,Cost!CJ$2,Spotplan!$C:$C,Cost!$BR14,Spotplan!$A:$A,$CE$1,Spotplan!$D:$D,Cost!CJ$3)</f>
        <v>0</v>
      </c>
      <c r="CK14" s="22">
        <f>SUMIFS(Spotplan!$F:$F,Spotplan!$B:$B,Cost!CK$2,Spotplan!$C:$C,Cost!$BR14,Spotplan!$A:$A,$CE$1,Spotplan!$D:$D,Cost!CK$3)</f>
        <v>0</v>
      </c>
      <c r="CL14" s="22">
        <f>SUMIFS(Spotplan!$F:$F,Spotplan!$B:$B,Cost!CL$2,Spotplan!$C:$C,Cost!$BR14,Spotplan!$A:$A,$CE$1,Spotplan!$D:$D,Cost!CL$3)</f>
        <v>32000</v>
      </c>
      <c r="CM14" s="22">
        <f>SUMIFS(Spotplan!$F:$F,Spotplan!$B:$B,Cost!CM$2,Spotplan!$C:$C,Cost!$BR14,Spotplan!$A:$A,$CE$1,Spotplan!$D:$D,Cost!CM$3)</f>
        <v>0</v>
      </c>
      <c r="CN14" s="22">
        <f>SUMIFS(Spotplan!$F:$F,Spotplan!$B:$B,Cost!CN$2,Spotplan!$C:$C,Cost!$BR14,Spotplan!$A:$A,$CE$1,Spotplan!$D:$D,Cost!CN$3)</f>
        <v>0</v>
      </c>
      <c r="CO14" s="22">
        <f>SUMIFS(Spotplan!$F:$F,Spotplan!$B:$B,Cost!CO$2,Spotplan!$C:$C,Cost!$BR14,Spotplan!$A:$A,$CE$1,Spotplan!$D:$D,Cost!CO$3)</f>
        <v>40000</v>
      </c>
      <c r="CP14" s="22">
        <f>SUMIFS(Spotplan!$F:$F,Spotplan!$B:$B,Cost!CP$2,Spotplan!$C:$C,Cost!$BR14,Spotplan!$A:$A,$CE$1,Spotplan!$D:$D,Cost!CP$3)</f>
        <v>0</v>
      </c>
    </row>
    <row r="15" spans="1:94">
      <c r="E15" s="103" t="s">
        <v>0</v>
      </c>
      <c r="F15" s="23">
        <f t="shared" si="5"/>
        <v>0</v>
      </c>
      <c r="G15" s="23">
        <f t="shared" si="6"/>
        <v>31433.599999999995</v>
      </c>
      <c r="H15" s="23">
        <f t="shared" si="7"/>
        <v>0</v>
      </c>
      <c r="I15" s="23">
        <f t="shared" si="8"/>
        <v>0</v>
      </c>
      <c r="J15" s="23">
        <f t="shared" si="9"/>
        <v>7542.5279999999993</v>
      </c>
      <c r="K15" s="23">
        <f t="shared" si="10"/>
        <v>0</v>
      </c>
      <c r="L15" s="23">
        <f t="shared" si="11"/>
        <v>0</v>
      </c>
      <c r="M15" s="23">
        <f t="shared" si="12"/>
        <v>5900.9958000000006</v>
      </c>
      <c r="N15" s="23">
        <f t="shared" si="13"/>
        <v>0</v>
      </c>
      <c r="O15" s="23">
        <f t="shared" si="14"/>
        <v>0</v>
      </c>
      <c r="P15" s="23">
        <f t="shared" si="15"/>
        <v>5928</v>
      </c>
      <c r="Q15" s="23">
        <f t="shared" si="16"/>
        <v>0</v>
      </c>
      <c r="R15" s="23">
        <f t="shared" si="17"/>
        <v>50805.123800000001</v>
      </c>
      <c r="S15" s="23">
        <f t="shared" si="18"/>
        <v>0</v>
      </c>
      <c r="T15" s="23">
        <f t="shared" si="19"/>
        <v>6179.7120000000004</v>
      </c>
      <c r="U15" s="23">
        <f t="shared" si="20"/>
        <v>0</v>
      </c>
      <c r="V15" s="23">
        <f t="shared" si="21"/>
        <v>0</v>
      </c>
      <c r="W15" s="23">
        <f t="shared" si="22"/>
        <v>1018.3108319999999</v>
      </c>
      <c r="X15" s="23">
        <f t="shared" si="23"/>
        <v>0</v>
      </c>
      <c r="Y15" s="23">
        <f t="shared" si="24"/>
        <v>0</v>
      </c>
      <c r="Z15" s="23">
        <f t="shared" si="25"/>
        <v>2520</v>
      </c>
      <c r="AA15" s="23">
        <f t="shared" si="26"/>
        <v>0</v>
      </c>
      <c r="AB15" s="23">
        <f t="shared" si="27"/>
        <v>0</v>
      </c>
      <c r="AC15" s="23">
        <f t="shared" si="28"/>
        <v>1330</v>
      </c>
      <c r="AD15" s="23">
        <f t="shared" si="29"/>
        <v>0</v>
      </c>
      <c r="AE15" s="23">
        <f t="shared" si="30"/>
        <v>11048.022832000001</v>
      </c>
      <c r="AF15" s="23">
        <f t="shared" si="31"/>
        <v>61853.146632000004</v>
      </c>
      <c r="AH15" s="66" t="s">
        <v>0</v>
      </c>
      <c r="AI15" s="59">
        <v>20.9</v>
      </c>
      <c r="AJ15" s="59">
        <v>15.455999999999998</v>
      </c>
      <c r="AK15" s="59">
        <v>28.35</v>
      </c>
      <c r="AL15" s="59">
        <v>19</v>
      </c>
      <c r="AM15" s="189">
        <v>35.112000000000002</v>
      </c>
      <c r="AN15" s="59">
        <v>42.503999999999998</v>
      </c>
      <c r="AO15" s="189">
        <v>63</v>
      </c>
      <c r="AP15" s="59">
        <v>23.75</v>
      </c>
      <c r="AR15" s="66" t="s">
        <v>0</v>
      </c>
      <c r="AS15" s="22">
        <f>SUMIFS('OTV-广告位'!$E:$E,'OTV-广告位'!$A:$A,Cost!$AR15,'OTV-广告位'!$C:$C,Cost!AS$2,'OTV-广告位'!$B:$B,'OTV-广告位'!$B$6,'OTV-广告位'!$D:$D,Cost!AS$3)</f>
        <v>0</v>
      </c>
      <c r="AT15" s="22">
        <f>SUMIFS('OTV-广告位'!$E:$E,'OTV-广告位'!$A:$A,Cost!$AR15,'OTV-广告位'!$C:$C,Cost!AT$2,'OTV-广告位'!$B:$B,'OTV-广告位'!$B$6,'OTV-广告位'!$D:$D,Cost!AT$3)</f>
        <v>1988312</v>
      </c>
      <c r="AU15" s="22">
        <f>SUMIFS('OTV-广告位'!$E:$E,'OTV-广告位'!$A:$A,Cost!$AR15,'OTV-广告位'!$C:$C,Cost!AU$2,'OTV-广告位'!$B:$B,'OTV-广告位'!$B$6,'OTV-广告位'!$D:$D,Cost!AU$3)</f>
        <v>0</v>
      </c>
      <c r="AV15" s="22">
        <f>SUMIFS('OTV-广告位'!$E:$E,'OTV-广告位'!$A:$A,Cost!$AR15,'OTV-广告位'!$C:$C,Cost!AV$2,'OTV-广告位'!$B:$B,'OTV-广告位'!$B$6,'OTV-广告位'!$D:$D,Cost!AV$3)</f>
        <v>0</v>
      </c>
      <c r="AW15" s="22">
        <f>SUMIFS('OTV-广告位'!$E:$E,'OTV-广告位'!$A:$A,Cost!$AR15,'OTV-广告位'!$C:$C,Cost!AW$2,'OTV-广告位'!$B:$B,'OTV-广告位'!$B$6,'OTV-广告位'!$D:$D,Cost!AW$3)</f>
        <v>534445</v>
      </c>
      <c r="AX15" s="22">
        <f>SUMIFS('OTV-广告位'!$E:$E,'OTV-广告位'!$A:$A,Cost!$AR15,'OTV-广告位'!$C:$C,Cost!AX$2,'OTV-广告位'!$B:$B,'OTV-广告位'!$B$6,'OTV-广告位'!$D:$D,Cost!AX$3)</f>
        <v>0</v>
      </c>
      <c r="AY15" s="22">
        <f>SUMIFS('OTV-广告位'!$E:$E,'OTV-广告位'!$A:$A,Cost!$AR15,'OTV-广告位'!$C:$C,Cost!AY$2,'OTV-广告位'!$B:$B,'OTV-广告位'!$B$6,'OTV-广告位'!$D:$D,Cost!AY$3)</f>
        <v>0</v>
      </c>
      <c r="AZ15" s="22">
        <f>SUMIFS('OTV-广告位'!$E:$E,'OTV-广告位'!$A:$A,Cost!$AR15,'OTV-广告位'!$C:$C,Cost!AZ$2,'OTV-广告位'!$B:$B,'OTV-广告位'!$B$6,'OTV-广告位'!$D:$D,Cost!AZ$3)</f>
        <v>208148</v>
      </c>
      <c r="BA15" s="22">
        <f>SUMIFS('OTV-广告位'!$E:$E,'OTV-广告位'!$A:$A,Cost!$AR15,'OTV-广告位'!$C:$C,Cost!BA$2,'OTV-广告位'!$B:$B,'OTV-广告位'!$B$6,'OTV-广告位'!$D:$D,Cost!BA$3)</f>
        <v>0</v>
      </c>
      <c r="BB15" s="22">
        <f>SUMIFS('OTV-广告位'!$E:$E,'OTV-广告位'!$A:$A,Cost!$AR15,'OTV-广告位'!$C:$C,Cost!BB$2,'OTV-广告位'!$B:$B,'OTV-广告位'!$B$6,'OTV-广告位'!$D:$D,Cost!BB$3)</f>
        <v>0</v>
      </c>
      <c r="BC15" s="22">
        <f>SUMIFS('OTV-广告位'!$E:$E,'OTV-广告位'!$A:$A,Cost!$AR15,'OTV-广告位'!$C:$C,Cost!BC$2,'OTV-广告位'!$B:$B,'OTV-广告位'!$B$6,'OTV-广告位'!$D:$D,Cost!BC$3)</f>
        <v>340542</v>
      </c>
      <c r="BD15" s="22">
        <f>SUMIFS('OTV-广告位'!$E:$E,'OTV-广告位'!$A:$A,Cost!$AR15,'OTV-广告位'!$C:$C,Cost!BD$2,'OTV-广告位'!$B:$B,'OTV-广告位'!$B$6,'OTV-广告位'!$D:$D,Cost!BD$3)</f>
        <v>0</v>
      </c>
      <c r="BE15" s="22">
        <f>SUMIFS('OTT-广告位'!$E:$E,'OTT-广告位'!$B:$B,'OTT-广告位'!$B$6,'OTT-广告位'!$A:$A,Cost!$AR15,'OTT-广告位'!$C:$C,Cost!BE$2,'OTT-广告位'!$D:$D,Cost!BE$3)</f>
        <v>0</v>
      </c>
      <c r="BF15" s="22">
        <f>SUMIFS('OTT-广告位'!$E:$E,'OTT-广告位'!$B:$B,'OTT-广告位'!$B$6,'OTT-广告位'!$A:$A,Cost!$AR15,'OTT-广告位'!$C:$C,Cost!BF$2,'OTT-广告位'!$D:$D,Cost!BF$3)</f>
        <v>213683</v>
      </c>
      <c r="BG15" s="22">
        <f>SUMIFS('OTT-广告位'!$E:$E,'OTT-广告位'!$B:$B,'OTT-广告位'!$B$6,'OTT-广告位'!$A:$A,Cost!$AR15,'OTT-广告位'!$C:$C,Cost!BG$2,'OTT-广告位'!$D:$D,Cost!BG$3)</f>
        <v>0</v>
      </c>
      <c r="BH15" s="22">
        <f>SUMIFS('OTT-广告位'!$E:$E,'OTT-广告位'!$B:$B,'OTT-广告位'!$B$6,'OTT-广告位'!$A:$A,Cost!$AR15,'OTT-广告位'!$C:$C,Cost!BH$2,'OTT-广告位'!$D:$D,Cost!BH$3)</f>
        <v>0</v>
      </c>
      <c r="BI15" s="22">
        <f>SUMIFS('OTT-广告位'!$E:$E,'OTT-广告位'!$B:$B,'OTT-广告位'!$B$6,'OTT-广告位'!$A:$A,Cost!$AR15,'OTT-广告位'!$C:$C,Cost!BI$2,'OTT-广告位'!$D:$D,Cost!BI$3)</f>
        <v>23958</v>
      </c>
      <c r="BJ15" s="22">
        <f>SUMIFS('OTT-广告位'!$E:$E,'OTT-广告位'!$B:$B,'OTT-广告位'!$B$6,'OTT-广告位'!$A:$A,Cost!$AR15,'OTT-广告位'!$C:$C,Cost!BJ$2,'OTT-广告位'!$D:$D,Cost!BJ$3)</f>
        <v>0</v>
      </c>
      <c r="BK15" s="22">
        <f>SUMIFS('OTT-广告位'!$E:$E,'OTT-广告位'!$B:$B,'OTT-广告位'!$B$6,'OTT-广告位'!$A:$A,Cost!$AR15,'OTT-广告位'!$C:$C,Cost!BK$2,'OTT-广告位'!$D:$D,Cost!BK$3)</f>
        <v>0</v>
      </c>
      <c r="BL15" s="22">
        <f>SUMIFS('OTT-广告位'!$E:$E,'OTT-广告位'!$B:$B,'OTT-广告位'!$B$6,'OTT-广告位'!$A:$A,Cost!$AR15,'OTT-广告位'!$C:$C,Cost!BL$2,'OTT-广告位'!$D:$D,Cost!BL$3)</f>
        <v>40225</v>
      </c>
      <c r="BM15" s="22">
        <f>SUMIFS('OTT-广告位'!$E:$E,'OTT-广告位'!$B:$B,'OTT-广告位'!$B$6,'OTT-广告位'!$A:$A,Cost!$AR15,'OTT-广告位'!$C:$C,Cost!BM$2,'OTT-广告位'!$D:$D,Cost!BM$3)</f>
        <v>0</v>
      </c>
      <c r="BN15" s="22">
        <f>SUMIFS('OTT-广告位'!$E:$E,'OTT-广告位'!$B:$B,'OTT-广告位'!$B$6,'OTT-广告位'!$A:$A,Cost!$AR15,'OTT-广告位'!$C:$C,Cost!BN$2,'OTT-广告位'!$D:$D,Cost!BN$3)</f>
        <v>0</v>
      </c>
      <c r="BO15" s="22">
        <f>SUMIFS('OTT-广告位'!$E:$E,'OTT-广告位'!$B:$B,'OTT-广告位'!$B$6,'OTT-广告位'!$A:$A,Cost!$AR15,'OTT-广告位'!$C:$C,Cost!BO$2,'OTT-广告位'!$D:$D,Cost!BO$3)</f>
        <v>62399</v>
      </c>
      <c r="BP15" s="22">
        <f>SUMIFS('OTT-广告位'!$E:$E,'OTT-广告位'!$B:$B,'OTT-广告位'!$B$6,'OTT-广告位'!$A:$A,Cost!$AR15,'OTT-广告位'!$C:$C,Cost!BP$2,'OTT-广告位'!$D:$D,Cost!BP$3)</f>
        <v>0</v>
      </c>
      <c r="BR15" s="66" t="s">
        <v>0</v>
      </c>
      <c r="BS15" s="22">
        <f>SUMIFS(Spotplan!$F:$F,Spotplan!$B:$B,Cost!BS$2,Spotplan!$C:$C,Cost!$BR15,Spotplan!$A:$A,$BS$1,Spotplan!$D:$D,Cost!BS$3)</f>
        <v>0</v>
      </c>
      <c r="BT15" s="22">
        <f>SUMIFS(Spotplan!$F:$F,Spotplan!$B:$B,Cost!BT$2,Spotplan!$C:$C,Cost!$BR15,Spotplan!$A:$A,$BS$1,Spotplan!$D:$D,Cost!BT$3)</f>
        <v>1504000</v>
      </c>
      <c r="BU15" s="22">
        <f>SUMIFS(Spotplan!$F:$F,Spotplan!$B:$B,Cost!BU$2,Spotplan!$C:$C,Cost!$BR15,Spotplan!$A:$A,$BS$1,Spotplan!$D:$D,Cost!BU$3)</f>
        <v>0</v>
      </c>
      <c r="BV15" s="22">
        <f>SUMIFS(Spotplan!$F:$F,Spotplan!$B:$B,Cost!BV$2,Spotplan!$C:$C,Cost!$BR15,Spotplan!$A:$A,$BS$1,Spotplan!$D:$D,Cost!BV$3)</f>
        <v>0</v>
      </c>
      <c r="BW15" s="22">
        <f>SUMIFS(Spotplan!$F:$F,Spotplan!$B:$B,Cost!BW$2,Spotplan!$C:$C,Cost!$BR15,Spotplan!$A:$A,$BS$1,Spotplan!$D:$D,Cost!BW$3)</f>
        <v>488000</v>
      </c>
      <c r="BX15" s="22">
        <f>SUMIFS(Spotplan!$F:$F,Spotplan!$B:$B,Cost!BX$2,Spotplan!$C:$C,Cost!$BR15,Spotplan!$A:$A,$BS$1,Spotplan!$D:$D,Cost!BX$3)</f>
        <v>0</v>
      </c>
      <c r="BY15" s="22">
        <f>SUMIFS(Spotplan!$F:$F,Spotplan!$B:$B,Cost!BY$2,Spotplan!$C:$C,Cost!$BR15,Spotplan!$A:$A,$BS$1,Spotplan!$D:$D,Cost!BY$3)</f>
        <v>0</v>
      </c>
      <c r="BZ15" s="22">
        <f>SUMIFS(Spotplan!$F:$F,Spotplan!$B:$B,Cost!BZ$2,Spotplan!$C:$C,Cost!$BR15,Spotplan!$A:$A,$BS$1,Spotplan!$D:$D,Cost!BZ$3)</f>
        <v>224000</v>
      </c>
      <c r="CA15" s="22">
        <f>SUMIFS(Spotplan!$F:$F,Spotplan!$B:$B,Cost!CA$2,Spotplan!$C:$C,Cost!$BR15,Spotplan!$A:$A,$BS$1,Spotplan!$D:$D,Cost!CA$3)</f>
        <v>0</v>
      </c>
      <c r="CB15" s="22">
        <f>SUMIFS(Spotplan!$F:$F,Spotplan!$B:$B,Cost!CB$2,Spotplan!$C:$C,Cost!$BR15,Spotplan!$A:$A,$BS$1,Spotplan!$D:$D,Cost!CB$3)</f>
        <v>0</v>
      </c>
      <c r="CC15" s="22">
        <f>SUMIFS(Spotplan!$F:$F,Spotplan!$B:$B,Cost!CC$2,Spotplan!$C:$C,Cost!$BR15,Spotplan!$A:$A,$BS$1,Spotplan!$D:$D,Cost!CC$3)</f>
        <v>312000</v>
      </c>
      <c r="CD15" s="22">
        <f>SUMIFS(Spotplan!$F:$F,Spotplan!$B:$B,Cost!CD$2,Spotplan!$C:$C,Cost!$BR15,Spotplan!$A:$A,$BS$1,Spotplan!$D:$D,Cost!CD$3)</f>
        <v>0</v>
      </c>
      <c r="CE15" s="22">
        <f>SUMIFS(Spotplan!$F:$F,Spotplan!$B:$B,Cost!CE$2,Spotplan!$C:$C,Cost!$BR15,Spotplan!$A:$A,$CE$1,Spotplan!$D:$D,Cost!CE$3)</f>
        <v>0</v>
      </c>
      <c r="CF15" s="22">
        <f>SUMIFS(Spotplan!$F:$F,Spotplan!$B:$B,Cost!CF$2,Spotplan!$C:$C,Cost!$BR15,Spotplan!$A:$A,$CE$1,Spotplan!$D:$D,Cost!CF$3)</f>
        <v>176000</v>
      </c>
      <c r="CG15" s="22">
        <f>SUMIFS(Spotplan!$F:$F,Spotplan!$B:$B,Cost!CG$2,Spotplan!$C:$C,Cost!$BR15,Spotplan!$A:$A,$CE$1,Spotplan!$D:$D,Cost!CG$3)</f>
        <v>0</v>
      </c>
      <c r="CH15" s="22">
        <f>SUMIFS(Spotplan!$F:$F,Spotplan!$B:$B,Cost!CH$2,Spotplan!$C:$C,Cost!$BR15,Spotplan!$A:$A,$CE$1,Spotplan!$D:$D,Cost!CH$3)</f>
        <v>0</v>
      </c>
      <c r="CI15" s="22">
        <f>SUMIFS(Spotplan!$F:$F,Spotplan!$B:$B,Cost!CI$2,Spotplan!$C:$C,Cost!$BR15,Spotplan!$A:$A,$CE$1,Spotplan!$D:$D,Cost!CI$3)</f>
        <v>24000</v>
      </c>
      <c r="CJ15" s="22">
        <f>SUMIFS(Spotplan!$F:$F,Spotplan!$B:$B,Cost!CJ$2,Spotplan!$C:$C,Cost!$BR15,Spotplan!$A:$A,$CE$1,Spotplan!$D:$D,Cost!CJ$3)</f>
        <v>0</v>
      </c>
      <c r="CK15" s="22">
        <f>SUMIFS(Spotplan!$F:$F,Spotplan!$B:$B,Cost!CK$2,Spotplan!$C:$C,Cost!$BR15,Spotplan!$A:$A,$CE$1,Spotplan!$D:$D,Cost!CK$3)</f>
        <v>0</v>
      </c>
      <c r="CL15" s="22">
        <f>SUMIFS(Spotplan!$F:$F,Spotplan!$B:$B,Cost!CL$2,Spotplan!$C:$C,Cost!$BR15,Spotplan!$A:$A,$CE$1,Spotplan!$D:$D,Cost!CL$3)</f>
        <v>40000</v>
      </c>
      <c r="CM15" s="22">
        <f>SUMIFS(Spotplan!$F:$F,Spotplan!$B:$B,Cost!CM$2,Spotplan!$C:$C,Cost!$BR15,Spotplan!$A:$A,$CE$1,Spotplan!$D:$D,Cost!CM$3)</f>
        <v>0</v>
      </c>
      <c r="CN15" s="22">
        <f>SUMIFS(Spotplan!$F:$F,Spotplan!$B:$B,Cost!CN$2,Spotplan!$C:$C,Cost!$BR15,Spotplan!$A:$A,$CE$1,Spotplan!$D:$D,Cost!CN$3)</f>
        <v>0</v>
      </c>
      <c r="CO15" s="22">
        <f>SUMIFS(Spotplan!$F:$F,Spotplan!$B:$B,Cost!CO$2,Spotplan!$C:$C,Cost!$BR15,Spotplan!$A:$A,$CE$1,Spotplan!$D:$D,Cost!CO$3)</f>
        <v>56000</v>
      </c>
      <c r="CP15" s="22">
        <f>SUMIFS(Spotplan!$F:$F,Spotplan!$B:$B,Cost!CP$2,Spotplan!$C:$C,Cost!$BR15,Spotplan!$A:$A,$CE$1,Spotplan!$D:$D,Cost!CP$3)</f>
        <v>0</v>
      </c>
    </row>
    <row r="16" spans="1:94">
      <c r="E16" s="103" t="s">
        <v>209</v>
      </c>
      <c r="F16" s="23">
        <f t="shared" si="5"/>
        <v>0</v>
      </c>
      <c r="G16" s="23">
        <f t="shared" si="6"/>
        <v>9363.2000000000007</v>
      </c>
      <c r="H16" s="23">
        <f t="shared" si="7"/>
        <v>0</v>
      </c>
      <c r="I16" s="23">
        <f t="shared" si="8"/>
        <v>0</v>
      </c>
      <c r="J16" s="23">
        <f t="shared" si="9"/>
        <v>9417.5880959999995</v>
      </c>
      <c r="K16" s="23">
        <f t="shared" si="10"/>
        <v>0</v>
      </c>
      <c r="L16" s="23">
        <f t="shared" si="11"/>
        <v>0</v>
      </c>
      <c r="M16" s="23">
        <f t="shared" si="12"/>
        <v>3351.6</v>
      </c>
      <c r="N16" s="23">
        <f t="shared" si="13"/>
        <v>0</v>
      </c>
      <c r="O16" s="23">
        <f t="shared" si="14"/>
        <v>0</v>
      </c>
      <c r="P16" s="23">
        <f t="shared" si="15"/>
        <v>2223</v>
      </c>
      <c r="Q16" s="23">
        <f t="shared" si="16"/>
        <v>0</v>
      </c>
      <c r="R16" s="23">
        <f t="shared" si="17"/>
        <v>24355.388095999999</v>
      </c>
      <c r="S16" s="23">
        <f t="shared" si="18"/>
        <v>0</v>
      </c>
      <c r="T16" s="23">
        <f t="shared" si="19"/>
        <v>2354.1759999999999</v>
      </c>
      <c r="U16" s="23">
        <f t="shared" si="20"/>
        <v>0</v>
      </c>
      <c r="V16" s="23">
        <f t="shared" si="21"/>
        <v>0</v>
      </c>
      <c r="W16" s="23">
        <f t="shared" si="22"/>
        <v>340.03199999999998</v>
      </c>
      <c r="X16" s="23">
        <f t="shared" si="23"/>
        <v>0</v>
      </c>
      <c r="Y16" s="23">
        <f t="shared" si="24"/>
        <v>0</v>
      </c>
      <c r="Z16" s="23">
        <f t="shared" si="25"/>
        <v>1512</v>
      </c>
      <c r="AA16" s="23">
        <f t="shared" si="26"/>
        <v>0</v>
      </c>
      <c r="AB16" s="23">
        <f t="shared" si="27"/>
        <v>0</v>
      </c>
      <c r="AC16" s="23">
        <f t="shared" si="28"/>
        <v>864.49999999999989</v>
      </c>
      <c r="AD16" s="23">
        <f t="shared" si="29"/>
        <v>0</v>
      </c>
      <c r="AE16" s="23">
        <f t="shared" si="30"/>
        <v>5070.7080000000005</v>
      </c>
      <c r="AF16" s="23">
        <f t="shared" si="31"/>
        <v>29426.096096000001</v>
      </c>
      <c r="AH16" s="66" t="s">
        <v>209</v>
      </c>
      <c r="AI16" s="59">
        <v>16.72</v>
      </c>
      <c r="AJ16" s="59">
        <v>15.455999999999998</v>
      </c>
      <c r="AK16" s="59">
        <v>22.05</v>
      </c>
      <c r="AL16" s="59">
        <v>15.4375</v>
      </c>
      <c r="AM16" s="189">
        <v>26.752000000000002</v>
      </c>
      <c r="AN16" s="59">
        <v>42.503999999999998</v>
      </c>
      <c r="AO16" s="189">
        <v>47.25</v>
      </c>
      <c r="AP16" s="59">
        <v>21.612499999999997</v>
      </c>
      <c r="AR16" s="66" t="s">
        <v>209</v>
      </c>
      <c r="AS16" s="22">
        <f>SUMIFS('OTV-广告位'!$E:$E,'OTV-广告位'!$A:$A,Cost!$AR16,'OTV-广告位'!$C:$C,Cost!AS$2,'OTV-广告位'!$B:$B,'OTV-广告位'!$B$6,'OTV-广告位'!$D:$D,Cost!AS$3)</f>
        <v>0</v>
      </c>
      <c r="AT16" s="22">
        <f>SUMIFS('OTV-广告位'!$E:$E,'OTV-广告位'!$A:$A,Cost!$AR16,'OTV-广告位'!$C:$C,Cost!AT$2,'OTV-广告位'!$B:$B,'OTV-广告位'!$B$6,'OTV-广告位'!$D:$D,Cost!AT$3)</f>
        <v>666329</v>
      </c>
      <c r="AU16" s="22">
        <f>SUMIFS('OTV-广告位'!$E:$E,'OTV-广告位'!$A:$A,Cost!$AR16,'OTV-广告位'!$C:$C,Cost!AU$2,'OTV-广告位'!$B:$B,'OTV-广告位'!$B$6,'OTV-广告位'!$D:$D,Cost!AU$3)</f>
        <v>0</v>
      </c>
      <c r="AV16" s="22">
        <f>SUMIFS('OTV-广告位'!$E:$E,'OTV-广告位'!$A:$A,Cost!$AR16,'OTV-广告位'!$C:$C,Cost!AV$2,'OTV-广告位'!$B:$B,'OTV-广告位'!$B$6,'OTV-广告位'!$D:$D,Cost!AV$3)</f>
        <v>0</v>
      </c>
      <c r="AW16" s="22">
        <f>SUMIFS('OTV-广告位'!$E:$E,'OTV-广告位'!$A:$A,Cost!$AR16,'OTV-广告位'!$C:$C,Cost!AW$2,'OTV-广告位'!$B:$B,'OTV-广告位'!$B$6,'OTV-广告位'!$D:$D,Cost!AW$3)</f>
        <v>609316</v>
      </c>
      <c r="AX16" s="22">
        <f>SUMIFS('OTV-广告位'!$E:$E,'OTV-广告位'!$A:$A,Cost!$AR16,'OTV-广告位'!$C:$C,Cost!AX$2,'OTV-广告位'!$B:$B,'OTV-广告位'!$B$6,'OTV-广告位'!$D:$D,Cost!AX$3)</f>
        <v>0</v>
      </c>
      <c r="AY16" s="22">
        <f>SUMIFS('OTV-广告位'!$E:$E,'OTV-广告位'!$A:$A,Cost!$AR16,'OTV-广告位'!$C:$C,Cost!AY$2,'OTV-广告位'!$B:$B,'OTV-广告位'!$B$6,'OTV-广告位'!$D:$D,Cost!AY$3)</f>
        <v>0</v>
      </c>
      <c r="AZ16" s="22">
        <f>SUMIFS('OTV-广告位'!$E:$E,'OTV-广告位'!$A:$A,Cost!$AR16,'OTV-广告位'!$C:$C,Cost!AZ$2,'OTV-广告位'!$B:$B,'OTV-广告位'!$B$6,'OTV-广告位'!$D:$D,Cost!AZ$3)</f>
        <v>153015</v>
      </c>
      <c r="BA16" s="22">
        <f>SUMIFS('OTV-广告位'!$E:$E,'OTV-广告位'!$A:$A,Cost!$AR16,'OTV-广告位'!$C:$C,Cost!BA$2,'OTV-广告位'!$B:$B,'OTV-广告位'!$B$6,'OTV-广告位'!$D:$D,Cost!BA$3)</f>
        <v>0</v>
      </c>
      <c r="BB16" s="22">
        <f>SUMIFS('OTV-广告位'!$E:$E,'OTV-广告位'!$A:$A,Cost!$AR16,'OTV-广告位'!$C:$C,Cost!BB$2,'OTV-广告位'!$B:$B,'OTV-广告位'!$B$6,'OTV-广告位'!$D:$D,Cost!BB$3)</f>
        <v>0</v>
      </c>
      <c r="BC16" s="22">
        <f>SUMIFS('OTV-广告位'!$E:$E,'OTV-广告位'!$A:$A,Cost!$AR16,'OTV-广告位'!$C:$C,Cost!BC$2,'OTV-广告位'!$B:$B,'OTV-广告位'!$B$6,'OTV-广告位'!$D:$D,Cost!BC$3)</f>
        <v>149987</v>
      </c>
      <c r="BD16" s="22">
        <f>SUMIFS('OTV-广告位'!$E:$E,'OTV-广告位'!$A:$A,Cost!$AR16,'OTV-广告位'!$C:$C,Cost!BD$2,'OTV-广告位'!$B:$B,'OTV-广告位'!$B$6,'OTV-广告位'!$D:$D,Cost!BD$3)</f>
        <v>0</v>
      </c>
      <c r="BE16" s="22">
        <f>SUMIFS('OTT-广告位'!$E:$E,'OTT-广告位'!$B:$B,'OTT-广告位'!$B$6,'OTT-广告位'!$A:$A,Cost!$AR16,'OTT-广告位'!$C:$C,Cost!BE$2,'OTT-广告位'!$D:$D,Cost!BE$3)</f>
        <v>0</v>
      </c>
      <c r="BF16" s="22">
        <f>SUMIFS('OTT-广告位'!$E:$E,'OTT-广告位'!$B:$B,'OTT-广告位'!$B$6,'OTT-广告位'!$A:$A,Cost!$AR16,'OTT-广告位'!$C:$C,Cost!BF$2,'OTT-广告位'!$D:$D,Cost!BF$3)</f>
        <v>145096</v>
      </c>
      <c r="BG16" s="22">
        <f>SUMIFS('OTT-广告位'!$E:$E,'OTT-广告位'!$B:$B,'OTT-广告位'!$B$6,'OTT-广告位'!$A:$A,Cost!$AR16,'OTT-广告位'!$C:$C,Cost!BG$2,'OTT-广告位'!$D:$D,Cost!BG$3)</f>
        <v>0</v>
      </c>
      <c r="BH16" s="22">
        <f>SUMIFS('OTT-广告位'!$E:$E,'OTT-广告位'!$B:$B,'OTT-广告位'!$B$6,'OTT-广告位'!$A:$A,Cost!$AR16,'OTT-广告位'!$C:$C,Cost!BH$2,'OTT-广告位'!$D:$D,Cost!BH$3)</f>
        <v>0</v>
      </c>
      <c r="BI16" s="22">
        <f>SUMIFS('OTT-广告位'!$E:$E,'OTT-广告位'!$B:$B,'OTT-广告位'!$B$6,'OTT-广告位'!$A:$A,Cost!$AR16,'OTT-广告位'!$C:$C,Cost!BI$2,'OTT-广告位'!$D:$D,Cost!BI$3)</f>
        <v>8062</v>
      </c>
      <c r="BJ16" s="22">
        <f>SUMIFS('OTT-广告位'!$E:$E,'OTT-广告位'!$B:$B,'OTT-广告位'!$B$6,'OTT-广告位'!$A:$A,Cost!$AR16,'OTT-广告位'!$C:$C,Cost!BJ$2,'OTT-广告位'!$D:$D,Cost!BJ$3)</f>
        <v>0</v>
      </c>
      <c r="BK16" s="22">
        <f>SUMIFS('OTT-广告位'!$E:$E,'OTT-广告位'!$B:$B,'OTT-广告位'!$B$6,'OTT-广告位'!$A:$A,Cost!$AR16,'OTT-广告位'!$C:$C,Cost!BK$2,'OTT-广告位'!$D:$D,Cost!BK$3)</f>
        <v>0</v>
      </c>
      <c r="BL16" s="22">
        <f>SUMIFS('OTT-广告位'!$E:$E,'OTT-广告位'!$B:$B,'OTT-广告位'!$B$6,'OTT-广告位'!$A:$A,Cost!$AR16,'OTT-广告位'!$C:$C,Cost!BL$2,'OTT-广告位'!$D:$D,Cost!BL$3)</f>
        <v>32223</v>
      </c>
      <c r="BM16" s="22">
        <f>SUMIFS('OTT-广告位'!$E:$E,'OTT-广告位'!$B:$B,'OTT-广告位'!$B$6,'OTT-广告位'!$A:$A,Cost!$AR16,'OTT-广告位'!$C:$C,Cost!BM$2,'OTT-广告位'!$D:$D,Cost!BM$3)</f>
        <v>0</v>
      </c>
      <c r="BN16" s="22">
        <f>SUMIFS('OTT-广告位'!$E:$E,'OTT-广告位'!$B:$B,'OTT-广告位'!$B$6,'OTT-广告位'!$A:$A,Cost!$AR16,'OTT-广告位'!$C:$C,Cost!BN$2,'OTT-广告位'!$D:$D,Cost!BN$3)</f>
        <v>0</v>
      </c>
      <c r="BO16" s="22">
        <f>SUMIFS('OTT-广告位'!$E:$E,'OTT-广告位'!$B:$B,'OTT-广告位'!$B$6,'OTT-广告位'!$A:$A,Cost!$AR16,'OTT-广告位'!$C:$C,Cost!BO$2,'OTT-广告位'!$D:$D,Cost!BO$3)</f>
        <v>45765</v>
      </c>
      <c r="BP16" s="22">
        <f>SUMIFS('OTT-广告位'!$E:$E,'OTT-广告位'!$B:$B,'OTT-广告位'!$B$6,'OTT-广告位'!$A:$A,Cost!$AR16,'OTT-广告位'!$C:$C,Cost!BP$2,'OTT-广告位'!$D:$D,Cost!BP$3)</f>
        <v>0</v>
      </c>
      <c r="BR16" s="66" t="s">
        <v>209</v>
      </c>
      <c r="BS16" s="22">
        <f>SUMIFS(Spotplan!$F:$F,Spotplan!$B:$B,Cost!BS$2,Spotplan!$C:$C,Cost!$BR16,Spotplan!$A:$A,$BS$1,Spotplan!$D:$D,Cost!BS$3)</f>
        <v>0</v>
      </c>
      <c r="BT16" s="22">
        <f>SUMIFS(Spotplan!$F:$F,Spotplan!$B:$B,Cost!BT$2,Spotplan!$C:$C,Cost!$BR16,Spotplan!$A:$A,$BS$1,Spotplan!$D:$D,Cost!BT$3)</f>
        <v>560000</v>
      </c>
      <c r="BU16" s="22">
        <f>SUMIFS(Spotplan!$F:$F,Spotplan!$B:$B,Cost!BU$2,Spotplan!$C:$C,Cost!$BR16,Spotplan!$A:$A,$BS$1,Spotplan!$D:$D,Cost!BU$3)</f>
        <v>0</v>
      </c>
      <c r="BV16" s="22">
        <f>SUMIFS(Spotplan!$F:$F,Spotplan!$B:$B,Cost!BV$2,Spotplan!$C:$C,Cost!$BR16,Spotplan!$A:$A,$BS$1,Spotplan!$D:$D,Cost!BV$3)</f>
        <v>0</v>
      </c>
      <c r="BW16" s="22">
        <f>SUMIFS(Spotplan!$F:$F,Spotplan!$B:$B,Cost!BW$2,Spotplan!$C:$C,Cost!$BR16,Spotplan!$A:$A,$BS$1,Spotplan!$D:$D,Cost!BW$3)</f>
        <v>1296000</v>
      </c>
      <c r="BX16" s="22">
        <f>SUMIFS(Spotplan!$F:$F,Spotplan!$B:$B,Cost!BX$2,Spotplan!$C:$C,Cost!$BR16,Spotplan!$A:$A,$BS$1,Spotplan!$D:$D,Cost!BX$3)</f>
        <v>0</v>
      </c>
      <c r="BY16" s="22">
        <f>SUMIFS(Spotplan!$F:$F,Spotplan!$B:$B,Cost!BY$2,Spotplan!$C:$C,Cost!$BR16,Spotplan!$A:$A,$BS$1,Spotplan!$D:$D,Cost!BY$3)</f>
        <v>0</v>
      </c>
      <c r="BZ16" s="22">
        <f>SUMIFS(Spotplan!$F:$F,Spotplan!$B:$B,Cost!BZ$2,Spotplan!$C:$C,Cost!$BR16,Spotplan!$A:$A,$BS$1,Spotplan!$D:$D,Cost!BZ$3)</f>
        <v>152000</v>
      </c>
      <c r="CA16" s="22">
        <f>SUMIFS(Spotplan!$F:$F,Spotplan!$B:$B,Cost!CA$2,Spotplan!$C:$C,Cost!$BR16,Spotplan!$A:$A,$BS$1,Spotplan!$D:$D,Cost!CA$3)</f>
        <v>0</v>
      </c>
      <c r="CB16" s="22">
        <f>SUMIFS(Spotplan!$F:$F,Spotplan!$B:$B,Cost!CB$2,Spotplan!$C:$C,Cost!$BR16,Spotplan!$A:$A,$BS$1,Spotplan!$D:$D,Cost!CB$3)</f>
        <v>0</v>
      </c>
      <c r="CC16" s="22">
        <f>SUMIFS(Spotplan!$F:$F,Spotplan!$B:$B,Cost!CC$2,Spotplan!$C:$C,Cost!$BR16,Spotplan!$A:$A,$BS$1,Spotplan!$D:$D,Cost!CC$3)</f>
        <v>144000</v>
      </c>
      <c r="CD16" s="22">
        <f>SUMIFS(Spotplan!$F:$F,Spotplan!$B:$B,Cost!CD$2,Spotplan!$C:$C,Cost!$BR16,Spotplan!$A:$A,$BS$1,Spotplan!$D:$D,Cost!CD$3)</f>
        <v>0</v>
      </c>
      <c r="CE16" s="22">
        <f>SUMIFS(Spotplan!$F:$F,Spotplan!$B:$B,Cost!CE$2,Spotplan!$C:$C,Cost!$BR16,Spotplan!$A:$A,$CE$1,Spotplan!$D:$D,Cost!CE$3)</f>
        <v>0</v>
      </c>
      <c r="CF16" s="22">
        <f>SUMIFS(Spotplan!$F:$F,Spotplan!$B:$B,Cost!CF$2,Spotplan!$C:$C,Cost!$BR16,Spotplan!$A:$A,$CE$1,Spotplan!$D:$D,Cost!CF$3)</f>
        <v>88000</v>
      </c>
      <c r="CG16" s="22">
        <f>SUMIFS(Spotplan!$F:$F,Spotplan!$B:$B,Cost!CG$2,Spotplan!$C:$C,Cost!$BR16,Spotplan!$A:$A,$CE$1,Spotplan!$D:$D,Cost!CG$3)</f>
        <v>0</v>
      </c>
      <c r="CH16" s="22">
        <f>SUMIFS(Spotplan!$F:$F,Spotplan!$B:$B,Cost!CH$2,Spotplan!$C:$C,Cost!$BR16,Spotplan!$A:$A,$CE$1,Spotplan!$D:$D,Cost!CH$3)</f>
        <v>0</v>
      </c>
      <c r="CI16" s="22">
        <f>SUMIFS(Spotplan!$F:$F,Spotplan!$B:$B,Cost!CI$2,Spotplan!$C:$C,Cost!$BR16,Spotplan!$A:$A,$CE$1,Spotplan!$D:$D,Cost!CI$3)</f>
        <v>8000</v>
      </c>
      <c r="CJ16" s="22">
        <f>SUMIFS(Spotplan!$F:$F,Spotplan!$B:$B,Cost!CJ$2,Spotplan!$C:$C,Cost!$BR16,Spotplan!$A:$A,$CE$1,Spotplan!$D:$D,Cost!CJ$3)</f>
        <v>0</v>
      </c>
      <c r="CK16" s="22">
        <f>SUMIFS(Spotplan!$F:$F,Spotplan!$B:$B,Cost!CK$2,Spotplan!$C:$C,Cost!$BR16,Spotplan!$A:$A,$CE$1,Spotplan!$D:$D,Cost!CK$3)</f>
        <v>0</v>
      </c>
      <c r="CL16" s="22">
        <f>SUMIFS(Spotplan!$F:$F,Spotplan!$B:$B,Cost!CL$2,Spotplan!$C:$C,Cost!$BR16,Spotplan!$A:$A,$CE$1,Spotplan!$D:$D,Cost!CL$3)</f>
        <v>32000</v>
      </c>
      <c r="CM16" s="22">
        <f>SUMIFS(Spotplan!$F:$F,Spotplan!$B:$B,Cost!CM$2,Spotplan!$C:$C,Cost!$BR16,Spotplan!$A:$A,$CE$1,Spotplan!$D:$D,Cost!CM$3)</f>
        <v>0</v>
      </c>
      <c r="CN16" s="22">
        <f>SUMIFS(Spotplan!$F:$F,Spotplan!$B:$B,Cost!CN$2,Spotplan!$C:$C,Cost!$BR16,Spotplan!$A:$A,$CE$1,Spotplan!$D:$D,Cost!CN$3)</f>
        <v>0</v>
      </c>
      <c r="CO16" s="22">
        <f>SUMIFS(Spotplan!$F:$F,Spotplan!$B:$B,Cost!CO$2,Spotplan!$C:$C,Cost!$BR16,Spotplan!$A:$A,$CE$1,Spotplan!$D:$D,Cost!CO$3)</f>
        <v>40000</v>
      </c>
      <c r="CP16" s="22">
        <f>SUMIFS(Spotplan!$F:$F,Spotplan!$B:$B,Cost!CP$2,Spotplan!$C:$C,Cost!$BR16,Spotplan!$A:$A,$CE$1,Spotplan!$D:$D,Cost!CP$3)</f>
        <v>0</v>
      </c>
    </row>
    <row r="17" spans="5:94">
      <c r="E17" s="103" t="s">
        <v>130</v>
      </c>
      <c r="F17" s="23">
        <f t="shared" si="5"/>
        <v>0</v>
      </c>
      <c r="G17" s="23">
        <f t="shared" si="6"/>
        <v>24478.080000000002</v>
      </c>
      <c r="H17" s="23">
        <f t="shared" si="7"/>
        <v>0</v>
      </c>
      <c r="I17" s="23">
        <f t="shared" si="8"/>
        <v>0</v>
      </c>
      <c r="J17" s="23">
        <f t="shared" si="9"/>
        <v>17681.663999999997</v>
      </c>
      <c r="K17" s="23">
        <f t="shared" si="10"/>
        <v>0</v>
      </c>
      <c r="L17" s="23">
        <f t="shared" si="11"/>
        <v>0</v>
      </c>
      <c r="M17" s="23">
        <f t="shared" si="12"/>
        <v>7056</v>
      </c>
      <c r="N17" s="23">
        <f t="shared" si="13"/>
        <v>0</v>
      </c>
      <c r="O17" s="23">
        <f t="shared" si="14"/>
        <v>0</v>
      </c>
      <c r="P17" s="23">
        <f t="shared" si="15"/>
        <v>5681</v>
      </c>
      <c r="Q17" s="23">
        <f t="shared" si="16"/>
        <v>0</v>
      </c>
      <c r="R17" s="23">
        <f t="shared" si="17"/>
        <v>54896.743999999999</v>
      </c>
      <c r="S17" s="23">
        <f t="shared" si="18"/>
        <v>0</v>
      </c>
      <c r="T17" s="23">
        <f t="shared" si="19"/>
        <v>3424.2560000000003</v>
      </c>
      <c r="U17" s="23">
        <f t="shared" si="20"/>
        <v>0</v>
      </c>
      <c r="V17" s="23">
        <f t="shared" si="21"/>
        <v>0</v>
      </c>
      <c r="W17" s="23">
        <f t="shared" si="22"/>
        <v>2360.7996719999996</v>
      </c>
      <c r="X17" s="23">
        <f t="shared" si="23"/>
        <v>0</v>
      </c>
      <c r="Y17" s="23">
        <f t="shared" si="24"/>
        <v>0</v>
      </c>
      <c r="Z17" s="23">
        <f t="shared" si="25"/>
        <v>1512</v>
      </c>
      <c r="AA17" s="23">
        <f t="shared" si="26"/>
        <v>0</v>
      </c>
      <c r="AB17" s="23">
        <f t="shared" si="27"/>
        <v>0</v>
      </c>
      <c r="AC17" s="23">
        <f t="shared" si="28"/>
        <v>1210.2999999999997</v>
      </c>
      <c r="AD17" s="23">
        <f t="shared" si="29"/>
        <v>0</v>
      </c>
      <c r="AE17" s="23">
        <f t="shared" si="30"/>
        <v>8507.3556719999997</v>
      </c>
      <c r="AF17" s="23">
        <f t="shared" si="31"/>
        <v>63404.099671999997</v>
      </c>
      <c r="AH17" s="66" t="s">
        <v>130</v>
      </c>
      <c r="AI17" s="59">
        <v>16.72</v>
      </c>
      <c r="AJ17" s="59">
        <v>15.455999999999998</v>
      </c>
      <c r="AK17" s="59">
        <v>22.05</v>
      </c>
      <c r="AL17" s="59">
        <v>15.4375</v>
      </c>
      <c r="AM17" s="189">
        <v>26.752000000000002</v>
      </c>
      <c r="AN17" s="59">
        <v>42.503999999999998</v>
      </c>
      <c r="AO17" s="189">
        <v>47.25</v>
      </c>
      <c r="AP17" s="59">
        <v>21.612499999999997</v>
      </c>
      <c r="AR17" s="66" t="s">
        <v>130</v>
      </c>
      <c r="AS17" s="22">
        <f>SUMIFS('OTV-广告位'!$E:$E,'OTV-广告位'!$A:$A,Cost!$AR17,'OTV-广告位'!$C:$C,Cost!AS$2,'OTV-广告位'!$B:$B,'OTV-广告位'!$B$6,'OTV-广告位'!$D:$D,Cost!AS$3)</f>
        <v>0</v>
      </c>
      <c r="AT17" s="22">
        <f>SUMIFS('OTV-广告位'!$E:$E,'OTV-广告位'!$A:$A,Cost!$AR17,'OTV-广告位'!$C:$C,Cost!AT$2,'OTV-广告位'!$B:$B,'OTV-广告位'!$B$6,'OTV-广告位'!$D:$D,Cost!AT$3)</f>
        <v>1773720</v>
      </c>
      <c r="AU17" s="22">
        <f>SUMIFS('OTV-广告位'!$E:$E,'OTV-广告位'!$A:$A,Cost!$AR17,'OTV-广告位'!$C:$C,Cost!AU$2,'OTV-广告位'!$B:$B,'OTV-广告位'!$B$6,'OTV-广告位'!$D:$D,Cost!AU$3)</f>
        <v>0</v>
      </c>
      <c r="AV17" s="22">
        <f>SUMIFS('OTV-广告位'!$E:$E,'OTV-广告位'!$A:$A,Cost!$AR17,'OTV-广告位'!$C:$C,Cost!AV$2,'OTV-广告位'!$B:$B,'OTV-广告位'!$B$6,'OTV-广告位'!$D:$D,Cost!AV$3)</f>
        <v>0</v>
      </c>
      <c r="AW17" s="22">
        <f>SUMIFS('OTV-广告位'!$E:$E,'OTV-广告位'!$A:$A,Cost!$AR17,'OTV-广告位'!$C:$C,Cost!AW$2,'OTV-广告位'!$B:$B,'OTV-广告位'!$B$6,'OTV-广告位'!$D:$D,Cost!AW$3)</f>
        <v>1868108</v>
      </c>
      <c r="AX17" s="22">
        <f>SUMIFS('OTV-广告位'!$E:$E,'OTV-广告位'!$A:$A,Cost!$AR17,'OTV-广告位'!$C:$C,Cost!AX$2,'OTV-广告位'!$B:$B,'OTV-广告位'!$B$6,'OTV-广告位'!$D:$D,Cost!AX$3)</f>
        <v>0</v>
      </c>
      <c r="AY17" s="22">
        <f>SUMIFS('OTV-广告位'!$E:$E,'OTV-广告位'!$A:$A,Cost!$AR17,'OTV-广告位'!$C:$C,Cost!AY$2,'OTV-广告位'!$B:$B,'OTV-广告位'!$B$6,'OTV-广告位'!$D:$D,Cost!AY$3)</f>
        <v>0</v>
      </c>
      <c r="AZ17" s="22">
        <f>SUMIFS('OTV-广告位'!$E:$E,'OTV-广告位'!$A:$A,Cost!$AR17,'OTV-广告位'!$C:$C,Cost!AZ$2,'OTV-广告位'!$B:$B,'OTV-广告位'!$B$6,'OTV-广告位'!$D:$D,Cost!AZ$3)</f>
        <v>320683</v>
      </c>
      <c r="BA17" s="22">
        <f>SUMIFS('OTV-广告位'!$E:$E,'OTV-广告位'!$A:$A,Cost!$AR17,'OTV-广告位'!$C:$C,Cost!BA$2,'OTV-广告位'!$B:$B,'OTV-广告位'!$B$6,'OTV-广告位'!$D:$D,Cost!BA$3)</f>
        <v>0</v>
      </c>
      <c r="BB17" s="22">
        <f>SUMIFS('OTV-广告位'!$E:$E,'OTV-广告位'!$A:$A,Cost!$AR17,'OTV-广告位'!$C:$C,Cost!BB$2,'OTV-广告位'!$B:$B,'OTV-广告位'!$B$6,'OTV-广告位'!$D:$D,Cost!BB$3)</f>
        <v>0</v>
      </c>
      <c r="BC17" s="22">
        <f>SUMIFS('OTV-广告位'!$E:$E,'OTV-广告位'!$A:$A,Cost!$AR17,'OTV-广告位'!$C:$C,Cost!BC$2,'OTV-广告位'!$B:$B,'OTV-广告位'!$B$6,'OTV-广告位'!$D:$D,Cost!BC$3)</f>
        <v>392374</v>
      </c>
      <c r="BD17" s="22">
        <f>SUMIFS('OTV-广告位'!$E:$E,'OTV-广告位'!$A:$A,Cost!$AR17,'OTV-广告位'!$C:$C,Cost!BD$2,'OTV-广告位'!$B:$B,'OTV-广告位'!$B$6,'OTV-广告位'!$D:$D,Cost!BD$3)</f>
        <v>0</v>
      </c>
      <c r="BE17" s="22">
        <f>SUMIFS('OTT-广告位'!$E:$E,'OTT-广告位'!$B:$B,'OTT-广告位'!$B$6,'OTT-广告位'!$A:$A,Cost!$AR17,'OTT-广告位'!$C:$C,Cost!BE$2,'OTT-广告位'!$D:$D,Cost!BE$3)</f>
        <v>0</v>
      </c>
      <c r="BF17" s="22">
        <f>SUMIFS('OTT-广告位'!$E:$E,'OTT-广告位'!$B:$B,'OTT-广告位'!$B$6,'OTT-广告位'!$A:$A,Cost!$AR17,'OTT-广告位'!$C:$C,Cost!BF$2,'OTT-广告位'!$D:$D,Cost!BF$3)</f>
        <v>203730</v>
      </c>
      <c r="BG17" s="22">
        <f>SUMIFS('OTT-广告位'!$E:$E,'OTT-广告位'!$B:$B,'OTT-广告位'!$B$6,'OTT-广告位'!$A:$A,Cost!$AR17,'OTT-广告位'!$C:$C,Cost!BG$2,'OTT-广告位'!$D:$D,Cost!BG$3)</f>
        <v>0</v>
      </c>
      <c r="BH17" s="22">
        <f>SUMIFS('OTT-广告位'!$E:$E,'OTT-广告位'!$B:$B,'OTT-广告位'!$B$6,'OTT-广告位'!$A:$A,Cost!$AR17,'OTT-广告位'!$C:$C,Cost!BH$2,'OTT-广告位'!$D:$D,Cost!BH$3)</f>
        <v>0</v>
      </c>
      <c r="BI17" s="22">
        <f>SUMIFS('OTT-广告位'!$E:$E,'OTT-广告位'!$B:$B,'OTT-广告位'!$B$6,'OTT-广告位'!$A:$A,Cost!$AR17,'OTT-广告位'!$C:$C,Cost!BI$2,'OTT-广告位'!$D:$D,Cost!BI$3)</f>
        <v>55543</v>
      </c>
      <c r="BJ17" s="22">
        <f>SUMIFS('OTT-广告位'!$E:$E,'OTT-广告位'!$B:$B,'OTT-广告位'!$B$6,'OTT-广告位'!$A:$A,Cost!$AR17,'OTT-广告位'!$C:$C,Cost!BJ$2,'OTT-广告位'!$D:$D,Cost!BJ$3)</f>
        <v>0</v>
      </c>
      <c r="BK17" s="22">
        <f>SUMIFS('OTT-广告位'!$E:$E,'OTT-广告位'!$B:$B,'OTT-广告位'!$B$6,'OTT-广告位'!$A:$A,Cost!$AR17,'OTT-广告位'!$C:$C,Cost!BK$2,'OTT-广告位'!$D:$D,Cost!BK$3)</f>
        <v>0</v>
      </c>
      <c r="BL17" s="22">
        <f>SUMIFS('OTT-广告位'!$E:$E,'OTT-广告位'!$B:$B,'OTT-广告位'!$B$6,'OTT-广告位'!$A:$A,Cost!$AR17,'OTT-广告位'!$C:$C,Cost!BL$2,'OTT-广告位'!$D:$D,Cost!BL$3)</f>
        <v>32248</v>
      </c>
      <c r="BM17" s="22">
        <f>SUMIFS('OTT-广告位'!$E:$E,'OTT-广告位'!$B:$B,'OTT-广告位'!$B$6,'OTT-广告位'!$A:$A,Cost!$AR17,'OTT-广告位'!$C:$C,Cost!BM$2,'OTT-广告位'!$D:$D,Cost!BM$3)</f>
        <v>0</v>
      </c>
      <c r="BN17" s="22">
        <f>SUMIFS('OTT-广告位'!$E:$E,'OTT-广告位'!$B:$B,'OTT-广告位'!$B$6,'OTT-广告位'!$A:$A,Cost!$AR17,'OTT-广告位'!$C:$C,Cost!BN$2,'OTT-广告位'!$D:$D,Cost!BN$3)</f>
        <v>0</v>
      </c>
      <c r="BO17" s="22">
        <f>SUMIFS('OTT-广告位'!$E:$E,'OTT-广告位'!$B:$B,'OTT-广告位'!$B$6,'OTT-广告位'!$A:$A,Cost!$AR17,'OTT-广告位'!$C:$C,Cost!BO$2,'OTT-广告位'!$D:$D,Cost!BO$3)</f>
        <v>64393</v>
      </c>
      <c r="BP17" s="22">
        <f>SUMIFS('OTT-广告位'!$E:$E,'OTT-广告位'!$B:$B,'OTT-广告位'!$B$6,'OTT-广告位'!$A:$A,Cost!$AR17,'OTT-广告位'!$C:$C,Cost!BP$2,'OTT-广告位'!$D:$D,Cost!BP$3)</f>
        <v>0</v>
      </c>
      <c r="BR17" s="66" t="s">
        <v>130</v>
      </c>
      <c r="BS17" s="22">
        <f>SUMIFS(Spotplan!$F:$F,Spotplan!$B:$B,Cost!BS$2,Spotplan!$C:$C,Cost!$BR17,Spotplan!$A:$A,$BS$1,Spotplan!$D:$D,Cost!BS$3)</f>
        <v>0</v>
      </c>
      <c r="BT17" s="22">
        <f>SUMIFS(Spotplan!$F:$F,Spotplan!$B:$B,Cost!BT$2,Spotplan!$C:$C,Cost!$BR17,Spotplan!$A:$A,$BS$1,Spotplan!$D:$D,Cost!BT$3)</f>
        <v>1464000</v>
      </c>
      <c r="BU17" s="22">
        <f>SUMIFS(Spotplan!$F:$F,Spotplan!$B:$B,Cost!BU$2,Spotplan!$C:$C,Cost!$BR17,Spotplan!$A:$A,$BS$1,Spotplan!$D:$D,Cost!BU$3)</f>
        <v>0</v>
      </c>
      <c r="BV17" s="22">
        <f>SUMIFS(Spotplan!$F:$F,Spotplan!$B:$B,Cost!BV$2,Spotplan!$C:$C,Cost!$BR17,Spotplan!$A:$A,$BS$1,Spotplan!$D:$D,Cost!BV$3)</f>
        <v>0</v>
      </c>
      <c r="BW17" s="22">
        <f>SUMIFS(Spotplan!$F:$F,Spotplan!$B:$B,Cost!BW$2,Spotplan!$C:$C,Cost!$BR17,Spotplan!$A:$A,$BS$1,Spotplan!$D:$D,Cost!BW$3)</f>
        <v>1144000</v>
      </c>
      <c r="BX17" s="22">
        <f>SUMIFS(Spotplan!$F:$F,Spotplan!$B:$B,Cost!BX$2,Spotplan!$C:$C,Cost!$BR17,Spotplan!$A:$A,$BS$1,Spotplan!$D:$D,Cost!BX$3)</f>
        <v>0</v>
      </c>
      <c r="BY17" s="22">
        <f>SUMIFS(Spotplan!$F:$F,Spotplan!$B:$B,Cost!BY$2,Spotplan!$C:$C,Cost!$BR17,Spotplan!$A:$A,$BS$1,Spotplan!$D:$D,Cost!BY$3)</f>
        <v>0</v>
      </c>
      <c r="BZ17" s="22">
        <f>SUMIFS(Spotplan!$F:$F,Spotplan!$B:$B,Cost!BZ$2,Spotplan!$C:$C,Cost!$BR17,Spotplan!$A:$A,$BS$1,Spotplan!$D:$D,Cost!BZ$3)</f>
        <v>320000</v>
      </c>
      <c r="CA17" s="22">
        <f>SUMIFS(Spotplan!$F:$F,Spotplan!$B:$B,Cost!CA$2,Spotplan!$C:$C,Cost!$BR17,Spotplan!$A:$A,$BS$1,Spotplan!$D:$D,Cost!CA$3)</f>
        <v>0</v>
      </c>
      <c r="CB17" s="22">
        <f>SUMIFS(Spotplan!$F:$F,Spotplan!$B:$B,Cost!CB$2,Spotplan!$C:$C,Cost!$BR17,Spotplan!$A:$A,$BS$1,Spotplan!$D:$D,Cost!CB$3)</f>
        <v>0</v>
      </c>
      <c r="CC17" s="22">
        <f>SUMIFS(Spotplan!$F:$F,Spotplan!$B:$B,Cost!CC$2,Spotplan!$C:$C,Cost!$BR17,Spotplan!$A:$A,$BS$1,Spotplan!$D:$D,Cost!CC$3)</f>
        <v>368000</v>
      </c>
      <c r="CD17" s="22">
        <f>SUMIFS(Spotplan!$F:$F,Spotplan!$B:$B,Cost!CD$2,Spotplan!$C:$C,Cost!$BR17,Spotplan!$A:$A,$BS$1,Spotplan!$D:$D,Cost!CD$3)</f>
        <v>0</v>
      </c>
      <c r="CE17" s="22">
        <f>SUMIFS(Spotplan!$F:$F,Spotplan!$B:$B,Cost!CE$2,Spotplan!$C:$C,Cost!$BR17,Spotplan!$A:$A,$CE$1,Spotplan!$D:$D,Cost!CE$3)</f>
        <v>0</v>
      </c>
      <c r="CF17" s="22">
        <f>SUMIFS(Spotplan!$F:$F,Spotplan!$B:$B,Cost!CF$2,Spotplan!$C:$C,Cost!$BR17,Spotplan!$A:$A,$CE$1,Spotplan!$D:$D,Cost!CF$3)</f>
        <v>128000</v>
      </c>
      <c r="CG17" s="22">
        <f>SUMIFS(Spotplan!$F:$F,Spotplan!$B:$B,Cost!CG$2,Spotplan!$C:$C,Cost!$BR17,Spotplan!$A:$A,$CE$1,Spotplan!$D:$D,Cost!CG$3)</f>
        <v>0</v>
      </c>
      <c r="CH17" s="22">
        <f>SUMIFS(Spotplan!$F:$F,Spotplan!$B:$B,Cost!CH$2,Spotplan!$C:$C,Cost!$BR17,Spotplan!$A:$A,$CE$1,Spotplan!$D:$D,Cost!CH$3)</f>
        <v>0</v>
      </c>
      <c r="CI17" s="22">
        <f>SUMIFS(Spotplan!$F:$F,Spotplan!$B:$B,Cost!CI$2,Spotplan!$C:$C,Cost!$BR17,Spotplan!$A:$A,$CE$1,Spotplan!$D:$D,Cost!CI$3)</f>
        <v>56000</v>
      </c>
      <c r="CJ17" s="22">
        <f>SUMIFS(Spotplan!$F:$F,Spotplan!$B:$B,Cost!CJ$2,Spotplan!$C:$C,Cost!$BR17,Spotplan!$A:$A,$CE$1,Spotplan!$D:$D,Cost!CJ$3)</f>
        <v>0</v>
      </c>
      <c r="CK17" s="22">
        <f>SUMIFS(Spotplan!$F:$F,Spotplan!$B:$B,Cost!CK$2,Spotplan!$C:$C,Cost!$BR17,Spotplan!$A:$A,$CE$1,Spotplan!$D:$D,Cost!CK$3)</f>
        <v>0</v>
      </c>
      <c r="CL17" s="22">
        <f>SUMIFS(Spotplan!$F:$F,Spotplan!$B:$B,Cost!CL$2,Spotplan!$C:$C,Cost!$BR17,Spotplan!$A:$A,$CE$1,Spotplan!$D:$D,Cost!CL$3)</f>
        <v>32000</v>
      </c>
      <c r="CM17" s="22">
        <f>SUMIFS(Spotplan!$F:$F,Spotplan!$B:$B,Cost!CM$2,Spotplan!$C:$C,Cost!$BR17,Spotplan!$A:$A,$CE$1,Spotplan!$D:$D,Cost!CM$3)</f>
        <v>0</v>
      </c>
      <c r="CN17" s="22">
        <f>SUMIFS(Spotplan!$F:$F,Spotplan!$B:$B,Cost!CN$2,Spotplan!$C:$C,Cost!$BR17,Spotplan!$A:$A,$CE$1,Spotplan!$D:$D,Cost!CN$3)</f>
        <v>0</v>
      </c>
      <c r="CO17" s="22">
        <f>SUMIFS(Spotplan!$F:$F,Spotplan!$B:$B,Cost!CO$2,Spotplan!$C:$C,Cost!$BR17,Spotplan!$A:$A,$CE$1,Spotplan!$D:$D,Cost!CO$3)</f>
        <v>56000</v>
      </c>
      <c r="CP17" s="22">
        <f>SUMIFS(Spotplan!$F:$F,Spotplan!$B:$B,Cost!CP$2,Spotplan!$C:$C,Cost!$BR17,Spotplan!$A:$A,$CE$1,Spotplan!$D:$D,Cost!CP$3)</f>
        <v>0</v>
      </c>
    </row>
    <row r="18" spans="5:94">
      <c r="E18" s="103" t="s">
        <v>119</v>
      </c>
      <c r="F18" s="23">
        <f t="shared" si="5"/>
        <v>0</v>
      </c>
      <c r="G18" s="23">
        <f t="shared" si="6"/>
        <v>12038.4</v>
      </c>
      <c r="H18" s="23">
        <f t="shared" si="7"/>
        <v>0</v>
      </c>
      <c r="I18" s="23">
        <f t="shared" si="8"/>
        <v>0</v>
      </c>
      <c r="J18" s="23">
        <f t="shared" si="9"/>
        <v>16668.044063999998</v>
      </c>
      <c r="K18" s="23">
        <f t="shared" si="10"/>
        <v>0</v>
      </c>
      <c r="L18" s="23">
        <f t="shared" si="11"/>
        <v>0</v>
      </c>
      <c r="M18" s="23">
        <f t="shared" si="12"/>
        <v>3326.4</v>
      </c>
      <c r="N18" s="23">
        <f t="shared" si="13"/>
        <v>0</v>
      </c>
      <c r="O18" s="23">
        <f t="shared" si="14"/>
        <v>0</v>
      </c>
      <c r="P18" s="23">
        <f t="shared" si="15"/>
        <v>4816.5</v>
      </c>
      <c r="Q18" s="23">
        <f t="shared" si="16"/>
        <v>0</v>
      </c>
      <c r="R18" s="23">
        <f t="shared" si="17"/>
        <v>36849.344063999997</v>
      </c>
      <c r="S18" s="23">
        <f t="shared" si="18"/>
        <v>0</v>
      </c>
      <c r="T18" s="23">
        <f t="shared" si="19"/>
        <v>1070.08</v>
      </c>
      <c r="U18" s="23">
        <f t="shared" si="20"/>
        <v>0</v>
      </c>
      <c r="V18" s="23">
        <f t="shared" si="21"/>
        <v>0</v>
      </c>
      <c r="W18" s="23">
        <f t="shared" si="22"/>
        <v>326.34571199999999</v>
      </c>
      <c r="X18" s="23">
        <f t="shared" si="23"/>
        <v>0</v>
      </c>
      <c r="Y18" s="23">
        <f t="shared" si="24"/>
        <v>0</v>
      </c>
      <c r="Z18" s="23">
        <f t="shared" si="25"/>
        <v>554.4</v>
      </c>
      <c r="AA18" s="23">
        <f t="shared" si="26"/>
        <v>0</v>
      </c>
      <c r="AB18" s="23">
        <f t="shared" si="27"/>
        <v>0</v>
      </c>
      <c r="AC18" s="23">
        <f t="shared" si="28"/>
        <v>691.59999999999991</v>
      </c>
      <c r="AD18" s="23">
        <f t="shared" si="29"/>
        <v>0</v>
      </c>
      <c r="AE18" s="23">
        <f t="shared" si="30"/>
        <v>2642.4257119999997</v>
      </c>
      <c r="AF18" s="23">
        <f t="shared" si="31"/>
        <v>39491.769775999994</v>
      </c>
      <c r="AH18" s="66" t="s">
        <v>119</v>
      </c>
      <c r="AI18" s="59">
        <v>16.72</v>
      </c>
      <c r="AJ18" s="59">
        <v>15.455999999999998</v>
      </c>
      <c r="AK18" s="59">
        <v>17.324999999999999</v>
      </c>
      <c r="AL18" s="59">
        <v>15.4375</v>
      </c>
      <c r="AM18" s="189">
        <v>26.752000000000002</v>
      </c>
      <c r="AN18" s="59">
        <v>42.503999999999998</v>
      </c>
      <c r="AO18" s="189">
        <v>34.65</v>
      </c>
      <c r="AP18" s="59">
        <v>21.612499999999997</v>
      </c>
      <c r="AR18" s="66" t="s">
        <v>119</v>
      </c>
      <c r="AS18" s="22">
        <f>SUMIFS('OTV-广告位'!$E:$E,'OTV-广告位'!$A:$A,Cost!$AR18,'OTV-广告位'!$C:$C,Cost!AS$2,'OTV-广告位'!$B:$B,'OTV-广告位'!$B$6,'OTV-广告位'!$D:$D,Cost!AS$3)</f>
        <v>0</v>
      </c>
      <c r="AT18" s="22">
        <f>SUMIFS('OTV-广告位'!$E:$E,'OTV-广告位'!$A:$A,Cost!$AR18,'OTV-广告位'!$C:$C,Cost!AT$2,'OTV-广告位'!$B:$B,'OTV-广告位'!$B$6,'OTV-广告位'!$D:$D,Cost!AT$3)</f>
        <v>877088</v>
      </c>
      <c r="AU18" s="22">
        <f>SUMIFS('OTV-广告位'!$E:$E,'OTV-广告位'!$A:$A,Cost!$AR18,'OTV-广告位'!$C:$C,Cost!AU$2,'OTV-广告位'!$B:$B,'OTV-广告位'!$B$6,'OTV-广告位'!$D:$D,Cost!AU$3)</f>
        <v>0</v>
      </c>
      <c r="AV18" s="22">
        <f>SUMIFS('OTV-广告位'!$E:$E,'OTV-广告位'!$A:$A,Cost!$AR18,'OTV-广告位'!$C:$C,Cost!AV$2,'OTV-广告位'!$B:$B,'OTV-广告位'!$B$6,'OTV-广告位'!$D:$D,Cost!AV$3)</f>
        <v>0</v>
      </c>
      <c r="AW18" s="22">
        <f>SUMIFS('OTV-广告位'!$E:$E,'OTV-广告位'!$A:$A,Cost!$AR18,'OTV-广告位'!$C:$C,Cost!AW$2,'OTV-广告位'!$B:$B,'OTV-广告位'!$B$6,'OTV-广告位'!$D:$D,Cost!AW$3)</f>
        <v>1078419</v>
      </c>
      <c r="AX18" s="22">
        <f>SUMIFS('OTV-广告位'!$E:$E,'OTV-广告位'!$A:$A,Cost!$AR18,'OTV-广告位'!$C:$C,Cost!AX$2,'OTV-广告位'!$B:$B,'OTV-广告位'!$B$6,'OTV-广告位'!$D:$D,Cost!AX$3)</f>
        <v>0</v>
      </c>
      <c r="AY18" s="22">
        <f>SUMIFS('OTV-广告位'!$E:$E,'OTV-广告位'!$A:$A,Cost!$AR18,'OTV-广告位'!$C:$C,Cost!AY$2,'OTV-广告位'!$B:$B,'OTV-广告位'!$B$6,'OTV-广告位'!$D:$D,Cost!AY$3)</f>
        <v>0</v>
      </c>
      <c r="AZ18" s="22">
        <f>SUMIFS('OTV-广告位'!$E:$E,'OTV-广告位'!$A:$A,Cost!$AR18,'OTV-广告位'!$C:$C,Cost!AZ$2,'OTV-广告位'!$B:$B,'OTV-广告位'!$B$6,'OTV-广告位'!$D:$D,Cost!AZ$3)</f>
        <v>193559</v>
      </c>
      <c r="BA18" s="22">
        <f>SUMIFS('OTV-广告位'!$E:$E,'OTV-广告位'!$A:$A,Cost!$AR18,'OTV-广告位'!$C:$C,Cost!BA$2,'OTV-广告位'!$B:$B,'OTV-广告位'!$B$6,'OTV-广告位'!$D:$D,Cost!BA$3)</f>
        <v>0</v>
      </c>
      <c r="BB18" s="22">
        <f>SUMIFS('OTV-广告位'!$E:$E,'OTV-广告位'!$A:$A,Cost!$AR18,'OTV-广告位'!$C:$C,Cost!BB$2,'OTV-广告位'!$B:$B,'OTV-广告位'!$B$6,'OTV-广告位'!$D:$D,Cost!BB$3)</f>
        <v>0</v>
      </c>
      <c r="BC18" s="22">
        <f>SUMIFS('OTV-广告位'!$E:$E,'OTV-广告位'!$A:$A,Cost!$AR18,'OTV-广告位'!$C:$C,Cost!BC$2,'OTV-广告位'!$B:$B,'OTV-广告位'!$B$6,'OTV-广告位'!$D:$D,Cost!BC$3)</f>
        <v>336552</v>
      </c>
      <c r="BD18" s="22">
        <f>SUMIFS('OTV-广告位'!$E:$E,'OTV-广告位'!$A:$A,Cost!$AR18,'OTV-广告位'!$C:$C,Cost!BD$2,'OTV-广告位'!$B:$B,'OTV-广告位'!$B$6,'OTV-广告位'!$D:$D,Cost!BD$3)</f>
        <v>0</v>
      </c>
      <c r="BE18" s="22">
        <f>SUMIFS('OTT-广告位'!$E:$E,'OTT-广告位'!$B:$B,'OTT-广告位'!$B$6,'OTT-广告位'!$A:$A,Cost!$AR18,'OTT-广告位'!$C:$C,Cost!BE$2,'OTT-广告位'!$D:$D,Cost!BE$3)</f>
        <v>0</v>
      </c>
      <c r="BF18" s="22">
        <f>SUMIFS('OTT-广告位'!$E:$E,'OTT-广告位'!$B:$B,'OTT-广告位'!$B$6,'OTT-广告位'!$A:$A,Cost!$AR18,'OTT-广告位'!$C:$C,Cost!BF$2,'OTT-广告位'!$D:$D,Cost!BF$3)</f>
        <v>77240</v>
      </c>
      <c r="BG18" s="22">
        <f>SUMIFS('OTT-广告位'!$E:$E,'OTT-广告位'!$B:$B,'OTT-广告位'!$B$6,'OTT-广告位'!$A:$A,Cost!$AR18,'OTT-广告位'!$C:$C,Cost!BG$2,'OTT-广告位'!$D:$D,Cost!BG$3)</f>
        <v>0</v>
      </c>
      <c r="BH18" s="22">
        <f>SUMIFS('OTT-广告位'!$E:$E,'OTT-广告位'!$B:$B,'OTT-广告位'!$B$6,'OTT-广告位'!$A:$A,Cost!$AR18,'OTT-广告位'!$C:$C,Cost!BH$2,'OTT-广告位'!$D:$D,Cost!BH$3)</f>
        <v>0</v>
      </c>
      <c r="BI18" s="22">
        <f>SUMIFS('OTT-广告位'!$E:$E,'OTT-广告位'!$B:$B,'OTT-广告位'!$B$6,'OTT-广告位'!$A:$A,Cost!$AR18,'OTT-广告位'!$C:$C,Cost!BI$2,'OTT-广告位'!$D:$D,Cost!BI$3)</f>
        <v>7678</v>
      </c>
      <c r="BJ18" s="22">
        <f>SUMIFS('OTT-广告位'!$E:$E,'OTT-广告位'!$B:$B,'OTT-广告位'!$B$6,'OTT-广告位'!$A:$A,Cost!$AR18,'OTT-广告位'!$C:$C,Cost!BJ$2,'OTT-广告位'!$D:$D,Cost!BJ$3)</f>
        <v>0</v>
      </c>
      <c r="BK18" s="22">
        <f>SUMIFS('OTT-广告位'!$E:$E,'OTT-广告位'!$B:$B,'OTT-广告位'!$B$6,'OTT-广告位'!$A:$A,Cost!$AR18,'OTT-广告位'!$C:$C,Cost!BK$2,'OTT-广告位'!$D:$D,Cost!BK$3)</f>
        <v>0</v>
      </c>
      <c r="BL18" s="22">
        <f>SUMIFS('OTT-广告位'!$E:$E,'OTT-广告位'!$B:$B,'OTT-广告位'!$B$6,'OTT-广告位'!$A:$A,Cost!$AR18,'OTT-广告位'!$C:$C,Cost!BL$2,'OTT-广告位'!$D:$D,Cost!BL$3)</f>
        <v>16100</v>
      </c>
      <c r="BM18" s="22">
        <f>SUMIFS('OTT-广告位'!$E:$E,'OTT-广告位'!$B:$B,'OTT-广告位'!$B$6,'OTT-广告位'!$A:$A,Cost!$AR18,'OTT-广告位'!$C:$C,Cost!BM$2,'OTT-广告位'!$D:$D,Cost!BM$3)</f>
        <v>0</v>
      </c>
      <c r="BN18" s="22">
        <f>SUMIFS('OTT-广告位'!$E:$E,'OTT-广告位'!$B:$B,'OTT-广告位'!$B$6,'OTT-广告位'!$A:$A,Cost!$AR18,'OTT-广告位'!$C:$C,Cost!BN$2,'OTT-广告位'!$D:$D,Cost!BN$3)</f>
        <v>0</v>
      </c>
      <c r="BO18" s="22">
        <f>SUMIFS('OTT-广告位'!$E:$E,'OTT-广告位'!$B:$B,'OTT-广告位'!$B$6,'OTT-广告位'!$A:$A,Cost!$AR18,'OTT-广告位'!$C:$C,Cost!BO$2,'OTT-广告位'!$D:$D,Cost!BO$3)</f>
        <v>35988</v>
      </c>
      <c r="BP18" s="22">
        <f>SUMIFS('OTT-广告位'!$E:$E,'OTT-广告位'!$B:$B,'OTT-广告位'!$B$6,'OTT-广告位'!$A:$A,Cost!$AR18,'OTT-广告位'!$C:$C,Cost!BP$2,'OTT-广告位'!$D:$D,Cost!BP$3)</f>
        <v>0</v>
      </c>
      <c r="BR18" s="66" t="s">
        <v>119</v>
      </c>
      <c r="BS18" s="22">
        <f>SUMIFS(Spotplan!$F:$F,Spotplan!$B:$B,Cost!BS$2,Spotplan!$C:$C,Cost!$BR18,Spotplan!$A:$A,$BS$1,Spotplan!$D:$D,Cost!BS$3)</f>
        <v>0</v>
      </c>
      <c r="BT18" s="22">
        <f>SUMIFS(Spotplan!$F:$F,Spotplan!$B:$B,Cost!BT$2,Spotplan!$C:$C,Cost!$BR18,Spotplan!$A:$A,$BS$1,Spotplan!$D:$D,Cost!BT$3)</f>
        <v>720000</v>
      </c>
      <c r="BU18" s="22">
        <f>SUMIFS(Spotplan!$F:$F,Spotplan!$B:$B,Cost!BU$2,Spotplan!$C:$C,Cost!$BR18,Spotplan!$A:$A,$BS$1,Spotplan!$D:$D,Cost!BU$3)</f>
        <v>0</v>
      </c>
      <c r="BV18" s="22">
        <f>SUMIFS(Spotplan!$F:$F,Spotplan!$B:$B,Cost!BV$2,Spotplan!$C:$C,Cost!$BR18,Spotplan!$A:$A,$BS$1,Spotplan!$D:$D,Cost!BV$3)</f>
        <v>0</v>
      </c>
      <c r="BW18" s="22">
        <f>SUMIFS(Spotplan!$F:$F,Spotplan!$B:$B,Cost!BW$2,Spotplan!$C:$C,Cost!$BR18,Spotplan!$A:$A,$BS$1,Spotplan!$D:$D,Cost!BW$3)</f>
        <v>1088000</v>
      </c>
      <c r="BX18" s="22">
        <f>SUMIFS(Spotplan!$F:$F,Spotplan!$B:$B,Cost!BX$2,Spotplan!$C:$C,Cost!$BR18,Spotplan!$A:$A,$BS$1,Spotplan!$D:$D,Cost!BX$3)</f>
        <v>0</v>
      </c>
      <c r="BY18" s="22">
        <f>SUMIFS(Spotplan!$F:$F,Spotplan!$B:$B,Cost!BY$2,Spotplan!$C:$C,Cost!$BR18,Spotplan!$A:$A,$BS$1,Spotplan!$D:$D,Cost!BY$3)</f>
        <v>0</v>
      </c>
      <c r="BZ18" s="22">
        <f>SUMIFS(Spotplan!$F:$F,Spotplan!$B:$B,Cost!BZ$2,Spotplan!$C:$C,Cost!$BR18,Spotplan!$A:$A,$BS$1,Spotplan!$D:$D,Cost!BZ$3)</f>
        <v>192000</v>
      </c>
      <c r="CA18" s="22">
        <f>SUMIFS(Spotplan!$F:$F,Spotplan!$B:$B,Cost!CA$2,Spotplan!$C:$C,Cost!$BR18,Spotplan!$A:$A,$BS$1,Spotplan!$D:$D,Cost!CA$3)</f>
        <v>0</v>
      </c>
      <c r="CB18" s="22">
        <f>SUMIFS(Spotplan!$F:$F,Spotplan!$B:$B,Cost!CB$2,Spotplan!$C:$C,Cost!$BR18,Spotplan!$A:$A,$BS$1,Spotplan!$D:$D,Cost!CB$3)</f>
        <v>0</v>
      </c>
      <c r="CC18" s="22">
        <f>SUMIFS(Spotplan!$F:$F,Spotplan!$B:$B,Cost!CC$2,Spotplan!$C:$C,Cost!$BR18,Spotplan!$A:$A,$BS$1,Spotplan!$D:$D,Cost!CC$3)</f>
        <v>312000</v>
      </c>
      <c r="CD18" s="22">
        <f>SUMIFS(Spotplan!$F:$F,Spotplan!$B:$B,Cost!CD$2,Spotplan!$C:$C,Cost!$BR18,Spotplan!$A:$A,$BS$1,Spotplan!$D:$D,Cost!CD$3)</f>
        <v>0</v>
      </c>
      <c r="CE18" s="22">
        <f>SUMIFS(Spotplan!$F:$F,Spotplan!$B:$B,Cost!CE$2,Spotplan!$C:$C,Cost!$BR18,Spotplan!$A:$A,$CE$1,Spotplan!$D:$D,Cost!CE$3)</f>
        <v>0</v>
      </c>
      <c r="CF18" s="22">
        <f>SUMIFS(Spotplan!$F:$F,Spotplan!$B:$B,Cost!CF$2,Spotplan!$C:$C,Cost!$BR18,Spotplan!$A:$A,$CE$1,Spotplan!$D:$D,Cost!CF$3)</f>
        <v>40000</v>
      </c>
      <c r="CG18" s="22">
        <f>SUMIFS(Spotplan!$F:$F,Spotplan!$B:$B,Cost!CG$2,Spotplan!$C:$C,Cost!$BR18,Spotplan!$A:$A,$CE$1,Spotplan!$D:$D,Cost!CG$3)</f>
        <v>0</v>
      </c>
      <c r="CH18" s="22">
        <f>SUMIFS(Spotplan!$F:$F,Spotplan!$B:$B,Cost!CH$2,Spotplan!$C:$C,Cost!$BR18,Spotplan!$A:$A,$CE$1,Spotplan!$D:$D,Cost!CH$3)</f>
        <v>0</v>
      </c>
      <c r="CI18" s="22">
        <f>SUMIFS(Spotplan!$F:$F,Spotplan!$B:$B,Cost!CI$2,Spotplan!$C:$C,Cost!$BR18,Spotplan!$A:$A,$CE$1,Spotplan!$D:$D,Cost!CI$3)</f>
        <v>8000</v>
      </c>
      <c r="CJ18" s="22">
        <f>SUMIFS(Spotplan!$F:$F,Spotplan!$B:$B,Cost!CJ$2,Spotplan!$C:$C,Cost!$BR18,Spotplan!$A:$A,$CE$1,Spotplan!$D:$D,Cost!CJ$3)</f>
        <v>0</v>
      </c>
      <c r="CK18" s="22">
        <f>SUMIFS(Spotplan!$F:$F,Spotplan!$B:$B,Cost!CK$2,Spotplan!$C:$C,Cost!$BR18,Spotplan!$A:$A,$CE$1,Spotplan!$D:$D,Cost!CK$3)</f>
        <v>0</v>
      </c>
      <c r="CL18" s="22">
        <f>SUMIFS(Spotplan!$F:$F,Spotplan!$B:$B,Cost!CL$2,Spotplan!$C:$C,Cost!$BR18,Spotplan!$A:$A,$CE$1,Spotplan!$D:$D,Cost!CL$3)</f>
        <v>16000</v>
      </c>
      <c r="CM18" s="22">
        <f>SUMIFS(Spotplan!$F:$F,Spotplan!$B:$B,Cost!CM$2,Spotplan!$C:$C,Cost!$BR18,Spotplan!$A:$A,$CE$1,Spotplan!$D:$D,Cost!CM$3)</f>
        <v>0</v>
      </c>
      <c r="CN18" s="22">
        <f>SUMIFS(Spotplan!$F:$F,Spotplan!$B:$B,Cost!CN$2,Spotplan!$C:$C,Cost!$BR18,Spotplan!$A:$A,$CE$1,Spotplan!$D:$D,Cost!CN$3)</f>
        <v>0</v>
      </c>
      <c r="CO18" s="22">
        <f>SUMIFS(Spotplan!$F:$F,Spotplan!$B:$B,Cost!CO$2,Spotplan!$C:$C,Cost!$BR18,Spotplan!$A:$A,$CE$1,Spotplan!$D:$D,Cost!CO$3)</f>
        <v>32000</v>
      </c>
      <c r="CP18" s="22">
        <f>SUMIFS(Spotplan!$F:$F,Spotplan!$B:$B,Cost!CP$2,Spotplan!$C:$C,Cost!$BR18,Spotplan!$A:$A,$CE$1,Spotplan!$D:$D,Cost!CP$3)</f>
        <v>0</v>
      </c>
    </row>
    <row r="19" spans="5:94">
      <c r="E19" s="103" t="s">
        <v>122</v>
      </c>
      <c r="F19" s="23">
        <f t="shared" si="5"/>
        <v>0</v>
      </c>
      <c r="G19" s="23">
        <f t="shared" si="6"/>
        <v>13509.76</v>
      </c>
      <c r="H19" s="23">
        <f t="shared" si="7"/>
        <v>0</v>
      </c>
      <c r="I19" s="23">
        <f t="shared" si="8"/>
        <v>0</v>
      </c>
      <c r="J19" s="23">
        <f t="shared" si="9"/>
        <v>14070.616895999998</v>
      </c>
      <c r="K19" s="23">
        <f t="shared" si="10"/>
        <v>0</v>
      </c>
      <c r="L19" s="23">
        <f t="shared" si="11"/>
        <v>0</v>
      </c>
      <c r="M19" s="23">
        <f t="shared" si="12"/>
        <v>2217.6</v>
      </c>
      <c r="N19" s="23">
        <f t="shared" si="13"/>
        <v>0</v>
      </c>
      <c r="O19" s="23">
        <f t="shared" si="14"/>
        <v>0</v>
      </c>
      <c r="P19" s="23">
        <f t="shared" si="15"/>
        <v>1976</v>
      </c>
      <c r="Q19" s="23">
        <f t="shared" si="16"/>
        <v>0</v>
      </c>
      <c r="R19" s="23">
        <f t="shared" si="17"/>
        <v>31773.976895999996</v>
      </c>
      <c r="S19" s="23">
        <f t="shared" si="18"/>
        <v>0</v>
      </c>
      <c r="T19" s="23">
        <f t="shared" si="19"/>
        <v>2354.1759999999999</v>
      </c>
      <c r="U19" s="23">
        <f t="shared" si="20"/>
        <v>0</v>
      </c>
      <c r="V19" s="23">
        <f t="shared" si="21"/>
        <v>0</v>
      </c>
      <c r="W19" s="23">
        <f t="shared" si="22"/>
        <v>1017.6307679999999</v>
      </c>
      <c r="X19" s="23">
        <f t="shared" si="23"/>
        <v>0</v>
      </c>
      <c r="Y19" s="23">
        <f t="shared" si="24"/>
        <v>0</v>
      </c>
      <c r="Z19" s="23">
        <f t="shared" si="25"/>
        <v>831.6</v>
      </c>
      <c r="AA19" s="23">
        <f t="shared" si="26"/>
        <v>0</v>
      </c>
      <c r="AB19" s="23">
        <f t="shared" si="27"/>
        <v>0</v>
      </c>
      <c r="AC19" s="23">
        <f t="shared" si="28"/>
        <v>691.59999999999991</v>
      </c>
      <c r="AD19" s="23">
        <f t="shared" si="29"/>
        <v>0</v>
      </c>
      <c r="AE19" s="23">
        <f t="shared" si="30"/>
        <v>4895.0067679999993</v>
      </c>
      <c r="AF19" s="23">
        <f t="shared" si="31"/>
        <v>36668.983663999999</v>
      </c>
      <c r="AH19" s="65" t="s">
        <v>122</v>
      </c>
      <c r="AI19" s="59">
        <v>16.72</v>
      </c>
      <c r="AJ19" s="59">
        <v>15.455999999999998</v>
      </c>
      <c r="AK19" s="59">
        <v>17.324999999999999</v>
      </c>
      <c r="AL19" s="59">
        <v>15.4375</v>
      </c>
      <c r="AM19" s="189">
        <v>26.752000000000002</v>
      </c>
      <c r="AN19" s="59">
        <v>42.503999999999998</v>
      </c>
      <c r="AO19" s="189">
        <v>34.65</v>
      </c>
      <c r="AP19" s="59">
        <v>21.612499999999997</v>
      </c>
      <c r="AR19" s="65" t="s">
        <v>122</v>
      </c>
      <c r="AS19" s="22">
        <f>SUMIFS('OTV-广告位'!$E:$E,'OTV-广告位'!$A:$A,Cost!$AR19,'OTV-广告位'!$C:$C,Cost!AS$2,'OTV-广告位'!$B:$B,'OTV-广告位'!$B$6,'OTV-广告位'!$D:$D,Cost!AS$3)</f>
        <v>0</v>
      </c>
      <c r="AT19" s="22">
        <f>SUMIFS('OTV-广告位'!$E:$E,'OTV-广告位'!$A:$A,Cost!$AR19,'OTV-广告位'!$C:$C,Cost!AT$2,'OTV-广告位'!$B:$B,'OTV-广告位'!$B$6,'OTV-广告位'!$D:$D,Cost!AT$3)</f>
        <v>1088370</v>
      </c>
      <c r="AU19" s="22">
        <f>SUMIFS('OTV-广告位'!$E:$E,'OTV-广告位'!$A:$A,Cost!$AR19,'OTV-广告位'!$C:$C,Cost!AU$2,'OTV-广告位'!$B:$B,'OTV-广告位'!$B$6,'OTV-广告位'!$D:$D,Cost!AU$3)</f>
        <v>0</v>
      </c>
      <c r="AV19" s="22">
        <f>SUMIFS('OTV-广告位'!$E:$E,'OTV-广告位'!$A:$A,Cost!$AR19,'OTV-广告位'!$C:$C,Cost!AV$2,'OTV-广告位'!$B:$B,'OTV-广告位'!$B$6,'OTV-广告位'!$D:$D,Cost!AV$3)</f>
        <v>0</v>
      </c>
      <c r="AW19" s="22">
        <f>SUMIFS('OTV-广告位'!$E:$E,'OTV-广告位'!$A:$A,Cost!$AR19,'OTV-广告位'!$C:$C,Cost!AW$2,'OTV-广告位'!$B:$B,'OTV-广告位'!$B$6,'OTV-广告位'!$D:$D,Cost!AW$3)</f>
        <v>910366</v>
      </c>
      <c r="AX19" s="22">
        <f>SUMIFS('OTV-广告位'!$E:$E,'OTV-广告位'!$A:$A,Cost!$AR19,'OTV-广告位'!$C:$C,Cost!AX$2,'OTV-广告位'!$B:$B,'OTV-广告位'!$B$6,'OTV-广告位'!$D:$D,Cost!AX$3)</f>
        <v>0</v>
      </c>
      <c r="AY19" s="22">
        <f>SUMIFS('OTV-广告位'!$E:$E,'OTV-广告位'!$A:$A,Cost!$AR19,'OTV-广告位'!$C:$C,Cost!AY$2,'OTV-广告位'!$B:$B,'OTV-广告位'!$B$6,'OTV-广告位'!$D:$D,Cost!AY$3)</f>
        <v>0</v>
      </c>
      <c r="AZ19" s="22">
        <f>SUMIFS('OTV-广告位'!$E:$E,'OTV-广告位'!$A:$A,Cost!$AR19,'OTV-广告位'!$C:$C,Cost!AZ$2,'OTV-广告位'!$B:$B,'OTV-广告位'!$B$6,'OTV-广告位'!$D:$D,Cost!AZ$3)</f>
        <v>128230</v>
      </c>
      <c r="BA19" s="22">
        <f>SUMIFS('OTV-广告位'!$E:$E,'OTV-广告位'!$A:$A,Cost!$AR19,'OTV-广告位'!$C:$C,Cost!BA$2,'OTV-广告位'!$B:$B,'OTV-广告位'!$B$6,'OTV-广告位'!$D:$D,Cost!BA$3)</f>
        <v>0</v>
      </c>
      <c r="BB19" s="22">
        <f>SUMIFS('OTV-广告位'!$E:$E,'OTV-广告位'!$A:$A,Cost!$AR19,'OTV-广告位'!$C:$C,Cost!BB$2,'OTV-广告位'!$B:$B,'OTV-广告位'!$B$6,'OTV-广告位'!$D:$D,Cost!BB$3)</f>
        <v>0</v>
      </c>
      <c r="BC19" s="22">
        <f>SUMIFS('OTV-广告位'!$E:$E,'OTV-广告位'!$A:$A,Cost!$AR19,'OTV-广告位'!$C:$C,Cost!BC$2,'OTV-广告位'!$B:$B,'OTV-广告位'!$B$6,'OTV-广告位'!$D:$D,Cost!BC$3)</f>
        <v>131722</v>
      </c>
      <c r="BD19" s="22">
        <f>SUMIFS('OTV-广告位'!$E:$E,'OTV-广告位'!$A:$A,Cost!$AR19,'OTV-广告位'!$C:$C,Cost!BD$2,'OTV-广告位'!$B:$B,'OTV-广告位'!$B$6,'OTV-广告位'!$D:$D,Cost!BD$3)</f>
        <v>0</v>
      </c>
      <c r="BE19" s="22">
        <f>SUMIFS('OTT-广告位'!$E:$E,'OTT-广告位'!$B:$B,'OTT-广告位'!$B$6,'OTT-广告位'!$A:$A,Cost!$AR19,'OTT-广告位'!$C:$C,Cost!BE$2,'OTT-广告位'!$D:$D,Cost!BE$3)</f>
        <v>0</v>
      </c>
      <c r="BF19" s="22">
        <f>SUMIFS('OTT-广告位'!$E:$E,'OTT-广告位'!$B:$B,'OTT-广告位'!$B$6,'OTT-广告位'!$A:$A,Cost!$AR19,'OTT-广告位'!$C:$C,Cost!BF$2,'OTT-广告位'!$D:$D,Cost!BF$3)</f>
        <v>147600</v>
      </c>
      <c r="BG19" s="22">
        <f>SUMIFS('OTT-广告位'!$E:$E,'OTT-广告位'!$B:$B,'OTT-广告位'!$B$6,'OTT-广告位'!$A:$A,Cost!$AR19,'OTT-广告位'!$C:$C,Cost!BG$2,'OTT-广告位'!$D:$D,Cost!BG$3)</f>
        <v>0</v>
      </c>
      <c r="BH19" s="22">
        <f>SUMIFS('OTT-广告位'!$E:$E,'OTT-广告位'!$B:$B,'OTT-广告位'!$B$6,'OTT-广告位'!$A:$A,Cost!$AR19,'OTT-广告位'!$C:$C,Cost!BH$2,'OTT-广告位'!$D:$D,Cost!BH$3)</f>
        <v>0</v>
      </c>
      <c r="BI19" s="22">
        <f>SUMIFS('OTT-广告位'!$E:$E,'OTT-广告位'!$B:$B,'OTT-广告位'!$B$6,'OTT-广告位'!$A:$A,Cost!$AR19,'OTT-广告位'!$C:$C,Cost!BI$2,'OTT-广告位'!$D:$D,Cost!BI$3)</f>
        <v>23942</v>
      </c>
      <c r="BJ19" s="22">
        <f>SUMIFS('OTT-广告位'!$E:$E,'OTT-广告位'!$B:$B,'OTT-广告位'!$B$6,'OTT-广告位'!$A:$A,Cost!$AR19,'OTT-广告位'!$C:$C,Cost!BJ$2,'OTT-广告位'!$D:$D,Cost!BJ$3)</f>
        <v>0</v>
      </c>
      <c r="BK19" s="22">
        <f>SUMIFS('OTT-广告位'!$E:$E,'OTT-广告位'!$B:$B,'OTT-广告位'!$B$6,'OTT-广告位'!$A:$A,Cost!$AR19,'OTT-广告位'!$C:$C,Cost!BK$2,'OTT-广告位'!$D:$D,Cost!BK$3)</f>
        <v>0</v>
      </c>
      <c r="BL19" s="22">
        <f>SUMIFS('OTT-广告位'!$E:$E,'OTT-广告位'!$B:$B,'OTT-广告位'!$B$6,'OTT-广告位'!$A:$A,Cost!$AR19,'OTT-广告位'!$C:$C,Cost!BL$2,'OTT-广告位'!$D:$D,Cost!BL$3)</f>
        <v>24164</v>
      </c>
      <c r="BM19" s="22">
        <f>SUMIFS('OTT-广告位'!$E:$E,'OTT-广告位'!$B:$B,'OTT-广告位'!$B$6,'OTT-广告位'!$A:$A,Cost!$AR19,'OTT-广告位'!$C:$C,Cost!BM$2,'OTT-广告位'!$D:$D,Cost!BM$3)</f>
        <v>0</v>
      </c>
      <c r="BN19" s="22">
        <f>SUMIFS('OTT-广告位'!$E:$E,'OTT-广告位'!$B:$B,'OTT-广告位'!$B$6,'OTT-广告位'!$A:$A,Cost!$AR19,'OTT-广告位'!$C:$C,Cost!BN$2,'OTT-广告位'!$D:$D,Cost!BN$3)</f>
        <v>0</v>
      </c>
      <c r="BO19" s="22">
        <f>SUMIFS('OTT-广告位'!$E:$E,'OTT-广告位'!$B:$B,'OTT-广告位'!$B$6,'OTT-广告位'!$A:$A,Cost!$AR19,'OTT-广告位'!$C:$C,Cost!BO$2,'OTT-广告位'!$D:$D,Cost!BO$3)</f>
        <v>35812</v>
      </c>
      <c r="BP19" s="22">
        <f>SUMIFS('OTT-广告位'!$E:$E,'OTT-广告位'!$B:$B,'OTT-广告位'!$B$6,'OTT-广告位'!$A:$A,Cost!$AR19,'OTT-广告位'!$C:$C,Cost!BP$2,'OTT-广告位'!$D:$D,Cost!BP$3)</f>
        <v>0</v>
      </c>
      <c r="BR19" s="65" t="s">
        <v>122</v>
      </c>
      <c r="BS19" s="22">
        <f>SUMIFS(Spotplan!$F:$F,Spotplan!$B:$B,Cost!BS$2,Spotplan!$C:$C,Cost!$BR19,Spotplan!$A:$A,$BS$1,Spotplan!$D:$D,Cost!BS$3)</f>
        <v>0</v>
      </c>
      <c r="BT19" s="22">
        <f>SUMIFS(Spotplan!$F:$F,Spotplan!$B:$B,Cost!BT$2,Spotplan!$C:$C,Cost!$BR19,Spotplan!$A:$A,$BS$1,Spotplan!$D:$D,Cost!BT$3)</f>
        <v>808000</v>
      </c>
      <c r="BU19" s="22">
        <f>SUMIFS(Spotplan!$F:$F,Spotplan!$B:$B,Cost!BU$2,Spotplan!$C:$C,Cost!$BR19,Spotplan!$A:$A,$BS$1,Spotplan!$D:$D,Cost!BU$3)</f>
        <v>0</v>
      </c>
      <c r="BV19" s="22">
        <f>SUMIFS(Spotplan!$F:$F,Spotplan!$B:$B,Cost!BV$2,Spotplan!$C:$C,Cost!$BR19,Spotplan!$A:$A,$BS$1,Spotplan!$D:$D,Cost!BV$3)</f>
        <v>0</v>
      </c>
      <c r="BW19" s="22">
        <f>SUMIFS(Spotplan!$F:$F,Spotplan!$B:$B,Cost!BW$2,Spotplan!$C:$C,Cost!$BR19,Spotplan!$A:$A,$BS$1,Spotplan!$D:$D,Cost!BW$3)</f>
        <v>944000</v>
      </c>
      <c r="BX19" s="22">
        <f>SUMIFS(Spotplan!$F:$F,Spotplan!$B:$B,Cost!BX$2,Spotplan!$C:$C,Cost!$BR19,Spotplan!$A:$A,$BS$1,Spotplan!$D:$D,Cost!BX$3)</f>
        <v>0</v>
      </c>
      <c r="BY19" s="22">
        <f>SUMIFS(Spotplan!$F:$F,Spotplan!$B:$B,Cost!BY$2,Spotplan!$C:$C,Cost!$BR19,Spotplan!$A:$A,$BS$1,Spotplan!$D:$D,Cost!BY$3)</f>
        <v>0</v>
      </c>
      <c r="BZ19" s="22">
        <f>SUMIFS(Spotplan!$F:$F,Spotplan!$B:$B,Cost!BZ$2,Spotplan!$C:$C,Cost!$BR19,Spotplan!$A:$A,$BS$1,Spotplan!$D:$D,Cost!BZ$3)</f>
        <v>128000</v>
      </c>
      <c r="CA19" s="22">
        <f>SUMIFS(Spotplan!$F:$F,Spotplan!$B:$B,Cost!CA$2,Spotplan!$C:$C,Cost!$BR19,Spotplan!$A:$A,$BS$1,Spotplan!$D:$D,Cost!CA$3)</f>
        <v>0</v>
      </c>
      <c r="CB19" s="22">
        <f>SUMIFS(Spotplan!$F:$F,Spotplan!$B:$B,Cost!CB$2,Spotplan!$C:$C,Cost!$BR19,Spotplan!$A:$A,$BS$1,Spotplan!$D:$D,Cost!CB$3)</f>
        <v>0</v>
      </c>
      <c r="CC19" s="22">
        <f>SUMIFS(Spotplan!$F:$F,Spotplan!$B:$B,Cost!CC$2,Spotplan!$C:$C,Cost!$BR19,Spotplan!$A:$A,$BS$1,Spotplan!$D:$D,Cost!CC$3)</f>
        <v>128000</v>
      </c>
      <c r="CD19" s="22">
        <f>SUMIFS(Spotplan!$F:$F,Spotplan!$B:$B,Cost!CD$2,Spotplan!$C:$C,Cost!$BR19,Spotplan!$A:$A,$BS$1,Spotplan!$D:$D,Cost!CD$3)</f>
        <v>0</v>
      </c>
      <c r="CE19" s="22">
        <f>SUMIFS(Spotplan!$F:$F,Spotplan!$B:$B,Cost!CE$2,Spotplan!$C:$C,Cost!$BR19,Spotplan!$A:$A,$CE$1,Spotplan!$D:$D,Cost!CE$3)</f>
        <v>0</v>
      </c>
      <c r="CF19" s="22">
        <f>SUMIFS(Spotplan!$F:$F,Spotplan!$B:$B,Cost!CF$2,Spotplan!$C:$C,Cost!$BR19,Spotplan!$A:$A,$CE$1,Spotplan!$D:$D,Cost!CF$3)</f>
        <v>88000</v>
      </c>
      <c r="CG19" s="22">
        <f>SUMIFS(Spotplan!$F:$F,Spotplan!$B:$B,Cost!CG$2,Spotplan!$C:$C,Cost!$BR19,Spotplan!$A:$A,$CE$1,Spotplan!$D:$D,Cost!CG$3)</f>
        <v>0</v>
      </c>
      <c r="CH19" s="22">
        <f>SUMIFS(Spotplan!$F:$F,Spotplan!$B:$B,Cost!CH$2,Spotplan!$C:$C,Cost!$BR19,Spotplan!$A:$A,$CE$1,Spotplan!$D:$D,Cost!CH$3)</f>
        <v>0</v>
      </c>
      <c r="CI19" s="22">
        <f>SUMIFS(Spotplan!$F:$F,Spotplan!$B:$B,Cost!CI$2,Spotplan!$C:$C,Cost!$BR19,Spotplan!$A:$A,$CE$1,Spotplan!$D:$D,Cost!CI$3)</f>
        <v>24000</v>
      </c>
      <c r="CJ19" s="22">
        <f>SUMIFS(Spotplan!$F:$F,Spotplan!$B:$B,Cost!CJ$2,Spotplan!$C:$C,Cost!$BR19,Spotplan!$A:$A,$CE$1,Spotplan!$D:$D,Cost!CJ$3)</f>
        <v>0</v>
      </c>
      <c r="CK19" s="22">
        <f>SUMIFS(Spotplan!$F:$F,Spotplan!$B:$B,Cost!CK$2,Spotplan!$C:$C,Cost!$BR19,Spotplan!$A:$A,$CE$1,Spotplan!$D:$D,Cost!CK$3)</f>
        <v>0</v>
      </c>
      <c r="CL19" s="22">
        <f>SUMIFS(Spotplan!$F:$F,Spotplan!$B:$B,Cost!CL$2,Spotplan!$C:$C,Cost!$BR19,Spotplan!$A:$A,$CE$1,Spotplan!$D:$D,Cost!CL$3)</f>
        <v>24000</v>
      </c>
      <c r="CM19" s="22">
        <f>SUMIFS(Spotplan!$F:$F,Spotplan!$B:$B,Cost!CM$2,Spotplan!$C:$C,Cost!$BR19,Spotplan!$A:$A,$CE$1,Spotplan!$D:$D,Cost!CM$3)</f>
        <v>0</v>
      </c>
      <c r="CN19" s="22">
        <f>SUMIFS(Spotplan!$F:$F,Spotplan!$B:$B,Cost!CN$2,Spotplan!$C:$C,Cost!$BR19,Spotplan!$A:$A,$CE$1,Spotplan!$D:$D,Cost!CN$3)</f>
        <v>0</v>
      </c>
      <c r="CO19" s="22">
        <f>SUMIFS(Spotplan!$F:$F,Spotplan!$B:$B,Cost!CO$2,Spotplan!$C:$C,Cost!$BR19,Spotplan!$A:$A,$CE$1,Spotplan!$D:$D,Cost!CO$3)</f>
        <v>32000</v>
      </c>
      <c r="CP19" s="22">
        <f>SUMIFS(Spotplan!$F:$F,Spotplan!$B:$B,Cost!CP$2,Spotplan!$C:$C,Cost!$BR19,Spotplan!$A:$A,$CE$1,Spotplan!$D:$D,Cost!CP$3)</f>
        <v>0</v>
      </c>
    </row>
    <row r="20" spans="5:94">
      <c r="E20" s="103" t="s">
        <v>211</v>
      </c>
      <c r="F20" s="23">
        <f t="shared" si="5"/>
        <v>0</v>
      </c>
      <c r="G20" s="23">
        <f t="shared" si="6"/>
        <v>16318.719999999998</v>
      </c>
      <c r="H20" s="23">
        <f t="shared" si="7"/>
        <v>0</v>
      </c>
      <c r="I20" s="23">
        <f t="shared" si="8"/>
        <v>0</v>
      </c>
      <c r="J20" s="23">
        <f t="shared" si="9"/>
        <v>7418.8799999999992</v>
      </c>
      <c r="K20" s="23">
        <f t="shared" si="10"/>
        <v>0</v>
      </c>
      <c r="L20" s="23">
        <f t="shared" si="11"/>
        <v>0</v>
      </c>
      <c r="M20" s="23">
        <f t="shared" si="12"/>
        <v>4573.8</v>
      </c>
      <c r="N20" s="23">
        <f t="shared" si="13"/>
        <v>0</v>
      </c>
      <c r="O20" s="23">
        <f t="shared" si="14"/>
        <v>0</v>
      </c>
      <c r="P20" s="23">
        <f t="shared" si="15"/>
        <v>3952</v>
      </c>
      <c r="Q20" s="23">
        <f t="shared" si="16"/>
        <v>0</v>
      </c>
      <c r="R20" s="23">
        <f t="shared" si="17"/>
        <v>32263.399999999998</v>
      </c>
      <c r="S20" s="23">
        <f t="shared" si="18"/>
        <v>0</v>
      </c>
      <c r="T20" s="23">
        <f t="shared" si="19"/>
        <v>4494.3360000000002</v>
      </c>
      <c r="U20" s="23">
        <f t="shared" si="20"/>
        <v>0</v>
      </c>
      <c r="V20" s="23">
        <f t="shared" si="21"/>
        <v>0</v>
      </c>
      <c r="W20" s="23">
        <f t="shared" si="22"/>
        <v>340.03199999999998</v>
      </c>
      <c r="X20" s="23">
        <f t="shared" si="23"/>
        <v>0</v>
      </c>
      <c r="Y20" s="23">
        <f t="shared" si="24"/>
        <v>0</v>
      </c>
      <c r="Z20" s="23">
        <f t="shared" si="25"/>
        <v>2494.8000000000002</v>
      </c>
      <c r="AA20" s="23">
        <f t="shared" si="26"/>
        <v>0</v>
      </c>
      <c r="AB20" s="23">
        <f t="shared" si="27"/>
        <v>0</v>
      </c>
      <c r="AC20" s="23">
        <f t="shared" si="28"/>
        <v>1900</v>
      </c>
      <c r="AD20" s="23">
        <f t="shared" si="29"/>
        <v>0</v>
      </c>
      <c r="AE20" s="23">
        <f t="shared" si="30"/>
        <v>9229.1680000000015</v>
      </c>
      <c r="AF20" s="23">
        <f t="shared" si="31"/>
        <v>41492.567999999999</v>
      </c>
      <c r="AH20" s="65" t="s">
        <v>211</v>
      </c>
      <c r="AI20" s="59">
        <v>16.72</v>
      </c>
      <c r="AJ20" s="59">
        <v>15.455999999999998</v>
      </c>
      <c r="AK20" s="59">
        <v>17.324999999999999</v>
      </c>
      <c r="AL20" s="59">
        <v>19</v>
      </c>
      <c r="AM20" s="189">
        <v>26.752000000000002</v>
      </c>
      <c r="AN20" s="59">
        <v>42.503999999999998</v>
      </c>
      <c r="AO20" s="189">
        <v>34.65</v>
      </c>
      <c r="AP20" s="59">
        <v>23.75</v>
      </c>
      <c r="AR20" s="65" t="s">
        <v>211</v>
      </c>
      <c r="AS20" s="22">
        <f>SUMIFS('OTV-广告位'!$E:$E,'OTV-广告位'!$A:$A,Cost!$AR20,'OTV-广告位'!$C:$C,Cost!AS$2,'OTV-广告位'!$B:$B,'OTV-广告位'!$B$6,'OTV-广告位'!$D:$D,Cost!AS$3)</f>
        <v>0</v>
      </c>
      <c r="AT20" s="22">
        <f>SUMIFS('OTV-广告位'!$E:$E,'OTV-广告位'!$A:$A,Cost!$AR20,'OTV-广告位'!$C:$C,Cost!AT$2,'OTV-广告位'!$B:$B,'OTV-广告位'!$B$6,'OTV-广告位'!$D:$D,Cost!AT$3)</f>
        <v>1239106</v>
      </c>
      <c r="AU20" s="22">
        <f>SUMIFS('OTV-广告位'!$E:$E,'OTV-广告位'!$A:$A,Cost!$AR20,'OTV-广告位'!$C:$C,Cost!AU$2,'OTV-广告位'!$B:$B,'OTV-广告位'!$B$6,'OTV-广告位'!$D:$D,Cost!AU$3)</f>
        <v>0</v>
      </c>
      <c r="AV20" s="22">
        <f>SUMIFS('OTV-广告位'!$E:$E,'OTV-广告位'!$A:$A,Cost!$AR20,'OTV-广告位'!$C:$C,Cost!AV$2,'OTV-广告位'!$B:$B,'OTV-广告位'!$B$6,'OTV-广告位'!$D:$D,Cost!AV$3)</f>
        <v>0</v>
      </c>
      <c r="AW20" s="22">
        <f>SUMIFS('OTV-广告位'!$E:$E,'OTV-广告位'!$A:$A,Cost!$AR20,'OTV-广告位'!$C:$C,Cost!AW$2,'OTV-广告位'!$B:$B,'OTV-广告位'!$B$6,'OTV-广告位'!$D:$D,Cost!AW$3)</f>
        <v>487053</v>
      </c>
      <c r="AX20" s="22">
        <f>SUMIFS('OTV-广告位'!$E:$E,'OTV-广告位'!$A:$A,Cost!$AR20,'OTV-广告位'!$C:$C,Cost!AX$2,'OTV-广告位'!$B:$B,'OTV-广告位'!$B$6,'OTV-广告位'!$D:$D,Cost!AX$3)</f>
        <v>0</v>
      </c>
      <c r="AY20" s="22">
        <f>SUMIFS('OTV-广告位'!$E:$E,'OTV-广告位'!$A:$A,Cost!$AR20,'OTV-广告位'!$C:$C,Cost!AY$2,'OTV-广告位'!$B:$B,'OTV-广告位'!$B$6,'OTV-广告位'!$D:$D,Cost!AY$3)</f>
        <v>0</v>
      </c>
      <c r="AZ20" s="22">
        <f>SUMIFS('OTV-广告位'!$E:$E,'OTV-广告位'!$A:$A,Cost!$AR20,'OTV-广告位'!$C:$C,Cost!AZ$2,'OTV-广告位'!$B:$B,'OTV-广告位'!$B$6,'OTV-广告位'!$D:$D,Cost!AZ$3)</f>
        <v>268551</v>
      </c>
      <c r="BA20" s="22">
        <f>SUMIFS('OTV-广告位'!$E:$E,'OTV-广告位'!$A:$A,Cost!$AR20,'OTV-广告位'!$C:$C,Cost!BA$2,'OTV-广告位'!$B:$B,'OTV-广告位'!$B$6,'OTV-广告位'!$D:$D,Cost!BA$3)</f>
        <v>0</v>
      </c>
      <c r="BB20" s="22">
        <f>SUMIFS('OTV-广告位'!$E:$E,'OTV-广告位'!$A:$A,Cost!$AR20,'OTV-广告位'!$C:$C,Cost!BB$2,'OTV-广告位'!$B:$B,'OTV-广告位'!$B$6,'OTV-广告位'!$D:$D,Cost!BB$3)</f>
        <v>0</v>
      </c>
      <c r="BC20" s="22">
        <f>SUMIFS('OTV-广告位'!$E:$E,'OTV-广告位'!$A:$A,Cost!$AR20,'OTV-广告位'!$C:$C,Cost!BC$2,'OTV-广告位'!$B:$B,'OTV-广告位'!$B$6,'OTV-广告位'!$D:$D,Cost!BC$3)</f>
        <v>223884</v>
      </c>
      <c r="BD20" s="22">
        <f>SUMIFS('OTV-广告位'!$E:$E,'OTV-广告位'!$A:$A,Cost!$AR20,'OTV-广告位'!$C:$C,Cost!BD$2,'OTV-广告位'!$B:$B,'OTV-广告位'!$B$6,'OTV-广告位'!$D:$D,Cost!BD$3)</f>
        <v>0</v>
      </c>
      <c r="BE20" s="22">
        <f>SUMIFS('OTT-广告位'!$E:$E,'OTT-广告位'!$B:$B,'OTT-广告位'!$B$6,'OTT-广告位'!$A:$A,Cost!$AR20,'OTT-广告位'!$C:$C,Cost!BE$2,'OTT-广告位'!$D:$D,Cost!BE$3)</f>
        <v>0</v>
      </c>
      <c r="BF20" s="22">
        <f>SUMIFS('OTT-广告位'!$E:$E,'OTT-广告位'!$B:$B,'OTT-广告位'!$B$6,'OTT-广告位'!$A:$A,Cost!$AR20,'OTT-广告位'!$C:$C,Cost!BF$2,'OTT-广告位'!$D:$D,Cost!BF$3)</f>
        <v>269587</v>
      </c>
      <c r="BG20" s="22">
        <f>SUMIFS('OTT-广告位'!$E:$E,'OTT-广告位'!$B:$B,'OTT-广告位'!$B$6,'OTT-广告位'!$A:$A,Cost!$AR20,'OTT-广告位'!$C:$C,Cost!BG$2,'OTT-广告位'!$D:$D,Cost!BG$3)</f>
        <v>0</v>
      </c>
      <c r="BH20" s="22">
        <f>SUMIFS('OTT-广告位'!$E:$E,'OTT-广告位'!$B:$B,'OTT-广告位'!$B$6,'OTT-广告位'!$A:$A,Cost!$AR20,'OTT-广告位'!$C:$C,Cost!BH$2,'OTT-广告位'!$D:$D,Cost!BH$3)</f>
        <v>0</v>
      </c>
      <c r="BI20" s="22">
        <f>SUMIFS('OTT-广告位'!$E:$E,'OTT-广告位'!$B:$B,'OTT-广告位'!$B$6,'OTT-广告位'!$A:$A,Cost!$AR20,'OTT-广告位'!$C:$C,Cost!BI$2,'OTT-广告位'!$D:$D,Cost!BI$3)</f>
        <v>8038</v>
      </c>
      <c r="BJ20" s="22">
        <f>SUMIFS('OTT-广告位'!$E:$E,'OTT-广告位'!$B:$B,'OTT-广告位'!$B$6,'OTT-广告位'!$A:$A,Cost!$AR20,'OTT-广告位'!$C:$C,Cost!BJ$2,'OTT-广告位'!$D:$D,Cost!BJ$3)</f>
        <v>0</v>
      </c>
      <c r="BK20" s="22">
        <f>SUMIFS('OTT-广告位'!$E:$E,'OTT-广告位'!$B:$B,'OTT-广告位'!$B$6,'OTT-广告位'!$A:$A,Cost!$AR20,'OTT-广告位'!$C:$C,Cost!BK$2,'OTT-广告位'!$D:$D,Cost!BK$3)</f>
        <v>0</v>
      </c>
      <c r="BL20" s="22">
        <f>SUMIFS('OTT-广告位'!$E:$E,'OTT-广告位'!$B:$B,'OTT-广告位'!$B$6,'OTT-广告位'!$A:$A,Cost!$AR20,'OTT-广告位'!$C:$C,Cost!BL$2,'OTT-广告位'!$D:$D,Cost!BL$3)</f>
        <v>72460</v>
      </c>
      <c r="BM20" s="22">
        <f>SUMIFS('OTT-广告位'!$E:$E,'OTT-广告位'!$B:$B,'OTT-广告位'!$B$6,'OTT-广告位'!$A:$A,Cost!$AR20,'OTT-广告位'!$C:$C,Cost!BM$2,'OTT-广告位'!$D:$D,Cost!BM$3)</f>
        <v>0</v>
      </c>
      <c r="BN20" s="22">
        <f>SUMIFS('OTT-广告位'!$E:$E,'OTT-广告位'!$B:$B,'OTT-广告位'!$B$6,'OTT-广告位'!$A:$A,Cost!$AR20,'OTT-广告位'!$C:$C,Cost!BN$2,'OTT-广告位'!$D:$D,Cost!BN$3)</f>
        <v>0</v>
      </c>
      <c r="BO20" s="22">
        <f>SUMIFS('OTT-广告位'!$E:$E,'OTT-广告位'!$B:$B,'OTT-广告位'!$B$6,'OTT-广告位'!$A:$A,Cost!$AR20,'OTT-广告位'!$C:$C,Cost!BO$2,'OTT-广告位'!$D:$D,Cost!BO$3)</f>
        <v>89991</v>
      </c>
      <c r="BP20" s="22">
        <f>SUMIFS('OTT-广告位'!$E:$E,'OTT-广告位'!$B:$B,'OTT-广告位'!$B$6,'OTT-广告位'!$A:$A,Cost!$AR20,'OTT-广告位'!$C:$C,Cost!BP$2,'OTT-广告位'!$D:$D,Cost!BP$3)</f>
        <v>0</v>
      </c>
      <c r="BR20" s="65" t="s">
        <v>211</v>
      </c>
      <c r="BS20" s="22">
        <f>SUMIFS(Spotplan!$F:$F,Spotplan!$B:$B,Cost!BS$2,Spotplan!$C:$C,Cost!$BR20,Spotplan!$A:$A,$BS$1,Spotplan!$D:$D,Cost!BS$3)</f>
        <v>0</v>
      </c>
      <c r="BT20" s="22">
        <f>SUMIFS(Spotplan!$F:$F,Spotplan!$B:$B,Cost!BT$2,Spotplan!$C:$C,Cost!$BR20,Spotplan!$A:$A,$BS$1,Spotplan!$D:$D,Cost!BT$3)</f>
        <v>976000</v>
      </c>
      <c r="BU20" s="22">
        <f>SUMIFS(Spotplan!$F:$F,Spotplan!$B:$B,Cost!BU$2,Spotplan!$C:$C,Cost!$BR20,Spotplan!$A:$A,$BS$1,Spotplan!$D:$D,Cost!BU$3)</f>
        <v>0</v>
      </c>
      <c r="BV20" s="22">
        <f>SUMIFS(Spotplan!$F:$F,Spotplan!$B:$B,Cost!BV$2,Spotplan!$C:$C,Cost!$BR20,Spotplan!$A:$A,$BS$1,Spotplan!$D:$D,Cost!BV$3)</f>
        <v>0</v>
      </c>
      <c r="BW20" s="22">
        <f>SUMIFS(Spotplan!$F:$F,Spotplan!$B:$B,Cost!BW$2,Spotplan!$C:$C,Cost!$BR20,Spotplan!$A:$A,$BS$1,Spotplan!$D:$D,Cost!BW$3)</f>
        <v>480000</v>
      </c>
      <c r="BX20" s="22">
        <f>SUMIFS(Spotplan!$F:$F,Spotplan!$B:$B,Cost!BX$2,Spotplan!$C:$C,Cost!$BR20,Spotplan!$A:$A,$BS$1,Spotplan!$D:$D,Cost!BX$3)</f>
        <v>0</v>
      </c>
      <c r="BY20" s="22">
        <f>SUMIFS(Spotplan!$F:$F,Spotplan!$B:$B,Cost!BY$2,Spotplan!$C:$C,Cost!$BR20,Spotplan!$A:$A,$BS$1,Spotplan!$D:$D,Cost!BY$3)</f>
        <v>0</v>
      </c>
      <c r="BZ20" s="22">
        <f>SUMIFS(Spotplan!$F:$F,Spotplan!$B:$B,Cost!BZ$2,Spotplan!$C:$C,Cost!$BR20,Spotplan!$A:$A,$BS$1,Spotplan!$D:$D,Cost!BZ$3)</f>
        <v>264000</v>
      </c>
      <c r="CA20" s="22">
        <f>SUMIFS(Spotplan!$F:$F,Spotplan!$B:$B,Cost!CA$2,Spotplan!$C:$C,Cost!$BR20,Spotplan!$A:$A,$BS$1,Spotplan!$D:$D,Cost!CA$3)</f>
        <v>0</v>
      </c>
      <c r="CB20" s="22">
        <f>SUMIFS(Spotplan!$F:$F,Spotplan!$B:$B,Cost!CB$2,Spotplan!$C:$C,Cost!$BR20,Spotplan!$A:$A,$BS$1,Spotplan!$D:$D,Cost!CB$3)</f>
        <v>0</v>
      </c>
      <c r="CC20" s="22">
        <f>SUMIFS(Spotplan!$F:$F,Spotplan!$B:$B,Cost!CC$2,Spotplan!$C:$C,Cost!$BR20,Spotplan!$A:$A,$BS$1,Spotplan!$D:$D,Cost!CC$3)</f>
        <v>208000</v>
      </c>
      <c r="CD20" s="22">
        <f>SUMIFS(Spotplan!$F:$F,Spotplan!$B:$B,Cost!CD$2,Spotplan!$C:$C,Cost!$BR20,Spotplan!$A:$A,$BS$1,Spotplan!$D:$D,Cost!CD$3)</f>
        <v>0</v>
      </c>
      <c r="CE20" s="22">
        <f>SUMIFS(Spotplan!$F:$F,Spotplan!$B:$B,Cost!CE$2,Spotplan!$C:$C,Cost!$BR20,Spotplan!$A:$A,$CE$1,Spotplan!$D:$D,Cost!CE$3)</f>
        <v>0</v>
      </c>
      <c r="CF20" s="22">
        <f>SUMIFS(Spotplan!$F:$F,Spotplan!$B:$B,Cost!CF$2,Spotplan!$C:$C,Cost!$BR20,Spotplan!$A:$A,$CE$1,Spotplan!$D:$D,Cost!CF$3)</f>
        <v>168000</v>
      </c>
      <c r="CG20" s="22">
        <f>SUMIFS(Spotplan!$F:$F,Spotplan!$B:$B,Cost!CG$2,Spotplan!$C:$C,Cost!$BR20,Spotplan!$A:$A,$CE$1,Spotplan!$D:$D,Cost!CG$3)</f>
        <v>0</v>
      </c>
      <c r="CH20" s="22">
        <f>SUMIFS(Spotplan!$F:$F,Spotplan!$B:$B,Cost!CH$2,Spotplan!$C:$C,Cost!$BR20,Spotplan!$A:$A,$CE$1,Spotplan!$D:$D,Cost!CH$3)</f>
        <v>0</v>
      </c>
      <c r="CI20" s="22">
        <f>SUMIFS(Spotplan!$F:$F,Spotplan!$B:$B,Cost!CI$2,Spotplan!$C:$C,Cost!$BR20,Spotplan!$A:$A,$CE$1,Spotplan!$D:$D,Cost!CI$3)</f>
        <v>8000</v>
      </c>
      <c r="CJ20" s="22">
        <f>SUMIFS(Spotplan!$F:$F,Spotplan!$B:$B,Cost!CJ$2,Spotplan!$C:$C,Cost!$BR20,Spotplan!$A:$A,$CE$1,Spotplan!$D:$D,Cost!CJ$3)</f>
        <v>0</v>
      </c>
      <c r="CK20" s="22">
        <f>SUMIFS(Spotplan!$F:$F,Spotplan!$B:$B,Cost!CK$2,Spotplan!$C:$C,Cost!$BR20,Spotplan!$A:$A,$CE$1,Spotplan!$D:$D,Cost!CK$3)</f>
        <v>0</v>
      </c>
      <c r="CL20" s="22">
        <f>SUMIFS(Spotplan!$F:$F,Spotplan!$B:$B,Cost!CL$2,Spotplan!$C:$C,Cost!$BR20,Spotplan!$A:$A,$CE$1,Spotplan!$D:$D,Cost!CL$3)</f>
        <v>72000</v>
      </c>
      <c r="CM20" s="22">
        <f>SUMIFS(Spotplan!$F:$F,Spotplan!$B:$B,Cost!CM$2,Spotplan!$C:$C,Cost!$BR20,Spotplan!$A:$A,$CE$1,Spotplan!$D:$D,Cost!CM$3)</f>
        <v>0</v>
      </c>
      <c r="CN20" s="22">
        <f>SUMIFS(Spotplan!$F:$F,Spotplan!$B:$B,Cost!CN$2,Spotplan!$C:$C,Cost!$BR20,Spotplan!$A:$A,$CE$1,Spotplan!$D:$D,Cost!CN$3)</f>
        <v>0</v>
      </c>
      <c r="CO20" s="22">
        <f>SUMIFS(Spotplan!$F:$F,Spotplan!$B:$B,Cost!CO$2,Spotplan!$C:$C,Cost!$BR20,Spotplan!$A:$A,$CE$1,Spotplan!$D:$D,Cost!CO$3)</f>
        <v>80000</v>
      </c>
      <c r="CP20" s="22">
        <f>SUMIFS(Spotplan!$F:$F,Spotplan!$B:$B,Cost!CP$2,Spotplan!$C:$C,Cost!$BR20,Spotplan!$A:$A,$CE$1,Spotplan!$D:$D,Cost!CP$3)</f>
        <v>0</v>
      </c>
    </row>
    <row r="21" spans="5:94">
      <c r="E21" s="103" t="s">
        <v>212</v>
      </c>
      <c r="F21" s="23">
        <f t="shared" si="5"/>
        <v>0</v>
      </c>
      <c r="G21" s="23">
        <f t="shared" si="6"/>
        <v>13376</v>
      </c>
      <c r="H21" s="23">
        <f t="shared" si="7"/>
        <v>0</v>
      </c>
      <c r="I21" s="23">
        <f t="shared" si="8"/>
        <v>0</v>
      </c>
      <c r="J21" s="23">
        <f t="shared" si="9"/>
        <v>9270.709727999998</v>
      </c>
      <c r="K21" s="23">
        <f t="shared" si="10"/>
        <v>0</v>
      </c>
      <c r="L21" s="23">
        <f t="shared" si="11"/>
        <v>0</v>
      </c>
      <c r="M21" s="23">
        <f t="shared" si="12"/>
        <v>3702.0627000000004</v>
      </c>
      <c r="N21" s="23">
        <f t="shared" si="13"/>
        <v>0</v>
      </c>
      <c r="O21" s="23">
        <f t="shared" si="14"/>
        <v>0</v>
      </c>
      <c r="P21" s="23">
        <f t="shared" si="15"/>
        <v>2888</v>
      </c>
      <c r="Q21" s="23">
        <f t="shared" si="16"/>
        <v>0</v>
      </c>
      <c r="R21" s="23">
        <f t="shared" si="17"/>
        <v>29236.772427999997</v>
      </c>
      <c r="S21" s="23">
        <f t="shared" si="18"/>
        <v>0</v>
      </c>
      <c r="T21" s="23">
        <f t="shared" si="19"/>
        <v>2782.2080000000005</v>
      </c>
      <c r="U21" s="23">
        <f t="shared" si="20"/>
        <v>0</v>
      </c>
      <c r="V21" s="23">
        <f t="shared" si="21"/>
        <v>0</v>
      </c>
      <c r="W21" s="23">
        <f t="shared" si="22"/>
        <v>991.95835199999999</v>
      </c>
      <c r="X21" s="23">
        <f t="shared" si="23"/>
        <v>0</v>
      </c>
      <c r="Y21" s="23">
        <f t="shared" si="24"/>
        <v>0</v>
      </c>
      <c r="Z21" s="23">
        <f t="shared" si="25"/>
        <v>756</v>
      </c>
      <c r="AA21" s="23">
        <f t="shared" si="26"/>
        <v>0</v>
      </c>
      <c r="AB21" s="23">
        <f t="shared" si="27"/>
        <v>0</v>
      </c>
      <c r="AC21" s="23">
        <f t="shared" si="28"/>
        <v>1140</v>
      </c>
      <c r="AD21" s="23">
        <f t="shared" si="29"/>
        <v>0</v>
      </c>
      <c r="AE21" s="23">
        <f t="shared" si="30"/>
        <v>5670.1663520000002</v>
      </c>
      <c r="AF21" s="23">
        <f t="shared" si="31"/>
        <v>34906.938779999997</v>
      </c>
      <c r="AH21" s="65" t="s">
        <v>212</v>
      </c>
      <c r="AI21" s="59">
        <v>16.72</v>
      </c>
      <c r="AJ21" s="59">
        <v>15.455999999999998</v>
      </c>
      <c r="AK21" s="59">
        <v>22.05</v>
      </c>
      <c r="AL21" s="59">
        <v>19</v>
      </c>
      <c r="AM21" s="189">
        <v>26.752000000000002</v>
      </c>
      <c r="AN21" s="59">
        <v>42.503999999999998</v>
      </c>
      <c r="AO21" s="189">
        <v>47.25</v>
      </c>
      <c r="AP21" s="59">
        <v>23.75</v>
      </c>
      <c r="AR21" s="65" t="s">
        <v>212</v>
      </c>
      <c r="AS21" s="22">
        <f>SUMIFS('OTV-广告位'!$E:$E,'OTV-广告位'!$A:$A,Cost!$AR21,'OTV-广告位'!$C:$C,Cost!AS$2,'OTV-广告位'!$B:$B,'OTV-广告位'!$B$6,'OTV-广告位'!$D:$D,Cost!AS$3)</f>
        <v>0</v>
      </c>
      <c r="AT21" s="22">
        <f>SUMIFS('OTV-广告位'!$E:$E,'OTV-广告位'!$A:$A,Cost!$AR21,'OTV-广告位'!$C:$C,Cost!AT$2,'OTV-广告位'!$B:$B,'OTV-广告位'!$B$6,'OTV-广告位'!$D:$D,Cost!AT$3)</f>
        <v>1067927</v>
      </c>
      <c r="AU21" s="22">
        <f>SUMIFS('OTV-广告位'!$E:$E,'OTV-广告位'!$A:$A,Cost!$AR21,'OTV-广告位'!$C:$C,Cost!AU$2,'OTV-广告位'!$B:$B,'OTV-广告位'!$B$6,'OTV-广告位'!$D:$D,Cost!AU$3)</f>
        <v>0</v>
      </c>
      <c r="AV21" s="22">
        <f>SUMIFS('OTV-广告位'!$E:$E,'OTV-广告位'!$A:$A,Cost!$AR21,'OTV-广告位'!$C:$C,Cost!AV$2,'OTV-广告位'!$B:$B,'OTV-广告位'!$B$6,'OTV-广告位'!$D:$D,Cost!AV$3)</f>
        <v>0</v>
      </c>
      <c r="AW21" s="22">
        <f>SUMIFS('OTV-广告位'!$E:$E,'OTV-广告位'!$A:$A,Cost!$AR21,'OTV-广告位'!$C:$C,Cost!AW$2,'OTV-广告位'!$B:$B,'OTV-广告位'!$B$6,'OTV-广告位'!$D:$D,Cost!AW$3)</f>
        <v>599813</v>
      </c>
      <c r="AX21" s="22">
        <f>SUMIFS('OTV-广告位'!$E:$E,'OTV-广告位'!$A:$A,Cost!$AR21,'OTV-广告位'!$C:$C,Cost!AX$2,'OTV-广告位'!$B:$B,'OTV-广告位'!$B$6,'OTV-广告位'!$D:$D,Cost!AX$3)</f>
        <v>0</v>
      </c>
      <c r="AY21" s="22">
        <f>SUMIFS('OTV-广告位'!$E:$E,'OTV-广告位'!$A:$A,Cost!$AR21,'OTV-广告位'!$C:$C,Cost!AY$2,'OTV-广告位'!$B:$B,'OTV-广告位'!$B$6,'OTV-广告位'!$D:$D,Cost!AY$3)</f>
        <v>0</v>
      </c>
      <c r="AZ21" s="22">
        <f>SUMIFS('OTV-广告位'!$E:$E,'OTV-广告位'!$A:$A,Cost!$AR21,'OTV-广告位'!$C:$C,Cost!AZ$2,'OTV-广告位'!$B:$B,'OTV-广告位'!$B$6,'OTV-广告位'!$D:$D,Cost!AZ$3)</f>
        <v>167894</v>
      </c>
      <c r="BA21" s="22">
        <f>SUMIFS('OTV-广告位'!$E:$E,'OTV-广告位'!$A:$A,Cost!$AR21,'OTV-广告位'!$C:$C,Cost!BA$2,'OTV-广告位'!$B:$B,'OTV-广告位'!$B$6,'OTV-广告位'!$D:$D,Cost!BA$3)</f>
        <v>0</v>
      </c>
      <c r="BB21" s="22">
        <f>SUMIFS('OTV-广告位'!$E:$E,'OTV-广告位'!$A:$A,Cost!$AR21,'OTV-广告位'!$C:$C,Cost!BB$2,'OTV-广告位'!$B:$B,'OTV-广告位'!$B$6,'OTV-广告位'!$D:$D,Cost!BB$3)</f>
        <v>0</v>
      </c>
      <c r="BC21" s="22">
        <f>SUMIFS('OTV-广告位'!$E:$E,'OTV-广告位'!$A:$A,Cost!$AR21,'OTV-广告位'!$C:$C,Cost!BC$2,'OTV-广告位'!$B:$B,'OTV-广告位'!$B$6,'OTV-广告位'!$D:$D,Cost!BC$3)</f>
        <v>164025</v>
      </c>
      <c r="BD21" s="22">
        <f>SUMIFS('OTV-广告位'!$E:$E,'OTV-广告位'!$A:$A,Cost!$AR21,'OTV-广告位'!$C:$C,Cost!BD$2,'OTV-广告位'!$B:$B,'OTV-广告位'!$B$6,'OTV-广告位'!$D:$D,Cost!BD$3)</f>
        <v>0</v>
      </c>
      <c r="BE21" s="22">
        <f>SUMIFS('OTT-广告位'!$E:$E,'OTT-广告位'!$B:$B,'OTT-广告位'!$B$6,'OTT-广告位'!$A:$A,Cost!$AR21,'OTT-广告位'!$C:$C,Cost!BE$2,'OTT-广告位'!$D:$D,Cost!BE$3)</f>
        <v>0</v>
      </c>
      <c r="BF21" s="22">
        <f>SUMIFS('OTT-广告位'!$E:$E,'OTT-广告位'!$B:$B,'OTT-广告位'!$B$6,'OTT-广告位'!$A:$A,Cost!$AR21,'OTT-广告位'!$C:$C,Cost!BF$2,'OTT-广告位'!$D:$D,Cost!BF$3)</f>
        <v>166509</v>
      </c>
      <c r="BG21" s="22">
        <f>SUMIFS('OTT-广告位'!$E:$E,'OTT-广告位'!$B:$B,'OTT-广告位'!$B$6,'OTT-广告位'!$A:$A,Cost!$AR21,'OTT-广告位'!$C:$C,Cost!BG$2,'OTT-广告位'!$D:$D,Cost!BG$3)</f>
        <v>0</v>
      </c>
      <c r="BH21" s="22">
        <f>SUMIFS('OTT-广告位'!$E:$E,'OTT-广告位'!$B:$B,'OTT-广告位'!$B$6,'OTT-广告位'!$A:$A,Cost!$AR21,'OTT-广告位'!$C:$C,Cost!BH$2,'OTT-广告位'!$D:$D,Cost!BH$3)</f>
        <v>0</v>
      </c>
      <c r="BI21" s="22">
        <f>SUMIFS('OTT-广告位'!$E:$E,'OTT-广告位'!$B:$B,'OTT-广告位'!$B$6,'OTT-广告位'!$A:$A,Cost!$AR21,'OTT-广告位'!$C:$C,Cost!BI$2,'OTT-广告位'!$D:$D,Cost!BI$3)</f>
        <v>23338</v>
      </c>
      <c r="BJ21" s="22">
        <f>SUMIFS('OTT-广告位'!$E:$E,'OTT-广告位'!$B:$B,'OTT-广告位'!$B$6,'OTT-广告位'!$A:$A,Cost!$AR21,'OTT-广告位'!$C:$C,Cost!BJ$2,'OTT-广告位'!$D:$D,Cost!BJ$3)</f>
        <v>0</v>
      </c>
      <c r="BK21" s="22">
        <f>SUMIFS('OTT-广告位'!$E:$E,'OTT-广告位'!$B:$B,'OTT-广告位'!$B$6,'OTT-广告位'!$A:$A,Cost!$AR21,'OTT-广告位'!$C:$C,Cost!BK$2,'OTT-广告位'!$D:$D,Cost!BK$3)</f>
        <v>0</v>
      </c>
      <c r="BL21" s="22">
        <f>SUMIFS('OTT-广告位'!$E:$E,'OTT-广告位'!$B:$B,'OTT-广告位'!$B$6,'OTT-广告位'!$A:$A,Cost!$AR21,'OTT-广告位'!$C:$C,Cost!BL$2,'OTT-广告位'!$D:$D,Cost!BL$3)</f>
        <v>16139</v>
      </c>
      <c r="BM21" s="22">
        <f>SUMIFS('OTT-广告位'!$E:$E,'OTT-广告位'!$B:$B,'OTT-广告位'!$B$6,'OTT-广告位'!$A:$A,Cost!$AR21,'OTT-广告位'!$C:$C,Cost!BM$2,'OTT-广告位'!$D:$D,Cost!BM$3)</f>
        <v>0</v>
      </c>
      <c r="BN21" s="22">
        <f>SUMIFS('OTT-广告位'!$E:$E,'OTT-广告位'!$B:$B,'OTT-广告位'!$B$6,'OTT-广告位'!$A:$A,Cost!$AR21,'OTT-广告位'!$C:$C,Cost!BN$2,'OTT-广告位'!$D:$D,Cost!BN$3)</f>
        <v>0</v>
      </c>
      <c r="BO21" s="22">
        <f>SUMIFS('OTT-广告位'!$E:$E,'OTT-广告位'!$B:$B,'OTT-广告位'!$B$6,'OTT-广告位'!$A:$A,Cost!$AR21,'OTT-广告位'!$C:$C,Cost!BO$2,'OTT-广告位'!$D:$D,Cost!BO$3)</f>
        <v>55602</v>
      </c>
      <c r="BP21" s="22">
        <f>SUMIFS('OTT-广告位'!$E:$E,'OTT-广告位'!$B:$B,'OTT-广告位'!$B$6,'OTT-广告位'!$A:$A,Cost!$AR21,'OTT-广告位'!$C:$C,Cost!BP$2,'OTT-广告位'!$D:$D,Cost!BP$3)</f>
        <v>0</v>
      </c>
      <c r="BR21" s="65" t="s">
        <v>212</v>
      </c>
      <c r="BS21" s="22">
        <f>SUMIFS(Spotplan!$F:$F,Spotplan!$B:$B,Cost!BS$2,Spotplan!$C:$C,Cost!$BR21,Spotplan!$A:$A,$BS$1,Spotplan!$D:$D,Cost!BS$3)</f>
        <v>0</v>
      </c>
      <c r="BT21" s="22">
        <f>SUMIFS(Spotplan!$F:$F,Spotplan!$B:$B,Cost!BT$2,Spotplan!$C:$C,Cost!$BR21,Spotplan!$A:$A,$BS$1,Spotplan!$D:$D,Cost!BT$3)</f>
        <v>800000</v>
      </c>
      <c r="BU21" s="22">
        <f>SUMIFS(Spotplan!$F:$F,Spotplan!$B:$B,Cost!BU$2,Spotplan!$C:$C,Cost!$BR21,Spotplan!$A:$A,$BS$1,Spotplan!$D:$D,Cost!BU$3)</f>
        <v>0</v>
      </c>
      <c r="BV21" s="22">
        <f>SUMIFS(Spotplan!$F:$F,Spotplan!$B:$B,Cost!BV$2,Spotplan!$C:$C,Cost!$BR21,Spotplan!$A:$A,$BS$1,Spotplan!$D:$D,Cost!BV$3)</f>
        <v>0</v>
      </c>
      <c r="BW21" s="22">
        <f>SUMIFS(Spotplan!$F:$F,Spotplan!$B:$B,Cost!BW$2,Spotplan!$C:$C,Cost!$BR21,Spotplan!$A:$A,$BS$1,Spotplan!$D:$D,Cost!BW$3)</f>
        <v>656000</v>
      </c>
      <c r="BX21" s="22">
        <f>SUMIFS(Spotplan!$F:$F,Spotplan!$B:$B,Cost!BX$2,Spotplan!$C:$C,Cost!$BR21,Spotplan!$A:$A,$BS$1,Spotplan!$D:$D,Cost!BX$3)</f>
        <v>0</v>
      </c>
      <c r="BY21" s="22">
        <f>SUMIFS(Spotplan!$F:$F,Spotplan!$B:$B,Cost!BY$2,Spotplan!$C:$C,Cost!$BR21,Spotplan!$A:$A,$BS$1,Spotplan!$D:$D,Cost!BY$3)</f>
        <v>0</v>
      </c>
      <c r="BZ21" s="22">
        <f>SUMIFS(Spotplan!$F:$F,Spotplan!$B:$B,Cost!BZ$2,Spotplan!$C:$C,Cost!$BR21,Spotplan!$A:$A,$BS$1,Spotplan!$D:$D,Cost!BZ$3)</f>
        <v>168000</v>
      </c>
      <c r="CA21" s="22">
        <f>SUMIFS(Spotplan!$F:$F,Spotplan!$B:$B,Cost!CA$2,Spotplan!$C:$C,Cost!$BR21,Spotplan!$A:$A,$BS$1,Spotplan!$D:$D,Cost!CA$3)</f>
        <v>0</v>
      </c>
      <c r="CB21" s="22">
        <f>SUMIFS(Spotplan!$F:$F,Spotplan!$B:$B,Cost!CB$2,Spotplan!$C:$C,Cost!$BR21,Spotplan!$A:$A,$BS$1,Spotplan!$D:$D,Cost!CB$3)</f>
        <v>0</v>
      </c>
      <c r="CC21" s="22">
        <f>SUMIFS(Spotplan!$F:$F,Spotplan!$B:$B,Cost!CC$2,Spotplan!$C:$C,Cost!$BR21,Spotplan!$A:$A,$BS$1,Spotplan!$D:$D,Cost!CC$3)</f>
        <v>152000</v>
      </c>
      <c r="CD21" s="22">
        <f>SUMIFS(Spotplan!$F:$F,Spotplan!$B:$B,Cost!CD$2,Spotplan!$C:$C,Cost!$BR21,Spotplan!$A:$A,$BS$1,Spotplan!$D:$D,Cost!CD$3)</f>
        <v>0</v>
      </c>
      <c r="CE21" s="22">
        <f>SUMIFS(Spotplan!$F:$F,Spotplan!$B:$B,Cost!CE$2,Spotplan!$C:$C,Cost!$BR21,Spotplan!$A:$A,$CE$1,Spotplan!$D:$D,Cost!CE$3)</f>
        <v>0</v>
      </c>
      <c r="CF21" s="22">
        <f>SUMIFS(Spotplan!$F:$F,Spotplan!$B:$B,Cost!CF$2,Spotplan!$C:$C,Cost!$BR21,Spotplan!$A:$A,$CE$1,Spotplan!$D:$D,Cost!CF$3)</f>
        <v>104000</v>
      </c>
      <c r="CG21" s="22">
        <f>SUMIFS(Spotplan!$F:$F,Spotplan!$B:$B,Cost!CG$2,Spotplan!$C:$C,Cost!$BR21,Spotplan!$A:$A,$CE$1,Spotplan!$D:$D,Cost!CG$3)</f>
        <v>0</v>
      </c>
      <c r="CH21" s="22">
        <f>SUMIFS(Spotplan!$F:$F,Spotplan!$B:$B,Cost!CH$2,Spotplan!$C:$C,Cost!$BR21,Spotplan!$A:$A,$CE$1,Spotplan!$D:$D,Cost!CH$3)</f>
        <v>0</v>
      </c>
      <c r="CI21" s="22">
        <f>SUMIFS(Spotplan!$F:$F,Spotplan!$B:$B,Cost!CI$2,Spotplan!$C:$C,Cost!$BR21,Spotplan!$A:$A,$CE$1,Spotplan!$D:$D,Cost!CI$3)</f>
        <v>24000</v>
      </c>
      <c r="CJ21" s="22">
        <f>SUMIFS(Spotplan!$F:$F,Spotplan!$B:$B,Cost!CJ$2,Spotplan!$C:$C,Cost!$BR21,Spotplan!$A:$A,$CE$1,Spotplan!$D:$D,Cost!CJ$3)</f>
        <v>0</v>
      </c>
      <c r="CK21" s="22">
        <f>SUMIFS(Spotplan!$F:$F,Spotplan!$B:$B,Cost!CK$2,Spotplan!$C:$C,Cost!$BR21,Spotplan!$A:$A,$CE$1,Spotplan!$D:$D,Cost!CK$3)</f>
        <v>0</v>
      </c>
      <c r="CL21" s="22">
        <f>SUMIFS(Spotplan!$F:$F,Spotplan!$B:$B,Cost!CL$2,Spotplan!$C:$C,Cost!$BR21,Spotplan!$A:$A,$CE$1,Spotplan!$D:$D,Cost!CL$3)</f>
        <v>16000</v>
      </c>
      <c r="CM21" s="22">
        <f>SUMIFS(Spotplan!$F:$F,Spotplan!$B:$B,Cost!CM$2,Spotplan!$C:$C,Cost!$BR21,Spotplan!$A:$A,$CE$1,Spotplan!$D:$D,Cost!CM$3)</f>
        <v>0</v>
      </c>
      <c r="CN21" s="22">
        <f>SUMIFS(Spotplan!$F:$F,Spotplan!$B:$B,Cost!CN$2,Spotplan!$C:$C,Cost!$BR21,Spotplan!$A:$A,$CE$1,Spotplan!$D:$D,Cost!CN$3)</f>
        <v>0</v>
      </c>
      <c r="CO21" s="22">
        <f>SUMIFS(Spotplan!$F:$F,Spotplan!$B:$B,Cost!CO$2,Spotplan!$C:$C,Cost!$BR21,Spotplan!$A:$A,$CE$1,Spotplan!$D:$D,Cost!CO$3)</f>
        <v>48000</v>
      </c>
      <c r="CP21" s="22">
        <f>SUMIFS(Spotplan!$F:$F,Spotplan!$B:$B,Cost!CP$2,Spotplan!$C:$C,Cost!$BR21,Spotplan!$A:$A,$CE$1,Spotplan!$D:$D,Cost!CP$3)</f>
        <v>0</v>
      </c>
    </row>
    <row r="22" spans="5:94">
      <c r="E22" s="103" t="s">
        <v>125</v>
      </c>
      <c r="F22" s="23">
        <f t="shared" si="5"/>
        <v>0</v>
      </c>
      <c r="G22" s="23">
        <f t="shared" si="6"/>
        <v>16719.999999999996</v>
      </c>
      <c r="H22" s="23">
        <f t="shared" si="7"/>
        <v>0</v>
      </c>
      <c r="I22" s="23">
        <f t="shared" si="8"/>
        <v>0</v>
      </c>
      <c r="J22" s="23">
        <f t="shared" si="9"/>
        <v>7047.9359999999988</v>
      </c>
      <c r="K22" s="23">
        <f t="shared" si="10"/>
        <v>0</v>
      </c>
      <c r="L22" s="23">
        <f t="shared" si="11"/>
        <v>0</v>
      </c>
      <c r="M22" s="23">
        <f t="shared" si="12"/>
        <v>4233.6000000000004</v>
      </c>
      <c r="N22" s="23">
        <f t="shared" si="13"/>
        <v>0</v>
      </c>
      <c r="O22" s="23">
        <f t="shared" si="14"/>
        <v>0</v>
      </c>
      <c r="P22" s="23">
        <f t="shared" si="15"/>
        <v>5434</v>
      </c>
      <c r="Q22" s="23">
        <f t="shared" si="16"/>
        <v>0</v>
      </c>
      <c r="R22" s="23">
        <f t="shared" si="17"/>
        <v>33435.535999999993</v>
      </c>
      <c r="S22" s="23">
        <f t="shared" si="18"/>
        <v>0</v>
      </c>
      <c r="T22" s="23">
        <f t="shared" si="19"/>
        <v>3852.2880000000005</v>
      </c>
      <c r="U22" s="23">
        <f t="shared" si="20"/>
        <v>0</v>
      </c>
      <c r="V22" s="23">
        <f t="shared" si="21"/>
        <v>0</v>
      </c>
      <c r="W22" s="23">
        <f t="shared" si="22"/>
        <v>1700.16</v>
      </c>
      <c r="X22" s="23">
        <f t="shared" si="23"/>
        <v>0</v>
      </c>
      <c r="Y22" s="23">
        <f t="shared" si="24"/>
        <v>0</v>
      </c>
      <c r="Z22" s="23">
        <f t="shared" si="25"/>
        <v>2268</v>
      </c>
      <c r="AA22" s="23">
        <f t="shared" si="26"/>
        <v>0</v>
      </c>
      <c r="AB22" s="23">
        <f t="shared" si="27"/>
        <v>0</v>
      </c>
      <c r="AC22" s="23">
        <f t="shared" si="28"/>
        <v>1383.1999999999998</v>
      </c>
      <c r="AD22" s="23">
        <f t="shared" si="29"/>
        <v>0</v>
      </c>
      <c r="AE22" s="23">
        <f t="shared" si="30"/>
        <v>9203.648000000001</v>
      </c>
      <c r="AF22" s="23">
        <f t="shared" si="31"/>
        <v>42639.183999999994</v>
      </c>
      <c r="AH22" s="65" t="s">
        <v>125</v>
      </c>
      <c r="AI22" s="59">
        <v>16.72</v>
      </c>
      <c r="AJ22" s="59">
        <v>15.455999999999998</v>
      </c>
      <c r="AK22" s="59">
        <v>22.05</v>
      </c>
      <c r="AL22" s="59">
        <v>15.4375</v>
      </c>
      <c r="AM22" s="189">
        <v>26.752000000000002</v>
      </c>
      <c r="AN22" s="59">
        <v>42.503999999999998</v>
      </c>
      <c r="AO22" s="189">
        <v>47.25</v>
      </c>
      <c r="AP22" s="59">
        <v>21.612499999999997</v>
      </c>
      <c r="AR22" s="65" t="s">
        <v>125</v>
      </c>
      <c r="AS22" s="22">
        <f>SUMIFS('OTV-广告位'!$E:$E,'OTV-广告位'!$A:$A,Cost!$AR22,'OTV-广告位'!$C:$C,Cost!AS$2,'OTV-广告位'!$B:$B,'OTV-广告位'!$B$6,'OTV-广告位'!$D:$D,Cost!AS$3)</f>
        <v>0</v>
      </c>
      <c r="AT22" s="22">
        <f>SUMIFS('OTV-广告位'!$E:$E,'OTV-广告位'!$A:$A,Cost!$AR22,'OTV-广告位'!$C:$C,Cost!AT$2,'OTV-广告位'!$B:$B,'OTV-广告位'!$B$6,'OTV-广告位'!$D:$D,Cost!AT$3)</f>
        <v>1297855</v>
      </c>
      <c r="AU22" s="22">
        <f>SUMIFS('OTV-广告位'!$E:$E,'OTV-广告位'!$A:$A,Cost!$AR22,'OTV-广告位'!$C:$C,Cost!AU$2,'OTV-广告位'!$B:$B,'OTV-广告位'!$B$6,'OTV-广告位'!$D:$D,Cost!AU$3)</f>
        <v>0</v>
      </c>
      <c r="AV22" s="22">
        <f>SUMIFS('OTV-广告位'!$E:$E,'OTV-广告位'!$A:$A,Cost!$AR22,'OTV-广告位'!$C:$C,Cost!AV$2,'OTV-广告位'!$B:$B,'OTV-广告位'!$B$6,'OTV-广告位'!$D:$D,Cost!AV$3)</f>
        <v>0</v>
      </c>
      <c r="AW22" s="22">
        <f>SUMIFS('OTV-广告位'!$E:$E,'OTV-广告位'!$A:$A,Cost!$AR22,'OTV-广告位'!$C:$C,Cost!AW$2,'OTV-广告位'!$B:$B,'OTV-广告位'!$B$6,'OTV-广告位'!$D:$D,Cost!AW$3)</f>
        <v>835638</v>
      </c>
      <c r="AX22" s="22">
        <f>SUMIFS('OTV-广告位'!$E:$E,'OTV-广告位'!$A:$A,Cost!$AR22,'OTV-广告位'!$C:$C,Cost!AX$2,'OTV-广告位'!$B:$B,'OTV-广告位'!$B$6,'OTV-广告位'!$D:$D,Cost!AX$3)</f>
        <v>0</v>
      </c>
      <c r="AY22" s="22">
        <f>SUMIFS('OTV-广告位'!$E:$E,'OTV-广告位'!$A:$A,Cost!$AR22,'OTV-广告位'!$C:$C,Cost!AY$2,'OTV-广告位'!$B:$B,'OTV-广告位'!$B$6,'OTV-广告位'!$D:$D,Cost!AY$3)</f>
        <v>0</v>
      </c>
      <c r="AZ22" s="22">
        <f>SUMIFS('OTV-广告位'!$E:$E,'OTV-广告位'!$A:$A,Cost!$AR22,'OTV-广告位'!$C:$C,Cost!AZ$2,'OTV-广告位'!$B:$B,'OTV-广告位'!$B$6,'OTV-广告位'!$D:$D,Cost!AZ$3)</f>
        <v>192146</v>
      </c>
      <c r="BA22" s="22">
        <f>SUMIFS('OTV-广告位'!$E:$E,'OTV-广告位'!$A:$A,Cost!$AR22,'OTV-广告位'!$C:$C,Cost!BA$2,'OTV-广告位'!$B:$B,'OTV-广告位'!$B$6,'OTV-广告位'!$D:$D,Cost!BA$3)</f>
        <v>0</v>
      </c>
      <c r="BB22" s="22">
        <f>SUMIFS('OTV-广告位'!$E:$E,'OTV-广告位'!$A:$A,Cost!$AR22,'OTV-广告位'!$C:$C,Cost!BB$2,'OTV-广告位'!$B:$B,'OTV-广告位'!$B$6,'OTV-广告位'!$D:$D,Cost!BB$3)</f>
        <v>0</v>
      </c>
      <c r="BC22" s="22">
        <f>SUMIFS('OTV-广告位'!$E:$E,'OTV-广告位'!$A:$A,Cost!$AR22,'OTV-广告位'!$C:$C,Cost!BC$2,'OTV-广告位'!$B:$B,'OTV-广告位'!$B$6,'OTV-广告位'!$D:$D,Cost!BC$3)</f>
        <v>419939</v>
      </c>
      <c r="BD22" s="22">
        <f>SUMIFS('OTV-广告位'!$E:$E,'OTV-广告位'!$A:$A,Cost!$AR22,'OTV-广告位'!$C:$C,Cost!BD$2,'OTV-广告位'!$B:$B,'OTV-广告位'!$B$6,'OTV-广告位'!$D:$D,Cost!BD$3)</f>
        <v>0</v>
      </c>
      <c r="BE22" s="22">
        <f>SUMIFS('OTT-广告位'!$E:$E,'OTT-广告位'!$B:$B,'OTT-广告位'!$B$6,'OTT-广告位'!$A:$A,Cost!$AR22,'OTT-广告位'!$C:$C,Cost!BE$2,'OTT-广告位'!$D:$D,Cost!BE$3)</f>
        <v>0</v>
      </c>
      <c r="BF22" s="22">
        <f>SUMIFS('OTT-广告位'!$E:$E,'OTT-广告位'!$B:$B,'OTT-广告位'!$B$6,'OTT-广告位'!$A:$A,Cost!$AR22,'OTT-广告位'!$C:$C,Cost!BF$2,'OTT-广告位'!$D:$D,Cost!BF$3)</f>
        <v>229104</v>
      </c>
      <c r="BG22" s="22">
        <f>SUMIFS('OTT-广告位'!$E:$E,'OTT-广告位'!$B:$B,'OTT-广告位'!$B$6,'OTT-广告位'!$A:$A,Cost!$AR22,'OTT-广告位'!$C:$C,Cost!BG$2,'OTT-广告位'!$D:$D,Cost!BG$3)</f>
        <v>0</v>
      </c>
      <c r="BH22" s="22">
        <f>SUMIFS('OTT-广告位'!$E:$E,'OTT-广告位'!$B:$B,'OTT-广告位'!$B$6,'OTT-广告位'!$A:$A,Cost!$AR22,'OTT-广告位'!$C:$C,Cost!BH$2,'OTT-广告位'!$D:$D,Cost!BH$3)</f>
        <v>0</v>
      </c>
      <c r="BI22" s="22">
        <f>SUMIFS('OTT-广告位'!$E:$E,'OTT-广告位'!$B:$B,'OTT-广告位'!$B$6,'OTT-广告位'!$A:$A,Cost!$AR22,'OTT-广告位'!$C:$C,Cost!BI$2,'OTT-广告位'!$D:$D,Cost!BI$3)</f>
        <v>49908</v>
      </c>
      <c r="BJ22" s="22">
        <f>SUMIFS('OTT-广告位'!$E:$E,'OTT-广告位'!$B:$B,'OTT-广告位'!$B$6,'OTT-广告位'!$A:$A,Cost!$AR22,'OTT-广告位'!$C:$C,Cost!BJ$2,'OTT-广告位'!$D:$D,Cost!BJ$3)</f>
        <v>0</v>
      </c>
      <c r="BK22" s="22">
        <f>SUMIFS('OTT-广告位'!$E:$E,'OTT-广告位'!$B:$B,'OTT-广告位'!$B$6,'OTT-广告位'!$A:$A,Cost!$AR22,'OTT-广告位'!$C:$C,Cost!BK$2,'OTT-广告位'!$D:$D,Cost!BK$3)</f>
        <v>0</v>
      </c>
      <c r="BL22" s="22">
        <f>SUMIFS('OTT-广告位'!$E:$E,'OTT-广告位'!$B:$B,'OTT-广告位'!$B$6,'OTT-广告位'!$A:$A,Cost!$AR22,'OTT-广告位'!$C:$C,Cost!BL$2,'OTT-广告位'!$D:$D,Cost!BL$3)</f>
        <v>48346</v>
      </c>
      <c r="BM22" s="22">
        <f>SUMIFS('OTT-广告位'!$E:$E,'OTT-广告位'!$B:$B,'OTT-广告位'!$B$6,'OTT-广告位'!$A:$A,Cost!$AR22,'OTT-广告位'!$C:$C,Cost!BM$2,'OTT-广告位'!$D:$D,Cost!BM$3)</f>
        <v>0</v>
      </c>
      <c r="BN22" s="22">
        <f>SUMIFS('OTT-广告位'!$E:$E,'OTT-广告位'!$B:$B,'OTT-广告位'!$B$6,'OTT-广告位'!$A:$A,Cost!$AR22,'OTT-广告位'!$C:$C,Cost!BN$2,'OTT-广告位'!$D:$D,Cost!BN$3)</f>
        <v>0</v>
      </c>
      <c r="BO22" s="22">
        <f>SUMIFS('OTT-广告位'!$E:$E,'OTT-广告位'!$B:$B,'OTT-广告位'!$B$6,'OTT-广告位'!$A:$A,Cost!$AR22,'OTT-广告位'!$C:$C,Cost!BO$2,'OTT-广告位'!$D:$D,Cost!BO$3)</f>
        <v>73810</v>
      </c>
      <c r="BP22" s="22">
        <f>SUMIFS('OTT-广告位'!$E:$E,'OTT-广告位'!$B:$B,'OTT-广告位'!$B$6,'OTT-广告位'!$A:$A,Cost!$AR22,'OTT-广告位'!$C:$C,Cost!BP$2,'OTT-广告位'!$D:$D,Cost!BP$3)</f>
        <v>0</v>
      </c>
      <c r="BR22" s="65" t="s">
        <v>125</v>
      </c>
      <c r="BS22" s="22">
        <f>SUMIFS(Spotplan!$F:$F,Spotplan!$B:$B,Cost!BS$2,Spotplan!$C:$C,Cost!$BR22,Spotplan!$A:$A,$BS$1,Spotplan!$D:$D,Cost!BS$3)</f>
        <v>0</v>
      </c>
      <c r="BT22" s="22">
        <f>SUMIFS(Spotplan!$F:$F,Spotplan!$B:$B,Cost!BT$2,Spotplan!$C:$C,Cost!$BR22,Spotplan!$A:$A,$BS$1,Spotplan!$D:$D,Cost!BT$3)</f>
        <v>1000000</v>
      </c>
      <c r="BU22" s="22">
        <f>SUMIFS(Spotplan!$F:$F,Spotplan!$B:$B,Cost!BU$2,Spotplan!$C:$C,Cost!$BR22,Spotplan!$A:$A,$BS$1,Spotplan!$D:$D,Cost!BU$3)</f>
        <v>0</v>
      </c>
      <c r="BV22" s="22">
        <f>SUMIFS(Spotplan!$F:$F,Spotplan!$B:$B,Cost!BV$2,Spotplan!$C:$C,Cost!$BR22,Spotplan!$A:$A,$BS$1,Spotplan!$D:$D,Cost!BV$3)</f>
        <v>0</v>
      </c>
      <c r="BW22" s="22">
        <f>SUMIFS(Spotplan!$F:$F,Spotplan!$B:$B,Cost!BW$2,Spotplan!$C:$C,Cost!$BR22,Spotplan!$A:$A,$BS$1,Spotplan!$D:$D,Cost!BW$3)</f>
        <v>456000</v>
      </c>
      <c r="BX22" s="22">
        <f>SUMIFS(Spotplan!$F:$F,Spotplan!$B:$B,Cost!BX$2,Spotplan!$C:$C,Cost!$BR22,Spotplan!$A:$A,$BS$1,Spotplan!$D:$D,Cost!BX$3)</f>
        <v>0</v>
      </c>
      <c r="BY22" s="22">
        <f>SUMIFS(Spotplan!$F:$F,Spotplan!$B:$B,Cost!BY$2,Spotplan!$C:$C,Cost!$BR22,Spotplan!$A:$A,$BS$1,Spotplan!$D:$D,Cost!BY$3)</f>
        <v>0</v>
      </c>
      <c r="BZ22" s="22">
        <f>SUMIFS(Spotplan!$F:$F,Spotplan!$B:$B,Cost!BZ$2,Spotplan!$C:$C,Cost!$BR22,Spotplan!$A:$A,$BS$1,Spotplan!$D:$D,Cost!BZ$3)</f>
        <v>192000</v>
      </c>
      <c r="CA22" s="22">
        <f>SUMIFS(Spotplan!$F:$F,Spotplan!$B:$B,Cost!CA$2,Spotplan!$C:$C,Cost!$BR22,Spotplan!$A:$A,$BS$1,Spotplan!$D:$D,Cost!CA$3)</f>
        <v>0</v>
      </c>
      <c r="CB22" s="22">
        <f>SUMIFS(Spotplan!$F:$F,Spotplan!$B:$B,Cost!CB$2,Spotplan!$C:$C,Cost!$BR22,Spotplan!$A:$A,$BS$1,Spotplan!$D:$D,Cost!CB$3)</f>
        <v>0</v>
      </c>
      <c r="CC22" s="22">
        <f>SUMIFS(Spotplan!$F:$F,Spotplan!$B:$B,Cost!CC$2,Spotplan!$C:$C,Cost!$BR22,Spotplan!$A:$A,$BS$1,Spotplan!$D:$D,Cost!CC$3)</f>
        <v>352000</v>
      </c>
      <c r="CD22" s="22">
        <f>SUMIFS(Spotplan!$F:$F,Spotplan!$B:$B,Cost!CD$2,Spotplan!$C:$C,Cost!$BR22,Spotplan!$A:$A,$BS$1,Spotplan!$D:$D,Cost!CD$3)</f>
        <v>0</v>
      </c>
      <c r="CE22" s="22">
        <f>SUMIFS(Spotplan!$F:$F,Spotplan!$B:$B,Cost!CE$2,Spotplan!$C:$C,Cost!$BR22,Spotplan!$A:$A,$CE$1,Spotplan!$D:$D,Cost!CE$3)</f>
        <v>0</v>
      </c>
      <c r="CF22" s="22">
        <f>SUMIFS(Spotplan!$F:$F,Spotplan!$B:$B,Cost!CF$2,Spotplan!$C:$C,Cost!$BR22,Spotplan!$A:$A,$CE$1,Spotplan!$D:$D,Cost!CF$3)</f>
        <v>144000</v>
      </c>
      <c r="CG22" s="22">
        <f>SUMIFS(Spotplan!$F:$F,Spotplan!$B:$B,Cost!CG$2,Spotplan!$C:$C,Cost!$BR22,Spotplan!$A:$A,$CE$1,Spotplan!$D:$D,Cost!CG$3)</f>
        <v>0</v>
      </c>
      <c r="CH22" s="22">
        <f>SUMIFS(Spotplan!$F:$F,Spotplan!$B:$B,Cost!CH$2,Spotplan!$C:$C,Cost!$BR22,Spotplan!$A:$A,$CE$1,Spotplan!$D:$D,Cost!CH$3)</f>
        <v>0</v>
      </c>
      <c r="CI22" s="22">
        <f>SUMIFS(Spotplan!$F:$F,Spotplan!$B:$B,Cost!CI$2,Spotplan!$C:$C,Cost!$BR22,Spotplan!$A:$A,$CE$1,Spotplan!$D:$D,Cost!CI$3)</f>
        <v>40000</v>
      </c>
      <c r="CJ22" s="22">
        <f>SUMIFS(Spotplan!$F:$F,Spotplan!$B:$B,Cost!CJ$2,Spotplan!$C:$C,Cost!$BR22,Spotplan!$A:$A,$CE$1,Spotplan!$D:$D,Cost!CJ$3)</f>
        <v>0</v>
      </c>
      <c r="CK22" s="22">
        <f>SUMIFS(Spotplan!$F:$F,Spotplan!$B:$B,Cost!CK$2,Spotplan!$C:$C,Cost!$BR22,Spotplan!$A:$A,$CE$1,Spotplan!$D:$D,Cost!CK$3)</f>
        <v>0</v>
      </c>
      <c r="CL22" s="22">
        <f>SUMIFS(Spotplan!$F:$F,Spotplan!$B:$B,Cost!CL$2,Spotplan!$C:$C,Cost!$BR22,Spotplan!$A:$A,$CE$1,Spotplan!$D:$D,Cost!CL$3)</f>
        <v>48000</v>
      </c>
      <c r="CM22" s="22">
        <f>SUMIFS(Spotplan!$F:$F,Spotplan!$B:$B,Cost!CM$2,Spotplan!$C:$C,Cost!$BR22,Spotplan!$A:$A,$CE$1,Spotplan!$D:$D,Cost!CM$3)</f>
        <v>0</v>
      </c>
      <c r="CN22" s="22">
        <f>SUMIFS(Spotplan!$F:$F,Spotplan!$B:$B,Cost!CN$2,Spotplan!$C:$C,Cost!$BR22,Spotplan!$A:$A,$CE$1,Spotplan!$D:$D,Cost!CN$3)</f>
        <v>0</v>
      </c>
      <c r="CO22" s="22">
        <f>SUMIFS(Spotplan!$F:$F,Spotplan!$B:$B,Cost!CO$2,Spotplan!$C:$C,Cost!$BR22,Spotplan!$A:$A,$CE$1,Spotplan!$D:$D,Cost!CO$3)</f>
        <v>64000</v>
      </c>
      <c r="CP22" s="22">
        <f>SUMIFS(Spotplan!$F:$F,Spotplan!$B:$B,Cost!CP$2,Spotplan!$C:$C,Cost!$BR22,Spotplan!$A:$A,$CE$1,Spotplan!$D:$D,Cost!CP$3)</f>
        <v>0</v>
      </c>
    </row>
    <row r="23" spans="5:94">
      <c r="E23" s="103" t="s">
        <v>127</v>
      </c>
      <c r="F23" s="23">
        <f t="shared" si="5"/>
        <v>0</v>
      </c>
      <c r="G23" s="23">
        <f t="shared" si="6"/>
        <v>7490.5599999999995</v>
      </c>
      <c r="H23" s="23">
        <f t="shared" si="7"/>
        <v>0</v>
      </c>
      <c r="I23" s="23">
        <f t="shared" si="8"/>
        <v>0</v>
      </c>
      <c r="J23" s="23">
        <f t="shared" si="9"/>
        <v>10736.556767999999</v>
      </c>
      <c r="K23" s="23">
        <f t="shared" si="10"/>
        <v>0</v>
      </c>
      <c r="L23" s="23">
        <f t="shared" si="11"/>
        <v>0</v>
      </c>
      <c r="M23" s="23">
        <f t="shared" si="12"/>
        <v>1386</v>
      </c>
      <c r="N23" s="23">
        <f t="shared" si="13"/>
        <v>0</v>
      </c>
      <c r="O23" s="23">
        <f t="shared" si="14"/>
        <v>0</v>
      </c>
      <c r="P23" s="23">
        <f t="shared" si="15"/>
        <v>4322.5</v>
      </c>
      <c r="Q23" s="23">
        <f t="shared" si="16"/>
        <v>0</v>
      </c>
      <c r="R23" s="23">
        <f t="shared" si="17"/>
        <v>23935.616768</v>
      </c>
      <c r="S23" s="23">
        <f t="shared" si="18"/>
        <v>0</v>
      </c>
      <c r="T23" s="23">
        <f t="shared" si="19"/>
        <v>1926.1440000000002</v>
      </c>
      <c r="U23" s="23">
        <f t="shared" si="20"/>
        <v>0</v>
      </c>
      <c r="V23" s="23">
        <f t="shared" si="21"/>
        <v>0</v>
      </c>
      <c r="W23" s="23">
        <f t="shared" si="22"/>
        <v>339.98949599999997</v>
      </c>
      <c r="X23" s="23">
        <f t="shared" si="23"/>
        <v>0</v>
      </c>
      <c r="Y23" s="23">
        <f t="shared" si="24"/>
        <v>0</v>
      </c>
      <c r="Z23" s="23">
        <f t="shared" si="25"/>
        <v>831.6</v>
      </c>
      <c r="AA23" s="23">
        <f t="shared" si="26"/>
        <v>0</v>
      </c>
      <c r="AB23" s="23">
        <f t="shared" si="27"/>
        <v>0</v>
      </c>
      <c r="AC23" s="23">
        <f t="shared" si="28"/>
        <v>691.59999999999991</v>
      </c>
      <c r="AD23" s="23">
        <f t="shared" si="29"/>
        <v>0</v>
      </c>
      <c r="AE23" s="23">
        <f t="shared" si="30"/>
        <v>3789.3334960000002</v>
      </c>
      <c r="AF23" s="23">
        <f t="shared" si="31"/>
        <v>27724.950263999999</v>
      </c>
      <c r="AH23" s="65" t="s">
        <v>127</v>
      </c>
      <c r="AI23" s="59">
        <v>16.72</v>
      </c>
      <c r="AJ23" s="59">
        <v>15.455999999999998</v>
      </c>
      <c r="AK23" s="59">
        <v>17.324999999999999</v>
      </c>
      <c r="AL23" s="59">
        <v>15.4375</v>
      </c>
      <c r="AM23" s="189">
        <v>26.752000000000002</v>
      </c>
      <c r="AN23" s="59">
        <v>42.503999999999998</v>
      </c>
      <c r="AO23" s="189">
        <v>34.65</v>
      </c>
      <c r="AP23" s="59">
        <v>21.612499999999997</v>
      </c>
      <c r="AR23" s="65" t="s">
        <v>127</v>
      </c>
      <c r="AS23" s="22">
        <f>SUMIFS('OTV-广告位'!$E:$E,'OTV-广告位'!$A:$A,Cost!$AR23,'OTV-广告位'!$C:$C,Cost!AS$2,'OTV-广告位'!$B:$B,'OTV-广告位'!$B$6,'OTV-广告位'!$D:$D,Cost!AS$3)</f>
        <v>0</v>
      </c>
      <c r="AT23" s="22">
        <f>SUMIFS('OTV-广告位'!$E:$E,'OTV-广告位'!$A:$A,Cost!$AR23,'OTV-广告位'!$C:$C,Cost!AT$2,'OTV-广告位'!$B:$B,'OTV-广告位'!$B$6,'OTV-广告位'!$D:$D,Cost!AT$3)</f>
        <v>647124</v>
      </c>
      <c r="AU23" s="22">
        <f>SUMIFS('OTV-广告位'!$E:$E,'OTV-广告位'!$A:$A,Cost!$AR23,'OTV-广告位'!$C:$C,Cost!AU$2,'OTV-广告位'!$B:$B,'OTV-广告位'!$B$6,'OTV-广告位'!$D:$D,Cost!AU$3)</f>
        <v>0</v>
      </c>
      <c r="AV23" s="22">
        <f>SUMIFS('OTV-广告位'!$E:$E,'OTV-广告位'!$A:$A,Cost!$AR23,'OTV-广告位'!$C:$C,Cost!AV$2,'OTV-广告位'!$B:$B,'OTV-广告位'!$B$6,'OTV-广告位'!$D:$D,Cost!AV$3)</f>
        <v>0</v>
      </c>
      <c r="AW23" s="22">
        <f>SUMIFS('OTV-广告位'!$E:$E,'OTV-广告位'!$A:$A,Cost!$AR23,'OTV-广告位'!$C:$C,Cost!AW$2,'OTV-广告位'!$B:$B,'OTV-广告位'!$B$6,'OTV-广告位'!$D:$D,Cost!AW$3)</f>
        <v>694653</v>
      </c>
      <c r="AX23" s="22">
        <f>SUMIFS('OTV-广告位'!$E:$E,'OTV-广告位'!$A:$A,Cost!$AR23,'OTV-广告位'!$C:$C,Cost!AX$2,'OTV-广告位'!$B:$B,'OTV-广告位'!$B$6,'OTV-广告位'!$D:$D,Cost!AX$3)</f>
        <v>0</v>
      </c>
      <c r="AY23" s="22">
        <f>SUMIFS('OTV-广告位'!$E:$E,'OTV-广告位'!$A:$A,Cost!$AR23,'OTV-广告位'!$C:$C,Cost!AY$2,'OTV-广告位'!$B:$B,'OTV-广告位'!$B$6,'OTV-广告位'!$D:$D,Cost!AY$3)</f>
        <v>0</v>
      </c>
      <c r="AZ23" s="22">
        <f>SUMIFS('OTV-广告位'!$E:$E,'OTV-广告位'!$A:$A,Cost!$AR23,'OTV-广告位'!$C:$C,Cost!AZ$2,'OTV-广告位'!$B:$B,'OTV-广告位'!$B$6,'OTV-广告位'!$D:$D,Cost!AZ$3)</f>
        <v>80679</v>
      </c>
      <c r="BA23" s="22">
        <f>SUMIFS('OTV-广告位'!$E:$E,'OTV-广告位'!$A:$A,Cost!$AR23,'OTV-广告位'!$C:$C,Cost!BA$2,'OTV-广告位'!$B:$B,'OTV-广告位'!$B$6,'OTV-广告位'!$D:$D,Cost!BA$3)</f>
        <v>0</v>
      </c>
      <c r="BB23" s="22">
        <f>SUMIFS('OTV-广告位'!$E:$E,'OTV-广告位'!$A:$A,Cost!$AR23,'OTV-广告位'!$C:$C,Cost!BB$2,'OTV-广告位'!$B:$B,'OTV-广告位'!$B$6,'OTV-广告位'!$D:$D,Cost!BB$3)</f>
        <v>0</v>
      </c>
      <c r="BC23" s="22">
        <f>SUMIFS('OTV-广告位'!$E:$E,'OTV-广告位'!$A:$A,Cost!$AR23,'OTV-广告位'!$C:$C,Cost!BC$2,'OTV-广告位'!$B:$B,'OTV-广告位'!$B$6,'OTV-广告位'!$D:$D,Cost!BC$3)</f>
        <v>307362</v>
      </c>
      <c r="BD23" s="22">
        <f>SUMIFS('OTV-广告位'!$E:$E,'OTV-广告位'!$A:$A,Cost!$AR23,'OTV-广告位'!$C:$C,Cost!BD$2,'OTV-广告位'!$B:$B,'OTV-广告位'!$B$6,'OTV-广告位'!$D:$D,Cost!BD$3)</f>
        <v>0</v>
      </c>
      <c r="BE23" s="22">
        <f>SUMIFS('OTT-广告位'!$E:$E,'OTT-广告位'!$B:$B,'OTT-广告位'!$B$6,'OTT-广告位'!$A:$A,Cost!$AR23,'OTT-广告位'!$C:$C,Cost!BE$2,'OTT-广告位'!$D:$D,Cost!BE$3)</f>
        <v>0</v>
      </c>
      <c r="BF23" s="22">
        <f>SUMIFS('OTT-广告位'!$E:$E,'OTT-广告位'!$B:$B,'OTT-广告位'!$B$6,'OTT-广告位'!$A:$A,Cost!$AR23,'OTT-广告位'!$C:$C,Cost!BF$2,'OTT-广告位'!$D:$D,Cost!BF$3)</f>
        <v>124637</v>
      </c>
      <c r="BG23" s="22">
        <f>SUMIFS('OTT-广告位'!$E:$E,'OTT-广告位'!$B:$B,'OTT-广告位'!$B$6,'OTT-广告位'!$A:$A,Cost!$AR23,'OTT-广告位'!$C:$C,Cost!BG$2,'OTT-广告位'!$D:$D,Cost!BG$3)</f>
        <v>0</v>
      </c>
      <c r="BH23" s="22">
        <f>SUMIFS('OTT-广告位'!$E:$E,'OTT-广告位'!$B:$B,'OTT-广告位'!$B$6,'OTT-广告位'!$A:$A,Cost!$AR23,'OTT-广告位'!$C:$C,Cost!BH$2,'OTT-广告位'!$D:$D,Cost!BH$3)</f>
        <v>0</v>
      </c>
      <c r="BI23" s="22">
        <f>SUMIFS('OTT-广告位'!$E:$E,'OTT-广告位'!$B:$B,'OTT-广告位'!$B$6,'OTT-广告位'!$A:$A,Cost!$AR23,'OTT-广告位'!$C:$C,Cost!BI$2,'OTT-广告位'!$D:$D,Cost!BI$3)</f>
        <v>7999</v>
      </c>
      <c r="BJ23" s="22">
        <f>SUMIFS('OTT-广告位'!$E:$E,'OTT-广告位'!$B:$B,'OTT-广告位'!$B$6,'OTT-广告位'!$A:$A,Cost!$AR23,'OTT-广告位'!$C:$C,Cost!BJ$2,'OTT-广告位'!$D:$D,Cost!BJ$3)</f>
        <v>0</v>
      </c>
      <c r="BK23" s="22">
        <f>SUMIFS('OTT-广告位'!$E:$E,'OTT-广告位'!$B:$B,'OTT-广告位'!$B$6,'OTT-广告位'!$A:$A,Cost!$AR23,'OTT-广告位'!$C:$C,Cost!BK$2,'OTT-广告位'!$D:$D,Cost!BK$3)</f>
        <v>0</v>
      </c>
      <c r="BL23" s="22">
        <f>SUMIFS('OTT-广告位'!$E:$E,'OTT-广告位'!$B:$B,'OTT-广告位'!$B$6,'OTT-广告位'!$A:$A,Cost!$AR23,'OTT-广告位'!$C:$C,Cost!BL$2,'OTT-广告位'!$D:$D,Cost!BL$3)</f>
        <v>25644</v>
      </c>
      <c r="BM23" s="22">
        <f>SUMIFS('OTT-广告位'!$E:$E,'OTT-广告位'!$B:$B,'OTT-广告位'!$B$6,'OTT-广告位'!$A:$A,Cost!$AR23,'OTT-广告位'!$C:$C,Cost!BM$2,'OTT-广告位'!$D:$D,Cost!BM$3)</f>
        <v>0</v>
      </c>
      <c r="BN23" s="22">
        <f>SUMIFS('OTT-广告位'!$E:$E,'OTT-广告位'!$B:$B,'OTT-广告位'!$B$6,'OTT-广告位'!$A:$A,Cost!$AR23,'OTT-广告位'!$C:$C,Cost!BN$2,'OTT-广告位'!$D:$D,Cost!BN$3)</f>
        <v>0</v>
      </c>
      <c r="BO23" s="22">
        <f>SUMIFS('OTT-广告位'!$E:$E,'OTT-广告位'!$B:$B,'OTT-广告位'!$B$6,'OTT-广告位'!$A:$A,Cost!$AR23,'OTT-广告位'!$C:$C,Cost!BO$2,'OTT-广告位'!$D:$D,Cost!BO$3)</f>
        <v>37540</v>
      </c>
      <c r="BP23" s="22">
        <f>SUMIFS('OTT-广告位'!$E:$E,'OTT-广告位'!$B:$B,'OTT-广告位'!$B$6,'OTT-广告位'!$A:$A,Cost!$AR23,'OTT-广告位'!$C:$C,Cost!BP$2,'OTT-广告位'!$D:$D,Cost!BP$3)</f>
        <v>0</v>
      </c>
      <c r="BR23" s="65" t="s">
        <v>127</v>
      </c>
      <c r="BS23" s="22">
        <f>SUMIFS(Spotplan!$F:$F,Spotplan!$B:$B,Cost!BS$2,Spotplan!$C:$C,Cost!$BR23,Spotplan!$A:$A,$BS$1,Spotplan!$D:$D,Cost!BS$3)</f>
        <v>0</v>
      </c>
      <c r="BT23" s="22">
        <f>SUMIFS(Spotplan!$F:$F,Spotplan!$B:$B,Cost!BT$2,Spotplan!$C:$C,Cost!$BR23,Spotplan!$A:$A,$BS$1,Spotplan!$D:$D,Cost!BT$3)</f>
        <v>448000</v>
      </c>
      <c r="BU23" s="22">
        <f>SUMIFS(Spotplan!$F:$F,Spotplan!$B:$B,Cost!BU$2,Spotplan!$C:$C,Cost!$BR23,Spotplan!$A:$A,$BS$1,Spotplan!$D:$D,Cost!BU$3)</f>
        <v>0</v>
      </c>
      <c r="BV23" s="22">
        <f>SUMIFS(Spotplan!$F:$F,Spotplan!$B:$B,Cost!BV$2,Spotplan!$C:$C,Cost!$BR23,Spotplan!$A:$A,$BS$1,Spotplan!$D:$D,Cost!BV$3)</f>
        <v>0</v>
      </c>
      <c r="BW23" s="22">
        <f>SUMIFS(Spotplan!$F:$F,Spotplan!$B:$B,Cost!BW$2,Spotplan!$C:$C,Cost!$BR23,Spotplan!$A:$A,$BS$1,Spotplan!$D:$D,Cost!BW$3)</f>
        <v>696000</v>
      </c>
      <c r="BX23" s="22">
        <f>SUMIFS(Spotplan!$F:$F,Spotplan!$B:$B,Cost!BX$2,Spotplan!$C:$C,Cost!$BR23,Spotplan!$A:$A,$BS$1,Spotplan!$D:$D,Cost!BX$3)</f>
        <v>0</v>
      </c>
      <c r="BY23" s="22">
        <f>SUMIFS(Spotplan!$F:$F,Spotplan!$B:$B,Cost!BY$2,Spotplan!$C:$C,Cost!$BR23,Spotplan!$A:$A,$BS$1,Spotplan!$D:$D,Cost!BY$3)</f>
        <v>0</v>
      </c>
      <c r="BZ23" s="22">
        <f>SUMIFS(Spotplan!$F:$F,Spotplan!$B:$B,Cost!BZ$2,Spotplan!$C:$C,Cost!$BR23,Spotplan!$A:$A,$BS$1,Spotplan!$D:$D,Cost!BZ$3)</f>
        <v>80000</v>
      </c>
      <c r="CA23" s="22">
        <f>SUMIFS(Spotplan!$F:$F,Spotplan!$B:$B,Cost!CA$2,Spotplan!$C:$C,Cost!$BR23,Spotplan!$A:$A,$BS$1,Spotplan!$D:$D,Cost!CA$3)</f>
        <v>0</v>
      </c>
      <c r="CB23" s="22">
        <f>SUMIFS(Spotplan!$F:$F,Spotplan!$B:$B,Cost!CB$2,Spotplan!$C:$C,Cost!$BR23,Spotplan!$A:$A,$BS$1,Spotplan!$D:$D,Cost!CB$3)</f>
        <v>0</v>
      </c>
      <c r="CC23" s="22">
        <f>SUMIFS(Spotplan!$F:$F,Spotplan!$B:$B,Cost!CC$2,Spotplan!$C:$C,Cost!$BR23,Spotplan!$A:$A,$BS$1,Spotplan!$D:$D,Cost!CC$3)</f>
        <v>280000</v>
      </c>
      <c r="CD23" s="22">
        <f>SUMIFS(Spotplan!$F:$F,Spotplan!$B:$B,Cost!CD$2,Spotplan!$C:$C,Cost!$BR23,Spotplan!$A:$A,$BS$1,Spotplan!$D:$D,Cost!CD$3)</f>
        <v>0</v>
      </c>
      <c r="CE23" s="22">
        <f>SUMIFS(Spotplan!$F:$F,Spotplan!$B:$B,Cost!CE$2,Spotplan!$C:$C,Cost!$BR23,Spotplan!$A:$A,$CE$1,Spotplan!$D:$D,Cost!CE$3)</f>
        <v>0</v>
      </c>
      <c r="CF23" s="22">
        <f>SUMIFS(Spotplan!$F:$F,Spotplan!$B:$B,Cost!CF$2,Spotplan!$C:$C,Cost!$BR23,Spotplan!$A:$A,$CE$1,Spotplan!$D:$D,Cost!CF$3)</f>
        <v>72000</v>
      </c>
      <c r="CG23" s="22">
        <f>SUMIFS(Spotplan!$F:$F,Spotplan!$B:$B,Cost!CG$2,Spotplan!$C:$C,Cost!$BR23,Spotplan!$A:$A,$CE$1,Spotplan!$D:$D,Cost!CG$3)</f>
        <v>0</v>
      </c>
      <c r="CH23" s="22">
        <f>SUMIFS(Spotplan!$F:$F,Spotplan!$B:$B,Cost!CH$2,Spotplan!$C:$C,Cost!$BR23,Spotplan!$A:$A,$CE$1,Spotplan!$D:$D,Cost!CH$3)</f>
        <v>0</v>
      </c>
      <c r="CI23" s="22">
        <f>SUMIFS(Spotplan!$F:$F,Spotplan!$B:$B,Cost!CI$2,Spotplan!$C:$C,Cost!$BR23,Spotplan!$A:$A,$CE$1,Spotplan!$D:$D,Cost!CI$3)</f>
        <v>8000</v>
      </c>
      <c r="CJ23" s="22">
        <f>SUMIFS(Spotplan!$F:$F,Spotplan!$B:$B,Cost!CJ$2,Spotplan!$C:$C,Cost!$BR23,Spotplan!$A:$A,$CE$1,Spotplan!$D:$D,Cost!CJ$3)</f>
        <v>0</v>
      </c>
      <c r="CK23" s="22">
        <f>SUMIFS(Spotplan!$F:$F,Spotplan!$B:$B,Cost!CK$2,Spotplan!$C:$C,Cost!$BR23,Spotplan!$A:$A,$CE$1,Spotplan!$D:$D,Cost!CK$3)</f>
        <v>0</v>
      </c>
      <c r="CL23" s="22">
        <f>SUMIFS(Spotplan!$F:$F,Spotplan!$B:$B,Cost!CL$2,Spotplan!$C:$C,Cost!$BR23,Spotplan!$A:$A,$CE$1,Spotplan!$D:$D,Cost!CL$3)</f>
        <v>24000</v>
      </c>
      <c r="CM23" s="22">
        <f>SUMIFS(Spotplan!$F:$F,Spotplan!$B:$B,Cost!CM$2,Spotplan!$C:$C,Cost!$BR23,Spotplan!$A:$A,$CE$1,Spotplan!$D:$D,Cost!CM$3)</f>
        <v>0</v>
      </c>
      <c r="CN23" s="22">
        <f>SUMIFS(Spotplan!$F:$F,Spotplan!$B:$B,Cost!CN$2,Spotplan!$C:$C,Cost!$BR23,Spotplan!$A:$A,$CE$1,Spotplan!$D:$D,Cost!CN$3)</f>
        <v>0</v>
      </c>
      <c r="CO23" s="22">
        <f>SUMIFS(Spotplan!$F:$F,Spotplan!$B:$B,Cost!CO$2,Spotplan!$C:$C,Cost!$BR23,Spotplan!$A:$A,$CE$1,Spotplan!$D:$D,Cost!CO$3)</f>
        <v>32000</v>
      </c>
      <c r="CP23" s="22">
        <f>SUMIFS(Spotplan!$F:$F,Spotplan!$B:$B,Cost!CP$2,Spotplan!$C:$C,Cost!$BR23,Spotplan!$A:$A,$CE$1,Spotplan!$D:$D,Cost!CP$3)</f>
        <v>0</v>
      </c>
    </row>
    <row r="24" spans="5:94">
      <c r="E24" s="103" t="s">
        <v>117</v>
      </c>
      <c r="F24" s="23">
        <f t="shared" si="5"/>
        <v>0</v>
      </c>
      <c r="G24" s="23">
        <f t="shared" si="6"/>
        <v>9095.68</v>
      </c>
      <c r="H24" s="23">
        <f t="shared" si="7"/>
        <v>0</v>
      </c>
      <c r="I24" s="23">
        <f t="shared" si="8"/>
        <v>0</v>
      </c>
      <c r="J24" s="23">
        <f t="shared" si="9"/>
        <v>10387.421183999999</v>
      </c>
      <c r="K24" s="23">
        <f t="shared" si="10"/>
        <v>0</v>
      </c>
      <c r="L24" s="23">
        <f t="shared" si="11"/>
        <v>0</v>
      </c>
      <c r="M24" s="23">
        <f t="shared" si="12"/>
        <v>2646</v>
      </c>
      <c r="N24" s="23">
        <f t="shared" si="13"/>
        <v>0</v>
      </c>
      <c r="O24" s="23">
        <f t="shared" si="14"/>
        <v>0</v>
      </c>
      <c r="P24" s="23">
        <f t="shared" si="15"/>
        <v>2470</v>
      </c>
      <c r="Q24" s="23">
        <f t="shared" si="16"/>
        <v>0</v>
      </c>
      <c r="R24" s="23">
        <f t="shared" si="17"/>
        <v>24599.101183999999</v>
      </c>
      <c r="S24" s="23">
        <f t="shared" si="18"/>
        <v>0</v>
      </c>
      <c r="T24" s="23">
        <f t="shared" si="19"/>
        <v>1926.1440000000002</v>
      </c>
      <c r="U24" s="23">
        <f t="shared" si="20"/>
        <v>0</v>
      </c>
      <c r="V24" s="23">
        <f t="shared" si="21"/>
        <v>0</v>
      </c>
      <c r="W24" s="23">
        <f t="shared" si="22"/>
        <v>1695.994608</v>
      </c>
      <c r="X24" s="23">
        <f t="shared" si="23"/>
        <v>0</v>
      </c>
      <c r="Y24" s="23">
        <f t="shared" si="24"/>
        <v>0</v>
      </c>
      <c r="Z24" s="23">
        <f t="shared" si="25"/>
        <v>1134</v>
      </c>
      <c r="AA24" s="23">
        <f t="shared" si="26"/>
        <v>0</v>
      </c>
      <c r="AB24" s="23">
        <f t="shared" si="27"/>
        <v>0</v>
      </c>
      <c r="AC24" s="23">
        <f t="shared" si="28"/>
        <v>864.49999999999989</v>
      </c>
      <c r="AD24" s="23">
        <f t="shared" si="29"/>
        <v>0</v>
      </c>
      <c r="AE24" s="23">
        <f t="shared" si="30"/>
        <v>5620.6386080000002</v>
      </c>
      <c r="AF24" s="23">
        <f t="shared" si="31"/>
        <v>30219.739792</v>
      </c>
      <c r="AH24" s="66" t="s">
        <v>117</v>
      </c>
      <c r="AI24" s="59">
        <v>16.72</v>
      </c>
      <c r="AJ24" s="59">
        <v>15.455999999999998</v>
      </c>
      <c r="AK24" s="59">
        <v>22.05</v>
      </c>
      <c r="AL24" s="59">
        <v>15.4375</v>
      </c>
      <c r="AM24" s="189">
        <v>26.752000000000002</v>
      </c>
      <c r="AN24" s="59">
        <v>42.503999999999998</v>
      </c>
      <c r="AO24" s="189">
        <v>47.25</v>
      </c>
      <c r="AP24" s="59">
        <v>21.612499999999997</v>
      </c>
      <c r="AR24" s="66" t="s">
        <v>117</v>
      </c>
      <c r="AS24" s="22">
        <f>SUMIFS('OTV-广告位'!$E:$E,'OTV-广告位'!$A:$A,Cost!$AR24,'OTV-广告位'!$C:$C,Cost!AS$2,'OTV-广告位'!$B:$B,'OTV-广告位'!$B$6,'OTV-广告位'!$D:$D,Cost!AS$3)</f>
        <v>0</v>
      </c>
      <c r="AT24" s="22">
        <f>SUMIFS('OTV-广告位'!$E:$E,'OTV-广告位'!$A:$A,Cost!$AR24,'OTV-广告位'!$C:$C,Cost!AT$2,'OTV-广告位'!$B:$B,'OTV-广告位'!$B$6,'OTV-广告位'!$D:$D,Cost!AT$3)</f>
        <v>576990</v>
      </c>
      <c r="AU24" s="22">
        <f>SUMIFS('OTV-广告位'!$E:$E,'OTV-广告位'!$A:$A,Cost!$AR24,'OTV-广告位'!$C:$C,Cost!AU$2,'OTV-广告位'!$B:$B,'OTV-广告位'!$B$6,'OTV-广告位'!$D:$D,Cost!AU$3)</f>
        <v>0</v>
      </c>
      <c r="AV24" s="22">
        <f>SUMIFS('OTV-广告位'!$E:$E,'OTV-广告位'!$A:$A,Cost!$AR24,'OTV-广告位'!$C:$C,Cost!AV$2,'OTV-广告位'!$B:$B,'OTV-广告位'!$B$6,'OTV-广告位'!$D:$D,Cost!AV$3)</f>
        <v>0</v>
      </c>
      <c r="AW24" s="22">
        <f>SUMIFS('OTV-广告位'!$E:$E,'OTV-广告位'!$A:$A,Cost!$AR24,'OTV-广告位'!$C:$C,Cost!AW$2,'OTV-广告位'!$B:$B,'OTV-广告位'!$B$6,'OTV-广告位'!$D:$D,Cost!AW$3)</f>
        <v>672064</v>
      </c>
      <c r="AX24" s="22">
        <f>SUMIFS('OTV-广告位'!$E:$E,'OTV-广告位'!$A:$A,Cost!$AR24,'OTV-广告位'!$C:$C,Cost!AX$2,'OTV-广告位'!$B:$B,'OTV-广告位'!$B$6,'OTV-广告位'!$D:$D,Cost!AX$3)</f>
        <v>0</v>
      </c>
      <c r="AY24" s="22">
        <f>SUMIFS('OTV-广告位'!$E:$E,'OTV-广告位'!$A:$A,Cost!$AR24,'OTV-广告位'!$C:$C,Cost!AY$2,'OTV-广告位'!$B:$B,'OTV-广告位'!$B$6,'OTV-广告位'!$D:$D,Cost!AY$3)</f>
        <v>0</v>
      </c>
      <c r="AZ24" s="22">
        <f>SUMIFS('OTV-广告位'!$E:$E,'OTV-广告位'!$A:$A,Cost!$AR24,'OTV-广告位'!$C:$C,Cost!AZ$2,'OTV-广告位'!$B:$B,'OTV-广告位'!$B$6,'OTV-广告位'!$D:$D,Cost!AZ$3)</f>
        <v>121735</v>
      </c>
      <c r="BA24" s="22">
        <f>SUMIFS('OTV-广告位'!$E:$E,'OTV-广告位'!$A:$A,Cost!$AR24,'OTV-广告位'!$C:$C,Cost!BA$2,'OTV-广告位'!$B:$B,'OTV-广告位'!$B$6,'OTV-广告位'!$D:$D,Cost!BA$3)</f>
        <v>0</v>
      </c>
      <c r="BB24" s="22">
        <f>SUMIFS('OTV-广告位'!$E:$E,'OTV-广告位'!$A:$A,Cost!$AR24,'OTV-广告位'!$C:$C,Cost!BB$2,'OTV-广告位'!$B:$B,'OTV-广告位'!$B$6,'OTV-广告位'!$D:$D,Cost!BB$3)</f>
        <v>0</v>
      </c>
      <c r="BC24" s="22">
        <f>SUMIFS('OTV-广告位'!$E:$E,'OTV-广告位'!$A:$A,Cost!$AR24,'OTV-广告位'!$C:$C,Cost!BC$2,'OTV-广告位'!$B:$B,'OTV-广告位'!$B$6,'OTV-广告位'!$D:$D,Cost!BC$3)</f>
        <v>167571</v>
      </c>
      <c r="BD24" s="22">
        <f>SUMIFS('OTV-广告位'!$E:$E,'OTV-广告位'!$A:$A,Cost!$AR24,'OTV-广告位'!$C:$C,Cost!BD$2,'OTV-广告位'!$B:$B,'OTV-广告位'!$B$6,'OTV-广告位'!$D:$D,Cost!BD$3)</f>
        <v>0</v>
      </c>
      <c r="BE24" s="22">
        <f>SUMIFS('OTT-广告位'!$E:$E,'OTT-广告位'!$B:$B,'OTT-广告位'!$B$6,'OTT-广告位'!$A:$A,Cost!$AR24,'OTT-广告位'!$C:$C,Cost!BE$2,'OTT-广告位'!$D:$D,Cost!BE$3)</f>
        <v>0</v>
      </c>
      <c r="BF24" s="22">
        <f>SUMIFS('OTT-广告位'!$E:$E,'OTT-广告位'!$B:$B,'OTT-广告位'!$B$6,'OTT-广告位'!$A:$A,Cost!$AR24,'OTT-广告位'!$C:$C,Cost!BF$2,'OTT-广告位'!$D:$D,Cost!BF$3)</f>
        <v>131796</v>
      </c>
      <c r="BG24" s="22">
        <f>SUMIFS('OTT-广告位'!$E:$E,'OTT-广告位'!$B:$B,'OTT-广告位'!$B$6,'OTT-广告位'!$A:$A,Cost!$AR24,'OTT-广告位'!$C:$C,Cost!BG$2,'OTT-广告位'!$D:$D,Cost!BG$3)</f>
        <v>0</v>
      </c>
      <c r="BH24" s="22">
        <f>SUMIFS('OTT-广告位'!$E:$E,'OTT-广告位'!$B:$B,'OTT-广告位'!$B$6,'OTT-广告位'!$A:$A,Cost!$AR24,'OTT-广告位'!$C:$C,Cost!BH$2,'OTT-广告位'!$D:$D,Cost!BH$3)</f>
        <v>0</v>
      </c>
      <c r="BI24" s="22">
        <f>SUMIFS('OTT-广告位'!$E:$E,'OTT-广告位'!$B:$B,'OTT-广告位'!$B$6,'OTT-广告位'!$A:$A,Cost!$AR24,'OTT-广告位'!$C:$C,Cost!BI$2,'OTT-广告位'!$D:$D,Cost!BI$3)</f>
        <v>39902</v>
      </c>
      <c r="BJ24" s="22">
        <f>SUMIFS('OTT-广告位'!$E:$E,'OTT-广告位'!$B:$B,'OTT-广告位'!$B$6,'OTT-广告位'!$A:$A,Cost!$AR24,'OTT-广告位'!$C:$C,Cost!BJ$2,'OTT-广告位'!$D:$D,Cost!BJ$3)</f>
        <v>0</v>
      </c>
      <c r="BK24" s="22">
        <f>SUMIFS('OTT-广告位'!$E:$E,'OTT-广告位'!$B:$B,'OTT-广告位'!$B$6,'OTT-广告位'!$A:$A,Cost!$AR24,'OTT-广告位'!$C:$C,Cost!BK$2,'OTT-广告位'!$D:$D,Cost!BK$3)</f>
        <v>0</v>
      </c>
      <c r="BL24" s="22">
        <f>SUMIFS('OTT-广告位'!$E:$E,'OTT-广告位'!$B:$B,'OTT-广告位'!$B$6,'OTT-广告位'!$A:$A,Cost!$AR24,'OTT-广告位'!$C:$C,Cost!BL$2,'OTT-广告位'!$D:$D,Cost!BL$3)</f>
        <v>27141</v>
      </c>
      <c r="BM24" s="22">
        <f>SUMIFS('OTT-广告位'!$E:$E,'OTT-广告位'!$B:$B,'OTT-广告位'!$B$6,'OTT-广告位'!$A:$A,Cost!$AR24,'OTT-广告位'!$C:$C,Cost!BM$2,'OTT-广告位'!$D:$D,Cost!BM$3)</f>
        <v>0</v>
      </c>
      <c r="BN24" s="22">
        <f>SUMIFS('OTT-广告位'!$E:$E,'OTT-广告位'!$B:$B,'OTT-广告位'!$B$6,'OTT-广告位'!$A:$A,Cost!$AR24,'OTT-广告位'!$C:$C,Cost!BN$2,'OTT-广告位'!$D:$D,Cost!BN$3)</f>
        <v>0</v>
      </c>
      <c r="BO24" s="22">
        <f>SUMIFS('OTT-广告位'!$E:$E,'OTT-广告位'!$B:$B,'OTT-广告位'!$B$6,'OTT-广告位'!$A:$A,Cost!$AR24,'OTT-广告位'!$C:$C,Cost!BO$2,'OTT-广告位'!$D:$D,Cost!BO$3)</f>
        <v>46394</v>
      </c>
      <c r="BP24" s="22">
        <f>SUMIFS('OTT-广告位'!$E:$E,'OTT-广告位'!$B:$B,'OTT-广告位'!$B$6,'OTT-广告位'!$A:$A,Cost!$AR24,'OTT-广告位'!$C:$C,Cost!BP$2,'OTT-广告位'!$D:$D,Cost!BP$3)</f>
        <v>0</v>
      </c>
      <c r="BR24" s="66" t="s">
        <v>117</v>
      </c>
      <c r="BS24" s="22">
        <f>SUMIFS(Spotplan!$F:$F,Spotplan!$B:$B,Cost!BS$2,Spotplan!$C:$C,Cost!$BR24,Spotplan!$A:$A,$BS$1,Spotplan!$D:$D,Cost!BS$3)</f>
        <v>0</v>
      </c>
      <c r="BT24" s="22">
        <f>SUMIFS(Spotplan!$F:$F,Spotplan!$B:$B,Cost!BT$2,Spotplan!$C:$C,Cost!$BR24,Spotplan!$A:$A,$BS$1,Spotplan!$D:$D,Cost!BT$3)</f>
        <v>544000</v>
      </c>
      <c r="BU24" s="22">
        <f>SUMIFS(Spotplan!$F:$F,Spotplan!$B:$B,Cost!BU$2,Spotplan!$C:$C,Cost!$BR24,Spotplan!$A:$A,$BS$1,Spotplan!$D:$D,Cost!BU$3)</f>
        <v>0</v>
      </c>
      <c r="BV24" s="22">
        <f>SUMIFS(Spotplan!$F:$F,Spotplan!$B:$B,Cost!BV$2,Spotplan!$C:$C,Cost!$BR24,Spotplan!$A:$A,$BS$1,Spotplan!$D:$D,Cost!BV$3)</f>
        <v>0</v>
      </c>
      <c r="BW24" s="22">
        <f>SUMIFS(Spotplan!$F:$F,Spotplan!$B:$B,Cost!BW$2,Spotplan!$C:$C,Cost!$BR24,Spotplan!$A:$A,$BS$1,Spotplan!$D:$D,Cost!BW$3)</f>
        <v>736000</v>
      </c>
      <c r="BX24" s="22">
        <f>SUMIFS(Spotplan!$F:$F,Spotplan!$B:$B,Cost!BX$2,Spotplan!$C:$C,Cost!$BR24,Spotplan!$A:$A,$BS$1,Spotplan!$D:$D,Cost!BX$3)</f>
        <v>0</v>
      </c>
      <c r="BY24" s="22">
        <f>SUMIFS(Spotplan!$F:$F,Spotplan!$B:$B,Cost!BY$2,Spotplan!$C:$C,Cost!$BR24,Spotplan!$A:$A,$BS$1,Spotplan!$D:$D,Cost!BY$3)</f>
        <v>0</v>
      </c>
      <c r="BZ24" s="22">
        <f>SUMIFS(Spotplan!$F:$F,Spotplan!$B:$B,Cost!BZ$2,Spotplan!$C:$C,Cost!$BR24,Spotplan!$A:$A,$BS$1,Spotplan!$D:$D,Cost!BZ$3)</f>
        <v>120000</v>
      </c>
      <c r="CA24" s="22">
        <f>SUMIFS(Spotplan!$F:$F,Spotplan!$B:$B,Cost!CA$2,Spotplan!$C:$C,Cost!$BR24,Spotplan!$A:$A,$BS$1,Spotplan!$D:$D,Cost!CA$3)</f>
        <v>0</v>
      </c>
      <c r="CB24" s="22">
        <f>SUMIFS(Spotplan!$F:$F,Spotplan!$B:$B,Cost!CB$2,Spotplan!$C:$C,Cost!$BR24,Spotplan!$A:$A,$BS$1,Spotplan!$D:$D,Cost!CB$3)</f>
        <v>0</v>
      </c>
      <c r="CC24" s="22">
        <f>SUMIFS(Spotplan!$F:$F,Spotplan!$B:$B,Cost!CC$2,Spotplan!$C:$C,Cost!$BR24,Spotplan!$A:$A,$BS$1,Spotplan!$D:$D,Cost!CC$3)</f>
        <v>160000</v>
      </c>
      <c r="CD24" s="22">
        <f>SUMIFS(Spotplan!$F:$F,Spotplan!$B:$B,Cost!CD$2,Spotplan!$C:$C,Cost!$BR24,Spotplan!$A:$A,$BS$1,Spotplan!$D:$D,Cost!CD$3)</f>
        <v>0</v>
      </c>
      <c r="CE24" s="22">
        <f>SUMIFS(Spotplan!$F:$F,Spotplan!$B:$B,Cost!CE$2,Spotplan!$C:$C,Cost!$BR24,Spotplan!$A:$A,$CE$1,Spotplan!$D:$D,Cost!CE$3)</f>
        <v>0</v>
      </c>
      <c r="CF24" s="22">
        <f>SUMIFS(Spotplan!$F:$F,Spotplan!$B:$B,Cost!CF$2,Spotplan!$C:$C,Cost!$BR24,Spotplan!$A:$A,$CE$1,Spotplan!$D:$D,Cost!CF$3)</f>
        <v>72000</v>
      </c>
      <c r="CG24" s="22">
        <f>SUMIFS(Spotplan!$F:$F,Spotplan!$B:$B,Cost!CG$2,Spotplan!$C:$C,Cost!$BR24,Spotplan!$A:$A,$CE$1,Spotplan!$D:$D,Cost!CG$3)</f>
        <v>0</v>
      </c>
      <c r="CH24" s="22">
        <f>SUMIFS(Spotplan!$F:$F,Spotplan!$B:$B,Cost!CH$2,Spotplan!$C:$C,Cost!$BR24,Spotplan!$A:$A,$CE$1,Spotplan!$D:$D,Cost!CH$3)</f>
        <v>0</v>
      </c>
      <c r="CI24" s="22">
        <f>SUMIFS(Spotplan!$F:$F,Spotplan!$B:$B,Cost!CI$2,Spotplan!$C:$C,Cost!$BR24,Spotplan!$A:$A,$CE$1,Spotplan!$D:$D,Cost!CI$3)</f>
        <v>40000</v>
      </c>
      <c r="CJ24" s="22">
        <f>SUMIFS(Spotplan!$F:$F,Spotplan!$B:$B,Cost!CJ$2,Spotplan!$C:$C,Cost!$BR24,Spotplan!$A:$A,$CE$1,Spotplan!$D:$D,Cost!CJ$3)</f>
        <v>0</v>
      </c>
      <c r="CK24" s="22">
        <f>SUMIFS(Spotplan!$F:$F,Spotplan!$B:$B,Cost!CK$2,Spotplan!$C:$C,Cost!$BR24,Spotplan!$A:$A,$CE$1,Spotplan!$D:$D,Cost!CK$3)</f>
        <v>0</v>
      </c>
      <c r="CL24" s="22">
        <f>SUMIFS(Spotplan!$F:$F,Spotplan!$B:$B,Cost!CL$2,Spotplan!$C:$C,Cost!$BR24,Spotplan!$A:$A,$CE$1,Spotplan!$D:$D,Cost!CL$3)</f>
        <v>24000</v>
      </c>
      <c r="CM24" s="22">
        <f>SUMIFS(Spotplan!$F:$F,Spotplan!$B:$B,Cost!CM$2,Spotplan!$C:$C,Cost!$BR24,Spotplan!$A:$A,$CE$1,Spotplan!$D:$D,Cost!CM$3)</f>
        <v>0</v>
      </c>
      <c r="CN24" s="22">
        <f>SUMIFS(Spotplan!$F:$F,Spotplan!$B:$B,Cost!CN$2,Spotplan!$C:$C,Cost!$BR24,Spotplan!$A:$A,$CE$1,Spotplan!$D:$D,Cost!CN$3)</f>
        <v>0</v>
      </c>
      <c r="CO24" s="22">
        <f>SUMIFS(Spotplan!$F:$F,Spotplan!$B:$B,Cost!CO$2,Spotplan!$C:$C,Cost!$BR24,Spotplan!$A:$A,$CE$1,Spotplan!$D:$D,Cost!CO$3)</f>
        <v>40000</v>
      </c>
      <c r="CP24" s="22">
        <f>SUMIFS(Spotplan!$F:$F,Spotplan!$B:$B,Cost!CP$2,Spotplan!$C:$C,Cost!$BR24,Spotplan!$A:$A,$CE$1,Spotplan!$D:$D,Cost!CP$3)</f>
        <v>0</v>
      </c>
    </row>
    <row r="25" spans="5:94">
      <c r="E25" s="103" t="s">
        <v>129</v>
      </c>
      <c r="F25" s="23">
        <f t="shared" si="5"/>
        <v>0</v>
      </c>
      <c r="G25" s="23">
        <f t="shared" si="6"/>
        <v>5216.6400000000003</v>
      </c>
      <c r="H25" s="23">
        <f t="shared" si="7"/>
        <v>0</v>
      </c>
      <c r="I25" s="23">
        <f t="shared" si="8"/>
        <v>0</v>
      </c>
      <c r="J25" s="23">
        <f t="shared" si="9"/>
        <v>8408.0639999999985</v>
      </c>
      <c r="K25" s="23">
        <f t="shared" si="10"/>
        <v>0</v>
      </c>
      <c r="L25" s="23">
        <f t="shared" si="11"/>
        <v>0</v>
      </c>
      <c r="M25" s="23">
        <f t="shared" si="12"/>
        <v>1246.9322249999998</v>
      </c>
      <c r="N25" s="23">
        <f t="shared" si="13"/>
        <v>0</v>
      </c>
      <c r="O25" s="23">
        <f t="shared" si="14"/>
        <v>0</v>
      </c>
      <c r="P25" s="23">
        <f t="shared" si="15"/>
        <v>2223</v>
      </c>
      <c r="Q25" s="23">
        <f t="shared" si="16"/>
        <v>0</v>
      </c>
      <c r="R25" s="23">
        <f t="shared" si="17"/>
        <v>17094.636224999998</v>
      </c>
      <c r="S25" s="23">
        <f t="shared" si="18"/>
        <v>0</v>
      </c>
      <c r="T25" s="23">
        <f t="shared" si="19"/>
        <v>1284.0960000000002</v>
      </c>
      <c r="U25" s="23">
        <f t="shared" si="20"/>
        <v>0</v>
      </c>
      <c r="V25" s="23">
        <f t="shared" si="21"/>
        <v>0</v>
      </c>
      <c r="W25" s="23">
        <f t="shared" si="22"/>
        <v>1020.096</v>
      </c>
      <c r="X25" s="23">
        <f t="shared" si="23"/>
        <v>0</v>
      </c>
      <c r="Y25" s="23">
        <f t="shared" si="24"/>
        <v>0</v>
      </c>
      <c r="Z25" s="23">
        <f t="shared" si="25"/>
        <v>554.4</v>
      </c>
      <c r="AA25" s="23">
        <f t="shared" si="26"/>
        <v>0</v>
      </c>
      <c r="AB25" s="23">
        <f t="shared" si="27"/>
        <v>0</v>
      </c>
      <c r="AC25" s="23">
        <f t="shared" si="28"/>
        <v>691.59999999999991</v>
      </c>
      <c r="AD25" s="23">
        <f t="shared" si="29"/>
        <v>0</v>
      </c>
      <c r="AE25" s="23">
        <f t="shared" ref="AE25:AE32" si="32">SUM(S25:AD25)</f>
        <v>3550.192</v>
      </c>
      <c r="AF25" s="23">
        <f t="shared" ref="AF25:AF32" si="33">R25+AE25</f>
        <v>20644.828224999997</v>
      </c>
      <c r="AH25" s="66" t="s">
        <v>129</v>
      </c>
      <c r="AI25" s="59">
        <v>16.72</v>
      </c>
      <c r="AJ25" s="59">
        <v>15.455999999999998</v>
      </c>
      <c r="AK25" s="59">
        <v>17.324999999999999</v>
      </c>
      <c r="AL25" s="59">
        <v>15.4375</v>
      </c>
      <c r="AM25" s="189">
        <v>26.752000000000002</v>
      </c>
      <c r="AN25" s="59">
        <v>42.503999999999998</v>
      </c>
      <c r="AO25" s="189">
        <v>34.65</v>
      </c>
      <c r="AP25" s="59">
        <v>21.612499999999997</v>
      </c>
      <c r="AR25" s="66" t="s">
        <v>129</v>
      </c>
      <c r="AS25" s="22">
        <f>SUMIFS('OTV-广告位'!$E:$E,'OTV-广告位'!$A:$A,Cost!$AR25,'OTV-广告位'!$C:$C,Cost!AS$2,'OTV-广告位'!$B:$B,'OTV-广告位'!$B$6,'OTV-广告位'!$D:$D,Cost!AS$3)</f>
        <v>0</v>
      </c>
      <c r="AT25" s="22">
        <f>SUMIFS('OTV-广告位'!$E:$E,'OTV-广告位'!$A:$A,Cost!$AR25,'OTV-广告位'!$C:$C,Cost!AT$2,'OTV-广告位'!$B:$B,'OTV-广告位'!$B$6,'OTV-广告位'!$D:$D,Cost!AT$3)</f>
        <v>430152</v>
      </c>
      <c r="AU25" s="22">
        <f>SUMIFS('OTV-广告位'!$E:$E,'OTV-广告位'!$A:$A,Cost!$AR25,'OTV-广告位'!$C:$C,Cost!AU$2,'OTV-广告位'!$B:$B,'OTV-广告位'!$B$6,'OTV-广告位'!$D:$D,Cost!AU$3)</f>
        <v>0</v>
      </c>
      <c r="AV25" s="22">
        <f>SUMIFS('OTV-广告位'!$E:$E,'OTV-广告位'!$A:$A,Cost!$AR25,'OTV-广告位'!$C:$C,Cost!AV$2,'OTV-广告位'!$B:$B,'OTV-广告位'!$B$6,'OTV-广告位'!$D:$D,Cost!AV$3)</f>
        <v>0</v>
      </c>
      <c r="AW25" s="22">
        <f>SUMIFS('OTV-广告位'!$E:$E,'OTV-广告位'!$A:$A,Cost!$AR25,'OTV-广告位'!$C:$C,Cost!AW$2,'OTV-广告位'!$B:$B,'OTV-广告位'!$B$6,'OTV-广告位'!$D:$D,Cost!AW$3)</f>
        <v>620327</v>
      </c>
      <c r="AX25" s="22">
        <f>SUMIFS('OTV-广告位'!$E:$E,'OTV-广告位'!$A:$A,Cost!$AR25,'OTV-广告位'!$C:$C,Cost!AX$2,'OTV-广告位'!$B:$B,'OTV-广告位'!$B$6,'OTV-广告位'!$D:$D,Cost!AX$3)</f>
        <v>0</v>
      </c>
      <c r="AY25" s="22">
        <f>SUMIFS('OTV-广告位'!$E:$E,'OTV-广告位'!$A:$A,Cost!$AR25,'OTV-广告位'!$C:$C,Cost!AY$2,'OTV-广告位'!$B:$B,'OTV-广告位'!$B$6,'OTV-广告位'!$D:$D,Cost!AY$3)</f>
        <v>0</v>
      </c>
      <c r="AZ25" s="22">
        <f>SUMIFS('OTV-广告位'!$E:$E,'OTV-广告位'!$A:$A,Cost!$AR25,'OTV-广告位'!$C:$C,Cost!AZ$2,'OTV-广告位'!$B:$B,'OTV-广告位'!$B$6,'OTV-广告位'!$D:$D,Cost!AZ$3)</f>
        <v>71973</v>
      </c>
      <c r="BA25" s="22">
        <f>SUMIFS('OTV-广告位'!$E:$E,'OTV-广告位'!$A:$A,Cost!$AR25,'OTV-广告位'!$C:$C,Cost!BA$2,'OTV-广告位'!$B:$B,'OTV-广告位'!$B$6,'OTV-广告位'!$D:$D,Cost!BA$3)</f>
        <v>0</v>
      </c>
      <c r="BB25" s="22">
        <f>SUMIFS('OTV-广告位'!$E:$E,'OTV-广告位'!$A:$A,Cost!$AR25,'OTV-广告位'!$C:$C,Cost!BB$2,'OTV-广告位'!$B:$B,'OTV-广告位'!$B$6,'OTV-广告位'!$D:$D,Cost!BB$3)</f>
        <v>0</v>
      </c>
      <c r="BC25" s="22">
        <f>SUMIFS('OTV-广告位'!$E:$E,'OTV-广告位'!$A:$A,Cost!$AR25,'OTV-广告位'!$C:$C,Cost!BC$2,'OTV-广告位'!$B:$B,'OTV-广告位'!$B$6,'OTV-广告位'!$D:$D,Cost!BC$3)</f>
        <v>156650</v>
      </c>
      <c r="BD25" s="22">
        <f>SUMIFS('OTV-广告位'!$E:$E,'OTV-广告位'!$A:$A,Cost!$AR25,'OTV-广告位'!$C:$C,Cost!BD$2,'OTV-广告位'!$B:$B,'OTV-广告位'!$B$6,'OTV-广告位'!$D:$D,Cost!BD$3)</f>
        <v>0</v>
      </c>
      <c r="BE25" s="22">
        <f>SUMIFS('OTT-广告位'!$E:$E,'OTT-广告位'!$B:$B,'OTT-广告位'!$B$6,'OTT-广告位'!$A:$A,Cost!$AR25,'OTT-广告位'!$C:$C,Cost!BE$2,'OTT-广告位'!$D:$D,Cost!BE$3)</f>
        <v>0</v>
      </c>
      <c r="BF25" s="22">
        <f>SUMIFS('OTT-广告位'!$E:$E,'OTT-广告位'!$B:$B,'OTT-广告位'!$B$6,'OTT-广告位'!$A:$A,Cost!$AR25,'OTT-广告位'!$C:$C,Cost!BF$2,'OTT-广告位'!$D:$D,Cost!BF$3)</f>
        <v>83748</v>
      </c>
      <c r="BG25" s="22">
        <f>SUMIFS('OTT-广告位'!$E:$E,'OTT-广告位'!$B:$B,'OTT-广告位'!$B$6,'OTT-广告位'!$A:$A,Cost!$AR25,'OTT-广告位'!$C:$C,Cost!BG$2,'OTT-广告位'!$D:$D,Cost!BG$3)</f>
        <v>0</v>
      </c>
      <c r="BH25" s="22">
        <f>SUMIFS('OTT-广告位'!$E:$E,'OTT-广告位'!$B:$B,'OTT-广告位'!$B$6,'OTT-广告位'!$A:$A,Cost!$AR25,'OTT-广告位'!$C:$C,Cost!BH$2,'OTT-广告位'!$D:$D,Cost!BH$3)</f>
        <v>0</v>
      </c>
      <c r="BI25" s="22">
        <f>SUMIFS('OTT-广告位'!$E:$E,'OTT-广告位'!$B:$B,'OTT-广告位'!$B$6,'OTT-广告位'!$A:$A,Cost!$AR25,'OTT-广告位'!$C:$C,Cost!BI$2,'OTT-广告位'!$D:$D,Cost!BI$3)</f>
        <v>41971</v>
      </c>
      <c r="BJ25" s="22">
        <f>SUMIFS('OTT-广告位'!$E:$E,'OTT-广告位'!$B:$B,'OTT-广告位'!$B$6,'OTT-广告位'!$A:$A,Cost!$AR25,'OTT-广告位'!$C:$C,Cost!BJ$2,'OTT-广告位'!$D:$D,Cost!BJ$3)</f>
        <v>0</v>
      </c>
      <c r="BK25" s="22">
        <f>SUMIFS('OTT-广告位'!$E:$E,'OTT-广告位'!$B:$B,'OTT-广告位'!$B$6,'OTT-广告位'!$A:$A,Cost!$AR25,'OTT-广告位'!$C:$C,Cost!BK$2,'OTT-广告位'!$D:$D,Cost!BK$3)</f>
        <v>0</v>
      </c>
      <c r="BL25" s="22">
        <f>SUMIFS('OTT-广告位'!$E:$E,'OTT-广告位'!$B:$B,'OTT-广告位'!$B$6,'OTT-广告位'!$A:$A,Cost!$AR25,'OTT-广告位'!$C:$C,Cost!BL$2,'OTT-广告位'!$D:$D,Cost!BL$3)</f>
        <v>17278</v>
      </c>
      <c r="BM25" s="22">
        <f>SUMIFS('OTT-广告位'!$E:$E,'OTT-广告位'!$B:$B,'OTT-广告位'!$B$6,'OTT-广告位'!$A:$A,Cost!$AR25,'OTT-广告位'!$C:$C,Cost!BM$2,'OTT-广告位'!$D:$D,Cost!BM$3)</f>
        <v>0</v>
      </c>
      <c r="BN25" s="22">
        <f>SUMIFS('OTT-广告位'!$E:$E,'OTT-广告位'!$B:$B,'OTT-广告位'!$B$6,'OTT-广告位'!$A:$A,Cost!$AR25,'OTT-广告位'!$C:$C,Cost!BN$2,'OTT-广告位'!$D:$D,Cost!BN$3)</f>
        <v>0</v>
      </c>
      <c r="BO25" s="22">
        <f>SUMIFS('OTT-广告位'!$E:$E,'OTT-广告位'!$B:$B,'OTT-广告位'!$B$6,'OTT-广告位'!$A:$A,Cost!$AR25,'OTT-广告位'!$C:$C,Cost!BO$2,'OTT-广告位'!$D:$D,Cost!BO$3)</f>
        <v>37550</v>
      </c>
      <c r="BP25" s="22">
        <f>SUMIFS('OTT-广告位'!$E:$E,'OTT-广告位'!$B:$B,'OTT-广告位'!$B$6,'OTT-广告位'!$A:$A,Cost!$AR25,'OTT-广告位'!$C:$C,Cost!BP$2,'OTT-广告位'!$D:$D,Cost!BP$3)</f>
        <v>0</v>
      </c>
      <c r="BR25" s="66" t="s">
        <v>129</v>
      </c>
      <c r="BS25" s="22">
        <f>SUMIFS(Spotplan!$F:$F,Spotplan!$B:$B,Cost!BS$2,Spotplan!$C:$C,Cost!$BR25,Spotplan!$A:$A,$BS$1,Spotplan!$D:$D,Cost!BS$3)</f>
        <v>0</v>
      </c>
      <c r="BT25" s="22">
        <f>SUMIFS(Spotplan!$F:$F,Spotplan!$B:$B,Cost!BT$2,Spotplan!$C:$C,Cost!$BR25,Spotplan!$A:$A,$BS$1,Spotplan!$D:$D,Cost!BT$3)</f>
        <v>312000</v>
      </c>
      <c r="BU25" s="22">
        <f>SUMIFS(Spotplan!$F:$F,Spotplan!$B:$B,Cost!BU$2,Spotplan!$C:$C,Cost!$BR25,Spotplan!$A:$A,$BS$1,Spotplan!$D:$D,Cost!BU$3)</f>
        <v>0</v>
      </c>
      <c r="BV25" s="22">
        <f>SUMIFS(Spotplan!$F:$F,Spotplan!$B:$B,Cost!BV$2,Spotplan!$C:$C,Cost!$BR25,Spotplan!$A:$A,$BS$1,Spotplan!$D:$D,Cost!BV$3)</f>
        <v>0</v>
      </c>
      <c r="BW25" s="22">
        <f>SUMIFS(Spotplan!$F:$F,Spotplan!$B:$B,Cost!BW$2,Spotplan!$C:$C,Cost!$BR25,Spotplan!$A:$A,$BS$1,Spotplan!$D:$D,Cost!BW$3)</f>
        <v>544000</v>
      </c>
      <c r="BX25" s="22">
        <f>SUMIFS(Spotplan!$F:$F,Spotplan!$B:$B,Cost!BX$2,Spotplan!$C:$C,Cost!$BR25,Spotplan!$A:$A,$BS$1,Spotplan!$D:$D,Cost!BX$3)</f>
        <v>0</v>
      </c>
      <c r="BY25" s="22">
        <f>SUMIFS(Spotplan!$F:$F,Spotplan!$B:$B,Cost!BY$2,Spotplan!$C:$C,Cost!$BR25,Spotplan!$A:$A,$BS$1,Spotplan!$D:$D,Cost!BY$3)</f>
        <v>0</v>
      </c>
      <c r="BZ25" s="22">
        <f>SUMIFS(Spotplan!$F:$F,Spotplan!$B:$B,Cost!BZ$2,Spotplan!$C:$C,Cost!$BR25,Spotplan!$A:$A,$BS$1,Spotplan!$D:$D,Cost!BZ$3)</f>
        <v>72000</v>
      </c>
      <c r="CA25" s="22">
        <f>SUMIFS(Spotplan!$F:$F,Spotplan!$B:$B,Cost!CA$2,Spotplan!$C:$C,Cost!$BR25,Spotplan!$A:$A,$BS$1,Spotplan!$D:$D,Cost!CA$3)</f>
        <v>0</v>
      </c>
      <c r="CB25" s="22">
        <f>SUMIFS(Spotplan!$F:$F,Spotplan!$B:$B,Cost!CB$2,Spotplan!$C:$C,Cost!$BR25,Spotplan!$A:$A,$BS$1,Spotplan!$D:$D,Cost!CB$3)</f>
        <v>0</v>
      </c>
      <c r="CC25" s="22">
        <f>SUMIFS(Spotplan!$F:$F,Spotplan!$B:$B,Cost!CC$2,Spotplan!$C:$C,Cost!$BR25,Spotplan!$A:$A,$BS$1,Spotplan!$D:$D,Cost!CC$3)</f>
        <v>144000</v>
      </c>
      <c r="CD25" s="22">
        <f>SUMIFS(Spotplan!$F:$F,Spotplan!$B:$B,Cost!CD$2,Spotplan!$C:$C,Cost!$BR25,Spotplan!$A:$A,$BS$1,Spotplan!$D:$D,Cost!CD$3)</f>
        <v>0</v>
      </c>
      <c r="CE25" s="22">
        <f>SUMIFS(Spotplan!$F:$F,Spotplan!$B:$B,Cost!CE$2,Spotplan!$C:$C,Cost!$BR25,Spotplan!$A:$A,$CE$1,Spotplan!$D:$D,Cost!CE$3)</f>
        <v>0</v>
      </c>
      <c r="CF25" s="22">
        <f>SUMIFS(Spotplan!$F:$F,Spotplan!$B:$B,Cost!CF$2,Spotplan!$C:$C,Cost!$BR25,Spotplan!$A:$A,$CE$1,Spotplan!$D:$D,Cost!CF$3)</f>
        <v>48000</v>
      </c>
      <c r="CG25" s="22">
        <f>SUMIFS(Spotplan!$F:$F,Spotplan!$B:$B,Cost!CG$2,Spotplan!$C:$C,Cost!$BR25,Spotplan!$A:$A,$CE$1,Spotplan!$D:$D,Cost!CG$3)</f>
        <v>0</v>
      </c>
      <c r="CH25" s="22">
        <f>SUMIFS(Spotplan!$F:$F,Spotplan!$B:$B,Cost!CH$2,Spotplan!$C:$C,Cost!$BR25,Spotplan!$A:$A,$CE$1,Spotplan!$D:$D,Cost!CH$3)</f>
        <v>0</v>
      </c>
      <c r="CI25" s="22">
        <f>SUMIFS(Spotplan!$F:$F,Spotplan!$B:$B,Cost!CI$2,Spotplan!$C:$C,Cost!$BR25,Spotplan!$A:$A,$CE$1,Spotplan!$D:$D,Cost!CI$3)</f>
        <v>24000</v>
      </c>
      <c r="CJ25" s="22">
        <f>SUMIFS(Spotplan!$F:$F,Spotplan!$B:$B,Cost!CJ$2,Spotplan!$C:$C,Cost!$BR25,Spotplan!$A:$A,$CE$1,Spotplan!$D:$D,Cost!CJ$3)</f>
        <v>0</v>
      </c>
      <c r="CK25" s="22">
        <f>SUMIFS(Spotplan!$F:$F,Spotplan!$B:$B,Cost!CK$2,Spotplan!$C:$C,Cost!$BR25,Spotplan!$A:$A,$CE$1,Spotplan!$D:$D,Cost!CK$3)</f>
        <v>0</v>
      </c>
      <c r="CL25" s="22">
        <f>SUMIFS(Spotplan!$F:$F,Spotplan!$B:$B,Cost!CL$2,Spotplan!$C:$C,Cost!$BR25,Spotplan!$A:$A,$CE$1,Spotplan!$D:$D,Cost!CL$3)</f>
        <v>16000</v>
      </c>
      <c r="CM25" s="22">
        <f>SUMIFS(Spotplan!$F:$F,Spotplan!$B:$B,Cost!CM$2,Spotplan!$C:$C,Cost!$BR25,Spotplan!$A:$A,$CE$1,Spotplan!$D:$D,Cost!CM$3)</f>
        <v>0</v>
      </c>
      <c r="CN25" s="22">
        <f>SUMIFS(Spotplan!$F:$F,Spotplan!$B:$B,Cost!CN$2,Spotplan!$C:$C,Cost!$BR25,Spotplan!$A:$A,$CE$1,Spotplan!$D:$D,Cost!CN$3)</f>
        <v>0</v>
      </c>
      <c r="CO25" s="22">
        <f>SUMIFS(Spotplan!$F:$F,Spotplan!$B:$B,Cost!CO$2,Spotplan!$C:$C,Cost!$BR25,Spotplan!$A:$A,$CE$1,Spotplan!$D:$D,Cost!CO$3)</f>
        <v>32000</v>
      </c>
      <c r="CP25" s="22">
        <f>SUMIFS(Spotplan!$F:$F,Spotplan!$B:$B,Cost!CP$2,Spotplan!$C:$C,Cost!$BR25,Spotplan!$A:$A,$CE$1,Spotplan!$D:$D,Cost!CP$3)</f>
        <v>0</v>
      </c>
    </row>
    <row r="26" spans="5:94">
      <c r="E26" s="103" t="s">
        <v>210</v>
      </c>
      <c r="F26" s="23">
        <f t="shared" si="5"/>
        <v>0</v>
      </c>
      <c r="G26" s="23">
        <f t="shared" si="6"/>
        <v>22572</v>
      </c>
      <c r="H26" s="23">
        <f t="shared" si="7"/>
        <v>0</v>
      </c>
      <c r="I26" s="23">
        <f t="shared" si="8"/>
        <v>0</v>
      </c>
      <c r="J26" s="23">
        <f t="shared" si="9"/>
        <v>4698.6239999999989</v>
      </c>
      <c r="K26" s="23">
        <f t="shared" si="10"/>
        <v>0</v>
      </c>
      <c r="L26" s="23">
        <f t="shared" si="11"/>
        <v>0</v>
      </c>
      <c r="M26" s="23">
        <f t="shared" si="12"/>
        <v>4233.6000000000004</v>
      </c>
      <c r="N26" s="23">
        <f t="shared" si="13"/>
        <v>0</v>
      </c>
      <c r="O26" s="23">
        <f t="shared" si="14"/>
        <v>0</v>
      </c>
      <c r="P26" s="23">
        <f t="shared" si="15"/>
        <v>3344</v>
      </c>
      <c r="Q26" s="23">
        <f t="shared" si="16"/>
        <v>0</v>
      </c>
      <c r="R26" s="23">
        <f t="shared" si="17"/>
        <v>34848.224000000002</v>
      </c>
      <c r="S26" s="23">
        <f t="shared" si="18"/>
        <v>0</v>
      </c>
      <c r="T26" s="23">
        <f t="shared" si="19"/>
        <v>2528.0639999999999</v>
      </c>
      <c r="U26" s="23">
        <f t="shared" si="20"/>
        <v>0</v>
      </c>
      <c r="V26" s="23">
        <f t="shared" si="21"/>
        <v>0</v>
      </c>
      <c r="W26" s="23">
        <f t="shared" si="22"/>
        <v>675.60107999999991</v>
      </c>
      <c r="X26" s="23">
        <f t="shared" si="23"/>
        <v>0</v>
      </c>
      <c r="Y26" s="23">
        <f t="shared" si="24"/>
        <v>0</v>
      </c>
      <c r="Z26" s="23">
        <f t="shared" si="25"/>
        <v>1512</v>
      </c>
      <c r="AA26" s="23">
        <f t="shared" si="26"/>
        <v>0</v>
      </c>
      <c r="AB26" s="23">
        <f t="shared" si="27"/>
        <v>0</v>
      </c>
      <c r="AC26" s="23">
        <f t="shared" si="28"/>
        <v>760</v>
      </c>
      <c r="AD26" s="23">
        <f t="shared" si="29"/>
        <v>0</v>
      </c>
      <c r="AE26" s="23">
        <f t="shared" si="32"/>
        <v>5475.6650799999998</v>
      </c>
      <c r="AF26" s="23">
        <f t="shared" si="33"/>
        <v>40323.889080000001</v>
      </c>
      <c r="AH26" s="66" t="s">
        <v>210</v>
      </c>
      <c r="AI26" s="59">
        <v>20.9</v>
      </c>
      <c r="AJ26" s="59">
        <v>15.455999999999998</v>
      </c>
      <c r="AK26" s="59">
        <v>22.05</v>
      </c>
      <c r="AL26" s="59">
        <v>19</v>
      </c>
      <c r="AM26" s="189">
        <v>35.112000000000002</v>
      </c>
      <c r="AN26" s="59">
        <v>42.503999999999998</v>
      </c>
      <c r="AO26" s="189">
        <v>47.25</v>
      </c>
      <c r="AP26" s="59">
        <v>23.75</v>
      </c>
      <c r="AR26" s="66" t="s">
        <v>210</v>
      </c>
      <c r="AS26" s="22">
        <f>SUMIFS('OTV-广告位'!$E:$E,'OTV-广告位'!$A:$A,Cost!$AR26,'OTV-广告位'!$C:$C,Cost!AS$2,'OTV-广告位'!$B:$B,'OTV-广告位'!$B$6,'OTV-广告位'!$D:$D,Cost!AS$3)</f>
        <v>0</v>
      </c>
      <c r="AT26" s="22">
        <f>SUMIFS('OTV-广告位'!$E:$E,'OTV-广告位'!$A:$A,Cost!$AR26,'OTV-广告位'!$C:$C,Cost!AT$2,'OTV-广告位'!$B:$B,'OTV-广告位'!$B$6,'OTV-广告位'!$D:$D,Cost!AT$3)</f>
        <v>1444197</v>
      </c>
      <c r="AU26" s="22">
        <f>SUMIFS('OTV-广告位'!$E:$E,'OTV-广告位'!$A:$A,Cost!$AR26,'OTV-广告位'!$C:$C,Cost!AU$2,'OTV-广告位'!$B:$B,'OTV-广告位'!$B$6,'OTV-广告位'!$D:$D,Cost!AU$3)</f>
        <v>0</v>
      </c>
      <c r="AV26" s="22">
        <f>SUMIFS('OTV-广告位'!$E:$E,'OTV-广告位'!$A:$A,Cost!$AR26,'OTV-广告位'!$C:$C,Cost!AV$2,'OTV-广告位'!$B:$B,'OTV-广告位'!$B$6,'OTV-广告位'!$D:$D,Cost!AV$3)</f>
        <v>0</v>
      </c>
      <c r="AW26" s="22">
        <f>SUMIFS('OTV-广告位'!$E:$E,'OTV-广告位'!$A:$A,Cost!$AR26,'OTV-广告位'!$C:$C,Cost!AW$2,'OTV-广告位'!$B:$B,'OTV-广告位'!$B$6,'OTV-广告位'!$D:$D,Cost!AW$3)</f>
        <v>306108</v>
      </c>
      <c r="AX26" s="22">
        <f>SUMIFS('OTV-广告位'!$E:$E,'OTV-广告位'!$A:$A,Cost!$AR26,'OTV-广告位'!$C:$C,Cost!AX$2,'OTV-广告位'!$B:$B,'OTV-广告位'!$B$6,'OTV-广告位'!$D:$D,Cost!AX$3)</f>
        <v>0</v>
      </c>
      <c r="AY26" s="22">
        <f>SUMIFS('OTV-广告位'!$E:$E,'OTV-广告位'!$A:$A,Cost!$AR26,'OTV-广告位'!$C:$C,Cost!AY$2,'OTV-广告位'!$B:$B,'OTV-广告位'!$B$6,'OTV-广告位'!$D:$D,Cost!AY$3)</f>
        <v>0</v>
      </c>
      <c r="AZ26" s="22">
        <f>SUMIFS('OTV-广告位'!$E:$E,'OTV-广告位'!$A:$A,Cost!$AR26,'OTV-广告位'!$C:$C,Cost!AZ$2,'OTV-广告位'!$B:$B,'OTV-广告位'!$B$6,'OTV-广告位'!$D:$D,Cost!AZ$3)</f>
        <v>194897</v>
      </c>
      <c r="BA26" s="22">
        <f>SUMIFS('OTV-广告位'!$E:$E,'OTV-广告位'!$A:$A,Cost!$AR26,'OTV-广告位'!$C:$C,Cost!BA$2,'OTV-广告位'!$B:$B,'OTV-广告位'!$B$6,'OTV-广告位'!$D:$D,Cost!BA$3)</f>
        <v>0</v>
      </c>
      <c r="BB26" s="22">
        <f>SUMIFS('OTV-广告位'!$E:$E,'OTV-广告位'!$A:$A,Cost!$AR26,'OTV-广告位'!$C:$C,Cost!BB$2,'OTV-广告位'!$B:$B,'OTV-广告位'!$B$6,'OTV-广告位'!$D:$D,Cost!BB$3)</f>
        <v>0</v>
      </c>
      <c r="BC26" s="22">
        <f>SUMIFS('OTV-广告位'!$E:$E,'OTV-广告位'!$A:$A,Cost!$AR26,'OTV-广告位'!$C:$C,Cost!BC$2,'OTV-广告位'!$B:$B,'OTV-广告位'!$B$6,'OTV-广告位'!$D:$D,Cost!BC$3)</f>
        <v>186925</v>
      </c>
      <c r="BD26" s="22">
        <f>SUMIFS('OTV-广告位'!$E:$E,'OTV-广告位'!$A:$A,Cost!$AR26,'OTV-广告位'!$C:$C,Cost!BD$2,'OTV-广告位'!$B:$B,'OTV-广告位'!$B$6,'OTV-广告位'!$D:$D,Cost!BD$3)</f>
        <v>0</v>
      </c>
      <c r="BE26" s="22">
        <f>SUMIFS('OTT-广告位'!$E:$E,'OTT-广告位'!$B:$B,'OTT-广告位'!$B$6,'OTT-广告位'!$A:$A,Cost!$AR26,'OTT-广告位'!$C:$C,Cost!BE$2,'OTT-广告位'!$D:$D,Cost!BE$3)</f>
        <v>0</v>
      </c>
      <c r="BF26" s="22">
        <f>SUMIFS('OTT-广告位'!$E:$E,'OTT-广告位'!$B:$B,'OTT-广告位'!$B$6,'OTT-广告位'!$A:$A,Cost!$AR26,'OTT-广告位'!$C:$C,Cost!BF$2,'OTT-广告位'!$D:$D,Cost!BF$3)</f>
        <v>118774</v>
      </c>
      <c r="BG26" s="22">
        <f>SUMIFS('OTT-广告位'!$E:$E,'OTT-广告位'!$B:$B,'OTT-广告位'!$B$6,'OTT-广告位'!$A:$A,Cost!$AR26,'OTT-广告位'!$C:$C,Cost!BG$2,'OTT-广告位'!$D:$D,Cost!BG$3)</f>
        <v>0</v>
      </c>
      <c r="BH26" s="22">
        <f>SUMIFS('OTT-广告位'!$E:$E,'OTT-广告位'!$B:$B,'OTT-广告位'!$B$6,'OTT-广告位'!$A:$A,Cost!$AR26,'OTT-广告位'!$C:$C,Cost!BH$2,'OTT-广告位'!$D:$D,Cost!BH$3)</f>
        <v>0</v>
      </c>
      <c r="BI26" s="22">
        <f>SUMIFS('OTT-广告位'!$E:$E,'OTT-广告位'!$B:$B,'OTT-广告位'!$B$6,'OTT-广告位'!$A:$A,Cost!$AR26,'OTT-广告位'!$C:$C,Cost!BI$2,'OTT-广告位'!$D:$D,Cost!BI$3)</f>
        <v>15895</v>
      </c>
      <c r="BJ26" s="22">
        <f>SUMIFS('OTT-广告位'!$E:$E,'OTT-广告位'!$B:$B,'OTT-广告位'!$B$6,'OTT-广告位'!$A:$A,Cost!$AR26,'OTT-广告位'!$C:$C,Cost!BJ$2,'OTT-广告位'!$D:$D,Cost!BJ$3)</f>
        <v>0</v>
      </c>
      <c r="BK26" s="22">
        <f>SUMIFS('OTT-广告位'!$E:$E,'OTT-广告位'!$B:$B,'OTT-广告位'!$B$6,'OTT-广告位'!$A:$A,Cost!$AR26,'OTT-广告位'!$C:$C,Cost!BK$2,'OTT-广告位'!$D:$D,Cost!BK$3)</f>
        <v>0</v>
      </c>
      <c r="BL26" s="22">
        <f>SUMIFS('OTT-广告位'!$E:$E,'OTT-广告位'!$B:$B,'OTT-广告位'!$B$6,'OTT-广告位'!$A:$A,Cost!$AR26,'OTT-广告位'!$C:$C,Cost!BL$2,'OTT-广告位'!$D:$D,Cost!BL$3)</f>
        <v>32198</v>
      </c>
      <c r="BM26" s="22">
        <f>SUMIFS('OTT-广告位'!$E:$E,'OTT-广告位'!$B:$B,'OTT-广告位'!$B$6,'OTT-广告位'!$A:$A,Cost!$AR26,'OTT-广告位'!$C:$C,Cost!BM$2,'OTT-广告位'!$D:$D,Cost!BM$3)</f>
        <v>0</v>
      </c>
      <c r="BN26" s="22">
        <f>SUMIFS('OTT-广告位'!$E:$E,'OTT-广告位'!$B:$B,'OTT-广告位'!$B$6,'OTT-广告位'!$A:$A,Cost!$AR26,'OTT-广告位'!$C:$C,Cost!BN$2,'OTT-广告位'!$D:$D,Cost!BN$3)</f>
        <v>0</v>
      </c>
      <c r="BO26" s="22">
        <f>SUMIFS('OTT-广告位'!$E:$E,'OTT-广告位'!$B:$B,'OTT-广告位'!$B$6,'OTT-广告位'!$A:$A,Cost!$AR26,'OTT-广告位'!$C:$C,Cost!BO$2,'OTT-广告位'!$D:$D,Cost!BO$3)</f>
        <v>37886</v>
      </c>
      <c r="BP26" s="22">
        <f>SUMIFS('OTT-广告位'!$E:$E,'OTT-广告位'!$B:$B,'OTT-广告位'!$B$6,'OTT-广告位'!$A:$A,Cost!$AR26,'OTT-广告位'!$C:$C,Cost!BP$2,'OTT-广告位'!$D:$D,Cost!BP$3)</f>
        <v>0</v>
      </c>
      <c r="BR26" s="66" t="s">
        <v>210</v>
      </c>
      <c r="BS26" s="22">
        <f>SUMIFS(Spotplan!$F:$F,Spotplan!$B:$B,Cost!BS$2,Spotplan!$C:$C,Cost!$BR26,Spotplan!$A:$A,$BS$1,Spotplan!$D:$D,Cost!BS$3)</f>
        <v>0</v>
      </c>
      <c r="BT26" s="22">
        <f>SUMIFS(Spotplan!$F:$F,Spotplan!$B:$B,Cost!BT$2,Spotplan!$C:$C,Cost!$BR26,Spotplan!$A:$A,$BS$1,Spotplan!$D:$D,Cost!BT$3)</f>
        <v>1080000</v>
      </c>
      <c r="BU26" s="22">
        <f>SUMIFS(Spotplan!$F:$F,Spotplan!$B:$B,Cost!BU$2,Spotplan!$C:$C,Cost!$BR26,Spotplan!$A:$A,$BS$1,Spotplan!$D:$D,Cost!BU$3)</f>
        <v>0</v>
      </c>
      <c r="BV26" s="22">
        <f>SUMIFS(Spotplan!$F:$F,Spotplan!$B:$B,Cost!BV$2,Spotplan!$C:$C,Cost!$BR26,Spotplan!$A:$A,$BS$1,Spotplan!$D:$D,Cost!BV$3)</f>
        <v>0</v>
      </c>
      <c r="BW26" s="22">
        <f>SUMIFS(Spotplan!$F:$F,Spotplan!$B:$B,Cost!BW$2,Spotplan!$C:$C,Cost!$BR26,Spotplan!$A:$A,$BS$1,Spotplan!$D:$D,Cost!BW$3)</f>
        <v>304000</v>
      </c>
      <c r="BX26" s="22">
        <f>SUMIFS(Spotplan!$F:$F,Spotplan!$B:$B,Cost!BX$2,Spotplan!$C:$C,Cost!$BR26,Spotplan!$A:$A,$BS$1,Spotplan!$D:$D,Cost!BX$3)</f>
        <v>0</v>
      </c>
      <c r="BY26" s="22">
        <f>SUMIFS(Spotplan!$F:$F,Spotplan!$B:$B,Cost!BY$2,Spotplan!$C:$C,Cost!$BR26,Spotplan!$A:$A,$BS$1,Spotplan!$D:$D,Cost!BY$3)</f>
        <v>0</v>
      </c>
      <c r="BZ26" s="22">
        <f>SUMIFS(Spotplan!$F:$F,Spotplan!$B:$B,Cost!BZ$2,Spotplan!$C:$C,Cost!$BR26,Spotplan!$A:$A,$BS$1,Spotplan!$D:$D,Cost!BZ$3)</f>
        <v>192000</v>
      </c>
      <c r="CA26" s="22">
        <f>SUMIFS(Spotplan!$F:$F,Spotplan!$B:$B,Cost!CA$2,Spotplan!$C:$C,Cost!$BR26,Spotplan!$A:$A,$BS$1,Spotplan!$D:$D,Cost!CA$3)</f>
        <v>0</v>
      </c>
      <c r="CB26" s="22">
        <f>SUMIFS(Spotplan!$F:$F,Spotplan!$B:$B,Cost!CB$2,Spotplan!$C:$C,Cost!$BR26,Spotplan!$A:$A,$BS$1,Spotplan!$D:$D,Cost!CB$3)</f>
        <v>0</v>
      </c>
      <c r="CC26" s="22">
        <f>SUMIFS(Spotplan!$F:$F,Spotplan!$B:$B,Cost!CC$2,Spotplan!$C:$C,Cost!$BR26,Spotplan!$A:$A,$BS$1,Spotplan!$D:$D,Cost!CC$3)</f>
        <v>176000</v>
      </c>
      <c r="CD26" s="22">
        <f>SUMIFS(Spotplan!$F:$F,Spotplan!$B:$B,Cost!CD$2,Spotplan!$C:$C,Cost!$BR26,Spotplan!$A:$A,$BS$1,Spotplan!$D:$D,Cost!CD$3)</f>
        <v>0</v>
      </c>
      <c r="CE26" s="22">
        <f>SUMIFS(Spotplan!$F:$F,Spotplan!$B:$B,Cost!CE$2,Spotplan!$C:$C,Cost!$BR26,Spotplan!$A:$A,$CE$1,Spotplan!$D:$D,Cost!CE$3)</f>
        <v>0</v>
      </c>
      <c r="CF26" s="22">
        <f>SUMIFS(Spotplan!$F:$F,Spotplan!$B:$B,Cost!CF$2,Spotplan!$C:$C,Cost!$BR26,Spotplan!$A:$A,$CE$1,Spotplan!$D:$D,Cost!CF$3)</f>
        <v>72000</v>
      </c>
      <c r="CG26" s="22">
        <f>SUMIFS(Spotplan!$F:$F,Spotplan!$B:$B,Cost!CG$2,Spotplan!$C:$C,Cost!$BR26,Spotplan!$A:$A,$CE$1,Spotplan!$D:$D,Cost!CG$3)</f>
        <v>0</v>
      </c>
      <c r="CH26" s="22">
        <f>SUMIFS(Spotplan!$F:$F,Spotplan!$B:$B,Cost!CH$2,Spotplan!$C:$C,Cost!$BR26,Spotplan!$A:$A,$CE$1,Spotplan!$D:$D,Cost!CH$3)</f>
        <v>0</v>
      </c>
      <c r="CI26" s="22">
        <f>SUMIFS(Spotplan!$F:$F,Spotplan!$B:$B,Cost!CI$2,Spotplan!$C:$C,Cost!$BR26,Spotplan!$A:$A,$CE$1,Spotplan!$D:$D,Cost!CI$3)</f>
        <v>16000</v>
      </c>
      <c r="CJ26" s="22">
        <f>SUMIFS(Spotplan!$F:$F,Spotplan!$B:$B,Cost!CJ$2,Spotplan!$C:$C,Cost!$BR26,Spotplan!$A:$A,$CE$1,Spotplan!$D:$D,Cost!CJ$3)</f>
        <v>0</v>
      </c>
      <c r="CK26" s="22">
        <f>SUMIFS(Spotplan!$F:$F,Spotplan!$B:$B,Cost!CK$2,Spotplan!$C:$C,Cost!$BR26,Spotplan!$A:$A,$CE$1,Spotplan!$D:$D,Cost!CK$3)</f>
        <v>0</v>
      </c>
      <c r="CL26" s="22">
        <f>SUMIFS(Spotplan!$F:$F,Spotplan!$B:$B,Cost!CL$2,Spotplan!$C:$C,Cost!$BR26,Spotplan!$A:$A,$CE$1,Spotplan!$D:$D,Cost!CL$3)</f>
        <v>32000</v>
      </c>
      <c r="CM26" s="22">
        <f>SUMIFS(Spotplan!$F:$F,Spotplan!$B:$B,Cost!CM$2,Spotplan!$C:$C,Cost!$BR26,Spotplan!$A:$A,$CE$1,Spotplan!$D:$D,Cost!CM$3)</f>
        <v>0</v>
      </c>
      <c r="CN26" s="22">
        <f>SUMIFS(Spotplan!$F:$F,Spotplan!$B:$B,Cost!CN$2,Spotplan!$C:$C,Cost!$BR26,Spotplan!$A:$A,$CE$1,Spotplan!$D:$D,Cost!CN$3)</f>
        <v>0</v>
      </c>
      <c r="CO26" s="22">
        <f>SUMIFS(Spotplan!$F:$F,Spotplan!$B:$B,Cost!CO$2,Spotplan!$C:$C,Cost!$BR26,Spotplan!$A:$A,$CE$1,Spotplan!$D:$D,Cost!CO$3)</f>
        <v>32000</v>
      </c>
      <c r="CP26" s="22">
        <f>SUMIFS(Spotplan!$F:$F,Spotplan!$B:$B,Cost!CP$2,Spotplan!$C:$C,Cost!$BR26,Spotplan!$A:$A,$CE$1,Spotplan!$D:$D,Cost!CP$3)</f>
        <v>0</v>
      </c>
    </row>
    <row r="27" spans="5:94">
      <c r="E27" s="103" t="s">
        <v>128</v>
      </c>
      <c r="F27" s="23">
        <f t="shared" si="5"/>
        <v>0</v>
      </c>
      <c r="G27" s="23">
        <f t="shared" si="6"/>
        <v>9764.48</v>
      </c>
      <c r="H27" s="23">
        <f t="shared" si="7"/>
        <v>0</v>
      </c>
      <c r="I27" s="23">
        <f t="shared" si="8"/>
        <v>0</v>
      </c>
      <c r="J27" s="23">
        <f t="shared" si="9"/>
        <v>12859.391999999998</v>
      </c>
      <c r="K27" s="23">
        <f t="shared" si="10"/>
        <v>0</v>
      </c>
      <c r="L27" s="23">
        <f t="shared" si="11"/>
        <v>0</v>
      </c>
      <c r="M27" s="23">
        <f t="shared" si="12"/>
        <v>2079</v>
      </c>
      <c r="N27" s="23">
        <f t="shared" si="13"/>
        <v>0</v>
      </c>
      <c r="O27" s="23">
        <f t="shared" si="14"/>
        <v>0</v>
      </c>
      <c r="P27" s="23">
        <f t="shared" si="15"/>
        <v>1605.5</v>
      </c>
      <c r="Q27" s="23">
        <f t="shared" si="16"/>
        <v>0</v>
      </c>
      <c r="R27" s="23">
        <f t="shared" si="17"/>
        <v>26308.371999999996</v>
      </c>
      <c r="S27" s="23">
        <f t="shared" si="18"/>
        <v>0</v>
      </c>
      <c r="T27" s="23">
        <f t="shared" si="19"/>
        <v>1284.0960000000002</v>
      </c>
      <c r="U27" s="23">
        <f t="shared" si="20"/>
        <v>0</v>
      </c>
      <c r="V27" s="23">
        <f t="shared" si="21"/>
        <v>0</v>
      </c>
      <c r="W27" s="23">
        <f t="shared" si="22"/>
        <v>340.03199999999998</v>
      </c>
      <c r="X27" s="23">
        <f t="shared" si="23"/>
        <v>0</v>
      </c>
      <c r="Y27" s="23">
        <f t="shared" si="24"/>
        <v>0</v>
      </c>
      <c r="Z27" s="23">
        <f t="shared" si="25"/>
        <v>831.6</v>
      </c>
      <c r="AA27" s="23">
        <f t="shared" si="26"/>
        <v>0</v>
      </c>
      <c r="AB27" s="23">
        <f t="shared" si="27"/>
        <v>0</v>
      </c>
      <c r="AC27" s="23">
        <f t="shared" si="28"/>
        <v>691.59999999999991</v>
      </c>
      <c r="AD27" s="23">
        <f t="shared" si="29"/>
        <v>0</v>
      </c>
      <c r="AE27" s="23">
        <f t="shared" si="32"/>
        <v>3147.328</v>
      </c>
      <c r="AF27" s="23">
        <f t="shared" si="33"/>
        <v>29455.699999999997</v>
      </c>
      <c r="AH27" s="66" t="s">
        <v>128</v>
      </c>
      <c r="AI27" s="59">
        <v>16.72</v>
      </c>
      <c r="AJ27" s="59">
        <v>15.455999999999998</v>
      </c>
      <c r="AK27" s="59">
        <v>17.324999999999999</v>
      </c>
      <c r="AL27" s="59">
        <v>15.4375</v>
      </c>
      <c r="AM27" s="189">
        <v>26.752000000000002</v>
      </c>
      <c r="AN27" s="59">
        <v>42.503999999999998</v>
      </c>
      <c r="AO27" s="189">
        <v>34.65</v>
      </c>
      <c r="AP27" s="59">
        <v>21.612499999999997</v>
      </c>
      <c r="AR27" s="66" t="s">
        <v>128</v>
      </c>
      <c r="AS27" s="22">
        <f>SUMIFS('OTV-广告位'!$E:$E,'OTV-广告位'!$A:$A,Cost!$AR27,'OTV-广告位'!$C:$C,Cost!AS$2,'OTV-广告位'!$B:$B,'OTV-广告位'!$B$6,'OTV-广告位'!$D:$D,Cost!AS$3)</f>
        <v>0</v>
      </c>
      <c r="AT27" s="22">
        <f>SUMIFS('OTV-广告位'!$E:$E,'OTV-广告位'!$A:$A,Cost!$AR27,'OTV-广告位'!$C:$C,Cost!AT$2,'OTV-广告位'!$B:$B,'OTV-广告位'!$B$6,'OTV-广告位'!$D:$D,Cost!AT$3)</f>
        <v>729163</v>
      </c>
      <c r="AU27" s="22">
        <f>SUMIFS('OTV-广告位'!$E:$E,'OTV-广告位'!$A:$A,Cost!$AR27,'OTV-广告位'!$C:$C,Cost!AU$2,'OTV-广告位'!$B:$B,'OTV-广告位'!$B$6,'OTV-广告位'!$D:$D,Cost!AU$3)</f>
        <v>0</v>
      </c>
      <c r="AV27" s="22">
        <f>SUMIFS('OTV-广告位'!$E:$E,'OTV-广告位'!$A:$A,Cost!$AR27,'OTV-广告位'!$C:$C,Cost!AV$2,'OTV-广告位'!$B:$B,'OTV-广告位'!$B$6,'OTV-广告位'!$D:$D,Cost!AV$3)</f>
        <v>0</v>
      </c>
      <c r="AW27" s="22">
        <f>SUMIFS('OTV-广告位'!$E:$E,'OTV-广告位'!$A:$A,Cost!$AR27,'OTV-广告位'!$C:$C,Cost!AW$2,'OTV-广告位'!$B:$B,'OTV-广告位'!$B$6,'OTV-广告位'!$D:$D,Cost!AW$3)</f>
        <v>842691</v>
      </c>
      <c r="AX27" s="22">
        <f>SUMIFS('OTV-广告位'!$E:$E,'OTV-广告位'!$A:$A,Cost!$AR27,'OTV-广告位'!$C:$C,Cost!AX$2,'OTV-广告位'!$B:$B,'OTV-广告位'!$B$6,'OTV-广告位'!$D:$D,Cost!AX$3)</f>
        <v>0</v>
      </c>
      <c r="AY27" s="22">
        <f>SUMIFS('OTV-广告位'!$E:$E,'OTV-广告位'!$A:$A,Cost!$AR27,'OTV-广告位'!$C:$C,Cost!AY$2,'OTV-广告位'!$B:$B,'OTV-广告位'!$B$6,'OTV-广告位'!$D:$D,Cost!AY$3)</f>
        <v>0</v>
      </c>
      <c r="AZ27" s="22">
        <f>SUMIFS('OTV-广告位'!$E:$E,'OTV-广告位'!$A:$A,Cost!$AR27,'OTV-广告位'!$C:$C,Cost!AZ$2,'OTV-广告位'!$B:$B,'OTV-广告位'!$B$6,'OTV-广告位'!$D:$D,Cost!AZ$3)</f>
        <v>121033</v>
      </c>
      <c r="BA27" s="22">
        <f>SUMIFS('OTV-广告位'!$E:$E,'OTV-广告位'!$A:$A,Cost!$AR27,'OTV-广告位'!$C:$C,Cost!BA$2,'OTV-广告位'!$B:$B,'OTV-广告位'!$B$6,'OTV-广告位'!$D:$D,Cost!BA$3)</f>
        <v>0</v>
      </c>
      <c r="BB27" s="22">
        <f>SUMIFS('OTV-广告位'!$E:$E,'OTV-广告位'!$A:$A,Cost!$AR27,'OTV-广告位'!$C:$C,Cost!BB$2,'OTV-广告位'!$B:$B,'OTV-广告位'!$B$6,'OTV-广告位'!$D:$D,Cost!BB$3)</f>
        <v>0</v>
      </c>
      <c r="BC27" s="22">
        <f>SUMIFS('OTV-广告位'!$E:$E,'OTV-广告位'!$A:$A,Cost!$AR27,'OTV-广告位'!$C:$C,Cost!BC$2,'OTV-广告位'!$B:$B,'OTV-广告位'!$B$6,'OTV-广告位'!$D:$D,Cost!BC$3)</f>
        <v>113698</v>
      </c>
      <c r="BD27" s="22">
        <f>SUMIFS('OTV-广告位'!$E:$E,'OTV-广告位'!$A:$A,Cost!$AR27,'OTV-广告位'!$C:$C,Cost!BD$2,'OTV-广告位'!$B:$B,'OTV-广告位'!$B$6,'OTV-广告位'!$D:$D,Cost!BD$3)</f>
        <v>0</v>
      </c>
      <c r="BE27" s="22">
        <f>SUMIFS('OTT-广告位'!$E:$E,'OTT-广告位'!$B:$B,'OTT-广告位'!$B$6,'OTT-广告位'!$A:$A,Cost!$AR27,'OTT-广告位'!$C:$C,Cost!BE$2,'OTT-广告位'!$D:$D,Cost!BE$3)</f>
        <v>0</v>
      </c>
      <c r="BF27" s="22">
        <f>SUMIFS('OTT-广告位'!$E:$E,'OTT-广告位'!$B:$B,'OTT-广告位'!$B$6,'OTT-广告位'!$A:$A,Cost!$AR27,'OTT-广告位'!$C:$C,Cost!BF$2,'OTT-广告位'!$D:$D,Cost!BF$3)</f>
        <v>91627</v>
      </c>
      <c r="BG27" s="22">
        <f>SUMIFS('OTT-广告位'!$E:$E,'OTT-广告位'!$B:$B,'OTT-广告位'!$B$6,'OTT-广告位'!$A:$A,Cost!$AR27,'OTT-广告位'!$C:$C,Cost!BG$2,'OTT-广告位'!$D:$D,Cost!BG$3)</f>
        <v>0</v>
      </c>
      <c r="BH27" s="22">
        <f>SUMIFS('OTT-广告位'!$E:$E,'OTT-广告位'!$B:$B,'OTT-广告位'!$B$6,'OTT-广告位'!$A:$A,Cost!$AR27,'OTT-广告位'!$C:$C,Cost!BH$2,'OTT-广告位'!$D:$D,Cost!BH$3)</f>
        <v>0</v>
      </c>
      <c r="BI27" s="22">
        <f>SUMIFS('OTT-广告位'!$E:$E,'OTT-广告位'!$B:$B,'OTT-广告位'!$B$6,'OTT-广告位'!$A:$A,Cost!$AR27,'OTT-广告位'!$C:$C,Cost!BI$2,'OTT-广告位'!$D:$D,Cost!BI$3)</f>
        <v>8041</v>
      </c>
      <c r="BJ27" s="22">
        <f>SUMIFS('OTT-广告位'!$E:$E,'OTT-广告位'!$B:$B,'OTT-广告位'!$B$6,'OTT-广告位'!$A:$A,Cost!$AR27,'OTT-广告位'!$C:$C,Cost!BJ$2,'OTT-广告位'!$D:$D,Cost!BJ$3)</f>
        <v>0</v>
      </c>
      <c r="BK27" s="22">
        <f>SUMIFS('OTT-广告位'!$E:$E,'OTT-广告位'!$B:$B,'OTT-广告位'!$B$6,'OTT-广告位'!$A:$A,Cost!$AR27,'OTT-广告位'!$C:$C,Cost!BK$2,'OTT-广告位'!$D:$D,Cost!BK$3)</f>
        <v>0</v>
      </c>
      <c r="BL27" s="22">
        <f>SUMIFS('OTT-广告位'!$E:$E,'OTT-广告位'!$B:$B,'OTT-广告位'!$B$6,'OTT-广告位'!$A:$A,Cost!$AR27,'OTT-广告位'!$C:$C,Cost!BL$2,'OTT-广告位'!$D:$D,Cost!BL$3)</f>
        <v>24172</v>
      </c>
      <c r="BM27" s="22">
        <f>SUMIFS('OTT-广告位'!$E:$E,'OTT-广告位'!$B:$B,'OTT-广告位'!$B$6,'OTT-广告位'!$A:$A,Cost!$AR27,'OTT-广告位'!$C:$C,Cost!BM$2,'OTT-广告位'!$D:$D,Cost!BM$3)</f>
        <v>0</v>
      </c>
      <c r="BN27" s="22">
        <f>SUMIFS('OTT-广告位'!$E:$E,'OTT-广告位'!$B:$B,'OTT-广告位'!$B$6,'OTT-广告位'!$A:$A,Cost!$AR27,'OTT-广告位'!$C:$C,Cost!BN$2,'OTT-广告位'!$D:$D,Cost!BN$3)</f>
        <v>0</v>
      </c>
      <c r="BO27" s="22">
        <f>SUMIFS('OTT-广告位'!$E:$E,'OTT-广告位'!$B:$B,'OTT-广告位'!$B$6,'OTT-广告位'!$A:$A,Cost!$AR27,'OTT-广告位'!$C:$C,Cost!BO$2,'OTT-广告位'!$D:$D,Cost!BO$3)</f>
        <v>36296</v>
      </c>
      <c r="BP27" s="22">
        <f>SUMIFS('OTT-广告位'!$E:$E,'OTT-广告位'!$B:$B,'OTT-广告位'!$B$6,'OTT-广告位'!$A:$A,Cost!$AR27,'OTT-广告位'!$C:$C,Cost!BP$2,'OTT-广告位'!$D:$D,Cost!BP$3)</f>
        <v>0</v>
      </c>
      <c r="BR27" s="66" t="s">
        <v>128</v>
      </c>
      <c r="BS27" s="22">
        <f>SUMIFS(Spotplan!$F:$F,Spotplan!$B:$B,Cost!BS$2,Spotplan!$C:$C,Cost!$BR27,Spotplan!$A:$A,$BS$1,Spotplan!$D:$D,Cost!BS$3)</f>
        <v>0</v>
      </c>
      <c r="BT27" s="22">
        <f>SUMIFS(Spotplan!$F:$F,Spotplan!$B:$B,Cost!BT$2,Spotplan!$C:$C,Cost!$BR27,Spotplan!$A:$A,$BS$1,Spotplan!$D:$D,Cost!BT$3)</f>
        <v>584000</v>
      </c>
      <c r="BU27" s="22">
        <f>SUMIFS(Spotplan!$F:$F,Spotplan!$B:$B,Cost!BU$2,Spotplan!$C:$C,Cost!$BR27,Spotplan!$A:$A,$BS$1,Spotplan!$D:$D,Cost!BU$3)</f>
        <v>0</v>
      </c>
      <c r="BV27" s="22">
        <f>SUMIFS(Spotplan!$F:$F,Spotplan!$B:$B,Cost!BV$2,Spotplan!$C:$C,Cost!$BR27,Spotplan!$A:$A,$BS$1,Spotplan!$D:$D,Cost!BV$3)</f>
        <v>0</v>
      </c>
      <c r="BW27" s="22">
        <f>SUMIFS(Spotplan!$F:$F,Spotplan!$B:$B,Cost!BW$2,Spotplan!$C:$C,Cost!$BR27,Spotplan!$A:$A,$BS$1,Spotplan!$D:$D,Cost!BW$3)</f>
        <v>832000</v>
      </c>
      <c r="BX27" s="22">
        <f>SUMIFS(Spotplan!$F:$F,Spotplan!$B:$B,Cost!BX$2,Spotplan!$C:$C,Cost!$BR27,Spotplan!$A:$A,$BS$1,Spotplan!$D:$D,Cost!BX$3)</f>
        <v>0</v>
      </c>
      <c r="BY27" s="22">
        <f>SUMIFS(Spotplan!$F:$F,Spotplan!$B:$B,Cost!BY$2,Spotplan!$C:$C,Cost!$BR27,Spotplan!$A:$A,$BS$1,Spotplan!$D:$D,Cost!BY$3)</f>
        <v>0</v>
      </c>
      <c r="BZ27" s="22">
        <f>SUMIFS(Spotplan!$F:$F,Spotplan!$B:$B,Cost!BZ$2,Spotplan!$C:$C,Cost!$BR27,Spotplan!$A:$A,$BS$1,Spotplan!$D:$D,Cost!BZ$3)</f>
        <v>120000</v>
      </c>
      <c r="CA27" s="22">
        <f>SUMIFS(Spotplan!$F:$F,Spotplan!$B:$B,Cost!CA$2,Spotplan!$C:$C,Cost!$BR27,Spotplan!$A:$A,$BS$1,Spotplan!$D:$D,Cost!CA$3)</f>
        <v>0</v>
      </c>
      <c r="CB27" s="22">
        <f>SUMIFS(Spotplan!$F:$F,Spotplan!$B:$B,Cost!CB$2,Spotplan!$C:$C,Cost!$BR27,Spotplan!$A:$A,$BS$1,Spotplan!$D:$D,Cost!CB$3)</f>
        <v>0</v>
      </c>
      <c r="CC27" s="22">
        <f>SUMIFS(Spotplan!$F:$F,Spotplan!$B:$B,Cost!CC$2,Spotplan!$C:$C,Cost!$BR27,Spotplan!$A:$A,$BS$1,Spotplan!$D:$D,Cost!CC$3)</f>
        <v>104000</v>
      </c>
      <c r="CD27" s="22">
        <f>SUMIFS(Spotplan!$F:$F,Spotplan!$B:$B,Cost!CD$2,Spotplan!$C:$C,Cost!$BR27,Spotplan!$A:$A,$BS$1,Spotplan!$D:$D,Cost!CD$3)</f>
        <v>0</v>
      </c>
      <c r="CE27" s="22">
        <f>SUMIFS(Spotplan!$F:$F,Spotplan!$B:$B,Cost!CE$2,Spotplan!$C:$C,Cost!$BR27,Spotplan!$A:$A,$CE$1,Spotplan!$D:$D,Cost!CE$3)</f>
        <v>0</v>
      </c>
      <c r="CF27" s="22">
        <f>SUMIFS(Spotplan!$F:$F,Spotplan!$B:$B,Cost!CF$2,Spotplan!$C:$C,Cost!$BR27,Spotplan!$A:$A,$CE$1,Spotplan!$D:$D,Cost!CF$3)</f>
        <v>48000</v>
      </c>
      <c r="CG27" s="22">
        <f>SUMIFS(Spotplan!$F:$F,Spotplan!$B:$B,Cost!CG$2,Spotplan!$C:$C,Cost!$BR27,Spotplan!$A:$A,$CE$1,Spotplan!$D:$D,Cost!CG$3)</f>
        <v>0</v>
      </c>
      <c r="CH27" s="22">
        <f>SUMIFS(Spotplan!$F:$F,Spotplan!$B:$B,Cost!CH$2,Spotplan!$C:$C,Cost!$BR27,Spotplan!$A:$A,$CE$1,Spotplan!$D:$D,Cost!CH$3)</f>
        <v>0</v>
      </c>
      <c r="CI27" s="22">
        <f>SUMIFS(Spotplan!$F:$F,Spotplan!$B:$B,Cost!CI$2,Spotplan!$C:$C,Cost!$BR27,Spotplan!$A:$A,$CE$1,Spotplan!$D:$D,Cost!CI$3)</f>
        <v>8000</v>
      </c>
      <c r="CJ27" s="22">
        <f>SUMIFS(Spotplan!$F:$F,Spotplan!$B:$B,Cost!CJ$2,Spotplan!$C:$C,Cost!$BR27,Spotplan!$A:$A,$CE$1,Spotplan!$D:$D,Cost!CJ$3)</f>
        <v>0</v>
      </c>
      <c r="CK27" s="22">
        <f>SUMIFS(Spotplan!$F:$F,Spotplan!$B:$B,Cost!CK$2,Spotplan!$C:$C,Cost!$BR27,Spotplan!$A:$A,$CE$1,Spotplan!$D:$D,Cost!CK$3)</f>
        <v>0</v>
      </c>
      <c r="CL27" s="22">
        <f>SUMIFS(Spotplan!$F:$F,Spotplan!$B:$B,Cost!CL$2,Spotplan!$C:$C,Cost!$BR27,Spotplan!$A:$A,$CE$1,Spotplan!$D:$D,Cost!CL$3)</f>
        <v>24000</v>
      </c>
      <c r="CM27" s="22">
        <f>SUMIFS(Spotplan!$F:$F,Spotplan!$B:$B,Cost!CM$2,Spotplan!$C:$C,Cost!$BR27,Spotplan!$A:$A,$CE$1,Spotplan!$D:$D,Cost!CM$3)</f>
        <v>0</v>
      </c>
      <c r="CN27" s="22">
        <f>SUMIFS(Spotplan!$F:$F,Spotplan!$B:$B,Cost!CN$2,Spotplan!$C:$C,Cost!$BR27,Spotplan!$A:$A,$CE$1,Spotplan!$D:$D,Cost!CN$3)</f>
        <v>0</v>
      </c>
      <c r="CO27" s="22">
        <f>SUMIFS(Spotplan!$F:$F,Spotplan!$B:$B,Cost!CO$2,Spotplan!$C:$C,Cost!$BR27,Spotplan!$A:$A,$CE$1,Spotplan!$D:$D,Cost!CO$3)</f>
        <v>32000</v>
      </c>
      <c r="CP27" s="22">
        <f>SUMIFS(Spotplan!$F:$F,Spotplan!$B:$B,Cost!CP$2,Spotplan!$C:$C,Cost!$BR27,Spotplan!$A:$A,$CE$1,Spotplan!$D:$D,Cost!CP$3)</f>
        <v>0</v>
      </c>
    </row>
    <row r="28" spans="5:94">
      <c r="E28" s="103" t="s">
        <v>208</v>
      </c>
      <c r="F28" s="23">
        <f t="shared" si="5"/>
        <v>0</v>
      </c>
      <c r="G28" s="23">
        <f t="shared" si="6"/>
        <v>5216.6400000000003</v>
      </c>
      <c r="H28" s="23">
        <f t="shared" si="7"/>
        <v>0</v>
      </c>
      <c r="I28" s="23">
        <f t="shared" si="8"/>
        <v>0</v>
      </c>
      <c r="J28" s="23">
        <f t="shared" si="9"/>
        <v>4548.0361919999987</v>
      </c>
      <c r="K28" s="23">
        <f t="shared" si="10"/>
        <v>0</v>
      </c>
      <c r="L28" s="23">
        <f t="shared" si="11"/>
        <v>0</v>
      </c>
      <c r="M28" s="23">
        <f t="shared" si="12"/>
        <v>1108.8</v>
      </c>
      <c r="N28" s="23">
        <f t="shared" si="13"/>
        <v>0</v>
      </c>
      <c r="O28" s="23">
        <f t="shared" si="14"/>
        <v>0</v>
      </c>
      <c r="P28" s="23">
        <f t="shared" si="15"/>
        <v>2593.5</v>
      </c>
      <c r="Q28" s="23">
        <f t="shared" si="16"/>
        <v>0</v>
      </c>
      <c r="R28" s="23">
        <f t="shared" si="17"/>
        <v>13466.976191999998</v>
      </c>
      <c r="S28" s="23">
        <f t="shared" si="18"/>
        <v>0</v>
      </c>
      <c r="T28" s="23">
        <f t="shared" si="19"/>
        <v>428.03200000000004</v>
      </c>
      <c r="U28" s="23">
        <f t="shared" si="20"/>
        <v>0</v>
      </c>
      <c r="V28" s="23">
        <f t="shared" si="21"/>
        <v>0</v>
      </c>
      <c r="W28" s="23">
        <f t="shared" si="22"/>
        <v>326.04818399999999</v>
      </c>
      <c r="X28" s="23">
        <f t="shared" si="23"/>
        <v>0</v>
      </c>
      <c r="Y28" s="23">
        <f t="shared" si="24"/>
        <v>0</v>
      </c>
      <c r="Z28" s="23">
        <f t="shared" si="25"/>
        <v>277.2</v>
      </c>
      <c r="AA28" s="23">
        <f t="shared" si="26"/>
        <v>0</v>
      </c>
      <c r="AB28" s="23">
        <f t="shared" si="27"/>
        <v>0</v>
      </c>
      <c r="AC28" s="23">
        <f t="shared" si="28"/>
        <v>345.79999999999995</v>
      </c>
      <c r="AD28" s="23">
        <f t="shared" si="29"/>
        <v>0</v>
      </c>
      <c r="AE28" s="23">
        <f t="shared" si="32"/>
        <v>1377.0801839999999</v>
      </c>
      <c r="AF28" s="23">
        <f t="shared" si="33"/>
        <v>14844.056375999999</v>
      </c>
      <c r="AH28" s="66" t="s">
        <v>208</v>
      </c>
      <c r="AI28" s="59">
        <v>16.72</v>
      </c>
      <c r="AJ28" s="59">
        <v>15.455999999999998</v>
      </c>
      <c r="AK28" s="59">
        <v>17.324999999999999</v>
      </c>
      <c r="AL28" s="59">
        <v>15.4375</v>
      </c>
      <c r="AM28" s="189">
        <v>26.752000000000002</v>
      </c>
      <c r="AN28" s="59">
        <v>42.503999999999998</v>
      </c>
      <c r="AO28" s="189">
        <v>34.65</v>
      </c>
      <c r="AP28" s="59">
        <v>21.612499999999997</v>
      </c>
      <c r="AR28" s="66" t="s">
        <v>208</v>
      </c>
      <c r="AS28" s="22">
        <f>SUMIFS('OTV-广告位'!$E:$E,'OTV-广告位'!$A:$A,Cost!$AR28,'OTV-广告位'!$C:$C,Cost!AS$2,'OTV-广告位'!$B:$B,'OTV-广告位'!$B$6,'OTV-广告位'!$D:$D,Cost!AS$3)</f>
        <v>0</v>
      </c>
      <c r="AT28" s="22">
        <f>SUMIFS('OTV-广告位'!$E:$E,'OTV-广告位'!$A:$A,Cost!$AR28,'OTV-广告位'!$C:$C,Cost!AT$2,'OTV-广告位'!$B:$B,'OTV-广告位'!$B$6,'OTV-广告位'!$D:$D,Cost!AT$3)</f>
        <v>389834</v>
      </c>
      <c r="AU28" s="22">
        <f>SUMIFS('OTV-广告位'!$E:$E,'OTV-广告位'!$A:$A,Cost!$AR28,'OTV-广告位'!$C:$C,Cost!AU$2,'OTV-广告位'!$B:$B,'OTV-广告位'!$B$6,'OTV-广告位'!$D:$D,Cost!AU$3)</f>
        <v>0</v>
      </c>
      <c r="AV28" s="22">
        <f>SUMIFS('OTV-广告位'!$E:$E,'OTV-广告位'!$A:$A,Cost!$AR28,'OTV-广告位'!$C:$C,Cost!AV$2,'OTV-广告位'!$B:$B,'OTV-广告位'!$B$6,'OTV-广告位'!$D:$D,Cost!AV$3)</f>
        <v>0</v>
      </c>
      <c r="AW28" s="22">
        <f>SUMIFS('OTV-广告位'!$E:$E,'OTV-广告位'!$A:$A,Cost!$AR28,'OTV-广告位'!$C:$C,Cost!AW$2,'OTV-广告位'!$B:$B,'OTV-广告位'!$B$6,'OTV-广告位'!$D:$D,Cost!AW$3)</f>
        <v>294257</v>
      </c>
      <c r="AX28" s="22">
        <f>SUMIFS('OTV-广告位'!$E:$E,'OTV-广告位'!$A:$A,Cost!$AR28,'OTV-广告位'!$C:$C,Cost!AX$2,'OTV-广告位'!$B:$B,'OTV-广告位'!$B$6,'OTV-广告位'!$D:$D,Cost!AX$3)</f>
        <v>0</v>
      </c>
      <c r="AY28" s="22">
        <f>SUMIFS('OTV-广告位'!$E:$E,'OTV-广告位'!$A:$A,Cost!$AR28,'OTV-广告位'!$C:$C,Cost!AY$2,'OTV-广告位'!$B:$B,'OTV-广告位'!$B$6,'OTV-广告位'!$D:$D,Cost!AY$3)</f>
        <v>0</v>
      </c>
      <c r="AZ28" s="22">
        <f>SUMIFS('OTV-广告位'!$E:$E,'OTV-广告位'!$A:$A,Cost!$AR28,'OTV-广告位'!$C:$C,Cost!AZ$2,'OTV-广告位'!$B:$B,'OTV-广告位'!$B$6,'OTV-广告位'!$D:$D,Cost!AZ$3)</f>
        <v>64534</v>
      </c>
      <c r="BA28" s="22">
        <f>SUMIFS('OTV-广告位'!$E:$E,'OTV-广告位'!$A:$A,Cost!$AR28,'OTV-广告位'!$C:$C,Cost!BA$2,'OTV-广告位'!$B:$B,'OTV-广告位'!$B$6,'OTV-广告位'!$D:$D,Cost!BA$3)</f>
        <v>0</v>
      </c>
      <c r="BB28" s="22">
        <f>SUMIFS('OTV-广告位'!$E:$E,'OTV-广告位'!$A:$A,Cost!$AR28,'OTV-广告位'!$C:$C,Cost!BB$2,'OTV-广告位'!$B:$B,'OTV-广告位'!$B$6,'OTV-广告位'!$D:$D,Cost!BB$3)</f>
        <v>0</v>
      </c>
      <c r="BC28" s="22">
        <f>SUMIFS('OTV-广告位'!$E:$E,'OTV-广告位'!$A:$A,Cost!$AR28,'OTV-广告位'!$C:$C,Cost!BC$2,'OTV-广告位'!$B:$B,'OTV-广告位'!$B$6,'OTV-广告位'!$D:$D,Cost!BC$3)</f>
        <v>195612</v>
      </c>
      <c r="BD28" s="22">
        <f>SUMIFS('OTV-广告位'!$E:$E,'OTV-广告位'!$A:$A,Cost!$AR28,'OTV-广告位'!$C:$C,Cost!BD$2,'OTV-广告位'!$B:$B,'OTV-广告位'!$B$6,'OTV-广告位'!$D:$D,Cost!BD$3)</f>
        <v>0</v>
      </c>
      <c r="BE28" s="22">
        <f>SUMIFS('OTT-广告位'!$E:$E,'OTT-广告位'!$B:$B,'OTT-广告位'!$B$6,'OTT-广告位'!$A:$A,Cost!$AR28,'OTT-广告位'!$C:$C,Cost!BE$2,'OTT-广告位'!$D:$D,Cost!BE$3)</f>
        <v>0</v>
      </c>
      <c r="BF28" s="22">
        <f>SUMIFS('OTT-广告位'!$E:$E,'OTT-广告位'!$B:$B,'OTT-广告位'!$B$6,'OTT-广告位'!$A:$A,Cost!$AR28,'OTT-广告位'!$C:$C,Cost!BF$2,'OTT-广告位'!$D:$D,Cost!BF$3)</f>
        <v>40111</v>
      </c>
      <c r="BG28" s="22">
        <f>SUMIFS('OTT-广告位'!$E:$E,'OTT-广告位'!$B:$B,'OTT-广告位'!$B$6,'OTT-广告位'!$A:$A,Cost!$AR28,'OTT-广告位'!$C:$C,Cost!BG$2,'OTT-广告位'!$D:$D,Cost!BG$3)</f>
        <v>0</v>
      </c>
      <c r="BH28" s="22">
        <f>SUMIFS('OTT-广告位'!$E:$E,'OTT-广告位'!$B:$B,'OTT-广告位'!$B$6,'OTT-广告位'!$A:$A,Cost!$AR28,'OTT-广告位'!$C:$C,Cost!BH$2,'OTT-广告位'!$D:$D,Cost!BH$3)</f>
        <v>0</v>
      </c>
      <c r="BI28" s="22">
        <f>SUMIFS('OTT-广告位'!$E:$E,'OTT-广告位'!$B:$B,'OTT-广告位'!$B$6,'OTT-广告位'!$A:$A,Cost!$AR28,'OTT-广告位'!$C:$C,Cost!BI$2,'OTT-广告位'!$D:$D,Cost!BI$3)</f>
        <v>7671</v>
      </c>
      <c r="BJ28" s="22">
        <f>SUMIFS('OTT-广告位'!$E:$E,'OTT-广告位'!$B:$B,'OTT-广告位'!$B$6,'OTT-广告位'!$A:$A,Cost!$AR28,'OTT-广告位'!$C:$C,Cost!BJ$2,'OTT-广告位'!$D:$D,Cost!BJ$3)</f>
        <v>0</v>
      </c>
      <c r="BK28" s="22">
        <f>SUMIFS('OTT-广告位'!$E:$E,'OTT-广告位'!$B:$B,'OTT-广告位'!$B$6,'OTT-广告位'!$A:$A,Cost!$AR28,'OTT-广告位'!$C:$C,Cost!BK$2,'OTT-广告位'!$D:$D,Cost!BK$3)</f>
        <v>0</v>
      </c>
      <c r="BL28" s="22">
        <f>SUMIFS('OTT-广告位'!$E:$E,'OTT-广告位'!$B:$B,'OTT-广告位'!$B$6,'OTT-广告位'!$A:$A,Cost!$AR28,'OTT-广告位'!$C:$C,Cost!BL$2,'OTT-广告位'!$D:$D,Cost!BL$3)</f>
        <v>8039</v>
      </c>
      <c r="BM28" s="22">
        <f>SUMIFS('OTT-广告位'!$E:$E,'OTT-广告位'!$B:$B,'OTT-广告位'!$B$6,'OTT-广告位'!$A:$A,Cost!$AR28,'OTT-广告位'!$C:$C,Cost!BM$2,'OTT-广告位'!$D:$D,Cost!BM$3)</f>
        <v>0</v>
      </c>
      <c r="BN28" s="22">
        <f>SUMIFS('OTT-广告位'!$E:$E,'OTT-广告位'!$B:$B,'OTT-广告位'!$B$6,'OTT-广告位'!$A:$A,Cost!$AR28,'OTT-广告位'!$C:$C,Cost!BN$2,'OTT-广告位'!$D:$D,Cost!BN$3)</f>
        <v>0</v>
      </c>
      <c r="BO28" s="22">
        <f>SUMIFS('OTT-广告位'!$E:$E,'OTT-广告位'!$B:$B,'OTT-广告位'!$B$6,'OTT-广告位'!$A:$A,Cost!$AR28,'OTT-广告位'!$C:$C,Cost!BO$2,'OTT-广告位'!$D:$D,Cost!BO$3)</f>
        <v>18873</v>
      </c>
      <c r="BP28" s="22">
        <f>SUMIFS('OTT-广告位'!$E:$E,'OTT-广告位'!$B:$B,'OTT-广告位'!$B$6,'OTT-广告位'!$A:$A,Cost!$AR28,'OTT-广告位'!$C:$C,Cost!BP$2,'OTT-广告位'!$D:$D,Cost!BP$3)</f>
        <v>0</v>
      </c>
      <c r="BR28" s="66" t="s">
        <v>208</v>
      </c>
      <c r="BS28" s="22">
        <f>SUMIFS(Spotplan!$F:$F,Spotplan!$B:$B,Cost!BS$2,Spotplan!$C:$C,Cost!$BR28,Spotplan!$A:$A,$BS$1,Spotplan!$D:$D,Cost!BS$3)</f>
        <v>0</v>
      </c>
      <c r="BT28" s="22">
        <f>SUMIFS(Spotplan!$F:$F,Spotplan!$B:$B,Cost!BT$2,Spotplan!$C:$C,Cost!$BR28,Spotplan!$A:$A,$BS$1,Spotplan!$D:$D,Cost!BT$3)</f>
        <v>312000</v>
      </c>
      <c r="BU28" s="22">
        <f>SUMIFS(Spotplan!$F:$F,Spotplan!$B:$B,Cost!BU$2,Spotplan!$C:$C,Cost!$BR28,Spotplan!$A:$A,$BS$1,Spotplan!$D:$D,Cost!BU$3)</f>
        <v>0</v>
      </c>
      <c r="BV28" s="22">
        <f>SUMIFS(Spotplan!$F:$F,Spotplan!$B:$B,Cost!BV$2,Spotplan!$C:$C,Cost!$BR28,Spotplan!$A:$A,$BS$1,Spotplan!$D:$D,Cost!BV$3)</f>
        <v>0</v>
      </c>
      <c r="BW28" s="22">
        <f>SUMIFS(Spotplan!$F:$F,Spotplan!$B:$B,Cost!BW$2,Spotplan!$C:$C,Cost!$BR28,Spotplan!$A:$A,$BS$1,Spotplan!$D:$D,Cost!BW$3)</f>
        <v>304000</v>
      </c>
      <c r="BX28" s="22">
        <f>SUMIFS(Spotplan!$F:$F,Spotplan!$B:$B,Cost!BX$2,Spotplan!$C:$C,Cost!$BR28,Spotplan!$A:$A,$BS$1,Spotplan!$D:$D,Cost!BX$3)</f>
        <v>0</v>
      </c>
      <c r="BY28" s="22">
        <f>SUMIFS(Spotplan!$F:$F,Spotplan!$B:$B,Cost!BY$2,Spotplan!$C:$C,Cost!$BR28,Spotplan!$A:$A,$BS$1,Spotplan!$D:$D,Cost!BY$3)</f>
        <v>0</v>
      </c>
      <c r="BZ28" s="22">
        <f>SUMIFS(Spotplan!$F:$F,Spotplan!$B:$B,Cost!BZ$2,Spotplan!$C:$C,Cost!$BR28,Spotplan!$A:$A,$BS$1,Spotplan!$D:$D,Cost!BZ$3)</f>
        <v>64000</v>
      </c>
      <c r="CA28" s="22">
        <f>SUMIFS(Spotplan!$F:$F,Spotplan!$B:$B,Cost!CA$2,Spotplan!$C:$C,Cost!$BR28,Spotplan!$A:$A,$BS$1,Spotplan!$D:$D,Cost!CA$3)</f>
        <v>0</v>
      </c>
      <c r="CB28" s="22">
        <f>SUMIFS(Spotplan!$F:$F,Spotplan!$B:$B,Cost!CB$2,Spotplan!$C:$C,Cost!$BR28,Spotplan!$A:$A,$BS$1,Spotplan!$D:$D,Cost!CB$3)</f>
        <v>0</v>
      </c>
      <c r="CC28" s="22">
        <f>SUMIFS(Spotplan!$F:$F,Spotplan!$B:$B,Cost!CC$2,Spotplan!$C:$C,Cost!$BR28,Spotplan!$A:$A,$BS$1,Spotplan!$D:$D,Cost!CC$3)</f>
        <v>168000</v>
      </c>
      <c r="CD28" s="22">
        <f>SUMIFS(Spotplan!$F:$F,Spotplan!$B:$B,Cost!CD$2,Spotplan!$C:$C,Cost!$BR28,Spotplan!$A:$A,$BS$1,Spotplan!$D:$D,Cost!CD$3)</f>
        <v>0</v>
      </c>
      <c r="CE28" s="22">
        <f>SUMIFS(Spotplan!$F:$F,Spotplan!$B:$B,Cost!CE$2,Spotplan!$C:$C,Cost!$BR28,Spotplan!$A:$A,$CE$1,Spotplan!$D:$D,Cost!CE$3)</f>
        <v>0</v>
      </c>
      <c r="CF28" s="22">
        <f>SUMIFS(Spotplan!$F:$F,Spotplan!$B:$B,Cost!CF$2,Spotplan!$C:$C,Cost!$BR28,Spotplan!$A:$A,$CE$1,Spotplan!$D:$D,Cost!CF$3)</f>
        <v>16000</v>
      </c>
      <c r="CG28" s="22">
        <f>SUMIFS(Spotplan!$F:$F,Spotplan!$B:$B,Cost!CG$2,Spotplan!$C:$C,Cost!$BR28,Spotplan!$A:$A,$CE$1,Spotplan!$D:$D,Cost!CG$3)</f>
        <v>0</v>
      </c>
      <c r="CH28" s="22">
        <f>SUMIFS(Spotplan!$F:$F,Spotplan!$B:$B,Cost!CH$2,Spotplan!$C:$C,Cost!$BR28,Spotplan!$A:$A,$CE$1,Spotplan!$D:$D,Cost!CH$3)</f>
        <v>0</v>
      </c>
      <c r="CI28" s="22">
        <f>SUMIFS(Spotplan!$F:$F,Spotplan!$B:$B,Cost!CI$2,Spotplan!$C:$C,Cost!$BR28,Spotplan!$A:$A,$CE$1,Spotplan!$D:$D,Cost!CI$3)</f>
        <v>8000</v>
      </c>
      <c r="CJ28" s="22">
        <f>SUMIFS(Spotplan!$F:$F,Spotplan!$B:$B,Cost!CJ$2,Spotplan!$C:$C,Cost!$BR28,Spotplan!$A:$A,$CE$1,Spotplan!$D:$D,Cost!CJ$3)</f>
        <v>0</v>
      </c>
      <c r="CK28" s="22">
        <f>SUMIFS(Spotplan!$F:$F,Spotplan!$B:$B,Cost!CK$2,Spotplan!$C:$C,Cost!$BR28,Spotplan!$A:$A,$CE$1,Spotplan!$D:$D,Cost!CK$3)</f>
        <v>0</v>
      </c>
      <c r="CL28" s="22">
        <f>SUMIFS(Spotplan!$F:$F,Spotplan!$B:$B,Cost!CL$2,Spotplan!$C:$C,Cost!$BR28,Spotplan!$A:$A,$CE$1,Spotplan!$D:$D,Cost!CL$3)</f>
        <v>8000</v>
      </c>
      <c r="CM28" s="22">
        <f>SUMIFS(Spotplan!$F:$F,Spotplan!$B:$B,Cost!CM$2,Spotplan!$C:$C,Cost!$BR28,Spotplan!$A:$A,$CE$1,Spotplan!$D:$D,Cost!CM$3)</f>
        <v>0</v>
      </c>
      <c r="CN28" s="22">
        <f>SUMIFS(Spotplan!$F:$F,Spotplan!$B:$B,Cost!CN$2,Spotplan!$C:$C,Cost!$BR28,Spotplan!$A:$A,$CE$1,Spotplan!$D:$D,Cost!CN$3)</f>
        <v>0</v>
      </c>
      <c r="CO28" s="22">
        <f>SUMIFS(Spotplan!$F:$F,Spotplan!$B:$B,Cost!CO$2,Spotplan!$C:$C,Cost!$BR28,Spotplan!$A:$A,$CE$1,Spotplan!$D:$D,Cost!CO$3)</f>
        <v>16000</v>
      </c>
      <c r="CP28" s="22">
        <f>SUMIFS(Spotplan!$F:$F,Spotplan!$B:$B,Cost!CP$2,Spotplan!$C:$C,Cost!$BR28,Spotplan!$A:$A,$CE$1,Spotplan!$D:$D,Cost!CP$3)</f>
        <v>0</v>
      </c>
    </row>
    <row r="29" spans="5:94">
      <c r="E29" s="103" t="s">
        <v>124</v>
      </c>
      <c r="F29" s="23">
        <f t="shared" si="5"/>
        <v>0</v>
      </c>
      <c r="G29" s="23">
        <f t="shared" si="6"/>
        <v>19729.599999999999</v>
      </c>
      <c r="H29" s="23">
        <f t="shared" si="7"/>
        <v>0</v>
      </c>
      <c r="I29" s="23">
        <f t="shared" si="8"/>
        <v>0</v>
      </c>
      <c r="J29" s="23">
        <f t="shared" si="9"/>
        <v>6270.9628799999991</v>
      </c>
      <c r="K29" s="23">
        <f t="shared" si="10"/>
        <v>0</v>
      </c>
      <c r="L29" s="23">
        <f t="shared" si="11"/>
        <v>0</v>
      </c>
      <c r="M29" s="23">
        <f t="shared" si="12"/>
        <v>3402</v>
      </c>
      <c r="N29" s="23">
        <f t="shared" si="13"/>
        <v>0</v>
      </c>
      <c r="O29" s="23">
        <f t="shared" si="14"/>
        <v>0</v>
      </c>
      <c r="P29" s="23">
        <f t="shared" si="15"/>
        <v>2432</v>
      </c>
      <c r="Q29" s="23">
        <f t="shared" si="16"/>
        <v>0</v>
      </c>
      <c r="R29" s="23">
        <f t="shared" si="17"/>
        <v>31834.562879999998</v>
      </c>
      <c r="S29" s="23">
        <f t="shared" si="18"/>
        <v>0</v>
      </c>
      <c r="T29" s="23">
        <f t="shared" si="19"/>
        <v>4494.3360000000002</v>
      </c>
      <c r="U29" s="23">
        <f t="shared" si="20"/>
        <v>0</v>
      </c>
      <c r="V29" s="23">
        <f t="shared" si="21"/>
        <v>0</v>
      </c>
      <c r="W29" s="23">
        <f t="shared" si="22"/>
        <v>1699.1824079999999</v>
      </c>
      <c r="X29" s="23">
        <f t="shared" si="23"/>
        <v>0</v>
      </c>
      <c r="Y29" s="23">
        <f t="shared" si="24"/>
        <v>0</v>
      </c>
      <c r="Z29" s="23">
        <f t="shared" si="25"/>
        <v>2520</v>
      </c>
      <c r="AA29" s="23">
        <f t="shared" si="26"/>
        <v>0</v>
      </c>
      <c r="AB29" s="23">
        <f t="shared" si="27"/>
        <v>0</v>
      </c>
      <c r="AC29" s="23">
        <f t="shared" si="28"/>
        <v>1520</v>
      </c>
      <c r="AD29" s="23">
        <f t="shared" si="29"/>
        <v>0</v>
      </c>
      <c r="AE29" s="23">
        <f t="shared" si="32"/>
        <v>10233.518408</v>
      </c>
      <c r="AF29" s="23">
        <f t="shared" si="33"/>
        <v>42068.081288000001</v>
      </c>
      <c r="AH29" s="66" t="s">
        <v>124</v>
      </c>
      <c r="AI29" s="59">
        <v>20.9</v>
      </c>
      <c r="AJ29" s="59">
        <v>15.455999999999998</v>
      </c>
      <c r="AK29" s="59">
        <v>28.35</v>
      </c>
      <c r="AL29" s="59">
        <v>19</v>
      </c>
      <c r="AM29" s="189">
        <v>35.112000000000002</v>
      </c>
      <c r="AN29" s="59">
        <v>42.503999999999998</v>
      </c>
      <c r="AO29" s="189">
        <v>63</v>
      </c>
      <c r="AP29" s="59">
        <v>23.75</v>
      </c>
      <c r="AR29" s="66" t="s">
        <v>124</v>
      </c>
      <c r="AS29" s="22">
        <f>SUMIFS('OTV-广告位'!$E:$E,'OTV-广告位'!$A:$A,Cost!$AR29,'OTV-广告位'!$C:$C,Cost!AS$2,'OTV-广告位'!$B:$B,'OTV-广告位'!$B$6,'OTV-广告位'!$D:$D,Cost!AS$3)</f>
        <v>0</v>
      </c>
      <c r="AT29" s="22">
        <f>SUMIFS('OTV-广告位'!$E:$E,'OTV-广告位'!$A:$A,Cost!$AR29,'OTV-广告位'!$C:$C,Cost!AT$2,'OTV-广告位'!$B:$B,'OTV-广告位'!$B$6,'OTV-广告位'!$D:$D,Cost!AT$3)</f>
        <v>1299300</v>
      </c>
      <c r="AU29" s="22">
        <f>SUMIFS('OTV-广告位'!$E:$E,'OTV-广告位'!$A:$A,Cost!$AR29,'OTV-广告位'!$C:$C,Cost!AU$2,'OTV-广告位'!$B:$B,'OTV-广告位'!$B$6,'OTV-广告位'!$D:$D,Cost!AU$3)</f>
        <v>0</v>
      </c>
      <c r="AV29" s="22">
        <f>SUMIFS('OTV-广告位'!$E:$E,'OTV-广告位'!$A:$A,Cost!$AR29,'OTV-广告位'!$C:$C,Cost!AV$2,'OTV-广告位'!$B:$B,'OTV-广告位'!$B$6,'OTV-广告位'!$D:$D,Cost!AV$3)</f>
        <v>0</v>
      </c>
      <c r="AW29" s="22">
        <f>SUMIFS('OTV-广告位'!$E:$E,'OTV-广告位'!$A:$A,Cost!$AR29,'OTV-广告位'!$C:$C,Cost!AW$2,'OTV-广告位'!$B:$B,'OTV-广告位'!$B$6,'OTV-广告位'!$D:$D,Cost!AW$3)</f>
        <v>405730</v>
      </c>
      <c r="AX29" s="22">
        <f>SUMIFS('OTV-广告位'!$E:$E,'OTV-广告位'!$A:$A,Cost!$AR29,'OTV-广告位'!$C:$C,Cost!AX$2,'OTV-广告位'!$B:$B,'OTV-广告位'!$B$6,'OTV-广告位'!$D:$D,Cost!AX$3)</f>
        <v>0</v>
      </c>
      <c r="AY29" s="22">
        <f>SUMIFS('OTV-广告位'!$E:$E,'OTV-广告位'!$A:$A,Cost!$AR29,'OTV-广告位'!$C:$C,Cost!AY$2,'OTV-广告位'!$B:$B,'OTV-广告位'!$B$6,'OTV-广告位'!$D:$D,Cost!AY$3)</f>
        <v>0</v>
      </c>
      <c r="AZ29" s="22">
        <f>SUMIFS('OTV-广告位'!$E:$E,'OTV-广告位'!$A:$A,Cost!$AR29,'OTV-广告位'!$C:$C,Cost!AZ$2,'OTV-广告位'!$B:$B,'OTV-广告位'!$B$6,'OTV-广告位'!$D:$D,Cost!AZ$3)</f>
        <v>121284</v>
      </c>
      <c r="BA29" s="22">
        <f>SUMIFS('OTV-广告位'!$E:$E,'OTV-广告位'!$A:$A,Cost!$AR29,'OTV-广告位'!$C:$C,Cost!BA$2,'OTV-广告位'!$B:$B,'OTV-广告位'!$B$6,'OTV-广告位'!$D:$D,Cost!BA$3)</f>
        <v>0</v>
      </c>
      <c r="BB29" s="22">
        <f>SUMIFS('OTV-广告位'!$E:$E,'OTV-广告位'!$A:$A,Cost!$AR29,'OTV-广告位'!$C:$C,Cost!BB$2,'OTV-广告位'!$B:$B,'OTV-广告位'!$B$6,'OTV-广告位'!$D:$D,Cost!BB$3)</f>
        <v>0</v>
      </c>
      <c r="BC29" s="22">
        <f>SUMIFS('OTV-广告位'!$E:$E,'OTV-广告位'!$A:$A,Cost!$AR29,'OTV-广告位'!$C:$C,Cost!BC$2,'OTV-广告位'!$B:$B,'OTV-广告位'!$B$6,'OTV-广告位'!$D:$D,Cost!BC$3)</f>
        <v>135216</v>
      </c>
      <c r="BD29" s="22">
        <f>SUMIFS('OTV-广告位'!$E:$E,'OTV-广告位'!$A:$A,Cost!$AR29,'OTV-广告位'!$C:$C,Cost!BD$2,'OTV-广告位'!$B:$B,'OTV-广告位'!$B$6,'OTV-广告位'!$D:$D,Cost!BD$3)</f>
        <v>0</v>
      </c>
      <c r="BE29" s="22">
        <f>SUMIFS('OTT-广告位'!$E:$E,'OTT-广告位'!$B:$B,'OTT-广告位'!$B$6,'OTT-广告位'!$A:$A,Cost!$AR29,'OTT-广告位'!$C:$C,Cost!BE$2,'OTT-广告位'!$D:$D,Cost!BE$3)</f>
        <v>0</v>
      </c>
      <c r="BF29" s="22">
        <f>SUMIFS('OTT-广告位'!$E:$E,'OTT-广告位'!$B:$B,'OTT-广告位'!$B$6,'OTT-广告位'!$A:$A,Cost!$AR29,'OTT-广告位'!$C:$C,Cost!BF$2,'OTT-广告位'!$D:$D,Cost!BF$3)</f>
        <v>216285</v>
      </c>
      <c r="BG29" s="22">
        <f>SUMIFS('OTT-广告位'!$E:$E,'OTT-广告位'!$B:$B,'OTT-广告位'!$B$6,'OTT-广告位'!$A:$A,Cost!$AR29,'OTT-广告位'!$C:$C,Cost!BG$2,'OTT-广告位'!$D:$D,Cost!BG$3)</f>
        <v>0</v>
      </c>
      <c r="BH29" s="22">
        <f>SUMIFS('OTT-广告位'!$E:$E,'OTT-广告位'!$B:$B,'OTT-广告位'!$B$6,'OTT-广告位'!$A:$A,Cost!$AR29,'OTT-广告位'!$C:$C,Cost!BH$2,'OTT-广告位'!$D:$D,Cost!BH$3)</f>
        <v>0</v>
      </c>
      <c r="BI29" s="22">
        <f>SUMIFS('OTT-广告位'!$E:$E,'OTT-广告位'!$B:$B,'OTT-广告位'!$B$6,'OTT-广告位'!$A:$A,Cost!$AR29,'OTT-广告位'!$C:$C,Cost!BI$2,'OTT-广告位'!$D:$D,Cost!BI$3)</f>
        <v>39977</v>
      </c>
      <c r="BJ29" s="22">
        <f>SUMIFS('OTT-广告位'!$E:$E,'OTT-广告位'!$B:$B,'OTT-广告位'!$B$6,'OTT-广告位'!$A:$A,Cost!$AR29,'OTT-广告位'!$C:$C,Cost!BJ$2,'OTT-广告位'!$D:$D,Cost!BJ$3)</f>
        <v>0</v>
      </c>
      <c r="BK29" s="22">
        <f>SUMIFS('OTT-广告位'!$E:$E,'OTT-广告位'!$B:$B,'OTT-广告位'!$B$6,'OTT-广告位'!$A:$A,Cost!$AR29,'OTT-广告位'!$C:$C,Cost!BK$2,'OTT-广告位'!$D:$D,Cost!BK$3)</f>
        <v>0</v>
      </c>
      <c r="BL29" s="22">
        <f>SUMIFS('OTT-广告位'!$E:$E,'OTT-广告位'!$B:$B,'OTT-广告位'!$B$6,'OTT-广告位'!$A:$A,Cost!$AR29,'OTT-广告位'!$C:$C,Cost!BL$2,'OTT-广告位'!$D:$D,Cost!BL$3)</f>
        <v>40364</v>
      </c>
      <c r="BM29" s="22">
        <f>SUMIFS('OTT-广告位'!$E:$E,'OTT-广告位'!$B:$B,'OTT-广告位'!$B$6,'OTT-广告位'!$A:$A,Cost!$AR29,'OTT-广告位'!$C:$C,Cost!BM$2,'OTT-广告位'!$D:$D,Cost!BM$3)</f>
        <v>0</v>
      </c>
      <c r="BN29" s="22">
        <f>SUMIFS('OTT-广告位'!$E:$E,'OTT-广告位'!$B:$B,'OTT-广告位'!$B$6,'OTT-广告位'!$A:$A,Cost!$AR29,'OTT-广告位'!$C:$C,Cost!BN$2,'OTT-广告位'!$D:$D,Cost!BN$3)</f>
        <v>0</v>
      </c>
      <c r="BO29" s="22">
        <f>SUMIFS('OTT-广告位'!$E:$E,'OTT-广告位'!$B:$B,'OTT-广告位'!$B$6,'OTT-广告位'!$A:$A,Cost!$AR29,'OTT-广告位'!$C:$C,Cost!BO$2,'OTT-广告位'!$D:$D,Cost!BO$3)</f>
        <v>71942</v>
      </c>
      <c r="BP29" s="22">
        <f>SUMIFS('OTT-广告位'!$E:$E,'OTT-广告位'!$B:$B,'OTT-广告位'!$B$6,'OTT-广告位'!$A:$A,Cost!$AR29,'OTT-广告位'!$C:$C,Cost!BP$2,'OTT-广告位'!$D:$D,Cost!BP$3)</f>
        <v>0</v>
      </c>
      <c r="BR29" s="66" t="s">
        <v>124</v>
      </c>
      <c r="BS29" s="22">
        <f>SUMIFS(Spotplan!$F:$F,Spotplan!$B:$B,Cost!BS$2,Spotplan!$C:$C,Cost!$BR29,Spotplan!$A:$A,$BS$1,Spotplan!$D:$D,Cost!BS$3)</f>
        <v>0</v>
      </c>
      <c r="BT29" s="22">
        <f>SUMIFS(Spotplan!$F:$F,Spotplan!$B:$B,Cost!BT$2,Spotplan!$C:$C,Cost!$BR29,Spotplan!$A:$A,$BS$1,Spotplan!$D:$D,Cost!BT$3)</f>
        <v>944000</v>
      </c>
      <c r="BU29" s="22">
        <f>SUMIFS(Spotplan!$F:$F,Spotplan!$B:$B,Cost!BU$2,Spotplan!$C:$C,Cost!$BR29,Spotplan!$A:$A,$BS$1,Spotplan!$D:$D,Cost!BU$3)</f>
        <v>0</v>
      </c>
      <c r="BV29" s="22">
        <f>SUMIFS(Spotplan!$F:$F,Spotplan!$B:$B,Cost!BV$2,Spotplan!$C:$C,Cost!$BR29,Spotplan!$A:$A,$BS$1,Spotplan!$D:$D,Cost!BV$3)</f>
        <v>0</v>
      </c>
      <c r="BW29" s="22">
        <f>SUMIFS(Spotplan!$F:$F,Spotplan!$B:$B,Cost!BW$2,Spotplan!$C:$C,Cost!$BR29,Spotplan!$A:$A,$BS$1,Spotplan!$D:$D,Cost!BW$3)</f>
        <v>736000</v>
      </c>
      <c r="BX29" s="22">
        <f>SUMIFS(Spotplan!$F:$F,Spotplan!$B:$B,Cost!BX$2,Spotplan!$C:$C,Cost!$BR29,Spotplan!$A:$A,$BS$1,Spotplan!$D:$D,Cost!BX$3)</f>
        <v>0</v>
      </c>
      <c r="BY29" s="22">
        <f>SUMIFS(Spotplan!$F:$F,Spotplan!$B:$B,Cost!BY$2,Spotplan!$C:$C,Cost!$BR29,Spotplan!$A:$A,$BS$1,Spotplan!$D:$D,Cost!BY$3)</f>
        <v>0</v>
      </c>
      <c r="BZ29" s="22">
        <f>SUMIFS(Spotplan!$F:$F,Spotplan!$B:$B,Cost!BZ$2,Spotplan!$C:$C,Cost!$BR29,Spotplan!$A:$A,$BS$1,Spotplan!$D:$D,Cost!BZ$3)</f>
        <v>120000</v>
      </c>
      <c r="CA29" s="22">
        <f>SUMIFS(Spotplan!$F:$F,Spotplan!$B:$B,Cost!CA$2,Spotplan!$C:$C,Cost!$BR29,Spotplan!$A:$A,$BS$1,Spotplan!$D:$D,Cost!CA$3)</f>
        <v>0</v>
      </c>
      <c r="CB29" s="22">
        <f>SUMIFS(Spotplan!$F:$F,Spotplan!$B:$B,Cost!CB$2,Spotplan!$C:$C,Cost!$BR29,Spotplan!$A:$A,$BS$1,Spotplan!$D:$D,Cost!CB$3)</f>
        <v>0</v>
      </c>
      <c r="CC29" s="22">
        <f>SUMIFS(Spotplan!$F:$F,Spotplan!$B:$B,Cost!CC$2,Spotplan!$C:$C,Cost!$BR29,Spotplan!$A:$A,$BS$1,Spotplan!$D:$D,Cost!CC$3)</f>
        <v>128000</v>
      </c>
      <c r="CD29" s="22">
        <f>SUMIFS(Spotplan!$F:$F,Spotplan!$B:$B,Cost!CD$2,Spotplan!$C:$C,Cost!$BR29,Spotplan!$A:$A,$BS$1,Spotplan!$D:$D,Cost!CD$3)</f>
        <v>0</v>
      </c>
      <c r="CE29" s="22">
        <f>SUMIFS(Spotplan!$F:$F,Spotplan!$B:$B,Cost!CE$2,Spotplan!$C:$C,Cost!$BR29,Spotplan!$A:$A,$CE$1,Spotplan!$D:$D,Cost!CE$3)</f>
        <v>0</v>
      </c>
      <c r="CF29" s="22">
        <f>SUMIFS(Spotplan!$F:$F,Spotplan!$B:$B,Cost!CF$2,Spotplan!$C:$C,Cost!$BR29,Spotplan!$A:$A,$CE$1,Spotplan!$D:$D,Cost!CF$3)</f>
        <v>128000</v>
      </c>
      <c r="CG29" s="22">
        <f>SUMIFS(Spotplan!$F:$F,Spotplan!$B:$B,Cost!CG$2,Spotplan!$C:$C,Cost!$BR29,Spotplan!$A:$A,$CE$1,Spotplan!$D:$D,Cost!CG$3)</f>
        <v>0</v>
      </c>
      <c r="CH29" s="22">
        <f>SUMIFS(Spotplan!$F:$F,Spotplan!$B:$B,Cost!CH$2,Spotplan!$C:$C,Cost!$BR29,Spotplan!$A:$A,$CE$1,Spotplan!$D:$D,Cost!CH$3)</f>
        <v>0</v>
      </c>
      <c r="CI29" s="22">
        <f>SUMIFS(Spotplan!$F:$F,Spotplan!$B:$B,Cost!CI$2,Spotplan!$C:$C,Cost!$BR29,Spotplan!$A:$A,$CE$1,Spotplan!$D:$D,Cost!CI$3)</f>
        <v>40000</v>
      </c>
      <c r="CJ29" s="22">
        <f>SUMIFS(Spotplan!$F:$F,Spotplan!$B:$B,Cost!CJ$2,Spotplan!$C:$C,Cost!$BR29,Spotplan!$A:$A,$CE$1,Spotplan!$D:$D,Cost!CJ$3)</f>
        <v>0</v>
      </c>
      <c r="CK29" s="22">
        <f>SUMIFS(Spotplan!$F:$F,Spotplan!$B:$B,Cost!CK$2,Spotplan!$C:$C,Cost!$BR29,Spotplan!$A:$A,$CE$1,Spotplan!$D:$D,Cost!CK$3)</f>
        <v>0</v>
      </c>
      <c r="CL29" s="22">
        <f>SUMIFS(Spotplan!$F:$F,Spotplan!$B:$B,Cost!CL$2,Spotplan!$C:$C,Cost!$BR29,Spotplan!$A:$A,$CE$1,Spotplan!$D:$D,Cost!CL$3)</f>
        <v>40000</v>
      </c>
      <c r="CM29" s="22">
        <f>SUMIFS(Spotplan!$F:$F,Spotplan!$B:$B,Cost!CM$2,Spotplan!$C:$C,Cost!$BR29,Spotplan!$A:$A,$CE$1,Spotplan!$D:$D,Cost!CM$3)</f>
        <v>0</v>
      </c>
      <c r="CN29" s="22">
        <f>SUMIFS(Spotplan!$F:$F,Spotplan!$B:$B,Cost!CN$2,Spotplan!$C:$C,Cost!$BR29,Spotplan!$A:$A,$CE$1,Spotplan!$D:$D,Cost!CN$3)</f>
        <v>0</v>
      </c>
      <c r="CO29" s="22">
        <f>SUMIFS(Spotplan!$F:$F,Spotplan!$B:$B,Cost!CO$2,Spotplan!$C:$C,Cost!$BR29,Spotplan!$A:$A,$CE$1,Spotplan!$D:$D,Cost!CO$3)</f>
        <v>64000</v>
      </c>
      <c r="CP29" s="22">
        <f>SUMIFS(Spotplan!$F:$F,Spotplan!$B:$B,Cost!CP$2,Spotplan!$C:$C,Cost!$BR29,Spotplan!$A:$A,$CE$1,Spotplan!$D:$D,Cost!CP$3)</f>
        <v>0</v>
      </c>
    </row>
    <row r="30" spans="5:94">
      <c r="E30" s="103" t="s">
        <v>206</v>
      </c>
      <c r="F30" s="23">
        <f t="shared" si="5"/>
        <v>0</v>
      </c>
      <c r="G30" s="23">
        <f t="shared" si="6"/>
        <v>7490.5599999999995</v>
      </c>
      <c r="H30" s="23">
        <f t="shared" si="7"/>
        <v>0</v>
      </c>
      <c r="I30" s="23">
        <f t="shared" si="8"/>
        <v>0</v>
      </c>
      <c r="J30" s="23">
        <f t="shared" si="9"/>
        <v>9004.4028479999997</v>
      </c>
      <c r="K30" s="23">
        <f t="shared" si="10"/>
        <v>0</v>
      </c>
      <c r="L30" s="23">
        <f t="shared" si="11"/>
        <v>0</v>
      </c>
      <c r="M30" s="23">
        <f t="shared" si="12"/>
        <v>1386</v>
      </c>
      <c r="N30" s="23">
        <f t="shared" si="13"/>
        <v>0</v>
      </c>
      <c r="O30" s="23">
        <f t="shared" si="14"/>
        <v>0</v>
      </c>
      <c r="P30" s="23">
        <f t="shared" si="15"/>
        <v>1111.5</v>
      </c>
      <c r="Q30" s="23">
        <f t="shared" si="16"/>
        <v>0</v>
      </c>
      <c r="R30" s="23">
        <f t="shared" si="17"/>
        <v>18992.462847999999</v>
      </c>
      <c r="S30" s="23">
        <f t="shared" si="18"/>
        <v>0</v>
      </c>
      <c r="T30" s="23">
        <f t="shared" si="19"/>
        <v>1926.1440000000002</v>
      </c>
      <c r="U30" s="23">
        <f t="shared" si="20"/>
        <v>0</v>
      </c>
      <c r="V30" s="23">
        <f t="shared" si="21"/>
        <v>0</v>
      </c>
      <c r="W30" s="23">
        <f t="shared" si="22"/>
        <v>680.06399999999996</v>
      </c>
      <c r="X30" s="23">
        <f t="shared" si="23"/>
        <v>0</v>
      </c>
      <c r="Y30" s="23">
        <f t="shared" si="24"/>
        <v>0</v>
      </c>
      <c r="Z30" s="23">
        <f t="shared" si="25"/>
        <v>1108.8</v>
      </c>
      <c r="AA30" s="23">
        <f t="shared" si="26"/>
        <v>0</v>
      </c>
      <c r="AB30" s="23">
        <f t="shared" si="27"/>
        <v>0</v>
      </c>
      <c r="AC30" s="23">
        <f t="shared" si="28"/>
        <v>691.59999999999991</v>
      </c>
      <c r="AD30" s="23">
        <f t="shared" si="29"/>
        <v>0</v>
      </c>
      <c r="AE30" s="23">
        <f t="shared" si="32"/>
        <v>4406.6080000000002</v>
      </c>
      <c r="AF30" s="23">
        <f t="shared" si="33"/>
        <v>23399.070847999999</v>
      </c>
      <c r="AH30" s="66" t="s">
        <v>206</v>
      </c>
      <c r="AI30" s="59">
        <v>16.72</v>
      </c>
      <c r="AJ30" s="59">
        <v>15.455999999999998</v>
      </c>
      <c r="AK30" s="59">
        <v>17.324999999999999</v>
      </c>
      <c r="AL30" s="59">
        <v>15.4375</v>
      </c>
      <c r="AM30" s="189">
        <v>26.752000000000002</v>
      </c>
      <c r="AN30" s="59">
        <v>42.503999999999998</v>
      </c>
      <c r="AO30" s="189">
        <v>34.65</v>
      </c>
      <c r="AP30" s="59">
        <v>21.612499999999997</v>
      </c>
      <c r="AR30" s="66" t="s">
        <v>206</v>
      </c>
      <c r="AS30" s="22">
        <f>SUMIFS('OTV-广告位'!$E:$E,'OTV-广告位'!$A:$A,Cost!$AR30,'OTV-广告位'!$C:$C,Cost!AS$2,'OTV-广告位'!$B:$B,'OTV-广告位'!$B$6,'OTV-广告位'!$D:$D,Cost!AS$3)</f>
        <v>0</v>
      </c>
      <c r="AT30" s="22">
        <f>SUMIFS('OTV-广告位'!$E:$E,'OTV-广告位'!$A:$A,Cost!$AR30,'OTV-广告位'!$C:$C,Cost!AT$2,'OTV-广告位'!$B:$B,'OTV-广告位'!$B$6,'OTV-广告位'!$D:$D,Cost!AT$3)</f>
        <v>641567</v>
      </c>
      <c r="AU30" s="22">
        <f>SUMIFS('OTV-广告位'!$E:$E,'OTV-广告位'!$A:$A,Cost!$AR30,'OTV-广告位'!$C:$C,Cost!AU$2,'OTV-广告位'!$B:$B,'OTV-广告位'!$B$6,'OTV-广告位'!$D:$D,Cost!AU$3)</f>
        <v>0</v>
      </c>
      <c r="AV30" s="22">
        <f>SUMIFS('OTV-广告位'!$E:$E,'OTV-广告位'!$A:$A,Cost!$AR30,'OTV-广告位'!$C:$C,Cost!AV$2,'OTV-广告位'!$B:$B,'OTV-广告位'!$B$6,'OTV-广告位'!$D:$D,Cost!AV$3)</f>
        <v>0</v>
      </c>
      <c r="AW30" s="22">
        <f>SUMIFS('OTV-广告位'!$E:$E,'OTV-广告位'!$A:$A,Cost!$AR30,'OTV-广告位'!$C:$C,Cost!AW$2,'OTV-广告位'!$B:$B,'OTV-广告位'!$B$6,'OTV-广告位'!$D:$D,Cost!AW$3)</f>
        <v>582583</v>
      </c>
      <c r="AX30" s="22">
        <f>SUMIFS('OTV-广告位'!$E:$E,'OTV-广告位'!$A:$A,Cost!$AR30,'OTV-广告位'!$C:$C,Cost!AX$2,'OTV-广告位'!$B:$B,'OTV-广告位'!$B$6,'OTV-广告位'!$D:$D,Cost!AX$3)</f>
        <v>0</v>
      </c>
      <c r="AY30" s="22">
        <f>SUMIFS('OTV-广告位'!$E:$E,'OTV-广告位'!$A:$A,Cost!$AR30,'OTV-广告位'!$C:$C,Cost!AY$2,'OTV-广告位'!$B:$B,'OTV-广告位'!$B$6,'OTV-广告位'!$D:$D,Cost!AY$3)</f>
        <v>0</v>
      </c>
      <c r="AZ30" s="22">
        <f>SUMIFS('OTV-广告位'!$E:$E,'OTV-广告位'!$A:$A,Cost!$AR30,'OTV-广告位'!$C:$C,Cost!AZ$2,'OTV-广告位'!$B:$B,'OTV-广告位'!$B$6,'OTV-广告位'!$D:$D,Cost!AZ$3)</f>
        <v>80654</v>
      </c>
      <c r="BA30" s="22">
        <f>SUMIFS('OTV-广告位'!$E:$E,'OTV-广告位'!$A:$A,Cost!$AR30,'OTV-广告位'!$C:$C,Cost!BA$2,'OTV-广告位'!$B:$B,'OTV-广告位'!$B$6,'OTV-广告位'!$D:$D,Cost!BA$3)</f>
        <v>0</v>
      </c>
      <c r="BB30" s="22">
        <f>SUMIFS('OTV-广告位'!$E:$E,'OTV-广告位'!$A:$A,Cost!$AR30,'OTV-广告位'!$C:$C,Cost!BB$2,'OTV-广告位'!$B:$B,'OTV-广告位'!$B$6,'OTV-广告位'!$D:$D,Cost!BB$3)</f>
        <v>0</v>
      </c>
      <c r="BC30" s="22">
        <f>SUMIFS('OTV-广告位'!$E:$E,'OTV-广告位'!$A:$A,Cost!$AR30,'OTV-广告位'!$C:$C,Cost!BC$2,'OTV-广告位'!$B:$B,'OTV-广告位'!$B$6,'OTV-广告位'!$D:$D,Cost!BC$3)</f>
        <v>80408</v>
      </c>
      <c r="BD30" s="22">
        <f>SUMIFS('OTV-广告位'!$E:$E,'OTV-广告位'!$A:$A,Cost!$AR30,'OTV-广告位'!$C:$C,Cost!BD$2,'OTV-广告位'!$B:$B,'OTV-广告位'!$B$6,'OTV-广告位'!$D:$D,Cost!BD$3)</f>
        <v>0</v>
      </c>
      <c r="BE30" s="22">
        <f>SUMIFS('OTT-广告位'!$E:$E,'OTT-广告位'!$B:$B,'OTT-广告位'!$B$6,'OTT-广告位'!$A:$A,Cost!$AR30,'OTT-广告位'!$C:$C,Cost!BE$2,'OTT-广告位'!$D:$D,Cost!BE$3)</f>
        <v>0</v>
      </c>
      <c r="BF30" s="22">
        <f>SUMIFS('OTT-广告位'!$E:$E,'OTT-广告位'!$B:$B,'OTT-广告位'!$B$6,'OTT-广告位'!$A:$A,Cost!$AR30,'OTT-广告位'!$C:$C,Cost!BF$2,'OTT-广告位'!$D:$D,Cost!BF$3)</f>
        <v>131457</v>
      </c>
      <c r="BG30" s="22">
        <f>SUMIFS('OTT-广告位'!$E:$E,'OTT-广告位'!$B:$B,'OTT-广告位'!$B$6,'OTT-广告位'!$A:$A,Cost!$AR30,'OTT-广告位'!$C:$C,Cost!BG$2,'OTT-广告位'!$D:$D,Cost!BG$3)</f>
        <v>0</v>
      </c>
      <c r="BH30" s="22">
        <f>SUMIFS('OTT-广告位'!$E:$E,'OTT-广告位'!$B:$B,'OTT-广告位'!$B$6,'OTT-广告位'!$A:$A,Cost!$AR30,'OTT-广告位'!$C:$C,Cost!BH$2,'OTT-广告位'!$D:$D,Cost!BH$3)</f>
        <v>0</v>
      </c>
      <c r="BI30" s="22">
        <f>SUMIFS('OTT-广告位'!$E:$E,'OTT-广告位'!$B:$B,'OTT-广告位'!$B$6,'OTT-广告位'!$A:$A,Cost!$AR30,'OTT-广告位'!$C:$C,Cost!BI$2,'OTT-广告位'!$D:$D,Cost!BI$3)</f>
        <v>16005</v>
      </c>
      <c r="BJ30" s="22">
        <f>SUMIFS('OTT-广告位'!$E:$E,'OTT-广告位'!$B:$B,'OTT-广告位'!$B$6,'OTT-广告位'!$A:$A,Cost!$AR30,'OTT-广告位'!$C:$C,Cost!BJ$2,'OTT-广告位'!$D:$D,Cost!BJ$3)</f>
        <v>0</v>
      </c>
      <c r="BK30" s="22">
        <f>SUMIFS('OTT-广告位'!$E:$E,'OTT-广告位'!$B:$B,'OTT-广告位'!$B$6,'OTT-广告位'!$A:$A,Cost!$AR30,'OTT-广告位'!$C:$C,Cost!BK$2,'OTT-广告位'!$D:$D,Cost!BK$3)</f>
        <v>0</v>
      </c>
      <c r="BL30" s="22">
        <f>SUMIFS('OTT-广告位'!$E:$E,'OTT-广告位'!$B:$B,'OTT-广告位'!$B$6,'OTT-广告位'!$A:$A,Cost!$AR30,'OTT-广告位'!$C:$C,Cost!BL$2,'OTT-广告位'!$D:$D,Cost!BL$3)</f>
        <v>32237</v>
      </c>
      <c r="BM30" s="22">
        <f>SUMIFS('OTT-广告位'!$E:$E,'OTT-广告位'!$B:$B,'OTT-广告位'!$B$6,'OTT-广告位'!$A:$A,Cost!$AR30,'OTT-广告位'!$C:$C,Cost!BM$2,'OTT-广告位'!$D:$D,Cost!BM$3)</f>
        <v>0</v>
      </c>
      <c r="BN30" s="22">
        <f>SUMIFS('OTT-广告位'!$E:$E,'OTT-广告位'!$B:$B,'OTT-广告位'!$B$6,'OTT-广告位'!$A:$A,Cost!$AR30,'OTT-广告位'!$C:$C,Cost!BN$2,'OTT-广告位'!$D:$D,Cost!BN$3)</f>
        <v>0</v>
      </c>
      <c r="BO30" s="22">
        <f>SUMIFS('OTT-广告位'!$E:$E,'OTT-广告位'!$B:$B,'OTT-广告位'!$B$6,'OTT-广告位'!$A:$A,Cost!$AR30,'OTT-广告位'!$C:$C,Cost!BO$2,'OTT-广告位'!$D:$D,Cost!BO$3)</f>
        <v>35920</v>
      </c>
      <c r="BP30" s="22">
        <f>SUMIFS('OTT-广告位'!$E:$E,'OTT-广告位'!$B:$B,'OTT-广告位'!$B$6,'OTT-广告位'!$A:$A,Cost!$AR30,'OTT-广告位'!$C:$C,Cost!BP$2,'OTT-广告位'!$D:$D,Cost!BP$3)</f>
        <v>0</v>
      </c>
      <c r="BR30" s="66" t="s">
        <v>206</v>
      </c>
      <c r="BS30" s="22">
        <f>SUMIFS(Spotplan!$F:$F,Spotplan!$B:$B,Cost!BS$2,Spotplan!$C:$C,Cost!$BR30,Spotplan!$A:$A,$BS$1,Spotplan!$D:$D,Cost!BS$3)</f>
        <v>0</v>
      </c>
      <c r="BT30" s="22">
        <f>SUMIFS(Spotplan!$F:$F,Spotplan!$B:$B,Cost!BT$2,Spotplan!$C:$C,Cost!$BR30,Spotplan!$A:$A,$BS$1,Spotplan!$D:$D,Cost!BT$3)</f>
        <v>448000</v>
      </c>
      <c r="BU30" s="22">
        <f>SUMIFS(Spotplan!$F:$F,Spotplan!$B:$B,Cost!BU$2,Spotplan!$C:$C,Cost!$BR30,Spotplan!$A:$A,$BS$1,Spotplan!$D:$D,Cost!BU$3)</f>
        <v>0</v>
      </c>
      <c r="BV30" s="22">
        <f>SUMIFS(Spotplan!$F:$F,Spotplan!$B:$B,Cost!BV$2,Spotplan!$C:$C,Cost!$BR30,Spotplan!$A:$A,$BS$1,Spotplan!$D:$D,Cost!BV$3)</f>
        <v>0</v>
      </c>
      <c r="BW30" s="22">
        <f>SUMIFS(Spotplan!$F:$F,Spotplan!$B:$B,Cost!BW$2,Spotplan!$C:$C,Cost!$BR30,Spotplan!$A:$A,$BS$1,Spotplan!$D:$D,Cost!BW$3)</f>
        <v>688000</v>
      </c>
      <c r="BX30" s="22">
        <f>SUMIFS(Spotplan!$F:$F,Spotplan!$B:$B,Cost!BX$2,Spotplan!$C:$C,Cost!$BR30,Spotplan!$A:$A,$BS$1,Spotplan!$D:$D,Cost!BX$3)</f>
        <v>0</v>
      </c>
      <c r="BY30" s="22">
        <f>SUMIFS(Spotplan!$F:$F,Spotplan!$B:$B,Cost!BY$2,Spotplan!$C:$C,Cost!$BR30,Spotplan!$A:$A,$BS$1,Spotplan!$D:$D,Cost!BY$3)</f>
        <v>0</v>
      </c>
      <c r="BZ30" s="22">
        <f>SUMIFS(Spotplan!$F:$F,Spotplan!$B:$B,Cost!BZ$2,Spotplan!$C:$C,Cost!$BR30,Spotplan!$A:$A,$BS$1,Spotplan!$D:$D,Cost!BZ$3)</f>
        <v>80000</v>
      </c>
      <c r="CA30" s="22">
        <f>SUMIFS(Spotplan!$F:$F,Spotplan!$B:$B,Cost!CA$2,Spotplan!$C:$C,Cost!$BR30,Spotplan!$A:$A,$BS$1,Spotplan!$D:$D,Cost!CA$3)</f>
        <v>0</v>
      </c>
      <c r="CB30" s="22">
        <f>SUMIFS(Spotplan!$F:$F,Spotplan!$B:$B,Cost!CB$2,Spotplan!$C:$C,Cost!$BR30,Spotplan!$A:$A,$BS$1,Spotplan!$D:$D,Cost!CB$3)</f>
        <v>0</v>
      </c>
      <c r="CC30" s="22">
        <f>SUMIFS(Spotplan!$F:$F,Spotplan!$B:$B,Cost!CC$2,Spotplan!$C:$C,Cost!$BR30,Spotplan!$A:$A,$BS$1,Spotplan!$D:$D,Cost!CC$3)</f>
        <v>72000</v>
      </c>
      <c r="CD30" s="22">
        <f>SUMIFS(Spotplan!$F:$F,Spotplan!$B:$B,Cost!CD$2,Spotplan!$C:$C,Cost!$BR30,Spotplan!$A:$A,$BS$1,Spotplan!$D:$D,Cost!CD$3)</f>
        <v>0</v>
      </c>
      <c r="CE30" s="22">
        <f>SUMIFS(Spotplan!$F:$F,Spotplan!$B:$B,Cost!CE$2,Spotplan!$C:$C,Cost!$BR30,Spotplan!$A:$A,$CE$1,Spotplan!$D:$D,Cost!CE$3)</f>
        <v>0</v>
      </c>
      <c r="CF30" s="22">
        <f>SUMIFS(Spotplan!$F:$F,Spotplan!$B:$B,Cost!CF$2,Spotplan!$C:$C,Cost!$BR30,Spotplan!$A:$A,$CE$1,Spotplan!$D:$D,Cost!CF$3)</f>
        <v>72000</v>
      </c>
      <c r="CG30" s="22">
        <f>SUMIFS(Spotplan!$F:$F,Spotplan!$B:$B,Cost!CG$2,Spotplan!$C:$C,Cost!$BR30,Spotplan!$A:$A,$CE$1,Spotplan!$D:$D,Cost!CG$3)</f>
        <v>0</v>
      </c>
      <c r="CH30" s="22">
        <f>SUMIFS(Spotplan!$F:$F,Spotplan!$B:$B,Cost!CH$2,Spotplan!$C:$C,Cost!$BR30,Spotplan!$A:$A,$CE$1,Spotplan!$D:$D,Cost!CH$3)</f>
        <v>0</v>
      </c>
      <c r="CI30" s="22">
        <f>SUMIFS(Spotplan!$F:$F,Spotplan!$B:$B,Cost!CI$2,Spotplan!$C:$C,Cost!$BR30,Spotplan!$A:$A,$CE$1,Spotplan!$D:$D,Cost!CI$3)</f>
        <v>16000</v>
      </c>
      <c r="CJ30" s="22">
        <f>SUMIFS(Spotplan!$F:$F,Spotplan!$B:$B,Cost!CJ$2,Spotplan!$C:$C,Cost!$BR30,Spotplan!$A:$A,$CE$1,Spotplan!$D:$D,Cost!CJ$3)</f>
        <v>0</v>
      </c>
      <c r="CK30" s="22">
        <f>SUMIFS(Spotplan!$F:$F,Spotplan!$B:$B,Cost!CK$2,Spotplan!$C:$C,Cost!$BR30,Spotplan!$A:$A,$CE$1,Spotplan!$D:$D,Cost!CK$3)</f>
        <v>0</v>
      </c>
      <c r="CL30" s="22">
        <f>SUMIFS(Spotplan!$F:$F,Spotplan!$B:$B,Cost!CL$2,Spotplan!$C:$C,Cost!$BR30,Spotplan!$A:$A,$CE$1,Spotplan!$D:$D,Cost!CL$3)</f>
        <v>32000</v>
      </c>
      <c r="CM30" s="22">
        <f>SUMIFS(Spotplan!$F:$F,Spotplan!$B:$B,Cost!CM$2,Spotplan!$C:$C,Cost!$BR30,Spotplan!$A:$A,$CE$1,Spotplan!$D:$D,Cost!CM$3)</f>
        <v>0</v>
      </c>
      <c r="CN30" s="22">
        <f>SUMIFS(Spotplan!$F:$F,Spotplan!$B:$B,Cost!CN$2,Spotplan!$C:$C,Cost!$BR30,Spotplan!$A:$A,$CE$1,Spotplan!$D:$D,Cost!CN$3)</f>
        <v>0</v>
      </c>
      <c r="CO30" s="22">
        <f>SUMIFS(Spotplan!$F:$F,Spotplan!$B:$B,Cost!CO$2,Spotplan!$C:$C,Cost!$BR30,Spotplan!$A:$A,$CE$1,Spotplan!$D:$D,Cost!CO$3)</f>
        <v>32000</v>
      </c>
      <c r="CP30" s="22">
        <f>SUMIFS(Spotplan!$F:$F,Spotplan!$B:$B,Cost!CP$2,Spotplan!$C:$C,Cost!$BR30,Spotplan!$A:$A,$CE$1,Spotplan!$D:$D,Cost!CP$3)</f>
        <v>0</v>
      </c>
    </row>
    <row r="31" spans="5:94">
      <c r="E31" s="103" t="s">
        <v>207</v>
      </c>
      <c r="F31" s="23">
        <f t="shared" si="5"/>
        <v>0</v>
      </c>
      <c r="G31" s="23">
        <f t="shared" si="6"/>
        <v>19127.68</v>
      </c>
      <c r="H31" s="23">
        <f t="shared" si="7"/>
        <v>0</v>
      </c>
      <c r="I31" s="23">
        <f t="shared" si="8"/>
        <v>0</v>
      </c>
      <c r="J31" s="23">
        <f t="shared" si="9"/>
        <v>13289.748863999997</v>
      </c>
      <c r="K31" s="23">
        <f t="shared" si="10"/>
        <v>0</v>
      </c>
      <c r="L31" s="23">
        <f t="shared" si="11"/>
        <v>0</v>
      </c>
      <c r="M31" s="23">
        <f t="shared" si="12"/>
        <v>2633.4</v>
      </c>
      <c r="N31" s="23">
        <f t="shared" si="13"/>
        <v>0</v>
      </c>
      <c r="O31" s="23">
        <f t="shared" si="14"/>
        <v>0</v>
      </c>
      <c r="P31" s="23">
        <f t="shared" si="15"/>
        <v>2223</v>
      </c>
      <c r="Q31" s="23">
        <f t="shared" si="16"/>
        <v>0</v>
      </c>
      <c r="R31" s="23">
        <f t="shared" si="17"/>
        <v>37273.828863999996</v>
      </c>
      <c r="S31" s="23">
        <f t="shared" si="18"/>
        <v>0</v>
      </c>
      <c r="T31" s="23">
        <f t="shared" si="19"/>
        <v>3424.2560000000003</v>
      </c>
      <c r="U31" s="23">
        <f t="shared" si="20"/>
        <v>0</v>
      </c>
      <c r="V31" s="23">
        <f t="shared" si="21"/>
        <v>0</v>
      </c>
      <c r="W31" s="23">
        <f t="shared" si="22"/>
        <v>1700.16</v>
      </c>
      <c r="X31" s="23">
        <f t="shared" si="23"/>
        <v>0</v>
      </c>
      <c r="Y31" s="23">
        <f t="shared" si="24"/>
        <v>0</v>
      </c>
      <c r="Z31" s="23">
        <f t="shared" si="25"/>
        <v>1663.2</v>
      </c>
      <c r="AA31" s="23">
        <f t="shared" si="26"/>
        <v>0</v>
      </c>
      <c r="AB31" s="23">
        <f t="shared" si="27"/>
        <v>0</v>
      </c>
      <c r="AC31" s="23">
        <f t="shared" si="28"/>
        <v>1210.2999999999997</v>
      </c>
      <c r="AD31" s="23">
        <f t="shared" si="29"/>
        <v>0</v>
      </c>
      <c r="AE31" s="23">
        <f t="shared" si="32"/>
        <v>7997.9159999999993</v>
      </c>
      <c r="AF31" s="23">
        <f t="shared" si="33"/>
        <v>45271.744863999993</v>
      </c>
      <c r="AH31" s="66" t="s">
        <v>207</v>
      </c>
      <c r="AI31" s="59">
        <v>16.72</v>
      </c>
      <c r="AJ31" s="59">
        <v>15.455999999999998</v>
      </c>
      <c r="AK31" s="59">
        <v>17.324999999999999</v>
      </c>
      <c r="AL31" s="59">
        <v>15.4375</v>
      </c>
      <c r="AM31" s="189">
        <v>26.752000000000002</v>
      </c>
      <c r="AN31" s="59">
        <v>42.503999999999998</v>
      </c>
      <c r="AO31" s="189">
        <v>34.65</v>
      </c>
      <c r="AP31" s="59">
        <v>21.612499999999997</v>
      </c>
      <c r="AR31" s="66" t="s">
        <v>207</v>
      </c>
      <c r="AS31" s="22">
        <f>SUMIFS('OTV-广告位'!$E:$E,'OTV-广告位'!$A:$A,Cost!$AR31,'OTV-广告位'!$C:$C,Cost!AS$2,'OTV-广告位'!$B:$B,'OTV-广告位'!$B$6,'OTV-广告位'!$D:$D,Cost!AS$3)</f>
        <v>0</v>
      </c>
      <c r="AT31" s="22">
        <f>SUMIFS('OTV-广告位'!$E:$E,'OTV-广告位'!$A:$A,Cost!$AR31,'OTV-广告位'!$C:$C,Cost!AT$2,'OTV-广告位'!$B:$B,'OTV-广告位'!$B$6,'OTV-广告位'!$D:$D,Cost!AT$3)</f>
        <v>1509299</v>
      </c>
      <c r="AU31" s="22">
        <f>SUMIFS('OTV-广告位'!$E:$E,'OTV-广告位'!$A:$A,Cost!$AR31,'OTV-广告位'!$C:$C,Cost!AU$2,'OTV-广告位'!$B:$B,'OTV-广告位'!$B$6,'OTV-广告位'!$D:$D,Cost!AU$3)</f>
        <v>0</v>
      </c>
      <c r="AV31" s="22">
        <f>SUMIFS('OTV-广告位'!$E:$E,'OTV-广告位'!$A:$A,Cost!$AR31,'OTV-广告位'!$C:$C,Cost!AV$2,'OTV-广告位'!$B:$B,'OTV-广告位'!$B$6,'OTV-广告位'!$D:$D,Cost!AV$3)</f>
        <v>0</v>
      </c>
      <c r="AW31" s="22">
        <f>SUMIFS('OTV-广告位'!$E:$E,'OTV-广告位'!$A:$A,Cost!$AR31,'OTV-广告位'!$C:$C,Cost!AW$2,'OTV-广告位'!$B:$B,'OTV-广告位'!$B$6,'OTV-广告位'!$D:$D,Cost!AW$3)</f>
        <v>859844</v>
      </c>
      <c r="AX31" s="22">
        <f>SUMIFS('OTV-广告位'!$E:$E,'OTV-广告位'!$A:$A,Cost!$AR31,'OTV-广告位'!$C:$C,Cost!AX$2,'OTV-广告位'!$B:$B,'OTV-广告位'!$B$6,'OTV-广告位'!$D:$D,Cost!AX$3)</f>
        <v>0</v>
      </c>
      <c r="AY31" s="22">
        <f>SUMIFS('OTV-广告位'!$E:$E,'OTV-广告位'!$A:$A,Cost!$AR31,'OTV-广告位'!$C:$C,Cost!AY$2,'OTV-广告位'!$B:$B,'OTV-广告位'!$B$6,'OTV-广告位'!$D:$D,Cost!AY$3)</f>
        <v>0</v>
      </c>
      <c r="AZ31" s="22">
        <f>SUMIFS('OTV-广告位'!$E:$E,'OTV-广告位'!$A:$A,Cost!$AR31,'OTV-广告位'!$C:$C,Cost!AZ$2,'OTV-广告位'!$B:$B,'OTV-广告位'!$B$6,'OTV-广告位'!$D:$D,Cost!AZ$3)</f>
        <v>152396</v>
      </c>
      <c r="BA31" s="22">
        <f>SUMIFS('OTV-广告位'!$E:$E,'OTV-广告位'!$A:$A,Cost!$AR31,'OTV-广告位'!$C:$C,Cost!BA$2,'OTV-广告位'!$B:$B,'OTV-广告位'!$B$6,'OTV-广告位'!$D:$D,Cost!BA$3)</f>
        <v>0</v>
      </c>
      <c r="BB31" s="22">
        <f>SUMIFS('OTV-广告位'!$E:$E,'OTV-广告位'!$A:$A,Cost!$AR31,'OTV-广告位'!$C:$C,Cost!BB$2,'OTV-广告位'!$B:$B,'OTV-广告位'!$B$6,'OTV-广告位'!$D:$D,Cost!BB$3)</f>
        <v>0</v>
      </c>
      <c r="BC31" s="22">
        <f>SUMIFS('OTV-广告位'!$E:$E,'OTV-广告位'!$A:$A,Cost!$AR31,'OTV-广告位'!$C:$C,Cost!BC$2,'OTV-广告位'!$B:$B,'OTV-广告位'!$B$6,'OTV-广告位'!$D:$D,Cost!BC$3)</f>
        <v>152961</v>
      </c>
      <c r="BD31" s="22">
        <f>SUMIFS('OTV-广告位'!$E:$E,'OTV-广告位'!$A:$A,Cost!$AR31,'OTV-广告位'!$C:$C,Cost!BD$2,'OTV-广告位'!$B:$B,'OTV-广告位'!$B$6,'OTV-广告位'!$D:$D,Cost!BD$3)</f>
        <v>0</v>
      </c>
      <c r="BE31" s="22">
        <f>SUMIFS('OTT-广告位'!$E:$E,'OTT-广告位'!$B:$B,'OTT-广告位'!$B$6,'OTT-广告位'!$A:$A,Cost!$AR31,'OTT-广告位'!$C:$C,Cost!BE$2,'OTT-广告位'!$D:$D,Cost!BE$3)</f>
        <v>0</v>
      </c>
      <c r="BF31" s="22">
        <f>SUMIFS('OTT-广告位'!$E:$E,'OTT-广告位'!$B:$B,'OTT-广告位'!$B$6,'OTT-广告位'!$A:$A,Cost!$AR31,'OTT-广告位'!$C:$C,Cost!BF$2,'OTT-广告位'!$D:$D,Cost!BF$3)</f>
        <v>218811</v>
      </c>
      <c r="BG31" s="22">
        <f>SUMIFS('OTT-广告位'!$E:$E,'OTT-广告位'!$B:$B,'OTT-广告位'!$B$6,'OTT-广告位'!$A:$A,Cost!$AR31,'OTT-广告位'!$C:$C,Cost!BG$2,'OTT-广告位'!$D:$D,Cost!BG$3)</f>
        <v>0</v>
      </c>
      <c r="BH31" s="22">
        <f>SUMIFS('OTT-广告位'!$E:$E,'OTT-广告位'!$B:$B,'OTT-广告位'!$B$6,'OTT-广告位'!$A:$A,Cost!$AR31,'OTT-广告位'!$C:$C,Cost!BH$2,'OTT-广告位'!$D:$D,Cost!BH$3)</f>
        <v>0</v>
      </c>
      <c r="BI31" s="22">
        <f>SUMIFS('OTT-广告位'!$E:$E,'OTT-广告位'!$B:$B,'OTT-广告位'!$B$6,'OTT-广告位'!$A:$A,Cost!$AR31,'OTT-广告位'!$C:$C,Cost!BI$2,'OTT-广告位'!$D:$D,Cost!BI$3)</f>
        <v>40104</v>
      </c>
      <c r="BJ31" s="22">
        <f>SUMIFS('OTT-广告位'!$E:$E,'OTT-广告位'!$B:$B,'OTT-广告位'!$B$6,'OTT-广告位'!$A:$A,Cost!$AR31,'OTT-广告位'!$C:$C,Cost!BJ$2,'OTT-广告位'!$D:$D,Cost!BJ$3)</f>
        <v>0</v>
      </c>
      <c r="BK31" s="22">
        <f>SUMIFS('OTT-广告位'!$E:$E,'OTT-广告位'!$B:$B,'OTT-广告位'!$B$6,'OTT-广告位'!$A:$A,Cost!$AR31,'OTT-广告位'!$C:$C,Cost!BK$2,'OTT-广告位'!$D:$D,Cost!BK$3)</f>
        <v>0</v>
      </c>
      <c r="BL31" s="22">
        <f>SUMIFS('OTT-广告位'!$E:$E,'OTT-广告位'!$B:$B,'OTT-广告位'!$B$6,'OTT-广告位'!$A:$A,Cost!$AR31,'OTT-广告位'!$C:$C,Cost!BL$2,'OTT-广告位'!$D:$D,Cost!BL$3)</f>
        <v>48377</v>
      </c>
      <c r="BM31" s="22">
        <f>SUMIFS('OTT-广告位'!$E:$E,'OTT-广告位'!$B:$B,'OTT-广告位'!$B$6,'OTT-广告位'!$A:$A,Cost!$AR31,'OTT-广告位'!$C:$C,Cost!BM$2,'OTT-广告位'!$D:$D,Cost!BM$3)</f>
        <v>0</v>
      </c>
      <c r="BN31" s="22">
        <f>SUMIFS('OTT-广告位'!$E:$E,'OTT-广告位'!$B:$B,'OTT-广告位'!$B$6,'OTT-广告位'!$A:$A,Cost!$AR31,'OTT-广告位'!$C:$C,Cost!BN$2,'OTT-广告位'!$D:$D,Cost!BN$3)</f>
        <v>0</v>
      </c>
      <c r="BO31" s="22">
        <f>SUMIFS('OTT-广告位'!$E:$E,'OTT-广告位'!$B:$B,'OTT-广告位'!$B$6,'OTT-广告位'!$A:$A,Cost!$AR31,'OTT-广告位'!$C:$C,Cost!BO$2,'OTT-广告位'!$D:$D,Cost!BO$3)</f>
        <v>64552</v>
      </c>
      <c r="BP31" s="22">
        <f>SUMIFS('OTT-广告位'!$E:$E,'OTT-广告位'!$B:$B,'OTT-广告位'!$B$6,'OTT-广告位'!$A:$A,Cost!$AR31,'OTT-广告位'!$C:$C,Cost!BP$2,'OTT-广告位'!$D:$D,Cost!BP$3)</f>
        <v>0</v>
      </c>
      <c r="BR31" s="66" t="s">
        <v>207</v>
      </c>
      <c r="BS31" s="22">
        <f>SUMIFS(Spotplan!$F:$F,Spotplan!$B:$B,Cost!BS$2,Spotplan!$C:$C,Cost!$BR31,Spotplan!$A:$A,$BS$1,Spotplan!$D:$D,Cost!BS$3)</f>
        <v>0</v>
      </c>
      <c r="BT31" s="22">
        <f>SUMIFS(Spotplan!$F:$F,Spotplan!$B:$B,Cost!BT$2,Spotplan!$C:$C,Cost!$BR31,Spotplan!$A:$A,$BS$1,Spotplan!$D:$D,Cost!BT$3)</f>
        <v>1144000</v>
      </c>
      <c r="BU31" s="22">
        <f>SUMIFS(Spotplan!$F:$F,Spotplan!$B:$B,Cost!BU$2,Spotplan!$C:$C,Cost!$BR31,Spotplan!$A:$A,$BS$1,Spotplan!$D:$D,Cost!BU$3)</f>
        <v>0</v>
      </c>
      <c r="BV31" s="22">
        <f>SUMIFS(Spotplan!$F:$F,Spotplan!$B:$B,Cost!BV$2,Spotplan!$C:$C,Cost!$BR31,Spotplan!$A:$A,$BS$1,Spotplan!$D:$D,Cost!BV$3)</f>
        <v>0</v>
      </c>
      <c r="BW31" s="22">
        <f>SUMIFS(Spotplan!$F:$F,Spotplan!$B:$B,Cost!BW$2,Spotplan!$C:$C,Cost!$BR31,Spotplan!$A:$A,$BS$1,Spotplan!$D:$D,Cost!BW$3)</f>
        <v>984000</v>
      </c>
      <c r="BX31" s="22">
        <f>SUMIFS(Spotplan!$F:$F,Spotplan!$B:$B,Cost!BX$2,Spotplan!$C:$C,Cost!$BR31,Spotplan!$A:$A,$BS$1,Spotplan!$D:$D,Cost!BX$3)</f>
        <v>0</v>
      </c>
      <c r="BY31" s="22">
        <f>SUMIFS(Spotplan!$F:$F,Spotplan!$B:$B,Cost!BY$2,Spotplan!$C:$C,Cost!$BR31,Spotplan!$A:$A,$BS$1,Spotplan!$D:$D,Cost!BY$3)</f>
        <v>0</v>
      </c>
      <c r="BZ31" s="22">
        <f>SUMIFS(Spotplan!$F:$F,Spotplan!$B:$B,Cost!BZ$2,Spotplan!$C:$C,Cost!$BR31,Spotplan!$A:$A,$BS$1,Spotplan!$D:$D,Cost!BZ$3)</f>
        <v>152000</v>
      </c>
      <c r="CA31" s="22">
        <f>SUMIFS(Spotplan!$F:$F,Spotplan!$B:$B,Cost!CA$2,Spotplan!$C:$C,Cost!$BR31,Spotplan!$A:$A,$BS$1,Spotplan!$D:$D,Cost!CA$3)</f>
        <v>0</v>
      </c>
      <c r="CB31" s="22">
        <f>SUMIFS(Spotplan!$F:$F,Spotplan!$B:$B,Cost!CB$2,Spotplan!$C:$C,Cost!$BR31,Spotplan!$A:$A,$BS$1,Spotplan!$D:$D,Cost!CB$3)</f>
        <v>0</v>
      </c>
      <c r="CC31" s="22">
        <f>SUMIFS(Spotplan!$F:$F,Spotplan!$B:$B,Cost!CC$2,Spotplan!$C:$C,Cost!$BR31,Spotplan!$A:$A,$BS$1,Spotplan!$D:$D,Cost!CC$3)</f>
        <v>144000</v>
      </c>
      <c r="CD31" s="22">
        <f>SUMIFS(Spotplan!$F:$F,Spotplan!$B:$B,Cost!CD$2,Spotplan!$C:$C,Cost!$BR31,Spotplan!$A:$A,$BS$1,Spotplan!$D:$D,Cost!CD$3)</f>
        <v>0</v>
      </c>
      <c r="CE31" s="22">
        <f>SUMIFS(Spotplan!$F:$F,Spotplan!$B:$B,Cost!CE$2,Spotplan!$C:$C,Cost!$BR31,Spotplan!$A:$A,$CE$1,Spotplan!$D:$D,Cost!CE$3)</f>
        <v>0</v>
      </c>
      <c r="CF31" s="22">
        <f>SUMIFS(Spotplan!$F:$F,Spotplan!$B:$B,Cost!CF$2,Spotplan!$C:$C,Cost!$BR31,Spotplan!$A:$A,$CE$1,Spotplan!$D:$D,Cost!CF$3)</f>
        <v>128000</v>
      </c>
      <c r="CG31" s="22">
        <f>SUMIFS(Spotplan!$F:$F,Spotplan!$B:$B,Cost!CG$2,Spotplan!$C:$C,Cost!$BR31,Spotplan!$A:$A,$CE$1,Spotplan!$D:$D,Cost!CG$3)</f>
        <v>0</v>
      </c>
      <c r="CH31" s="22">
        <f>SUMIFS(Spotplan!$F:$F,Spotplan!$B:$B,Cost!CH$2,Spotplan!$C:$C,Cost!$BR31,Spotplan!$A:$A,$CE$1,Spotplan!$D:$D,Cost!CH$3)</f>
        <v>0</v>
      </c>
      <c r="CI31" s="22">
        <f>SUMIFS(Spotplan!$F:$F,Spotplan!$B:$B,Cost!CI$2,Spotplan!$C:$C,Cost!$BR31,Spotplan!$A:$A,$CE$1,Spotplan!$D:$D,Cost!CI$3)</f>
        <v>40000</v>
      </c>
      <c r="CJ31" s="22">
        <f>SUMIFS(Spotplan!$F:$F,Spotplan!$B:$B,Cost!CJ$2,Spotplan!$C:$C,Cost!$BR31,Spotplan!$A:$A,$CE$1,Spotplan!$D:$D,Cost!CJ$3)</f>
        <v>0</v>
      </c>
      <c r="CK31" s="22">
        <f>SUMIFS(Spotplan!$F:$F,Spotplan!$B:$B,Cost!CK$2,Spotplan!$C:$C,Cost!$BR31,Spotplan!$A:$A,$CE$1,Spotplan!$D:$D,Cost!CK$3)</f>
        <v>0</v>
      </c>
      <c r="CL31" s="22">
        <f>SUMIFS(Spotplan!$F:$F,Spotplan!$B:$B,Cost!CL$2,Spotplan!$C:$C,Cost!$BR31,Spotplan!$A:$A,$CE$1,Spotplan!$D:$D,Cost!CL$3)</f>
        <v>48000</v>
      </c>
      <c r="CM31" s="22">
        <f>SUMIFS(Spotplan!$F:$F,Spotplan!$B:$B,Cost!CM$2,Spotplan!$C:$C,Cost!$BR31,Spotplan!$A:$A,$CE$1,Spotplan!$D:$D,Cost!CM$3)</f>
        <v>0</v>
      </c>
      <c r="CN31" s="22">
        <f>SUMIFS(Spotplan!$F:$F,Spotplan!$B:$B,Cost!CN$2,Spotplan!$C:$C,Cost!$BR31,Spotplan!$A:$A,$CE$1,Spotplan!$D:$D,Cost!CN$3)</f>
        <v>0</v>
      </c>
      <c r="CO31" s="22">
        <f>SUMIFS(Spotplan!$F:$F,Spotplan!$B:$B,Cost!CO$2,Spotplan!$C:$C,Cost!$BR31,Spotplan!$A:$A,$CE$1,Spotplan!$D:$D,Cost!CO$3)</f>
        <v>56000</v>
      </c>
      <c r="CP31" s="22">
        <f>SUMIFS(Spotplan!$F:$F,Spotplan!$B:$B,Cost!CP$2,Spotplan!$C:$C,Cost!$BR31,Spotplan!$A:$A,$CE$1,Spotplan!$D:$D,Cost!CP$3)</f>
        <v>0</v>
      </c>
    </row>
    <row r="32" spans="5:94">
      <c r="E32" s="103" t="s">
        <v>205</v>
      </c>
      <c r="F32" s="23">
        <f t="shared" si="5"/>
        <v>0</v>
      </c>
      <c r="G32" s="23">
        <f t="shared" si="6"/>
        <v>10165.76</v>
      </c>
      <c r="H32" s="23">
        <f t="shared" si="7"/>
        <v>0</v>
      </c>
      <c r="I32" s="23">
        <f t="shared" si="8"/>
        <v>0</v>
      </c>
      <c r="J32" s="23">
        <f t="shared" si="9"/>
        <v>4495.5321599999988</v>
      </c>
      <c r="K32" s="23">
        <f t="shared" si="10"/>
        <v>0</v>
      </c>
      <c r="L32" s="23">
        <f t="shared" si="11"/>
        <v>0</v>
      </c>
      <c r="M32" s="23">
        <f t="shared" si="12"/>
        <v>1247.4000000000001</v>
      </c>
      <c r="N32" s="23">
        <f t="shared" si="13"/>
        <v>0</v>
      </c>
      <c r="O32" s="23">
        <f t="shared" si="14"/>
        <v>0</v>
      </c>
      <c r="P32" s="23">
        <f t="shared" si="15"/>
        <v>1235</v>
      </c>
      <c r="Q32" s="23">
        <f t="shared" si="16"/>
        <v>0</v>
      </c>
      <c r="R32" s="23">
        <f t="shared" si="17"/>
        <v>17143.692159999999</v>
      </c>
      <c r="S32" s="23">
        <f t="shared" si="18"/>
        <v>0</v>
      </c>
      <c r="T32" s="23">
        <f t="shared" si="19"/>
        <v>1712.1280000000002</v>
      </c>
      <c r="U32" s="23">
        <f t="shared" si="20"/>
        <v>0</v>
      </c>
      <c r="V32" s="23">
        <f t="shared" si="21"/>
        <v>0</v>
      </c>
      <c r="W32" s="23">
        <f t="shared" si="22"/>
        <v>1020.096</v>
      </c>
      <c r="X32" s="23">
        <f t="shared" si="23"/>
        <v>0</v>
      </c>
      <c r="Y32" s="23">
        <f t="shared" si="24"/>
        <v>0</v>
      </c>
      <c r="Z32" s="23">
        <f t="shared" si="25"/>
        <v>831.6</v>
      </c>
      <c r="AA32" s="23">
        <f t="shared" si="26"/>
        <v>0</v>
      </c>
      <c r="AB32" s="23">
        <f t="shared" si="27"/>
        <v>0</v>
      </c>
      <c r="AC32" s="23">
        <f t="shared" si="28"/>
        <v>864.49999999999989</v>
      </c>
      <c r="AD32" s="23">
        <f t="shared" si="29"/>
        <v>0</v>
      </c>
      <c r="AE32" s="23">
        <f t="shared" si="32"/>
        <v>4428.3239999999996</v>
      </c>
      <c r="AF32" s="23">
        <f t="shared" si="33"/>
        <v>21572.016159999999</v>
      </c>
      <c r="AH32" s="66" t="s">
        <v>205</v>
      </c>
      <c r="AI32" s="59">
        <v>16.72</v>
      </c>
      <c r="AJ32" s="59">
        <v>15.455999999999998</v>
      </c>
      <c r="AK32" s="59">
        <v>17.324999999999999</v>
      </c>
      <c r="AL32" s="59">
        <v>15.4375</v>
      </c>
      <c r="AM32" s="189">
        <v>26.752000000000002</v>
      </c>
      <c r="AN32" s="59">
        <v>42.503999999999998</v>
      </c>
      <c r="AO32" s="189">
        <v>34.65</v>
      </c>
      <c r="AP32" s="59">
        <v>21.612499999999997</v>
      </c>
      <c r="AR32" s="66" t="s">
        <v>205</v>
      </c>
      <c r="AS32" s="22">
        <f>SUMIFS('OTV-广告位'!$E:$E,'OTV-广告位'!$A:$A,Cost!$AR32,'OTV-广告位'!$C:$C,Cost!AS$2,'OTV-广告位'!$B:$B,'OTV-广告位'!$B$6,'OTV-广告位'!$D:$D,Cost!AS$3)</f>
        <v>0</v>
      </c>
      <c r="AT32" s="22">
        <f>SUMIFS('OTV-广告位'!$E:$E,'OTV-广告位'!$A:$A,Cost!$AR32,'OTV-广告位'!$C:$C,Cost!AT$2,'OTV-广告位'!$B:$B,'OTV-广告位'!$B$6,'OTV-广告位'!$D:$D,Cost!AT$3)</f>
        <v>838760</v>
      </c>
      <c r="AU32" s="22">
        <f>SUMIFS('OTV-广告位'!$E:$E,'OTV-广告位'!$A:$A,Cost!$AR32,'OTV-广告位'!$C:$C,Cost!AU$2,'OTV-广告位'!$B:$B,'OTV-广告位'!$B$6,'OTV-广告位'!$D:$D,Cost!AU$3)</f>
        <v>0</v>
      </c>
      <c r="AV32" s="22">
        <f>SUMIFS('OTV-广告位'!$E:$E,'OTV-广告位'!$A:$A,Cost!$AR32,'OTV-广告位'!$C:$C,Cost!AV$2,'OTV-广告位'!$B:$B,'OTV-广告位'!$B$6,'OTV-广告位'!$D:$D,Cost!AV$3)</f>
        <v>0</v>
      </c>
      <c r="AW32" s="22">
        <f>SUMIFS('OTV-广告位'!$E:$E,'OTV-广告位'!$A:$A,Cost!$AR32,'OTV-广告位'!$C:$C,Cost!AW$2,'OTV-广告位'!$B:$B,'OTV-广告位'!$B$6,'OTV-广告位'!$D:$D,Cost!AW$3)</f>
        <v>290860</v>
      </c>
      <c r="AX32" s="22">
        <f>SUMIFS('OTV-广告位'!$E:$E,'OTV-广告位'!$A:$A,Cost!$AR32,'OTV-广告位'!$C:$C,Cost!AX$2,'OTV-广告位'!$B:$B,'OTV-广告位'!$B$6,'OTV-广告位'!$D:$D,Cost!AX$3)</f>
        <v>0</v>
      </c>
      <c r="AY32" s="22">
        <f>SUMIFS('OTV-广告位'!$E:$E,'OTV-广告位'!$A:$A,Cost!$AR32,'OTV-广告位'!$C:$C,Cost!AY$2,'OTV-广告位'!$B:$B,'OTV-广告位'!$B$6,'OTV-广告位'!$D:$D,Cost!AY$3)</f>
        <v>0</v>
      </c>
      <c r="AZ32" s="22">
        <f>SUMIFS('OTV-广告位'!$E:$E,'OTV-广告位'!$A:$A,Cost!$AR32,'OTV-广告位'!$C:$C,Cost!AZ$2,'OTV-广告位'!$B:$B,'OTV-广告位'!$B$6,'OTV-广告位'!$D:$D,Cost!AZ$3)</f>
        <v>72435</v>
      </c>
      <c r="BA32" s="22">
        <f>SUMIFS('OTV-广告位'!$E:$E,'OTV-广告位'!$A:$A,Cost!$AR32,'OTV-广告位'!$C:$C,Cost!BA$2,'OTV-广告位'!$B:$B,'OTV-广告位'!$B$6,'OTV-广告位'!$D:$D,Cost!BA$3)</f>
        <v>0</v>
      </c>
      <c r="BB32" s="22">
        <f>SUMIFS('OTV-广告位'!$E:$E,'OTV-广告位'!$A:$A,Cost!$AR32,'OTV-广告位'!$C:$C,Cost!BB$2,'OTV-广告位'!$B:$B,'OTV-广告位'!$B$6,'OTV-广告位'!$D:$D,Cost!BB$3)</f>
        <v>0</v>
      </c>
      <c r="BC32" s="22">
        <f>SUMIFS('OTV-广告位'!$E:$E,'OTV-广告位'!$A:$A,Cost!$AR32,'OTV-广告位'!$C:$C,Cost!BC$2,'OTV-广告位'!$B:$B,'OTV-广告位'!$B$6,'OTV-广告位'!$D:$D,Cost!BC$3)</f>
        <v>212330</v>
      </c>
      <c r="BD32" s="22">
        <f>SUMIFS('OTV-广告位'!$E:$E,'OTV-广告位'!$A:$A,Cost!$AR32,'OTV-广告位'!$C:$C,Cost!BD$2,'OTV-广告位'!$B:$B,'OTV-广告位'!$B$6,'OTV-广告位'!$D:$D,Cost!BD$3)</f>
        <v>0</v>
      </c>
      <c r="BE32" s="22">
        <f>SUMIFS('OTT-广告位'!$E:$E,'OTT-广告位'!$B:$B,'OTT-广告位'!$B$6,'OTT-广告位'!$A:$A,Cost!$AR32,'OTT-广告位'!$C:$C,Cost!BE$2,'OTT-广告位'!$D:$D,Cost!BE$3)</f>
        <v>0</v>
      </c>
      <c r="BF32" s="22">
        <f>SUMIFS('OTT-广告位'!$E:$E,'OTT-广告位'!$B:$B,'OTT-广告位'!$B$6,'OTT-广告位'!$A:$A,Cost!$AR32,'OTT-广告位'!$C:$C,Cost!BF$2,'OTT-广告位'!$D:$D,Cost!BF$3)</f>
        <v>114060</v>
      </c>
      <c r="BG32" s="22">
        <f>SUMIFS('OTT-广告位'!$E:$E,'OTT-广告位'!$B:$B,'OTT-广告位'!$B$6,'OTT-广告位'!$A:$A,Cost!$AR32,'OTT-广告位'!$C:$C,Cost!BG$2,'OTT-广告位'!$D:$D,Cost!BG$3)</f>
        <v>0</v>
      </c>
      <c r="BH32" s="22">
        <f>SUMIFS('OTT-广告位'!$E:$E,'OTT-广告位'!$B:$B,'OTT-广告位'!$B$6,'OTT-广告位'!$A:$A,Cost!$AR32,'OTT-广告位'!$C:$C,Cost!BH$2,'OTT-广告位'!$D:$D,Cost!BH$3)</f>
        <v>0</v>
      </c>
      <c r="BI32" s="22">
        <f>SUMIFS('OTT-广告位'!$E:$E,'OTT-广告位'!$B:$B,'OTT-广告位'!$B$6,'OTT-广告位'!$A:$A,Cost!$AR32,'OTT-广告位'!$C:$C,Cost!BI$2,'OTT-广告位'!$D:$D,Cost!BI$3)</f>
        <v>24030</v>
      </c>
      <c r="BJ32" s="22">
        <f>SUMIFS('OTT-广告位'!$E:$E,'OTT-广告位'!$B:$B,'OTT-广告位'!$B$6,'OTT-广告位'!$A:$A,Cost!$AR32,'OTT-广告位'!$C:$C,Cost!BJ$2,'OTT-广告位'!$D:$D,Cost!BJ$3)</f>
        <v>0</v>
      </c>
      <c r="BK32" s="22">
        <f>SUMIFS('OTT-广告位'!$E:$E,'OTT-广告位'!$B:$B,'OTT-广告位'!$B$6,'OTT-广告位'!$A:$A,Cost!$AR32,'OTT-广告位'!$C:$C,Cost!BK$2,'OTT-广告位'!$D:$D,Cost!BK$3)</f>
        <v>0</v>
      </c>
      <c r="BL32" s="22">
        <f>SUMIFS('OTT-广告位'!$E:$E,'OTT-广告位'!$B:$B,'OTT-广告位'!$B$6,'OTT-广告位'!$A:$A,Cost!$AR32,'OTT-广告位'!$C:$C,Cost!BL$2,'OTT-广告位'!$D:$D,Cost!BL$3)</f>
        <v>26996</v>
      </c>
      <c r="BM32" s="22">
        <f>SUMIFS('OTT-广告位'!$E:$E,'OTT-广告位'!$B:$B,'OTT-广告位'!$B$6,'OTT-广告位'!$A:$A,Cost!$AR32,'OTT-广告位'!$C:$C,Cost!BM$2,'OTT-广告位'!$D:$D,Cost!BM$3)</f>
        <v>0</v>
      </c>
      <c r="BN32" s="22">
        <f>SUMIFS('OTT-广告位'!$E:$E,'OTT-广告位'!$B:$B,'OTT-广告位'!$B$6,'OTT-广告位'!$A:$A,Cost!$AR32,'OTT-广告位'!$C:$C,Cost!BN$2,'OTT-广告位'!$D:$D,Cost!BN$3)</f>
        <v>0</v>
      </c>
      <c r="BO32" s="22">
        <f>SUMIFS('OTT-广告位'!$E:$E,'OTT-广告位'!$B:$B,'OTT-广告位'!$B$6,'OTT-广告位'!$A:$A,Cost!$AR32,'OTT-广告位'!$C:$C,Cost!BO$2,'OTT-广告位'!$D:$D,Cost!BO$3)</f>
        <v>44796</v>
      </c>
      <c r="BP32" s="22">
        <f>SUMIFS('OTT-广告位'!$E:$E,'OTT-广告位'!$B:$B,'OTT-广告位'!$B$6,'OTT-广告位'!$A:$A,Cost!$AR32,'OTT-广告位'!$C:$C,Cost!BP$2,'OTT-广告位'!$D:$D,Cost!BP$3)</f>
        <v>0</v>
      </c>
      <c r="BR32" s="66" t="s">
        <v>205</v>
      </c>
      <c r="BS32" s="22">
        <f>SUMIFS(Spotplan!$F:$F,Spotplan!$B:$B,Cost!BS$2,Spotplan!$C:$C,Cost!$BR32,Spotplan!$A:$A,$BS$1,Spotplan!$D:$D,Cost!BS$3)</f>
        <v>0</v>
      </c>
      <c r="BT32" s="22">
        <f>SUMIFS(Spotplan!$F:$F,Spotplan!$B:$B,Cost!BT$2,Spotplan!$C:$C,Cost!$BR32,Spotplan!$A:$A,$BS$1,Spotplan!$D:$D,Cost!BT$3)</f>
        <v>608000</v>
      </c>
      <c r="BU32" s="22">
        <f>SUMIFS(Spotplan!$F:$F,Spotplan!$B:$B,Cost!BU$2,Spotplan!$C:$C,Cost!$BR32,Spotplan!$A:$A,$BS$1,Spotplan!$D:$D,Cost!BU$3)</f>
        <v>0</v>
      </c>
      <c r="BV32" s="22">
        <f>SUMIFS(Spotplan!$F:$F,Spotplan!$B:$B,Cost!BV$2,Spotplan!$C:$C,Cost!$BR32,Spotplan!$A:$A,$BS$1,Spotplan!$D:$D,Cost!BV$3)</f>
        <v>0</v>
      </c>
      <c r="BW32" s="22">
        <f>SUMIFS(Spotplan!$F:$F,Spotplan!$B:$B,Cost!BW$2,Spotplan!$C:$C,Cost!$BR32,Spotplan!$A:$A,$BS$1,Spotplan!$D:$D,Cost!BW$3)</f>
        <v>768000</v>
      </c>
      <c r="BX32" s="22">
        <f>SUMIFS(Spotplan!$F:$F,Spotplan!$B:$B,Cost!BX$2,Spotplan!$C:$C,Cost!$BR32,Spotplan!$A:$A,$BS$1,Spotplan!$D:$D,Cost!BX$3)</f>
        <v>0</v>
      </c>
      <c r="BY32" s="22">
        <f>SUMIFS(Spotplan!$F:$F,Spotplan!$B:$B,Cost!BY$2,Spotplan!$C:$C,Cost!$BR32,Spotplan!$A:$A,$BS$1,Spotplan!$D:$D,Cost!BY$3)</f>
        <v>0</v>
      </c>
      <c r="BZ32" s="22">
        <f>SUMIFS(Spotplan!$F:$F,Spotplan!$B:$B,Cost!BZ$2,Spotplan!$C:$C,Cost!$BR32,Spotplan!$A:$A,$BS$1,Spotplan!$D:$D,Cost!BZ$3)</f>
        <v>72000</v>
      </c>
      <c r="CA32" s="22">
        <f>SUMIFS(Spotplan!$F:$F,Spotplan!$B:$B,Cost!CA$2,Spotplan!$C:$C,Cost!$BR32,Spotplan!$A:$A,$BS$1,Spotplan!$D:$D,Cost!CA$3)</f>
        <v>0</v>
      </c>
      <c r="CB32" s="22">
        <f>SUMIFS(Spotplan!$F:$F,Spotplan!$B:$B,Cost!CB$2,Spotplan!$C:$C,Cost!$BR32,Spotplan!$A:$A,$BS$1,Spotplan!$D:$D,Cost!CB$3)</f>
        <v>0</v>
      </c>
      <c r="CC32" s="22">
        <f>SUMIFS(Spotplan!$F:$F,Spotplan!$B:$B,Cost!CC$2,Spotplan!$C:$C,Cost!$BR32,Spotplan!$A:$A,$BS$1,Spotplan!$D:$D,Cost!CC$3)</f>
        <v>80000</v>
      </c>
      <c r="CD32" s="22">
        <f>SUMIFS(Spotplan!$F:$F,Spotplan!$B:$B,Cost!CD$2,Spotplan!$C:$C,Cost!$BR32,Spotplan!$A:$A,$BS$1,Spotplan!$D:$D,Cost!CD$3)</f>
        <v>0</v>
      </c>
      <c r="CE32" s="22">
        <f>SUMIFS(Spotplan!$F:$F,Spotplan!$B:$B,Cost!CE$2,Spotplan!$C:$C,Cost!$BR32,Spotplan!$A:$A,$CE$1,Spotplan!$D:$D,Cost!CE$3)</f>
        <v>0</v>
      </c>
      <c r="CF32" s="22">
        <f>SUMIFS(Spotplan!$F:$F,Spotplan!$B:$B,Cost!CF$2,Spotplan!$C:$C,Cost!$BR32,Spotplan!$A:$A,$CE$1,Spotplan!$D:$D,Cost!CF$3)</f>
        <v>64000</v>
      </c>
      <c r="CG32" s="22">
        <f>SUMIFS(Spotplan!$F:$F,Spotplan!$B:$B,Cost!CG$2,Spotplan!$C:$C,Cost!$BR32,Spotplan!$A:$A,$CE$1,Spotplan!$D:$D,Cost!CG$3)</f>
        <v>0</v>
      </c>
      <c r="CH32" s="22">
        <f>SUMIFS(Spotplan!$F:$F,Spotplan!$B:$B,Cost!CH$2,Spotplan!$C:$C,Cost!$BR32,Spotplan!$A:$A,$CE$1,Spotplan!$D:$D,Cost!CH$3)</f>
        <v>0</v>
      </c>
      <c r="CI32" s="22">
        <f>SUMIFS(Spotplan!$F:$F,Spotplan!$B:$B,Cost!CI$2,Spotplan!$C:$C,Cost!$BR32,Spotplan!$A:$A,$CE$1,Spotplan!$D:$D,Cost!CI$3)</f>
        <v>24000</v>
      </c>
      <c r="CJ32" s="22">
        <f>SUMIFS(Spotplan!$F:$F,Spotplan!$B:$B,Cost!CJ$2,Spotplan!$C:$C,Cost!$BR32,Spotplan!$A:$A,$CE$1,Spotplan!$D:$D,Cost!CJ$3)</f>
        <v>0</v>
      </c>
      <c r="CK32" s="22">
        <f>SUMIFS(Spotplan!$F:$F,Spotplan!$B:$B,Cost!CK$2,Spotplan!$C:$C,Cost!$BR32,Spotplan!$A:$A,$CE$1,Spotplan!$D:$D,Cost!CK$3)</f>
        <v>0</v>
      </c>
      <c r="CL32" s="22">
        <f>SUMIFS(Spotplan!$F:$F,Spotplan!$B:$B,Cost!CL$2,Spotplan!$C:$C,Cost!$BR32,Spotplan!$A:$A,$CE$1,Spotplan!$D:$D,Cost!CL$3)</f>
        <v>24000</v>
      </c>
      <c r="CM32" s="22">
        <f>SUMIFS(Spotplan!$F:$F,Spotplan!$B:$B,Cost!CM$2,Spotplan!$C:$C,Cost!$BR32,Spotplan!$A:$A,$CE$1,Spotplan!$D:$D,Cost!CM$3)</f>
        <v>0</v>
      </c>
      <c r="CN32" s="22">
        <f>SUMIFS(Spotplan!$F:$F,Spotplan!$B:$B,Cost!CN$2,Spotplan!$C:$C,Cost!$BR32,Spotplan!$A:$A,$CE$1,Spotplan!$D:$D,Cost!CN$3)</f>
        <v>0</v>
      </c>
      <c r="CO32" s="22">
        <f>SUMIFS(Spotplan!$F:$F,Spotplan!$B:$B,Cost!CO$2,Spotplan!$C:$C,Cost!$BR32,Spotplan!$A:$A,$CE$1,Spotplan!$D:$D,Cost!CO$3)</f>
        <v>40000</v>
      </c>
      <c r="CP32" s="22">
        <f>SUMIFS(Spotplan!$F:$F,Spotplan!$B:$B,Cost!CP$2,Spotplan!$C:$C,Cost!$BR32,Spotplan!$A:$A,$CE$1,Spotplan!$D:$D,Cost!CP$3)</f>
        <v>0</v>
      </c>
    </row>
  </sheetData>
  <mergeCells count="16">
    <mergeCell ref="A1:C3"/>
    <mergeCell ref="BE1:BP1"/>
    <mergeCell ref="E1:E3"/>
    <mergeCell ref="AS1:BD1"/>
    <mergeCell ref="F1:Q1"/>
    <mergeCell ref="CE1:CP1"/>
    <mergeCell ref="BS1:CD1"/>
    <mergeCell ref="BR1:BR3"/>
    <mergeCell ref="R2:R3"/>
    <mergeCell ref="AE2:AE3"/>
    <mergeCell ref="AI1:AL1"/>
    <mergeCell ref="AM1:AP1"/>
    <mergeCell ref="AH1:AH3"/>
    <mergeCell ref="S1:AD1"/>
    <mergeCell ref="AF1:AF3"/>
    <mergeCell ref="AR1:AR3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9"/>
  <sheetViews>
    <sheetView showGridLines="0" workbookViewId="0">
      <selection activeCell="H18" sqref="H18"/>
    </sheetView>
  </sheetViews>
  <sheetFormatPr defaultColWidth="9" defaultRowHeight="12.4"/>
  <cols>
    <col min="1" max="1" width="6" style="9" bestFit="1" customWidth="1"/>
    <col min="2" max="2" width="12.87890625" style="9" bestFit="1" customWidth="1"/>
    <col min="3" max="3" width="9" style="9"/>
    <col min="4" max="4" width="6" style="9" bestFit="1" customWidth="1"/>
    <col min="5" max="5" width="12.87890625" style="9" bestFit="1" customWidth="1"/>
    <col min="6" max="16384" width="9" style="9"/>
  </cols>
  <sheetData>
    <row r="1" spans="1:5">
      <c r="A1" s="10" t="s">
        <v>115</v>
      </c>
      <c r="B1" s="10" t="s">
        <v>134</v>
      </c>
      <c r="D1" s="205" t="s">
        <v>115</v>
      </c>
      <c r="E1" s="66" t="str">
        <f>VLOOKUP(D:D,A:B,2,0)</f>
        <v>北京市</v>
      </c>
    </row>
    <row r="2" spans="1:5">
      <c r="A2" s="10" t="s">
        <v>116</v>
      </c>
      <c r="B2" s="10" t="s">
        <v>135</v>
      </c>
      <c r="D2" s="205" t="s">
        <v>116</v>
      </c>
      <c r="E2" s="66" t="str">
        <f t="shared" ref="E2:E29" si="0">VLOOKUP(D:D,A:B,2,0)</f>
        <v>上海市</v>
      </c>
    </row>
    <row r="3" spans="1:5">
      <c r="A3" s="10" t="s">
        <v>123</v>
      </c>
      <c r="B3" s="10" t="s">
        <v>133</v>
      </c>
      <c r="D3" s="205" t="s">
        <v>1</v>
      </c>
      <c r="E3" s="66" t="str">
        <f t="shared" si="0"/>
        <v>广东省_广州市</v>
      </c>
    </row>
    <row r="4" spans="1:5">
      <c r="A4" s="10" t="s">
        <v>207</v>
      </c>
      <c r="B4" s="10" t="s">
        <v>197</v>
      </c>
      <c r="D4" s="205" t="s">
        <v>4</v>
      </c>
      <c r="E4" s="66" t="str">
        <f t="shared" si="0"/>
        <v>广东省_深圳市</v>
      </c>
    </row>
    <row r="5" spans="1:5">
      <c r="A5" s="10" t="s">
        <v>124</v>
      </c>
      <c r="B5" s="10" t="s">
        <v>183</v>
      </c>
      <c r="D5" s="205" t="s">
        <v>5</v>
      </c>
      <c r="E5" s="66" t="str">
        <f t="shared" si="0"/>
        <v>江苏省_苏州市</v>
      </c>
    </row>
    <row r="6" spans="1:5">
      <c r="A6" s="10" t="s">
        <v>205</v>
      </c>
      <c r="B6" s="10" t="s">
        <v>198</v>
      </c>
      <c r="D6" s="206" t="s">
        <v>120</v>
      </c>
      <c r="E6" s="66" t="str">
        <f t="shared" si="0"/>
        <v>四川省_成都市</v>
      </c>
    </row>
    <row r="7" spans="1:5">
      <c r="A7" s="10" t="s">
        <v>3</v>
      </c>
      <c r="B7" s="10" t="s">
        <v>51</v>
      </c>
      <c r="D7" s="206" t="s">
        <v>121</v>
      </c>
      <c r="E7" s="66" t="str">
        <f t="shared" si="0"/>
        <v>湖北省_武汉市</v>
      </c>
    </row>
    <row r="8" spans="1:5">
      <c r="A8" s="10" t="s">
        <v>117</v>
      </c>
      <c r="B8" s="10" t="s">
        <v>136</v>
      </c>
      <c r="D8" s="206" t="s">
        <v>3</v>
      </c>
      <c r="E8" s="66" t="str">
        <f t="shared" si="0"/>
        <v>江苏省_南京市</v>
      </c>
    </row>
    <row r="9" spans="1:5">
      <c r="A9" s="10" t="s">
        <v>129</v>
      </c>
      <c r="B9" s="10" t="s">
        <v>146</v>
      </c>
      <c r="D9" s="206" t="s">
        <v>123</v>
      </c>
      <c r="E9" s="66" t="str">
        <f t="shared" si="0"/>
        <v>重庆市</v>
      </c>
    </row>
    <row r="10" spans="1:5">
      <c r="A10" s="10" t="s">
        <v>5</v>
      </c>
      <c r="B10" s="10" t="s">
        <v>52</v>
      </c>
      <c r="D10" s="206" t="s">
        <v>118</v>
      </c>
      <c r="E10" s="66" t="str">
        <f t="shared" si="0"/>
        <v>云南省_昆明市</v>
      </c>
    </row>
    <row r="11" spans="1:5">
      <c r="A11" s="10" t="s">
        <v>127</v>
      </c>
      <c r="B11" s="10" t="s">
        <v>144</v>
      </c>
      <c r="D11" s="206" t="s">
        <v>126</v>
      </c>
      <c r="E11" s="66" t="str">
        <f t="shared" si="0"/>
        <v>山东省_青岛市</v>
      </c>
    </row>
    <row r="12" spans="1:5">
      <c r="A12" s="10" t="s">
        <v>0</v>
      </c>
      <c r="B12" s="10" t="s">
        <v>53</v>
      </c>
      <c r="D12" s="206" t="s">
        <v>0</v>
      </c>
      <c r="E12" s="66" t="str">
        <f t="shared" si="0"/>
        <v>浙江省_杭州市</v>
      </c>
    </row>
    <row r="13" spans="1:5">
      <c r="A13" s="10" t="s">
        <v>210</v>
      </c>
      <c r="B13" s="10" t="s">
        <v>199</v>
      </c>
      <c r="D13" s="206" t="s">
        <v>209</v>
      </c>
      <c r="E13" s="66" t="str">
        <f t="shared" si="0"/>
        <v>福建省_福州市</v>
      </c>
    </row>
    <row r="14" spans="1:5">
      <c r="A14" s="10" t="s">
        <v>211</v>
      </c>
      <c r="B14" s="10" t="s">
        <v>200</v>
      </c>
      <c r="D14" s="206" t="s">
        <v>130</v>
      </c>
      <c r="E14" s="66" t="str">
        <f t="shared" si="0"/>
        <v>广东省_东莞市</v>
      </c>
    </row>
    <row r="15" spans="1:5">
      <c r="A15" s="10" t="s">
        <v>209</v>
      </c>
      <c r="B15" s="10" t="s">
        <v>201</v>
      </c>
      <c r="D15" s="206" t="s">
        <v>119</v>
      </c>
      <c r="E15" s="66" t="str">
        <f t="shared" si="0"/>
        <v>广东省_佛山市</v>
      </c>
    </row>
    <row r="16" spans="1:5">
      <c r="A16" s="10" t="s">
        <v>128</v>
      </c>
      <c r="B16" s="10" t="s">
        <v>145</v>
      </c>
      <c r="D16" s="206" t="s">
        <v>122</v>
      </c>
      <c r="E16" s="66" t="str">
        <f t="shared" si="0"/>
        <v>山东省_济南市</v>
      </c>
    </row>
    <row r="17" spans="1:5">
      <c r="A17" s="10" t="s">
        <v>122</v>
      </c>
      <c r="B17" s="10" t="s">
        <v>141</v>
      </c>
      <c r="D17" s="206" t="s">
        <v>211</v>
      </c>
      <c r="E17" s="66" t="str">
        <f t="shared" si="0"/>
        <v>安徽省_合肥市</v>
      </c>
    </row>
    <row r="18" spans="1:5">
      <c r="A18" s="10" t="s">
        <v>126</v>
      </c>
      <c r="B18" s="10" t="s">
        <v>143</v>
      </c>
      <c r="D18" s="206" t="s">
        <v>212</v>
      </c>
      <c r="E18" s="66" t="str">
        <f t="shared" si="0"/>
        <v>湖南省_长沙市</v>
      </c>
    </row>
    <row r="19" spans="1:5">
      <c r="A19" s="10" t="s">
        <v>206</v>
      </c>
      <c r="B19" s="10" t="s">
        <v>202</v>
      </c>
      <c r="D19" s="206" t="s">
        <v>125</v>
      </c>
      <c r="E19" s="66" t="str">
        <f t="shared" si="0"/>
        <v>河南省_郑州市</v>
      </c>
    </row>
    <row r="20" spans="1:5">
      <c r="A20" s="10" t="s">
        <v>125</v>
      </c>
      <c r="B20" s="10" t="s">
        <v>142</v>
      </c>
      <c r="D20" s="206" t="s">
        <v>127</v>
      </c>
      <c r="E20" s="66" t="str">
        <f t="shared" si="0"/>
        <v>江苏省_南通市</v>
      </c>
    </row>
    <row r="21" spans="1:5">
      <c r="A21" s="10" t="s">
        <v>121</v>
      </c>
      <c r="B21" s="10" t="s">
        <v>140</v>
      </c>
      <c r="D21" s="206" t="s">
        <v>117</v>
      </c>
      <c r="E21" s="66" t="str">
        <f t="shared" si="0"/>
        <v>江苏省_无锡市</v>
      </c>
    </row>
    <row r="22" spans="1:5">
      <c r="A22" s="10" t="s">
        <v>212</v>
      </c>
      <c r="B22" s="10" t="s">
        <v>203</v>
      </c>
      <c r="D22" s="206" t="s">
        <v>129</v>
      </c>
      <c r="E22" s="66" t="str">
        <f t="shared" si="0"/>
        <v>江苏省_常州市</v>
      </c>
    </row>
    <row r="23" spans="1:5">
      <c r="A23" s="10" t="s">
        <v>1</v>
      </c>
      <c r="B23" s="10" t="s">
        <v>54</v>
      </c>
      <c r="D23" s="206" t="s">
        <v>210</v>
      </c>
      <c r="E23" s="66" t="str">
        <f t="shared" si="0"/>
        <v>浙江省_宁波市</v>
      </c>
    </row>
    <row r="24" spans="1:5">
      <c r="A24" s="10" t="s">
        <v>4</v>
      </c>
      <c r="B24" s="10" t="s">
        <v>55</v>
      </c>
      <c r="D24" s="206" t="s">
        <v>128</v>
      </c>
      <c r="E24" s="66" t="str">
        <f t="shared" si="0"/>
        <v>福建省_厦门市</v>
      </c>
    </row>
    <row r="25" spans="1:5">
      <c r="A25" s="10" t="s">
        <v>119</v>
      </c>
      <c r="B25" s="10" t="s">
        <v>138</v>
      </c>
      <c r="D25" s="206" t="s">
        <v>208</v>
      </c>
      <c r="E25" s="66" t="str">
        <f t="shared" si="0"/>
        <v>广东省_中山市</v>
      </c>
    </row>
    <row r="26" spans="1:5">
      <c r="A26" s="10" t="s">
        <v>130</v>
      </c>
      <c r="B26" s="10" t="s">
        <v>147</v>
      </c>
      <c r="D26" s="206" t="s">
        <v>124</v>
      </c>
      <c r="E26" s="66" t="str">
        <f t="shared" si="0"/>
        <v>辽宁省_沈阳市</v>
      </c>
    </row>
    <row r="27" spans="1:5">
      <c r="A27" s="10" t="s">
        <v>208</v>
      </c>
      <c r="B27" s="10" t="s">
        <v>204</v>
      </c>
      <c r="D27" s="206" t="s">
        <v>206</v>
      </c>
      <c r="E27" s="66" t="str">
        <f t="shared" si="0"/>
        <v>山东省_潍坊市</v>
      </c>
    </row>
    <row r="28" spans="1:5">
      <c r="A28" s="10" t="s">
        <v>120</v>
      </c>
      <c r="B28" s="10" t="s">
        <v>139</v>
      </c>
      <c r="D28" s="206" t="s">
        <v>207</v>
      </c>
      <c r="E28" s="66" t="str">
        <f t="shared" si="0"/>
        <v>河北省_石家庄市</v>
      </c>
    </row>
    <row r="29" spans="1:5">
      <c r="A29" s="10" t="s">
        <v>118</v>
      </c>
      <c r="B29" s="10" t="s">
        <v>137</v>
      </c>
      <c r="D29" s="206" t="s">
        <v>205</v>
      </c>
      <c r="E29" s="66" t="str">
        <f t="shared" si="0"/>
        <v>吉林省_长春市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D84"/>
  <sheetViews>
    <sheetView showGridLines="0" zoomScale="80" zoomScaleNormal="80" workbookViewId="0">
      <pane xSplit="6" topLeftCell="AQ1" activePane="topRight" state="frozen"/>
      <selection pane="topRight" activeCell="AT27" sqref="AT27"/>
    </sheetView>
  </sheetViews>
  <sheetFormatPr defaultColWidth="9" defaultRowHeight="12.4"/>
  <cols>
    <col min="1" max="1" width="2.76171875" style="146" customWidth="1"/>
    <col min="2" max="32" width="10.64453125" style="146" customWidth="1"/>
    <col min="33" max="36" width="10.234375" style="146" customWidth="1"/>
    <col min="37" max="43" width="10.64453125" style="146" customWidth="1"/>
    <col min="44" max="44" width="18.64453125" style="146" bestFit="1" customWidth="1"/>
    <col min="45" max="49" width="10.64453125" style="146" customWidth="1"/>
    <col min="50" max="50" width="9" style="146"/>
    <col min="51" max="51" width="15.1171875" style="146" bestFit="1" customWidth="1"/>
    <col min="52" max="53" width="9" style="146"/>
    <col min="54" max="57" width="9" style="146" customWidth="1"/>
    <col min="58" max="16384" width="9" style="146"/>
  </cols>
  <sheetData>
    <row r="3" spans="2:56">
      <c r="F3" s="146" t="s">
        <v>148</v>
      </c>
      <c r="G3" s="146" t="s">
        <v>97</v>
      </c>
      <c r="M3" s="146" t="s">
        <v>148</v>
      </c>
      <c r="N3" s="146" t="s">
        <v>97</v>
      </c>
    </row>
    <row r="6" spans="2:56">
      <c r="B6" s="147" t="s">
        <v>157</v>
      </c>
      <c r="I6" s="147" t="s">
        <v>157</v>
      </c>
      <c r="P6" s="148" t="s">
        <v>163</v>
      </c>
      <c r="W6" s="148" t="s">
        <v>162</v>
      </c>
    </row>
    <row r="7" spans="2:56">
      <c r="B7" s="148" t="s">
        <v>174</v>
      </c>
      <c r="C7" s="148" t="s">
        <v>113</v>
      </c>
      <c r="D7" s="148" t="s">
        <v>38</v>
      </c>
      <c r="E7" s="148" t="s">
        <v>36</v>
      </c>
      <c r="F7" s="210" t="s">
        <v>218</v>
      </c>
      <c r="G7" s="193"/>
      <c r="I7" s="148" t="s">
        <v>86</v>
      </c>
      <c r="J7" s="148" t="str">
        <f>C7</f>
        <v>Tencent</v>
      </c>
      <c r="K7" s="148" t="str">
        <f>D7</f>
        <v>IQIYI</v>
      </c>
      <c r="L7" s="148" t="str">
        <f>E7</f>
        <v>Youku</v>
      </c>
      <c r="M7" s="148" t="str">
        <f>F7</f>
        <v>HunanTV</v>
      </c>
      <c r="N7" s="148">
        <f>G7</f>
        <v>0</v>
      </c>
      <c r="P7" s="148" t="s">
        <v>87</v>
      </c>
      <c r="Q7" s="148" t="str">
        <f>J7</f>
        <v>Tencent</v>
      </c>
      <c r="R7" s="148" t="str">
        <f>K7</f>
        <v>IQIYI</v>
      </c>
      <c r="S7" s="148" t="str">
        <f>L7</f>
        <v>Youku</v>
      </c>
      <c r="T7" s="148" t="str">
        <f>M7</f>
        <v>HunanTV</v>
      </c>
      <c r="U7" s="148">
        <f>N7</f>
        <v>0</v>
      </c>
      <c r="W7" s="148" t="s">
        <v>87</v>
      </c>
      <c r="X7" s="148" t="str">
        <f>Q7</f>
        <v>Tencent</v>
      </c>
      <c r="Y7" s="148" t="str">
        <f t="shared" ref="Y7" si="0">R7</f>
        <v>IQIYI</v>
      </c>
      <c r="Z7" s="148" t="str">
        <f t="shared" ref="Z7" si="1">S7</f>
        <v>Youku</v>
      </c>
      <c r="AA7" s="148" t="str">
        <f>T7</f>
        <v>HunanTV</v>
      </c>
      <c r="AB7" s="148">
        <f>U7</f>
        <v>0</v>
      </c>
      <c r="AD7" s="148" t="s">
        <v>64</v>
      </c>
      <c r="AE7" s="148" t="str">
        <f>J7</f>
        <v>Tencent</v>
      </c>
      <c r="AF7" s="148" t="str">
        <f>K7</f>
        <v>IQIYI</v>
      </c>
      <c r="AG7" s="148" t="str">
        <f>L7</f>
        <v>Youku</v>
      </c>
      <c r="AH7" s="148" t="str">
        <f>M7</f>
        <v>HunanTV</v>
      </c>
      <c r="AI7" s="148">
        <f>N7</f>
        <v>0</v>
      </c>
      <c r="AK7" s="148" t="s">
        <v>88</v>
      </c>
      <c r="AL7" s="148" t="str">
        <f>J7</f>
        <v>Tencent</v>
      </c>
      <c r="AM7" s="148" t="str">
        <f>K7</f>
        <v>IQIYI</v>
      </c>
      <c r="AN7" s="148" t="str">
        <f>L7</f>
        <v>Youku</v>
      </c>
      <c r="AO7" s="148" t="str">
        <f>M7</f>
        <v>HunanTV</v>
      </c>
      <c r="AP7" s="148">
        <f>N7</f>
        <v>0</v>
      </c>
      <c r="AR7" s="148" t="s">
        <v>45</v>
      </c>
      <c r="AS7" s="148" t="str">
        <f>J7</f>
        <v>Tencent</v>
      </c>
      <c r="AT7" s="148" t="str">
        <f>K7</f>
        <v>IQIYI</v>
      </c>
      <c r="AU7" s="148" t="str">
        <f>L7</f>
        <v>Youku</v>
      </c>
      <c r="AV7" s="148" t="str">
        <f>M7</f>
        <v>HunanTV</v>
      </c>
      <c r="AW7" s="148">
        <f>N7</f>
        <v>0</v>
      </c>
      <c r="AY7" s="148" t="s">
        <v>106</v>
      </c>
      <c r="AZ7" s="148" t="str">
        <f>Q7</f>
        <v>Tencent</v>
      </c>
      <c r="BA7" s="148" t="str">
        <f t="shared" ref="BA7" si="2">R7</f>
        <v>IQIYI</v>
      </c>
      <c r="BB7" s="148" t="str">
        <f t="shared" ref="BB7" si="3">S7</f>
        <v>Youku</v>
      </c>
      <c r="BC7" s="148" t="str">
        <f t="shared" ref="BC7:BD7" si="4">T7</f>
        <v>HunanTV</v>
      </c>
      <c r="BD7" s="148">
        <f t="shared" si="4"/>
        <v>0</v>
      </c>
    </row>
    <row r="8" spans="2:56">
      <c r="B8" s="104" t="s">
        <v>115</v>
      </c>
      <c r="C8" s="149">
        <f>SUMIFS(Spotplan!$E:$E,Spotplan!$B:$B,TA!C$7,Spotplan!$C:$C,TA!$B8)/SUMIFS(Spotplan!$E:$E,Spotplan!$C:$C,TA!$B8)</f>
        <v>0.61117266521319558</v>
      </c>
      <c r="D8" s="149">
        <f>SUMIFS(Spotplan!$E:$E,Spotplan!$B:$B,TA!D$7,Spotplan!$C:$C,TA!$B8)/SUMIFS(Spotplan!$E:$E,Spotplan!$C:$C,TA!$B8)</f>
        <v>0.16322956503091604</v>
      </c>
      <c r="E8" s="149">
        <f>SUMIFS(Spotplan!$E:$E,Spotplan!$B:$B,TA!E$7,Spotplan!$C:$C,TA!$B8)/SUMIFS(Spotplan!$E:$E,Spotplan!$C:$C,TA!$B8)</f>
        <v>6.6835841166589235E-2</v>
      </c>
      <c r="F8" s="149">
        <f>SUMIFS(Spotplan!$E:$E,Spotplan!$B:$B,TA!F$7,Spotplan!$C:$C,TA!$B8)/SUMIFS(Spotplan!$E:$E,Spotplan!$C:$C,TA!$B8)</f>
        <v>6.2546910182636972E-2</v>
      </c>
      <c r="G8" s="149">
        <f>SUMIFS(Spotplan!$E:$E,Spotplan!$B:$B,TA!G$7,Spotplan!$C:$C,TA!$B8)/SUMIFS(Spotplan!$E:$E,Spotplan!$C:$C,TA!$B8)</f>
        <v>0</v>
      </c>
      <c r="I8" s="148" t="str">
        <f t="shared" ref="I8:I36" si="5">B8</f>
        <v>北京</v>
      </c>
      <c r="J8" s="149">
        <f>SUMIFS('OTV-广告位'!$E:$E,'OTV-广告位'!$C:$C,TA!J$7,'OTV-广告位'!$A:$A,TA!$I8,'OTV-广告位'!$B:$B,'OTV-广告位'!$B$7)/SUMIFS('OTV-广告位'!$E:$E,'OTV-广告位'!$C:$C,TA!J$7,'OTV-广告位'!$A:$A,TA!$I8,'OTV-广告位'!$B:$B,'OTV-广告位'!$B$6)</f>
        <v>1</v>
      </c>
      <c r="K8" s="149">
        <f>SUMIFS('OTV-广告位'!$E:$E,'OTV-广告位'!$C:$C,TA!K$7,'OTV-广告位'!$A:$A,TA!$I8,'OTV-广告位'!$B:$B,'OTV-广告位'!$B$7)/SUMIFS('OTV-广告位'!$E:$E,'OTV-广告位'!$C:$C,TA!K$7,'OTV-广告位'!$A:$A,TA!$I8,'OTV-广告位'!$B:$B,'OTV-广告位'!$B$6)</f>
        <v>1</v>
      </c>
      <c r="L8" s="149">
        <f>SUMIFS('OTV-广告位'!$E:$E,'OTV-广告位'!$C:$C,TA!L$7,'OTV-广告位'!$A:$A,TA!$I8,'OTV-广告位'!$B:$B,'OTV-广告位'!$B$7)/SUMIFS('OTV-广告位'!$E:$E,'OTV-广告位'!$C:$C,TA!L$7,'OTV-广告位'!$A:$A,TA!$I8,'OTV-广告位'!$B:$B,'OTV-广告位'!$B$6)</f>
        <v>1</v>
      </c>
      <c r="M8" s="149">
        <f>SUMIFS('OTV-广告位'!$E:$E,'OTV-广告位'!$C:$C,TA!M$7,'OTV-广告位'!$A:$A,TA!$I8,'OTV-广告位'!$B:$B,'OTV-广告位'!$B$7)/SUMIFS('OTV-广告位'!$E:$E,'OTV-广告位'!$C:$C,TA!M$7,'OTV-广告位'!$A:$A,TA!$I8,'OTV-广告位'!$B:$B,'OTV-广告位'!$B$6)</f>
        <v>1</v>
      </c>
      <c r="N8" s="149" t="e">
        <f>SUMIFS('OTV-广告位'!$E:$E,'OTV-广告位'!$C:$C,TA!N$7,'OTV-广告位'!$A:$A,TA!$I8,'OTV-广告位'!$B:$B,'OTV-广告位'!$B$7)/SUMIFS('OTV-广告位'!$E:$E,'OTV-广告位'!$C:$C,TA!N$7,'OTV-广告位'!$A:$A,TA!$I8,'OTV-广告位'!$B:$B,'OTV-广告位'!$B$6)</f>
        <v>#DIV/0!</v>
      </c>
      <c r="P8" s="148" t="str">
        <f>I8</f>
        <v>北京</v>
      </c>
      <c r="Q8" s="149">
        <f>SUMIFS('OTV-广告位'!$E:$E,'OTV-广告位'!$C:$C,TA!Q$7,'OTV-广告位'!$A:$A,TA!$I8,'OTV-广告位'!$B:$B,Market!$D$7)/SUMIFS('OTV-广告位'!$E:$E,'OTV-广告位'!$C:$C,TA!Q$7,'OTV-广告位'!$A:$A,TA!$I8,'OTV-广告位'!$B:$B,'OTV-广告位'!$B$7)</f>
        <v>0.34406456478023556</v>
      </c>
      <c r="R8" s="149">
        <f>SUMIFS('OTV-广告位'!$E:$E,'OTV-广告位'!$C:$C,TA!R$7,'OTV-广告位'!$A:$A,TA!$I8,'OTV-广告位'!$B:$B,Market!$D$7)/SUMIFS('OTV-广告位'!$E:$E,'OTV-广告位'!$C:$C,TA!R$7,'OTV-广告位'!$A:$A,TA!$I8,'OTV-广告位'!$B:$B,'OTV-广告位'!$B$7)</f>
        <v>0.28181480086396382</v>
      </c>
      <c r="S8" s="149">
        <f>SUMIFS('OTV-广告位'!$E:$E,'OTV-广告位'!$C:$C,TA!S$7,'OTV-广告位'!$A:$A,TA!$I8,'OTV-广告位'!$B:$B,Market!$D$7)/SUMIFS('OTV-广告位'!$E:$E,'OTV-广告位'!$C:$C,TA!S$7,'OTV-广告位'!$A:$A,TA!$I8,'OTV-广告位'!$B:$B,'OTV-广告位'!$B$7)</f>
        <v>0.48198062310362616</v>
      </c>
      <c r="T8" s="149">
        <f>SUMIFS('OTV-广告位'!$E:$E,'OTV-广告位'!$C:$C,TA!T$7,'OTV-广告位'!$A:$A,TA!$I8,'OTV-广告位'!$B:$B,'OTV-广告位'!$B$8)/SUMIFS('OTV-广告位'!$E:$E,'OTV-广告位'!$C:$C,TA!T$7,'OTV-广告位'!$A:$A,TA!$I8,'OTV-广告位'!$B:$B,'OTV-广告位'!$B$7)</f>
        <v>1</v>
      </c>
      <c r="U8" s="149" t="e">
        <f>SUMIFS('OTV-广告位'!$E:$E,'OTV-广告位'!$C:$C,TA!U$7,'OTV-广告位'!$A:$A,TA!$I8,'OTV-广告位'!$B:$B,'OTV-广告位'!$B$8)/SUMIFS('OTV-广告位'!$E:$E,'OTV-广告位'!$C:$C,TA!U$7,'OTV-广告位'!$A:$A,TA!$I8,'OTV-广告位'!$B:$B,'OTV-广告位'!$B$7)</f>
        <v>#DIV/0!</v>
      </c>
      <c r="W8" s="148" t="str">
        <f>P8</f>
        <v>北京</v>
      </c>
      <c r="X8" s="149">
        <f>SUMIFS('OTV-广告位'!$E:$E,'OTV-广告位'!$C:$C,TA!X$7,'OTV-广告位'!$A:$A,TA!$I8,'OTV-广告位'!$B:$B,$W$6)/SUMIFS('OTV-广告位'!$E:$E,'OTV-广告位'!$C:$C,TA!X$7,'OTV-广告位'!$A:$A,TA!$I8,'OTV-广告位'!$B:$B,'OTV-广告位'!$B$7)</f>
        <v>0.92213983050847459</v>
      </c>
      <c r="Y8" s="149">
        <f>SUMIFS('OTV-广告位'!$E:$E,'OTV-广告位'!$C:$C,TA!Y$7,'OTV-广告位'!$A:$A,TA!$I8,'OTV-广告位'!$B:$B,$W$6)/SUMIFS('OTV-广告位'!$E:$E,'OTV-广告位'!$C:$C,TA!Y$7,'OTV-广告位'!$A:$A,TA!$I8,'OTV-广告位'!$B:$B,'OTV-广告位'!$B$7)</f>
        <v>0.67806761995127096</v>
      </c>
      <c r="Z8" s="149">
        <f>SUMIFS('OTV-广告位'!$E:$E,'OTV-广告位'!$C:$C,TA!Z$7,'OTV-广告位'!$A:$A,TA!$I8,'OTV-广告位'!$B:$B,$W$6)/SUMIFS('OTV-广告位'!$E:$E,'OTV-广告位'!$C:$C,TA!Z$7,'OTV-广告位'!$A:$A,TA!$I8,'OTV-广告位'!$B:$B,'OTV-广告位'!$B$7)</f>
        <v>0.83153642349361245</v>
      </c>
      <c r="AA8" s="149">
        <f>SUMIFS('OTV-广告位'!$E:$E,'OTV-广告位'!$C:$C,TA!AA$7,'OTV-广告位'!$A:$A,TA!$I8,'OTV-广告位'!$B:$B,$W$6)/SUMIFS('OTV-广告位'!$E:$E,'OTV-广告位'!$C:$C,TA!AA$7,'OTV-广告位'!$A:$A,TA!$I8,'OTV-广告位'!$B:$B,'OTV-广告位'!$B$7)</f>
        <v>1</v>
      </c>
      <c r="AB8" s="149" t="e">
        <f>SUMIFS('OTV-广告位'!$E:$E,'OTV-广告位'!$C:$C,TA!AB$7,'OTV-广告位'!$A:$A,TA!$I8,'OTV-广告位'!$B:$B,$W$6)/SUMIFS('OTV-广告位'!$E:$E,'OTV-广告位'!$C:$C,TA!AB$7,'OTV-广告位'!$A:$A,TA!$I8,'OTV-广告位'!$B:$B,'OTV-广告位'!$B$7)</f>
        <v>#DIV/0!</v>
      </c>
      <c r="AD8" s="148" t="str">
        <f>I8</f>
        <v>北京</v>
      </c>
      <c r="AE8" s="149">
        <f>SUMIFS('OTV-广告位'!$G:$G,'OTV-广告位'!$C:$C,TA!AE$7,'OTV-广告位'!$A:$A,TA!$I8,'OTV-广告位'!$B:$B,Market!$D$7)/SUMIFS('OTV-广告位'!$G:$G,'OTV-广告位'!$C:$C,TA!AE$7,'OTV-广告位'!$A:$A,TA!$I8,'OTV-广告位'!$B:$B,'OTV-广告位'!$B$7)</f>
        <v>0.33060494711510646</v>
      </c>
      <c r="AF8" s="149">
        <f>SUMIFS('OTV-广告位'!$G:$G,'OTV-广告位'!$C:$C,TA!AF$7,'OTV-广告位'!$A:$A,TA!$I8,'OTV-广告位'!$B:$B,Market!$D$7)/SUMIFS('OTV-广告位'!$G:$G,'OTV-广告位'!$C:$C,TA!AF$7,'OTV-广告位'!$A:$A,TA!$I8,'OTV-广告位'!$B:$B,'OTV-广告位'!$B$7)</f>
        <v>0.27823689439095217</v>
      </c>
      <c r="AG8" s="149">
        <f>SUMIFS('OTV-广告位'!$G:$G,'OTV-广告位'!$C:$C,TA!AG$7,'OTV-广告位'!$A:$A,TA!$I8,'OTV-广告位'!$B:$B,Market!$D$7)/SUMIFS('OTV-广告位'!$G:$G,'OTV-广告位'!$C:$C,TA!AG$7,'OTV-广告位'!$A:$A,TA!$I8,'OTV-广告位'!$B:$B,'OTV-广告位'!$B$7)</f>
        <v>0.50455208840086174</v>
      </c>
      <c r="AH8" s="149">
        <f>SUMIFS('OTV-广告位'!$G:$G,'OTV-广告位'!$C:$C,TA!AH$7,'OTV-广告位'!$A:$A,TA!$I8,'OTV-广告位'!$B:$B,'OTV-广告位'!$B$8)/SUMIFS('OTV-广告位'!$G:$G,'OTV-广告位'!$C:$C,TA!AH$7,'OTV-广告位'!$A:$A,TA!$I8,'OTV-广告位'!$B:$B,'OTV-广告位'!$B$7)</f>
        <v>0.99999597820185404</v>
      </c>
      <c r="AI8" s="149" t="e">
        <f>SUMIFS('OTV-广告位'!$G:$G,'OTV-广告位'!$C:$C,TA!AI$7,'OTV-广告位'!$A:$A,TA!$I8,'OTV-广告位'!$B:$B,'OTV-广告位'!$B$8)/SUMIFS('OTV-广告位'!$G:$G,'OTV-广告位'!$C:$C,TA!AI$7,'OTV-广告位'!$A:$A,TA!$I8,'OTV-广告位'!$B:$B,'OTV-广告位'!$B$7)</f>
        <v>#DIV/0!</v>
      </c>
      <c r="AK8" s="148" t="str">
        <f>I8</f>
        <v>北京</v>
      </c>
      <c r="AL8" s="149">
        <f>SUMIFS('OTV-广告位'!$H:$H,'OTV-广告位'!$C:$C,TA!AL$7,'OTV-广告位'!$A:$A,TA!$I8,'OTV-广告位'!$B:$B,Market!$D$7)/SUMIFS('OTV-广告位'!$G:$G,'OTV-广告位'!$C:$C,TA!AL$7,'OTV-广告位'!$A:$A,TA!$I8,'OTV-广告位'!$B:$B,'OTV-广告位'!$B$6)</f>
        <v>0.12286620720903529</v>
      </c>
      <c r="AM8" s="149">
        <f>SUMIFS('OTV-广告位'!$H:$H,'OTV-广告位'!$C:$C,TA!AM$7,'OTV-广告位'!$A:$A,TA!$I8,'OTV-广告位'!$B:$B,Market!$D$7)/SUMIFS('OTV-广告位'!$G:$G,'OTV-广告位'!$C:$C,TA!AM$7,'OTV-广告位'!$A:$A,TA!$I8,'OTV-广告位'!$B:$B,'OTV-广告位'!$B$6)</f>
        <v>0.10047378878190433</v>
      </c>
      <c r="AN8" s="149">
        <f>SUMIFS('OTV-广告位'!$H:$H,'OTV-广告位'!$C:$C,TA!AN$7,'OTV-广告位'!$A:$A,TA!$I8,'OTV-广告位'!$B:$B,Market!$D$7)/SUMIFS('OTV-广告位'!$G:$G,'OTV-广告位'!$C:$C,TA!AN$7,'OTV-广告位'!$A:$A,TA!$I8,'OTV-广告位'!$B:$B,'OTV-广告位'!$B$6)</f>
        <v>0.18796104166873503</v>
      </c>
      <c r="AO8" s="149">
        <f>SUMIFS('OTV-广告位'!$K:$K,'OTV-广告位'!$C:$C,TA!AO$7,'OTV-广告位'!$A:$A,TA!$I8,'OTV-广告位'!$B:$B,'OTV-广告位'!$B$8)/SUMIFS('OTV-广告位'!$G:$G,'OTV-广告位'!$C:$C,TA!AO$7,'OTV-广告位'!$A:$A,TA!$I8,'OTV-广告位'!$B:$B,'OTV-广告位'!$B$6)</f>
        <v>0.12013915421584991</v>
      </c>
      <c r="AP8" s="149" t="e">
        <f>SUMIFS('OTV-广告位'!$K:$K,'OTV-广告位'!$C:$C,TA!AP$7,'OTV-广告位'!$A:$A,TA!$I8,'OTV-广告位'!$B:$B,'OTV-广告位'!$B$8)/SUMIFS('OTV-广告位'!$G:$G,'OTV-广告位'!$C:$C,TA!AP$7,'OTV-广告位'!$A:$A,TA!$I8,'OTV-广告位'!$B:$B,'OTV-广告位'!$B$6)</f>
        <v>#DIV/0!</v>
      </c>
      <c r="AR8" s="148" t="str">
        <f>I8</f>
        <v>北京</v>
      </c>
      <c r="AS8" s="150">
        <f>SUMIFS('OTV-广告位'!$H:$H,'OTV-广告位'!$C:$C,TA!AS$7,'OTV-广告位'!$A:$A,TA!$I8,'OTV-广告位'!$B:$B,Market!$D$7)/SUMIFS('OTV-广告位'!$E:$E,'OTV-广告位'!$C:$C,TA!AS$7,'OTV-广告位'!$A:$A,TA!$I8,'OTV-广告位'!$B:$B,'OTV-广告位'!$B$6)*1000</f>
        <v>54.139974145360533</v>
      </c>
      <c r="AT8" s="150">
        <f>SUMIFS('OTV-广告位'!$H:$H,'OTV-广告位'!$C:$C,TA!AT$7,'OTV-广告位'!$A:$A,TA!$I8,'OTV-广告位'!$B:$B,Market!$D$7)/SUMIFS('OTV-广告位'!$E:$E,'OTV-广告位'!$C:$C,TA!AT$7,'OTV-广告位'!$A:$A,TA!$I8,'OTV-广告位'!$B:$B,'OTV-广告位'!$B$6)*1000</f>
        <v>39.181141557518913</v>
      </c>
      <c r="AU8" s="150">
        <f>SUMIFS('OTV-广告位'!$H:$H,'OTV-广告位'!$C:$C,TA!AU$7,'OTV-广告位'!$A:$A,TA!$I8,'OTV-广告位'!$B:$B,Market!$D$7)/SUMIFS('OTV-广告位'!$E:$E,'OTV-广告位'!$C:$C,TA!AU$7,'OTV-广告位'!$A:$A,TA!$I8,'OTV-广告位'!$B:$B,'OTV-广告位'!$B$6)*1000</f>
        <v>82.7715257557077</v>
      </c>
      <c r="AV8" s="151">
        <f>SUMIFS('OTV-广告位'!$K:$K,'OTV-广告位'!$C:$C,TA!AV$7,'OTV-广告位'!$A:$A,TA!$I8,'OTV-广告位'!$B:$B,'OTV-广告位'!$B$8)/SUMIFS('OTV-广告位'!$E:$E,'OTV-广告位'!$C:$C,TA!AV$7,'OTV-广告位'!$A:$A,TA!$I8,'OTV-广告位'!$B:$B,'OTV-广告位'!$B$6)*1000</f>
        <v>60.688803289612686</v>
      </c>
      <c r="AW8" s="151" t="e">
        <f>SUMIFS('OTV-广告位'!$K:$K,'OTV-广告位'!$C:$C,TA!AW$7,'OTV-广告位'!$A:$A,TA!$I8,'OTV-广告位'!$B:$B,'OTV-广告位'!$B$8)/SUMIFS('OTV-广告位'!$E:$E,'OTV-广告位'!$C:$C,TA!AW$7,'OTV-广告位'!$A:$A,TA!$I8,'OTV-广告位'!$B:$B,'OTV-广告位'!$B$6)*1000</f>
        <v>#DIV/0!</v>
      </c>
      <c r="AY8" s="148" t="str">
        <f>P8</f>
        <v>北京</v>
      </c>
      <c r="AZ8" s="150">
        <f>(Cost!G4+Cost!N4)/SUMIFS('OTV-广告位'!$H:$H,'OTV-广告位'!$A:$A,TA!$AY8,'OTV-广告位'!$C:$C,TA!AZ$7,'OTV-广告位'!$B:$B,Market!$D$7)</f>
        <v>0.51427548103389953</v>
      </c>
      <c r="BA8" s="150">
        <f>(Cost!H4+Cost!P4)/SUMIFS('OTV-广告位'!$H:$H,'OTV-广告位'!$A:$A,TA!$AY8,'OTV-广告位'!$C:$C,TA!BA$7,'OTV-广告位'!$B:$B,Market!$D$7)</f>
        <v>0.18439306358381502</v>
      </c>
      <c r="BB8" s="150">
        <f>(Cost!J4+Cost!Q4)/SUMIFS('OTV-广告位'!$H:$H,'OTV-广告位'!$A:$A,TA!$AY8,'OTV-广告位'!$C:$C,TA!BB$7,'OTV-广告位'!$B:$B,Market!$D$7)</f>
        <v>1.1674455947601945</v>
      </c>
      <c r="BC8" s="150" t="e">
        <f>(Cost!K4+Cost!#REF!)/SUMIFS('OTV-广告位'!$H:$H,'OTV-广告位'!$A:$A,TA!$AY8,'OTV-广告位'!$C:$C,TA!BC$7,'OTV-广告位'!$B:$B,Market!$D$7)</f>
        <v>#REF!</v>
      </c>
      <c r="BD8" s="150" t="e">
        <f>(Cost!M4+Cost!#REF!)/SUMIFS('OTV-广告位'!$H:$H,'OTV-广告位'!$A:$A,TA!$AY8,'OTV-广告位'!$C:$C,TA!BD$7,'OTV-广告位'!$B:$B,Market!$D$7)</f>
        <v>#REF!</v>
      </c>
    </row>
    <row r="9" spans="2:56">
      <c r="B9" s="104" t="s">
        <v>116</v>
      </c>
      <c r="C9" s="149">
        <f>SUMIFS(Spotplan!$E:$E,Spotplan!$B:$B,TA!C$7,Spotplan!$C:$C,TA!$B9)/SUMIFS(Spotplan!$E:$E,Spotplan!$C:$C,TA!$B9)</f>
        <v>0.21334958854007924</v>
      </c>
      <c r="D9" s="149">
        <f>SUMIFS(Spotplan!$E:$E,Spotplan!$B:$B,TA!D$7,Spotplan!$C:$C,TA!$B9)/SUMIFS(Spotplan!$E:$E,Spotplan!$C:$C,TA!$B9)</f>
        <v>0.41328863151478207</v>
      </c>
      <c r="E9" s="149">
        <f>SUMIFS(Spotplan!$E:$E,Spotplan!$B:$B,TA!E$7,Spotplan!$C:$C,TA!$B9)/SUMIFS(Spotplan!$E:$E,Spotplan!$C:$C,TA!$B9)</f>
        <v>0.19049070405364218</v>
      </c>
      <c r="F9" s="149">
        <f>SUMIFS(Spotplan!$E:$E,Spotplan!$B:$B,TA!F$7,Spotplan!$C:$C,TA!$B9)/SUMIFS(Spotplan!$E:$E,Spotplan!$C:$C,TA!$B9)</f>
        <v>5.333739713501981E-2</v>
      </c>
      <c r="G9" s="149">
        <f>SUMIFS(Spotplan!$E:$E,Spotplan!$B:$B,TA!G$7,Spotplan!$C:$C,TA!$B9)/SUMIFS(Spotplan!$E:$E,Spotplan!$C:$C,TA!$B9)</f>
        <v>0</v>
      </c>
      <c r="I9" s="148" t="str">
        <f t="shared" si="5"/>
        <v>上海</v>
      </c>
      <c r="J9" s="149">
        <f>SUMIFS('OTV-广告位'!$E:$E,'OTV-广告位'!$C:$C,TA!J$7,'OTV-广告位'!$A:$A,TA!$I9,'OTV-广告位'!$B:$B,'OTV-广告位'!$B$7)/SUMIFS('OTV-广告位'!$E:$E,'OTV-广告位'!$C:$C,TA!J$7,'OTV-广告位'!$A:$A,TA!$I9,'OTV-广告位'!$B:$B,'OTV-广告位'!$B$6)</f>
        <v>1</v>
      </c>
      <c r="K9" s="149">
        <f>SUMIFS('OTV-广告位'!$E:$E,'OTV-广告位'!$C:$C,TA!K$7,'OTV-广告位'!$A:$A,TA!$I9,'OTV-广告位'!$B:$B,'OTV-广告位'!$B$7)/SUMIFS('OTV-广告位'!$E:$E,'OTV-广告位'!$C:$C,TA!K$7,'OTV-广告位'!$A:$A,TA!$I9,'OTV-广告位'!$B:$B,'OTV-广告位'!$B$6)</f>
        <v>1</v>
      </c>
      <c r="L9" s="149">
        <f>SUMIFS('OTV-广告位'!$E:$E,'OTV-广告位'!$C:$C,TA!L$7,'OTV-广告位'!$A:$A,TA!$I9,'OTV-广告位'!$B:$B,'OTV-广告位'!$B$7)/SUMIFS('OTV-广告位'!$E:$E,'OTV-广告位'!$C:$C,TA!L$7,'OTV-广告位'!$A:$A,TA!$I9,'OTV-广告位'!$B:$B,'OTV-广告位'!$B$6)</f>
        <v>1</v>
      </c>
      <c r="M9" s="149">
        <f>SUMIFS('OTV-广告位'!$E:$E,'OTV-广告位'!$C:$C,TA!M$7,'OTV-广告位'!$A:$A,TA!$I9,'OTV-广告位'!$B:$B,'OTV-广告位'!$B$7)/SUMIFS('OTV-广告位'!$E:$E,'OTV-广告位'!$C:$C,TA!M$7,'OTV-广告位'!$A:$A,TA!$I9,'OTV-广告位'!$B:$B,'OTV-广告位'!$B$6)</f>
        <v>1</v>
      </c>
      <c r="N9" s="149" t="e">
        <f>SUMIFS('OTV-广告位'!$E:$E,'OTV-广告位'!$C:$C,TA!N$7,'OTV-广告位'!$A:$A,TA!$I9,'OTV-广告位'!$B:$B,'OTV-广告位'!$B$7)/SUMIFS('OTV-广告位'!$E:$E,'OTV-广告位'!$C:$C,TA!N$7,'OTV-广告位'!$A:$A,TA!$I9,'OTV-广告位'!$B:$B,'OTV-广告位'!$B$6)</f>
        <v>#DIV/0!</v>
      </c>
      <c r="P9" s="148" t="str">
        <f t="shared" ref="P9:P28" si="6">I9</f>
        <v>上海</v>
      </c>
      <c r="Q9" s="149">
        <f>SUMIFS('OTV-广告位'!$E:$E,'OTV-广告位'!$C:$C,TA!Q$7,'OTV-广告位'!$A:$A,TA!$I9,'OTV-广告位'!$B:$B,Market!$D$7)/SUMIFS('OTV-广告位'!$E:$E,'OTV-广告位'!$C:$C,TA!Q$7,'OTV-广告位'!$A:$A,TA!$I9,'OTV-广告位'!$B:$B,'OTV-广告位'!$B$7)</f>
        <v>0.48362725232377141</v>
      </c>
      <c r="R9" s="149">
        <f>SUMIFS('OTV-广告位'!$E:$E,'OTV-广告位'!$C:$C,TA!R$7,'OTV-广告位'!$A:$A,TA!$I9,'OTV-广告位'!$B:$B,Market!$D$7)/SUMIFS('OTV-广告位'!$E:$E,'OTV-广告位'!$C:$C,TA!R$7,'OTV-广告位'!$A:$A,TA!$I9,'OTV-广告位'!$B:$B,'OTV-广告位'!$B$7)</f>
        <v>0.25390738869016322</v>
      </c>
      <c r="S9" s="149">
        <f>SUMIFS('OTV-广告位'!$E:$E,'OTV-广告位'!$C:$C,TA!S$7,'OTV-广告位'!$A:$A,TA!$I9,'OTV-广告位'!$B:$B,Market!$D$7)/SUMIFS('OTV-广告位'!$E:$E,'OTV-广告位'!$C:$C,TA!S$7,'OTV-广告位'!$A:$A,TA!$I9,'OTV-广告位'!$B:$B,'OTV-广告位'!$B$7)</f>
        <v>0.32994702557473449</v>
      </c>
      <c r="T9" s="149">
        <f>SUMIFS('OTV-广告位'!$E:$E,'OTV-广告位'!$C:$C,TA!T$7,'OTV-广告位'!$A:$A,TA!$I9,'OTV-广告位'!$B:$B,'OTV-广告位'!$B$8)/SUMIFS('OTV-广告位'!$E:$E,'OTV-广告位'!$C:$C,TA!T$7,'OTV-广告位'!$A:$A,TA!$I9,'OTV-广告位'!$B:$B,'OTV-广告位'!$B$7)</f>
        <v>1</v>
      </c>
      <c r="U9" s="149" t="e">
        <f>SUMIFS('OTV-广告位'!$E:$E,'OTV-广告位'!$C:$C,TA!U$7,'OTV-广告位'!$A:$A,TA!$I9,'OTV-广告位'!$B:$B,'OTV-广告位'!$B$8)/SUMIFS('OTV-广告位'!$E:$E,'OTV-广告位'!$C:$C,TA!U$7,'OTV-广告位'!$A:$A,TA!$I9,'OTV-广告位'!$B:$B,'OTV-广告位'!$B$7)</f>
        <v>#DIV/0!</v>
      </c>
      <c r="W9" s="148" t="str">
        <f t="shared" ref="W9:W36" si="7">P9</f>
        <v>上海</v>
      </c>
      <c r="X9" s="149">
        <f>SUMIFS('OTV-广告位'!$E:$E,'OTV-广告位'!$C:$C,TA!X$7,'OTV-广告位'!$A:$A,TA!$I9,'OTV-广告位'!$B:$B,$W$6)/SUMIFS('OTV-广告位'!$E:$E,'OTV-广告位'!$C:$C,TA!X$7,'OTV-广告位'!$A:$A,TA!$I9,'OTV-广告位'!$B:$B,'OTV-广告位'!$B$7)</f>
        <v>0.9426094062864353</v>
      </c>
      <c r="Y9" s="149">
        <f>SUMIFS('OTV-广告位'!$E:$E,'OTV-广告位'!$C:$C,TA!Y$7,'OTV-广告位'!$A:$A,TA!$I9,'OTV-广告位'!$B:$B,$W$6)/SUMIFS('OTV-广告位'!$E:$E,'OTV-广告位'!$C:$C,TA!Y$7,'OTV-广告位'!$A:$A,TA!$I9,'OTV-广告位'!$B:$B,'OTV-广告位'!$B$7)</f>
        <v>0.79785921141172722</v>
      </c>
      <c r="Z9" s="149">
        <f>SUMIFS('OTV-广告位'!$E:$E,'OTV-广告位'!$C:$C,TA!Z$7,'OTV-广告位'!$A:$A,TA!$I9,'OTV-广告位'!$B:$B,$W$6)/SUMIFS('OTV-广告位'!$E:$E,'OTV-广告位'!$C:$C,TA!Z$7,'OTV-广告位'!$A:$A,TA!$I9,'OTV-广告位'!$B:$B,'OTV-广告位'!$B$7)</f>
        <v>1</v>
      </c>
      <c r="AA9" s="149">
        <f>SUMIFS('OTV-广告位'!$E:$E,'OTV-广告位'!$C:$C,TA!AA$7,'OTV-广告位'!$A:$A,TA!$I9,'OTV-广告位'!$B:$B,'OTV-广告位'!$B$8)/SUMIFS('OTV-广告位'!$E:$E,'OTV-广告位'!$C:$C,TA!AA$7,'OTV-广告位'!$A:$A,TA!$I9,'OTV-广告位'!$B:$B,'OTV-广告位'!$B$7)</f>
        <v>1</v>
      </c>
      <c r="AB9" s="149" t="e">
        <f>SUMIFS('OTV-广告位'!$E:$E,'OTV-广告位'!$C:$C,TA!AB$7,'OTV-广告位'!$A:$A,TA!$I9,'OTV-广告位'!$B:$B,'OTV-广告位'!$B$8)/SUMIFS('OTV-广告位'!$E:$E,'OTV-广告位'!$C:$C,TA!AB$7,'OTV-广告位'!$A:$A,TA!$I9,'OTV-广告位'!$B:$B,'OTV-广告位'!$B$7)</f>
        <v>#DIV/0!</v>
      </c>
      <c r="AD9" s="148" t="str">
        <f t="shared" ref="AD9:AD28" si="8">I9</f>
        <v>上海</v>
      </c>
      <c r="AE9" s="149">
        <f>SUMIFS('OTV-广告位'!$G:$G,'OTV-广告位'!$C:$C,TA!AE$7,'OTV-广告位'!$A:$A,TA!$I9,'OTV-广告位'!$B:$B,Market!$D$7)/SUMIFS('OTV-广告位'!$G:$G,'OTV-广告位'!$C:$C,TA!AE$7,'OTV-广告位'!$A:$A,TA!$I9,'OTV-广告位'!$B:$B,'OTV-广告位'!$B$7)</f>
        <v>0.42273329133939247</v>
      </c>
      <c r="AF9" s="149">
        <f>SUMIFS('OTV-广告位'!$G:$G,'OTV-广告位'!$C:$C,TA!AF$7,'OTV-广告位'!$A:$A,TA!$I9,'OTV-广告位'!$B:$B,Market!$D$7)/SUMIFS('OTV-广告位'!$G:$G,'OTV-广告位'!$C:$C,TA!AF$7,'OTV-广告位'!$A:$A,TA!$I9,'OTV-广告位'!$B:$B,'OTV-广告位'!$B$7)</f>
        <v>0.30948388956542711</v>
      </c>
      <c r="AG9" s="149">
        <f>SUMIFS('OTV-广告位'!$G:$G,'OTV-广告位'!$C:$C,TA!AG$7,'OTV-广告位'!$A:$A,TA!$I9,'OTV-广告位'!$B:$B,Market!$D$7)/SUMIFS('OTV-广告位'!$G:$G,'OTV-广告位'!$C:$C,TA!AG$7,'OTV-广告位'!$A:$A,TA!$I9,'OTV-广告位'!$B:$B,'OTV-广告位'!$B$7)</f>
        <v>0.38242451727463767</v>
      </c>
      <c r="AH9" s="149">
        <f>SUMIFS('OTV-广告位'!$G:$G,'OTV-广告位'!$C:$C,TA!AH$7,'OTV-广告位'!$A:$A,TA!$I9,'OTV-广告位'!$B:$B,'OTV-广告位'!$B$8)/SUMIFS('OTV-广告位'!$G:$G,'OTV-广告位'!$C:$C,TA!AH$7,'OTV-广告位'!$A:$A,TA!$I9,'OTV-广告位'!$B:$B,'OTV-广告位'!$B$7)</f>
        <v>1</v>
      </c>
      <c r="AI9" s="149" t="e">
        <f>SUMIFS('OTV-广告位'!$G:$G,'OTV-广告位'!$C:$C,TA!AI$7,'OTV-广告位'!$A:$A,TA!$I9,'OTV-广告位'!$B:$B,'OTV-广告位'!$B$8)/SUMIFS('OTV-广告位'!$G:$G,'OTV-广告位'!$C:$C,TA!AI$7,'OTV-广告位'!$A:$A,TA!$I9,'OTV-广告位'!$B:$B,'OTV-广告位'!$B$7)</f>
        <v>#DIV/0!</v>
      </c>
      <c r="AK9" s="148" t="str">
        <f t="shared" ref="AK9:AK28" si="9">I9</f>
        <v>上海</v>
      </c>
      <c r="AL9" s="149">
        <f>SUMIFS('OTV-广告位'!$H:$H,'OTV-广告位'!$C:$C,TA!AL$7,'OTV-广告位'!$A:$A,TA!$I9,'OTV-广告位'!$B:$B,Market!$D$7)/SUMIFS('OTV-广告位'!$G:$G,'OTV-广告位'!$C:$C,TA!AL$7,'OTV-广告位'!$A:$A,TA!$I9,'OTV-广告位'!$B:$B,'OTV-广告位'!$B$6)</f>
        <v>0.30450963503837303</v>
      </c>
      <c r="AM9" s="149">
        <f>SUMIFS('OTV-广告位'!$H:$H,'OTV-广告位'!$C:$C,TA!AM$7,'OTV-广告位'!$A:$A,TA!$I9,'OTV-广告位'!$B:$B,Market!$D$7)/SUMIFS('OTV-广告位'!$G:$G,'OTV-广告位'!$C:$C,TA!AM$7,'OTV-广告位'!$A:$A,TA!$I9,'OTV-广告位'!$B:$B,'OTV-广告位'!$B$6)</f>
        <v>0.20021413906096491</v>
      </c>
      <c r="AN9" s="149">
        <f>SUMIFS('OTV-广告位'!$H:$H,'OTV-广告位'!$C:$C,TA!AN$7,'OTV-广告位'!$A:$A,TA!$I9,'OTV-广告位'!$B:$B,Market!$D$7)/SUMIFS('OTV-广告位'!$G:$G,'OTV-广告位'!$C:$C,TA!AN$7,'OTV-广告位'!$A:$A,TA!$I9,'OTV-广告位'!$B:$B,'OTV-广告位'!$B$6)</f>
        <v>0.11950766164832427</v>
      </c>
      <c r="AO9" s="149">
        <f>SUMIFS('OTV-广告位'!$K:$K,'OTV-广告位'!$C:$C,TA!AO$7,'OTV-广告位'!$A:$A,TA!$I9,'OTV-广告位'!$B:$B,'OTV-广告位'!$B$8)/SUMIFS('OTV-广告位'!$G:$G,'OTV-广告位'!$C:$C,TA!AO$7,'OTV-广告位'!$A:$A,TA!$I9,'OTV-广告位'!$B:$B,'OTV-广告位'!$B$6)</f>
        <v>9.6328998728950593E-2</v>
      </c>
      <c r="AP9" s="149" t="e">
        <f>SUMIFS('OTV-广告位'!$K:$K,'OTV-广告位'!$C:$C,TA!AP$7,'OTV-广告位'!$A:$A,TA!$I9,'OTV-广告位'!$B:$B,'OTV-广告位'!$B$8)/SUMIFS('OTV-广告位'!$G:$G,'OTV-广告位'!$C:$C,TA!AP$7,'OTV-广告位'!$A:$A,TA!$I9,'OTV-广告位'!$B:$B,'OTV-广告位'!$B$6)</f>
        <v>#DIV/0!</v>
      </c>
      <c r="AR9" s="148" t="str">
        <f t="shared" ref="AR9:AR28" si="10">I9</f>
        <v>上海</v>
      </c>
      <c r="AS9" s="150">
        <f>SUMIFS('OTV-广告位'!$H:$H,'OTV-广告位'!$C:$C,TA!AS$7,'OTV-广告位'!$A:$A,TA!$I9,'OTV-广告位'!$B:$B,Market!$D$7)/SUMIFS('OTV-广告位'!$E:$E,'OTV-广告位'!$C:$C,TA!AS$7,'OTV-广告位'!$A:$A,TA!$I9,'OTV-广告位'!$B:$B,'OTV-广告位'!$B$6)*1000</f>
        <v>113.53736907254049</v>
      </c>
      <c r="AT9" s="150">
        <f>SUMIFS('OTV-广告位'!$H:$H,'OTV-广告位'!$C:$C,TA!AT$7,'OTV-广告位'!$A:$A,TA!$I9,'OTV-广告位'!$B:$B,Market!$D$7)/SUMIFS('OTV-广告位'!$E:$E,'OTV-广告位'!$C:$C,TA!AT$7,'OTV-广告位'!$A:$A,TA!$I9,'OTV-广告位'!$B:$B,'OTV-广告位'!$B$6)*1000</f>
        <v>46.358779603390175</v>
      </c>
      <c r="AU9" s="150">
        <f>SUMIFS('OTV-广告位'!$H:$H,'OTV-广告位'!$C:$C,TA!AU$7,'OTV-广告位'!$A:$A,TA!$I9,'OTV-广告位'!$B:$B,Market!$D$7)/SUMIFS('OTV-广告位'!$E:$E,'OTV-广告位'!$C:$C,TA!AU$7,'OTV-广告位'!$A:$A,TA!$I9,'OTV-广告位'!$B:$B,'OTV-广告位'!$B$6)*1000</f>
        <v>47.423516589359494</v>
      </c>
      <c r="AV9" s="151">
        <f>SUMIFS('OTV-广告位'!$K:$K,'OTV-广告位'!$C:$C,TA!AV$7,'OTV-广告位'!$A:$A,TA!$I9,'OTV-广告位'!$B:$B,'OTV-广告位'!$B$8)/SUMIFS('OTV-广告位'!$E:$E,'OTV-广告位'!$C:$C,TA!AV$7,'OTV-广告位'!$A:$A,TA!$I9,'OTV-广告位'!$B:$B,'OTV-广告位'!$B$6)*1000</f>
        <v>67.008475463011408</v>
      </c>
      <c r="AW9" s="151" t="e">
        <f>SUMIFS('OTV-广告位'!$K:$K,'OTV-广告位'!$C:$C,TA!AW$7,'OTV-广告位'!$A:$A,TA!$I9,'OTV-广告位'!$B:$B,'OTV-广告位'!$B$8)/SUMIFS('OTV-广告位'!$E:$E,'OTV-广告位'!$C:$C,TA!AW$7,'OTV-广告位'!$A:$A,TA!$I9,'OTV-广告位'!$B:$B,'OTV-广告位'!$B$6)*1000</f>
        <v>#DIV/0!</v>
      </c>
      <c r="AY9" s="148" t="str">
        <f t="shared" ref="AY9:AY12" si="11">P9</f>
        <v>上海</v>
      </c>
      <c r="AZ9" s="150">
        <f>(Cost!G5+Cost!N5)/SUMIFS('OTV-广告位'!$H:$H,'OTV-广告位'!$A:$A,TA!$AY9,'OTV-广告位'!$C:$C,TA!AZ$7,'OTV-广告位'!$B:$B,Market!$D$7)</f>
        <v>0.26971187335092345</v>
      </c>
      <c r="BA9" s="150">
        <f>(Cost!H5+Cost!P5)/SUMIFS('OTV-广告位'!$H:$H,'OTV-广告位'!$A:$A,TA!$AY9,'OTV-广告位'!$C:$C,TA!BA$7,'OTV-广告位'!$B:$B,Market!$D$7)</f>
        <v>0.1780918520259748</v>
      </c>
      <c r="BB9" s="150">
        <f>(Cost!J5+Cost!Q5)/SUMIFS('OTV-广告位'!$H:$H,'OTV-广告位'!$A:$A,TA!$AY9,'OTV-广告位'!$C:$C,TA!BB$7,'OTV-广告位'!$B:$B,Market!$D$7)</f>
        <v>1.5161129919828971</v>
      </c>
      <c r="BC9" s="150" t="e">
        <f>(Cost!K5+Cost!#REF!)/SUMIFS('OTV-广告位'!$H:$H,'OTV-广告位'!$A:$A,TA!$AY9,'OTV-广告位'!$C:$C,TA!BC$7,'OTV-广告位'!$B:$B,Market!$D$7)</f>
        <v>#REF!</v>
      </c>
      <c r="BD9" s="150" t="e">
        <f>(Cost!M5+Cost!#REF!)/SUMIFS('OTV-广告位'!$H:$H,'OTV-广告位'!$A:$A,TA!$AY9,'OTV-广告位'!$C:$C,TA!BD$7,'OTV-广告位'!$B:$B,Market!$D$7)</f>
        <v>#REF!</v>
      </c>
    </row>
    <row r="10" spans="2:56">
      <c r="B10" s="104" t="s">
        <v>1</v>
      </c>
      <c r="C10" s="149">
        <f>SUMIFS(Spotplan!$E:$E,Spotplan!$B:$B,TA!C$7,Spotplan!$C:$C,TA!$B10)/SUMIFS(Spotplan!$E:$E,Spotplan!$C:$C,TA!$B10)</f>
        <v>0.59320905459387485</v>
      </c>
      <c r="D10" s="149">
        <f>SUMIFS(Spotplan!$E:$E,Spotplan!$B:$B,TA!D$7,Spotplan!$C:$C,TA!$B10)/SUMIFS(Spotplan!$E:$E,Spotplan!$C:$C,TA!$B10)</f>
        <v>0.10133155792276964</v>
      </c>
      <c r="E10" s="149">
        <f>SUMIFS(Spotplan!$E:$E,Spotplan!$B:$B,TA!E$7,Spotplan!$C:$C,TA!$B10)/SUMIFS(Spotplan!$E:$E,Spotplan!$C:$C,TA!$B10)</f>
        <v>0.10985352862849536</v>
      </c>
      <c r="F10" s="149">
        <f>SUMIFS(Spotplan!$E:$E,Spotplan!$B:$B,TA!F$7,Spotplan!$C:$C,TA!$B10)/SUMIFS(Spotplan!$E:$E,Spotplan!$C:$C,TA!$B10)</f>
        <v>0.10719041278295606</v>
      </c>
      <c r="G10" s="149">
        <f>SUMIFS(Spotplan!$E:$E,Spotplan!$B:$B,TA!G$7,Spotplan!$C:$C,TA!$B10)/SUMIFS(Spotplan!$E:$E,Spotplan!$C:$C,TA!$B10)</f>
        <v>0</v>
      </c>
      <c r="I10" s="148" t="str">
        <f t="shared" si="5"/>
        <v>广州</v>
      </c>
      <c r="J10" s="149">
        <f>SUMIFS('OTV-广告位'!$E:$E,'OTV-广告位'!$C:$C,TA!J$7,'OTV-广告位'!$A:$A,TA!$I10,'OTV-广告位'!$B:$B,'OTV-广告位'!$B$7)/SUMIFS('OTV-广告位'!$E:$E,'OTV-广告位'!$C:$C,TA!J$7,'OTV-广告位'!$A:$A,TA!$I10,'OTV-广告位'!$B:$B,'OTV-广告位'!$B$6)</f>
        <v>1</v>
      </c>
      <c r="K10" s="149">
        <f>SUMIFS('OTV-广告位'!$E:$E,'OTV-广告位'!$C:$C,TA!K$7,'OTV-广告位'!$A:$A,TA!$I10,'OTV-广告位'!$B:$B,'OTV-广告位'!$B$7)/SUMIFS('OTV-广告位'!$E:$E,'OTV-广告位'!$C:$C,TA!K$7,'OTV-广告位'!$A:$A,TA!$I10,'OTV-广告位'!$B:$B,'OTV-广告位'!$B$6)</f>
        <v>1</v>
      </c>
      <c r="L10" s="149">
        <f>SUMIFS('OTV-广告位'!$E:$E,'OTV-广告位'!$C:$C,TA!L$7,'OTV-广告位'!$A:$A,TA!$I10,'OTV-广告位'!$B:$B,'OTV-广告位'!$B$7)/SUMIFS('OTV-广告位'!$E:$E,'OTV-广告位'!$C:$C,TA!L$7,'OTV-广告位'!$A:$A,TA!$I10,'OTV-广告位'!$B:$B,'OTV-广告位'!$B$6)</f>
        <v>1</v>
      </c>
      <c r="M10" s="149">
        <f>SUMIFS('OTV-广告位'!$E:$E,'OTV-广告位'!$C:$C,TA!M$7,'OTV-广告位'!$A:$A,TA!$I10,'OTV-广告位'!$B:$B,'OTV-广告位'!$B$7)/SUMIFS('OTV-广告位'!$E:$E,'OTV-广告位'!$C:$C,TA!M$7,'OTV-广告位'!$A:$A,TA!$I10,'OTV-广告位'!$B:$B,'OTV-广告位'!$B$6)</f>
        <v>1</v>
      </c>
      <c r="N10" s="149" t="e">
        <f>SUMIFS('OTV-广告位'!$E:$E,'OTV-广告位'!$C:$C,TA!N$7,'OTV-广告位'!$A:$A,TA!$I10,'OTV-广告位'!$B:$B,'OTV-广告位'!$B$7)/SUMIFS('OTV-广告位'!$E:$E,'OTV-广告位'!$C:$C,TA!N$7,'OTV-广告位'!$A:$A,TA!$I10,'OTV-广告位'!$B:$B,'OTV-广告位'!$B$6)</f>
        <v>#DIV/0!</v>
      </c>
      <c r="P10" s="148" t="str">
        <f t="shared" si="6"/>
        <v>广州</v>
      </c>
      <c r="Q10" s="149">
        <f>SUMIFS('OTV-广告位'!$E:$E,'OTV-广告位'!$C:$C,TA!Q$7,'OTV-广告位'!$A:$A,TA!$I10,'OTV-广告位'!$B:$B,Market!$D$7)/SUMIFS('OTV-广告位'!$E:$E,'OTV-广告位'!$C:$C,TA!Q$7,'OTV-广告位'!$A:$A,TA!$I10,'OTV-广告位'!$B:$B,'OTV-广告位'!$B$7)</f>
        <v>0.29357684244778276</v>
      </c>
      <c r="R10" s="149">
        <f>SUMIFS('OTV-广告位'!$E:$E,'OTV-广告位'!$C:$C,TA!R$7,'OTV-广告位'!$A:$A,TA!$I10,'OTV-广告位'!$B:$B,Market!$D$7)/SUMIFS('OTV-广告位'!$E:$E,'OTV-广告位'!$C:$C,TA!R$7,'OTV-广告位'!$A:$A,TA!$I10,'OTV-广告位'!$B:$B,'OTV-广告位'!$B$7)</f>
        <v>0.47682183584544441</v>
      </c>
      <c r="S10" s="149">
        <f>SUMIFS('OTV-广告位'!$E:$E,'OTV-广告位'!$C:$C,TA!S$7,'OTV-广告位'!$A:$A,TA!$I10,'OTV-广告位'!$B:$B,Market!$D$7)/SUMIFS('OTV-广告位'!$E:$E,'OTV-广告位'!$C:$C,TA!S$7,'OTV-广告位'!$A:$A,TA!$I10,'OTV-广告位'!$B:$B,'OTV-广告位'!$B$7)</f>
        <v>9.2825866804607415E-2</v>
      </c>
      <c r="T10" s="149">
        <f>SUMIFS('OTV-广告位'!$E:$E,'OTV-广告位'!$C:$C,TA!T$7,'OTV-广告位'!$A:$A,TA!$I10,'OTV-广告位'!$B:$B,'OTV-广告位'!$B$8)/SUMIFS('OTV-广告位'!$E:$E,'OTV-广告位'!$C:$C,TA!T$7,'OTV-广告位'!$A:$A,TA!$I10,'OTV-广告位'!$B:$B,'OTV-广告位'!$B$7)</f>
        <v>0.99999769959996043</v>
      </c>
      <c r="U10" s="149" t="e">
        <f>SUMIFS('OTV-广告位'!$E:$E,'OTV-广告位'!$C:$C,TA!U$7,'OTV-广告位'!$A:$A,TA!$I10,'OTV-广告位'!$B:$B,'OTV-广告位'!$B$8)/SUMIFS('OTV-广告位'!$E:$E,'OTV-广告位'!$C:$C,TA!U$7,'OTV-广告位'!$A:$A,TA!$I10,'OTV-广告位'!$B:$B,'OTV-广告位'!$B$7)</f>
        <v>#DIV/0!</v>
      </c>
      <c r="W10" s="148" t="str">
        <f t="shared" si="7"/>
        <v>广州</v>
      </c>
      <c r="X10" s="149">
        <f>SUMIFS('OTV-广告位'!$E:$E,'OTV-广告位'!$C:$C,TA!X$7,'OTV-广告位'!$A:$A,TA!$I10,'OTV-广告位'!$B:$B,$W$6)/SUMIFS('OTV-广告位'!$E:$E,'OTV-广告位'!$C:$C,TA!X$7,'OTV-广告位'!$A:$A,TA!$I10,'OTV-广告位'!$B:$B,'OTV-广告位'!$B$7)</f>
        <v>0.80044283451491105</v>
      </c>
      <c r="Y10" s="149">
        <f>SUMIFS('OTV-广告位'!$E:$E,'OTV-广告位'!$C:$C,TA!Y$7,'OTV-广告位'!$A:$A,TA!$I10,'OTV-广告位'!$B:$B,$W$6)/SUMIFS('OTV-广告位'!$E:$E,'OTV-广告位'!$C:$C,TA!Y$7,'OTV-广告位'!$A:$A,TA!$I10,'OTV-广告位'!$B:$B,'OTV-广告位'!$B$7)</f>
        <v>0.68283428220208631</v>
      </c>
      <c r="Z10" s="149">
        <f>SUMIFS('OTV-广告位'!$E:$E,'OTV-广告位'!$C:$C,TA!Z$7,'OTV-广告位'!$A:$A,TA!$I10,'OTV-广告位'!$B:$B,$W$6)/SUMIFS('OTV-广告位'!$E:$E,'OTV-广告位'!$C:$C,TA!Z$7,'OTV-广告位'!$A:$A,TA!$I10,'OTV-广告位'!$B:$B,'OTV-广告位'!$B$7)</f>
        <v>0.7340706363488444</v>
      </c>
      <c r="AA10" s="149">
        <f>SUMIFS('OTV-广告位'!$E:$E,'OTV-广告位'!$C:$C,TA!AA$7,'OTV-广告位'!$A:$A,TA!$I10,'OTV-广告位'!$B:$B,'OTV-广告位'!$B$8)/SUMIFS('OTV-广告位'!$E:$E,'OTV-广告位'!$C:$C,TA!AA$7,'OTV-广告位'!$A:$A,TA!$I10,'OTV-广告位'!$B:$B,'OTV-广告位'!$B$7)</f>
        <v>0.99999769959996043</v>
      </c>
      <c r="AB10" s="149" t="e">
        <f>SUMIFS('OTV-广告位'!$E:$E,'OTV-广告位'!$C:$C,TA!AB$7,'OTV-广告位'!$A:$A,TA!$I10,'OTV-广告位'!$B:$B,'OTV-广告位'!$B$8)/SUMIFS('OTV-广告位'!$E:$E,'OTV-广告位'!$C:$C,TA!AB$7,'OTV-广告位'!$A:$A,TA!$I10,'OTV-广告位'!$B:$B,'OTV-广告位'!$B$7)</f>
        <v>#DIV/0!</v>
      </c>
      <c r="AD10" s="148" t="str">
        <f t="shared" si="8"/>
        <v>广州</v>
      </c>
      <c r="AE10" s="149">
        <f>SUMIFS('OTV-广告位'!$G:$G,'OTV-广告位'!$C:$C,TA!AE$7,'OTV-广告位'!$A:$A,TA!$I10,'OTV-广告位'!$B:$B,Market!$D$7)/SUMIFS('OTV-广告位'!$G:$G,'OTV-广告位'!$C:$C,TA!AE$7,'OTV-广告位'!$A:$A,TA!$I10,'OTV-广告位'!$B:$B,'OTV-广告位'!$B$7)</f>
        <v>0.26766164065785725</v>
      </c>
      <c r="AF10" s="149">
        <f>SUMIFS('OTV-广告位'!$G:$G,'OTV-广告位'!$C:$C,TA!AF$7,'OTV-广告位'!$A:$A,TA!$I10,'OTV-广告位'!$B:$B,Market!$D$7)/SUMIFS('OTV-广告位'!$G:$G,'OTV-广告位'!$C:$C,TA!AF$7,'OTV-广告位'!$A:$A,TA!$I10,'OTV-广告位'!$B:$B,'OTV-广告位'!$B$7)</f>
        <v>0.4722188246059898</v>
      </c>
      <c r="AG10" s="149">
        <f>SUMIFS('OTV-广告位'!$G:$G,'OTV-广告位'!$C:$C,TA!AG$7,'OTV-广告位'!$A:$A,TA!$I10,'OTV-广告位'!$B:$B,Market!$D$7)/SUMIFS('OTV-广告位'!$G:$G,'OTV-广告位'!$C:$C,TA!AG$7,'OTV-广告位'!$A:$A,TA!$I10,'OTV-广告位'!$B:$B,'OTV-广告位'!$B$7)</f>
        <v>8.8292484766418419E-2</v>
      </c>
      <c r="AH10" s="149">
        <f>SUMIFS('OTV-广告位'!$G:$G,'OTV-广告位'!$C:$C,TA!AH$7,'OTV-广告位'!$A:$A,TA!$I10,'OTV-广告位'!$B:$B,'OTV-广告位'!$B$8)/SUMIFS('OTV-广告位'!$G:$G,'OTV-广告位'!$C:$C,TA!AH$7,'OTV-广告位'!$A:$A,TA!$I10,'OTV-广告位'!$B:$B,'OTV-广告位'!$B$7)</f>
        <v>0.99999646959972321</v>
      </c>
      <c r="AI10" s="149" t="e">
        <f>SUMIFS('OTV-广告位'!$G:$G,'OTV-广告位'!$C:$C,TA!AI$7,'OTV-广告位'!$A:$A,TA!$I10,'OTV-广告位'!$B:$B,'OTV-广告位'!$B$8)/SUMIFS('OTV-广告位'!$G:$G,'OTV-广告位'!$C:$C,TA!AI$7,'OTV-广告位'!$A:$A,TA!$I10,'OTV-广告位'!$B:$B,'OTV-广告位'!$B$7)</f>
        <v>#DIV/0!</v>
      </c>
      <c r="AK10" s="148" t="str">
        <f t="shared" si="9"/>
        <v>广州</v>
      </c>
      <c r="AL10" s="149">
        <f>SUMIFS('OTV-广告位'!$H:$H,'OTV-广告位'!$C:$C,TA!AL$7,'OTV-广告位'!$A:$A,TA!$I10,'OTV-广告位'!$B:$B,Market!$D$7)/SUMIFS('OTV-广告位'!$G:$G,'OTV-广告位'!$C:$C,TA!AL$7,'OTV-广告位'!$A:$A,TA!$I10,'OTV-广告位'!$B:$B,'OTV-广告位'!$B$6)</f>
        <v>0.11875058963979732</v>
      </c>
      <c r="AM10" s="149">
        <f>SUMIFS('OTV-广告位'!$H:$H,'OTV-广告位'!$C:$C,TA!AM$7,'OTV-广告位'!$A:$A,TA!$I10,'OTV-广告位'!$B:$B,Market!$D$7)/SUMIFS('OTV-广告位'!$G:$G,'OTV-广告位'!$C:$C,TA!AM$7,'OTV-广告位'!$A:$A,TA!$I10,'OTV-广告位'!$B:$B,'OTV-广告位'!$B$6)</f>
        <v>0.20218534676071268</v>
      </c>
      <c r="AN10" s="149">
        <f>SUMIFS('OTV-广告位'!$H:$H,'OTV-广告位'!$C:$C,TA!AN$7,'OTV-广告位'!$A:$A,TA!$I10,'OTV-广告位'!$B:$B,Market!$D$7)/SUMIFS('OTV-广告位'!$G:$G,'OTV-广告位'!$C:$C,TA!AN$7,'OTV-广告位'!$A:$A,TA!$I10,'OTV-广告位'!$B:$B,'OTV-广告位'!$B$6)</f>
        <v>3.0542992552471226E-2</v>
      </c>
      <c r="AO10" s="149">
        <f>SUMIFS('OTV-广告位'!$K:$K,'OTV-广告位'!$C:$C,TA!AO$7,'OTV-广告位'!$A:$A,TA!$I10,'OTV-广告位'!$B:$B,'OTV-广告位'!$B$8)/SUMIFS('OTV-广告位'!$G:$G,'OTV-广告位'!$C:$C,TA!AO$7,'OTV-广告位'!$A:$A,TA!$I10,'OTV-广告位'!$B:$B,'OTV-广告位'!$B$6)</f>
        <v>8.3885840976649931E-2</v>
      </c>
      <c r="AP10" s="149" t="e">
        <f>SUMIFS('OTV-广告位'!$K:$K,'OTV-广告位'!$C:$C,TA!AP$7,'OTV-广告位'!$A:$A,TA!$I10,'OTV-广告位'!$B:$B,'OTV-广告位'!$B$8)/SUMIFS('OTV-广告位'!$G:$G,'OTV-广告位'!$C:$C,TA!AP$7,'OTV-广告位'!$A:$A,TA!$I10,'OTV-广告位'!$B:$B,'OTV-广告位'!$B$6)</f>
        <v>#DIV/0!</v>
      </c>
      <c r="AR10" s="148" t="str">
        <f t="shared" si="10"/>
        <v>广州</v>
      </c>
      <c r="AS10" s="150">
        <f>SUMIFS('OTV-广告位'!$H:$H,'OTV-广告位'!$C:$C,TA!AS$7,'OTV-广告位'!$A:$A,TA!$I10,'OTV-广告位'!$B:$B,Market!$D$7)/SUMIFS('OTV-广告位'!$E:$E,'OTV-广告位'!$C:$C,TA!AS$7,'OTV-广告位'!$A:$A,TA!$I10,'OTV-广告位'!$B:$B,'OTV-广告位'!$B$6)*1000</f>
        <v>50.373548118046813</v>
      </c>
      <c r="AT10" s="150">
        <f>SUMIFS('OTV-广告位'!$H:$H,'OTV-广告位'!$C:$C,TA!AT$7,'OTV-广告位'!$A:$A,TA!$I10,'OTV-广告位'!$B:$B,Market!$D$7)/SUMIFS('OTV-广告位'!$E:$E,'OTV-广告位'!$C:$C,TA!AT$7,'OTV-广告位'!$A:$A,TA!$I10,'OTV-广告位'!$B:$B,'OTV-广告位'!$B$6)*1000</f>
        <v>69.979005200877424</v>
      </c>
      <c r="AU10" s="150">
        <f>SUMIFS('OTV-广告位'!$H:$H,'OTV-广告位'!$C:$C,TA!AU$7,'OTV-广告位'!$A:$A,TA!$I10,'OTV-广告位'!$B:$B,Market!$D$7)/SUMIFS('OTV-广告位'!$E:$E,'OTV-广告位'!$C:$C,TA!AU$7,'OTV-广告位'!$A:$A,TA!$I10,'OTV-广告位'!$B:$B,'OTV-广告位'!$B$6)*1000</f>
        <v>13.694504955424254</v>
      </c>
      <c r="AV10" s="151">
        <f>SUMIFS('OTV-广告位'!$K:$K,'OTV-广告位'!$C:$C,TA!AV$7,'OTV-广告位'!$A:$A,TA!$I10,'OTV-广告位'!$B:$B,'OTV-广告位'!$B$8)/SUMIFS('OTV-广告位'!$E:$E,'OTV-广告位'!$C:$C,TA!AV$7,'OTV-广告位'!$A:$A,TA!$I10,'OTV-广告位'!$B:$B,'OTV-广告位'!$B$6)*1000</f>
        <v>54.659805340148651</v>
      </c>
      <c r="AW10" s="151" t="e">
        <f>SUMIFS('OTV-广告位'!$K:$K,'OTV-广告位'!$C:$C,TA!AW$7,'OTV-广告位'!$A:$A,TA!$I10,'OTV-广告位'!$B:$B,'OTV-广告位'!$B$8)/SUMIFS('OTV-广告位'!$E:$E,'OTV-广告位'!$C:$C,TA!AW$7,'OTV-广告位'!$A:$A,TA!$I10,'OTV-广告位'!$B:$B,'OTV-广告位'!$B$6)*1000</f>
        <v>#DIV/0!</v>
      </c>
      <c r="AY10" s="148" t="str">
        <f t="shared" si="11"/>
        <v>广州</v>
      </c>
      <c r="AZ10" s="150">
        <f>(Cost!G6+Cost!N6)/SUMIFS('OTV-广告位'!$H:$H,'OTV-广告位'!$A:$A,TA!$AY10,'OTV-广告位'!$C:$C,TA!AZ$7,'OTV-广告位'!$B:$B,Market!$D$7)</f>
        <v>0.34511853760311251</v>
      </c>
      <c r="BA10" s="150">
        <f>(Cost!H6+Cost!P6)/SUMIFS('OTV-广告位'!$H:$H,'OTV-广告位'!$A:$A,TA!$AY10,'OTV-广告位'!$C:$C,TA!BA$7,'OTV-广告位'!$B:$B,Market!$D$7)</f>
        <v>0.17028522775649213</v>
      </c>
      <c r="BB10" s="150">
        <f>(Cost!J6+Cost!Q6)/SUMIFS('OTV-广告位'!$H:$H,'OTV-广告位'!$A:$A,TA!$AY10,'OTV-广告位'!$C:$C,TA!BB$7,'OTV-广告位'!$B:$B,Market!$D$7)</f>
        <v>1.5787650292605071</v>
      </c>
      <c r="BC10" s="150" t="e">
        <f>(Cost!K6+Cost!#REF!)/SUMIFS('OTV-广告位'!$H:$H,'OTV-广告位'!$A:$A,TA!$AY10,'OTV-广告位'!$C:$C,TA!BC$7,'OTV-广告位'!$B:$B,Market!$D$7)</f>
        <v>#REF!</v>
      </c>
      <c r="BD10" s="150" t="e">
        <f>(Cost!M6+Cost!#REF!)/SUMIFS('OTV-广告位'!$H:$H,'OTV-广告位'!$A:$A,TA!$AY10,'OTV-广告位'!$C:$C,TA!BD$7,'OTV-广告位'!$B:$B,Market!$D$7)</f>
        <v>#REF!</v>
      </c>
    </row>
    <row r="11" spans="2:56">
      <c r="B11" s="104" t="s">
        <v>4</v>
      </c>
      <c r="C11" s="149">
        <f>SUMIFS(Spotplan!$E:$E,Spotplan!$B:$B,TA!C$7,Spotplan!$C:$C,TA!$B11)/SUMIFS(Spotplan!$E:$E,Spotplan!$C:$C,TA!$B11)</f>
        <v>0.46363074386977127</v>
      </c>
      <c r="D11" s="149">
        <f>SUMIFS(Spotplan!$E:$E,Spotplan!$B:$B,TA!D$7,Spotplan!$C:$C,TA!$B11)/SUMIFS(Spotplan!$E:$E,Spotplan!$C:$C,TA!$B11)</f>
        <v>0.29929940243148567</v>
      </c>
      <c r="E11" s="149">
        <f>SUMIFS(Spotplan!$E:$E,Spotplan!$B:$B,TA!E$7,Spotplan!$C:$C,TA!$B11)/SUMIFS(Spotplan!$E:$E,Spotplan!$C:$C,TA!$B11)</f>
        <v>8.4998969709458083E-2</v>
      </c>
      <c r="F11" s="149">
        <f>SUMIFS(Spotplan!$E:$E,Spotplan!$B:$B,TA!F$7,Spotplan!$C:$C,TA!$B11)/SUMIFS(Spotplan!$E:$E,Spotplan!$C:$C,TA!$B11)</f>
        <v>8.6544405522357301E-2</v>
      </c>
      <c r="G11" s="149">
        <f>SUMIFS(Spotplan!$E:$E,Spotplan!$B:$B,TA!G$7,Spotplan!$C:$C,TA!$B11)/SUMIFS(Spotplan!$E:$E,Spotplan!$C:$C,TA!$B11)</f>
        <v>0</v>
      </c>
      <c r="I11" s="148" t="str">
        <f t="shared" si="5"/>
        <v>深圳</v>
      </c>
      <c r="J11" s="149">
        <f>SUMIFS('OTV-广告位'!$E:$E,'OTV-广告位'!$C:$C,TA!J$7,'OTV-广告位'!$A:$A,TA!$I11,'OTV-广告位'!$B:$B,'OTV-广告位'!$B$7)/SUMIFS('OTV-广告位'!$E:$E,'OTV-广告位'!$C:$C,TA!J$7,'OTV-广告位'!$A:$A,TA!$I11,'OTV-广告位'!$B:$B,'OTV-广告位'!$B$6)</f>
        <v>1</v>
      </c>
      <c r="K11" s="149">
        <f>SUMIFS('OTV-广告位'!$E:$E,'OTV-广告位'!$C:$C,TA!K$7,'OTV-广告位'!$A:$A,TA!$I11,'OTV-广告位'!$B:$B,'OTV-广告位'!$B$7)/SUMIFS('OTV-广告位'!$E:$E,'OTV-广告位'!$C:$C,TA!K$7,'OTV-广告位'!$A:$A,TA!$I11,'OTV-广告位'!$B:$B,'OTV-广告位'!$B$6)</f>
        <v>1</v>
      </c>
      <c r="L11" s="149">
        <f>SUMIFS('OTV-广告位'!$E:$E,'OTV-广告位'!$C:$C,TA!L$7,'OTV-广告位'!$A:$A,TA!$I11,'OTV-广告位'!$B:$B,'OTV-广告位'!$B$7)/SUMIFS('OTV-广告位'!$E:$E,'OTV-广告位'!$C:$C,TA!L$7,'OTV-广告位'!$A:$A,TA!$I11,'OTV-广告位'!$B:$B,'OTV-广告位'!$B$6)</f>
        <v>1</v>
      </c>
      <c r="M11" s="149">
        <f>SUMIFS('OTV-广告位'!$E:$E,'OTV-广告位'!$C:$C,TA!M$7,'OTV-广告位'!$A:$A,TA!$I11,'OTV-广告位'!$B:$B,'OTV-广告位'!$B$7)/SUMIFS('OTV-广告位'!$E:$E,'OTV-广告位'!$C:$C,TA!M$7,'OTV-广告位'!$A:$A,TA!$I11,'OTV-广告位'!$B:$B,'OTV-广告位'!$B$6)</f>
        <v>1</v>
      </c>
      <c r="N11" s="149" t="e">
        <f>SUMIFS('OTV-广告位'!$E:$E,'OTV-广告位'!$C:$C,TA!N$7,'OTV-广告位'!$A:$A,TA!$I11,'OTV-广告位'!$B:$B,'OTV-广告位'!$B$7)/SUMIFS('OTV-广告位'!$E:$E,'OTV-广告位'!$C:$C,TA!N$7,'OTV-广告位'!$A:$A,TA!$I11,'OTV-广告位'!$B:$B,'OTV-广告位'!$B$6)</f>
        <v>#DIV/0!</v>
      </c>
      <c r="P11" s="148" t="str">
        <f t="shared" si="6"/>
        <v>深圳</v>
      </c>
      <c r="Q11" s="149">
        <f>SUMIFS('OTV-广告位'!$E:$E,'OTV-广告位'!$C:$C,TA!Q$7,'OTV-广告位'!$A:$A,TA!$I11,'OTV-广告位'!$B:$B,Market!$D$7)/SUMIFS('OTV-广告位'!$E:$E,'OTV-广告位'!$C:$C,TA!Q$7,'OTV-广告位'!$A:$A,TA!$I11,'OTV-广告位'!$B:$B,'OTV-广告位'!$B$7)</f>
        <v>0.39379981339815939</v>
      </c>
      <c r="R11" s="149">
        <f>SUMIFS('OTV-广告位'!$E:$E,'OTV-广告位'!$C:$C,TA!R$7,'OTV-广告位'!$A:$A,TA!$I11,'OTV-广告位'!$B:$B,Market!$D$7)/SUMIFS('OTV-广告位'!$E:$E,'OTV-广告位'!$C:$C,TA!R$7,'OTV-广告位'!$A:$A,TA!$I11,'OTV-广告位'!$B:$B,'OTV-广告位'!$B$7)</f>
        <v>0.35199836326398243</v>
      </c>
      <c r="S11" s="149">
        <f>SUMIFS('OTV-广告位'!$E:$E,'OTV-广告位'!$C:$C,TA!S$7,'OTV-广告位'!$A:$A,TA!$I11,'OTV-广告位'!$B:$B,Market!$D$7)/SUMIFS('OTV-广告位'!$E:$E,'OTV-广告位'!$C:$C,TA!S$7,'OTV-广告位'!$A:$A,TA!$I11,'OTV-广告位'!$B:$B,'OTV-广告位'!$B$7)</f>
        <v>0.20451212824706305</v>
      </c>
      <c r="T11" s="149">
        <f>SUMIFS('OTV-广告位'!$E:$E,'OTV-广告位'!$C:$C,TA!T$7,'OTV-广告位'!$A:$A,TA!$I11,'OTV-广告位'!$B:$B,'OTV-广告位'!$B$8)/SUMIFS('OTV-广告位'!$E:$E,'OTV-广告位'!$C:$C,TA!T$7,'OTV-广告位'!$A:$A,TA!$I11,'OTV-广告位'!$B:$B,'OTV-广告位'!$B$7)</f>
        <v>0.91104492418988081</v>
      </c>
      <c r="U11" s="149" t="e">
        <f>SUMIFS('OTV-广告位'!$E:$E,'OTV-广告位'!$C:$C,TA!U$7,'OTV-广告位'!$A:$A,TA!$I11,'OTV-广告位'!$B:$B,'OTV-广告位'!$B$8)/SUMIFS('OTV-广告位'!$E:$E,'OTV-广告位'!$C:$C,TA!U$7,'OTV-广告位'!$A:$A,TA!$I11,'OTV-广告位'!$B:$B,'OTV-广告位'!$B$7)</f>
        <v>#DIV/0!</v>
      </c>
      <c r="W11" s="148" t="str">
        <f t="shared" si="7"/>
        <v>深圳</v>
      </c>
      <c r="X11" s="149">
        <f>SUMIFS('OTV-广告位'!$E:$E,'OTV-广告位'!$C:$C,TA!X$7,'OTV-广告位'!$A:$A,TA!$I11,'OTV-广告位'!$B:$B,$W$6)/SUMIFS('OTV-广告位'!$E:$E,'OTV-广告位'!$C:$C,TA!X$7,'OTV-广告位'!$A:$A,TA!$I11,'OTV-广告位'!$B:$B,'OTV-广告位'!$B$7)</f>
        <v>0.90846130772189337</v>
      </c>
      <c r="Y11" s="149">
        <f>SUMIFS('OTV-广告位'!$E:$E,'OTV-广告位'!$C:$C,TA!Y$7,'OTV-广告位'!$A:$A,TA!$I11,'OTV-广告位'!$B:$B,$W$6)/SUMIFS('OTV-广告位'!$E:$E,'OTV-广告位'!$C:$C,TA!Y$7,'OTV-广告位'!$A:$A,TA!$I11,'OTV-广告位'!$B:$B,'OTV-广告位'!$B$7)</f>
        <v>0.74894094618722484</v>
      </c>
      <c r="Z11" s="149">
        <f>SUMIFS('OTV-广告位'!$E:$E,'OTV-广告位'!$C:$C,TA!Z$7,'OTV-广告位'!$A:$A,TA!$I11,'OTV-广告位'!$B:$B,$W$6)/SUMIFS('OTV-广告位'!$E:$E,'OTV-广告位'!$C:$C,TA!Z$7,'OTV-广告位'!$A:$A,TA!$I11,'OTV-广告位'!$B:$B,'OTV-广告位'!$B$7)</f>
        <v>0.93014390592123219</v>
      </c>
      <c r="AA11" s="149">
        <f>SUMIFS('OTV-广告位'!$E:$E,'OTV-广告位'!$C:$C,TA!AA$7,'OTV-广告位'!$A:$A,TA!$I11,'OTV-广告位'!$B:$B,'OTV-广告位'!$B$8)/SUMIFS('OTV-广告位'!$E:$E,'OTV-广告位'!$C:$C,TA!AA$7,'OTV-广告位'!$A:$A,TA!$I11,'OTV-广告位'!$B:$B,'OTV-广告位'!$B$7)</f>
        <v>0.91104492418988081</v>
      </c>
      <c r="AB11" s="149" t="e">
        <f>SUMIFS('OTV-广告位'!$E:$E,'OTV-广告位'!$C:$C,TA!AB$7,'OTV-广告位'!$A:$A,TA!$I11,'OTV-广告位'!$B:$B,'OTV-广告位'!$B$8)/SUMIFS('OTV-广告位'!$E:$E,'OTV-广告位'!$C:$C,TA!AB$7,'OTV-广告位'!$A:$A,TA!$I11,'OTV-广告位'!$B:$B,'OTV-广告位'!$B$7)</f>
        <v>#DIV/0!</v>
      </c>
      <c r="AD11" s="148" t="str">
        <f t="shared" si="8"/>
        <v>深圳</v>
      </c>
      <c r="AE11" s="149">
        <f>SUMIFS('OTV-广告位'!$G:$G,'OTV-广告位'!$C:$C,TA!AE$7,'OTV-广告位'!$A:$A,TA!$I11,'OTV-广告位'!$B:$B,Market!$D$7)/SUMIFS('OTV-广告位'!$G:$G,'OTV-广告位'!$C:$C,TA!AE$7,'OTV-广告位'!$A:$A,TA!$I11,'OTV-广告位'!$B:$B,'OTV-广告位'!$B$7)</f>
        <v>0.35301192468730169</v>
      </c>
      <c r="AF11" s="149">
        <f>SUMIFS('OTV-广告位'!$G:$G,'OTV-广告位'!$C:$C,TA!AF$7,'OTV-广告位'!$A:$A,TA!$I11,'OTV-广告位'!$B:$B,Market!$D$7)/SUMIFS('OTV-广告位'!$G:$G,'OTV-广告位'!$C:$C,TA!AF$7,'OTV-广告位'!$A:$A,TA!$I11,'OTV-广告位'!$B:$B,'OTV-广告位'!$B$7)</f>
        <v>0.30730272788454738</v>
      </c>
      <c r="AG11" s="149">
        <f>SUMIFS('OTV-广告位'!$G:$G,'OTV-广告位'!$C:$C,TA!AG$7,'OTV-广告位'!$A:$A,TA!$I11,'OTV-广告位'!$B:$B,Market!$D$7)/SUMIFS('OTV-广告位'!$G:$G,'OTV-广告位'!$C:$C,TA!AG$7,'OTV-广告位'!$A:$A,TA!$I11,'OTV-广告位'!$B:$B,'OTV-广告位'!$B$7)</f>
        <v>0.14570154182660347</v>
      </c>
      <c r="AH11" s="149">
        <f>SUMIFS('OTV-广告位'!$G:$G,'OTV-广告位'!$C:$C,TA!AH$7,'OTV-广告位'!$A:$A,TA!$I11,'OTV-广告位'!$B:$B,'OTV-广告位'!$B$8)/SUMIFS('OTV-广告位'!$G:$G,'OTV-广告位'!$C:$C,TA!AH$7,'OTV-广告位'!$A:$A,TA!$I11,'OTV-广告位'!$B:$B,'OTV-广告位'!$B$7)</f>
        <v>0.8374190183926028</v>
      </c>
      <c r="AI11" s="149" t="e">
        <f>SUMIFS('OTV-广告位'!$G:$G,'OTV-广告位'!$C:$C,TA!AI$7,'OTV-广告位'!$A:$A,TA!$I11,'OTV-广告位'!$B:$B,'OTV-广告位'!$B$8)/SUMIFS('OTV-广告位'!$G:$G,'OTV-广告位'!$C:$C,TA!AI$7,'OTV-广告位'!$A:$A,TA!$I11,'OTV-广告位'!$B:$B,'OTV-广告位'!$B$7)</f>
        <v>#DIV/0!</v>
      </c>
      <c r="AK11" s="148" t="str">
        <f t="shared" si="9"/>
        <v>深圳</v>
      </c>
      <c r="AL11" s="149">
        <f>SUMIFS('OTV-广告位'!$H:$H,'OTV-广告位'!$C:$C,TA!AL$7,'OTV-广告位'!$A:$A,TA!$I11,'OTV-广告位'!$B:$B,Market!$D$7)/SUMIFS('OTV-广告位'!$G:$G,'OTV-广告位'!$C:$C,TA!AL$7,'OTV-广告位'!$A:$A,TA!$I11,'OTV-广告位'!$B:$B,'OTV-广告位'!$B$6)</f>
        <v>0.17026039190457423</v>
      </c>
      <c r="AM11" s="149">
        <f>SUMIFS('OTV-广告位'!$H:$H,'OTV-广告位'!$C:$C,TA!AM$7,'OTV-广告位'!$A:$A,TA!$I11,'OTV-广告位'!$B:$B,Market!$D$7)/SUMIFS('OTV-广告位'!$G:$G,'OTV-广告位'!$C:$C,TA!AM$7,'OTV-广告位'!$A:$A,TA!$I11,'OTV-广告位'!$B:$B,'OTV-广告位'!$B$6)</f>
        <v>0.17873313239287614</v>
      </c>
      <c r="AN11" s="149">
        <f>SUMIFS('OTV-广告位'!$H:$H,'OTV-广告位'!$C:$C,TA!AN$7,'OTV-广告位'!$A:$A,TA!$I11,'OTV-广告位'!$B:$B,Market!$D$7)/SUMIFS('OTV-广告位'!$G:$G,'OTV-广告位'!$C:$C,TA!AN$7,'OTV-广告位'!$A:$A,TA!$I11,'OTV-广告位'!$B:$B,'OTV-广告位'!$B$6)</f>
        <v>9.1099650462119097E-2</v>
      </c>
      <c r="AO11" s="149">
        <f>SUMIFS('OTV-广告位'!$K:$K,'OTV-广告位'!$C:$C,TA!AO$7,'OTV-广告位'!$A:$A,TA!$I11,'OTV-广告位'!$B:$B,'OTV-广告位'!$B$8)/SUMIFS('OTV-广告位'!$G:$G,'OTV-广告位'!$C:$C,TA!AO$7,'OTV-广告位'!$A:$A,TA!$I11,'OTV-广告位'!$B:$B,'OTV-广告位'!$B$6)</f>
        <v>0.12260264356058327</v>
      </c>
      <c r="AP11" s="149" t="e">
        <f>SUMIFS('OTV-广告位'!$K:$K,'OTV-广告位'!$C:$C,TA!AP$7,'OTV-广告位'!$A:$A,TA!$I11,'OTV-广告位'!$B:$B,'OTV-广告位'!$B$8)/SUMIFS('OTV-广告位'!$G:$G,'OTV-广告位'!$C:$C,TA!AP$7,'OTV-广告位'!$A:$A,TA!$I11,'OTV-广告位'!$B:$B,'OTV-广告位'!$B$6)</f>
        <v>#DIV/0!</v>
      </c>
      <c r="AR11" s="148" t="str">
        <f t="shared" si="10"/>
        <v>深圳</v>
      </c>
      <c r="AS11" s="150">
        <f>SUMIFS('OTV-广告位'!$H:$H,'OTV-广告位'!$C:$C,TA!AS$7,'OTV-广告位'!$A:$A,TA!$I11,'OTV-广告位'!$B:$B,Market!$D$7)/SUMIFS('OTV-广告位'!$E:$E,'OTV-广告位'!$C:$C,TA!AS$7,'OTV-广告位'!$A:$A,TA!$I11,'OTV-广告位'!$B:$B,'OTV-广告位'!$B$6)*1000</f>
        <v>70.911275793471887</v>
      </c>
      <c r="AT11" s="150">
        <f>SUMIFS('OTV-广告位'!$H:$H,'OTV-广告位'!$C:$C,TA!AT$7,'OTV-广告位'!$A:$A,TA!$I11,'OTV-广告位'!$B:$B,Market!$D$7)/SUMIFS('OTV-广告位'!$E:$E,'OTV-广告位'!$C:$C,TA!AT$7,'OTV-广告位'!$A:$A,TA!$I11,'OTV-广告位'!$B:$B,'OTV-广告位'!$B$6)*1000</f>
        <v>49.51779406291422</v>
      </c>
      <c r="AU11" s="150">
        <f>SUMIFS('OTV-广告位'!$H:$H,'OTV-广告位'!$C:$C,TA!AU$7,'OTV-广告位'!$A:$A,TA!$I11,'OTV-广告位'!$B:$B,Market!$D$7)/SUMIFS('OTV-广告位'!$E:$E,'OTV-广告位'!$C:$C,TA!AU$7,'OTV-广告位'!$A:$A,TA!$I11,'OTV-广告位'!$B:$B,'OTV-广告位'!$B$6)*1000</f>
        <v>41.050752383736238</v>
      </c>
      <c r="AV11" s="151">
        <f>SUMIFS('OTV-广告位'!$K:$K,'OTV-广告位'!$C:$C,TA!AV$7,'OTV-广告位'!$A:$A,TA!$I11,'OTV-广告位'!$B:$B,'OTV-广告位'!$B$8)/SUMIFS('OTV-广告位'!$E:$E,'OTV-广告位'!$C:$C,TA!AV$7,'OTV-广告位'!$A:$A,TA!$I11,'OTV-广告位'!$B:$B,'OTV-广告位'!$B$6)*1000</f>
        <v>67.081200670746156</v>
      </c>
      <c r="AW11" s="151" t="e">
        <f>SUMIFS('OTV-广告位'!$K:$K,'OTV-广告位'!$C:$C,TA!AW$7,'OTV-广告位'!$A:$A,TA!$I11,'OTV-广告位'!$B:$B,'OTV-广告位'!$B$8)/SUMIFS('OTV-广告位'!$E:$E,'OTV-广告位'!$C:$C,TA!AW$7,'OTV-广告位'!$A:$A,TA!$I11,'OTV-广告位'!$B:$B,'OTV-广告位'!$B$6)*1000</f>
        <v>#DIV/0!</v>
      </c>
      <c r="AY11" s="148" t="str">
        <f t="shared" si="11"/>
        <v>深圳</v>
      </c>
      <c r="AZ11" s="150">
        <f>(Cost!G7+Cost!N7)/SUMIFS('OTV-广告位'!$H:$H,'OTV-广告位'!$A:$A,TA!$AY11,'OTV-广告位'!$C:$C,TA!AZ$7,'OTV-广告位'!$B:$B,Market!$D$7)</f>
        <v>0.24385701754841252</v>
      </c>
      <c r="BA11" s="150">
        <f>(Cost!H7+Cost!P7)/SUMIFS('OTV-广告位'!$H:$H,'OTV-广告位'!$A:$A,TA!$AY11,'OTV-广告位'!$C:$C,TA!BA$7,'OTV-广告位'!$B:$B,Market!$D$7)</f>
        <v>0.11803144184138425</v>
      </c>
      <c r="BB11" s="150">
        <f>(Cost!J7+Cost!Q7)/SUMIFS('OTV-广告位'!$H:$H,'OTV-广告位'!$A:$A,TA!$AY11,'OTV-广告位'!$C:$C,TA!BB$7,'OTV-广告位'!$B:$B,Market!$D$7)</f>
        <v>1.880523506855764</v>
      </c>
      <c r="BC11" s="150" t="e">
        <f>(Cost!K7+Cost!#REF!)/SUMIFS('OTV-广告位'!$H:$H,'OTV-广告位'!$A:$A,TA!$AY11,'OTV-广告位'!$C:$C,TA!BC$7,'OTV-广告位'!$B:$B,Market!$D$7)</f>
        <v>#REF!</v>
      </c>
      <c r="BD11" s="150" t="e">
        <f>(Cost!M7+Cost!#REF!)/SUMIFS('OTV-广告位'!$H:$H,'OTV-广告位'!$A:$A,TA!$AY11,'OTV-广告位'!$C:$C,TA!BD$7,'OTV-广告位'!$B:$B,Market!$D$7)</f>
        <v>#REF!</v>
      </c>
    </row>
    <row r="12" spans="2:56">
      <c r="B12" s="104" t="s">
        <v>5</v>
      </c>
      <c r="C12" s="149">
        <f>SUMIFS(Spotplan!$E:$E,Spotplan!$B:$B,TA!C$7,Spotplan!$C:$C,TA!$B12)/SUMIFS(Spotplan!$E:$E,Spotplan!$C:$C,TA!$B12)</f>
        <v>0.22155361050328229</v>
      </c>
      <c r="D12" s="149">
        <f>SUMIFS(Spotplan!$E:$E,Spotplan!$B:$B,TA!D$7,Spotplan!$C:$C,TA!$B12)/SUMIFS(Spotplan!$E:$E,Spotplan!$C:$C,TA!$B12)</f>
        <v>0.50950492341356679</v>
      </c>
      <c r="E12" s="149">
        <f>SUMIFS(Spotplan!$E:$E,Spotplan!$B:$B,TA!E$7,Spotplan!$C:$C,TA!$B12)/SUMIFS(Spotplan!$E:$E,Spotplan!$C:$C,TA!$B12)</f>
        <v>5.6414113785557995E-2</v>
      </c>
      <c r="F12" s="149">
        <f>SUMIFS(Spotplan!$E:$E,Spotplan!$B:$B,TA!F$7,Spotplan!$C:$C,TA!$B12)/SUMIFS(Spotplan!$E:$E,Spotplan!$C:$C,TA!$B12)</f>
        <v>0.13402625820568925</v>
      </c>
      <c r="G12" s="149">
        <f>SUMIFS(Spotplan!$E:$E,Spotplan!$B:$B,TA!G$7,Spotplan!$C:$C,TA!$B12)/SUMIFS(Spotplan!$E:$E,Spotplan!$C:$C,TA!$B12)</f>
        <v>0</v>
      </c>
      <c r="I12" s="148" t="str">
        <f t="shared" si="5"/>
        <v>苏州</v>
      </c>
      <c r="J12" s="149">
        <f>SUMIFS('OTV-广告位'!$E:$E,'OTV-广告位'!$C:$C,TA!J$7,'OTV-广告位'!$A:$A,TA!$I12,'OTV-广告位'!$B:$B,'OTV-广告位'!$B$7)/SUMIFS('OTV-广告位'!$E:$E,'OTV-广告位'!$C:$C,TA!J$7,'OTV-广告位'!$A:$A,TA!$I12,'OTV-广告位'!$B:$B,'OTV-广告位'!$B$6)</f>
        <v>1</v>
      </c>
      <c r="K12" s="149">
        <f>SUMIFS('OTV-广告位'!$E:$E,'OTV-广告位'!$C:$C,TA!K$7,'OTV-广告位'!$A:$A,TA!$I12,'OTV-广告位'!$B:$B,'OTV-广告位'!$B$7)/SUMIFS('OTV-广告位'!$E:$E,'OTV-广告位'!$C:$C,TA!K$7,'OTV-广告位'!$A:$A,TA!$I12,'OTV-广告位'!$B:$B,'OTV-广告位'!$B$6)</f>
        <v>1</v>
      </c>
      <c r="L12" s="149">
        <f>SUMIFS('OTV-广告位'!$E:$E,'OTV-广告位'!$C:$C,TA!L$7,'OTV-广告位'!$A:$A,TA!$I12,'OTV-广告位'!$B:$B,'OTV-广告位'!$B$7)/SUMIFS('OTV-广告位'!$E:$E,'OTV-广告位'!$C:$C,TA!L$7,'OTV-广告位'!$A:$A,TA!$I12,'OTV-广告位'!$B:$B,'OTV-广告位'!$B$6)</f>
        <v>1</v>
      </c>
      <c r="M12" s="149">
        <f>SUMIFS('OTV-广告位'!$E:$E,'OTV-广告位'!$C:$C,TA!M$7,'OTV-广告位'!$A:$A,TA!$I12,'OTV-广告位'!$B:$B,'OTV-广告位'!$B$7)/SUMIFS('OTV-广告位'!$E:$E,'OTV-广告位'!$C:$C,TA!M$7,'OTV-广告位'!$A:$A,TA!$I12,'OTV-广告位'!$B:$B,'OTV-广告位'!$B$6)</f>
        <v>1</v>
      </c>
      <c r="N12" s="149" t="e">
        <f>SUMIFS('OTV-广告位'!$E:$E,'OTV-广告位'!$C:$C,TA!N$7,'OTV-广告位'!$A:$A,TA!$I12,'OTV-广告位'!$B:$B,'OTV-广告位'!$B$7)/SUMIFS('OTV-广告位'!$E:$E,'OTV-广告位'!$C:$C,TA!N$7,'OTV-广告位'!$A:$A,TA!$I12,'OTV-广告位'!$B:$B,'OTV-广告位'!$B$6)</f>
        <v>#DIV/0!</v>
      </c>
      <c r="P12" s="148" t="str">
        <f t="shared" si="6"/>
        <v>苏州</v>
      </c>
      <c r="Q12" s="149">
        <f>SUMIFS('OTV-广告位'!$E:$E,'OTV-广告位'!$C:$C,TA!Q$7,'OTV-广告位'!$A:$A,TA!$I12,'OTV-广告位'!$B:$B,Market!$D$7)/SUMIFS('OTV-广告位'!$E:$E,'OTV-广告位'!$C:$C,TA!Q$7,'OTV-广告位'!$A:$A,TA!$I12,'OTV-广告位'!$B:$B,'OTV-广告位'!$B$7)</f>
        <v>0.42756156947730434</v>
      </c>
      <c r="R12" s="149">
        <f>SUMIFS('OTV-广告位'!$E:$E,'OTV-广告位'!$C:$C,TA!R$7,'OTV-广告位'!$A:$A,TA!$I12,'OTV-广告位'!$B:$B,Market!$D$7)/SUMIFS('OTV-广告位'!$E:$E,'OTV-广告位'!$C:$C,TA!R$7,'OTV-广告位'!$A:$A,TA!$I12,'OTV-广告位'!$B:$B,'OTV-广告位'!$B$7)</f>
        <v>0.43068589018793058</v>
      </c>
      <c r="S12" s="149">
        <f>SUMIFS('OTV-广告位'!$E:$E,'OTV-广告位'!$C:$C,TA!S$7,'OTV-广告位'!$A:$A,TA!$I12,'OTV-广告位'!$B:$B,Market!$D$7)/SUMIFS('OTV-广告位'!$E:$E,'OTV-广告位'!$C:$C,TA!S$7,'OTV-广告位'!$A:$A,TA!$I12,'OTV-广告位'!$B:$B,'OTV-广告位'!$B$7)</f>
        <v>0.26814467534063358</v>
      </c>
      <c r="T12" s="149">
        <f>SUMIFS('OTV-广告位'!$E:$E,'OTV-广告位'!$C:$C,TA!T$7,'OTV-广告位'!$A:$A,TA!$I12,'OTV-广告位'!$B:$B,'OTV-广告位'!$B$8)/SUMIFS('OTV-广告位'!$E:$E,'OTV-广告位'!$C:$C,TA!T$7,'OTV-广告位'!$A:$A,TA!$I12,'OTV-广告位'!$B:$B,'OTV-广告位'!$B$7)</f>
        <v>1</v>
      </c>
      <c r="U12" s="149" t="e">
        <f>SUMIFS('OTV-广告位'!$E:$E,'OTV-广告位'!$C:$C,TA!U$7,'OTV-广告位'!$A:$A,TA!$I12,'OTV-广告位'!$B:$B,'OTV-广告位'!$B$8)/SUMIFS('OTV-广告位'!$E:$E,'OTV-广告位'!$C:$C,TA!U$7,'OTV-广告位'!$A:$A,TA!$I12,'OTV-广告位'!$B:$B,'OTV-广告位'!$B$7)</f>
        <v>#DIV/0!</v>
      </c>
      <c r="W12" s="148" t="str">
        <f t="shared" si="7"/>
        <v>苏州</v>
      </c>
      <c r="X12" s="149">
        <f>SUMIFS('OTV-广告位'!$E:$E,'OTV-广告位'!$C:$C,TA!X$7,'OTV-广告位'!$A:$A,TA!$I12,'OTV-广告位'!$B:$B,$W$6)/SUMIFS('OTV-广告位'!$E:$E,'OTV-广告位'!$C:$C,TA!X$7,'OTV-广告位'!$A:$A,TA!$I12,'OTV-广告位'!$B:$B,'OTV-广告位'!$B$7)</f>
        <v>0.93285471177567603</v>
      </c>
      <c r="Y12" s="149">
        <f>SUMIFS('OTV-广告位'!$E:$E,'OTV-广告位'!$C:$C,TA!Y$7,'OTV-广告位'!$A:$A,TA!$I12,'OTV-广告位'!$B:$B,$W$6)/SUMIFS('OTV-广告位'!$E:$E,'OTV-广告位'!$C:$C,TA!Y$7,'OTV-广告位'!$A:$A,TA!$I12,'OTV-广告位'!$B:$B,'OTV-广告位'!$B$7)</f>
        <v>0.88082870824747983</v>
      </c>
      <c r="Z12" s="149">
        <f>SUMIFS('OTV-广告位'!$E:$E,'OTV-广告位'!$C:$C,TA!Z$7,'OTV-广告位'!$A:$A,TA!$I12,'OTV-广告位'!$B:$B,$W$6)/SUMIFS('OTV-广告位'!$E:$E,'OTV-广告位'!$C:$C,TA!Z$7,'OTV-广告位'!$A:$A,TA!$I12,'OTV-广告位'!$B:$B,'OTV-广告位'!$B$7)</f>
        <v>0.92786082583852814</v>
      </c>
      <c r="AA12" s="149">
        <f>SUMIFS('OTV-广告位'!$E:$E,'OTV-广告位'!$C:$C,TA!AA$7,'OTV-广告位'!$A:$A,TA!$I12,'OTV-广告位'!$B:$B,'OTV-广告位'!$B$8)/SUMIFS('OTV-广告位'!$E:$E,'OTV-广告位'!$C:$C,TA!AA$7,'OTV-广告位'!$A:$A,TA!$I12,'OTV-广告位'!$B:$B,'OTV-广告位'!$B$7)</f>
        <v>1</v>
      </c>
      <c r="AB12" s="149" t="e">
        <f>SUMIFS('OTV-广告位'!$E:$E,'OTV-广告位'!$C:$C,TA!AB$7,'OTV-广告位'!$A:$A,TA!$I12,'OTV-广告位'!$B:$B,'OTV-广告位'!$B$8)/SUMIFS('OTV-广告位'!$E:$E,'OTV-广告位'!$C:$C,TA!AB$7,'OTV-广告位'!$A:$A,TA!$I12,'OTV-广告位'!$B:$B,'OTV-广告位'!$B$7)</f>
        <v>#DIV/0!</v>
      </c>
      <c r="AD12" s="148" t="str">
        <f t="shared" si="8"/>
        <v>苏州</v>
      </c>
      <c r="AE12" s="149">
        <f>SUMIFS('OTV-广告位'!$G:$G,'OTV-广告位'!$C:$C,TA!AE$7,'OTV-广告位'!$A:$A,TA!$I12,'OTV-广告位'!$B:$B,Market!$D$7)/SUMIFS('OTV-广告位'!$G:$G,'OTV-广告位'!$C:$C,TA!AE$7,'OTV-广告位'!$A:$A,TA!$I12,'OTV-广告位'!$B:$B,'OTV-广告位'!$B$7)</f>
        <v>0.38918822220268218</v>
      </c>
      <c r="AF12" s="149">
        <f>SUMIFS('OTV-广告位'!$G:$G,'OTV-广告位'!$C:$C,TA!AF$7,'OTV-广告位'!$A:$A,TA!$I12,'OTV-广告位'!$B:$B,Market!$D$7)/SUMIFS('OTV-广告位'!$G:$G,'OTV-广告位'!$C:$C,TA!AF$7,'OTV-广告位'!$A:$A,TA!$I12,'OTV-广告位'!$B:$B,'OTV-广告位'!$B$7)</f>
        <v>0.31038636191947089</v>
      </c>
      <c r="AG12" s="149">
        <f>SUMIFS('OTV-广告位'!$G:$G,'OTV-广告位'!$C:$C,TA!AG$7,'OTV-广告位'!$A:$A,TA!$I12,'OTV-广告位'!$B:$B,Market!$D$7)/SUMIFS('OTV-广告位'!$G:$G,'OTV-广告位'!$C:$C,TA!AG$7,'OTV-广告位'!$A:$A,TA!$I12,'OTV-广告位'!$B:$B,'OTV-广告位'!$B$7)</f>
        <v>0.28757494805580291</v>
      </c>
      <c r="AH12" s="149">
        <f>SUMIFS('OTV-广告位'!$G:$G,'OTV-广告位'!$C:$C,TA!AH$7,'OTV-广告位'!$A:$A,TA!$I12,'OTV-广告位'!$B:$B,'OTV-广告位'!$B$8)/SUMIFS('OTV-广告位'!$G:$G,'OTV-广告位'!$C:$C,TA!AH$7,'OTV-广告位'!$A:$A,TA!$I12,'OTV-广告位'!$B:$B,'OTV-广告位'!$B$7)</f>
        <v>0.9999964651195673</v>
      </c>
      <c r="AI12" s="149" t="e">
        <f>SUMIFS('OTV-广告位'!$G:$G,'OTV-广告位'!$C:$C,TA!AI$7,'OTV-广告位'!$A:$A,TA!$I12,'OTV-广告位'!$B:$B,'OTV-广告位'!$B$8)/SUMIFS('OTV-广告位'!$G:$G,'OTV-广告位'!$C:$C,TA!AI$7,'OTV-广告位'!$A:$A,TA!$I12,'OTV-广告位'!$B:$B,'OTV-广告位'!$B$7)</f>
        <v>#DIV/0!</v>
      </c>
      <c r="AK12" s="148" t="str">
        <f t="shared" si="9"/>
        <v>苏州</v>
      </c>
      <c r="AL12" s="149">
        <f>SUMIFS('OTV-广告位'!$H:$H,'OTV-广告位'!$C:$C,TA!AL$7,'OTV-广告位'!$A:$A,TA!$I12,'OTV-广告位'!$B:$B,Market!$D$7)/SUMIFS('OTV-广告位'!$G:$G,'OTV-广告位'!$C:$C,TA!AL$7,'OTV-广告位'!$A:$A,TA!$I12,'OTV-广告位'!$B:$B,'OTV-广告位'!$B$6)</f>
        <v>0.2301042731051797</v>
      </c>
      <c r="AM12" s="149">
        <f>SUMIFS('OTV-广告位'!$H:$H,'OTV-广告位'!$C:$C,TA!AM$7,'OTV-广告位'!$A:$A,TA!$I12,'OTV-广告位'!$B:$B,Market!$D$7)/SUMIFS('OTV-广告位'!$G:$G,'OTV-广告位'!$C:$C,TA!AM$7,'OTV-广告位'!$A:$A,TA!$I12,'OTV-广告位'!$B:$B,'OTV-广告位'!$B$6)</f>
        <v>0.30769198485776877</v>
      </c>
      <c r="AN12" s="149">
        <f>SUMIFS('OTV-广告位'!$H:$H,'OTV-广告位'!$C:$C,TA!AN$7,'OTV-广告位'!$A:$A,TA!$I12,'OTV-广告位'!$B:$B,Market!$D$7)/SUMIFS('OTV-广告位'!$G:$G,'OTV-广告位'!$C:$C,TA!AN$7,'OTV-广告位'!$A:$A,TA!$I12,'OTV-广告位'!$B:$B,'OTV-广告位'!$B$6)</f>
        <v>0.15008607895517959</v>
      </c>
      <c r="AO12" s="149">
        <f>SUMIFS('OTV-广告位'!$K:$K,'OTV-广告位'!$C:$C,TA!AO$7,'OTV-广告位'!$A:$A,TA!$I12,'OTV-广告位'!$B:$B,'OTV-广告位'!$B$8)/SUMIFS('OTV-广告位'!$G:$G,'OTV-广告位'!$C:$C,TA!AO$7,'OTV-广告位'!$A:$A,TA!$I12,'OTV-广告位'!$B:$B,'OTV-广告位'!$B$6)</f>
        <v>0.2003711624454303</v>
      </c>
      <c r="AP12" s="149" t="e">
        <f>SUMIFS('OTV-广告位'!$K:$K,'OTV-广告位'!$C:$C,TA!AP$7,'OTV-广告位'!$A:$A,TA!$I12,'OTV-广告位'!$B:$B,'OTV-广告位'!$B$8)/SUMIFS('OTV-广告位'!$G:$G,'OTV-广告位'!$C:$C,TA!AP$7,'OTV-广告位'!$A:$A,TA!$I12,'OTV-广告位'!$B:$B,'OTV-广告位'!$B$6)</f>
        <v>#DIV/0!</v>
      </c>
      <c r="AR12" s="148" t="str">
        <f t="shared" si="10"/>
        <v>苏州</v>
      </c>
      <c r="AS12" s="150">
        <f>SUMIFS('OTV-广告位'!$H:$H,'OTV-广告位'!$C:$C,TA!AS$7,'OTV-广告位'!$A:$A,TA!$I12,'OTV-广告位'!$B:$B,Market!$D$7)/SUMIFS('OTV-广告位'!$E:$E,'OTV-广告位'!$C:$C,TA!AS$7,'OTV-广告位'!$A:$A,TA!$I12,'OTV-广告位'!$B:$B,'OTV-广告位'!$B$6)*1000</f>
        <v>87.202120704097666</v>
      </c>
      <c r="AT12" s="150">
        <f>SUMIFS('OTV-广告位'!$H:$H,'OTV-广告位'!$C:$C,TA!AT$7,'OTV-广告位'!$A:$A,TA!$I12,'OTV-广告位'!$B:$B,Market!$D$7)/SUMIFS('OTV-广告位'!$E:$E,'OTV-广告位'!$C:$C,TA!AT$7,'OTV-广告位'!$A:$A,TA!$I12,'OTV-广告位'!$B:$B,'OTV-广告位'!$B$6)*1000</f>
        <v>70.131989523487022</v>
      </c>
      <c r="AU12" s="150">
        <f>SUMIFS('OTV-广告位'!$H:$H,'OTV-广告位'!$C:$C,TA!AU$7,'OTV-广告位'!$A:$A,TA!$I12,'OTV-广告位'!$B:$B,Market!$D$7)/SUMIFS('OTV-广告位'!$E:$E,'OTV-广告位'!$C:$C,TA!AU$7,'OTV-广告位'!$A:$A,TA!$I12,'OTV-广告位'!$B:$B,'OTV-广告位'!$B$6)*1000</f>
        <v>59.742616651936991</v>
      </c>
      <c r="AV12" s="151">
        <f>SUMIFS('OTV-广告位'!$K:$K,'OTV-广告位'!$C:$C,TA!AV$7,'OTV-广告位'!$A:$A,TA!$I12,'OTV-广告位'!$B:$B,'OTV-广告位'!$B$8)/SUMIFS('OTV-广告位'!$E:$E,'OTV-广告位'!$C:$C,TA!AV$7,'OTV-广告位'!$A:$A,TA!$I12,'OTV-广告位'!$B:$B,'OTV-广告位'!$B$6)*1000</f>
        <v>110.34241108796793</v>
      </c>
      <c r="AW12" s="151" t="e">
        <f>SUMIFS('OTV-广告位'!$K:$K,'OTV-广告位'!$C:$C,TA!AW$7,'OTV-广告位'!$A:$A,TA!$I12,'OTV-广告位'!$B:$B,'OTV-广告位'!$B$8)/SUMIFS('OTV-广告位'!$E:$E,'OTV-广告位'!$C:$C,TA!AW$7,'OTV-广告位'!$A:$A,TA!$I12,'OTV-广告位'!$B:$B,'OTV-广告位'!$B$6)*1000</f>
        <v>#DIV/0!</v>
      </c>
      <c r="AY12" s="148" t="str">
        <f t="shared" si="11"/>
        <v>苏州</v>
      </c>
      <c r="AZ12" s="150">
        <f>(Cost!G8+Cost!N8)/SUMIFS('OTV-广告位'!$H:$H,'OTV-广告位'!$A:$A,TA!$AY12,'OTV-广告位'!$C:$C,TA!AZ$7,'OTV-广告位'!$B:$B,Market!$D$7)</f>
        <v>0.17801765713532744</v>
      </c>
      <c r="BA12" s="150">
        <f>(Cost!H8+Cost!P8)/SUMIFS('OTV-广告位'!$H:$H,'OTV-广告位'!$A:$A,TA!$AY12,'OTV-广告位'!$C:$C,TA!BA$7,'OTV-广告位'!$B:$B,Market!$D$7)</f>
        <v>0.12646798063152151</v>
      </c>
      <c r="BB12" s="150">
        <f>(Cost!J8+Cost!Q8)/SUMIFS('OTV-广告位'!$H:$H,'OTV-广告位'!$A:$A,TA!$AY12,'OTV-广告位'!$C:$C,TA!BB$7,'OTV-广告位'!$B:$B,Market!$D$7)</f>
        <v>1.2781809996044615</v>
      </c>
      <c r="BC12" s="150" t="e">
        <f>(Cost!K8+Cost!#REF!)/SUMIFS('OTV-广告位'!$H:$H,'OTV-广告位'!$A:$A,TA!$AY12,'OTV-广告位'!$C:$C,TA!BC$7,'OTV-广告位'!$B:$B,Market!$D$7)</f>
        <v>#REF!</v>
      </c>
      <c r="BD12" s="150" t="e">
        <f>(Cost!M8+Cost!#REF!)/SUMIFS('OTV-广告位'!$H:$H,'OTV-广告位'!$A:$A,TA!$AY12,'OTV-广告位'!$C:$C,TA!BD$7,'OTV-广告位'!$B:$B,Market!$D$7)</f>
        <v>#REF!</v>
      </c>
    </row>
    <row r="13" spans="2:56">
      <c r="B13" s="103" t="s">
        <v>120</v>
      </c>
      <c r="C13" s="149">
        <f>SUMIFS(Spotplan!$E:$E,Spotplan!$B:$B,TA!C$7,Spotplan!$C:$C,TA!$B13)/SUMIFS(Spotplan!$E:$E,Spotplan!$C:$C,TA!$B13)</f>
        <v>0.45881255828411566</v>
      </c>
      <c r="D13" s="149">
        <f>SUMIFS(Spotplan!$E:$E,Spotplan!$B:$B,TA!D$7,Spotplan!$C:$C,TA!$B13)/SUMIFS(Spotplan!$E:$E,Spotplan!$C:$C,TA!$B13)</f>
        <v>0.25396331986322662</v>
      </c>
      <c r="E13" s="149">
        <f>SUMIFS(Spotplan!$E:$E,Spotplan!$B:$B,TA!E$7,Spotplan!$C:$C,TA!$B13)/SUMIFS(Spotplan!$E:$E,Spotplan!$C:$C,TA!$B13)</f>
        <v>0.14920733602735467</v>
      </c>
      <c r="F13" s="149">
        <f>SUMIFS(Spotplan!$E:$E,Spotplan!$B:$B,TA!F$7,Spotplan!$C:$C,TA!$B13)/SUMIFS(Spotplan!$E:$E,Spotplan!$C:$C,TA!$B13)</f>
        <v>6.9630090146098847E-2</v>
      </c>
      <c r="G13" s="149">
        <f>SUMIFS(Spotplan!$E:$E,Spotplan!$B:$B,TA!G$7,Spotplan!$C:$C,TA!$B13)/SUMIFS(Spotplan!$E:$E,Spotplan!$C:$C,TA!$B13)</f>
        <v>0</v>
      </c>
      <c r="I13" s="148" t="str">
        <f t="shared" si="5"/>
        <v>成都</v>
      </c>
      <c r="J13" s="149">
        <f>SUMIFS('OTV-广告位'!$E:$E,'OTV-广告位'!$C:$C,TA!J$7,'OTV-广告位'!$A:$A,TA!$I13,'OTV-广告位'!$B:$B,'OTV-广告位'!$B$7)/SUMIFS('OTV-广告位'!$E:$E,'OTV-广告位'!$C:$C,TA!J$7,'OTV-广告位'!$A:$A,TA!$I13,'OTV-广告位'!$B:$B,'OTV-广告位'!$B$6)</f>
        <v>1</v>
      </c>
      <c r="K13" s="149">
        <f>SUMIFS('OTV-广告位'!$E:$E,'OTV-广告位'!$C:$C,TA!K$7,'OTV-广告位'!$A:$A,TA!$I13,'OTV-广告位'!$B:$B,'OTV-广告位'!$B$7)/SUMIFS('OTV-广告位'!$E:$E,'OTV-广告位'!$C:$C,TA!K$7,'OTV-广告位'!$A:$A,TA!$I13,'OTV-广告位'!$B:$B,'OTV-广告位'!$B$6)</f>
        <v>1</v>
      </c>
      <c r="L13" s="149">
        <f>SUMIFS('OTV-广告位'!$E:$E,'OTV-广告位'!$C:$C,TA!L$7,'OTV-广告位'!$A:$A,TA!$I13,'OTV-广告位'!$B:$B,'OTV-广告位'!$B$7)/SUMIFS('OTV-广告位'!$E:$E,'OTV-广告位'!$C:$C,TA!L$7,'OTV-广告位'!$A:$A,TA!$I13,'OTV-广告位'!$B:$B,'OTV-广告位'!$B$6)</f>
        <v>1</v>
      </c>
      <c r="M13" s="149">
        <f>SUMIFS('OTV-广告位'!$E:$E,'OTV-广告位'!$C:$C,TA!M$7,'OTV-广告位'!$A:$A,TA!$I13,'OTV-广告位'!$B:$B,'OTV-广告位'!$B$7)/SUMIFS('OTV-广告位'!$E:$E,'OTV-广告位'!$C:$C,TA!M$7,'OTV-广告位'!$A:$A,TA!$I13,'OTV-广告位'!$B:$B,'OTV-广告位'!$B$6)</f>
        <v>1</v>
      </c>
      <c r="N13" s="149" t="e">
        <f>SUMIFS('OTV-广告位'!$E:$E,'OTV-广告位'!$C:$C,TA!N$7,'OTV-广告位'!$A:$A,TA!$I13,'OTV-广告位'!$B:$B,'OTV-广告位'!$B$7)/SUMIFS('OTV-广告位'!$E:$E,'OTV-广告位'!$C:$C,TA!N$7,'OTV-广告位'!$A:$A,TA!$I13,'OTV-广告位'!$B:$B,'OTV-广告位'!$B$6)</f>
        <v>#DIV/0!</v>
      </c>
      <c r="P13" s="148" t="str">
        <f t="shared" si="6"/>
        <v>成都</v>
      </c>
      <c r="Q13" s="149">
        <f>SUMIFS('OTV-广告位'!$E:$E,'OTV-广告位'!$C:$C,TA!Q$7,'OTV-广告位'!$A:$A,TA!$I13,'OTV-广告位'!$B:$B,Market!$D$7)/SUMIFS('OTV-广告位'!$E:$E,'OTV-广告位'!$C:$C,TA!Q$7,'OTV-广告位'!$A:$A,TA!$I13,'OTV-广告位'!$B:$B,'OTV-广告位'!$B$7)</f>
        <v>0.26780144536319683</v>
      </c>
      <c r="R13" s="149">
        <f>SUMIFS('OTV-广告位'!$E:$E,'OTV-广告位'!$C:$C,TA!R$7,'OTV-广告位'!$A:$A,TA!$I13,'OTV-广告位'!$B:$B,Market!$D$7)/SUMIFS('OTV-广告位'!$E:$E,'OTV-广告位'!$C:$C,TA!R$7,'OTV-广告位'!$A:$A,TA!$I13,'OTV-广告位'!$B:$B,'OTV-广告位'!$B$7)</f>
        <v>0.31286133012012024</v>
      </c>
      <c r="S13" s="149">
        <f>SUMIFS('OTV-广告位'!$E:$E,'OTV-广告位'!$C:$C,TA!S$7,'OTV-广告位'!$A:$A,TA!$I13,'OTV-广告位'!$B:$B,Market!$D$7)/SUMIFS('OTV-广告位'!$E:$E,'OTV-广告位'!$C:$C,TA!S$7,'OTV-广告位'!$A:$A,TA!$I13,'OTV-广告位'!$B:$B,'OTV-广告位'!$B$7)</f>
        <v>0.65111303845041923</v>
      </c>
      <c r="T13" s="149">
        <f>SUMIFS('OTV-广告位'!$E:$E,'OTV-广告位'!$C:$C,TA!T$7,'OTV-广告位'!$A:$A,TA!$I13,'OTV-广告位'!$B:$B,'OTV-广告位'!$B$8)/SUMIFS('OTV-广告位'!$E:$E,'OTV-广告位'!$C:$C,TA!T$7,'OTV-广告位'!$A:$A,TA!$I13,'OTV-广告位'!$B:$B,'OTV-广告位'!$B$7)</f>
        <v>0.88477599099993387</v>
      </c>
      <c r="U13" s="149" t="e">
        <f>SUMIFS('OTV-广告位'!$E:$E,'OTV-广告位'!$C:$C,TA!U$7,'OTV-广告位'!$A:$A,TA!$I13,'OTV-广告位'!$B:$B,'OTV-广告位'!$B$8)/SUMIFS('OTV-广告位'!$E:$E,'OTV-广告位'!$C:$C,TA!U$7,'OTV-广告位'!$A:$A,TA!$I13,'OTV-广告位'!$B:$B,'OTV-广告位'!$B$7)</f>
        <v>#DIV/0!</v>
      </c>
      <c r="W13" s="148" t="str">
        <f t="shared" si="7"/>
        <v>成都</v>
      </c>
      <c r="X13" s="149">
        <f>SUMIFS('OTV-广告位'!$E:$E,'OTV-广告位'!$C:$C,TA!X$7,'OTV-广告位'!$A:$A,TA!$I13,'OTV-广告位'!$B:$B,$W$6)/SUMIFS('OTV-广告位'!$E:$E,'OTV-广告位'!$C:$C,TA!X$7,'OTV-广告位'!$A:$A,TA!$I13,'OTV-广告位'!$B:$B,'OTV-广告位'!$B$7)</f>
        <v>0.94852410293497547</v>
      </c>
      <c r="Y13" s="149">
        <f>SUMIFS('OTV-广告位'!$E:$E,'OTV-广告位'!$C:$C,TA!Y$7,'OTV-广告位'!$A:$A,TA!$I13,'OTV-广告位'!$B:$B,$W$6)/SUMIFS('OTV-广告位'!$E:$E,'OTV-广告位'!$C:$C,TA!Y$7,'OTV-广告位'!$A:$A,TA!$I13,'OTV-广告位'!$B:$B,'OTV-广告位'!$B$7)</f>
        <v>0.89433671193238906</v>
      </c>
      <c r="Z13" s="149">
        <f>SUMIFS('OTV-广告位'!$E:$E,'OTV-广告位'!$C:$C,TA!Z$7,'OTV-广告位'!$A:$A,TA!$I13,'OTV-广告位'!$B:$B,$W$6)/SUMIFS('OTV-广告位'!$E:$E,'OTV-广告位'!$C:$C,TA!Z$7,'OTV-广告位'!$A:$A,TA!$I13,'OTV-广告位'!$B:$B,'OTV-广告位'!$B$7)</f>
        <v>0.99618552017511253</v>
      </c>
      <c r="AA13" s="149">
        <f>SUMIFS('OTV-广告位'!$E:$E,'OTV-广告位'!$C:$C,TA!AA$7,'OTV-广告位'!$A:$A,TA!$I13,'OTV-广告位'!$B:$B,'OTV-广告位'!$B$8)/SUMIFS('OTV-广告位'!$E:$E,'OTV-广告位'!$C:$C,TA!AA$7,'OTV-广告位'!$A:$A,TA!$I13,'OTV-广告位'!$B:$B,'OTV-广告位'!$B$7)</f>
        <v>0.88477599099993387</v>
      </c>
      <c r="AB13" s="149" t="e">
        <f>SUMIFS('OTV-广告位'!$E:$E,'OTV-广告位'!$C:$C,TA!AB$7,'OTV-广告位'!$A:$A,TA!$I13,'OTV-广告位'!$B:$B,'OTV-广告位'!$B$8)/SUMIFS('OTV-广告位'!$E:$E,'OTV-广告位'!$C:$C,TA!AB$7,'OTV-广告位'!$A:$A,TA!$I13,'OTV-广告位'!$B:$B,'OTV-广告位'!$B$7)</f>
        <v>#DIV/0!</v>
      </c>
      <c r="AD13" s="148" t="str">
        <f t="shared" si="8"/>
        <v>成都</v>
      </c>
      <c r="AE13" s="149">
        <f>SUMIFS('OTV-广告位'!$G:$G,'OTV-广告位'!$C:$C,TA!AE$7,'OTV-广告位'!$A:$A,TA!$I13,'OTV-广告位'!$B:$B,Market!$D$7)/SUMIFS('OTV-广告位'!$G:$G,'OTV-广告位'!$C:$C,TA!AE$7,'OTV-广告位'!$A:$A,TA!$I13,'OTV-广告位'!$B:$B,'OTV-广告位'!$B$7)</f>
        <v>0.29085319809023374</v>
      </c>
      <c r="AF13" s="149">
        <f>SUMIFS('OTV-广告位'!$G:$G,'OTV-广告位'!$C:$C,TA!AF$7,'OTV-广告位'!$A:$A,TA!$I13,'OTV-广告位'!$B:$B,Market!$D$7)/SUMIFS('OTV-广告位'!$G:$G,'OTV-广告位'!$C:$C,TA!AF$7,'OTV-广告位'!$A:$A,TA!$I13,'OTV-广告位'!$B:$B,'OTV-广告位'!$B$7)</f>
        <v>0.27962796480170043</v>
      </c>
      <c r="AG13" s="149">
        <f>SUMIFS('OTV-广告位'!$G:$G,'OTV-广告位'!$C:$C,TA!AG$7,'OTV-广告位'!$A:$A,TA!$I13,'OTV-广告位'!$B:$B,Market!$D$7)/SUMIFS('OTV-广告位'!$G:$G,'OTV-广告位'!$C:$C,TA!AG$7,'OTV-广告位'!$A:$A,TA!$I13,'OTV-广告位'!$B:$B,'OTV-广告位'!$B$7)</f>
        <v>0.57991219225608737</v>
      </c>
      <c r="AH13" s="149">
        <f>SUMIFS('OTV-广告位'!$G:$G,'OTV-广告位'!$C:$C,TA!AH$7,'OTV-广告位'!$A:$A,TA!$I13,'OTV-广告位'!$B:$B,'OTV-广告位'!$B$8)/SUMIFS('OTV-广告位'!$G:$G,'OTV-广告位'!$C:$C,TA!AH$7,'OTV-广告位'!$A:$A,TA!$I13,'OTV-广告位'!$B:$B,'OTV-广告位'!$B$7)</f>
        <v>0.83043242443666487</v>
      </c>
      <c r="AI13" s="149" t="e">
        <f>SUMIFS('OTV-广告位'!$G:$G,'OTV-广告位'!$C:$C,TA!AI$7,'OTV-广告位'!$A:$A,TA!$I13,'OTV-广告位'!$B:$B,'OTV-广告位'!$B$8)/SUMIFS('OTV-广告位'!$G:$G,'OTV-广告位'!$C:$C,TA!AI$7,'OTV-广告位'!$A:$A,TA!$I13,'OTV-广告位'!$B:$B,'OTV-广告位'!$B$7)</f>
        <v>#DIV/0!</v>
      </c>
      <c r="AK13" s="148" t="str">
        <f t="shared" si="9"/>
        <v>成都</v>
      </c>
      <c r="AL13" s="149">
        <f>SUMIFS('OTV-广告位'!$H:$H,'OTV-广告位'!$C:$C,TA!AL$7,'OTV-广告位'!$A:$A,TA!$I13,'OTV-广告位'!$B:$B,Market!$D$7)/SUMIFS('OTV-广告位'!$G:$G,'OTV-广告位'!$C:$C,TA!AL$7,'OTV-广告位'!$A:$A,TA!$I13,'OTV-广告位'!$B:$B,'OTV-广告位'!$B$6)</f>
        <v>0.11431809152766138</v>
      </c>
      <c r="AM13" s="149">
        <f>SUMIFS('OTV-广告位'!$H:$H,'OTV-广告位'!$C:$C,TA!AM$7,'OTV-广告位'!$A:$A,TA!$I13,'OTV-广告位'!$B:$B,Market!$D$7)/SUMIFS('OTV-广告位'!$G:$G,'OTV-广告位'!$C:$C,TA!AM$7,'OTV-广告位'!$A:$A,TA!$I13,'OTV-广告位'!$B:$B,'OTV-广告位'!$B$6)</f>
        <v>0.2402888853983203</v>
      </c>
      <c r="AN13" s="149">
        <f>SUMIFS('OTV-广告位'!$H:$H,'OTV-广告位'!$C:$C,TA!AN$7,'OTV-广告位'!$A:$A,TA!$I13,'OTV-广告位'!$B:$B,Market!$D$7)/SUMIFS('OTV-广告位'!$G:$G,'OTV-广告位'!$C:$C,TA!AN$7,'OTV-广告位'!$A:$A,TA!$I13,'OTV-广告位'!$B:$B,'OTV-广告位'!$B$6)</f>
        <v>0.30843065490603938</v>
      </c>
      <c r="AO13" s="149">
        <f>SUMIFS('OTV-广告位'!$K:$K,'OTV-广告位'!$C:$C,TA!AO$7,'OTV-广告位'!$A:$A,TA!$I13,'OTV-广告位'!$B:$B,'OTV-广告位'!$B$8)/SUMIFS('OTV-广告位'!$G:$G,'OTV-广告位'!$C:$C,TA!AO$7,'OTV-广告位'!$A:$A,TA!$I13,'OTV-广告位'!$B:$B,'OTV-广告位'!$B$6)</f>
        <v>8.8024368730448319E-2</v>
      </c>
      <c r="AP13" s="149" t="e">
        <f>SUMIFS('OTV-广告位'!$K:$K,'OTV-广告位'!$C:$C,TA!AP$7,'OTV-广告位'!$A:$A,TA!$I13,'OTV-广告位'!$B:$B,'OTV-广告位'!$B$8)/SUMIFS('OTV-广告位'!$G:$G,'OTV-广告位'!$C:$C,TA!AP$7,'OTV-广告位'!$A:$A,TA!$I13,'OTV-广告位'!$B:$B,'OTV-广告位'!$B$6)</f>
        <v>#DIV/0!</v>
      </c>
      <c r="AR13" s="148" t="str">
        <f t="shared" si="10"/>
        <v>成都</v>
      </c>
      <c r="AS13" s="150">
        <f>SUMIFS('OTV-广告位'!$H:$H,'OTV-广告位'!$C:$C,TA!AS$7,'OTV-广告位'!$A:$A,TA!$I13,'OTV-广告位'!$B:$B,Market!$D$7)/SUMIFS('OTV-广告位'!$E:$E,'OTV-广告位'!$C:$C,TA!AS$7,'OTV-广告位'!$A:$A,TA!$I13,'OTV-广告位'!$B:$B,'OTV-广告位'!$B$6)*1000</f>
        <v>45.285030155448425</v>
      </c>
      <c r="AT13" s="150">
        <f>SUMIFS('OTV-广告位'!$H:$H,'OTV-广告位'!$C:$C,TA!AT$7,'OTV-广告位'!$A:$A,TA!$I13,'OTV-广告位'!$B:$B,Market!$D$7)/SUMIFS('OTV-广告位'!$E:$E,'OTV-广告位'!$C:$C,TA!AT$7,'OTV-广告位'!$A:$A,TA!$I13,'OTV-广告位'!$B:$B,'OTV-广告位'!$B$6)*1000</f>
        <v>59.95505393111327</v>
      </c>
      <c r="AU13" s="150">
        <f>SUMIFS('OTV-广告位'!$H:$H,'OTV-广告位'!$C:$C,TA!AU$7,'OTV-广告位'!$A:$A,TA!$I13,'OTV-广告位'!$B:$B,Market!$D$7)/SUMIFS('OTV-广告位'!$E:$E,'OTV-广告位'!$C:$C,TA!AU$7,'OTV-广告位'!$A:$A,TA!$I13,'OTV-广告位'!$B:$B,'OTV-广告位'!$B$6)*1000</f>
        <v>128.35749390823111</v>
      </c>
      <c r="AV13" s="151">
        <f>SUMIFS('OTV-广告位'!$K:$K,'OTV-广告位'!$C:$C,TA!AV$7,'OTV-广告位'!$A:$A,TA!$I13,'OTV-广告位'!$B:$B,'OTV-广告位'!$B$8)/SUMIFS('OTV-广告位'!$E:$E,'OTV-广告位'!$C:$C,TA!AV$7,'OTV-广告位'!$A:$A,TA!$I13,'OTV-广告位'!$B:$B,'OTV-广告位'!$B$6)*1000</f>
        <v>53.163258553371712</v>
      </c>
      <c r="AW13" s="151" t="e">
        <f>SUMIFS('OTV-广告位'!$K:$K,'OTV-广告位'!$C:$C,TA!AW$7,'OTV-广告位'!$A:$A,TA!$I13,'OTV-广告位'!$B:$B,'OTV-广告位'!$B$8)/SUMIFS('OTV-广告位'!$E:$E,'OTV-广告位'!$C:$C,TA!AW$7,'OTV-广告位'!$A:$A,TA!$I13,'OTV-广告位'!$B:$B,'OTV-广告位'!$B$6)*1000</f>
        <v>#DIV/0!</v>
      </c>
      <c r="AY13" s="148" t="str">
        <f t="shared" ref="AY13:AY36" si="12">P13</f>
        <v>成都</v>
      </c>
      <c r="AZ13" s="150">
        <f>(Cost!G9+Cost!N9)/SUMIFS('OTV-广告位'!$H:$H,'OTV-广告位'!$A:$A,TA!$AY13,'OTV-广告位'!$C:$C,TA!AZ$7,'OTV-广告位'!$B:$B,Market!$D$7)</f>
        <v>0.34153527814868195</v>
      </c>
      <c r="BA13" s="150">
        <f>(Cost!H9+Cost!P9)/SUMIFS('OTV-广告位'!$H:$H,'OTV-广告位'!$A:$A,TA!$AY13,'OTV-广告位'!$C:$C,TA!BA$7,'OTV-广告位'!$B:$B,Market!$D$7)</f>
        <v>7.3992684181977492E-2</v>
      </c>
      <c r="BB13" s="150">
        <f>(Cost!J9+Cost!Q9)/SUMIFS('OTV-广告位'!$H:$H,'OTV-广告位'!$A:$A,TA!$AY13,'OTV-广告位'!$C:$C,TA!BB$7,'OTV-广告位'!$B:$B,Market!$D$7)</f>
        <v>0.26735390872351922</v>
      </c>
      <c r="BC13" s="150" t="e">
        <f>(Cost!K9+Cost!#REF!)/SUMIFS('OTV-广告位'!$H:$H,'OTV-广告位'!$A:$A,TA!$AY13,'OTV-广告位'!$C:$C,TA!BC$7,'OTV-广告位'!$B:$B,Market!$D$7)</f>
        <v>#REF!</v>
      </c>
      <c r="BD13" s="150" t="e">
        <f>(Cost!M9+Cost!#REF!)/SUMIFS('OTV-广告位'!$H:$H,'OTV-广告位'!$A:$A,TA!$AY13,'OTV-广告位'!$C:$C,TA!BD$7,'OTV-广告位'!$B:$B,Market!$D$7)</f>
        <v>#REF!</v>
      </c>
    </row>
    <row r="14" spans="2:56">
      <c r="B14" s="103" t="s">
        <v>121</v>
      </c>
      <c r="C14" s="149">
        <f>SUMIFS(Spotplan!$E:$E,Spotplan!$B:$B,TA!C$7,Spotplan!$C:$C,TA!$B14)/SUMIFS(Spotplan!$E:$E,Spotplan!$C:$C,TA!$B14)</f>
        <v>0.37097618424496204</v>
      </c>
      <c r="D14" s="149">
        <f>SUMIFS(Spotplan!$E:$E,Spotplan!$B:$B,TA!D$7,Spotplan!$C:$C,TA!$B14)/SUMIFS(Spotplan!$E:$E,Spotplan!$C:$C,TA!$B14)</f>
        <v>0.36351740382098929</v>
      </c>
      <c r="E14" s="149">
        <f>SUMIFS(Spotplan!$E:$E,Spotplan!$B:$B,TA!E$7,Spotplan!$C:$C,TA!$B14)/SUMIFS(Spotplan!$E:$E,Spotplan!$C:$C,TA!$B14)</f>
        <v>0.11777021722062288</v>
      </c>
      <c r="F14" s="149">
        <f>SUMIFS(Spotplan!$E:$E,Spotplan!$B:$B,TA!F$7,Spotplan!$C:$C,TA!$B14)/SUMIFS(Spotplan!$E:$E,Spotplan!$C:$C,TA!$B14)</f>
        <v>5.0379481811044229E-2</v>
      </c>
      <c r="G14" s="149">
        <f>SUMIFS(Spotplan!$E:$E,Spotplan!$B:$B,TA!G$7,Spotplan!$C:$C,TA!$B14)/SUMIFS(Spotplan!$E:$E,Spotplan!$C:$C,TA!$B14)</f>
        <v>0</v>
      </c>
      <c r="I14" s="148" t="str">
        <f t="shared" si="5"/>
        <v>武汉</v>
      </c>
      <c r="J14" s="149">
        <f>SUMIFS('OTV-广告位'!$E:$E,'OTV-广告位'!$C:$C,TA!J$7,'OTV-广告位'!$A:$A,TA!$I14,'OTV-广告位'!$B:$B,'OTV-广告位'!$B$7)/SUMIFS('OTV-广告位'!$E:$E,'OTV-广告位'!$C:$C,TA!J$7,'OTV-广告位'!$A:$A,TA!$I14,'OTV-广告位'!$B:$B,'OTV-广告位'!$B$6)</f>
        <v>1</v>
      </c>
      <c r="K14" s="149">
        <f>SUMIFS('OTV-广告位'!$E:$E,'OTV-广告位'!$C:$C,TA!K$7,'OTV-广告位'!$A:$A,TA!$I14,'OTV-广告位'!$B:$B,'OTV-广告位'!$B$7)/SUMIFS('OTV-广告位'!$E:$E,'OTV-广告位'!$C:$C,TA!K$7,'OTV-广告位'!$A:$A,TA!$I14,'OTV-广告位'!$B:$B,'OTV-广告位'!$B$6)</f>
        <v>1</v>
      </c>
      <c r="L14" s="149">
        <f>SUMIFS('OTV-广告位'!$E:$E,'OTV-广告位'!$C:$C,TA!L$7,'OTV-广告位'!$A:$A,TA!$I14,'OTV-广告位'!$B:$B,'OTV-广告位'!$B$7)/SUMIFS('OTV-广告位'!$E:$E,'OTV-广告位'!$C:$C,TA!L$7,'OTV-广告位'!$A:$A,TA!$I14,'OTV-广告位'!$B:$B,'OTV-广告位'!$B$6)</f>
        <v>1</v>
      </c>
      <c r="M14" s="149">
        <f>SUMIFS('OTV-广告位'!$E:$E,'OTV-广告位'!$C:$C,TA!M$7,'OTV-广告位'!$A:$A,TA!$I14,'OTV-广告位'!$B:$B,'OTV-广告位'!$B$7)/SUMIFS('OTV-广告位'!$E:$E,'OTV-广告位'!$C:$C,TA!M$7,'OTV-广告位'!$A:$A,TA!$I14,'OTV-广告位'!$B:$B,'OTV-广告位'!$B$6)</f>
        <v>1</v>
      </c>
      <c r="N14" s="149" t="e">
        <f>SUMIFS('OTV-广告位'!$E:$E,'OTV-广告位'!$C:$C,TA!N$7,'OTV-广告位'!$A:$A,TA!$I14,'OTV-广告位'!$B:$B,'OTV-广告位'!$B$7)/SUMIFS('OTV-广告位'!$E:$E,'OTV-广告位'!$C:$C,TA!N$7,'OTV-广告位'!$A:$A,TA!$I14,'OTV-广告位'!$B:$B,'OTV-广告位'!$B$6)</f>
        <v>#DIV/0!</v>
      </c>
      <c r="P14" s="148" t="str">
        <f t="shared" si="6"/>
        <v>武汉</v>
      </c>
      <c r="Q14" s="149">
        <f>SUMIFS('OTV-广告位'!$E:$E,'OTV-广告位'!$C:$C,TA!Q$7,'OTV-广告位'!$A:$A,TA!$I14,'OTV-广告位'!$B:$B,Market!$D$7)/SUMIFS('OTV-广告位'!$E:$E,'OTV-广告位'!$C:$C,TA!Q$7,'OTV-广告位'!$A:$A,TA!$I14,'OTV-广告位'!$B:$B,'OTV-广告位'!$B$7)</f>
        <v>0.46994386135541444</v>
      </c>
      <c r="R14" s="149">
        <f>SUMIFS('OTV-广告位'!$E:$E,'OTV-广告位'!$C:$C,TA!R$7,'OTV-广告位'!$A:$A,TA!$I14,'OTV-广告位'!$B:$B,Market!$D$7)/SUMIFS('OTV-广告位'!$E:$E,'OTV-广告位'!$C:$C,TA!R$7,'OTV-广告位'!$A:$A,TA!$I14,'OTV-广告位'!$B:$B,'OTV-广告位'!$B$7)</f>
        <v>0.2748698331514508</v>
      </c>
      <c r="S14" s="149">
        <f>SUMIFS('OTV-广告位'!$E:$E,'OTV-广告位'!$C:$C,TA!S$7,'OTV-广告位'!$A:$A,TA!$I14,'OTV-广告位'!$B:$B,Market!$D$7)/SUMIFS('OTV-广告位'!$E:$E,'OTV-广告位'!$C:$C,TA!S$7,'OTV-广告位'!$A:$A,TA!$I14,'OTV-广告位'!$B:$B,'OTV-广告位'!$B$7)</f>
        <v>0.7732926690101608</v>
      </c>
      <c r="T14" s="149">
        <f>SUMIFS('OTV-广告位'!$E:$E,'OTV-广告位'!$C:$C,TA!T$7,'OTV-广告位'!$A:$A,TA!$I14,'OTV-广告位'!$B:$B,'OTV-广告位'!$B$8)/SUMIFS('OTV-广告位'!$E:$E,'OTV-广告位'!$C:$C,TA!T$7,'OTV-广告位'!$A:$A,TA!$I14,'OTV-广告位'!$B:$B,'OTV-广告位'!$B$7)</f>
        <v>0.99999508963864647</v>
      </c>
      <c r="U14" s="149" t="e">
        <f>SUMIFS('OTV-广告位'!$E:$E,'OTV-广告位'!$C:$C,TA!U$7,'OTV-广告位'!$A:$A,TA!$I14,'OTV-广告位'!$B:$B,'OTV-广告位'!$B$8)/SUMIFS('OTV-广告位'!$E:$E,'OTV-广告位'!$C:$C,TA!U$7,'OTV-广告位'!$A:$A,TA!$I14,'OTV-广告位'!$B:$B,'OTV-广告位'!$B$7)</f>
        <v>#DIV/0!</v>
      </c>
      <c r="W14" s="148" t="str">
        <f t="shared" si="7"/>
        <v>武汉</v>
      </c>
      <c r="X14" s="149">
        <f>SUMIFS('OTV-广告位'!$E:$E,'OTV-广告位'!$C:$C,TA!X$7,'OTV-广告位'!$A:$A,TA!$I14,'OTV-广告位'!$B:$B,$W$6)/SUMIFS('OTV-广告位'!$E:$E,'OTV-广告位'!$C:$C,TA!X$7,'OTV-广告位'!$A:$A,TA!$I14,'OTV-广告位'!$B:$B,'OTV-广告位'!$B$7)</f>
        <v>0.91455480671191969</v>
      </c>
      <c r="Y14" s="149">
        <f>SUMIFS('OTV-广告位'!$E:$E,'OTV-广告位'!$C:$C,TA!Y$7,'OTV-广告位'!$A:$A,TA!$I14,'OTV-广告位'!$B:$B,$W$6)/SUMIFS('OTV-广告位'!$E:$E,'OTV-广告位'!$C:$C,TA!Y$7,'OTV-广告位'!$A:$A,TA!$I14,'OTV-广告位'!$B:$B,'OTV-广告位'!$B$7)</f>
        <v>0.70017539050054567</v>
      </c>
      <c r="Z14" s="149">
        <f>SUMIFS('OTV-广告位'!$E:$E,'OTV-广告位'!$C:$C,TA!Z$7,'OTV-广告位'!$A:$A,TA!$I14,'OTV-广告位'!$B:$B,$W$6)/SUMIFS('OTV-广告位'!$E:$E,'OTV-广告位'!$C:$C,TA!Z$7,'OTV-广告位'!$A:$A,TA!$I14,'OTV-广告位'!$B:$B,'OTV-广告位'!$B$7)</f>
        <v>0.9873308108325819</v>
      </c>
      <c r="AA14" s="149">
        <f>SUMIFS('OTV-广告位'!$E:$E,'OTV-广告位'!$C:$C,TA!AA$7,'OTV-广告位'!$A:$A,TA!$I14,'OTV-广告位'!$B:$B,'OTV-广告位'!$B$8)/SUMIFS('OTV-广告位'!$E:$E,'OTV-广告位'!$C:$C,TA!AA$7,'OTV-广告位'!$A:$A,TA!$I14,'OTV-广告位'!$B:$B,'OTV-广告位'!$B$7)</f>
        <v>0.99999508963864647</v>
      </c>
      <c r="AB14" s="149" t="e">
        <f>SUMIFS('OTV-广告位'!$E:$E,'OTV-广告位'!$C:$C,TA!AB$7,'OTV-广告位'!$A:$A,TA!$I14,'OTV-广告位'!$B:$B,'OTV-广告位'!$B$8)/SUMIFS('OTV-广告位'!$E:$E,'OTV-广告位'!$C:$C,TA!AB$7,'OTV-广告位'!$A:$A,TA!$I14,'OTV-广告位'!$B:$B,'OTV-广告位'!$B$7)</f>
        <v>#DIV/0!</v>
      </c>
      <c r="AD14" s="148" t="str">
        <f t="shared" si="8"/>
        <v>武汉</v>
      </c>
      <c r="AE14" s="149">
        <f>SUMIFS('OTV-广告位'!$G:$G,'OTV-广告位'!$C:$C,TA!AE$7,'OTV-广告位'!$A:$A,TA!$I14,'OTV-广告位'!$B:$B,Market!$D$7)/SUMIFS('OTV-广告位'!$G:$G,'OTV-广告位'!$C:$C,TA!AE$7,'OTV-广告位'!$A:$A,TA!$I14,'OTV-广告位'!$B:$B,'OTV-广告位'!$B$7)</f>
        <v>0.4017056034497325</v>
      </c>
      <c r="AF14" s="149">
        <f>SUMIFS('OTV-广告位'!$G:$G,'OTV-广告位'!$C:$C,TA!AF$7,'OTV-广告位'!$A:$A,TA!$I14,'OTV-广告位'!$B:$B,Market!$D$7)/SUMIFS('OTV-广告位'!$G:$G,'OTV-广告位'!$C:$C,TA!AF$7,'OTV-广告位'!$A:$A,TA!$I14,'OTV-广告位'!$B:$B,'OTV-广告位'!$B$7)</f>
        <v>0.31699590703898434</v>
      </c>
      <c r="AG14" s="149">
        <f>SUMIFS('OTV-广告位'!$G:$G,'OTV-广告位'!$C:$C,TA!AG$7,'OTV-广告位'!$A:$A,TA!$I14,'OTV-广告位'!$B:$B,Market!$D$7)/SUMIFS('OTV-广告位'!$G:$G,'OTV-广告位'!$C:$C,TA!AG$7,'OTV-广告位'!$A:$A,TA!$I14,'OTV-广告位'!$B:$B,'OTV-广告位'!$B$7)</f>
        <v>0.68185710921275189</v>
      </c>
      <c r="AH14" s="149">
        <f>SUMIFS('OTV-广告位'!$G:$G,'OTV-广告位'!$C:$C,TA!AH$7,'OTV-广告位'!$A:$A,TA!$I14,'OTV-广告位'!$B:$B,'OTV-广告位'!$B$8)/SUMIFS('OTV-广告位'!$G:$G,'OTV-广告位'!$C:$C,TA!AH$7,'OTV-广告位'!$A:$A,TA!$I14,'OTV-广告位'!$B:$B,'OTV-广告位'!$B$7)</f>
        <v>0.99999221408161199</v>
      </c>
      <c r="AI14" s="149" t="e">
        <f>SUMIFS('OTV-广告位'!$G:$G,'OTV-广告位'!$C:$C,TA!AI$7,'OTV-广告位'!$A:$A,TA!$I14,'OTV-广告位'!$B:$B,'OTV-广告位'!$B$8)/SUMIFS('OTV-广告位'!$G:$G,'OTV-广告位'!$C:$C,TA!AI$7,'OTV-广告位'!$A:$A,TA!$I14,'OTV-广告位'!$B:$B,'OTV-广告位'!$B$7)</f>
        <v>#DIV/0!</v>
      </c>
      <c r="AK14" s="148" t="str">
        <f t="shared" si="9"/>
        <v>武汉</v>
      </c>
      <c r="AL14" s="149">
        <f>SUMIFS('OTV-广告位'!$H:$H,'OTV-广告位'!$C:$C,TA!AL$7,'OTV-广告位'!$A:$A,TA!$I14,'OTV-广告位'!$B:$B,Market!$D$7)/SUMIFS('OTV-广告位'!$G:$G,'OTV-广告位'!$C:$C,TA!AL$7,'OTV-广告位'!$A:$A,TA!$I14,'OTV-广告位'!$B:$B,'OTV-广告位'!$B$6)</f>
        <v>0.23506033990409148</v>
      </c>
      <c r="AM14" s="149">
        <f>SUMIFS('OTV-广告位'!$H:$H,'OTV-广告位'!$C:$C,TA!AM$7,'OTV-广告位'!$A:$A,TA!$I14,'OTV-广告位'!$B:$B,Market!$D$7)/SUMIFS('OTV-广告位'!$G:$G,'OTV-广告位'!$C:$C,TA!AM$7,'OTV-广告位'!$A:$A,TA!$I14,'OTV-广告位'!$B:$B,'OTV-广告位'!$B$6)</f>
        <v>0.14172548663282711</v>
      </c>
      <c r="AN14" s="149">
        <f>SUMIFS('OTV-广告位'!$H:$H,'OTV-广告位'!$C:$C,TA!AN$7,'OTV-广告位'!$A:$A,TA!$I14,'OTV-广告位'!$B:$B,Market!$D$7)/SUMIFS('OTV-广告位'!$G:$G,'OTV-广告位'!$C:$C,TA!AN$7,'OTV-广告位'!$A:$A,TA!$I14,'OTV-广告位'!$B:$B,'OTV-广告位'!$B$6)</f>
        <v>0.38397349433703726</v>
      </c>
      <c r="AO14" s="149">
        <f>SUMIFS('OTV-广告位'!$K:$K,'OTV-广告位'!$C:$C,TA!AO$7,'OTV-广告位'!$A:$A,TA!$I14,'OTV-广告位'!$B:$B,'OTV-广告位'!$B$8)/SUMIFS('OTV-广告位'!$G:$G,'OTV-广告位'!$C:$C,TA!AO$7,'OTV-广告位'!$A:$A,TA!$I14,'OTV-广告位'!$B:$B,'OTV-广告位'!$B$6)</f>
        <v>8.7108854924982673E-2</v>
      </c>
      <c r="AP14" s="149" t="e">
        <f>SUMIFS('OTV-广告位'!$K:$K,'OTV-广告位'!$C:$C,TA!AP$7,'OTV-广告位'!$A:$A,TA!$I14,'OTV-广告位'!$B:$B,'OTV-广告位'!$B$8)/SUMIFS('OTV-广告位'!$G:$G,'OTV-广告位'!$C:$C,TA!AP$7,'OTV-广告位'!$A:$A,TA!$I14,'OTV-广告位'!$B:$B,'OTV-广告位'!$B$6)</f>
        <v>#DIV/0!</v>
      </c>
      <c r="AR14" s="148" t="str">
        <f t="shared" si="10"/>
        <v>武汉</v>
      </c>
      <c r="AS14" s="150">
        <f>SUMIFS('OTV-广告位'!$H:$H,'OTV-广告位'!$C:$C,TA!AS$7,'OTV-广告位'!$A:$A,TA!$I14,'OTV-广告位'!$B:$B,Market!$D$7)/SUMIFS('OTV-广告位'!$E:$E,'OTV-广告位'!$C:$C,TA!AS$7,'OTV-广告位'!$A:$A,TA!$I14,'OTV-广告位'!$B:$B,'OTV-广告位'!$B$6)*1000</f>
        <v>93.43813263443252</v>
      </c>
      <c r="AT14" s="150">
        <f>SUMIFS('OTV-广告位'!$H:$H,'OTV-广告位'!$C:$C,TA!AT$7,'OTV-广告位'!$A:$A,TA!$I14,'OTV-广告位'!$B:$B,Market!$D$7)/SUMIFS('OTV-广告位'!$E:$E,'OTV-广告位'!$C:$C,TA!AT$7,'OTV-广告位'!$A:$A,TA!$I14,'OTV-广告位'!$B:$B,'OTV-广告位'!$B$6)*1000</f>
        <v>36.321816694169563</v>
      </c>
      <c r="AU14" s="150">
        <f>SUMIFS('OTV-广告位'!$H:$H,'OTV-广告位'!$C:$C,TA!AU$7,'OTV-广告位'!$A:$A,TA!$I14,'OTV-广告位'!$B:$B,Market!$D$7)/SUMIFS('OTV-广告位'!$E:$E,'OTV-广告位'!$C:$C,TA!AU$7,'OTV-广告位'!$A:$A,TA!$I14,'OTV-广告位'!$B:$B,'OTV-广告位'!$B$6)*1000</f>
        <v>160.51741845691873</v>
      </c>
      <c r="AV14" s="151">
        <f>SUMIFS('OTV-广告位'!$K:$K,'OTV-广告位'!$C:$C,TA!AV$7,'OTV-广告位'!$A:$A,TA!$I14,'OTV-广告位'!$B:$B,'OTV-广告位'!$B$8)/SUMIFS('OTV-广告位'!$E:$E,'OTV-广告位'!$C:$C,TA!AV$7,'OTV-广告位'!$A:$A,TA!$I14,'OTV-广告位'!$B:$B,'OTV-广告位'!$B$6)*1000</f>
        <v>54.937122822868538</v>
      </c>
      <c r="AW14" s="151" t="e">
        <f>SUMIFS('OTV-广告位'!$K:$K,'OTV-广告位'!$C:$C,TA!AW$7,'OTV-广告位'!$A:$A,TA!$I14,'OTV-广告位'!$B:$B,'OTV-广告位'!$B$8)/SUMIFS('OTV-广告位'!$E:$E,'OTV-广告位'!$C:$C,TA!AW$7,'OTV-广告位'!$A:$A,TA!$I14,'OTV-广告位'!$B:$B,'OTV-广告位'!$B$6)*1000</f>
        <v>#DIV/0!</v>
      </c>
      <c r="AY14" s="148" t="str">
        <f t="shared" si="12"/>
        <v>武汉</v>
      </c>
      <c r="AZ14" s="150">
        <f>(Cost!G10+Cost!N10)/SUMIFS('OTV-广告位'!$H:$H,'OTV-广告位'!$A:$A,TA!$AY14,'OTV-广告位'!$C:$C,TA!AZ$7,'OTV-广告位'!$B:$B,Market!$D$7)</f>
        <v>0.2127379377767554</v>
      </c>
      <c r="BA14" s="150">
        <f>(Cost!H10+Cost!P10)/SUMIFS('OTV-广告位'!$H:$H,'OTV-广告位'!$A:$A,TA!$AY14,'OTV-广告位'!$C:$C,TA!BA$7,'OTV-广告位'!$B:$B,Market!$D$7)</f>
        <v>0.1063091942299286</v>
      </c>
      <c r="BB14" s="150">
        <f>(Cost!J10+Cost!Q10)/SUMIFS('OTV-广告位'!$H:$H,'OTV-广告位'!$A:$A,TA!$AY14,'OTV-广告位'!$C:$C,TA!BB$7,'OTV-广告位'!$B:$B,Market!$D$7)</f>
        <v>0.26715890285347865</v>
      </c>
      <c r="BC14" s="150" t="e">
        <f>(Cost!K10+Cost!#REF!)/SUMIFS('OTV-广告位'!$H:$H,'OTV-广告位'!$A:$A,TA!$AY14,'OTV-广告位'!$C:$C,TA!BC$7,'OTV-广告位'!$B:$B,Market!$D$7)</f>
        <v>#REF!</v>
      </c>
      <c r="BD14" s="150" t="e">
        <f>(Cost!M10+Cost!#REF!)/SUMIFS('OTV-广告位'!$H:$H,'OTV-广告位'!$A:$A,TA!$AY14,'OTV-广告位'!$C:$C,TA!BD$7,'OTV-广告位'!$B:$B,Market!$D$7)</f>
        <v>#REF!</v>
      </c>
    </row>
    <row r="15" spans="2:56">
      <c r="B15" s="103" t="s">
        <v>3</v>
      </c>
      <c r="C15" s="149">
        <f>SUMIFS(Spotplan!$E:$E,Spotplan!$B:$B,TA!C$7,Spotplan!$C:$C,TA!$B15)/SUMIFS(Spotplan!$E:$E,Spotplan!$C:$C,TA!$B15)</f>
        <v>0.33261222282314767</v>
      </c>
      <c r="D15" s="149">
        <f>SUMIFS(Spotplan!$E:$E,Spotplan!$B:$B,TA!D$7,Spotplan!$C:$C,TA!$B15)/SUMIFS(Spotplan!$E:$E,Spotplan!$C:$C,TA!$B15)</f>
        <v>0.42572561745087434</v>
      </c>
      <c r="E15" s="149">
        <f>SUMIFS(Spotplan!$E:$E,Spotplan!$B:$B,TA!E$7,Spotplan!$C:$C,TA!$B15)/SUMIFS(Spotplan!$E:$E,Spotplan!$C:$C,TA!$B15)</f>
        <v>7.436452136289888E-2</v>
      </c>
      <c r="F15" s="149">
        <f>SUMIFS(Spotplan!$E:$E,Spotplan!$B:$B,TA!F$7,Spotplan!$C:$C,TA!$B15)/SUMIFS(Spotplan!$E:$E,Spotplan!$C:$C,TA!$B15)</f>
        <v>7.5716603569497026E-2</v>
      </c>
      <c r="G15" s="149">
        <f>SUMIFS(Spotplan!$E:$E,Spotplan!$B:$B,TA!G$7,Spotplan!$C:$C,TA!$B15)/SUMIFS(Spotplan!$E:$E,Spotplan!$C:$C,TA!$B15)</f>
        <v>0</v>
      </c>
      <c r="I15" s="148" t="str">
        <f t="shared" si="5"/>
        <v>南京</v>
      </c>
      <c r="J15" s="149">
        <f>SUMIFS('OTV-广告位'!$E:$E,'OTV-广告位'!$C:$C,TA!J$7,'OTV-广告位'!$A:$A,TA!$I15,'OTV-广告位'!$B:$B,'OTV-广告位'!$B$7)/SUMIFS('OTV-广告位'!$E:$E,'OTV-广告位'!$C:$C,TA!J$7,'OTV-广告位'!$A:$A,TA!$I15,'OTV-广告位'!$B:$B,'OTV-广告位'!$B$6)</f>
        <v>1</v>
      </c>
      <c r="K15" s="149">
        <f>SUMIFS('OTV-广告位'!$E:$E,'OTV-广告位'!$C:$C,TA!K$7,'OTV-广告位'!$A:$A,TA!$I15,'OTV-广告位'!$B:$B,'OTV-广告位'!$B$7)/SUMIFS('OTV-广告位'!$E:$E,'OTV-广告位'!$C:$C,TA!K$7,'OTV-广告位'!$A:$A,TA!$I15,'OTV-广告位'!$B:$B,'OTV-广告位'!$B$6)</f>
        <v>1</v>
      </c>
      <c r="L15" s="149">
        <f>SUMIFS('OTV-广告位'!$E:$E,'OTV-广告位'!$C:$C,TA!L$7,'OTV-广告位'!$A:$A,TA!$I15,'OTV-广告位'!$B:$B,'OTV-广告位'!$B$7)/SUMIFS('OTV-广告位'!$E:$E,'OTV-广告位'!$C:$C,TA!L$7,'OTV-广告位'!$A:$A,TA!$I15,'OTV-广告位'!$B:$B,'OTV-广告位'!$B$6)</f>
        <v>1</v>
      </c>
      <c r="M15" s="149">
        <f>SUMIFS('OTV-广告位'!$E:$E,'OTV-广告位'!$C:$C,TA!M$7,'OTV-广告位'!$A:$A,TA!$I15,'OTV-广告位'!$B:$B,'OTV-广告位'!$B$7)/SUMIFS('OTV-广告位'!$E:$E,'OTV-广告位'!$C:$C,TA!M$7,'OTV-广告位'!$A:$A,TA!$I15,'OTV-广告位'!$B:$B,'OTV-广告位'!$B$6)</f>
        <v>1</v>
      </c>
      <c r="N15" s="149" t="e">
        <f>SUMIFS('OTV-广告位'!$E:$E,'OTV-广告位'!$C:$C,TA!N$7,'OTV-广告位'!$A:$A,TA!$I15,'OTV-广告位'!$B:$B,'OTV-广告位'!$B$7)/SUMIFS('OTV-广告位'!$E:$E,'OTV-广告位'!$C:$C,TA!N$7,'OTV-广告位'!$A:$A,TA!$I15,'OTV-广告位'!$B:$B,'OTV-广告位'!$B$6)</f>
        <v>#DIV/0!</v>
      </c>
      <c r="P15" s="148" t="str">
        <f t="shared" si="6"/>
        <v>南京</v>
      </c>
      <c r="Q15" s="149">
        <f>SUMIFS('OTV-广告位'!$E:$E,'OTV-广告位'!$C:$C,TA!Q$7,'OTV-广告位'!$A:$A,TA!$I15,'OTV-广告位'!$B:$B,Market!$D$7)/SUMIFS('OTV-广告位'!$E:$E,'OTV-广告位'!$C:$C,TA!Q$7,'OTV-广告位'!$A:$A,TA!$I15,'OTV-广告位'!$B:$B,'OTV-广告位'!$B$7)</f>
        <v>0.27902137926454823</v>
      </c>
      <c r="R15" s="149">
        <f>SUMIFS('OTV-广告位'!$E:$E,'OTV-广告位'!$C:$C,TA!R$7,'OTV-广告位'!$A:$A,TA!$I15,'OTV-广告位'!$B:$B,Market!$D$7)/SUMIFS('OTV-广告位'!$E:$E,'OTV-广告位'!$C:$C,TA!R$7,'OTV-广告位'!$A:$A,TA!$I15,'OTV-广告位'!$B:$B,'OTV-广告位'!$B$7)</f>
        <v>0.32395856362315639</v>
      </c>
      <c r="S15" s="149">
        <f>SUMIFS('OTV-广告位'!$E:$E,'OTV-广告位'!$C:$C,TA!S$7,'OTV-广告位'!$A:$A,TA!$I15,'OTV-广告位'!$B:$B,Market!$D$7)/SUMIFS('OTV-广告位'!$E:$E,'OTV-广告位'!$C:$C,TA!S$7,'OTV-广告位'!$A:$A,TA!$I15,'OTV-广告位'!$B:$B,'OTV-广告位'!$B$7)</f>
        <v>0.36147940048064747</v>
      </c>
      <c r="T15" s="149">
        <f>SUMIFS('OTV-广告位'!$E:$E,'OTV-广告位'!$C:$C,TA!T$7,'OTV-广告位'!$A:$A,TA!$I15,'OTV-广告位'!$B:$B,'OTV-广告位'!$B$8)/SUMIFS('OTV-广告位'!$E:$E,'OTV-广告位'!$C:$C,TA!T$7,'OTV-广告位'!$A:$A,TA!$I15,'OTV-广告位'!$B:$B,'OTV-广告位'!$B$7)</f>
        <v>1</v>
      </c>
      <c r="U15" s="149" t="e">
        <f>SUMIFS('OTV-广告位'!$E:$E,'OTV-广告位'!$C:$C,TA!U$7,'OTV-广告位'!$A:$A,TA!$I15,'OTV-广告位'!$B:$B,'OTV-广告位'!$B$8)/SUMIFS('OTV-广告位'!$E:$E,'OTV-广告位'!$C:$C,TA!U$7,'OTV-广告位'!$A:$A,TA!$I15,'OTV-广告位'!$B:$B,'OTV-广告位'!$B$7)</f>
        <v>#DIV/0!</v>
      </c>
      <c r="W15" s="148" t="str">
        <f t="shared" si="7"/>
        <v>南京</v>
      </c>
      <c r="X15" s="149">
        <f>SUMIFS('OTV-广告位'!$E:$E,'OTV-广告位'!$C:$C,TA!X$7,'OTV-广告位'!$A:$A,TA!$I15,'OTV-广告位'!$B:$B,$W$6)/SUMIFS('OTV-广告位'!$E:$E,'OTV-广告位'!$C:$C,TA!X$7,'OTV-广告位'!$A:$A,TA!$I15,'OTV-广告位'!$B:$B,'OTV-广告位'!$B$7)</f>
        <v>0.85768448746367487</v>
      </c>
      <c r="Y15" s="149">
        <f>SUMIFS('OTV-广告位'!$E:$E,'OTV-广告位'!$C:$C,TA!Y$7,'OTV-广告位'!$A:$A,TA!$I15,'OTV-广告位'!$B:$B,$W$6)/SUMIFS('OTV-广告位'!$E:$E,'OTV-广告位'!$C:$C,TA!Y$7,'OTV-广告位'!$A:$A,TA!$I15,'OTV-广告位'!$B:$B,'OTV-广告位'!$B$7)</f>
        <v>0.63127309477939553</v>
      </c>
      <c r="Z15" s="149">
        <f>SUMIFS('OTV-广告位'!$E:$E,'OTV-广告位'!$C:$C,TA!Z$7,'OTV-广告位'!$A:$A,TA!$I15,'OTV-广告位'!$B:$B,$W$6)/SUMIFS('OTV-广告位'!$E:$E,'OTV-广告位'!$C:$C,TA!Z$7,'OTV-广告位'!$A:$A,TA!$I15,'OTV-广告位'!$B:$B,'OTV-广告位'!$B$7)</f>
        <v>1</v>
      </c>
      <c r="AA15" s="149">
        <f>SUMIFS('OTV-广告位'!$E:$E,'OTV-广告位'!$C:$C,TA!AA$7,'OTV-广告位'!$A:$A,TA!$I15,'OTV-广告位'!$B:$B,'OTV-广告位'!$B$8)/SUMIFS('OTV-广告位'!$E:$E,'OTV-广告位'!$C:$C,TA!AA$7,'OTV-广告位'!$A:$A,TA!$I15,'OTV-广告位'!$B:$B,'OTV-广告位'!$B$7)</f>
        <v>1</v>
      </c>
      <c r="AB15" s="149" t="e">
        <f>SUMIFS('OTV-广告位'!$E:$E,'OTV-广告位'!$C:$C,TA!AB$7,'OTV-广告位'!$A:$A,TA!$I15,'OTV-广告位'!$B:$B,'OTV-广告位'!$B$8)/SUMIFS('OTV-广告位'!$E:$E,'OTV-广告位'!$C:$C,TA!AB$7,'OTV-广告位'!$A:$A,TA!$I15,'OTV-广告位'!$B:$B,'OTV-广告位'!$B$7)</f>
        <v>#DIV/0!</v>
      </c>
      <c r="AD15" s="148" t="str">
        <f t="shared" si="8"/>
        <v>南京</v>
      </c>
      <c r="AE15" s="149">
        <f>SUMIFS('OTV-广告位'!$G:$G,'OTV-广告位'!$C:$C,TA!AE$7,'OTV-广告位'!$A:$A,TA!$I15,'OTV-广告位'!$B:$B,Market!$D$7)/SUMIFS('OTV-广告位'!$G:$G,'OTV-广告位'!$C:$C,TA!AE$7,'OTV-广告位'!$A:$A,TA!$I15,'OTV-广告位'!$B:$B,'OTV-广告位'!$B$7)</f>
        <v>0.33197691736801449</v>
      </c>
      <c r="AF15" s="149">
        <f>SUMIFS('OTV-广告位'!$G:$G,'OTV-广告位'!$C:$C,TA!AF$7,'OTV-广告位'!$A:$A,TA!$I15,'OTV-广告位'!$B:$B,Market!$D$7)/SUMIFS('OTV-广告位'!$G:$G,'OTV-广告位'!$C:$C,TA!AF$7,'OTV-广告位'!$A:$A,TA!$I15,'OTV-广告位'!$B:$B,'OTV-广告位'!$B$7)</f>
        <v>0.2396848955360201</v>
      </c>
      <c r="AG15" s="149">
        <f>SUMIFS('OTV-广告位'!$G:$G,'OTV-广告位'!$C:$C,TA!AG$7,'OTV-广告位'!$A:$A,TA!$I15,'OTV-广告位'!$B:$B,Market!$D$7)/SUMIFS('OTV-广告位'!$G:$G,'OTV-广告位'!$C:$C,TA!AG$7,'OTV-广告位'!$A:$A,TA!$I15,'OTV-广告位'!$B:$B,'OTV-广告位'!$B$7)</f>
        <v>0.37042065511300759</v>
      </c>
      <c r="AH15" s="149">
        <f>SUMIFS('OTV-广告位'!$G:$G,'OTV-广告位'!$C:$C,TA!AH$7,'OTV-广告位'!$A:$A,TA!$I15,'OTV-广告位'!$B:$B,'OTV-广告位'!$B$8)/SUMIFS('OTV-广告位'!$G:$G,'OTV-广告位'!$C:$C,TA!AH$7,'OTV-广告位'!$A:$A,TA!$I15,'OTV-广告位'!$B:$B,'OTV-广告位'!$B$7)</f>
        <v>1</v>
      </c>
      <c r="AI15" s="149" t="e">
        <f>SUMIFS('OTV-广告位'!$G:$G,'OTV-广告位'!$C:$C,TA!AI$7,'OTV-广告位'!$A:$A,TA!$I15,'OTV-广告位'!$B:$B,'OTV-广告位'!$B$8)/SUMIFS('OTV-广告位'!$G:$G,'OTV-广告位'!$C:$C,TA!AI$7,'OTV-广告位'!$A:$A,TA!$I15,'OTV-广告位'!$B:$B,'OTV-广告位'!$B$7)</f>
        <v>#DIV/0!</v>
      </c>
      <c r="AK15" s="148" t="str">
        <f t="shared" si="9"/>
        <v>南京</v>
      </c>
      <c r="AL15" s="149">
        <f>SUMIFS('OTV-广告位'!$H:$H,'OTV-广告位'!$C:$C,TA!AL$7,'OTV-广告位'!$A:$A,TA!$I15,'OTV-广告位'!$B:$B,Market!$D$7)/SUMIFS('OTV-广告位'!$G:$G,'OTV-广告位'!$C:$C,TA!AL$7,'OTV-广告位'!$A:$A,TA!$I15,'OTV-广告位'!$B:$B,'OTV-广告位'!$B$6)</f>
        <v>0.10822634307899692</v>
      </c>
      <c r="AM15" s="149">
        <f>SUMIFS('OTV-广告位'!$H:$H,'OTV-广告位'!$C:$C,TA!AM$7,'OTV-广告位'!$A:$A,TA!$I15,'OTV-广告位'!$B:$B,Market!$D$7)/SUMIFS('OTV-广告位'!$G:$G,'OTV-广告位'!$C:$C,TA!AM$7,'OTV-广告位'!$A:$A,TA!$I15,'OTV-广告位'!$B:$B,'OTV-广告位'!$B$6)</f>
        <v>0.2396848955360201</v>
      </c>
      <c r="AN15" s="149">
        <f>SUMIFS('OTV-广告位'!$H:$H,'OTV-广告位'!$C:$C,TA!AN$7,'OTV-广告位'!$A:$A,TA!$I15,'OTV-广告位'!$B:$B,Market!$D$7)/SUMIFS('OTV-广告位'!$G:$G,'OTV-广告位'!$C:$C,TA!AN$7,'OTV-广告位'!$A:$A,TA!$I15,'OTV-广告位'!$B:$B,'OTV-广告位'!$B$6)</f>
        <v>0.14077741902360552</v>
      </c>
      <c r="AO15" s="149">
        <f>SUMIFS('OTV-广告位'!$K:$K,'OTV-广告位'!$C:$C,TA!AO$7,'OTV-广告位'!$A:$A,TA!$I15,'OTV-广告位'!$B:$B,'OTV-广告位'!$B$8)/SUMIFS('OTV-广告位'!$G:$G,'OTV-广告位'!$C:$C,TA!AO$7,'OTV-广告位'!$A:$A,TA!$I15,'OTV-广告位'!$B:$B,'OTV-广告位'!$B$6)</f>
        <v>5.9355926443872283E-2</v>
      </c>
      <c r="AP15" s="149" t="e">
        <f>SUMIFS('OTV-广告位'!$K:$K,'OTV-广告位'!$C:$C,TA!AP$7,'OTV-广告位'!$A:$A,TA!$I15,'OTV-广告位'!$B:$B,'OTV-广告位'!$B$8)/SUMIFS('OTV-广告位'!$G:$G,'OTV-广告位'!$C:$C,TA!AP$7,'OTV-广告位'!$A:$A,TA!$I15,'OTV-广告位'!$B:$B,'OTV-广告位'!$B$6)</f>
        <v>#DIV/0!</v>
      </c>
      <c r="AR15" s="148" t="str">
        <f t="shared" si="10"/>
        <v>南京</v>
      </c>
      <c r="AS15" s="150">
        <f>SUMIFS('OTV-广告位'!$H:$H,'OTV-广告位'!$C:$C,TA!AS$7,'OTV-广告位'!$A:$A,TA!$I15,'OTV-广告位'!$B:$B,Market!$D$7)/SUMIFS('OTV-广告位'!$E:$E,'OTV-广告位'!$C:$C,TA!AS$7,'OTV-广告位'!$A:$A,TA!$I15,'OTV-广告位'!$B:$B,'OTV-广告位'!$B$6)*1000</f>
        <v>45.190218852078004</v>
      </c>
      <c r="AT15" s="150">
        <f>SUMIFS('OTV-广告位'!$H:$H,'OTV-广告位'!$C:$C,TA!AT$7,'OTV-广告位'!$A:$A,TA!$I15,'OTV-广告位'!$B:$B,Market!$D$7)/SUMIFS('OTV-广告位'!$E:$E,'OTV-广告位'!$C:$C,TA!AT$7,'OTV-广告位'!$A:$A,TA!$I15,'OTV-广告位'!$B:$B,'OTV-广告位'!$B$6)*1000</f>
        <v>55.253766225562963</v>
      </c>
      <c r="AU15" s="150">
        <f>SUMIFS('OTV-广告位'!$H:$H,'OTV-广告位'!$C:$C,TA!AU$7,'OTV-广告位'!$A:$A,TA!$I15,'OTV-广告位'!$B:$B,Market!$D$7)/SUMIFS('OTV-广告位'!$E:$E,'OTV-广告位'!$C:$C,TA!AU$7,'OTV-广告位'!$A:$A,TA!$I15,'OTV-广告位'!$B:$B,'OTV-广告位'!$B$6)*1000</f>
        <v>58.953373371364684</v>
      </c>
      <c r="AV15" s="151">
        <f>SUMIFS('OTV-广告位'!$K:$K,'OTV-广告位'!$C:$C,TA!AV$7,'OTV-广告位'!$A:$A,TA!$I15,'OTV-广告位'!$B:$B,'OTV-广告位'!$B$8)/SUMIFS('OTV-广告位'!$E:$E,'OTV-广告位'!$C:$C,TA!AV$7,'OTV-广告位'!$A:$A,TA!$I15,'OTV-广告位'!$B:$B,'OTV-广告位'!$B$6)*1000</f>
        <v>41.063500818286215</v>
      </c>
      <c r="AW15" s="151" t="e">
        <f>SUMIFS('OTV-广告位'!$K:$K,'OTV-广告位'!$C:$C,TA!AW$7,'OTV-广告位'!$A:$A,TA!$I15,'OTV-广告位'!$B:$B,'OTV-广告位'!$B$8)/SUMIFS('OTV-广告位'!$E:$E,'OTV-广告位'!$C:$C,TA!AW$7,'OTV-广告位'!$A:$A,TA!$I15,'OTV-广告位'!$B:$B,'OTV-广告位'!$B$6)*1000</f>
        <v>#DIV/0!</v>
      </c>
      <c r="AY15" s="148" t="str">
        <f t="shared" si="12"/>
        <v>南京</v>
      </c>
      <c r="AZ15" s="150">
        <f>(Cost!G11+Cost!N11)/SUMIFS('OTV-广告位'!$H:$H,'OTV-广告位'!$A:$A,TA!$AY15,'OTV-广告位'!$C:$C,TA!AZ$7,'OTV-广告位'!$B:$B,Market!$D$7)</f>
        <v>0.44848739299792412</v>
      </c>
      <c r="BA15" s="150">
        <f>(Cost!H11+Cost!P11)/SUMIFS('OTV-广告位'!$H:$H,'OTV-广告位'!$A:$A,TA!$AY15,'OTV-广告位'!$C:$C,TA!BA$7,'OTV-广告位'!$B:$B,Market!$D$7)</f>
        <v>0.18824426026483757</v>
      </c>
      <c r="BB15" s="150">
        <f>(Cost!J11+Cost!Q11)/SUMIFS('OTV-广告位'!$H:$H,'OTV-广告位'!$A:$A,TA!$AY15,'OTV-广告位'!$C:$C,TA!BB$7,'OTV-广告位'!$B:$B,Market!$D$7)</f>
        <v>0.62466872647702398</v>
      </c>
      <c r="BC15" s="150" t="e">
        <f>(Cost!K11+Cost!#REF!)/SUMIFS('OTV-广告位'!$H:$H,'OTV-广告位'!$A:$A,TA!$AY15,'OTV-广告位'!$C:$C,TA!BC$7,'OTV-广告位'!$B:$B,Market!$D$7)</f>
        <v>#REF!</v>
      </c>
      <c r="BD15" s="150" t="e">
        <f>(Cost!M11+Cost!#REF!)/SUMIFS('OTV-广告位'!$H:$H,'OTV-广告位'!$A:$A,TA!$AY15,'OTV-广告位'!$C:$C,TA!BD$7,'OTV-广告位'!$B:$B,Market!$D$7)</f>
        <v>#REF!</v>
      </c>
    </row>
    <row r="16" spans="2:56">
      <c r="B16" s="103" t="s">
        <v>123</v>
      </c>
      <c r="C16" s="149">
        <f>SUMIFS(Spotplan!$E:$E,Spotplan!$B:$B,TA!C$7,Spotplan!$C:$C,TA!$B16)/SUMIFS(Spotplan!$E:$E,Spotplan!$C:$C,TA!$B16)</f>
        <v>0.28196960994203957</v>
      </c>
      <c r="D16" s="149">
        <f>SUMIFS(Spotplan!$E:$E,Spotplan!$B:$B,TA!D$7,Spotplan!$C:$C,TA!$B16)/SUMIFS(Spotplan!$E:$E,Spotplan!$C:$C,TA!$B16)</f>
        <v>0.50691869876246676</v>
      </c>
      <c r="E16" s="149">
        <f>SUMIFS(Spotplan!$E:$E,Spotplan!$B:$B,TA!E$7,Spotplan!$C:$C,TA!$B16)/SUMIFS(Spotplan!$E:$E,Spotplan!$C:$C,TA!$B16)</f>
        <v>6.0310166570936241E-2</v>
      </c>
      <c r="F16" s="149">
        <f>SUMIFS(Spotplan!$E:$E,Spotplan!$B:$B,TA!F$7,Spotplan!$C:$C,TA!$B16)/SUMIFS(Spotplan!$E:$E,Spotplan!$C:$C,TA!$B16)</f>
        <v>5.1172262545036803E-2</v>
      </c>
      <c r="G16" s="149">
        <f>SUMIFS(Spotplan!$E:$E,Spotplan!$B:$B,TA!G$7,Spotplan!$C:$C,TA!$B16)/SUMIFS(Spotplan!$E:$E,Spotplan!$C:$C,TA!$B16)</f>
        <v>0</v>
      </c>
      <c r="I16" s="148" t="str">
        <f t="shared" si="5"/>
        <v>重庆</v>
      </c>
      <c r="J16" s="149">
        <f>SUMIFS('OTV-广告位'!$E:$E,'OTV-广告位'!$C:$C,TA!J$7,'OTV-广告位'!$A:$A,TA!$I16,'OTV-广告位'!$B:$B,'OTV-广告位'!$B$7)/SUMIFS('OTV-广告位'!$E:$E,'OTV-广告位'!$C:$C,TA!J$7,'OTV-广告位'!$A:$A,TA!$I16,'OTV-广告位'!$B:$B,'OTV-广告位'!$B$6)</f>
        <v>1</v>
      </c>
      <c r="K16" s="149">
        <f>SUMIFS('OTV-广告位'!$E:$E,'OTV-广告位'!$C:$C,TA!K$7,'OTV-广告位'!$A:$A,TA!$I16,'OTV-广告位'!$B:$B,'OTV-广告位'!$B$7)/SUMIFS('OTV-广告位'!$E:$E,'OTV-广告位'!$C:$C,TA!K$7,'OTV-广告位'!$A:$A,TA!$I16,'OTV-广告位'!$B:$B,'OTV-广告位'!$B$6)</f>
        <v>1</v>
      </c>
      <c r="L16" s="149">
        <f>SUMIFS('OTV-广告位'!$E:$E,'OTV-广告位'!$C:$C,TA!L$7,'OTV-广告位'!$A:$A,TA!$I16,'OTV-广告位'!$B:$B,'OTV-广告位'!$B$7)/SUMIFS('OTV-广告位'!$E:$E,'OTV-广告位'!$C:$C,TA!L$7,'OTV-广告位'!$A:$A,TA!$I16,'OTV-广告位'!$B:$B,'OTV-广告位'!$B$6)</f>
        <v>1</v>
      </c>
      <c r="M16" s="149">
        <f>SUMIFS('OTV-广告位'!$E:$E,'OTV-广告位'!$C:$C,TA!M$7,'OTV-广告位'!$A:$A,TA!$I16,'OTV-广告位'!$B:$B,'OTV-广告位'!$B$7)/SUMIFS('OTV-广告位'!$E:$E,'OTV-广告位'!$C:$C,TA!M$7,'OTV-广告位'!$A:$A,TA!$I16,'OTV-广告位'!$B:$B,'OTV-广告位'!$B$6)</f>
        <v>1</v>
      </c>
      <c r="N16" s="149" t="e">
        <f>SUMIFS('OTV-广告位'!$E:$E,'OTV-广告位'!$C:$C,TA!N$7,'OTV-广告位'!$A:$A,TA!$I16,'OTV-广告位'!$B:$B,'OTV-广告位'!$B$7)/SUMIFS('OTV-广告位'!$E:$E,'OTV-广告位'!$C:$C,TA!N$7,'OTV-广告位'!$A:$A,TA!$I16,'OTV-广告位'!$B:$B,'OTV-广告位'!$B$6)</f>
        <v>#DIV/0!</v>
      </c>
      <c r="P16" s="148" t="str">
        <f t="shared" si="6"/>
        <v>重庆</v>
      </c>
      <c r="Q16" s="149">
        <f>SUMIFS('OTV-广告位'!$E:$E,'OTV-广告位'!$C:$C,TA!Q$7,'OTV-广告位'!$A:$A,TA!$I16,'OTV-广告位'!$B:$B,Market!$D$7)/SUMIFS('OTV-广告位'!$E:$E,'OTV-广告位'!$C:$C,TA!Q$7,'OTV-广告位'!$A:$A,TA!$I16,'OTV-广告位'!$B:$B,'OTV-广告位'!$B$7)</f>
        <v>0.39273642951355647</v>
      </c>
      <c r="R16" s="149">
        <f>SUMIFS('OTV-广告位'!$E:$E,'OTV-广告位'!$C:$C,TA!R$7,'OTV-广告位'!$A:$A,TA!$I16,'OTV-广告位'!$B:$B,Market!$D$7)/SUMIFS('OTV-广告位'!$E:$E,'OTV-广告位'!$C:$C,TA!R$7,'OTV-广告位'!$A:$A,TA!$I16,'OTV-广告位'!$B:$B,'OTV-广告位'!$B$7)</f>
        <v>0.3414754694389695</v>
      </c>
      <c r="S16" s="149">
        <f>SUMIFS('OTV-广告位'!$E:$E,'OTV-广告位'!$C:$C,TA!S$7,'OTV-广告位'!$A:$A,TA!$I16,'OTV-广告位'!$B:$B,Market!$D$7)/SUMIFS('OTV-广告位'!$E:$E,'OTV-广告位'!$C:$C,TA!S$7,'OTV-广告位'!$A:$A,TA!$I16,'OTV-广告位'!$B:$B,'OTV-广告位'!$B$7)</f>
        <v>0.10768030894398328</v>
      </c>
      <c r="T16" s="149">
        <f>SUMIFS('OTV-广告位'!$E:$E,'OTV-广告位'!$C:$C,TA!T$7,'OTV-广告位'!$A:$A,TA!$I16,'OTV-广告位'!$B:$B,'OTV-广告位'!$B$8)/SUMIFS('OTV-广告位'!$E:$E,'OTV-广告位'!$C:$C,TA!T$7,'OTV-广告位'!$A:$A,TA!$I16,'OTV-广告位'!$B:$B,'OTV-广告位'!$B$7)</f>
        <v>1</v>
      </c>
      <c r="U16" s="149" t="e">
        <f>SUMIFS('OTV-广告位'!$E:$E,'OTV-广告位'!$C:$C,TA!U$7,'OTV-广告位'!$A:$A,TA!$I16,'OTV-广告位'!$B:$B,'OTV-广告位'!$B$8)/SUMIFS('OTV-广告位'!$E:$E,'OTV-广告位'!$C:$C,TA!U$7,'OTV-广告位'!$A:$A,TA!$I16,'OTV-广告位'!$B:$B,'OTV-广告位'!$B$7)</f>
        <v>#DIV/0!</v>
      </c>
      <c r="W16" s="148" t="str">
        <f t="shared" si="7"/>
        <v>重庆</v>
      </c>
      <c r="X16" s="149">
        <f>SUMIFS('OTV-广告位'!$E:$E,'OTV-广告位'!$C:$C,TA!X$7,'OTV-广告位'!$A:$A,TA!$I16,'OTV-广告位'!$B:$B,$W$6)/SUMIFS('OTV-广告位'!$E:$E,'OTV-广告位'!$C:$C,TA!X$7,'OTV-广告位'!$A:$A,TA!$I16,'OTV-广告位'!$B:$B,'OTV-广告位'!$B$7)</f>
        <v>0.96025696410912942</v>
      </c>
      <c r="Y16" s="149">
        <f>SUMIFS('OTV-广告位'!$E:$E,'OTV-广告位'!$C:$C,TA!Y$7,'OTV-广告位'!$A:$A,TA!$I16,'OTV-广告位'!$B:$B,$W$6)/SUMIFS('OTV-广告位'!$E:$E,'OTV-广告位'!$C:$C,TA!Y$7,'OTV-广告位'!$A:$A,TA!$I16,'OTV-广告位'!$B:$B,'OTV-广告位'!$B$7)</f>
        <v>0.8670388098707249</v>
      </c>
      <c r="Z16" s="149">
        <f>SUMIFS('OTV-广告位'!$E:$E,'OTV-广告位'!$C:$C,TA!Z$7,'OTV-广告位'!$A:$A,TA!$I16,'OTV-广告位'!$B:$B,$W$6)/SUMIFS('OTV-广告位'!$E:$E,'OTV-广告位'!$C:$C,TA!Z$7,'OTV-广告位'!$A:$A,TA!$I16,'OTV-广告位'!$B:$B,'OTV-广告位'!$B$7)</f>
        <v>0.85273280743224666</v>
      </c>
      <c r="AA16" s="149">
        <f>SUMIFS('OTV-广告位'!$E:$E,'OTV-广告位'!$C:$C,TA!AA$7,'OTV-广告位'!$A:$A,TA!$I16,'OTV-广告位'!$B:$B,'OTV-广告位'!$B$8)/SUMIFS('OTV-广告位'!$E:$E,'OTV-广告位'!$C:$C,TA!AA$7,'OTV-广告位'!$A:$A,TA!$I16,'OTV-广告位'!$B:$B,'OTV-广告位'!$B$7)</f>
        <v>1</v>
      </c>
      <c r="AB16" s="149" t="e">
        <f>SUMIFS('OTV-广告位'!$E:$E,'OTV-广告位'!$C:$C,TA!AB$7,'OTV-广告位'!$A:$A,TA!$I16,'OTV-广告位'!$B:$B,'OTV-广告位'!$B$8)/SUMIFS('OTV-广告位'!$E:$E,'OTV-广告位'!$C:$C,TA!AB$7,'OTV-广告位'!$A:$A,TA!$I16,'OTV-广告位'!$B:$B,'OTV-广告位'!$B$7)</f>
        <v>#DIV/0!</v>
      </c>
      <c r="AD16" s="148" t="str">
        <f t="shared" si="8"/>
        <v>重庆</v>
      </c>
      <c r="AE16" s="149">
        <f>SUMIFS('OTV-广告位'!$G:$G,'OTV-广告位'!$C:$C,TA!AE$7,'OTV-广告位'!$A:$A,TA!$I16,'OTV-广告位'!$B:$B,Market!$D$7)/SUMIFS('OTV-广告位'!$G:$G,'OTV-广告位'!$C:$C,TA!AE$7,'OTV-广告位'!$A:$A,TA!$I16,'OTV-广告位'!$B:$B,'OTV-广告位'!$B$7)</f>
        <v>0.41882745875015071</v>
      </c>
      <c r="AF16" s="149">
        <f>SUMIFS('OTV-广告位'!$G:$G,'OTV-广告位'!$C:$C,TA!AF$7,'OTV-广告位'!$A:$A,TA!$I16,'OTV-广告位'!$B:$B,Market!$D$7)/SUMIFS('OTV-广告位'!$G:$G,'OTV-广告位'!$C:$C,TA!AF$7,'OTV-广告位'!$A:$A,TA!$I16,'OTV-广告位'!$B:$B,'OTV-广告位'!$B$7)</f>
        <v>0.30372975084903675</v>
      </c>
      <c r="AG16" s="149">
        <f>SUMIFS('OTV-广告位'!$G:$G,'OTV-广告位'!$C:$C,TA!AG$7,'OTV-广告位'!$A:$A,TA!$I16,'OTV-广告位'!$B:$B,Market!$D$7)/SUMIFS('OTV-广告位'!$G:$G,'OTV-广告位'!$C:$C,TA!AG$7,'OTV-广告位'!$A:$A,TA!$I16,'OTV-广告位'!$B:$B,'OTV-广告位'!$B$7)</f>
        <v>7.9339969760267082E-2</v>
      </c>
      <c r="AH16" s="149">
        <f>SUMIFS('OTV-广告位'!$G:$G,'OTV-广告位'!$C:$C,TA!AH$7,'OTV-广告位'!$A:$A,TA!$I16,'OTV-广告位'!$B:$B,'OTV-广告位'!$B$8)/SUMIFS('OTV-广告位'!$G:$G,'OTV-广告位'!$C:$C,TA!AH$7,'OTV-广告位'!$A:$A,TA!$I16,'OTV-广告位'!$B:$B,'OTV-广告位'!$B$7)</f>
        <v>1</v>
      </c>
      <c r="AI16" s="149" t="e">
        <f>SUMIFS('OTV-广告位'!$G:$G,'OTV-广告位'!$C:$C,TA!AI$7,'OTV-广告位'!$A:$A,TA!$I16,'OTV-广告位'!$B:$B,'OTV-广告位'!$B$8)/SUMIFS('OTV-广告位'!$G:$G,'OTV-广告位'!$C:$C,TA!AI$7,'OTV-广告位'!$A:$A,TA!$I16,'OTV-广告位'!$B:$B,'OTV-广告位'!$B$7)</f>
        <v>#DIV/0!</v>
      </c>
      <c r="AK16" s="148" t="str">
        <f t="shared" si="9"/>
        <v>重庆</v>
      </c>
      <c r="AL16" s="149">
        <f>SUMIFS('OTV-广告位'!$H:$H,'OTV-广告位'!$C:$C,TA!AL$7,'OTV-广告位'!$A:$A,TA!$I16,'OTV-广告位'!$B:$B,Market!$D$7)/SUMIFS('OTV-广告位'!$G:$G,'OTV-广告位'!$C:$C,TA!AL$7,'OTV-广告位'!$A:$A,TA!$I16,'OTV-广告位'!$B:$B,'OTV-广告位'!$B$6)</f>
        <v>0.17525135010140383</v>
      </c>
      <c r="AM16" s="149">
        <f>SUMIFS('OTV-广告位'!$H:$H,'OTV-广告位'!$C:$C,TA!AM$7,'OTV-广告位'!$A:$A,TA!$I16,'OTV-广告位'!$B:$B,Market!$D$7)/SUMIFS('OTV-广告位'!$G:$G,'OTV-广告位'!$C:$C,TA!AM$7,'OTV-广告位'!$A:$A,TA!$I16,'OTV-广告位'!$B:$B,'OTV-广告位'!$B$6)</f>
        <v>0.27310894257066831</v>
      </c>
      <c r="AN16" s="149">
        <f>SUMIFS('OTV-广告位'!$H:$H,'OTV-广告位'!$C:$C,TA!AN$7,'OTV-广告位'!$A:$A,TA!$I16,'OTV-广告位'!$B:$B,Market!$D$7)/SUMIFS('OTV-广告位'!$G:$G,'OTV-广告位'!$C:$C,TA!AN$7,'OTV-广告位'!$A:$A,TA!$I16,'OTV-广告位'!$B:$B,'OTV-广告位'!$B$6)</f>
        <v>6.3739413908529177E-2</v>
      </c>
      <c r="AO16" s="149">
        <f>SUMIFS('OTV-广告位'!$K:$K,'OTV-广告位'!$C:$C,TA!AO$7,'OTV-广告位'!$A:$A,TA!$I16,'OTV-广告位'!$B:$B,'OTV-广告位'!$B$8)/SUMIFS('OTV-广告位'!$G:$G,'OTV-广告位'!$C:$C,TA!AO$7,'OTV-广告位'!$A:$A,TA!$I16,'OTV-广告位'!$B:$B,'OTV-广告位'!$B$6)</f>
        <v>0.1100402395874286</v>
      </c>
      <c r="AP16" s="149" t="e">
        <f>SUMIFS('OTV-广告位'!$K:$K,'OTV-广告位'!$C:$C,TA!AP$7,'OTV-广告位'!$A:$A,TA!$I16,'OTV-广告位'!$B:$B,'OTV-广告位'!$B$8)/SUMIFS('OTV-广告位'!$G:$G,'OTV-广告位'!$C:$C,TA!AP$7,'OTV-广告位'!$A:$A,TA!$I16,'OTV-广告位'!$B:$B,'OTV-广告位'!$B$6)</f>
        <v>#DIV/0!</v>
      </c>
      <c r="AR16" s="148" t="str">
        <f t="shared" si="10"/>
        <v>重庆</v>
      </c>
      <c r="AS16" s="150">
        <f>SUMIFS('OTV-广告位'!$H:$H,'OTV-广告位'!$C:$C,TA!AS$7,'OTV-广告位'!$A:$A,TA!$I16,'OTV-广告位'!$B:$B,Market!$D$7)/SUMIFS('OTV-广告位'!$E:$E,'OTV-广告位'!$C:$C,TA!AS$7,'OTV-广告位'!$A:$A,TA!$I16,'OTV-广告位'!$B:$B,'OTV-广告位'!$B$6)*1000</f>
        <v>69.886516129865612</v>
      </c>
      <c r="AT16" s="150">
        <f>SUMIFS('OTV-广告位'!$H:$H,'OTV-广告位'!$C:$C,TA!AT$7,'OTV-广告位'!$A:$A,TA!$I16,'OTV-广告位'!$B:$B,Market!$D$7)/SUMIFS('OTV-广告位'!$E:$E,'OTV-广告位'!$C:$C,TA!AT$7,'OTV-广告位'!$A:$A,TA!$I16,'OTV-广告位'!$B:$B,'OTV-广告位'!$B$6)*1000</f>
        <v>64.587257284539191</v>
      </c>
      <c r="AU16" s="150">
        <f>SUMIFS('OTV-广告位'!$H:$H,'OTV-广告位'!$C:$C,TA!AU$7,'OTV-广告位'!$A:$A,TA!$I16,'OTV-广告位'!$B:$B,Market!$D$7)/SUMIFS('OTV-广告位'!$E:$E,'OTV-广告位'!$C:$C,TA!AU$7,'OTV-广告位'!$A:$A,TA!$I16,'OTV-广告位'!$B:$B,'OTV-广告位'!$B$6)*1000</f>
        <v>25.057033697982519</v>
      </c>
      <c r="AV16" s="151">
        <f>SUMIFS('OTV-广告位'!$K:$K,'OTV-广告位'!$C:$C,TA!AV$7,'OTV-广告位'!$A:$A,TA!$I16,'OTV-广告位'!$B:$B,'OTV-广告位'!$B$8)/SUMIFS('OTV-广告位'!$E:$E,'OTV-广告位'!$C:$C,TA!AV$7,'OTV-广告位'!$A:$A,TA!$I16,'OTV-广告位'!$B:$B,'OTV-广告位'!$B$6)*1000</f>
        <v>73.129591491716113</v>
      </c>
      <c r="AW16" s="151" t="e">
        <f>SUMIFS('OTV-广告位'!$K:$K,'OTV-广告位'!$C:$C,TA!AW$7,'OTV-广告位'!$A:$A,TA!$I16,'OTV-广告位'!$B:$B,'OTV-广告位'!$B$8)/SUMIFS('OTV-广告位'!$E:$E,'OTV-广告位'!$C:$C,TA!AW$7,'OTV-广告位'!$A:$A,TA!$I16,'OTV-广告位'!$B:$B,'OTV-广告位'!$B$6)*1000</f>
        <v>#DIV/0!</v>
      </c>
      <c r="AY16" s="148" t="str">
        <f t="shared" si="12"/>
        <v>重庆</v>
      </c>
      <c r="AZ16" s="150">
        <f>(Cost!G12+Cost!N12)/SUMIFS('OTV-广告位'!$H:$H,'OTV-广告位'!$A:$A,TA!$AY16,'OTV-广告位'!$C:$C,TA!AZ$7,'OTV-广告位'!$B:$B,Market!$D$7)</f>
        <v>0.23211968743261419</v>
      </c>
      <c r="BA16" s="150">
        <f>(Cost!H12+Cost!P12)/SUMIFS('OTV-广告位'!$H:$H,'OTV-广告位'!$A:$A,TA!$AY16,'OTV-广告位'!$C:$C,TA!BA$7,'OTV-广告位'!$B:$B,Market!$D$7)</f>
        <v>3.9887245731506017E-2</v>
      </c>
      <c r="BB16" s="150">
        <f>(Cost!J12+Cost!Q12)/SUMIFS('OTV-广告位'!$H:$H,'OTV-广告位'!$A:$A,TA!$AY16,'OTV-广告位'!$C:$C,TA!BB$7,'OTV-广告位'!$B:$B,Market!$D$7)</f>
        <v>5.0876192060880294</v>
      </c>
      <c r="BC16" s="150" t="e">
        <f>(Cost!K12+Cost!#REF!)/SUMIFS('OTV-广告位'!$H:$H,'OTV-广告位'!$A:$A,TA!$AY16,'OTV-广告位'!$C:$C,TA!BC$7,'OTV-广告位'!$B:$B,Market!$D$7)</f>
        <v>#REF!</v>
      </c>
      <c r="BD16" s="150" t="e">
        <f>(Cost!M12+Cost!#REF!)/SUMIFS('OTV-广告位'!$H:$H,'OTV-广告位'!$A:$A,TA!$AY16,'OTV-广告位'!$C:$C,TA!BD$7,'OTV-广告位'!$B:$B,Market!$D$7)</f>
        <v>#REF!</v>
      </c>
    </row>
    <row r="17" spans="2:56">
      <c r="B17" s="103" t="s">
        <v>118</v>
      </c>
      <c r="C17" s="149">
        <f>SUMIFS(Spotplan!$E:$E,Spotplan!$B:$B,TA!C$7,Spotplan!$C:$C,TA!$B17)/SUMIFS(Spotplan!$E:$E,Spotplan!$C:$C,TA!$B17)</f>
        <v>0.44815677455626052</v>
      </c>
      <c r="D17" s="149">
        <f>SUMIFS(Spotplan!$E:$E,Spotplan!$B:$B,TA!D$7,Spotplan!$C:$C,TA!$B17)/SUMIFS(Spotplan!$E:$E,Spotplan!$C:$C,TA!$B17)</f>
        <v>0.31981366958477231</v>
      </c>
      <c r="E17" s="149">
        <f>SUMIFS(Spotplan!$E:$E,Spotplan!$B:$B,TA!E$7,Spotplan!$C:$C,TA!$B17)/SUMIFS(Spotplan!$E:$E,Spotplan!$C:$C,TA!$B17)</f>
        <v>6.9793590876234851E-2</v>
      </c>
      <c r="F17" s="149">
        <f>SUMIFS(Spotplan!$E:$E,Spotplan!$B:$B,TA!F$7,Spotplan!$C:$C,TA!$B17)/SUMIFS(Spotplan!$E:$E,Spotplan!$C:$C,TA!$B17)</f>
        <v>9.2201429604047869E-2</v>
      </c>
      <c r="G17" s="149">
        <f>SUMIFS(Spotplan!$E:$E,Spotplan!$B:$B,TA!G$7,Spotplan!$C:$C,TA!$B17)/SUMIFS(Spotplan!$E:$E,Spotplan!$C:$C,TA!$B17)</f>
        <v>0</v>
      </c>
      <c r="I17" s="148" t="str">
        <f t="shared" si="5"/>
        <v>昆明</v>
      </c>
      <c r="J17" s="149">
        <f>SUMIFS('OTV-广告位'!$E:$E,'OTV-广告位'!$C:$C,TA!J$7,'OTV-广告位'!$A:$A,TA!$I17,'OTV-广告位'!$B:$B,'OTV-广告位'!$B$7)/SUMIFS('OTV-广告位'!$E:$E,'OTV-广告位'!$C:$C,TA!J$7,'OTV-广告位'!$A:$A,TA!$I17,'OTV-广告位'!$B:$B,'OTV-广告位'!$B$6)</f>
        <v>1</v>
      </c>
      <c r="K17" s="149">
        <f>SUMIFS('OTV-广告位'!$E:$E,'OTV-广告位'!$C:$C,TA!K$7,'OTV-广告位'!$A:$A,TA!$I17,'OTV-广告位'!$B:$B,'OTV-广告位'!$B$7)/SUMIFS('OTV-广告位'!$E:$E,'OTV-广告位'!$C:$C,TA!K$7,'OTV-广告位'!$A:$A,TA!$I17,'OTV-广告位'!$B:$B,'OTV-广告位'!$B$6)</f>
        <v>1</v>
      </c>
      <c r="L17" s="149">
        <f>SUMIFS('OTV-广告位'!$E:$E,'OTV-广告位'!$C:$C,TA!L$7,'OTV-广告位'!$A:$A,TA!$I17,'OTV-广告位'!$B:$B,'OTV-广告位'!$B$7)/SUMIFS('OTV-广告位'!$E:$E,'OTV-广告位'!$C:$C,TA!L$7,'OTV-广告位'!$A:$A,TA!$I17,'OTV-广告位'!$B:$B,'OTV-广告位'!$B$6)</f>
        <v>1</v>
      </c>
      <c r="M17" s="149">
        <f>SUMIFS('OTV-广告位'!$E:$E,'OTV-广告位'!$C:$C,TA!M$7,'OTV-广告位'!$A:$A,TA!$I17,'OTV-广告位'!$B:$B,'OTV-广告位'!$B$7)/SUMIFS('OTV-广告位'!$E:$E,'OTV-广告位'!$C:$C,TA!M$7,'OTV-广告位'!$A:$A,TA!$I17,'OTV-广告位'!$B:$B,'OTV-广告位'!$B$6)</f>
        <v>1</v>
      </c>
      <c r="N17" s="149" t="e">
        <f>SUMIFS('OTV-广告位'!$E:$E,'OTV-广告位'!$C:$C,TA!N$7,'OTV-广告位'!$A:$A,TA!$I17,'OTV-广告位'!$B:$B,'OTV-广告位'!$B$7)/SUMIFS('OTV-广告位'!$E:$E,'OTV-广告位'!$C:$C,TA!N$7,'OTV-广告位'!$A:$A,TA!$I17,'OTV-广告位'!$B:$B,'OTV-广告位'!$B$6)</f>
        <v>#DIV/0!</v>
      </c>
      <c r="P17" s="148" t="str">
        <f t="shared" si="6"/>
        <v>昆明</v>
      </c>
      <c r="Q17" s="149">
        <f>SUMIFS('OTV-广告位'!$E:$E,'OTV-广告位'!$C:$C,TA!Q$7,'OTV-广告位'!$A:$A,TA!$I17,'OTV-广告位'!$B:$B,Market!$D$7)/SUMIFS('OTV-广告位'!$E:$E,'OTV-广告位'!$C:$C,TA!Q$7,'OTV-广告位'!$A:$A,TA!$I17,'OTV-广告位'!$B:$B,'OTV-广告位'!$B$7)</f>
        <v>0.50522980502229498</v>
      </c>
      <c r="R17" s="149">
        <f>SUMIFS('OTV-广告位'!$E:$E,'OTV-广告位'!$C:$C,TA!R$7,'OTV-广告位'!$A:$A,TA!$I17,'OTV-广告位'!$B:$B,Market!$D$7)/SUMIFS('OTV-广告位'!$E:$E,'OTV-广告位'!$C:$C,TA!R$7,'OTV-广告位'!$A:$A,TA!$I17,'OTV-广告位'!$B:$B,'OTV-广告位'!$B$7)</f>
        <v>0.39140625635271065</v>
      </c>
      <c r="S17" s="149">
        <f>SUMIFS('OTV-广告位'!$E:$E,'OTV-广告位'!$C:$C,TA!S$7,'OTV-广告位'!$A:$A,TA!$I17,'OTV-广告位'!$B:$B,Market!$D$7)/SUMIFS('OTV-广告位'!$E:$E,'OTV-广告位'!$C:$C,TA!S$7,'OTV-广告位'!$A:$A,TA!$I17,'OTV-广告位'!$B:$B,'OTV-广告位'!$B$7)</f>
        <v>0.64095811612439335</v>
      </c>
      <c r="T17" s="149">
        <f>SUMIFS('OTV-广告位'!$E:$E,'OTV-广告位'!$C:$C,TA!T$7,'OTV-广告位'!$A:$A,TA!$I17,'OTV-广告位'!$B:$B,'OTV-广告位'!$B$8)/SUMIFS('OTV-广告位'!$E:$E,'OTV-广告位'!$C:$C,TA!T$7,'OTV-广告位'!$A:$A,TA!$I17,'OTV-广告位'!$B:$B,'OTV-广告位'!$B$7)</f>
        <v>0.89414410787423981</v>
      </c>
      <c r="U17" s="149" t="e">
        <f>SUMIFS('OTV-广告位'!$E:$E,'OTV-广告位'!$C:$C,TA!U$7,'OTV-广告位'!$A:$A,TA!$I17,'OTV-广告位'!$B:$B,'OTV-广告位'!$B$8)/SUMIFS('OTV-广告位'!$E:$E,'OTV-广告位'!$C:$C,TA!U$7,'OTV-广告位'!$A:$A,TA!$I17,'OTV-广告位'!$B:$B,'OTV-广告位'!$B$7)</f>
        <v>#DIV/0!</v>
      </c>
      <c r="W17" s="148" t="str">
        <f t="shared" si="7"/>
        <v>昆明</v>
      </c>
      <c r="X17" s="149">
        <f>SUMIFS('OTV-广告位'!$E:$E,'OTV-广告位'!$C:$C,TA!X$7,'OTV-广告位'!$A:$A,TA!$I17,'OTV-广告位'!$B:$B,$W$6)/SUMIFS('OTV-广告位'!$E:$E,'OTV-广告位'!$C:$C,TA!X$7,'OTV-广告位'!$A:$A,TA!$I17,'OTV-广告位'!$B:$B,'OTV-广告位'!$B$7)</f>
        <v>0.94271185666789625</v>
      </c>
      <c r="Y17" s="149">
        <f>SUMIFS('OTV-广告位'!$E:$E,'OTV-广告位'!$C:$C,TA!Y$7,'OTV-广告位'!$A:$A,TA!$I17,'OTV-广告位'!$B:$B,$W$6)/SUMIFS('OTV-广告位'!$E:$E,'OTV-广告位'!$C:$C,TA!Y$7,'OTV-广告位'!$A:$A,TA!$I17,'OTV-广告位'!$B:$B,'OTV-广告位'!$B$7)</f>
        <v>0.71474601354702838</v>
      </c>
      <c r="Z17" s="149">
        <f>SUMIFS('OTV-广告位'!$E:$E,'OTV-广告位'!$C:$C,TA!Z$7,'OTV-广告位'!$A:$A,TA!$I17,'OTV-广告位'!$B:$B,$W$6)/SUMIFS('OTV-广告位'!$E:$E,'OTV-广告位'!$C:$C,TA!Z$7,'OTV-广告位'!$A:$A,TA!$I17,'OTV-广告位'!$B:$B,'OTV-广告位'!$B$7)</f>
        <v>0.74172209239618914</v>
      </c>
      <c r="AA17" s="149">
        <f>SUMIFS('OTV-广告位'!$E:$E,'OTV-广告位'!$C:$C,TA!AA$7,'OTV-广告位'!$A:$A,TA!$I17,'OTV-广告位'!$B:$B,'OTV-广告位'!$B$8)/SUMIFS('OTV-广告位'!$E:$E,'OTV-广告位'!$C:$C,TA!AA$7,'OTV-广告位'!$A:$A,TA!$I17,'OTV-广告位'!$B:$B,'OTV-广告位'!$B$7)</f>
        <v>0.89414410787423981</v>
      </c>
      <c r="AB17" s="149" t="e">
        <f>SUMIFS('OTV-广告位'!$E:$E,'OTV-广告位'!$C:$C,TA!AB$7,'OTV-广告位'!$A:$A,TA!$I17,'OTV-广告位'!$B:$B,'OTV-广告位'!$B$8)/SUMIFS('OTV-广告位'!$E:$E,'OTV-广告位'!$C:$C,TA!AB$7,'OTV-广告位'!$A:$A,TA!$I17,'OTV-广告位'!$B:$B,'OTV-广告位'!$B$7)</f>
        <v>#DIV/0!</v>
      </c>
      <c r="AD17" s="148" t="str">
        <f t="shared" si="8"/>
        <v>昆明</v>
      </c>
      <c r="AE17" s="149">
        <f>SUMIFS('OTV-广告位'!$G:$G,'OTV-广告位'!$C:$C,TA!AE$7,'OTV-广告位'!$A:$A,TA!$I17,'OTV-广告位'!$B:$B,Market!$D$7)/SUMIFS('OTV-广告位'!$G:$G,'OTV-广告位'!$C:$C,TA!AE$7,'OTV-广告位'!$A:$A,TA!$I17,'OTV-广告位'!$B:$B,'OTV-广告位'!$B$7)</f>
        <v>0.51246573381336924</v>
      </c>
      <c r="AF17" s="149">
        <f>SUMIFS('OTV-广告位'!$G:$G,'OTV-广告位'!$C:$C,TA!AF$7,'OTV-广告位'!$A:$A,TA!$I17,'OTV-广告位'!$B:$B,Market!$D$7)/SUMIFS('OTV-广告位'!$G:$G,'OTV-广告位'!$C:$C,TA!AF$7,'OTV-广告位'!$A:$A,TA!$I17,'OTV-广告位'!$B:$B,'OTV-广告位'!$B$7)</f>
        <v>0.39906850607239713</v>
      </c>
      <c r="AG17" s="149">
        <f>SUMIFS('OTV-广告位'!$G:$G,'OTV-广告位'!$C:$C,TA!AG$7,'OTV-广告位'!$A:$A,TA!$I17,'OTV-广告位'!$B:$B,Market!$D$7)/SUMIFS('OTV-广告位'!$G:$G,'OTV-广告位'!$C:$C,TA!AG$7,'OTV-广告位'!$A:$A,TA!$I17,'OTV-广告位'!$B:$B,'OTV-广告位'!$B$7)</f>
        <v>0.62076253626191458</v>
      </c>
      <c r="AH17" s="149">
        <f>SUMIFS('OTV-广告位'!$G:$G,'OTV-广告位'!$C:$C,TA!AH$7,'OTV-广告位'!$A:$A,TA!$I17,'OTV-广告位'!$B:$B,'OTV-广告位'!$B$8)/SUMIFS('OTV-广告位'!$G:$G,'OTV-广告位'!$C:$C,TA!AH$7,'OTV-广告位'!$A:$A,TA!$I17,'OTV-广告位'!$B:$B,'OTV-广告位'!$B$7)</f>
        <v>0.87384629443479855</v>
      </c>
      <c r="AI17" s="149" t="e">
        <f>SUMIFS('OTV-广告位'!$G:$G,'OTV-广告位'!$C:$C,TA!AI$7,'OTV-广告位'!$A:$A,TA!$I17,'OTV-广告位'!$B:$B,'OTV-广告位'!$B$8)/SUMIFS('OTV-广告位'!$G:$G,'OTV-广告位'!$C:$C,TA!AI$7,'OTV-广告位'!$A:$A,TA!$I17,'OTV-广告位'!$B:$B,'OTV-广告位'!$B$7)</f>
        <v>#DIV/0!</v>
      </c>
      <c r="AK17" s="148" t="str">
        <f t="shared" si="9"/>
        <v>昆明</v>
      </c>
      <c r="AL17" s="149">
        <f>SUMIFS('OTV-广告位'!$H:$H,'OTV-广告位'!$C:$C,TA!AL$7,'OTV-广告位'!$A:$A,TA!$I17,'OTV-广告位'!$B:$B,Market!$D$7)/SUMIFS('OTV-广告位'!$G:$G,'OTV-广告位'!$C:$C,TA!AL$7,'OTV-广告位'!$A:$A,TA!$I17,'OTV-广告位'!$B:$B,'OTV-广告位'!$B$6)</f>
        <v>0.18934288456338116</v>
      </c>
      <c r="AM17" s="149">
        <f>SUMIFS('OTV-广告位'!$H:$H,'OTV-广告位'!$C:$C,TA!AM$7,'OTV-广告位'!$A:$A,TA!$I17,'OTV-广告位'!$B:$B,Market!$D$7)/SUMIFS('OTV-广告位'!$G:$G,'OTV-广告位'!$C:$C,TA!AM$7,'OTV-广告位'!$A:$A,TA!$I17,'OTV-广告位'!$B:$B,'OTV-广告位'!$B$6)</f>
        <v>0.27560871359509492</v>
      </c>
      <c r="AN17" s="149">
        <f>SUMIFS('OTV-广告位'!$H:$H,'OTV-广告位'!$C:$C,TA!AN$7,'OTV-广告位'!$A:$A,TA!$I17,'OTV-广告位'!$B:$B,Market!$D$7)/SUMIFS('OTV-广告位'!$G:$G,'OTV-广告位'!$C:$C,TA!AN$7,'OTV-广告位'!$A:$A,TA!$I17,'OTV-广告位'!$B:$B,'OTV-广告位'!$B$6)</f>
        <v>0.27527973476999584</v>
      </c>
      <c r="AO17" s="149">
        <f>SUMIFS('OTV-广告位'!$K:$K,'OTV-广告位'!$C:$C,TA!AO$7,'OTV-广告位'!$A:$A,TA!$I17,'OTV-广告位'!$B:$B,'OTV-广告位'!$B$8)/SUMIFS('OTV-广告位'!$G:$G,'OTV-广告位'!$C:$C,TA!AO$7,'OTV-广告位'!$A:$A,TA!$I17,'OTV-广告位'!$B:$B,'OTV-广告位'!$B$6)</f>
        <v>0.1032989125468336</v>
      </c>
      <c r="AP17" s="149" t="e">
        <f>SUMIFS('OTV-广告位'!$K:$K,'OTV-广告位'!$C:$C,TA!AP$7,'OTV-广告位'!$A:$A,TA!$I17,'OTV-广告位'!$B:$B,'OTV-广告位'!$B$8)/SUMIFS('OTV-广告位'!$G:$G,'OTV-广告位'!$C:$C,TA!AP$7,'OTV-广告位'!$A:$A,TA!$I17,'OTV-广告位'!$B:$B,'OTV-广告位'!$B$6)</f>
        <v>#DIV/0!</v>
      </c>
      <c r="AR17" s="148" t="str">
        <f t="shared" si="10"/>
        <v>昆明</v>
      </c>
      <c r="AS17" s="150">
        <f>SUMIFS('OTV-广告位'!$H:$H,'OTV-广告位'!$C:$C,TA!AS$7,'OTV-广告位'!$A:$A,TA!$I17,'OTV-广告位'!$B:$B,Market!$D$7)/SUMIFS('OTV-广告位'!$E:$E,'OTV-广告位'!$C:$C,TA!AS$7,'OTV-广告位'!$A:$A,TA!$I17,'OTV-广告位'!$B:$B,'OTV-广告位'!$B$6)*1000</f>
        <v>85.814461777665088</v>
      </c>
      <c r="AT17" s="150">
        <f>SUMIFS('OTV-广告位'!$H:$H,'OTV-广告位'!$C:$C,TA!AT$7,'OTV-广告位'!$A:$A,TA!$I17,'OTV-广告位'!$B:$B,Market!$D$7)/SUMIFS('OTV-广告位'!$E:$E,'OTV-广告位'!$C:$C,TA!AT$7,'OTV-广告位'!$A:$A,TA!$I17,'OTV-广告位'!$B:$B,'OTV-广告位'!$B$6)*1000</f>
        <v>76.027207897283276</v>
      </c>
      <c r="AU17" s="150">
        <f>SUMIFS('OTV-广告位'!$H:$H,'OTV-广告位'!$C:$C,TA!AU$7,'OTV-广告位'!$A:$A,TA!$I17,'OTV-广告位'!$B:$B,Market!$D$7)/SUMIFS('OTV-广告位'!$E:$E,'OTV-广告位'!$C:$C,TA!AU$7,'OTV-广告位'!$A:$A,TA!$I17,'OTV-广告位'!$B:$B,'OTV-广告位'!$B$6)*1000</f>
        <v>119.40499730361316</v>
      </c>
      <c r="AV17" s="151">
        <f>SUMIFS('OTV-广告位'!$K:$K,'OTV-广告位'!$C:$C,TA!AV$7,'OTV-广告位'!$A:$A,TA!$I17,'OTV-广告位'!$B:$B,'OTV-广告位'!$B$8)/SUMIFS('OTV-广告位'!$E:$E,'OTV-广告位'!$C:$C,TA!AV$7,'OTV-广告位'!$A:$A,TA!$I17,'OTV-广告位'!$B:$B,'OTV-广告位'!$B$6)*1000</f>
        <v>60.679259867626456</v>
      </c>
      <c r="AW17" s="151" t="e">
        <f>SUMIFS('OTV-广告位'!$K:$K,'OTV-广告位'!$C:$C,TA!AW$7,'OTV-广告位'!$A:$A,TA!$I17,'OTV-广告位'!$B:$B,'OTV-广告位'!$B$8)/SUMIFS('OTV-广告位'!$E:$E,'OTV-广告位'!$C:$C,TA!AW$7,'OTV-广告位'!$A:$A,TA!$I17,'OTV-广告位'!$B:$B,'OTV-广告位'!$B$6)*1000</f>
        <v>#DIV/0!</v>
      </c>
      <c r="AY17" s="148" t="str">
        <f t="shared" si="12"/>
        <v>昆明</v>
      </c>
      <c r="AZ17" s="150">
        <f>(Cost!G13+Cost!N13)/SUMIFS('OTV-广告位'!$H:$H,'OTV-广告位'!$A:$A,TA!$AY17,'OTV-广告位'!$C:$C,TA!AZ$7,'OTV-广告位'!$B:$B,Market!$D$7)</f>
        <v>0.16294151416289784</v>
      </c>
      <c r="BA17" s="150">
        <f>(Cost!H13+Cost!P13)/SUMIFS('OTV-广告位'!$H:$H,'OTV-广告位'!$A:$A,TA!$AY17,'OTV-广告位'!$C:$C,TA!BA$7,'OTV-广告位'!$B:$B,Market!$D$7)</f>
        <v>5.9440091981069011E-2</v>
      </c>
      <c r="BB17" s="150">
        <f>(Cost!J13+Cost!Q13)/SUMIFS('OTV-广告位'!$H:$H,'OTV-广告位'!$A:$A,TA!$AY17,'OTV-广告位'!$C:$C,TA!BB$7,'OTV-广告位'!$B:$B,Market!$D$7)</f>
        <v>0.57230362785095967</v>
      </c>
      <c r="BC17" s="150" t="e">
        <f>(Cost!K13+Cost!#REF!)/SUMIFS('OTV-广告位'!$H:$H,'OTV-广告位'!$A:$A,TA!$AY17,'OTV-广告位'!$C:$C,TA!BC$7,'OTV-广告位'!$B:$B,Market!$D$7)</f>
        <v>#REF!</v>
      </c>
      <c r="BD17" s="150" t="e">
        <f>(Cost!M13+Cost!#REF!)/SUMIFS('OTV-广告位'!$H:$H,'OTV-广告位'!$A:$A,TA!$AY17,'OTV-广告位'!$C:$C,TA!BD$7,'OTV-广告位'!$B:$B,Market!$D$7)</f>
        <v>#REF!</v>
      </c>
    </row>
    <row r="18" spans="2:56">
      <c r="B18" s="103" t="s">
        <v>126</v>
      </c>
      <c r="C18" s="149">
        <f>SUMIFS(Spotplan!$E:$E,Spotplan!$B:$B,TA!C$7,Spotplan!$C:$C,TA!$B18)/SUMIFS(Spotplan!$E:$E,Spotplan!$C:$C,TA!$B18)</f>
        <v>0.47017849368741838</v>
      </c>
      <c r="D18" s="149">
        <f>SUMIFS(Spotplan!$E:$E,Spotplan!$B:$B,TA!D$7,Spotplan!$C:$C,TA!$B18)/SUMIFS(Spotplan!$E:$E,Spotplan!$C:$C,TA!$B18)</f>
        <v>0.24912929908576403</v>
      </c>
      <c r="E18" s="149">
        <f>SUMIFS(Spotplan!$E:$E,Spotplan!$B:$B,TA!E$7,Spotplan!$C:$C,TA!$B18)/SUMIFS(Spotplan!$E:$E,Spotplan!$C:$C,TA!$B18)</f>
        <v>7.7818894209838937E-2</v>
      </c>
      <c r="F18" s="149">
        <f>SUMIFS(Spotplan!$E:$E,Spotplan!$B:$B,TA!F$7,Spotplan!$C:$C,TA!$B18)/SUMIFS(Spotplan!$E:$E,Spotplan!$C:$C,TA!$B18)</f>
        <v>0.10666086199390508</v>
      </c>
      <c r="G18" s="149">
        <f>SUMIFS(Spotplan!$E:$E,Spotplan!$B:$B,TA!G$7,Spotplan!$C:$C,TA!$B18)/SUMIFS(Spotplan!$E:$E,Spotplan!$C:$C,TA!$B18)</f>
        <v>0</v>
      </c>
      <c r="I18" s="148" t="str">
        <f t="shared" si="5"/>
        <v>青岛</v>
      </c>
      <c r="J18" s="149">
        <f>SUMIFS('OTV-广告位'!$E:$E,'OTV-广告位'!$C:$C,TA!J$7,'OTV-广告位'!$A:$A,TA!$I18,'OTV-广告位'!$B:$B,'OTV-广告位'!$B$7)/SUMIFS('OTV-广告位'!$E:$E,'OTV-广告位'!$C:$C,TA!J$7,'OTV-广告位'!$A:$A,TA!$I18,'OTV-广告位'!$B:$B,'OTV-广告位'!$B$6)</f>
        <v>1</v>
      </c>
      <c r="K18" s="149">
        <f>SUMIFS('OTV-广告位'!$E:$E,'OTV-广告位'!$C:$C,TA!K$7,'OTV-广告位'!$A:$A,TA!$I18,'OTV-广告位'!$B:$B,'OTV-广告位'!$B$7)/SUMIFS('OTV-广告位'!$E:$E,'OTV-广告位'!$C:$C,TA!K$7,'OTV-广告位'!$A:$A,TA!$I18,'OTV-广告位'!$B:$B,'OTV-广告位'!$B$6)</f>
        <v>1</v>
      </c>
      <c r="L18" s="149">
        <f>SUMIFS('OTV-广告位'!$E:$E,'OTV-广告位'!$C:$C,TA!L$7,'OTV-广告位'!$A:$A,TA!$I18,'OTV-广告位'!$B:$B,'OTV-广告位'!$B$7)/SUMIFS('OTV-广告位'!$E:$E,'OTV-广告位'!$C:$C,TA!L$7,'OTV-广告位'!$A:$A,TA!$I18,'OTV-广告位'!$B:$B,'OTV-广告位'!$B$6)</f>
        <v>1</v>
      </c>
      <c r="M18" s="149">
        <f>SUMIFS('OTV-广告位'!$E:$E,'OTV-广告位'!$C:$C,TA!M$7,'OTV-广告位'!$A:$A,TA!$I18,'OTV-广告位'!$B:$B,'OTV-广告位'!$B$7)/SUMIFS('OTV-广告位'!$E:$E,'OTV-广告位'!$C:$C,TA!M$7,'OTV-广告位'!$A:$A,TA!$I18,'OTV-广告位'!$B:$B,'OTV-广告位'!$B$6)</f>
        <v>1</v>
      </c>
      <c r="N18" s="149" t="e">
        <f>SUMIFS('OTV-广告位'!$E:$E,'OTV-广告位'!$C:$C,TA!N$7,'OTV-广告位'!$A:$A,TA!$I18,'OTV-广告位'!$B:$B,'OTV-广告位'!$B$7)/SUMIFS('OTV-广告位'!$E:$E,'OTV-广告位'!$C:$C,TA!N$7,'OTV-广告位'!$A:$A,TA!$I18,'OTV-广告位'!$B:$B,'OTV-广告位'!$B$6)</f>
        <v>#DIV/0!</v>
      </c>
      <c r="P18" s="148" t="str">
        <f t="shared" si="6"/>
        <v>青岛</v>
      </c>
      <c r="Q18" s="149">
        <f>SUMIFS('OTV-广告位'!$E:$E,'OTV-广告位'!$C:$C,TA!Q$7,'OTV-广告位'!$A:$A,TA!$I18,'OTV-广告位'!$B:$B,Market!$D$7)/SUMIFS('OTV-广告位'!$E:$E,'OTV-广告位'!$C:$C,TA!Q$7,'OTV-广告位'!$A:$A,TA!$I18,'OTV-广告位'!$B:$B,'OTV-广告位'!$B$7)</f>
        <v>0.42315101533954769</v>
      </c>
      <c r="R18" s="149">
        <f>SUMIFS('OTV-广告位'!$E:$E,'OTV-广告位'!$C:$C,TA!R$7,'OTV-广告位'!$A:$A,TA!$I18,'OTV-广告位'!$B:$B,Market!$D$7)/SUMIFS('OTV-广告位'!$E:$E,'OTV-广告位'!$C:$C,TA!R$7,'OTV-广告位'!$A:$A,TA!$I18,'OTV-广告位'!$B:$B,'OTV-广告位'!$B$7)</f>
        <v>0.68444480003966635</v>
      </c>
      <c r="S18" s="149">
        <f>SUMIFS('OTV-广告位'!$E:$E,'OTV-广告位'!$C:$C,TA!S$7,'OTV-广告位'!$A:$A,TA!$I18,'OTV-广告位'!$B:$B,Market!$D$7)/SUMIFS('OTV-广告位'!$E:$E,'OTV-广告位'!$C:$C,TA!S$7,'OTV-广告位'!$A:$A,TA!$I18,'OTV-广告位'!$B:$B,'OTV-广告位'!$B$7)</f>
        <v>0.23520844824273823</v>
      </c>
      <c r="T18" s="149">
        <f>SUMIFS('OTV-广告位'!$E:$E,'OTV-广告位'!$C:$C,TA!T$7,'OTV-广告位'!$A:$A,TA!$I18,'OTV-广告位'!$B:$B,'OTV-广告位'!$B$8)/SUMIFS('OTV-广告位'!$E:$E,'OTV-广告位'!$C:$C,TA!T$7,'OTV-广告位'!$A:$A,TA!$I18,'OTV-广告位'!$B:$B,'OTV-广告位'!$B$7)</f>
        <v>1</v>
      </c>
      <c r="U18" s="149" t="e">
        <f>SUMIFS('OTV-广告位'!$E:$E,'OTV-广告位'!$C:$C,TA!U$7,'OTV-广告位'!$A:$A,TA!$I18,'OTV-广告位'!$B:$B,'OTV-广告位'!$B$8)/SUMIFS('OTV-广告位'!$E:$E,'OTV-广告位'!$C:$C,TA!U$7,'OTV-广告位'!$A:$A,TA!$I18,'OTV-广告位'!$B:$B,'OTV-广告位'!$B$7)</f>
        <v>#DIV/0!</v>
      </c>
      <c r="W18" s="148" t="str">
        <f t="shared" si="7"/>
        <v>青岛</v>
      </c>
      <c r="X18" s="149">
        <f>SUMIFS('OTV-广告位'!$E:$E,'OTV-广告位'!$C:$C,TA!X$7,'OTV-广告位'!$A:$A,TA!$I18,'OTV-广告位'!$B:$B,$W$6)/SUMIFS('OTV-广告位'!$E:$E,'OTV-广告位'!$C:$C,TA!X$7,'OTV-广告位'!$A:$A,TA!$I18,'OTV-广告位'!$B:$B,'OTV-广告位'!$B$7)</f>
        <v>0.85074986268438102</v>
      </c>
      <c r="Y18" s="149">
        <f>SUMIFS('OTV-广告位'!$E:$E,'OTV-广告位'!$C:$C,TA!Y$7,'OTV-广告位'!$A:$A,TA!$I18,'OTV-广告位'!$B:$B,$W$6)/SUMIFS('OTV-广告位'!$E:$E,'OTV-广告位'!$C:$C,TA!Y$7,'OTV-广告位'!$A:$A,TA!$I18,'OTV-广告位'!$B:$B,'OTV-广告位'!$B$7)</f>
        <v>0.95389908282726754</v>
      </c>
      <c r="Z18" s="149">
        <f>SUMIFS('OTV-广告位'!$E:$E,'OTV-广告位'!$C:$C,TA!Z$7,'OTV-广告位'!$A:$A,TA!$I18,'OTV-广告位'!$B:$B,$W$6)/SUMIFS('OTV-广告位'!$E:$E,'OTV-广告位'!$C:$C,TA!Z$7,'OTV-广告位'!$A:$A,TA!$I18,'OTV-广告位'!$B:$B,'OTV-广告位'!$B$7)</f>
        <v>1</v>
      </c>
      <c r="AA18" s="149">
        <f>SUMIFS('OTV-广告位'!$E:$E,'OTV-广告位'!$C:$C,TA!AA$7,'OTV-广告位'!$A:$A,TA!$I18,'OTV-广告位'!$B:$B,'OTV-广告位'!$B$8)/SUMIFS('OTV-广告位'!$E:$E,'OTV-广告位'!$C:$C,TA!AA$7,'OTV-广告位'!$A:$A,TA!$I18,'OTV-广告位'!$B:$B,'OTV-广告位'!$B$7)</f>
        <v>1</v>
      </c>
      <c r="AB18" s="149" t="e">
        <f>SUMIFS('OTV-广告位'!$E:$E,'OTV-广告位'!$C:$C,TA!AB$7,'OTV-广告位'!$A:$A,TA!$I18,'OTV-广告位'!$B:$B,'OTV-广告位'!$B$8)/SUMIFS('OTV-广告位'!$E:$E,'OTV-广告位'!$C:$C,TA!AB$7,'OTV-广告位'!$A:$A,TA!$I18,'OTV-广告位'!$B:$B,'OTV-广告位'!$B$7)</f>
        <v>#DIV/0!</v>
      </c>
      <c r="AD18" s="148" t="str">
        <f t="shared" si="8"/>
        <v>青岛</v>
      </c>
      <c r="AE18" s="149">
        <f>SUMIFS('OTV-广告位'!$G:$G,'OTV-广告位'!$C:$C,TA!AE$7,'OTV-广告位'!$A:$A,TA!$I18,'OTV-广告位'!$B:$B,Market!$D$7)/SUMIFS('OTV-广告位'!$G:$G,'OTV-广告位'!$C:$C,TA!AE$7,'OTV-广告位'!$A:$A,TA!$I18,'OTV-广告位'!$B:$B,'OTV-广告位'!$B$7)</f>
        <v>0.3285934679437007</v>
      </c>
      <c r="AF18" s="149">
        <f>SUMIFS('OTV-广告位'!$G:$G,'OTV-广告位'!$C:$C,TA!AF$7,'OTV-广告位'!$A:$A,TA!$I18,'OTV-广告位'!$B:$B,Market!$D$7)/SUMIFS('OTV-广告位'!$G:$G,'OTV-广告位'!$C:$C,TA!AF$7,'OTV-广告位'!$A:$A,TA!$I18,'OTV-广告位'!$B:$B,'OTV-广告位'!$B$7)</f>
        <v>0.702251051775867</v>
      </c>
      <c r="AG18" s="149">
        <f>SUMIFS('OTV-广告位'!$G:$G,'OTV-广告位'!$C:$C,TA!AG$7,'OTV-广告位'!$A:$A,TA!$I18,'OTV-广告位'!$B:$B,Market!$D$7)/SUMIFS('OTV-广告位'!$G:$G,'OTV-广告位'!$C:$C,TA!AG$7,'OTV-广告位'!$A:$A,TA!$I18,'OTV-广告位'!$B:$B,'OTV-广告位'!$B$7)</f>
        <v>0.16442430644354256</v>
      </c>
      <c r="AH18" s="149">
        <f>SUMIFS('OTV-广告位'!$G:$G,'OTV-广告位'!$C:$C,TA!AH$7,'OTV-广告位'!$A:$A,TA!$I18,'OTV-广告位'!$B:$B,'OTV-广告位'!$B$8)/SUMIFS('OTV-广告位'!$G:$G,'OTV-广告位'!$C:$C,TA!AH$7,'OTV-广告位'!$A:$A,TA!$I18,'OTV-广告位'!$B:$B,'OTV-广告位'!$B$7)</f>
        <v>1</v>
      </c>
      <c r="AI18" s="149" t="e">
        <f>SUMIFS('OTV-广告位'!$G:$G,'OTV-广告位'!$C:$C,TA!AI$7,'OTV-广告位'!$A:$A,TA!$I18,'OTV-广告位'!$B:$B,'OTV-广告位'!$B$8)/SUMIFS('OTV-广告位'!$G:$G,'OTV-广告位'!$C:$C,TA!AI$7,'OTV-广告位'!$A:$A,TA!$I18,'OTV-广告位'!$B:$B,'OTV-广告位'!$B$7)</f>
        <v>#DIV/0!</v>
      </c>
      <c r="AK18" s="148" t="str">
        <f t="shared" si="9"/>
        <v>青岛</v>
      </c>
      <c r="AL18" s="149">
        <f>SUMIFS('OTV-广告位'!$H:$H,'OTV-广告位'!$C:$C,TA!AL$7,'OTV-广告位'!$A:$A,TA!$I18,'OTV-广告位'!$B:$B,Market!$D$7)/SUMIFS('OTV-广告位'!$G:$G,'OTV-广告位'!$C:$C,TA!AL$7,'OTV-广告位'!$A:$A,TA!$I18,'OTV-广告位'!$B:$B,'OTV-广告位'!$B$6)</f>
        <v>0.18453503926261389</v>
      </c>
      <c r="AM18" s="149">
        <f>SUMIFS('OTV-广告位'!$H:$H,'OTV-广告位'!$C:$C,TA!AM$7,'OTV-广告位'!$A:$A,TA!$I18,'OTV-广告位'!$B:$B,Market!$D$7)/SUMIFS('OTV-广告位'!$G:$G,'OTV-广告位'!$C:$C,TA!AM$7,'OTV-广告位'!$A:$A,TA!$I18,'OTV-广告位'!$B:$B,'OTV-广告位'!$B$6)</f>
        <v>0.33581066358257489</v>
      </c>
      <c r="AN18" s="149">
        <f>SUMIFS('OTV-广告位'!$H:$H,'OTV-广告位'!$C:$C,TA!AN$7,'OTV-广告位'!$A:$A,TA!$I18,'OTV-广告位'!$B:$B,Market!$D$7)/SUMIFS('OTV-广告位'!$G:$G,'OTV-广告位'!$C:$C,TA!AN$7,'OTV-广告位'!$A:$A,TA!$I18,'OTV-广告位'!$B:$B,'OTV-广告位'!$B$6)</f>
        <v>0.11166397954077945</v>
      </c>
      <c r="AO18" s="149">
        <f>SUMIFS('OTV-广告位'!$K:$K,'OTV-广告位'!$C:$C,TA!AO$7,'OTV-广告位'!$A:$A,TA!$I18,'OTV-广告位'!$B:$B,'OTV-广告位'!$B$8)/SUMIFS('OTV-广告位'!$G:$G,'OTV-广告位'!$C:$C,TA!AO$7,'OTV-广告位'!$A:$A,TA!$I18,'OTV-广告位'!$B:$B,'OTV-广告位'!$B$6)</f>
        <v>0.10445575515973701</v>
      </c>
      <c r="AP18" s="149" t="e">
        <f>SUMIFS('OTV-广告位'!$K:$K,'OTV-广告位'!$C:$C,TA!AP$7,'OTV-广告位'!$A:$A,TA!$I18,'OTV-广告位'!$B:$B,'OTV-广告位'!$B$8)/SUMIFS('OTV-广告位'!$G:$G,'OTV-广告位'!$C:$C,TA!AP$7,'OTV-广告位'!$A:$A,TA!$I18,'OTV-广告位'!$B:$B,'OTV-广告位'!$B$6)</f>
        <v>#DIV/0!</v>
      </c>
      <c r="AR18" s="148" t="str">
        <f t="shared" si="10"/>
        <v>青岛</v>
      </c>
      <c r="AS18" s="150">
        <f>SUMIFS('OTV-广告位'!$H:$H,'OTV-广告位'!$C:$C,TA!AS$7,'OTV-广告位'!$A:$A,TA!$I18,'OTV-广告位'!$B:$B,Market!$D$7)/SUMIFS('OTV-广告位'!$E:$E,'OTV-广告位'!$C:$C,TA!AS$7,'OTV-广告位'!$A:$A,TA!$I18,'OTV-广告位'!$B:$B,'OTV-广告位'!$B$6)*1000</f>
        <v>81.172104895865672</v>
      </c>
      <c r="AT18" s="150">
        <f>SUMIFS('OTV-广告位'!$H:$H,'OTV-广告位'!$C:$C,TA!AT$7,'OTV-广告位'!$A:$A,TA!$I18,'OTV-广告位'!$B:$B,Market!$D$7)/SUMIFS('OTV-广告位'!$E:$E,'OTV-广告位'!$C:$C,TA!AT$7,'OTV-广告位'!$A:$A,TA!$I18,'OTV-广告位'!$B:$B,'OTV-广告位'!$B$6)*1000</f>
        <v>112.88470488539002</v>
      </c>
      <c r="AU18" s="150">
        <f>SUMIFS('OTV-广告位'!$H:$H,'OTV-广告位'!$C:$C,TA!AU$7,'OTV-广告位'!$A:$A,TA!$I18,'OTV-广告位'!$B:$B,Market!$D$7)/SUMIFS('OTV-广告位'!$E:$E,'OTV-广告位'!$C:$C,TA!AU$7,'OTV-广告位'!$A:$A,TA!$I18,'OTV-广告位'!$B:$B,'OTV-广告位'!$B$6)*1000</f>
        <v>49.789599588495221</v>
      </c>
      <c r="AV18" s="151">
        <f>SUMIFS('OTV-广告位'!$K:$K,'OTV-广告位'!$C:$C,TA!AV$7,'OTV-广告位'!$A:$A,TA!$I18,'OTV-广告位'!$B:$B,'OTV-广告位'!$B$8)/SUMIFS('OTV-广告位'!$E:$E,'OTV-广告位'!$C:$C,TA!AV$7,'OTV-广告位'!$A:$A,TA!$I18,'OTV-广告位'!$B:$B,'OTV-广告位'!$B$6)*1000</f>
        <v>60.373000105798958</v>
      </c>
      <c r="AW18" s="151" t="e">
        <f>SUMIFS('OTV-广告位'!$K:$K,'OTV-广告位'!$C:$C,TA!AW$7,'OTV-广告位'!$A:$A,TA!$I18,'OTV-广告位'!$B:$B,'OTV-广告位'!$B$8)/SUMIFS('OTV-广告位'!$E:$E,'OTV-广告位'!$C:$C,TA!AW$7,'OTV-广告位'!$A:$A,TA!$I18,'OTV-广告位'!$B:$B,'OTV-广告位'!$B$6)*1000</f>
        <v>#DIV/0!</v>
      </c>
      <c r="AY18" s="148" t="str">
        <f t="shared" si="12"/>
        <v>青岛</v>
      </c>
      <c r="AZ18" s="150">
        <f>(Cost!G14+Cost!N14)/SUMIFS('OTV-广告位'!$H:$H,'OTV-广告位'!$A:$A,TA!$AY18,'OTV-广告位'!$C:$C,TA!AZ$7,'OTV-广告位'!$B:$B,Market!$D$7)</f>
        <v>0.14757160952886852</v>
      </c>
      <c r="BA18" s="150">
        <f>(Cost!H14+Cost!P14)/SUMIFS('OTV-广告位'!$H:$H,'OTV-广告位'!$A:$A,TA!$AY18,'OTV-广告位'!$C:$C,TA!BA$7,'OTV-广告位'!$B:$B,Market!$D$7)</f>
        <v>3.8218499810330028E-2</v>
      </c>
      <c r="BB18" s="150">
        <f>(Cost!J14+Cost!Q14)/SUMIFS('OTV-广告位'!$H:$H,'OTV-广告位'!$A:$A,TA!$AY18,'OTV-广告位'!$C:$C,TA!BB$7,'OTV-广告位'!$B:$B,Market!$D$7)</f>
        <v>1.1081224794622853</v>
      </c>
      <c r="BC18" s="150" t="e">
        <f>(Cost!K14+Cost!#REF!)/SUMIFS('OTV-广告位'!$H:$H,'OTV-广告位'!$A:$A,TA!$AY18,'OTV-广告位'!$C:$C,TA!BC$7,'OTV-广告位'!$B:$B,Market!$D$7)</f>
        <v>#REF!</v>
      </c>
      <c r="BD18" s="150" t="e">
        <f>(Cost!M14+Cost!#REF!)/SUMIFS('OTV-广告位'!$H:$H,'OTV-广告位'!$A:$A,TA!$AY18,'OTV-广告位'!$C:$C,TA!BD$7,'OTV-广告位'!$B:$B,Market!$D$7)</f>
        <v>#REF!</v>
      </c>
    </row>
    <row r="19" spans="2:56">
      <c r="B19" s="103" t="s">
        <v>0</v>
      </c>
      <c r="C19" s="149">
        <f>SUMIFS(Spotplan!$E:$E,Spotplan!$B:$B,TA!C$7,Spotplan!$C:$C,TA!$B19)/SUMIFS(Spotplan!$E:$E,Spotplan!$C:$C,TA!$B19)</f>
        <v>0.5340063761955367</v>
      </c>
      <c r="D19" s="149">
        <f>SUMIFS(Spotplan!$E:$E,Spotplan!$B:$B,TA!D$7,Spotplan!$C:$C,TA!$B19)/SUMIFS(Spotplan!$E:$E,Spotplan!$C:$C,TA!$B19)</f>
        <v>0.1716259298618491</v>
      </c>
      <c r="E19" s="149">
        <f>SUMIFS(Spotplan!$E:$E,Spotplan!$B:$B,TA!E$7,Spotplan!$C:$C,TA!$B19)/SUMIFS(Spotplan!$E:$E,Spotplan!$C:$C,TA!$B19)</f>
        <v>7.7931278781438199E-2</v>
      </c>
      <c r="F19" s="149">
        <f>SUMIFS(Spotplan!$E:$E,Spotplan!$B:$B,TA!F$7,Spotplan!$C:$C,TA!$B19)/SUMIFS(Spotplan!$E:$E,Spotplan!$C:$C,TA!$B19)</f>
        <v>0.11158342189160468</v>
      </c>
      <c r="G19" s="149">
        <f>SUMIFS(Spotplan!$E:$E,Spotplan!$B:$B,TA!G$7,Spotplan!$C:$C,TA!$B19)/SUMIFS(Spotplan!$E:$E,Spotplan!$C:$C,TA!$B19)</f>
        <v>0</v>
      </c>
      <c r="I19" s="148" t="str">
        <f t="shared" si="5"/>
        <v>杭州</v>
      </c>
      <c r="J19" s="149">
        <f>SUMIFS('OTV-广告位'!$E:$E,'OTV-广告位'!$C:$C,TA!J$7,'OTV-广告位'!$A:$A,TA!$I19,'OTV-广告位'!$B:$B,'OTV-广告位'!$B$7)/SUMIFS('OTV-广告位'!$E:$E,'OTV-广告位'!$C:$C,TA!J$7,'OTV-广告位'!$A:$A,TA!$I19,'OTV-广告位'!$B:$B,'OTV-广告位'!$B$6)</f>
        <v>1</v>
      </c>
      <c r="K19" s="149">
        <f>SUMIFS('OTV-广告位'!$E:$E,'OTV-广告位'!$C:$C,TA!K$7,'OTV-广告位'!$A:$A,TA!$I19,'OTV-广告位'!$B:$B,'OTV-广告位'!$B$7)/SUMIFS('OTV-广告位'!$E:$E,'OTV-广告位'!$C:$C,TA!K$7,'OTV-广告位'!$A:$A,TA!$I19,'OTV-广告位'!$B:$B,'OTV-广告位'!$B$6)</f>
        <v>1</v>
      </c>
      <c r="L19" s="149">
        <f>SUMIFS('OTV-广告位'!$E:$E,'OTV-广告位'!$C:$C,TA!L$7,'OTV-广告位'!$A:$A,TA!$I19,'OTV-广告位'!$B:$B,'OTV-广告位'!$B$7)/SUMIFS('OTV-广告位'!$E:$E,'OTV-广告位'!$C:$C,TA!L$7,'OTV-广告位'!$A:$A,TA!$I19,'OTV-广告位'!$B:$B,'OTV-广告位'!$B$6)</f>
        <v>1</v>
      </c>
      <c r="M19" s="149">
        <f>SUMIFS('OTV-广告位'!$E:$E,'OTV-广告位'!$C:$C,TA!M$7,'OTV-广告位'!$A:$A,TA!$I19,'OTV-广告位'!$B:$B,'OTV-广告位'!$B$7)/SUMIFS('OTV-广告位'!$E:$E,'OTV-广告位'!$C:$C,TA!M$7,'OTV-广告位'!$A:$A,TA!$I19,'OTV-广告位'!$B:$B,'OTV-广告位'!$B$6)</f>
        <v>1</v>
      </c>
      <c r="N19" s="149" t="e">
        <f>SUMIFS('OTV-广告位'!$E:$E,'OTV-广告位'!$C:$C,TA!N$7,'OTV-广告位'!$A:$A,TA!$I19,'OTV-广告位'!$B:$B,'OTV-广告位'!$B$7)/SUMIFS('OTV-广告位'!$E:$E,'OTV-广告位'!$C:$C,TA!N$7,'OTV-广告位'!$A:$A,TA!$I19,'OTV-广告位'!$B:$B,'OTV-广告位'!$B$6)</f>
        <v>#DIV/0!</v>
      </c>
      <c r="P19" s="148" t="str">
        <f t="shared" si="6"/>
        <v>杭州</v>
      </c>
      <c r="Q19" s="149">
        <f>SUMIFS('OTV-广告位'!$E:$E,'OTV-广告位'!$C:$C,TA!Q$7,'OTV-广告位'!$A:$A,TA!$I19,'OTV-广告位'!$B:$B,Market!$D$7)/SUMIFS('OTV-广告位'!$E:$E,'OTV-广告位'!$C:$C,TA!Q$7,'OTV-广告位'!$A:$A,TA!$I19,'OTV-广告位'!$B:$B,'OTV-广告位'!$B$7)</f>
        <v>0.37291179653897377</v>
      </c>
      <c r="R19" s="149">
        <f>SUMIFS('OTV-广告位'!$E:$E,'OTV-广告位'!$C:$C,TA!R$7,'OTV-广告位'!$A:$A,TA!$I19,'OTV-广告位'!$B:$B,Market!$D$7)/SUMIFS('OTV-广告位'!$E:$E,'OTV-广告位'!$C:$C,TA!R$7,'OTV-广告位'!$A:$A,TA!$I19,'OTV-广告位'!$B:$B,'OTV-广告位'!$B$7)</f>
        <v>0.17421998521831059</v>
      </c>
      <c r="S19" s="149">
        <f>SUMIFS('OTV-广告位'!$E:$E,'OTV-广告位'!$C:$C,TA!S$7,'OTV-广告位'!$A:$A,TA!$I19,'OTV-广告位'!$B:$B,Market!$D$7)/SUMIFS('OTV-广告位'!$E:$E,'OTV-广告位'!$C:$C,TA!S$7,'OTV-广告位'!$A:$A,TA!$I19,'OTV-广告位'!$B:$B,'OTV-广告位'!$B$7)</f>
        <v>0.59004170109729615</v>
      </c>
      <c r="T19" s="149">
        <f>SUMIFS('OTV-广告位'!$E:$E,'OTV-广告位'!$C:$C,TA!T$7,'OTV-广告位'!$A:$A,TA!$I19,'OTV-广告位'!$B:$B,'OTV-广告位'!$B$8)/SUMIFS('OTV-广告位'!$E:$E,'OTV-广告位'!$C:$C,TA!T$7,'OTV-广告位'!$A:$A,TA!$I19,'OTV-广告位'!$B:$B,'OTV-广告位'!$B$7)</f>
        <v>0.99999706350464845</v>
      </c>
      <c r="U19" s="149" t="e">
        <f>SUMIFS('OTV-广告位'!$E:$E,'OTV-广告位'!$C:$C,TA!U$7,'OTV-广告位'!$A:$A,TA!$I19,'OTV-广告位'!$B:$B,'OTV-广告位'!$B$8)/SUMIFS('OTV-广告位'!$E:$E,'OTV-广告位'!$C:$C,TA!U$7,'OTV-广告位'!$A:$A,TA!$I19,'OTV-广告位'!$B:$B,'OTV-广告位'!$B$7)</f>
        <v>#DIV/0!</v>
      </c>
      <c r="W19" s="148" t="str">
        <f t="shared" si="7"/>
        <v>杭州</v>
      </c>
      <c r="X19" s="149">
        <f>SUMIFS('OTV-广告位'!$E:$E,'OTV-广告位'!$C:$C,TA!X$7,'OTV-广告位'!$A:$A,TA!$I19,'OTV-广告位'!$B:$B,$W$6)/SUMIFS('OTV-广告位'!$E:$E,'OTV-广告位'!$C:$C,TA!X$7,'OTV-广告位'!$A:$A,TA!$I19,'OTV-广告位'!$B:$B,'OTV-广告位'!$B$7)</f>
        <v>0.8826758577124717</v>
      </c>
      <c r="Y19" s="149">
        <f>SUMIFS('OTV-广告位'!$E:$E,'OTV-广告位'!$C:$C,TA!Y$7,'OTV-广告位'!$A:$A,TA!$I19,'OTV-广告位'!$B:$B,$W$6)/SUMIFS('OTV-广告位'!$E:$E,'OTV-广告位'!$C:$C,TA!Y$7,'OTV-广告位'!$A:$A,TA!$I19,'OTV-广告位'!$B:$B,'OTV-广告位'!$B$7)</f>
        <v>0.77736904639392268</v>
      </c>
      <c r="Z19" s="149">
        <f>SUMIFS('OTV-广告位'!$E:$E,'OTV-广告位'!$C:$C,TA!Z$7,'OTV-广告位'!$A:$A,TA!$I19,'OTV-广告位'!$B:$B,$W$6)/SUMIFS('OTV-广告位'!$E:$E,'OTV-广告位'!$C:$C,TA!Z$7,'OTV-广告位'!$A:$A,TA!$I19,'OTV-广告位'!$B:$B,'OTV-广告位'!$B$7)</f>
        <v>0.70609374099198652</v>
      </c>
      <c r="AA19" s="149">
        <f>SUMIFS('OTV-广告位'!$E:$E,'OTV-广告位'!$C:$C,TA!AA$7,'OTV-广告位'!$A:$A,TA!$I19,'OTV-广告位'!$B:$B,'OTV-广告位'!$B$8)/SUMIFS('OTV-广告位'!$E:$E,'OTV-广告位'!$C:$C,TA!AA$7,'OTV-广告位'!$A:$A,TA!$I19,'OTV-广告位'!$B:$B,'OTV-广告位'!$B$7)</f>
        <v>0.99999706350464845</v>
      </c>
      <c r="AB19" s="149" t="e">
        <f>SUMIFS('OTV-广告位'!$E:$E,'OTV-广告位'!$C:$C,TA!AB$7,'OTV-广告位'!$A:$A,TA!$I19,'OTV-广告位'!$B:$B,'OTV-广告位'!$B$8)/SUMIFS('OTV-广告位'!$E:$E,'OTV-广告位'!$C:$C,TA!AB$7,'OTV-广告位'!$A:$A,TA!$I19,'OTV-广告位'!$B:$B,'OTV-广告位'!$B$7)</f>
        <v>#DIV/0!</v>
      </c>
      <c r="AD19" s="148" t="str">
        <f t="shared" si="8"/>
        <v>杭州</v>
      </c>
      <c r="AE19" s="149">
        <f>SUMIFS('OTV-广告位'!$G:$G,'OTV-广告位'!$C:$C,TA!AE$7,'OTV-广告位'!$A:$A,TA!$I19,'OTV-广告位'!$B:$B,Market!$D$7)/SUMIFS('OTV-广告位'!$G:$G,'OTV-广告位'!$C:$C,TA!AE$7,'OTV-广告位'!$A:$A,TA!$I19,'OTV-广告位'!$B:$B,'OTV-广告位'!$B$7)</f>
        <v>0.35444475331470182</v>
      </c>
      <c r="AF19" s="149">
        <f>SUMIFS('OTV-广告位'!$G:$G,'OTV-广告位'!$C:$C,TA!AF$7,'OTV-广告位'!$A:$A,TA!$I19,'OTV-广告位'!$B:$B,Market!$D$7)/SUMIFS('OTV-广告位'!$G:$G,'OTV-广告位'!$C:$C,TA!AF$7,'OTV-广告位'!$A:$A,TA!$I19,'OTV-广告位'!$B:$B,'OTV-广告位'!$B$7)</f>
        <v>0.15547645289088796</v>
      </c>
      <c r="AG19" s="149">
        <f>SUMIFS('OTV-广告位'!$G:$G,'OTV-广告位'!$C:$C,TA!AG$7,'OTV-广告位'!$A:$A,TA!$I19,'OTV-广告位'!$B:$B,Market!$D$7)/SUMIFS('OTV-广告位'!$G:$G,'OTV-广告位'!$C:$C,TA!AG$7,'OTV-广告位'!$A:$A,TA!$I19,'OTV-广告位'!$B:$B,'OTV-广告位'!$B$7)</f>
        <v>0.62071558143975558</v>
      </c>
      <c r="AH19" s="149">
        <f>SUMIFS('OTV-广告位'!$G:$G,'OTV-广告位'!$C:$C,TA!AH$7,'OTV-广告位'!$A:$A,TA!$I19,'OTV-广告位'!$B:$B,'OTV-广告位'!$B$8)/SUMIFS('OTV-广告位'!$G:$G,'OTV-广告位'!$C:$C,TA!AH$7,'OTV-广告位'!$A:$A,TA!$I19,'OTV-广告位'!$B:$B,'OTV-广告位'!$B$7)</f>
        <v>0.99999522171253818</v>
      </c>
      <c r="AI19" s="149" t="e">
        <f>SUMIFS('OTV-广告位'!$G:$G,'OTV-广告位'!$C:$C,TA!AI$7,'OTV-广告位'!$A:$A,TA!$I19,'OTV-广告位'!$B:$B,'OTV-广告位'!$B$8)/SUMIFS('OTV-广告位'!$G:$G,'OTV-广告位'!$C:$C,TA!AI$7,'OTV-广告位'!$A:$A,TA!$I19,'OTV-广告位'!$B:$B,'OTV-广告位'!$B$7)</f>
        <v>#DIV/0!</v>
      </c>
      <c r="AK19" s="148" t="str">
        <f t="shared" si="9"/>
        <v>杭州</v>
      </c>
      <c r="AL19" s="149">
        <f>SUMIFS('OTV-广告位'!$H:$H,'OTV-广告位'!$C:$C,TA!AL$7,'OTV-广告位'!$A:$A,TA!$I19,'OTV-广告位'!$B:$B,Market!$D$7)/SUMIFS('OTV-广告位'!$G:$G,'OTV-广告位'!$C:$C,TA!AL$7,'OTV-广告位'!$A:$A,TA!$I19,'OTV-广告位'!$B:$B,'OTV-广告位'!$B$6)</f>
        <v>0.18670296995299104</v>
      </c>
      <c r="AM19" s="149">
        <f>SUMIFS('OTV-广告位'!$H:$H,'OTV-广告位'!$C:$C,TA!AM$7,'OTV-广告位'!$A:$A,TA!$I19,'OTV-广告位'!$B:$B,Market!$D$7)/SUMIFS('OTV-广告位'!$G:$G,'OTV-广告位'!$C:$C,TA!AM$7,'OTV-广告位'!$A:$A,TA!$I19,'OTV-广告位'!$B:$B,'OTV-广告位'!$B$6)</f>
        <v>0.12056536891960323</v>
      </c>
      <c r="AN19" s="149">
        <f>SUMIFS('OTV-广告位'!$H:$H,'OTV-广告位'!$C:$C,TA!AN$7,'OTV-广告位'!$A:$A,TA!$I19,'OTV-广告位'!$B:$B,Market!$D$7)/SUMIFS('OTV-广告位'!$G:$G,'OTV-广告位'!$C:$C,TA!AN$7,'OTV-广告位'!$A:$A,TA!$I19,'OTV-广告位'!$B:$B,'OTV-广告位'!$B$6)</f>
        <v>0.25748281458850486</v>
      </c>
      <c r="AO19" s="149">
        <f>SUMIFS('OTV-广告位'!$K:$K,'OTV-广告位'!$C:$C,TA!AO$7,'OTV-广告位'!$A:$A,TA!$I19,'OTV-广告位'!$B:$B,'OTV-广告位'!$B$8)/SUMIFS('OTV-广告位'!$G:$G,'OTV-广告位'!$C:$C,TA!AO$7,'OTV-广告位'!$A:$A,TA!$I19,'OTV-广告位'!$B:$B,'OTV-广告位'!$B$6)</f>
        <v>0.14507836391437309</v>
      </c>
      <c r="AP19" s="149" t="e">
        <f>SUMIFS('OTV-广告位'!$K:$K,'OTV-广告位'!$C:$C,TA!AP$7,'OTV-广告位'!$A:$A,TA!$I19,'OTV-广告位'!$B:$B,'OTV-广告位'!$B$8)/SUMIFS('OTV-广告位'!$G:$G,'OTV-广告位'!$C:$C,TA!AP$7,'OTV-广告位'!$A:$A,TA!$I19,'OTV-广告位'!$B:$B,'OTV-广告位'!$B$6)</f>
        <v>#DIV/0!</v>
      </c>
      <c r="AR19" s="148" t="str">
        <f t="shared" si="10"/>
        <v>杭州</v>
      </c>
      <c r="AS19" s="150">
        <f>SUMIFS('OTV-广告位'!$H:$H,'OTV-广告位'!$C:$C,TA!AS$7,'OTV-广告位'!$A:$A,TA!$I19,'OTV-广告位'!$B:$B,Market!$D$7)/SUMIFS('OTV-广告位'!$E:$E,'OTV-广告位'!$C:$C,TA!AS$7,'OTV-广告位'!$A:$A,TA!$I19,'OTV-广告位'!$B:$B,'OTV-广告位'!$B$6)*1000</f>
        <v>75.665187354902045</v>
      </c>
      <c r="AT19" s="150">
        <f>SUMIFS('OTV-广告位'!$H:$H,'OTV-广告位'!$C:$C,TA!AT$7,'OTV-广告位'!$A:$A,TA!$I19,'OTV-广告位'!$B:$B,Market!$D$7)/SUMIFS('OTV-广告位'!$E:$E,'OTV-广告位'!$C:$C,TA!AT$7,'OTV-广告位'!$A:$A,TA!$I19,'OTV-广告位'!$B:$B,'OTV-广告位'!$B$6)*1000</f>
        <v>30.293107803422242</v>
      </c>
      <c r="AU19" s="150">
        <f>SUMIFS('OTV-广告位'!$H:$H,'OTV-广告位'!$C:$C,TA!AU$7,'OTV-广告位'!$A:$A,TA!$I19,'OTV-广告位'!$B:$B,Market!$D$7)/SUMIFS('OTV-广告位'!$E:$E,'OTV-广告位'!$C:$C,TA!AU$7,'OTV-广告位'!$A:$A,TA!$I19,'OTV-广告位'!$B:$B,'OTV-广告位'!$B$6)*1000</f>
        <v>103.65220900513096</v>
      </c>
      <c r="AV19" s="151">
        <f>SUMIFS('OTV-广告位'!$K:$K,'OTV-广告位'!$C:$C,TA!AV$7,'OTV-广告位'!$A:$A,TA!$I19,'OTV-广告位'!$B:$B,'OTV-广告位'!$B$8)/SUMIFS('OTV-广告位'!$E:$E,'OTV-广告位'!$C:$C,TA!AV$7,'OTV-广告位'!$A:$A,TA!$I19,'OTV-广告位'!$B:$B,'OTV-广告位'!$B$6)*1000</f>
        <v>89.157871863088843</v>
      </c>
      <c r="AW19" s="151" t="e">
        <f>SUMIFS('OTV-广告位'!$K:$K,'OTV-广告位'!$C:$C,TA!AW$7,'OTV-广告位'!$A:$A,TA!$I19,'OTV-广告位'!$B:$B,'OTV-广告位'!$B$8)/SUMIFS('OTV-广告位'!$E:$E,'OTV-广告位'!$C:$C,TA!AW$7,'OTV-广告位'!$A:$A,TA!$I19,'OTV-广告位'!$B:$B,'OTV-广告位'!$B$6)*1000</f>
        <v>#DIV/0!</v>
      </c>
      <c r="AY19" s="148" t="str">
        <f t="shared" si="12"/>
        <v>杭州</v>
      </c>
      <c r="AZ19" s="150">
        <f>(Cost!G15+Cost!N15)/SUMIFS('OTV-广告位'!$H:$H,'OTV-广告位'!$A:$A,TA!$AY19,'OTV-广告位'!$C:$C,TA!AZ$7,'OTV-广告位'!$B:$B,Market!$D$7)</f>
        <v>0.20893609667256022</v>
      </c>
      <c r="BA19" s="150">
        <f>(Cost!H15+Cost!P15)/SUMIFS('OTV-广告位'!$H:$H,'OTV-广告位'!$A:$A,TA!$AY19,'OTV-广告位'!$C:$C,TA!BA$7,'OTV-广告位'!$B:$B,Market!$D$7)</f>
        <v>0.36615194564546016</v>
      </c>
      <c r="BB19" s="150">
        <f>(Cost!J15+Cost!Q15)/SUMIFS('OTV-广告位'!$H:$H,'OTV-广告位'!$A:$A,TA!$AY19,'OTV-广告位'!$C:$C,TA!BB$7,'OTV-广告位'!$B:$B,Market!$D$7)</f>
        <v>0.34959573580533021</v>
      </c>
      <c r="BC19" s="150" t="e">
        <f>(Cost!K15+Cost!#REF!)/SUMIFS('OTV-广告位'!$H:$H,'OTV-广告位'!$A:$A,TA!$AY19,'OTV-广告位'!$C:$C,TA!BC$7,'OTV-广告位'!$B:$B,Market!$D$7)</f>
        <v>#REF!</v>
      </c>
      <c r="BD19" s="150" t="e">
        <f>(Cost!M15+Cost!#REF!)/SUMIFS('OTV-广告位'!$H:$H,'OTV-广告位'!$A:$A,TA!$AY19,'OTV-广告位'!$C:$C,TA!BD$7,'OTV-广告位'!$B:$B,Market!$D$7)</f>
        <v>#REF!</v>
      </c>
    </row>
    <row r="20" spans="2:56">
      <c r="B20" s="103" t="s">
        <v>209</v>
      </c>
      <c r="C20" s="149">
        <f>SUMIFS(Spotplan!$E:$E,Spotplan!$B:$B,TA!C$7,Spotplan!$C:$C,TA!$B20)/SUMIFS(Spotplan!$E:$E,Spotplan!$C:$C,TA!$B20)</f>
        <v>0.24222198299063408</v>
      </c>
      <c r="D20" s="149">
        <f>SUMIFS(Spotplan!$E:$E,Spotplan!$B:$B,TA!D$7,Spotplan!$C:$C,TA!$B20)/SUMIFS(Spotplan!$E:$E,Spotplan!$C:$C,TA!$B20)</f>
        <v>0.55657228980514584</v>
      </c>
      <c r="E20" s="149">
        <f>SUMIFS(Spotplan!$E:$E,Spotplan!$B:$B,TA!E$7,Spotplan!$C:$C,TA!$B20)/SUMIFS(Spotplan!$E:$E,Spotplan!$C:$C,TA!$B20)</f>
        <v>6.5130799870814937E-2</v>
      </c>
      <c r="F20" s="149">
        <f>SUMIFS(Spotplan!$E:$E,Spotplan!$B:$B,TA!F$7,Spotplan!$C:$C,TA!$B20)/SUMIFS(Spotplan!$E:$E,Spotplan!$C:$C,TA!$B20)</f>
        <v>6.0286360211002261E-2</v>
      </c>
      <c r="G20" s="149">
        <f>SUMIFS(Spotplan!$E:$E,Spotplan!$B:$B,TA!G$7,Spotplan!$C:$C,TA!$B20)/SUMIFS(Spotplan!$E:$E,Spotplan!$C:$C,TA!$B20)</f>
        <v>0</v>
      </c>
      <c r="I20" s="148" t="str">
        <f t="shared" si="5"/>
        <v>福州</v>
      </c>
      <c r="J20" s="149">
        <f>SUMIFS('OTV-广告位'!$E:$E,'OTV-广告位'!$C:$C,TA!J$7,'OTV-广告位'!$A:$A,TA!$I20,'OTV-广告位'!$B:$B,'OTV-广告位'!$B$7)/SUMIFS('OTV-广告位'!$E:$E,'OTV-广告位'!$C:$C,TA!J$7,'OTV-广告位'!$A:$A,TA!$I20,'OTV-广告位'!$B:$B,'OTV-广告位'!$B$6)</f>
        <v>1</v>
      </c>
      <c r="K20" s="149">
        <f>SUMIFS('OTV-广告位'!$E:$E,'OTV-广告位'!$C:$C,TA!K$7,'OTV-广告位'!$A:$A,TA!$I20,'OTV-广告位'!$B:$B,'OTV-广告位'!$B$7)/SUMIFS('OTV-广告位'!$E:$E,'OTV-广告位'!$C:$C,TA!K$7,'OTV-广告位'!$A:$A,TA!$I20,'OTV-广告位'!$B:$B,'OTV-广告位'!$B$6)</f>
        <v>1</v>
      </c>
      <c r="L20" s="149">
        <f>SUMIFS('OTV-广告位'!$E:$E,'OTV-广告位'!$C:$C,TA!L$7,'OTV-广告位'!$A:$A,TA!$I20,'OTV-广告位'!$B:$B,'OTV-广告位'!$B$7)/SUMIFS('OTV-广告位'!$E:$E,'OTV-广告位'!$C:$C,TA!L$7,'OTV-广告位'!$A:$A,TA!$I20,'OTV-广告位'!$B:$B,'OTV-广告位'!$B$6)</f>
        <v>1</v>
      </c>
      <c r="M20" s="149">
        <f>SUMIFS('OTV-广告位'!$E:$E,'OTV-广告位'!$C:$C,TA!M$7,'OTV-广告位'!$A:$A,TA!$I20,'OTV-广告位'!$B:$B,'OTV-广告位'!$B$7)/SUMIFS('OTV-广告位'!$E:$E,'OTV-广告位'!$C:$C,TA!M$7,'OTV-广告位'!$A:$A,TA!$I20,'OTV-广告位'!$B:$B,'OTV-广告位'!$B$6)</f>
        <v>1</v>
      </c>
      <c r="N20" s="149" t="e">
        <f>SUMIFS('OTV-广告位'!$E:$E,'OTV-广告位'!$C:$C,TA!N$7,'OTV-广告位'!$A:$A,TA!$I20,'OTV-广告位'!$B:$B,'OTV-广告位'!$B$7)/SUMIFS('OTV-广告位'!$E:$E,'OTV-广告位'!$C:$C,TA!N$7,'OTV-广告位'!$A:$A,TA!$I20,'OTV-广告位'!$B:$B,'OTV-广告位'!$B$6)</f>
        <v>#DIV/0!</v>
      </c>
      <c r="P20" s="148" t="str">
        <f t="shared" si="6"/>
        <v>福州</v>
      </c>
      <c r="Q20" s="149">
        <f>SUMIFS('OTV-广告位'!$E:$E,'OTV-广告位'!$C:$C,TA!Q$7,'OTV-广告位'!$A:$A,TA!$I20,'OTV-广告位'!$B:$B,Market!$D$7)/SUMIFS('OTV-广告位'!$E:$E,'OTV-广告位'!$C:$C,TA!Q$7,'OTV-广告位'!$A:$A,TA!$I20,'OTV-广告位'!$B:$B,'OTV-广告位'!$B$7)</f>
        <v>0.33923332167742964</v>
      </c>
      <c r="R20" s="149">
        <f>SUMIFS('OTV-广告位'!$E:$E,'OTV-广告位'!$C:$C,TA!R$7,'OTV-广告位'!$A:$A,TA!$I20,'OTV-广告位'!$B:$B,Market!$D$7)/SUMIFS('OTV-广告位'!$E:$E,'OTV-广告位'!$C:$C,TA!R$7,'OTV-广告位'!$A:$A,TA!$I20,'OTV-广告位'!$B:$B,'OTV-广告位'!$B$7)</f>
        <v>0.6044105193364363</v>
      </c>
      <c r="S20" s="149">
        <f>SUMIFS('OTV-广告位'!$E:$E,'OTV-广告位'!$C:$C,TA!S$7,'OTV-广告位'!$A:$A,TA!$I20,'OTV-广告位'!$B:$B,Market!$D$7)/SUMIFS('OTV-广告位'!$E:$E,'OTV-广告位'!$C:$C,TA!S$7,'OTV-广告位'!$A:$A,TA!$I20,'OTV-广告位'!$B:$B,'OTV-广告位'!$B$7)</f>
        <v>0.8811554422769009</v>
      </c>
      <c r="T20" s="149">
        <f>SUMIFS('OTV-广告位'!$E:$E,'OTV-广告位'!$C:$C,TA!T$7,'OTV-广告位'!$A:$A,TA!$I20,'OTV-广告位'!$B:$B,'OTV-广告位'!$B$8)/SUMIFS('OTV-广告位'!$E:$E,'OTV-广告位'!$C:$C,TA!T$7,'OTV-广告位'!$A:$A,TA!$I20,'OTV-广告位'!$B:$B,'OTV-广告位'!$B$7)</f>
        <v>1</v>
      </c>
      <c r="U20" s="149" t="e">
        <f>SUMIFS('OTV-广告位'!$E:$E,'OTV-广告位'!$C:$C,TA!U$7,'OTV-广告位'!$A:$A,TA!$I20,'OTV-广告位'!$B:$B,'OTV-广告位'!$B$8)/SUMIFS('OTV-广告位'!$E:$E,'OTV-广告位'!$C:$C,TA!U$7,'OTV-广告位'!$A:$A,TA!$I20,'OTV-广告位'!$B:$B,'OTV-广告位'!$B$7)</f>
        <v>#DIV/0!</v>
      </c>
      <c r="W20" s="148" t="str">
        <f t="shared" si="7"/>
        <v>福州</v>
      </c>
      <c r="X20" s="149">
        <f>SUMIFS('OTV-广告位'!$E:$E,'OTV-广告位'!$C:$C,TA!X$7,'OTV-广告位'!$A:$A,TA!$I20,'OTV-广告位'!$B:$B,$W$6)/SUMIFS('OTV-广告位'!$E:$E,'OTV-广告位'!$C:$C,TA!X$7,'OTV-广告位'!$A:$A,TA!$I20,'OTV-广告位'!$B:$B,'OTV-广告位'!$B$7)</f>
        <v>0.95469055076396192</v>
      </c>
      <c r="Y20" s="149">
        <f>SUMIFS('OTV-广告位'!$E:$E,'OTV-广告位'!$C:$C,TA!Y$7,'OTV-广告位'!$A:$A,TA!$I20,'OTV-广告位'!$B:$B,$W$6)/SUMIFS('OTV-广告位'!$E:$E,'OTV-广告位'!$C:$C,TA!Y$7,'OTV-广告位'!$A:$A,TA!$I20,'OTV-广告位'!$B:$B,'OTV-广告位'!$B$7)</f>
        <v>0.96826113215474396</v>
      </c>
      <c r="Z20" s="149">
        <f>SUMIFS('OTV-广告位'!$E:$E,'OTV-广告位'!$C:$C,TA!Z$7,'OTV-广告位'!$A:$A,TA!$I20,'OTV-广告位'!$B:$B,$W$6)/SUMIFS('OTV-广告位'!$E:$E,'OTV-广告位'!$C:$C,TA!Z$7,'OTV-广告位'!$A:$A,TA!$I20,'OTV-广告位'!$B:$B,'OTV-广告位'!$B$7)</f>
        <v>0.92520994673724799</v>
      </c>
      <c r="AA20" s="149">
        <f>SUMIFS('OTV-广告位'!$E:$E,'OTV-广告位'!$C:$C,TA!AA$7,'OTV-广告位'!$A:$A,TA!$I20,'OTV-广告位'!$B:$B,'OTV-广告位'!$B$8)/SUMIFS('OTV-广告位'!$E:$E,'OTV-广告位'!$C:$C,TA!AA$7,'OTV-广告位'!$A:$A,TA!$I20,'OTV-广告位'!$B:$B,'OTV-广告位'!$B$7)</f>
        <v>1</v>
      </c>
      <c r="AB20" s="149" t="e">
        <f>SUMIFS('OTV-广告位'!$E:$E,'OTV-广告位'!$C:$C,TA!AB$7,'OTV-广告位'!$A:$A,TA!$I20,'OTV-广告位'!$B:$B,'OTV-广告位'!$B$8)/SUMIFS('OTV-广告位'!$E:$E,'OTV-广告位'!$C:$C,TA!AB$7,'OTV-广告位'!$A:$A,TA!$I20,'OTV-广告位'!$B:$B,'OTV-广告位'!$B$7)</f>
        <v>#DIV/0!</v>
      </c>
      <c r="AD20" s="148" t="str">
        <f t="shared" si="8"/>
        <v>福州</v>
      </c>
      <c r="AE20" s="149">
        <f>SUMIFS('OTV-广告位'!$G:$G,'OTV-广告位'!$C:$C,TA!AE$7,'OTV-广告位'!$A:$A,TA!$I20,'OTV-广告位'!$B:$B,Market!$D$7)/SUMIFS('OTV-广告位'!$G:$G,'OTV-广告位'!$C:$C,TA!AE$7,'OTV-广告位'!$A:$A,TA!$I20,'OTV-广告位'!$B:$B,'OTV-广告位'!$B$7)</f>
        <v>0.33148773113970331</v>
      </c>
      <c r="AF20" s="149">
        <f>SUMIFS('OTV-广告位'!$G:$G,'OTV-广告位'!$C:$C,TA!AF$7,'OTV-广告位'!$A:$A,TA!$I20,'OTV-广告位'!$B:$B,Market!$D$7)/SUMIFS('OTV-广告位'!$G:$G,'OTV-广告位'!$C:$C,TA!AF$7,'OTV-广告位'!$A:$A,TA!$I20,'OTV-广告位'!$B:$B,'OTV-广告位'!$B$7)</f>
        <v>0.55728217035317118</v>
      </c>
      <c r="AG20" s="149">
        <f>SUMIFS('OTV-广告位'!$G:$G,'OTV-广告位'!$C:$C,TA!AG$7,'OTV-广告位'!$A:$A,TA!$I20,'OTV-广告位'!$B:$B,Market!$D$7)/SUMIFS('OTV-广告位'!$G:$G,'OTV-广告位'!$C:$C,TA!AG$7,'OTV-广告位'!$A:$A,TA!$I20,'OTV-广告位'!$B:$B,'OTV-广告位'!$B$7)</f>
        <v>0.81196741854636589</v>
      </c>
      <c r="AH20" s="149">
        <f>SUMIFS('OTV-广告位'!$G:$G,'OTV-广告位'!$C:$C,TA!AH$7,'OTV-广告位'!$A:$A,TA!$I20,'OTV-广告位'!$B:$B,'OTV-广告位'!$B$8)/SUMIFS('OTV-广告位'!$G:$G,'OTV-广告位'!$C:$C,TA!AH$7,'OTV-广告位'!$A:$A,TA!$I20,'OTV-广告位'!$B:$B,'OTV-广告位'!$B$7)</f>
        <v>1</v>
      </c>
      <c r="AI20" s="149" t="e">
        <f>SUMIFS('OTV-广告位'!$G:$G,'OTV-广告位'!$C:$C,TA!AI$7,'OTV-广告位'!$A:$A,TA!$I20,'OTV-广告位'!$B:$B,'OTV-广告位'!$B$8)/SUMIFS('OTV-广告位'!$G:$G,'OTV-广告位'!$C:$C,TA!AI$7,'OTV-广告位'!$A:$A,TA!$I20,'OTV-广告位'!$B:$B,'OTV-广告位'!$B$7)</f>
        <v>#DIV/0!</v>
      </c>
      <c r="AK20" s="148" t="str">
        <f t="shared" si="9"/>
        <v>福州</v>
      </c>
      <c r="AL20" s="149">
        <f>SUMIFS('OTV-广告位'!$H:$H,'OTV-广告位'!$C:$C,TA!AL$7,'OTV-广告位'!$A:$A,TA!$I20,'OTV-广告位'!$B:$B,Market!$D$7)/SUMIFS('OTV-广告位'!$G:$G,'OTV-广告位'!$C:$C,TA!AL$7,'OTV-广告位'!$A:$A,TA!$I20,'OTV-广告位'!$B:$B,'OTV-广告位'!$B$6)</f>
        <v>0.13336497222808127</v>
      </c>
      <c r="AM20" s="149">
        <f>SUMIFS('OTV-广告位'!$H:$H,'OTV-广告位'!$C:$C,TA!AM$7,'OTV-广告位'!$A:$A,TA!$I20,'OTV-广告位'!$B:$B,Market!$D$7)/SUMIFS('OTV-广告位'!$G:$G,'OTV-广告位'!$C:$C,TA!AM$7,'OTV-广告位'!$A:$A,TA!$I20,'OTV-广告位'!$B:$B,'OTV-广告位'!$B$6)</f>
        <v>0.45609678601979714</v>
      </c>
      <c r="AN20" s="149">
        <f>SUMIFS('OTV-广告位'!$H:$H,'OTV-广告位'!$C:$C,TA!AN$7,'OTV-广告位'!$A:$A,TA!$I20,'OTV-广告位'!$B:$B,Market!$D$7)/SUMIFS('OTV-广告位'!$G:$G,'OTV-广告位'!$C:$C,TA!AN$7,'OTV-广告位'!$A:$A,TA!$I20,'OTV-广告位'!$B:$B,'OTV-广告位'!$B$6)</f>
        <v>0.42714598997493736</v>
      </c>
      <c r="AO20" s="149">
        <f>SUMIFS('OTV-广告位'!$K:$K,'OTV-广告位'!$C:$C,TA!AO$7,'OTV-广告位'!$A:$A,TA!$I20,'OTV-广告位'!$B:$B,'OTV-广告位'!$B$8)/SUMIFS('OTV-广告位'!$G:$G,'OTV-广告位'!$C:$C,TA!AO$7,'OTV-广告位'!$A:$A,TA!$I20,'OTV-广告位'!$B:$B,'OTV-广告位'!$B$6)</f>
        <v>7.2493995702186828E-2</v>
      </c>
      <c r="AP20" s="149" t="e">
        <f>SUMIFS('OTV-广告位'!$K:$K,'OTV-广告位'!$C:$C,TA!AP$7,'OTV-广告位'!$A:$A,TA!$I20,'OTV-广告位'!$B:$B,'OTV-广告位'!$B$8)/SUMIFS('OTV-广告位'!$G:$G,'OTV-广告位'!$C:$C,TA!AP$7,'OTV-广告位'!$A:$A,TA!$I20,'OTV-广告位'!$B:$B,'OTV-广告位'!$B$6)</f>
        <v>#DIV/0!</v>
      </c>
      <c r="AR20" s="148" t="str">
        <f t="shared" si="10"/>
        <v>福州</v>
      </c>
      <c r="AS20" s="150">
        <f>SUMIFS('OTV-广告位'!$H:$H,'OTV-广告位'!$C:$C,TA!AS$7,'OTV-广告位'!$A:$A,TA!$I20,'OTV-广告位'!$B:$B,Market!$D$7)/SUMIFS('OTV-广告位'!$E:$E,'OTV-广告位'!$C:$C,TA!AS$7,'OTV-广告位'!$A:$A,TA!$I20,'OTV-广告位'!$B:$B,'OTV-广告位'!$B$6)*1000</f>
        <v>56.934337241812983</v>
      </c>
      <c r="AT20" s="150">
        <f>SUMIFS('OTV-广告位'!$H:$H,'OTV-广告位'!$C:$C,TA!AT$7,'OTV-广告位'!$A:$A,TA!$I20,'OTV-广告位'!$B:$B,Market!$D$7)/SUMIFS('OTV-广告位'!$E:$E,'OTV-广告位'!$C:$C,TA!AT$7,'OTV-广告位'!$A:$A,TA!$I20,'OTV-广告位'!$B:$B,'OTV-广告位'!$B$6)*1000</f>
        <v>153.13236481562933</v>
      </c>
      <c r="AU20" s="150">
        <f>SUMIFS('OTV-广告位'!$H:$H,'OTV-广告位'!$C:$C,TA!AU$7,'OTV-广告位'!$A:$A,TA!$I20,'OTV-广告位'!$B:$B,Market!$D$7)/SUMIFS('OTV-广告位'!$E:$E,'OTV-广告位'!$C:$C,TA!AU$7,'OTV-广告位'!$A:$A,TA!$I20,'OTV-广告位'!$B:$B,'OTV-广告位'!$B$6)*1000</f>
        <v>178.21128647518216</v>
      </c>
      <c r="AV20" s="151">
        <f>SUMIFS('OTV-广告位'!$K:$K,'OTV-广告位'!$C:$C,TA!AV$7,'OTV-广告位'!$A:$A,TA!$I20,'OTV-广告位'!$B:$B,'OTV-广告位'!$B$8)/SUMIFS('OTV-广告位'!$E:$E,'OTV-广告位'!$C:$C,TA!AV$7,'OTV-广告位'!$A:$A,TA!$I20,'OTV-广告位'!$B:$B,'OTV-广告位'!$B$6)*1000</f>
        <v>45.883976611306309</v>
      </c>
      <c r="AW20" s="151" t="e">
        <f>SUMIFS('OTV-广告位'!$K:$K,'OTV-广告位'!$C:$C,TA!AW$7,'OTV-广告位'!$A:$A,TA!$I20,'OTV-广告位'!$B:$B,'OTV-广告位'!$B$8)/SUMIFS('OTV-广告位'!$E:$E,'OTV-广告位'!$C:$C,TA!AW$7,'OTV-广告位'!$A:$A,TA!$I20,'OTV-广告位'!$B:$B,'OTV-广告位'!$B$6)*1000</f>
        <v>#DIV/0!</v>
      </c>
      <c r="AY20" s="148" t="str">
        <f t="shared" si="12"/>
        <v>福州</v>
      </c>
      <c r="AZ20" s="150">
        <f>(Cost!G16+Cost!N16)/SUMIFS('OTV-广告位'!$H:$H,'OTV-广告位'!$A:$A,TA!$AY20,'OTV-广告位'!$C:$C,TA!AZ$7,'OTV-广告位'!$B:$B,Market!$D$7)</f>
        <v>0.24680918364657198</v>
      </c>
      <c r="BA20" s="150">
        <f>(Cost!H16+Cost!P16)/SUMIFS('OTV-广告位'!$H:$H,'OTV-广告位'!$A:$A,TA!$AY20,'OTV-广告位'!$C:$C,TA!BA$7,'OTV-广告位'!$B:$B,Market!$D$7)</f>
        <v>2.3824834415793198E-2</v>
      </c>
      <c r="BB20" s="150">
        <f>(Cost!J16+Cost!Q16)/SUMIFS('OTV-广告位'!$H:$H,'OTV-广告位'!$A:$A,TA!$AY20,'OTV-广告位'!$C:$C,TA!BB$7,'OTV-广告位'!$B:$B,Market!$D$7)</f>
        <v>0.34535876255088194</v>
      </c>
      <c r="BC20" s="150" t="e">
        <f>(Cost!K16+Cost!#REF!)/SUMIFS('OTV-广告位'!$H:$H,'OTV-广告位'!$A:$A,TA!$AY20,'OTV-广告位'!$C:$C,TA!BC$7,'OTV-广告位'!$B:$B,Market!$D$7)</f>
        <v>#REF!</v>
      </c>
      <c r="BD20" s="150" t="e">
        <f>(Cost!M16+Cost!#REF!)/SUMIFS('OTV-广告位'!$H:$H,'OTV-广告位'!$A:$A,TA!$AY20,'OTV-广告位'!$C:$C,TA!BD$7,'OTV-广告位'!$B:$B,Market!$D$7)</f>
        <v>#REF!</v>
      </c>
    </row>
    <row r="21" spans="2:56">
      <c r="B21" s="103" t="s">
        <v>130</v>
      </c>
      <c r="C21" s="149">
        <f>SUMIFS(Spotplan!$E:$E,Spotplan!$B:$B,TA!C$7,Spotplan!$C:$C,TA!$B21)/SUMIFS(Spotplan!$E:$E,Spotplan!$C:$C,TA!$B21)</f>
        <v>0.41176884634335187</v>
      </c>
      <c r="D21" s="149">
        <f>SUMIFS(Spotplan!$E:$E,Spotplan!$B:$B,TA!D$7,Spotplan!$C:$C,TA!$B21)/SUMIFS(Spotplan!$E:$E,Spotplan!$C:$C,TA!$B21)</f>
        <v>0.32195396635461393</v>
      </c>
      <c r="E21" s="149">
        <f>SUMIFS(Spotplan!$E:$E,Spotplan!$B:$B,TA!E$7,Spotplan!$C:$C,TA!$B21)/SUMIFS(Spotplan!$E:$E,Spotplan!$C:$C,TA!$B21)</f>
        <v>8.9040613781938477E-2</v>
      </c>
      <c r="F21" s="149">
        <f>SUMIFS(Spotplan!$E:$E,Spotplan!$B:$B,TA!F$7,Spotplan!$C:$C,TA!$B21)/SUMIFS(Spotplan!$E:$E,Spotplan!$C:$C,TA!$B21)</f>
        <v>0.10347012036320125</v>
      </c>
      <c r="G21" s="149">
        <f>SUMIFS(Spotplan!$E:$E,Spotplan!$B:$B,TA!G$7,Spotplan!$C:$C,TA!$B21)/SUMIFS(Spotplan!$E:$E,Spotplan!$C:$C,TA!$B21)</f>
        <v>0</v>
      </c>
      <c r="I21" s="148" t="str">
        <f t="shared" si="5"/>
        <v>东莞</v>
      </c>
      <c r="J21" s="149">
        <f>SUMIFS('OTV-广告位'!$E:$E,'OTV-广告位'!$C:$C,TA!J$7,'OTV-广告位'!$A:$A,TA!$I21,'OTV-广告位'!$B:$B,'OTV-广告位'!$B$7)/SUMIFS('OTV-广告位'!$E:$E,'OTV-广告位'!$C:$C,TA!J$7,'OTV-广告位'!$A:$A,TA!$I21,'OTV-广告位'!$B:$B,'OTV-广告位'!$B$6)</f>
        <v>1</v>
      </c>
      <c r="K21" s="149">
        <f>SUMIFS('OTV-广告位'!$E:$E,'OTV-广告位'!$C:$C,TA!K$7,'OTV-广告位'!$A:$A,TA!$I21,'OTV-广告位'!$B:$B,'OTV-广告位'!$B$7)/SUMIFS('OTV-广告位'!$E:$E,'OTV-广告位'!$C:$C,TA!K$7,'OTV-广告位'!$A:$A,TA!$I21,'OTV-广告位'!$B:$B,'OTV-广告位'!$B$6)</f>
        <v>1</v>
      </c>
      <c r="L21" s="149">
        <f>SUMIFS('OTV-广告位'!$E:$E,'OTV-广告位'!$C:$C,TA!L$7,'OTV-广告位'!$A:$A,TA!$I21,'OTV-广告位'!$B:$B,'OTV-广告位'!$B$7)/SUMIFS('OTV-广告位'!$E:$E,'OTV-广告位'!$C:$C,TA!L$7,'OTV-广告位'!$A:$A,TA!$I21,'OTV-广告位'!$B:$B,'OTV-广告位'!$B$6)</f>
        <v>1</v>
      </c>
      <c r="M21" s="149">
        <f>SUMIFS('OTV-广告位'!$E:$E,'OTV-广告位'!$C:$C,TA!M$7,'OTV-广告位'!$A:$A,TA!$I21,'OTV-广告位'!$B:$B,'OTV-广告位'!$B$7)/SUMIFS('OTV-广告位'!$E:$E,'OTV-广告位'!$C:$C,TA!M$7,'OTV-广告位'!$A:$A,TA!$I21,'OTV-广告位'!$B:$B,'OTV-广告位'!$B$6)</f>
        <v>1</v>
      </c>
      <c r="N21" s="149" t="e">
        <f>SUMIFS('OTV-广告位'!$E:$E,'OTV-广告位'!$C:$C,TA!N$7,'OTV-广告位'!$A:$A,TA!$I21,'OTV-广告位'!$B:$B,'OTV-广告位'!$B$7)/SUMIFS('OTV-广告位'!$E:$E,'OTV-广告位'!$C:$C,TA!N$7,'OTV-广告位'!$A:$A,TA!$I21,'OTV-广告位'!$B:$B,'OTV-广告位'!$B$6)</f>
        <v>#DIV/0!</v>
      </c>
      <c r="P21" s="148" t="str">
        <f t="shared" si="6"/>
        <v>东莞</v>
      </c>
      <c r="Q21" s="149">
        <f>SUMIFS('OTV-广告位'!$E:$E,'OTV-广告位'!$C:$C,TA!Q$7,'OTV-广告位'!$A:$A,TA!$I21,'OTV-广告位'!$B:$B,Market!$D$7)/SUMIFS('OTV-广告位'!$E:$E,'OTV-广告位'!$C:$C,TA!Q$7,'OTV-广告位'!$A:$A,TA!$I21,'OTV-广告位'!$B:$B,'OTV-广告位'!$B$7)</f>
        <v>0.43689928511828247</v>
      </c>
      <c r="R21" s="149">
        <f>SUMIFS('OTV-广告位'!$E:$E,'OTV-广告位'!$C:$C,TA!R$7,'OTV-广告位'!$A:$A,TA!$I21,'OTV-广告位'!$B:$B,Market!$D$7)/SUMIFS('OTV-广告位'!$E:$E,'OTV-广告位'!$C:$C,TA!R$7,'OTV-广告位'!$A:$A,TA!$I21,'OTV-广告位'!$B:$B,'OTV-广告位'!$B$7)</f>
        <v>0.17080382932892532</v>
      </c>
      <c r="S21" s="149">
        <f>SUMIFS('OTV-广告位'!$E:$E,'OTV-广告位'!$C:$C,TA!S$7,'OTV-广告位'!$A:$A,TA!$I21,'OTV-广告位'!$B:$B,Market!$D$7)/SUMIFS('OTV-广告位'!$E:$E,'OTV-广告位'!$C:$C,TA!S$7,'OTV-广告位'!$A:$A,TA!$I21,'OTV-广告位'!$B:$B,'OTV-广告位'!$B$7)</f>
        <v>0.1218773679926906</v>
      </c>
      <c r="T21" s="149">
        <f>SUMIFS('OTV-广告位'!$E:$E,'OTV-广告位'!$C:$C,TA!T$7,'OTV-广告位'!$A:$A,TA!$I21,'OTV-广告位'!$B:$B,'OTV-广告位'!$B$8)/SUMIFS('OTV-广告位'!$E:$E,'OTV-广告位'!$C:$C,TA!T$7,'OTV-广告位'!$A:$A,TA!$I21,'OTV-广告位'!$B:$B,'OTV-广告位'!$B$7)</f>
        <v>1</v>
      </c>
      <c r="U21" s="149" t="e">
        <f>SUMIFS('OTV-广告位'!$E:$E,'OTV-广告位'!$C:$C,TA!U$7,'OTV-广告位'!$A:$A,TA!$I21,'OTV-广告位'!$B:$B,'OTV-广告位'!$B$8)/SUMIFS('OTV-广告位'!$E:$E,'OTV-广告位'!$C:$C,TA!U$7,'OTV-广告位'!$A:$A,TA!$I21,'OTV-广告位'!$B:$B,'OTV-广告位'!$B$7)</f>
        <v>#DIV/0!</v>
      </c>
      <c r="W21" s="148" t="str">
        <f t="shared" ref="W21:W28" si="13">P21</f>
        <v>东莞</v>
      </c>
      <c r="X21" s="149">
        <f>SUMIFS('OTV-广告位'!$E:$E,'OTV-广告位'!$C:$C,TA!X$7,'OTV-广告位'!$A:$A,TA!$I21,'OTV-广告位'!$B:$B,$W$6)/SUMIFS('OTV-广告位'!$E:$E,'OTV-广告位'!$C:$C,TA!X$7,'OTV-广告位'!$A:$A,TA!$I21,'OTV-广告位'!$B:$B,'OTV-广告位'!$B$7)</f>
        <v>0.93438705094377916</v>
      </c>
      <c r="Y21" s="149">
        <f>SUMIFS('OTV-广告位'!$E:$E,'OTV-广告位'!$C:$C,TA!Y$7,'OTV-广告位'!$A:$A,TA!$I21,'OTV-广告位'!$B:$B,$W$6)/SUMIFS('OTV-广告位'!$E:$E,'OTV-广告位'!$C:$C,TA!Y$7,'OTV-广告位'!$A:$A,TA!$I21,'OTV-广告位'!$B:$B,'OTV-广告位'!$B$7)</f>
        <v>0.78584696388003261</v>
      </c>
      <c r="Z21" s="149">
        <f>SUMIFS('OTV-广告位'!$E:$E,'OTV-广告位'!$C:$C,TA!Z$7,'OTV-广告位'!$A:$A,TA!$I21,'OTV-广告位'!$B:$B,$W$6)/SUMIFS('OTV-广告位'!$E:$E,'OTV-广告位'!$C:$C,TA!Z$7,'OTV-广告位'!$A:$A,TA!$I21,'OTV-广告位'!$B:$B,'OTV-广告位'!$B$7)</f>
        <v>0.85375900811705019</v>
      </c>
      <c r="AA21" s="149">
        <f>SUMIFS('OTV-广告位'!$E:$E,'OTV-广告位'!$C:$C,TA!AA$7,'OTV-广告位'!$A:$A,TA!$I21,'OTV-广告位'!$B:$B,'OTV-广告位'!$B$8)/SUMIFS('OTV-广告位'!$E:$E,'OTV-广告位'!$C:$C,TA!AA$7,'OTV-广告位'!$A:$A,TA!$I21,'OTV-广告位'!$B:$B,'OTV-广告位'!$B$7)</f>
        <v>1</v>
      </c>
      <c r="AB21" s="149" t="e">
        <f>SUMIFS('OTV-广告位'!$E:$E,'OTV-广告位'!$C:$C,TA!AB$7,'OTV-广告位'!$A:$A,TA!$I21,'OTV-广告位'!$B:$B,'OTV-广告位'!$B$8)/SUMIFS('OTV-广告位'!$E:$E,'OTV-广告位'!$C:$C,TA!AB$7,'OTV-广告位'!$A:$A,TA!$I21,'OTV-广告位'!$B:$B,'OTV-广告位'!$B$7)</f>
        <v>#DIV/0!</v>
      </c>
      <c r="AD21" s="148" t="str">
        <f t="shared" si="8"/>
        <v>东莞</v>
      </c>
      <c r="AE21" s="149">
        <f>SUMIFS('OTV-广告位'!$G:$G,'OTV-广告位'!$C:$C,TA!AE$7,'OTV-广告位'!$A:$A,TA!$I21,'OTV-广告位'!$B:$B,Market!$D$7)/SUMIFS('OTV-广告位'!$G:$G,'OTV-广告位'!$C:$C,TA!AE$7,'OTV-广告位'!$A:$A,TA!$I21,'OTV-广告位'!$B:$B,'OTV-广告位'!$B$7)</f>
        <v>0.40254965761740569</v>
      </c>
      <c r="AF21" s="149">
        <f>SUMIFS('OTV-广告位'!$G:$G,'OTV-广告位'!$C:$C,TA!AF$7,'OTV-广告位'!$A:$A,TA!$I21,'OTV-广告位'!$B:$B,Market!$D$7)/SUMIFS('OTV-广告位'!$G:$G,'OTV-广告位'!$C:$C,TA!AF$7,'OTV-广告位'!$A:$A,TA!$I21,'OTV-广告位'!$B:$B,'OTV-广告位'!$B$7)</f>
        <v>0.18852963056285471</v>
      </c>
      <c r="AG21" s="149">
        <f>SUMIFS('OTV-广告位'!$G:$G,'OTV-广告位'!$C:$C,TA!AG$7,'OTV-广告位'!$A:$A,TA!$I21,'OTV-广告位'!$B:$B,Market!$D$7)/SUMIFS('OTV-广告位'!$G:$G,'OTV-广告位'!$C:$C,TA!AG$7,'OTV-广告位'!$A:$A,TA!$I21,'OTV-广告位'!$B:$B,'OTV-广告位'!$B$7)</f>
        <v>0.16306092144602702</v>
      </c>
      <c r="AH21" s="149">
        <f>SUMIFS('OTV-广告位'!$G:$G,'OTV-广告位'!$C:$C,TA!AH$7,'OTV-广告位'!$A:$A,TA!$I21,'OTV-广告位'!$B:$B,'OTV-广告位'!$B$8)/SUMIFS('OTV-广告位'!$G:$G,'OTV-广告位'!$C:$C,TA!AH$7,'OTV-广告位'!$A:$A,TA!$I21,'OTV-广告位'!$B:$B,'OTV-广告位'!$B$7)</f>
        <v>1</v>
      </c>
      <c r="AI21" s="149" t="e">
        <f>SUMIFS('OTV-广告位'!$G:$G,'OTV-广告位'!$C:$C,TA!AI$7,'OTV-广告位'!$A:$A,TA!$I21,'OTV-广告位'!$B:$B,'OTV-广告位'!$B$8)/SUMIFS('OTV-广告位'!$G:$G,'OTV-广告位'!$C:$C,TA!AI$7,'OTV-广告位'!$A:$A,TA!$I21,'OTV-广告位'!$B:$B,'OTV-广告位'!$B$7)</f>
        <v>#DIV/0!</v>
      </c>
      <c r="AK21" s="148" t="str">
        <f t="shared" si="9"/>
        <v>东莞</v>
      </c>
      <c r="AL21" s="149">
        <f>SUMIFS('OTV-广告位'!$H:$H,'OTV-广告位'!$C:$C,TA!AL$7,'OTV-广告位'!$A:$A,TA!$I21,'OTV-广告位'!$B:$B,Market!$D$7)/SUMIFS('OTV-广告位'!$G:$G,'OTV-广告位'!$C:$C,TA!AL$7,'OTV-广告位'!$A:$A,TA!$I21,'OTV-广告位'!$B:$B,'OTV-广告位'!$B$6)</f>
        <v>0.15720581807585837</v>
      </c>
      <c r="AM21" s="149">
        <f>SUMIFS('OTV-广告位'!$H:$H,'OTV-广告位'!$C:$C,TA!AM$7,'OTV-广告位'!$A:$A,TA!$I21,'OTV-广告位'!$B:$B,Market!$D$7)/SUMIFS('OTV-广告位'!$G:$G,'OTV-广告位'!$C:$C,TA!AM$7,'OTV-广告位'!$A:$A,TA!$I21,'OTV-广告位'!$B:$B,'OTV-广告位'!$B$6)</f>
        <v>7.3623459678677269E-2</v>
      </c>
      <c r="AN21" s="149">
        <f>SUMIFS('OTV-广告位'!$H:$H,'OTV-广告位'!$C:$C,TA!AN$7,'OTV-广告位'!$A:$A,TA!$I21,'OTV-广告位'!$B:$B,Market!$D$7)/SUMIFS('OTV-广告位'!$G:$G,'OTV-广告位'!$C:$C,TA!AN$7,'OTV-广告位'!$A:$A,TA!$I21,'OTV-广告位'!$B:$B,'OTV-广告位'!$B$6)</f>
        <v>2.9172243419431736E-2</v>
      </c>
      <c r="AO21" s="149">
        <f>SUMIFS('OTV-广告位'!$K:$K,'OTV-广告位'!$C:$C,TA!AO$7,'OTV-广告位'!$A:$A,TA!$I21,'OTV-广告位'!$B:$B,'OTV-广告位'!$B$8)/SUMIFS('OTV-广告位'!$G:$G,'OTV-广告位'!$C:$C,TA!AO$7,'OTV-广告位'!$A:$A,TA!$I21,'OTV-广告位'!$B:$B,'OTV-广告位'!$B$6)</f>
        <v>0.1146396898257498</v>
      </c>
      <c r="AP21" s="149" t="e">
        <f>SUMIFS('OTV-广告位'!$K:$K,'OTV-广告位'!$C:$C,TA!AP$7,'OTV-广告位'!$A:$A,TA!$I21,'OTV-广告位'!$B:$B,'OTV-广告位'!$B$8)/SUMIFS('OTV-广告位'!$G:$G,'OTV-广告位'!$C:$C,TA!AP$7,'OTV-广告位'!$A:$A,TA!$I21,'OTV-广告位'!$B:$B,'OTV-广告位'!$B$6)</f>
        <v>#DIV/0!</v>
      </c>
      <c r="AR21" s="148" t="str">
        <f t="shared" si="10"/>
        <v>东莞</v>
      </c>
      <c r="AS21" s="150">
        <f>SUMIFS('OTV-广告位'!$H:$H,'OTV-广告位'!$C:$C,TA!AS$7,'OTV-广告位'!$A:$A,TA!$I21,'OTV-广告位'!$B:$B,Market!$D$7)/SUMIFS('OTV-广告位'!$E:$E,'OTV-广告位'!$C:$C,TA!AS$7,'OTV-广告位'!$A:$A,TA!$I21,'OTV-广告位'!$B:$B,'OTV-广告位'!$B$6)*1000</f>
        <v>72.999684279367656</v>
      </c>
      <c r="AT21" s="150">
        <f>SUMIFS('OTV-广告位'!$H:$H,'OTV-广告位'!$C:$C,TA!AT$7,'OTV-广告位'!$A:$A,TA!$I21,'OTV-广告位'!$B:$B,Market!$D$7)/SUMIFS('OTV-广告位'!$E:$E,'OTV-广告位'!$C:$C,TA!AT$7,'OTV-广告位'!$A:$A,TA!$I21,'OTV-广告位'!$B:$B,'OTV-广告位'!$B$6)*1000</f>
        <v>26.276853372503091</v>
      </c>
      <c r="AU21" s="150">
        <f>SUMIFS('OTV-广告位'!$H:$H,'OTV-广告位'!$C:$C,TA!AU$7,'OTV-广告位'!$A:$A,TA!$I21,'OTV-广告位'!$B:$B,Market!$D$7)/SUMIFS('OTV-广告位'!$E:$E,'OTV-广告位'!$C:$C,TA!AU$7,'OTV-广告位'!$A:$A,TA!$I21,'OTV-广告位'!$B:$B,'OTV-广告位'!$B$6)*1000</f>
        <v>13.661466307849183</v>
      </c>
      <c r="AV21" s="151">
        <f>SUMIFS('OTV-广告位'!$K:$K,'OTV-广告位'!$C:$C,TA!AV$7,'OTV-广告位'!$A:$A,TA!$I21,'OTV-广告位'!$B:$B,'OTV-广告位'!$B$8)/SUMIFS('OTV-广告位'!$E:$E,'OTV-广告位'!$C:$C,TA!AV$7,'OTV-广告位'!$A:$A,TA!$I21,'OTV-广告位'!$B:$B,'OTV-广告位'!$B$6)*1000</f>
        <v>65.559899483655897</v>
      </c>
      <c r="AW21" s="151" t="e">
        <f>SUMIFS('OTV-广告位'!$K:$K,'OTV-广告位'!$C:$C,TA!AW$7,'OTV-广告位'!$A:$A,TA!$I21,'OTV-广告位'!$B:$B,'OTV-广告位'!$B$8)/SUMIFS('OTV-广告位'!$E:$E,'OTV-广告位'!$C:$C,TA!AW$7,'OTV-广告位'!$A:$A,TA!$I21,'OTV-广告位'!$B:$B,'OTV-广告位'!$B$6)*1000</f>
        <v>#DIV/0!</v>
      </c>
      <c r="AY21" s="148" t="str">
        <f t="shared" ref="AY21:AY28" si="14">P21</f>
        <v>东莞</v>
      </c>
      <c r="AZ21" s="150">
        <f>(Cost!G9+Cost!N9)/SUMIFS('OTV-广告位'!$H:$H,'OTV-广告位'!$A:$A,TA!$AY21,'OTV-广告位'!$C:$C,TA!AZ$7,'OTV-广告位'!$B:$B,Market!$D$7)</f>
        <v>0.29829241355874603</v>
      </c>
      <c r="BA21" s="150">
        <f>(Cost!H9+Cost!P9)/SUMIFS('OTV-广告位'!$H:$H,'OTV-广告位'!$A:$A,TA!$AY21,'OTV-广告位'!$C:$C,TA!BA$7,'OTV-广告位'!$B:$B,Market!$D$7)</f>
        <v>0.10837679269882659</v>
      </c>
      <c r="BB21" s="150">
        <f>(Cost!J9+Cost!Q9)/SUMIFS('OTV-广告位'!$H:$H,'OTV-广告位'!$A:$A,TA!$AY21,'OTV-广告位'!$C:$C,TA!BB$7,'OTV-广告位'!$B:$B,Market!$D$7)</f>
        <v>4.7415804610819441</v>
      </c>
      <c r="BC21" s="150" t="e">
        <f>(Cost!K9+Cost!#REF!)/SUMIFS('OTV-广告位'!$H:$H,'OTV-广告位'!$A:$A,TA!$AY21,'OTV-广告位'!$C:$C,TA!BC$7,'OTV-广告位'!$B:$B,Market!$D$7)</f>
        <v>#REF!</v>
      </c>
      <c r="BD21" s="150" t="e">
        <f>(Cost!M9+Cost!#REF!)/SUMIFS('OTV-广告位'!$H:$H,'OTV-广告位'!$A:$A,TA!$AY21,'OTV-广告位'!$C:$C,TA!BD$7,'OTV-广告位'!$B:$B,Market!$D$7)</f>
        <v>#REF!</v>
      </c>
    </row>
    <row r="22" spans="2:56">
      <c r="B22" s="103" t="s">
        <v>119</v>
      </c>
      <c r="C22" s="149">
        <f>SUMIFS(Spotplan!$E:$E,Spotplan!$B:$B,TA!C$7,Spotplan!$C:$C,TA!$B22)/SUMIFS(Spotplan!$E:$E,Spotplan!$C:$C,TA!$B22)</f>
        <v>0.29856935517312877</v>
      </c>
      <c r="D22" s="149">
        <f>SUMIFS(Spotplan!$E:$E,Spotplan!$B:$B,TA!D$7,Spotplan!$C:$C,TA!$B22)/SUMIFS(Spotplan!$E:$E,Spotplan!$C:$C,TA!$B22)</f>
        <v>0.45075679037943189</v>
      </c>
      <c r="E22" s="149">
        <f>SUMIFS(Spotplan!$E:$E,Spotplan!$B:$B,TA!E$7,Spotplan!$C:$C,TA!$B22)/SUMIFS(Spotplan!$E:$E,Spotplan!$C:$C,TA!$B22)</f>
        <v>7.9825834542815693E-2</v>
      </c>
      <c r="F22" s="149">
        <f>SUMIFS(Spotplan!$E:$E,Spotplan!$B:$B,TA!F$7,Spotplan!$C:$C,TA!$B22)/SUMIFS(Spotplan!$E:$E,Spotplan!$C:$C,TA!$B22)</f>
        <v>0.13062409288824384</v>
      </c>
      <c r="G22" s="149">
        <f>SUMIFS(Spotplan!$E:$E,Spotplan!$B:$B,TA!G$7,Spotplan!$C:$C,TA!$B22)/SUMIFS(Spotplan!$E:$E,Spotplan!$C:$C,TA!$B22)</f>
        <v>0</v>
      </c>
      <c r="I22" s="148" t="str">
        <f t="shared" si="5"/>
        <v>佛山</v>
      </c>
      <c r="J22" s="149">
        <f>SUMIFS('OTV-广告位'!$E:$E,'OTV-广告位'!$C:$C,TA!J$7,'OTV-广告位'!$A:$A,TA!$I22,'OTV-广告位'!$B:$B,'OTV-广告位'!$B$7)/SUMIFS('OTV-广告位'!$E:$E,'OTV-广告位'!$C:$C,TA!J$7,'OTV-广告位'!$A:$A,TA!$I22,'OTV-广告位'!$B:$B,'OTV-广告位'!$B$6)</f>
        <v>1</v>
      </c>
      <c r="K22" s="149">
        <f>SUMIFS('OTV-广告位'!$E:$E,'OTV-广告位'!$C:$C,TA!K$7,'OTV-广告位'!$A:$A,TA!$I22,'OTV-广告位'!$B:$B,'OTV-广告位'!$B$7)/SUMIFS('OTV-广告位'!$E:$E,'OTV-广告位'!$C:$C,TA!K$7,'OTV-广告位'!$A:$A,TA!$I22,'OTV-广告位'!$B:$B,'OTV-广告位'!$B$6)</f>
        <v>1</v>
      </c>
      <c r="L22" s="149">
        <f>SUMIFS('OTV-广告位'!$E:$E,'OTV-广告位'!$C:$C,TA!L$7,'OTV-广告位'!$A:$A,TA!$I22,'OTV-广告位'!$B:$B,'OTV-广告位'!$B$7)/SUMIFS('OTV-广告位'!$E:$E,'OTV-广告位'!$C:$C,TA!L$7,'OTV-广告位'!$A:$A,TA!$I22,'OTV-广告位'!$B:$B,'OTV-广告位'!$B$6)</f>
        <v>1</v>
      </c>
      <c r="M22" s="149">
        <f>SUMIFS('OTV-广告位'!$E:$E,'OTV-广告位'!$C:$C,TA!M$7,'OTV-广告位'!$A:$A,TA!$I22,'OTV-广告位'!$B:$B,'OTV-广告位'!$B$7)/SUMIFS('OTV-广告位'!$E:$E,'OTV-广告位'!$C:$C,TA!M$7,'OTV-广告位'!$A:$A,TA!$I22,'OTV-广告位'!$B:$B,'OTV-广告位'!$B$6)</f>
        <v>1</v>
      </c>
      <c r="N22" s="149" t="e">
        <f>SUMIFS('OTV-广告位'!$E:$E,'OTV-广告位'!$C:$C,TA!N$7,'OTV-广告位'!$A:$A,TA!$I22,'OTV-广告位'!$B:$B,'OTV-广告位'!$B$7)/SUMIFS('OTV-广告位'!$E:$E,'OTV-广告位'!$C:$C,TA!N$7,'OTV-广告位'!$A:$A,TA!$I22,'OTV-广告位'!$B:$B,'OTV-广告位'!$B$6)</f>
        <v>#DIV/0!</v>
      </c>
      <c r="P22" s="148" t="str">
        <f t="shared" si="6"/>
        <v>佛山</v>
      </c>
      <c r="Q22" s="149">
        <f>SUMIFS('OTV-广告位'!$E:$E,'OTV-广告位'!$C:$C,TA!Q$7,'OTV-广告位'!$A:$A,TA!$I22,'OTV-广告位'!$B:$B,Market!$D$7)/SUMIFS('OTV-广告位'!$E:$E,'OTV-广告位'!$C:$C,TA!Q$7,'OTV-广告位'!$A:$A,TA!$I22,'OTV-广告位'!$B:$B,'OTV-广告位'!$B$7)</f>
        <v>0.4319863001203984</v>
      </c>
      <c r="R22" s="149">
        <f>SUMIFS('OTV-广告位'!$E:$E,'OTV-广告位'!$C:$C,TA!R$7,'OTV-广告位'!$A:$A,TA!$I22,'OTV-广告位'!$B:$B,Market!$D$7)/SUMIFS('OTV-广告位'!$E:$E,'OTV-广告位'!$C:$C,TA!R$7,'OTV-广告位'!$A:$A,TA!$I22,'OTV-广告位'!$B:$B,'OTV-广告位'!$B$7)</f>
        <v>0.31236003816698332</v>
      </c>
      <c r="S22" s="149">
        <f>SUMIFS('OTV-广告位'!$E:$E,'OTV-广告位'!$C:$C,TA!S$7,'OTV-广告位'!$A:$A,TA!$I22,'OTV-广告位'!$B:$B,Market!$D$7)/SUMIFS('OTV-广告位'!$E:$E,'OTV-广告位'!$C:$C,TA!S$7,'OTV-广告位'!$A:$A,TA!$I22,'OTV-广告位'!$B:$B,'OTV-广告位'!$B$7)</f>
        <v>0.47061619454533243</v>
      </c>
      <c r="T22" s="149">
        <f>SUMIFS('OTV-广告位'!$E:$E,'OTV-广告位'!$C:$C,TA!T$7,'OTV-广告位'!$A:$A,TA!$I22,'OTV-广告位'!$B:$B,'OTV-广告位'!$B$8)/SUMIFS('OTV-广告位'!$E:$E,'OTV-广告位'!$C:$C,TA!T$7,'OTV-广告位'!$A:$A,TA!$I22,'OTV-广告位'!$B:$B,'OTV-广告位'!$B$7)</f>
        <v>1</v>
      </c>
      <c r="U22" s="149" t="e">
        <f>SUMIFS('OTV-广告位'!$E:$E,'OTV-广告位'!$C:$C,TA!U$7,'OTV-广告位'!$A:$A,TA!$I22,'OTV-广告位'!$B:$B,'OTV-广告位'!$B$8)/SUMIFS('OTV-广告位'!$E:$E,'OTV-广告位'!$C:$C,TA!U$7,'OTV-广告位'!$A:$A,TA!$I22,'OTV-广告位'!$B:$B,'OTV-广告位'!$B$7)</f>
        <v>#DIV/0!</v>
      </c>
      <c r="W22" s="148" t="str">
        <f t="shared" si="13"/>
        <v>佛山</v>
      </c>
      <c r="X22" s="149">
        <f>SUMIFS('OTV-广告位'!$E:$E,'OTV-广告位'!$C:$C,TA!X$7,'OTV-广告位'!$A:$A,TA!$I22,'OTV-广告位'!$B:$B,$W$6)/SUMIFS('OTV-广告位'!$E:$E,'OTV-广告位'!$C:$C,TA!X$7,'OTV-广告位'!$A:$A,TA!$I22,'OTV-广告位'!$B:$B,'OTV-广告位'!$B$7)</f>
        <v>0.81450892042759682</v>
      </c>
      <c r="Y22" s="149">
        <f>SUMIFS('OTV-广告位'!$E:$E,'OTV-广告位'!$C:$C,TA!Y$7,'OTV-广告位'!$A:$A,TA!$I22,'OTV-广告位'!$B:$B,$W$6)/SUMIFS('OTV-广告位'!$E:$E,'OTV-广告位'!$C:$C,TA!Y$7,'OTV-广告位'!$A:$A,TA!$I22,'OTV-广告位'!$B:$B,'OTV-广告位'!$B$7)</f>
        <v>0.5701448138432279</v>
      </c>
      <c r="Z22" s="149">
        <f>SUMIFS('OTV-广告位'!$E:$E,'OTV-广告位'!$C:$C,TA!Z$7,'OTV-广告位'!$A:$A,TA!$I22,'OTV-广告位'!$B:$B,$W$6)/SUMIFS('OTV-广告位'!$E:$E,'OTV-广告位'!$C:$C,TA!Z$7,'OTV-广告位'!$A:$A,TA!$I22,'OTV-广告位'!$B:$B,'OTV-广告位'!$B$7)</f>
        <v>1</v>
      </c>
      <c r="AA22" s="149">
        <f>SUMIFS('OTV-广告位'!$E:$E,'OTV-广告位'!$C:$C,TA!AA$7,'OTV-广告位'!$A:$A,TA!$I22,'OTV-广告位'!$B:$B,'OTV-广告位'!$B$8)/SUMIFS('OTV-广告位'!$E:$E,'OTV-广告位'!$C:$C,TA!AA$7,'OTV-广告位'!$A:$A,TA!$I22,'OTV-广告位'!$B:$B,'OTV-广告位'!$B$7)</f>
        <v>1</v>
      </c>
      <c r="AB22" s="149" t="e">
        <f>SUMIFS('OTV-广告位'!$E:$E,'OTV-广告位'!$C:$C,TA!AB$7,'OTV-广告位'!$A:$A,TA!$I22,'OTV-广告位'!$B:$B,'OTV-广告位'!$B$8)/SUMIFS('OTV-广告位'!$E:$E,'OTV-广告位'!$C:$C,TA!AB$7,'OTV-广告位'!$A:$A,TA!$I22,'OTV-广告位'!$B:$B,'OTV-广告位'!$B$7)</f>
        <v>#DIV/0!</v>
      </c>
      <c r="AD22" s="148" t="str">
        <f t="shared" si="8"/>
        <v>佛山</v>
      </c>
      <c r="AE22" s="149">
        <f>SUMIFS('OTV-广告位'!$G:$G,'OTV-广告位'!$C:$C,TA!AE$7,'OTV-广告位'!$A:$A,TA!$I22,'OTV-广告位'!$B:$B,Market!$D$7)/SUMIFS('OTV-广告位'!$G:$G,'OTV-广告位'!$C:$C,TA!AE$7,'OTV-广告位'!$A:$A,TA!$I22,'OTV-广告位'!$B:$B,'OTV-广告位'!$B$7)</f>
        <v>0.49707283697207189</v>
      </c>
      <c r="AF22" s="149">
        <f>SUMIFS('OTV-广告位'!$G:$G,'OTV-广告位'!$C:$C,TA!AF$7,'OTV-广告位'!$A:$A,TA!$I22,'OTV-广告位'!$B:$B,Market!$D$7)/SUMIFS('OTV-广告位'!$G:$G,'OTV-广告位'!$C:$C,TA!AF$7,'OTV-广告位'!$A:$A,TA!$I22,'OTV-广告位'!$B:$B,'OTV-广告位'!$B$7)</f>
        <v>0.31277830816509988</v>
      </c>
      <c r="AG22" s="149">
        <f>SUMIFS('OTV-广告位'!$G:$G,'OTV-广告位'!$C:$C,TA!AG$7,'OTV-广告位'!$A:$A,TA!$I22,'OTV-广告位'!$B:$B,Market!$D$7)/SUMIFS('OTV-广告位'!$G:$G,'OTV-广告位'!$C:$C,TA!AG$7,'OTV-广告位'!$A:$A,TA!$I22,'OTV-广告位'!$B:$B,'OTV-广告位'!$B$7)</f>
        <v>0.43052253817317365</v>
      </c>
      <c r="AH22" s="149">
        <f>SUMIFS('OTV-广告位'!$G:$G,'OTV-广告位'!$C:$C,TA!AH$7,'OTV-广告位'!$A:$A,TA!$I22,'OTV-广告位'!$B:$B,'OTV-广告位'!$B$8)/SUMIFS('OTV-广告位'!$G:$G,'OTV-广告位'!$C:$C,TA!AH$7,'OTV-广告位'!$A:$A,TA!$I22,'OTV-广告位'!$B:$B,'OTV-广告位'!$B$7)</f>
        <v>1</v>
      </c>
      <c r="AI22" s="149" t="e">
        <f>SUMIFS('OTV-广告位'!$G:$G,'OTV-广告位'!$C:$C,TA!AI$7,'OTV-广告位'!$A:$A,TA!$I22,'OTV-广告位'!$B:$B,'OTV-广告位'!$B$8)/SUMIFS('OTV-广告位'!$G:$G,'OTV-广告位'!$C:$C,TA!AI$7,'OTV-广告位'!$A:$A,TA!$I22,'OTV-广告位'!$B:$B,'OTV-广告位'!$B$7)</f>
        <v>#DIV/0!</v>
      </c>
      <c r="AK22" s="148" t="str">
        <f t="shared" si="9"/>
        <v>佛山</v>
      </c>
      <c r="AL22" s="149">
        <f>SUMIFS('OTV-广告位'!$H:$H,'OTV-广告位'!$C:$C,TA!AL$7,'OTV-广告位'!$A:$A,TA!$I22,'OTV-广告位'!$B:$B,Market!$D$7)/SUMIFS('OTV-广告位'!$G:$G,'OTV-广告位'!$C:$C,TA!AL$7,'OTV-广告位'!$A:$A,TA!$I22,'OTV-广告位'!$B:$B,'OTV-广告位'!$B$6)</f>
        <v>0.1126379299620576</v>
      </c>
      <c r="AM22" s="149">
        <f>SUMIFS('OTV-广告位'!$H:$H,'OTV-广告位'!$C:$C,TA!AM$7,'OTV-广告位'!$A:$A,TA!$I22,'OTV-广告位'!$B:$B,Market!$D$7)/SUMIFS('OTV-广告位'!$G:$G,'OTV-广告位'!$C:$C,TA!AM$7,'OTV-广告位'!$A:$A,TA!$I22,'OTV-广告位'!$B:$B,'OTV-广告位'!$B$6)</f>
        <v>0.1679326276471941</v>
      </c>
      <c r="AN22" s="149">
        <f>SUMIFS('OTV-广告位'!$H:$H,'OTV-广告位'!$C:$C,TA!AN$7,'OTV-广告位'!$A:$A,TA!$I22,'OTV-广告位'!$B:$B,Market!$D$7)/SUMIFS('OTV-广告位'!$G:$G,'OTV-广告位'!$C:$C,TA!AN$7,'OTV-广告位'!$A:$A,TA!$I22,'OTV-广告位'!$B:$B,'OTV-广告位'!$B$6)</f>
        <v>0.17364222364450946</v>
      </c>
      <c r="AO22" s="149">
        <f>SUMIFS('OTV-广告位'!$K:$K,'OTV-广告位'!$C:$C,TA!AO$7,'OTV-广告位'!$A:$A,TA!$I22,'OTV-广告位'!$B:$B,'OTV-广告位'!$B$8)/SUMIFS('OTV-广告位'!$G:$G,'OTV-广告位'!$C:$C,TA!AO$7,'OTV-广告位'!$A:$A,TA!$I22,'OTV-广告位'!$B:$B,'OTV-广告位'!$B$6)</f>
        <v>0.14237967236394988</v>
      </c>
      <c r="AP22" s="149" t="e">
        <f>SUMIFS('OTV-广告位'!$K:$K,'OTV-广告位'!$C:$C,TA!AP$7,'OTV-广告位'!$A:$A,TA!$I22,'OTV-广告位'!$B:$B,'OTV-广告位'!$B$8)/SUMIFS('OTV-广告位'!$G:$G,'OTV-广告位'!$C:$C,TA!AP$7,'OTV-广告位'!$A:$A,TA!$I22,'OTV-广告位'!$B:$B,'OTV-广告位'!$B$6)</f>
        <v>#DIV/0!</v>
      </c>
      <c r="AR22" s="148" t="str">
        <f t="shared" si="10"/>
        <v>佛山</v>
      </c>
      <c r="AS22" s="150">
        <f>SUMIFS('OTV-广告位'!$H:$H,'OTV-广告位'!$C:$C,TA!AS$7,'OTV-广告位'!$A:$A,TA!$I22,'OTV-广告位'!$B:$B,Market!$D$7)/SUMIFS('OTV-广告位'!$E:$E,'OTV-广告位'!$C:$C,TA!AS$7,'OTV-广告位'!$A:$A,TA!$I22,'OTV-广告位'!$B:$B,'OTV-广告位'!$B$6)*1000</f>
        <v>51.616257433689668</v>
      </c>
      <c r="AT22" s="150">
        <f>SUMIFS('OTV-广告位'!$H:$H,'OTV-广告位'!$C:$C,TA!AT$7,'OTV-广告位'!$A:$A,TA!$I22,'OTV-广告位'!$B:$B,Market!$D$7)/SUMIFS('OTV-广告位'!$E:$E,'OTV-广告位'!$C:$C,TA!AT$7,'OTV-广告位'!$A:$A,TA!$I22,'OTV-广告位'!$B:$B,'OTV-广告位'!$B$6)*1000</f>
        <v>44.692276378661724</v>
      </c>
      <c r="AU22" s="150">
        <f>SUMIFS('OTV-广告位'!$H:$H,'OTV-广告位'!$C:$C,TA!AU$7,'OTV-广告位'!$A:$A,TA!$I22,'OTV-广告位'!$B:$B,Market!$D$7)/SUMIFS('OTV-广告位'!$E:$E,'OTV-广告位'!$C:$C,TA!AU$7,'OTV-广告位'!$A:$A,TA!$I22,'OTV-广告位'!$B:$B,'OTV-广告位'!$B$6)*1000</f>
        <v>78.492862641365164</v>
      </c>
      <c r="AV22" s="151">
        <f>SUMIFS('OTV-广告位'!$K:$K,'OTV-广告位'!$C:$C,TA!AV$7,'OTV-广告位'!$A:$A,TA!$I22,'OTV-广告位'!$B:$B,'OTV-广告位'!$B$8)/SUMIFS('OTV-广告位'!$E:$E,'OTV-广告位'!$C:$C,TA!AV$7,'OTV-广告位'!$A:$A,TA!$I22,'OTV-广告位'!$B:$B,'OTV-广告位'!$B$6)*1000</f>
        <v>83.413558677410919</v>
      </c>
      <c r="AW22" s="151" t="e">
        <f>SUMIFS('OTV-广告位'!$K:$K,'OTV-广告位'!$C:$C,TA!AW$7,'OTV-广告位'!$A:$A,TA!$I22,'OTV-广告位'!$B:$B,'OTV-广告位'!$B$8)/SUMIFS('OTV-广告位'!$E:$E,'OTV-广告位'!$C:$C,TA!AW$7,'OTV-广告位'!$A:$A,TA!$I22,'OTV-广告位'!$B:$B,'OTV-广告位'!$B$6)*1000</f>
        <v>#DIV/0!</v>
      </c>
      <c r="AY22" s="148" t="str">
        <f t="shared" si="14"/>
        <v>佛山</v>
      </c>
      <c r="AZ22" s="150">
        <f>(Cost!G10+Cost!N10)/SUMIFS('OTV-广告位'!$H:$H,'OTV-广告位'!$A:$A,TA!$AY22,'OTV-广告位'!$C:$C,TA!AZ$7,'OTV-广告位'!$B:$B,Market!$D$7)</f>
        <v>0.65370206750309234</v>
      </c>
      <c r="BA22" s="150">
        <f>(Cost!H10+Cost!P10)/SUMIFS('OTV-广告位'!$H:$H,'OTV-广告位'!$A:$A,TA!$AY22,'OTV-广告位'!$C:$C,TA!BA$7,'OTV-广告位'!$B:$B,Market!$D$7)</f>
        <v>7.5689358258812789E-2</v>
      </c>
      <c r="BB22" s="150">
        <f>(Cost!J10+Cost!Q10)/SUMIFS('OTV-广告位'!$H:$H,'OTV-广告位'!$A:$A,TA!$AY22,'OTV-广告位'!$C:$C,TA!BB$7,'OTV-广告位'!$B:$B,Market!$D$7)</f>
        <v>1.2614479177252682</v>
      </c>
      <c r="BC22" s="150" t="e">
        <f>(Cost!K10+Cost!#REF!)/SUMIFS('OTV-广告位'!$H:$H,'OTV-广告位'!$A:$A,TA!$AY22,'OTV-广告位'!$C:$C,TA!BC$7,'OTV-广告位'!$B:$B,Market!$D$7)</f>
        <v>#REF!</v>
      </c>
      <c r="BD22" s="150" t="e">
        <f>(Cost!M10+Cost!#REF!)/SUMIFS('OTV-广告位'!$H:$H,'OTV-广告位'!$A:$A,TA!$AY22,'OTV-广告位'!$C:$C,TA!BD$7,'OTV-广告位'!$B:$B,Market!$D$7)</f>
        <v>#REF!</v>
      </c>
    </row>
    <row r="23" spans="2:56">
      <c r="B23" s="103" t="s">
        <v>122</v>
      </c>
      <c r="C23" s="149">
        <f>SUMIFS(Spotplan!$E:$E,Spotplan!$B:$B,TA!C$7,Spotplan!$C:$C,TA!$B23)/SUMIFS(Spotplan!$E:$E,Spotplan!$C:$C,TA!$B23)</f>
        <v>0.37365932418406184</v>
      </c>
      <c r="D23" s="149">
        <f>SUMIFS(Spotplan!$E:$E,Spotplan!$B:$B,TA!D$7,Spotplan!$C:$C,TA!$B23)/SUMIFS(Spotplan!$E:$E,Spotplan!$C:$C,TA!$B23)</f>
        <v>0.43697382078191671</v>
      </c>
      <c r="E23" s="149">
        <f>SUMIFS(Spotplan!$E:$E,Spotplan!$B:$B,TA!E$7,Spotplan!$C:$C,TA!$B23)/SUMIFS(Spotplan!$E:$E,Spotplan!$C:$C,TA!$B23)</f>
        <v>5.8355437665782502E-2</v>
      </c>
      <c r="F23" s="149">
        <f>SUMIFS(Spotplan!$E:$E,Spotplan!$B:$B,TA!F$7,Spotplan!$C:$C,TA!$B23)/SUMIFS(Spotplan!$E:$E,Spotplan!$C:$C,TA!$B23)</f>
        <v>5.8124783761965164E-2</v>
      </c>
      <c r="G23" s="149">
        <f>SUMIFS(Spotplan!$E:$E,Spotplan!$B:$B,TA!G$7,Spotplan!$C:$C,TA!$B23)/SUMIFS(Spotplan!$E:$E,Spotplan!$C:$C,TA!$B23)</f>
        <v>0</v>
      </c>
      <c r="I23" s="148" t="str">
        <f t="shared" si="5"/>
        <v>济南</v>
      </c>
      <c r="J23" s="149">
        <f>SUMIFS('OTV-广告位'!$E:$E,'OTV-广告位'!$C:$C,TA!J$7,'OTV-广告位'!$A:$A,TA!$I23,'OTV-广告位'!$B:$B,'OTV-广告位'!$B$7)/SUMIFS('OTV-广告位'!$E:$E,'OTV-广告位'!$C:$C,TA!J$7,'OTV-广告位'!$A:$A,TA!$I23,'OTV-广告位'!$B:$B,'OTV-广告位'!$B$6)</f>
        <v>1</v>
      </c>
      <c r="K23" s="149">
        <f>SUMIFS('OTV-广告位'!$E:$E,'OTV-广告位'!$C:$C,TA!K$7,'OTV-广告位'!$A:$A,TA!$I23,'OTV-广告位'!$B:$B,'OTV-广告位'!$B$7)/SUMIFS('OTV-广告位'!$E:$E,'OTV-广告位'!$C:$C,TA!K$7,'OTV-广告位'!$A:$A,TA!$I23,'OTV-广告位'!$B:$B,'OTV-广告位'!$B$6)</f>
        <v>1</v>
      </c>
      <c r="L23" s="149">
        <f>SUMIFS('OTV-广告位'!$E:$E,'OTV-广告位'!$C:$C,TA!L$7,'OTV-广告位'!$A:$A,TA!$I23,'OTV-广告位'!$B:$B,'OTV-广告位'!$B$7)/SUMIFS('OTV-广告位'!$E:$E,'OTV-广告位'!$C:$C,TA!L$7,'OTV-广告位'!$A:$A,TA!$I23,'OTV-广告位'!$B:$B,'OTV-广告位'!$B$6)</f>
        <v>1</v>
      </c>
      <c r="M23" s="149">
        <f>SUMIFS('OTV-广告位'!$E:$E,'OTV-广告位'!$C:$C,TA!M$7,'OTV-广告位'!$A:$A,TA!$I23,'OTV-广告位'!$B:$B,'OTV-广告位'!$B$7)/SUMIFS('OTV-广告位'!$E:$E,'OTV-广告位'!$C:$C,TA!M$7,'OTV-广告位'!$A:$A,TA!$I23,'OTV-广告位'!$B:$B,'OTV-广告位'!$B$6)</f>
        <v>1</v>
      </c>
      <c r="N23" s="149" t="e">
        <f>SUMIFS('OTV-广告位'!$E:$E,'OTV-广告位'!$C:$C,TA!N$7,'OTV-广告位'!$A:$A,TA!$I23,'OTV-广告位'!$B:$B,'OTV-广告位'!$B$7)/SUMIFS('OTV-广告位'!$E:$E,'OTV-广告位'!$C:$C,TA!N$7,'OTV-广告位'!$A:$A,TA!$I23,'OTV-广告位'!$B:$B,'OTV-广告位'!$B$6)</f>
        <v>#DIV/0!</v>
      </c>
      <c r="P23" s="148" t="str">
        <f t="shared" si="6"/>
        <v>济南</v>
      </c>
      <c r="Q23" s="149">
        <f>SUMIFS('OTV-广告位'!$E:$E,'OTV-广告位'!$C:$C,TA!Q$7,'OTV-广告位'!$A:$A,TA!$I23,'OTV-广告位'!$B:$B,Market!$D$7)/SUMIFS('OTV-广告位'!$E:$E,'OTV-广告位'!$C:$C,TA!Q$7,'OTV-广告位'!$A:$A,TA!$I23,'OTV-广告位'!$B:$B,'OTV-广告位'!$B$7)</f>
        <v>0.36689177393717209</v>
      </c>
      <c r="R23" s="149">
        <f>SUMIFS('OTV-广告位'!$E:$E,'OTV-广告位'!$C:$C,TA!R$7,'OTV-广告位'!$A:$A,TA!$I23,'OTV-广告位'!$B:$B,Market!$D$7)/SUMIFS('OTV-广告位'!$E:$E,'OTV-广告位'!$C:$C,TA!R$7,'OTV-广告位'!$A:$A,TA!$I23,'OTV-广告位'!$B:$B,'OTV-广告位'!$B$7)</f>
        <v>0.39249268975335194</v>
      </c>
      <c r="S23" s="149">
        <f>SUMIFS('OTV-广告位'!$E:$E,'OTV-广告位'!$C:$C,TA!S$7,'OTV-广告位'!$A:$A,TA!$I23,'OTV-广告位'!$B:$B,Market!$D$7)/SUMIFS('OTV-广告位'!$E:$E,'OTV-广告位'!$C:$C,TA!S$7,'OTV-广告位'!$A:$A,TA!$I23,'OTV-广告位'!$B:$B,'OTV-广告位'!$B$7)</f>
        <v>0.10226935974420963</v>
      </c>
      <c r="T23" s="149">
        <f>SUMIFS('OTV-广告位'!$E:$E,'OTV-广告位'!$C:$C,TA!T$7,'OTV-广告位'!$A:$A,TA!$I23,'OTV-广告位'!$B:$B,'OTV-广告位'!$B$8)/SUMIFS('OTV-广告位'!$E:$E,'OTV-广告位'!$C:$C,TA!T$7,'OTV-广告位'!$A:$A,TA!$I23,'OTV-广告位'!$B:$B,'OTV-广告位'!$B$7)</f>
        <v>1</v>
      </c>
      <c r="U23" s="149" t="e">
        <f>SUMIFS('OTV-广告位'!$E:$E,'OTV-广告位'!$C:$C,TA!U$7,'OTV-广告位'!$A:$A,TA!$I23,'OTV-广告位'!$B:$B,'OTV-广告位'!$B$8)/SUMIFS('OTV-广告位'!$E:$E,'OTV-广告位'!$C:$C,TA!U$7,'OTV-广告位'!$A:$A,TA!$I23,'OTV-广告位'!$B:$B,'OTV-广告位'!$B$7)</f>
        <v>#DIV/0!</v>
      </c>
      <c r="W23" s="148" t="str">
        <f t="shared" si="13"/>
        <v>济南</v>
      </c>
      <c r="X23" s="149">
        <f>SUMIFS('OTV-广告位'!$E:$E,'OTV-广告位'!$C:$C,TA!X$7,'OTV-广告位'!$A:$A,TA!$I23,'OTV-广告位'!$B:$B,$W$6)/SUMIFS('OTV-广告位'!$E:$E,'OTV-广告位'!$C:$C,TA!X$7,'OTV-广告位'!$A:$A,TA!$I23,'OTV-广告位'!$B:$B,'OTV-广告位'!$B$7)</f>
        <v>0.89966279849683473</v>
      </c>
      <c r="Y23" s="149">
        <f>SUMIFS('OTV-广告位'!$E:$E,'OTV-广告位'!$C:$C,TA!Y$7,'OTV-广告位'!$A:$A,TA!$I23,'OTV-广告位'!$B:$B,$W$6)/SUMIFS('OTV-广告位'!$E:$E,'OTV-广告位'!$C:$C,TA!Y$7,'OTV-广告位'!$A:$A,TA!$I23,'OTV-广告位'!$B:$B,'OTV-广告位'!$B$7)</f>
        <v>0.92985348749843466</v>
      </c>
      <c r="Z23" s="149">
        <f>SUMIFS('OTV-广告位'!$E:$E,'OTV-广告位'!$C:$C,TA!Z$7,'OTV-广告位'!$A:$A,TA!$I23,'OTV-广告位'!$B:$B,$W$6)/SUMIFS('OTV-广告位'!$E:$E,'OTV-广告位'!$C:$C,TA!Z$7,'OTV-广告位'!$A:$A,TA!$I23,'OTV-广告位'!$B:$B,'OTV-广告位'!$B$7)</f>
        <v>0.7334321141698511</v>
      </c>
      <c r="AA23" s="149">
        <f>SUMIFS('OTV-广告位'!$E:$E,'OTV-广告位'!$C:$C,TA!AA$7,'OTV-广告位'!$A:$A,TA!$I23,'OTV-广告位'!$B:$B,'OTV-广告位'!$B$8)/SUMIFS('OTV-广告位'!$E:$E,'OTV-广告位'!$C:$C,TA!AA$7,'OTV-广告位'!$A:$A,TA!$I23,'OTV-广告位'!$B:$B,'OTV-广告位'!$B$7)</f>
        <v>1</v>
      </c>
      <c r="AB23" s="149" t="e">
        <f>SUMIFS('OTV-广告位'!$E:$E,'OTV-广告位'!$C:$C,TA!AB$7,'OTV-广告位'!$A:$A,TA!$I23,'OTV-广告位'!$B:$B,'OTV-广告位'!$B$8)/SUMIFS('OTV-广告位'!$E:$E,'OTV-广告位'!$C:$C,TA!AB$7,'OTV-广告位'!$A:$A,TA!$I23,'OTV-广告位'!$B:$B,'OTV-广告位'!$B$7)</f>
        <v>#DIV/0!</v>
      </c>
      <c r="AD23" s="148" t="str">
        <f t="shared" si="8"/>
        <v>济南</v>
      </c>
      <c r="AE23" s="149">
        <f>SUMIFS('OTV-广告位'!$G:$G,'OTV-广告位'!$C:$C,TA!AE$7,'OTV-广告位'!$A:$A,TA!$I23,'OTV-广告位'!$B:$B,Market!$D$7)/SUMIFS('OTV-广告位'!$G:$G,'OTV-广告位'!$C:$C,TA!AE$7,'OTV-广告位'!$A:$A,TA!$I23,'OTV-广告位'!$B:$B,'OTV-广告位'!$B$7)</f>
        <v>0.29639583575052475</v>
      </c>
      <c r="AF23" s="149">
        <f>SUMIFS('OTV-广告位'!$G:$G,'OTV-广告位'!$C:$C,TA!AF$7,'OTV-广告位'!$A:$A,TA!$I23,'OTV-广告位'!$B:$B,Market!$D$7)/SUMIFS('OTV-广告位'!$G:$G,'OTV-广告位'!$C:$C,TA!AF$7,'OTV-广告位'!$A:$A,TA!$I23,'OTV-广告位'!$B:$B,'OTV-广告位'!$B$7)</f>
        <v>0.31346958046674761</v>
      </c>
      <c r="AG23" s="149">
        <f>SUMIFS('OTV-广告位'!$G:$G,'OTV-广告位'!$C:$C,TA!AG$7,'OTV-广告位'!$A:$A,TA!$I23,'OTV-广告位'!$B:$B,Market!$D$7)/SUMIFS('OTV-广告位'!$G:$G,'OTV-广告位'!$C:$C,TA!AG$7,'OTV-广告位'!$A:$A,TA!$I23,'OTV-广告位'!$B:$B,'OTV-广告位'!$B$7)</f>
        <v>8.4375613324531196E-2</v>
      </c>
      <c r="AH23" s="149">
        <f>SUMIFS('OTV-广告位'!$G:$G,'OTV-广告位'!$C:$C,TA!AH$7,'OTV-广告位'!$A:$A,TA!$I23,'OTV-广告位'!$B:$B,'OTV-广告位'!$B$8)/SUMIFS('OTV-广告位'!$G:$G,'OTV-广告位'!$C:$C,TA!AH$7,'OTV-广告位'!$A:$A,TA!$I23,'OTV-广告位'!$B:$B,'OTV-广告位'!$B$7)</f>
        <v>0.99998866418790244</v>
      </c>
      <c r="AI23" s="149" t="e">
        <f>SUMIFS('OTV-广告位'!$G:$G,'OTV-广告位'!$C:$C,TA!AI$7,'OTV-广告位'!$A:$A,TA!$I23,'OTV-广告位'!$B:$B,'OTV-广告位'!$B$8)/SUMIFS('OTV-广告位'!$G:$G,'OTV-广告位'!$C:$C,TA!AI$7,'OTV-广告位'!$A:$A,TA!$I23,'OTV-广告位'!$B:$B,'OTV-广告位'!$B$7)</f>
        <v>#DIV/0!</v>
      </c>
      <c r="AK23" s="148" t="str">
        <f t="shared" si="9"/>
        <v>济南</v>
      </c>
      <c r="AL23" s="149">
        <f>SUMIFS('OTV-广告位'!$H:$H,'OTV-广告位'!$C:$C,TA!AL$7,'OTV-广告位'!$A:$A,TA!$I23,'OTV-广告位'!$B:$B,Market!$D$7)/SUMIFS('OTV-广告位'!$G:$G,'OTV-广告位'!$C:$C,TA!AL$7,'OTV-广告位'!$A:$A,TA!$I23,'OTV-广告位'!$B:$B,'OTV-广告位'!$B$6)</f>
        <v>0.16187834231649562</v>
      </c>
      <c r="AM23" s="149">
        <f>SUMIFS('OTV-广告位'!$H:$H,'OTV-广告位'!$C:$C,TA!AM$7,'OTV-广告位'!$A:$A,TA!$I23,'OTV-广告位'!$B:$B,Market!$D$7)/SUMIFS('OTV-广告位'!$G:$G,'OTV-广告位'!$C:$C,TA!AM$7,'OTV-广告位'!$A:$A,TA!$I23,'OTV-广告位'!$B:$B,'OTV-广告位'!$B$6)</f>
        <v>0.21523749569075348</v>
      </c>
      <c r="AN23" s="149">
        <f>SUMIFS('OTV-广告位'!$H:$H,'OTV-广告位'!$C:$C,TA!AN$7,'OTV-广告位'!$A:$A,TA!$I23,'OTV-广告位'!$B:$B,Market!$D$7)/SUMIFS('OTV-广告位'!$G:$G,'OTV-广告位'!$C:$C,TA!AN$7,'OTV-广告位'!$A:$A,TA!$I23,'OTV-广告位'!$B:$B,'OTV-广告位'!$B$6)</f>
        <v>5.379413706353596E-2</v>
      </c>
      <c r="AO23" s="149">
        <f>SUMIFS('OTV-广告位'!$K:$K,'OTV-广告位'!$C:$C,TA!AO$7,'OTV-广告位'!$A:$A,TA!$I23,'OTV-广告位'!$B:$B,'OTV-广告位'!$B$8)/SUMIFS('OTV-广告位'!$G:$G,'OTV-广告位'!$C:$C,TA!AO$7,'OTV-广告位'!$A:$A,TA!$I23,'OTV-广告位'!$B:$B,'OTV-广告位'!$B$6)</f>
        <v>7.1494966899428677E-2</v>
      </c>
      <c r="AP23" s="149" t="e">
        <f>SUMIFS('OTV-广告位'!$K:$K,'OTV-广告位'!$C:$C,TA!AP$7,'OTV-广告位'!$A:$A,TA!$I23,'OTV-广告位'!$B:$B,'OTV-广告位'!$B$8)/SUMIFS('OTV-广告位'!$G:$G,'OTV-广告位'!$C:$C,TA!AP$7,'OTV-广告位'!$A:$A,TA!$I23,'OTV-广告位'!$B:$B,'OTV-广告位'!$B$6)</f>
        <v>#DIV/0!</v>
      </c>
      <c r="AR23" s="148" t="str">
        <f t="shared" si="10"/>
        <v>济南</v>
      </c>
      <c r="AS23" s="150">
        <f>SUMIFS('OTV-广告位'!$H:$H,'OTV-广告位'!$C:$C,TA!AS$7,'OTV-广告位'!$A:$A,TA!$I23,'OTV-广告位'!$B:$B,Market!$D$7)/SUMIFS('OTV-广告位'!$E:$E,'OTV-广告位'!$C:$C,TA!AS$7,'OTV-广告位'!$A:$A,TA!$I23,'OTV-广告位'!$B:$B,'OTV-广告位'!$B$6)*1000</f>
        <v>70.505434732673635</v>
      </c>
      <c r="AT23" s="150">
        <f>SUMIFS('OTV-广告位'!$H:$H,'OTV-广告位'!$C:$C,TA!AT$7,'OTV-广告位'!$A:$A,TA!$I23,'OTV-广告位'!$B:$B,Market!$D$7)/SUMIFS('OTV-广告位'!$E:$E,'OTV-广告位'!$C:$C,TA!AT$7,'OTV-广告位'!$A:$A,TA!$I23,'OTV-广告位'!$B:$B,'OTV-广告位'!$B$6)*1000</f>
        <v>63.095502248546197</v>
      </c>
      <c r="AU23" s="150">
        <f>SUMIFS('OTV-广告位'!$H:$H,'OTV-广告位'!$C:$C,TA!AU$7,'OTV-广告位'!$A:$A,TA!$I23,'OTV-广告位'!$B:$B,Market!$D$7)/SUMIFS('OTV-广告位'!$E:$E,'OTV-广告位'!$C:$C,TA!AU$7,'OTV-广告位'!$A:$A,TA!$I23,'OTV-广告位'!$B:$B,'OTV-广告位'!$B$6)*1000</f>
        <v>23.51243858691414</v>
      </c>
      <c r="AV23" s="151">
        <f>SUMIFS('OTV-广告位'!$K:$K,'OTV-广告位'!$C:$C,TA!AV$7,'OTV-广告位'!$A:$A,TA!$I23,'OTV-广告位'!$B:$B,'OTV-广告位'!$B$8)/SUMIFS('OTV-广告位'!$E:$E,'OTV-广告位'!$C:$C,TA!AV$7,'OTV-广告位'!$A:$A,TA!$I23,'OTV-广告位'!$B:$B,'OTV-广告位'!$B$6)*1000</f>
        <v>47.881143620655628</v>
      </c>
      <c r="AW23" s="151" t="e">
        <f>SUMIFS('OTV-广告位'!$K:$K,'OTV-广告位'!$C:$C,TA!AW$7,'OTV-广告位'!$A:$A,TA!$I23,'OTV-广告位'!$B:$B,'OTV-广告位'!$B$8)/SUMIFS('OTV-广告位'!$E:$E,'OTV-广告位'!$C:$C,TA!AW$7,'OTV-广告位'!$A:$A,TA!$I23,'OTV-广告位'!$B:$B,'OTV-广告位'!$B$6)*1000</f>
        <v>#DIV/0!</v>
      </c>
      <c r="AY23" s="148" t="str">
        <f t="shared" si="14"/>
        <v>济南</v>
      </c>
      <c r="AZ23" s="150">
        <f>(Cost!G11+Cost!N11)/SUMIFS('OTV-广告位'!$H:$H,'OTV-广告位'!$A:$A,TA!$AY23,'OTV-广告位'!$C:$C,TA!AZ$7,'OTV-广告位'!$B:$B,Market!$D$7)</f>
        <v>0.25057339449541283</v>
      </c>
      <c r="BA23" s="150">
        <f>(Cost!H11+Cost!P11)/SUMIFS('OTV-广告位'!$H:$H,'OTV-广告位'!$A:$A,TA!$AY23,'OTV-广告位'!$C:$C,TA!BA$7,'OTV-广告位'!$B:$B,Market!$D$7)</f>
        <v>6.8802228412256264E-2</v>
      </c>
      <c r="BB23" s="150">
        <f>(Cost!J11+Cost!Q11)/SUMIFS('OTV-广告位'!$H:$H,'OTV-广告位'!$A:$A,TA!$AY23,'OTV-广告位'!$C:$C,TA!BB$7,'OTV-广告位'!$B:$B,Market!$D$7)</f>
        <v>2.5564800716417908</v>
      </c>
      <c r="BC23" s="150" t="e">
        <f>(Cost!K11+Cost!#REF!)/SUMIFS('OTV-广告位'!$H:$H,'OTV-广告位'!$A:$A,TA!$AY23,'OTV-广告位'!$C:$C,TA!BC$7,'OTV-广告位'!$B:$B,Market!$D$7)</f>
        <v>#REF!</v>
      </c>
      <c r="BD23" s="150" t="e">
        <f>(Cost!M11+Cost!#REF!)/SUMIFS('OTV-广告位'!$H:$H,'OTV-广告位'!$A:$A,TA!$AY23,'OTV-广告位'!$C:$C,TA!BD$7,'OTV-广告位'!$B:$B,Market!$D$7)</f>
        <v>#REF!</v>
      </c>
    </row>
    <row r="24" spans="2:56">
      <c r="B24" s="103" t="s">
        <v>211</v>
      </c>
      <c r="C24" s="149">
        <f>SUMIFS(Spotplan!$E:$E,Spotplan!$B:$B,TA!C$7,Spotplan!$C:$C,TA!$B24)/SUMIFS(Spotplan!$E:$E,Spotplan!$C:$C,TA!$B24)</f>
        <v>0.43400845760071222</v>
      </c>
      <c r="D24" s="149">
        <f>SUMIFS(Spotplan!$E:$E,Spotplan!$B:$B,TA!D$7,Spotplan!$C:$C,TA!$B24)/SUMIFS(Spotplan!$E:$E,Spotplan!$C:$C,TA!$B24)</f>
        <v>0.21199643890496328</v>
      </c>
      <c r="E24" s="149">
        <f>SUMIFS(Spotplan!$E:$E,Spotplan!$B:$B,TA!E$7,Spotplan!$C:$C,TA!$B24)/SUMIFS(Spotplan!$E:$E,Spotplan!$C:$C,TA!$B24)</f>
        <v>0.11629200979301135</v>
      </c>
      <c r="F24" s="149">
        <f>SUMIFS(Spotplan!$E:$E,Spotplan!$B:$B,TA!F$7,Spotplan!$C:$C,TA!$B24)/SUMIFS(Spotplan!$E:$E,Spotplan!$C:$C,TA!$B24)</f>
        <v>9.3478744713999556E-2</v>
      </c>
      <c r="G24" s="149">
        <f>SUMIFS(Spotplan!$E:$E,Spotplan!$B:$B,TA!G$7,Spotplan!$C:$C,TA!$B24)/SUMIFS(Spotplan!$E:$E,Spotplan!$C:$C,TA!$B24)</f>
        <v>0</v>
      </c>
      <c r="I24" s="148" t="str">
        <f t="shared" si="5"/>
        <v>合肥</v>
      </c>
      <c r="J24" s="149">
        <f>SUMIFS('OTV-广告位'!$E:$E,'OTV-广告位'!$C:$C,TA!J$7,'OTV-广告位'!$A:$A,TA!$I24,'OTV-广告位'!$B:$B,'OTV-广告位'!$B$7)/SUMIFS('OTV-广告位'!$E:$E,'OTV-广告位'!$C:$C,TA!J$7,'OTV-广告位'!$A:$A,TA!$I24,'OTV-广告位'!$B:$B,'OTV-广告位'!$B$6)</f>
        <v>1</v>
      </c>
      <c r="K24" s="149">
        <f>SUMIFS('OTV-广告位'!$E:$E,'OTV-广告位'!$C:$C,TA!K$7,'OTV-广告位'!$A:$A,TA!$I24,'OTV-广告位'!$B:$B,'OTV-广告位'!$B$7)/SUMIFS('OTV-广告位'!$E:$E,'OTV-广告位'!$C:$C,TA!K$7,'OTV-广告位'!$A:$A,TA!$I24,'OTV-广告位'!$B:$B,'OTV-广告位'!$B$6)</f>
        <v>1</v>
      </c>
      <c r="L24" s="149">
        <f>SUMIFS('OTV-广告位'!$E:$E,'OTV-广告位'!$C:$C,TA!L$7,'OTV-广告位'!$A:$A,TA!$I24,'OTV-广告位'!$B:$B,'OTV-广告位'!$B$7)/SUMIFS('OTV-广告位'!$E:$E,'OTV-广告位'!$C:$C,TA!L$7,'OTV-广告位'!$A:$A,TA!$I24,'OTV-广告位'!$B:$B,'OTV-广告位'!$B$6)</f>
        <v>1</v>
      </c>
      <c r="M24" s="149">
        <f>SUMIFS('OTV-广告位'!$E:$E,'OTV-广告位'!$C:$C,TA!M$7,'OTV-广告位'!$A:$A,TA!$I24,'OTV-广告位'!$B:$B,'OTV-广告位'!$B$7)/SUMIFS('OTV-广告位'!$E:$E,'OTV-广告位'!$C:$C,TA!M$7,'OTV-广告位'!$A:$A,TA!$I24,'OTV-广告位'!$B:$B,'OTV-广告位'!$B$6)</f>
        <v>1</v>
      </c>
      <c r="N24" s="149" t="e">
        <f>SUMIFS('OTV-广告位'!$E:$E,'OTV-广告位'!$C:$C,TA!N$7,'OTV-广告位'!$A:$A,TA!$I24,'OTV-广告位'!$B:$B,'OTV-广告位'!$B$7)/SUMIFS('OTV-广告位'!$E:$E,'OTV-广告位'!$C:$C,TA!N$7,'OTV-广告位'!$A:$A,TA!$I24,'OTV-广告位'!$B:$B,'OTV-广告位'!$B$6)</f>
        <v>#DIV/0!</v>
      </c>
      <c r="P24" s="148" t="str">
        <f t="shared" si="6"/>
        <v>合肥</v>
      </c>
      <c r="Q24" s="149">
        <f>SUMIFS('OTV-广告位'!$E:$E,'OTV-广告位'!$C:$C,TA!Q$7,'OTV-广告位'!$A:$A,TA!$I24,'OTV-广告位'!$B:$B,Market!$D$7)/SUMIFS('OTV-广告位'!$E:$E,'OTV-广告位'!$C:$C,TA!Q$7,'OTV-广告位'!$A:$A,TA!$I24,'OTV-广告位'!$B:$B,'OTV-广告位'!$B$7)</f>
        <v>0.42274188003286239</v>
      </c>
      <c r="R24" s="149">
        <f>SUMIFS('OTV-广告位'!$E:$E,'OTV-广告位'!$C:$C,TA!R$7,'OTV-广告位'!$A:$A,TA!$I24,'OTV-广告位'!$B:$B,Market!$D$7)/SUMIFS('OTV-广告位'!$E:$E,'OTV-广告位'!$C:$C,TA!R$7,'OTV-广告位'!$A:$A,TA!$I24,'OTV-广告位'!$B:$B,'OTV-广告位'!$B$7)</f>
        <v>0.64888010134420693</v>
      </c>
      <c r="S24" s="149">
        <f>SUMIFS('OTV-广告位'!$E:$E,'OTV-广告位'!$C:$C,TA!S$7,'OTV-广告位'!$A:$A,TA!$I24,'OTV-广告位'!$B:$B,Market!$D$7)/SUMIFS('OTV-广告位'!$E:$E,'OTV-广告位'!$C:$C,TA!S$7,'OTV-广告位'!$A:$A,TA!$I24,'OTV-广告位'!$B:$B,'OTV-广告位'!$B$7)</f>
        <v>0.91027774985012155</v>
      </c>
      <c r="T24" s="149">
        <f>SUMIFS('OTV-广告位'!$E:$E,'OTV-广告位'!$C:$C,TA!T$7,'OTV-广告位'!$A:$A,TA!$I24,'OTV-广告位'!$B:$B,'OTV-广告位'!$B$8)/SUMIFS('OTV-广告位'!$E:$E,'OTV-广告位'!$C:$C,TA!T$7,'OTV-广告位'!$A:$A,TA!$I24,'OTV-广告位'!$B:$B,'OTV-广告位'!$B$7)</f>
        <v>1</v>
      </c>
      <c r="U24" s="149" t="e">
        <f>SUMIFS('OTV-广告位'!$E:$E,'OTV-广告位'!$C:$C,TA!U$7,'OTV-广告位'!$A:$A,TA!$I24,'OTV-广告位'!$B:$B,'OTV-广告位'!$B$8)/SUMIFS('OTV-广告位'!$E:$E,'OTV-广告位'!$C:$C,TA!U$7,'OTV-广告位'!$A:$A,TA!$I24,'OTV-广告位'!$B:$B,'OTV-广告位'!$B$7)</f>
        <v>#DIV/0!</v>
      </c>
      <c r="W24" s="148" t="str">
        <f t="shared" si="13"/>
        <v>合肥</v>
      </c>
      <c r="X24" s="149">
        <f>SUMIFS('OTV-广告位'!$E:$E,'OTV-广告位'!$C:$C,TA!X$7,'OTV-广告位'!$A:$A,TA!$I24,'OTV-广告位'!$B:$B,$W$6)/SUMIFS('OTV-广告位'!$E:$E,'OTV-广告位'!$C:$C,TA!X$7,'OTV-广告位'!$A:$A,TA!$I24,'OTV-广告位'!$B:$B,'OTV-广告位'!$B$7)</f>
        <v>0.92035225396374487</v>
      </c>
      <c r="Y24" s="149">
        <f>SUMIFS('OTV-广告位'!$E:$E,'OTV-广告位'!$C:$C,TA!Y$7,'OTV-广告位'!$A:$A,TA!$I24,'OTV-广告位'!$B:$B,$W$6)/SUMIFS('OTV-广告位'!$E:$E,'OTV-广告位'!$C:$C,TA!Y$7,'OTV-广告位'!$A:$A,TA!$I24,'OTV-广告位'!$B:$B,'OTV-广告位'!$B$7)</f>
        <v>0.88574960014618531</v>
      </c>
      <c r="Z24" s="149">
        <f>SUMIFS('OTV-广告位'!$E:$E,'OTV-广告位'!$C:$C,TA!Z$7,'OTV-广告位'!$A:$A,TA!$I24,'OTV-广告位'!$B:$B,$W$6)/SUMIFS('OTV-广告位'!$E:$E,'OTV-广告位'!$C:$C,TA!Z$7,'OTV-广告位'!$A:$A,TA!$I24,'OTV-广告位'!$B:$B,'OTV-广告位'!$B$7)</f>
        <v>0.93258263793469398</v>
      </c>
      <c r="AA24" s="149">
        <f>SUMIFS('OTV-广告位'!$E:$E,'OTV-广告位'!$C:$C,TA!AA$7,'OTV-广告位'!$A:$A,TA!$I24,'OTV-广告位'!$B:$B,'OTV-广告位'!$B$8)/SUMIFS('OTV-广告位'!$E:$E,'OTV-广告位'!$C:$C,TA!AA$7,'OTV-广告位'!$A:$A,TA!$I24,'OTV-广告位'!$B:$B,'OTV-广告位'!$B$7)</f>
        <v>1</v>
      </c>
      <c r="AB24" s="149" t="e">
        <f>SUMIFS('OTV-广告位'!$E:$E,'OTV-广告位'!$C:$C,TA!AB$7,'OTV-广告位'!$A:$A,TA!$I24,'OTV-广告位'!$B:$B,'OTV-广告位'!$B$8)/SUMIFS('OTV-广告位'!$E:$E,'OTV-广告位'!$C:$C,TA!AB$7,'OTV-广告位'!$A:$A,TA!$I24,'OTV-广告位'!$B:$B,'OTV-广告位'!$B$7)</f>
        <v>#DIV/0!</v>
      </c>
      <c r="AD24" s="148" t="str">
        <f t="shared" si="8"/>
        <v>合肥</v>
      </c>
      <c r="AE24" s="149">
        <f>SUMIFS('OTV-广告位'!$G:$G,'OTV-广告位'!$C:$C,TA!AE$7,'OTV-广告位'!$A:$A,TA!$I24,'OTV-广告位'!$B:$B,Market!$D$7)/SUMIFS('OTV-广告位'!$G:$G,'OTV-广告位'!$C:$C,TA!AE$7,'OTV-广告位'!$A:$A,TA!$I24,'OTV-广告位'!$B:$B,'OTV-广告位'!$B$7)</f>
        <v>0.41706656766398392</v>
      </c>
      <c r="AF24" s="149">
        <f>SUMIFS('OTV-广告位'!$G:$G,'OTV-广告位'!$C:$C,TA!AF$7,'OTV-广告位'!$A:$A,TA!$I24,'OTV-广告位'!$B:$B,Market!$D$7)/SUMIFS('OTV-广告位'!$G:$G,'OTV-广告位'!$C:$C,TA!AF$7,'OTV-广告位'!$A:$A,TA!$I24,'OTV-广告位'!$B:$B,'OTV-广告位'!$B$7)</f>
        <v>0.61820071891086259</v>
      </c>
      <c r="AG24" s="149">
        <f>SUMIFS('OTV-广告位'!$G:$G,'OTV-广告位'!$C:$C,TA!AG$7,'OTV-广告位'!$A:$A,TA!$I24,'OTV-广告位'!$B:$B,Market!$D$7)/SUMIFS('OTV-广告位'!$G:$G,'OTV-广告位'!$C:$C,TA!AG$7,'OTV-广告位'!$A:$A,TA!$I24,'OTV-广告位'!$B:$B,'OTV-广告位'!$B$7)</f>
        <v>0.87072489648712759</v>
      </c>
      <c r="AH24" s="149">
        <f>SUMIFS('OTV-广告位'!$G:$G,'OTV-广告位'!$C:$C,TA!AH$7,'OTV-广告位'!$A:$A,TA!$I24,'OTV-广告位'!$B:$B,'OTV-广告位'!$B$8)/SUMIFS('OTV-广告位'!$G:$G,'OTV-广告位'!$C:$C,TA!AH$7,'OTV-广告位'!$A:$A,TA!$I24,'OTV-广告位'!$B:$B,'OTV-广告位'!$B$7)</f>
        <v>1</v>
      </c>
      <c r="AI24" s="149" t="e">
        <f>SUMIFS('OTV-广告位'!$G:$G,'OTV-广告位'!$C:$C,TA!AI$7,'OTV-广告位'!$A:$A,TA!$I24,'OTV-广告位'!$B:$B,'OTV-广告位'!$B$8)/SUMIFS('OTV-广告位'!$G:$G,'OTV-广告位'!$C:$C,TA!AI$7,'OTV-广告位'!$A:$A,TA!$I24,'OTV-广告位'!$B:$B,'OTV-广告位'!$B$7)</f>
        <v>#DIV/0!</v>
      </c>
      <c r="AK24" s="148" t="str">
        <f t="shared" si="9"/>
        <v>合肥</v>
      </c>
      <c r="AL24" s="149">
        <f>SUMIFS('OTV-广告位'!$H:$H,'OTV-广告位'!$C:$C,TA!AL$7,'OTV-广告位'!$A:$A,TA!$I24,'OTV-广告位'!$B:$B,Market!$D$7)/SUMIFS('OTV-广告位'!$G:$G,'OTV-广告位'!$C:$C,TA!AL$7,'OTV-广告位'!$A:$A,TA!$I24,'OTV-广告位'!$B:$B,'OTV-广告位'!$B$6)</f>
        <v>0.16996359078319331</v>
      </c>
      <c r="AM24" s="149">
        <f>SUMIFS('OTV-广告位'!$H:$H,'OTV-广告位'!$C:$C,TA!AM$7,'OTV-广告位'!$A:$A,TA!$I24,'OTV-广告位'!$B:$B,Market!$D$7)/SUMIFS('OTV-广告位'!$G:$G,'OTV-广告位'!$C:$C,TA!AM$7,'OTV-广告位'!$A:$A,TA!$I24,'OTV-广告位'!$B:$B,'OTV-广告位'!$B$6)</f>
        <v>0.47990431221271745</v>
      </c>
      <c r="AN24" s="149">
        <f>SUMIFS('OTV-广告位'!$H:$H,'OTV-广告位'!$C:$C,TA!AN$7,'OTV-广告位'!$A:$A,TA!$I24,'OTV-广告位'!$B:$B,Market!$D$7)/SUMIFS('OTV-广告位'!$G:$G,'OTV-广告位'!$C:$C,TA!AN$7,'OTV-广告位'!$A:$A,TA!$I24,'OTV-广告位'!$B:$B,'OTV-广告位'!$B$6)</f>
        <v>0.37838878822097921</v>
      </c>
      <c r="AO24" s="149">
        <f>SUMIFS('OTV-广告位'!$K:$K,'OTV-广告位'!$C:$C,TA!AO$7,'OTV-广告位'!$A:$A,TA!$I24,'OTV-广告位'!$B:$B,'OTV-广告位'!$B$8)/SUMIFS('OTV-广告位'!$G:$G,'OTV-广告位'!$C:$C,TA!AO$7,'OTV-广告位'!$A:$A,TA!$I24,'OTV-广告位'!$B:$B,'OTV-广告位'!$B$6)</f>
        <v>7.0936249145758079E-2</v>
      </c>
      <c r="AP24" s="149" t="e">
        <f>SUMIFS('OTV-广告位'!$K:$K,'OTV-广告位'!$C:$C,TA!AP$7,'OTV-广告位'!$A:$A,TA!$I24,'OTV-广告位'!$B:$B,'OTV-广告位'!$B$8)/SUMIFS('OTV-广告位'!$G:$G,'OTV-广告位'!$C:$C,TA!AP$7,'OTV-广告位'!$A:$A,TA!$I24,'OTV-广告位'!$B:$B,'OTV-广告位'!$B$6)</f>
        <v>#DIV/0!</v>
      </c>
      <c r="AR24" s="148" t="str">
        <f t="shared" si="10"/>
        <v>合肥</v>
      </c>
      <c r="AS24" s="150">
        <f>SUMIFS('OTV-广告位'!$H:$H,'OTV-广告位'!$C:$C,TA!AS$7,'OTV-广告位'!$A:$A,TA!$I24,'OTV-广告位'!$B:$B,Market!$D$7)/SUMIFS('OTV-广告位'!$E:$E,'OTV-广告位'!$C:$C,TA!AS$7,'OTV-广告位'!$A:$A,TA!$I24,'OTV-广告位'!$B:$B,'OTV-广告位'!$B$6)*1000</f>
        <v>74.631226061370057</v>
      </c>
      <c r="AT24" s="150">
        <f>SUMIFS('OTV-广告位'!$H:$H,'OTV-广告位'!$C:$C,TA!AT$7,'OTV-广告位'!$A:$A,TA!$I24,'OTV-广告位'!$B:$B,Market!$D$7)/SUMIFS('OTV-广告位'!$E:$E,'OTV-广告位'!$C:$C,TA!AT$7,'OTV-广告位'!$A:$A,TA!$I24,'OTV-广告位'!$B:$B,'OTV-广告位'!$B$6)*1000</f>
        <v>157.34221942991829</v>
      </c>
      <c r="AU24" s="150">
        <f>SUMIFS('OTV-广告位'!$H:$H,'OTV-广告位'!$C:$C,TA!AU$7,'OTV-广告位'!$A:$A,TA!$I24,'OTV-广告位'!$B:$B,Market!$D$7)/SUMIFS('OTV-广告位'!$E:$E,'OTV-广告位'!$C:$C,TA!AU$7,'OTV-广告位'!$A:$A,TA!$I24,'OTV-广告位'!$B:$B,'OTV-广告位'!$B$6)*1000</f>
        <v>160.96011558325978</v>
      </c>
      <c r="AV24" s="151">
        <f>SUMIFS('OTV-广告位'!$K:$K,'OTV-广告位'!$C:$C,TA!AV$7,'OTV-广告位'!$A:$A,TA!$I24,'OTV-广告位'!$B:$B,'OTV-广告位'!$B$8)/SUMIFS('OTV-广告位'!$E:$E,'OTV-广告位'!$C:$C,TA!AV$7,'OTV-广告位'!$A:$A,TA!$I24,'OTV-广告位'!$B:$B,'OTV-广告位'!$B$6)*1000</f>
        <v>48.681460041807362</v>
      </c>
      <c r="AW24" s="151" t="e">
        <f>SUMIFS('OTV-广告位'!$K:$K,'OTV-广告位'!$C:$C,TA!AW$7,'OTV-广告位'!$A:$A,TA!$I24,'OTV-广告位'!$B:$B,'OTV-广告位'!$B$8)/SUMIFS('OTV-广告位'!$E:$E,'OTV-广告位'!$C:$C,TA!AW$7,'OTV-广告位'!$A:$A,TA!$I24,'OTV-广告位'!$B:$B,'OTV-广告位'!$B$6)*1000</f>
        <v>#DIV/0!</v>
      </c>
      <c r="AY24" s="148" t="str">
        <f t="shared" si="14"/>
        <v>合肥</v>
      </c>
      <c r="AZ24" s="150">
        <f>(Cost!G12+Cost!N12)/SUMIFS('OTV-广告位'!$H:$H,'OTV-广告位'!$A:$A,TA!$AY24,'OTV-广告位'!$C:$C,TA!AZ$7,'OTV-广告位'!$B:$B,Market!$D$7)</f>
        <v>0.24444655910722782</v>
      </c>
      <c r="BA24" s="150">
        <f>(Cost!H12+Cost!P12)/SUMIFS('OTV-广告位'!$H:$H,'OTV-广告位'!$A:$A,TA!$AY24,'OTV-广告位'!$C:$C,TA!BA$7,'OTV-广告位'!$B:$B,Market!$D$7)</f>
        <v>6.1487068403058696E-2</v>
      </c>
      <c r="BB24" s="150">
        <f>(Cost!J12+Cost!Q12)/SUMIFS('OTV-广告位'!$H:$H,'OTV-广告位'!$A:$A,TA!$AY24,'OTV-广告位'!$C:$C,TA!BB$7,'OTV-广告位'!$B:$B,Market!$D$7)</f>
        <v>0.8583724348771572</v>
      </c>
      <c r="BC24" s="150" t="e">
        <f>(Cost!K12+Cost!#REF!)/SUMIFS('OTV-广告位'!$H:$H,'OTV-广告位'!$A:$A,TA!$AY24,'OTV-广告位'!$C:$C,TA!BC$7,'OTV-广告位'!$B:$B,Market!$D$7)</f>
        <v>#REF!</v>
      </c>
      <c r="BD24" s="150" t="e">
        <f>(Cost!M12+Cost!#REF!)/SUMIFS('OTV-广告位'!$H:$H,'OTV-广告位'!$A:$A,TA!$AY24,'OTV-广告位'!$C:$C,TA!BD$7,'OTV-广告位'!$B:$B,Market!$D$7)</f>
        <v>#REF!</v>
      </c>
    </row>
    <row r="25" spans="2:56">
      <c r="B25" s="103" t="s">
        <v>212</v>
      </c>
      <c r="C25" s="149">
        <f>SUMIFS(Spotplan!$E:$E,Spotplan!$B:$B,TA!C$7,Spotplan!$C:$C,TA!$B25)/SUMIFS(Spotplan!$E:$E,Spotplan!$C:$C,TA!$B25)</f>
        <v>0.40702111422030018</v>
      </c>
      <c r="D25" s="149">
        <f>SUMIFS(Spotplan!$E:$E,Spotplan!$B:$B,TA!D$7,Spotplan!$C:$C,TA!$B25)/SUMIFS(Spotplan!$E:$E,Spotplan!$C:$C,TA!$B25)</f>
        <v>0.33299414907148306</v>
      </c>
      <c r="E25" s="149">
        <f>SUMIFS(Spotplan!$E:$E,Spotplan!$B:$B,TA!E$7,Spotplan!$C:$C,TA!$B25)/SUMIFS(Spotplan!$E:$E,Spotplan!$C:$C,TA!$B25)</f>
        <v>8.3948104807936907E-2</v>
      </c>
      <c r="F25" s="149">
        <f>SUMIFS(Spotplan!$E:$E,Spotplan!$B:$B,TA!F$7,Spotplan!$C:$C,TA!$B25)/SUMIFS(Spotplan!$E:$E,Spotplan!$C:$C,TA!$B25)</f>
        <v>7.8351564487407779E-2</v>
      </c>
      <c r="G25" s="149">
        <f>SUMIFS(Spotplan!$E:$E,Spotplan!$B:$B,TA!G$7,Spotplan!$C:$C,TA!$B25)/SUMIFS(Spotplan!$E:$E,Spotplan!$C:$C,TA!$B25)</f>
        <v>0</v>
      </c>
      <c r="I25" s="148" t="str">
        <f t="shared" si="5"/>
        <v>长沙</v>
      </c>
      <c r="J25" s="149">
        <f>SUMIFS('OTV-广告位'!$E:$E,'OTV-广告位'!$C:$C,TA!J$7,'OTV-广告位'!$A:$A,TA!$I25,'OTV-广告位'!$B:$B,'OTV-广告位'!$B$7)/SUMIFS('OTV-广告位'!$E:$E,'OTV-广告位'!$C:$C,TA!J$7,'OTV-广告位'!$A:$A,TA!$I25,'OTV-广告位'!$B:$B,'OTV-广告位'!$B$6)</f>
        <v>1</v>
      </c>
      <c r="K25" s="149">
        <f>SUMIFS('OTV-广告位'!$E:$E,'OTV-广告位'!$C:$C,TA!K$7,'OTV-广告位'!$A:$A,TA!$I25,'OTV-广告位'!$B:$B,'OTV-广告位'!$B$7)/SUMIFS('OTV-广告位'!$E:$E,'OTV-广告位'!$C:$C,TA!K$7,'OTV-广告位'!$A:$A,TA!$I25,'OTV-广告位'!$B:$B,'OTV-广告位'!$B$6)</f>
        <v>1</v>
      </c>
      <c r="L25" s="149">
        <f>SUMIFS('OTV-广告位'!$E:$E,'OTV-广告位'!$C:$C,TA!L$7,'OTV-广告位'!$A:$A,TA!$I25,'OTV-广告位'!$B:$B,'OTV-广告位'!$B$7)/SUMIFS('OTV-广告位'!$E:$E,'OTV-广告位'!$C:$C,TA!L$7,'OTV-广告位'!$A:$A,TA!$I25,'OTV-广告位'!$B:$B,'OTV-广告位'!$B$6)</f>
        <v>1</v>
      </c>
      <c r="M25" s="149">
        <f>SUMIFS('OTV-广告位'!$E:$E,'OTV-广告位'!$C:$C,TA!M$7,'OTV-广告位'!$A:$A,TA!$I25,'OTV-广告位'!$B:$B,'OTV-广告位'!$B$7)/SUMIFS('OTV-广告位'!$E:$E,'OTV-广告位'!$C:$C,TA!M$7,'OTV-广告位'!$A:$A,TA!$I25,'OTV-广告位'!$B:$B,'OTV-广告位'!$B$6)</f>
        <v>1</v>
      </c>
      <c r="N25" s="149" t="e">
        <f>SUMIFS('OTV-广告位'!$E:$E,'OTV-广告位'!$C:$C,TA!N$7,'OTV-广告位'!$A:$A,TA!$I25,'OTV-广告位'!$B:$B,'OTV-广告位'!$B$7)/SUMIFS('OTV-广告位'!$E:$E,'OTV-广告位'!$C:$C,TA!N$7,'OTV-广告位'!$A:$A,TA!$I25,'OTV-广告位'!$B:$B,'OTV-广告位'!$B$6)</f>
        <v>#DIV/0!</v>
      </c>
      <c r="P25" s="148" t="str">
        <f t="shared" si="6"/>
        <v>长沙</v>
      </c>
      <c r="Q25" s="149">
        <f>SUMIFS('OTV-广告位'!$E:$E,'OTV-广告位'!$C:$C,TA!Q$7,'OTV-广告位'!$A:$A,TA!$I25,'OTV-广告位'!$B:$B,Market!$D$7)/SUMIFS('OTV-广告位'!$E:$E,'OTV-广告位'!$C:$C,TA!Q$7,'OTV-广告位'!$A:$A,TA!$I25,'OTV-广告位'!$B:$B,'OTV-广告位'!$B$7)</f>
        <v>0.48188218857656001</v>
      </c>
      <c r="R25" s="149">
        <f>SUMIFS('OTV-广告位'!$E:$E,'OTV-广告位'!$C:$C,TA!R$7,'OTV-广告位'!$A:$A,TA!$I25,'OTV-广告位'!$B:$B,Market!$D$7)/SUMIFS('OTV-广告位'!$E:$E,'OTV-广告位'!$C:$C,TA!R$7,'OTV-广告位'!$A:$A,TA!$I25,'OTV-广告位'!$B:$B,'OTV-广告位'!$B$7)</f>
        <v>0.15775750108783904</v>
      </c>
      <c r="S25" s="149">
        <f>SUMIFS('OTV-广告位'!$E:$E,'OTV-广告位'!$C:$C,TA!S$7,'OTV-广告位'!$A:$A,TA!$I25,'OTV-广告位'!$B:$B,Market!$D$7)/SUMIFS('OTV-广告位'!$E:$E,'OTV-广告位'!$C:$C,TA!S$7,'OTV-广告位'!$A:$A,TA!$I25,'OTV-广告位'!$B:$B,'OTV-广告位'!$B$7)</f>
        <v>0.70920938211014095</v>
      </c>
      <c r="T25" s="149">
        <f>SUMIFS('OTV-广告位'!$E:$E,'OTV-广告位'!$C:$C,TA!T$7,'OTV-广告位'!$A:$A,TA!$I25,'OTV-广告位'!$B:$B,'OTV-广告位'!$B$8)/SUMIFS('OTV-广告位'!$E:$E,'OTV-广告位'!$C:$C,TA!T$7,'OTV-广告位'!$A:$A,TA!$I25,'OTV-广告位'!$B:$B,'OTV-广告位'!$B$7)</f>
        <v>1</v>
      </c>
      <c r="U25" s="149" t="e">
        <f>SUMIFS('OTV-广告位'!$E:$E,'OTV-广告位'!$C:$C,TA!U$7,'OTV-广告位'!$A:$A,TA!$I25,'OTV-广告位'!$B:$B,'OTV-广告位'!$B$8)/SUMIFS('OTV-广告位'!$E:$E,'OTV-广告位'!$C:$C,TA!U$7,'OTV-广告位'!$A:$A,TA!$I25,'OTV-广告位'!$B:$B,'OTV-广告位'!$B$7)</f>
        <v>#DIV/0!</v>
      </c>
      <c r="W25" s="148" t="str">
        <f t="shared" si="13"/>
        <v>长沙</v>
      </c>
      <c r="X25" s="149">
        <f>SUMIFS('OTV-广告位'!$E:$E,'OTV-广告位'!$C:$C,TA!X$7,'OTV-广告位'!$A:$A,TA!$I25,'OTV-广告位'!$B:$B,$W$6)/SUMIFS('OTV-广告位'!$E:$E,'OTV-广告位'!$C:$C,TA!X$7,'OTV-广告位'!$A:$A,TA!$I25,'OTV-广告位'!$B:$B,'OTV-广告位'!$B$7)</f>
        <v>0.98001361516283414</v>
      </c>
      <c r="Y25" s="149">
        <f>SUMIFS('OTV-广告位'!$E:$E,'OTV-广告位'!$C:$C,TA!Y$7,'OTV-广告位'!$A:$A,TA!$I25,'OTV-广告位'!$B:$B,$W$6)/SUMIFS('OTV-广告位'!$E:$E,'OTV-广告位'!$C:$C,TA!Y$7,'OTV-广告位'!$A:$A,TA!$I25,'OTV-广告位'!$B:$B,'OTV-广告位'!$B$7)</f>
        <v>0.8591477677209397</v>
      </c>
      <c r="Z25" s="149">
        <f>SUMIFS('OTV-广告位'!$E:$E,'OTV-广告位'!$C:$C,TA!Z$7,'OTV-广告位'!$A:$A,TA!$I25,'OTV-广告位'!$B:$B,$W$6)/SUMIFS('OTV-广告位'!$E:$E,'OTV-广告位'!$C:$C,TA!Z$7,'OTV-广告位'!$A:$A,TA!$I25,'OTV-广告位'!$B:$B,'OTV-广告位'!$B$7)</f>
        <v>1</v>
      </c>
      <c r="AA25" s="149">
        <f>SUMIFS('OTV-广告位'!$E:$E,'OTV-广告位'!$C:$C,TA!AA$7,'OTV-广告位'!$A:$A,TA!$I25,'OTV-广告位'!$B:$B,'OTV-广告位'!$B$8)/SUMIFS('OTV-广告位'!$E:$E,'OTV-广告位'!$C:$C,TA!AA$7,'OTV-广告位'!$A:$A,TA!$I25,'OTV-广告位'!$B:$B,'OTV-广告位'!$B$7)</f>
        <v>1</v>
      </c>
      <c r="AB25" s="149" t="e">
        <f>SUMIFS('OTV-广告位'!$E:$E,'OTV-广告位'!$C:$C,TA!AB$7,'OTV-广告位'!$A:$A,TA!$I25,'OTV-广告位'!$B:$B,'OTV-广告位'!$B$8)/SUMIFS('OTV-广告位'!$E:$E,'OTV-广告位'!$C:$C,TA!AB$7,'OTV-广告位'!$A:$A,TA!$I25,'OTV-广告位'!$B:$B,'OTV-广告位'!$B$7)</f>
        <v>#DIV/0!</v>
      </c>
      <c r="AD25" s="148" t="str">
        <f t="shared" si="8"/>
        <v>长沙</v>
      </c>
      <c r="AE25" s="149">
        <f>SUMIFS('OTV-广告位'!$G:$G,'OTV-广告位'!$C:$C,TA!AE$7,'OTV-广告位'!$A:$A,TA!$I25,'OTV-广告位'!$B:$B,Market!$D$7)/SUMIFS('OTV-广告位'!$G:$G,'OTV-广告位'!$C:$C,TA!AE$7,'OTV-广告位'!$A:$A,TA!$I25,'OTV-广告位'!$B:$B,'OTV-广告位'!$B$7)</f>
        <v>0.43991160864664985</v>
      </c>
      <c r="AF25" s="149">
        <f>SUMIFS('OTV-广告位'!$G:$G,'OTV-广告位'!$C:$C,TA!AF$7,'OTV-广告位'!$A:$A,TA!$I25,'OTV-广告位'!$B:$B,Market!$D$7)/SUMIFS('OTV-广告位'!$G:$G,'OTV-广告位'!$C:$C,TA!AF$7,'OTV-广告位'!$A:$A,TA!$I25,'OTV-广告位'!$B:$B,'OTV-广告位'!$B$7)</f>
        <v>0.14820162715117674</v>
      </c>
      <c r="AG25" s="149">
        <f>SUMIFS('OTV-广告位'!$G:$G,'OTV-广告位'!$C:$C,TA!AG$7,'OTV-广告位'!$A:$A,TA!$I25,'OTV-广告位'!$B:$B,Market!$D$7)/SUMIFS('OTV-广告位'!$G:$G,'OTV-广告位'!$C:$C,TA!AG$7,'OTV-广告位'!$A:$A,TA!$I25,'OTV-广告位'!$B:$B,'OTV-广告位'!$B$7)</f>
        <v>0.7243955315593974</v>
      </c>
      <c r="AH25" s="149">
        <f>SUMIFS('OTV-广告位'!$G:$G,'OTV-广告位'!$C:$C,TA!AH$7,'OTV-广告位'!$A:$A,TA!$I25,'OTV-广告位'!$B:$B,'OTV-广告位'!$B$8)/SUMIFS('OTV-广告位'!$G:$G,'OTV-广告位'!$C:$C,TA!AH$7,'OTV-广告位'!$A:$A,TA!$I25,'OTV-广告位'!$B:$B,'OTV-广告位'!$B$7)</f>
        <v>1</v>
      </c>
      <c r="AI25" s="149" t="e">
        <f>SUMIFS('OTV-广告位'!$G:$G,'OTV-广告位'!$C:$C,TA!AI$7,'OTV-广告位'!$A:$A,TA!$I25,'OTV-广告位'!$B:$B,'OTV-广告位'!$B$8)/SUMIFS('OTV-广告位'!$G:$G,'OTV-广告位'!$C:$C,TA!AI$7,'OTV-广告位'!$A:$A,TA!$I25,'OTV-广告位'!$B:$B,'OTV-广告位'!$B$7)</f>
        <v>#DIV/0!</v>
      </c>
      <c r="AK25" s="148" t="str">
        <f t="shared" si="9"/>
        <v>长沙</v>
      </c>
      <c r="AL25" s="149">
        <f>SUMIFS('OTV-广告位'!$H:$H,'OTV-广告位'!$C:$C,TA!AL$7,'OTV-广告位'!$A:$A,TA!$I25,'OTV-广告位'!$B:$B,Market!$D$7)/SUMIFS('OTV-广告位'!$G:$G,'OTV-广告位'!$C:$C,TA!AL$7,'OTV-广告位'!$A:$A,TA!$I25,'OTV-广告位'!$B:$B,'OTV-广告位'!$B$6)</f>
        <v>0.19076534079636642</v>
      </c>
      <c r="AM25" s="149">
        <f>SUMIFS('OTV-广告位'!$H:$H,'OTV-广告位'!$C:$C,TA!AM$7,'OTV-广告位'!$A:$A,TA!$I25,'OTV-广告位'!$B:$B,Market!$D$7)/SUMIFS('OTV-广告位'!$G:$G,'OTV-广告位'!$C:$C,TA!AM$7,'OTV-广告位'!$A:$A,TA!$I25,'OTV-广告位'!$B:$B,'OTV-广告位'!$B$6)</f>
        <v>9.4435840949244232E-2</v>
      </c>
      <c r="AN25" s="149">
        <f>SUMIFS('OTV-广告位'!$H:$H,'OTV-广告位'!$C:$C,TA!AN$7,'OTV-广告位'!$A:$A,TA!$I25,'OTV-广告位'!$B:$B,Market!$D$7)/SUMIFS('OTV-广告位'!$G:$G,'OTV-广告位'!$C:$C,TA!AN$7,'OTV-广告位'!$A:$A,TA!$I25,'OTV-广告位'!$B:$B,'OTV-广告位'!$B$6)</f>
        <v>0.29395600602051947</v>
      </c>
      <c r="AO25" s="149">
        <f>SUMIFS('OTV-广告位'!$K:$K,'OTV-广告位'!$C:$C,TA!AO$7,'OTV-广告位'!$A:$A,TA!$I25,'OTV-广告位'!$B:$B,'OTV-广告位'!$B$8)/SUMIFS('OTV-广告位'!$G:$G,'OTV-广告位'!$C:$C,TA!AO$7,'OTV-广告位'!$A:$A,TA!$I25,'OTV-广告位'!$B:$B,'OTV-广告位'!$B$6)</f>
        <v>6.708591404795379E-2</v>
      </c>
      <c r="AP25" s="149" t="e">
        <f>SUMIFS('OTV-广告位'!$K:$K,'OTV-广告位'!$C:$C,TA!AP$7,'OTV-广告位'!$A:$A,TA!$I25,'OTV-广告位'!$B:$B,'OTV-广告位'!$B$8)/SUMIFS('OTV-广告位'!$G:$G,'OTV-广告位'!$C:$C,TA!AP$7,'OTV-广告位'!$A:$A,TA!$I25,'OTV-广告位'!$B:$B,'OTV-广告位'!$B$6)</f>
        <v>#DIV/0!</v>
      </c>
      <c r="AR25" s="148" t="str">
        <f t="shared" si="10"/>
        <v>长沙</v>
      </c>
      <c r="AS25" s="150">
        <f>SUMIFS('OTV-广告位'!$H:$H,'OTV-广告位'!$C:$C,TA!AS$7,'OTV-广告位'!$A:$A,TA!$I25,'OTV-广告位'!$B:$B,Market!$D$7)/SUMIFS('OTV-广告位'!$E:$E,'OTV-广告位'!$C:$C,TA!AS$7,'OTV-广告位'!$A:$A,TA!$I25,'OTV-广告位'!$B:$B,'OTV-广告位'!$B$6)*1000</f>
        <v>84.635934853224981</v>
      </c>
      <c r="AT25" s="150">
        <f>SUMIFS('OTV-广告位'!$H:$H,'OTV-广告位'!$C:$C,TA!AT$7,'OTV-广告位'!$A:$A,TA!$I25,'OTV-广告位'!$B:$B,Market!$D$7)/SUMIFS('OTV-广告位'!$E:$E,'OTV-广告位'!$C:$C,TA!AT$7,'OTV-广告位'!$A:$A,TA!$I25,'OTV-广告位'!$B:$B,'OTV-广告位'!$B$6)*1000</f>
        <v>36.091248439096852</v>
      </c>
      <c r="AU25" s="150">
        <f>SUMIFS('OTV-广告位'!$H:$H,'OTV-广告位'!$C:$C,TA!AU$7,'OTV-广告位'!$A:$A,TA!$I25,'OTV-广告位'!$B:$B,Market!$D$7)/SUMIFS('OTV-广告位'!$E:$E,'OTV-广告位'!$C:$C,TA!AU$7,'OTV-广告位'!$A:$A,TA!$I25,'OTV-广告位'!$B:$B,'OTV-广告位'!$B$6)*1000</f>
        <v>126.79428687147842</v>
      </c>
      <c r="AV25" s="151">
        <f>SUMIFS('OTV-广告位'!$K:$K,'OTV-广告位'!$C:$C,TA!AV$7,'OTV-广告位'!$A:$A,TA!$I25,'OTV-广告位'!$B:$B,'OTV-广告位'!$B$8)/SUMIFS('OTV-广告位'!$E:$E,'OTV-广告位'!$C:$C,TA!AV$7,'OTV-广告位'!$A:$A,TA!$I25,'OTV-广告位'!$B:$B,'OTV-广告位'!$B$6)*1000</f>
        <v>43.054412437128484</v>
      </c>
      <c r="AW25" s="151" t="e">
        <f>SUMIFS('OTV-广告位'!$K:$K,'OTV-广告位'!$C:$C,TA!AW$7,'OTV-广告位'!$A:$A,TA!$I25,'OTV-广告位'!$B:$B,'OTV-广告位'!$B$8)/SUMIFS('OTV-广告位'!$E:$E,'OTV-广告位'!$C:$C,TA!AW$7,'OTV-广告位'!$A:$A,TA!$I25,'OTV-广告位'!$B:$B,'OTV-广告位'!$B$6)*1000</f>
        <v>#DIV/0!</v>
      </c>
      <c r="AY25" s="148" t="str">
        <f t="shared" si="14"/>
        <v>长沙</v>
      </c>
      <c r="AZ25" s="150">
        <f>(Cost!G13+Cost!N13)/SUMIFS('OTV-广告位'!$H:$H,'OTV-广告位'!$A:$A,TA!$AY25,'OTV-广告位'!$C:$C,TA!AZ$7,'OTV-广告位'!$B:$B,Market!$D$7)</f>
        <v>0.12875056701886375</v>
      </c>
      <c r="BA25" s="150">
        <f>(Cost!H13+Cost!P13)/SUMIFS('OTV-广告位'!$H:$H,'OTV-广告位'!$A:$A,TA!$AY25,'OTV-广告位'!$C:$C,TA!BA$7,'OTV-广告位'!$B:$B,Market!$D$7)</f>
        <v>0.10268847006651885</v>
      </c>
      <c r="BB25" s="150">
        <f>(Cost!J13+Cost!Q13)/SUMIFS('OTV-广告位'!$H:$H,'OTV-广告位'!$A:$A,TA!$AY25,'OTV-广告位'!$C:$C,TA!BB$7,'OTV-广告位'!$B:$B,Market!$D$7)</f>
        <v>0.35715209019165722</v>
      </c>
      <c r="BC25" s="150" t="e">
        <f>(Cost!K13+Cost!#REF!)/SUMIFS('OTV-广告位'!$H:$H,'OTV-广告位'!$A:$A,TA!$AY25,'OTV-广告位'!$C:$C,TA!BC$7,'OTV-广告位'!$B:$B,Market!$D$7)</f>
        <v>#REF!</v>
      </c>
      <c r="BD25" s="150" t="e">
        <f>(Cost!M13+Cost!#REF!)/SUMIFS('OTV-广告位'!$H:$H,'OTV-广告位'!$A:$A,TA!$AY25,'OTV-广告位'!$C:$C,TA!BD$7,'OTV-广告位'!$B:$B,Market!$D$7)</f>
        <v>#REF!</v>
      </c>
    </row>
    <row r="26" spans="2:56">
      <c r="B26" s="103" t="s">
        <v>125</v>
      </c>
      <c r="C26" s="149">
        <f>SUMIFS(Spotplan!$E:$E,Spotplan!$B:$B,TA!C$7,Spotplan!$C:$C,TA!$B26)/SUMIFS(Spotplan!$E:$E,Spotplan!$C:$C,TA!$B26)</f>
        <v>0.43672890053499291</v>
      </c>
      <c r="D26" s="149">
        <f>SUMIFS(Spotplan!$E:$E,Spotplan!$B:$B,TA!D$7,Spotplan!$C:$C,TA!$B26)/SUMIFS(Spotplan!$E:$E,Spotplan!$C:$C,TA!$B26)</f>
        <v>0.19925756086909052</v>
      </c>
      <c r="E26" s="149">
        <f>SUMIFS(Spotplan!$E:$E,Spotplan!$B:$B,TA!E$7,Spotplan!$C:$C,TA!$B26)/SUMIFS(Spotplan!$E:$E,Spotplan!$C:$C,TA!$B26)</f>
        <v>8.4070313352986148E-2</v>
      </c>
      <c r="F26" s="149">
        <f>SUMIFS(Spotplan!$E:$E,Spotplan!$B:$B,TA!F$7,Spotplan!$C:$C,TA!$B26)/SUMIFS(Spotplan!$E:$E,Spotplan!$C:$C,TA!$B26)</f>
        <v>0.15285511518724751</v>
      </c>
      <c r="G26" s="149">
        <f>SUMIFS(Spotplan!$E:$E,Spotplan!$B:$B,TA!G$7,Spotplan!$C:$C,TA!$B26)/SUMIFS(Spotplan!$E:$E,Spotplan!$C:$C,TA!$B26)</f>
        <v>0</v>
      </c>
      <c r="I26" s="148" t="str">
        <f t="shared" si="5"/>
        <v>郑州</v>
      </c>
      <c r="J26" s="149">
        <f>SUMIFS('OTV-广告位'!$E:$E,'OTV-广告位'!$C:$C,TA!J$7,'OTV-广告位'!$A:$A,TA!$I26,'OTV-广告位'!$B:$B,'OTV-广告位'!$B$7)/SUMIFS('OTV-广告位'!$E:$E,'OTV-广告位'!$C:$C,TA!J$7,'OTV-广告位'!$A:$A,TA!$I26,'OTV-广告位'!$B:$B,'OTV-广告位'!$B$6)</f>
        <v>1</v>
      </c>
      <c r="K26" s="149">
        <f>SUMIFS('OTV-广告位'!$E:$E,'OTV-广告位'!$C:$C,TA!K$7,'OTV-广告位'!$A:$A,TA!$I26,'OTV-广告位'!$B:$B,'OTV-广告位'!$B$7)/SUMIFS('OTV-广告位'!$E:$E,'OTV-广告位'!$C:$C,TA!K$7,'OTV-广告位'!$A:$A,TA!$I26,'OTV-广告位'!$B:$B,'OTV-广告位'!$B$6)</f>
        <v>1</v>
      </c>
      <c r="L26" s="149">
        <f>SUMIFS('OTV-广告位'!$E:$E,'OTV-广告位'!$C:$C,TA!L$7,'OTV-广告位'!$A:$A,TA!$I26,'OTV-广告位'!$B:$B,'OTV-广告位'!$B$7)/SUMIFS('OTV-广告位'!$E:$E,'OTV-广告位'!$C:$C,TA!L$7,'OTV-广告位'!$A:$A,TA!$I26,'OTV-广告位'!$B:$B,'OTV-广告位'!$B$6)</f>
        <v>1</v>
      </c>
      <c r="M26" s="149">
        <f>SUMIFS('OTV-广告位'!$E:$E,'OTV-广告位'!$C:$C,TA!M$7,'OTV-广告位'!$A:$A,TA!$I26,'OTV-广告位'!$B:$B,'OTV-广告位'!$B$7)/SUMIFS('OTV-广告位'!$E:$E,'OTV-广告位'!$C:$C,TA!M$7,'OTV-广告位'!$A:$A,TA!$I26,'OTV-广告位'!$B:$B,'OTV-广告位'!$B$6)</f>
        <v>1</v>
      </c>
      <c r="N26" s="149" t="e">
        <f>SUMIFS('OTV-广告位'!$E:$E,'OTV-广告位'!$C:$C,TA!N$7,'OTV-广告位'!$A:$A,TA!$I26,'OTV-广告位'!$B:$B,'OTV-广告位'!$B$7)/SUMIFS('OTV-广告位'!$E:$E,'OTV-广告位'!$C:$C,TA!N$7,'OTV-广告位'!$A:$A,TA!$I26,'OTV-广告位'!$B:$B,'OTV-广告位'!$B$6)</f>
        <v>#DIV/0!</v>
      </c>
      <c r="P26" s="148" t="str">
        <f t="shared" si="6"/>
        <v>郑州</v>
      </c>
      <c r="Q26" s="149">
        <f>SUMIFS('OTV-广告位'!$E:$E,'OTV-广告位'!$C:$C,TA!Q$7,'OTV-广告位'!$A:$A,TA!$I26,'OTV-广告位'!$B:$B,Market!$D$7)/SUMIFS('OTV-广告位'!$E:$E,'OTV-广告位'!$C:$C,TA!Q$7,'OTV-广告位'!$A:$A,TA!$I26,'OTV-广告位'!$B:$B,'OTV-广告位'!$B$7)</f>
        <v>0.36020356665421022</v>
      </c>
      <c r="R26" s="149">
        <f>SUMIFS('OTV-广告位'!$E:$E,'OTV-广告位'!$C:$C,TA!R$7,'OTV-广告位'!$A:$A,TA!$I26,'OTV-广告位'!$B:$B,Market!$D$7)/SUMIFS('OTV-广告位'!$E:$E,'OTV-广告位'!$C:$C,TA!R$7,'OTV-广告位'!$A:$A,TA!$I26,'OTV-广告位'!$B:$B,'OTV-广告位'!$B$7)</f>
        <v>0.28132995387955073</v>
      </c>
      <c r="S26" s="149">
        <f>SUMIFS('OTV-广告位'!$E:$E,'OTV-广告位'!$C:$C,TA!S$7,'OTV-广告位'!$A:$A,TA!$I26,'OTV-广告位'!$B:$B,Market!$D$7)/SUMIFS('OTV-广告位'!$E:$E,'OTV-广告位'!$C:$C,TA!S$7,'OTV-广告位'!$A:$A,TA!$I26,'OTV-广告位'!$B:$B,'OTV-广告位'!$B$7)</f>
        <v>0.30993619435221131</v>
      </c>
      <c r="T26" s="149">
        <f>SUMIFS('OTV-广告位'!$E:$E,'OTV-广告位'!$C:$C,TA!T$7,'OTV-广告位'!$A:$A,TA!$I26,'OTV-广告位'!$B:$B,'OTV-广告位'!$B$8)/SUMIFS('OTV-广告位'!$E:$E,'OTV-广告位'!$C:$C,TA!T$7,'OTV-广告位'!$A:$A,TA!$I26,'OTV-广告位'!$B:$B,'OTV-广告位'!$B$7)</f>
        <v>0.96779294135576832</v>
      </c>
      <c r="U26" s="149" t="e">
        <f>SUMIFS('OTV-广告位'!$E:$E,'OTV-广告位'!$C:$C,TA!U$7,'OTV-广告位'!$A:$A,TA!$I26,'OTV-广告位'!$B:$B,'OTV-广告位'!$B$8)/SUMIFS('OTV-广告位'!$E:$E,'OTV-广告位'!$C:$C,TA!U$7,'OTV-广告位'!$A:$A,TA!$I26,'OTV-广告位'!$B:$B,'OTV-广告位'!$B$7)</f>
        <v>#DIV/0!</v>
      </c>
      <c r="W26" s="148" t="str">
        <f t="shared" si="13"/>
        <v>郑州</v>
      </c>
      <c r="X26" s="149">
        <f>SUMIFS('OTV-广告位'!$E:$E,'OTV-广告位'!$C:$C,TA!X$7,'OTV-广告位'!$A:$A,TA!$I26,'OTV-广告位'!$B:$B,$W$6)/SUMIFS('OTV-广告位'!$E:$E,'OTV-广告位'!$C:$C,TA!X$7,'OTV-广告位'!$A:$A,TA!$I26,'OTV-广告位'!$B:$B,'OTV-广告位'!$B$7)</f>
        <v>0.88457724476154886</v>
      </c>
      <c r="Y26" s="149">
        <f>SUMIFS('OTV-广告位'!$E:$E,'OTV-广告位'!$C:$C,TA!Y$7,'OTV-广告位'!$A:$A,TA!$I26,'OTV-广告位'!$B:$B,$W$6)/SUMIFS('OTV-广告位'!$E:$E,'OTV-广告位'!$C:$C,TA!Y$7,'OTV-广告位'!$A:$A,TA!$I26,'OTV-广告位'!$B:$B,'OTV-广告位'!$B$7)</f>
        <v>0.9646401910875283</v>
      </c>
      <c r="Z26" s="149">
        <f>SUMIFS('OTV-广告位'!$E:$E,'OTV-广告位'!$C:$C,TA!Z$7,'OTV-广告位'!$A:$A,TA!$I26,'OTV-广告位'!$B:$B,$W$6)/SUMIFS('OTV-广告位'!$E:$E,'OTV-广告位'!$C:$C,TA!Z$7,'OTV-广告位'!$A:$A,TA!$I26,'OTV-广告位'!$B:$B,'OTV-广告位'!$B$7)</f>
        <v>0.40948029102869693</v>
      </c>
      <c r="AA26" s="149">
        <f>SUMIFS('OTV-广告位'!$E:$E,'OTV-广告位'!$C:$C,TA!AA$7,'OTV-广告位'!$A:$A,TA!$I26,'OTV-广告位'!$B:$B,'OTV-广告位'!$B$8)/SUMIFS('OTV-广告位'!$E:$E,'OTV-广告位'!$C:$C,TA!AA$7,'OTV-广告位'!$A:$A,TA!$I26,'OTV-广告位'!$B:$B,'OTV-广告位'!$B$7)</f>
        <v>0.96779294135576832</v>
      </c>
      <c r="AB26" s="149" t="e">
        <f>SUMIFS('OTV-广告位'!$E:$E,'OTV-广告位'!$C:$C,TA!AB$7,'OTV-广告位'!$A:$A,TA!$I26,'OTV-广告位'!$B:$B,'OTV-广告位'!$B$8)/SUMIFS('OTV-广告位'!$E:$E,'OTV-广告位'!$C:$C,TA!AB$7,'OTV-广告位'!$A:$A,TA!$I26,'OTV-广告位'!$B:$B,'OTV-广告位'!$B$7)</f>
        <v>#DIV/0!</v>
      </c>
      <c r="AD26" s="148" t="str">
        <f t="shared" si="8"/>
        <v>郑州</v>
      </c>
      <c r="AE26" s="149">
        <f>SUMIFS('OTV-广告位'!$G:$G,'OTV-广告位'!$C:$C,TA!AE$7,'OTV-广告位'!$A:$A,TA!$I26,'OTV-广告位'!$B:$B,Market!$D$7)/SUMIFS('OTV-广告位'!$G:$G,'OTV-广告位'!$C:$C,TA!AE$7,'OTV-广告位'!$A:$A,TA!$I26,'OTV-广告位'!$B:$B,'OTV-广告位'!$B$7)</f>
        <v>0.40827669240299874</v>
      </c>
      <c r="AF26" s="149">
        <f>SUMIFS('OTV-广告位'!$G:$G,'OTV-广告位'!$C:$C,TA!AF$7,'OTV-广告位'!$A:$A,TA!$I26,'OTV-广告位'!$B:$B,Market!$D$7)/SUMIFS('OTV-广告位'!$G:$G,'OTV-广告位'!$C:$C,TA!AF$7,'OTV-广告位'!$A:$A,TA!$I26,'OTV-广告位'!$B:$B,'OTV-广告位'!$B$7)</f>
        <v>0.40364288054022729</v>
      </c>
      <c r="AG26" s="149">
        <f>SUMIFS('OTV-广告位'!$G:$G,'OTV-广告位'!$C:$C,TA!AG$7,'OTV-广告位'!$A:$A,TA!$I26,'OTV-广告位'!$B:$B,Market!$D$7)/SUMIFS('OTV-广告位'!$G:$G,'OTV-广告位'!$C:$C,TA!AG$7,'OTV-广告位'!$A:$A,TA!$I26,'OTV-广告位'!$B:$B,'OTV-广告位'!$B$7)</f>
        <v>0.28855646783888828</v>
      </c>
      <c r="AH26" s="149">
        <f>SUMIFS('OTV-广告位'!$G:$G,'OTV-广告位'!$C:$C,TA!AH$7,'OTV-广告位'!$A:$A,TA!$I26,'OTV-广告位'!$B:$B,'OTV-广告位'!$B$8)/SUMIFS('OTV-广告位'!$G:$G,'OTV-广告位'!$C:$C,TA!AH$7,'OTV-广告位'!$A:$A,TA!$I26,'OTV-广告位'!$B:$B,'OTV-广告位'!$B$7)</f>
        <v>0.94556101616176436</v>
      </c>
      <c r="AI26" s="149" t="e">
        <f>SUMIFS('OTV-广告位'!$G:$G,'OTV-广告位'!$C:$C,TA!AI$7,'OTV-广告位'!$A:$A,TA!$I26,'OTV-广告位'!$B:$B,'OTV-广告位'!$B$8)/SUMIFS('OTV-广告位'!$G:$G,'OTV-广告位'!$C:$C,TA!AI$7,'OTV-广告位'!$A:$A,TA!$I26,'OTV-广告位'!$B:$B,'OTV-广告位'!$B$7)</f>
        <v>#DIV/0!</v>
      </c>
      <c r="AK26" s="148" t="str">
        <f t="shared" si="9"/>
        <v>郑州</v>
      </c>
      <c r="AL26" s="149">
        <f>SUMIFS('OTV-广告位'!$H:$H,'OTV-广告位'!$C:$C,TA!AL$7,'OTV-广告位'!$A:$A,TA!$I26,'OTV-广告位'!$B:$B,Market!$D$7)/SUMIFS('OTV-广告位'!$G:$G,'OTV-广告位'!$C:$C,TA!AL$7,'OTV-广告位'!$A:$A,TA!$I26,'OTV-广告位'!$B:$B,'OTV-广告位'!$B$6)</f>
        <v>0.12063468174913726</v>
      </c>
      <c r="AM26" s="149">
        <f>SUMIFS('OTV-广告位'!$H:$H,'OTV-广告位'!$C:$C,TA!AM$7,'OTV-广告位'!$A:$A,TA!$I26,'OTV-广告位'!$B:$B,Market!$D$7)/SUMIFS('OTV-广告位'!$G:$G,'OTV-广告位'!$C:$C,TA!AM$7,'OTV-广告位'!$A:$A,TA!$I26,'OTV-广告位'!$B:$B,'OTV-广告位'!$B$6)</f>
        <v>9.5333484516340369E-2</v>
      </c>
      <c r="AN26" s="149">
        <f>SUMIFS('OTV-广告位'!$H:$H,'OTV-广告位'!$C:$C,TA!AN$7,'OTV-广告位'!$A:$A,TA!$I26,'OTV-广告位'!$B:$B,Market!$D$7)/SUMIFS('OTV-广告位'!$G:$G,'OTV-广告位'!$C:$C,TA!AN$7,'OTV-广告位'!$A:$A,TA!$I26,'OTV-广告位'!$B:$B,'OTV-广告位'!$B$6)</f>
        <v>0.15061422912058386</v>
      </c>
      <c r="AO26" s="149">
        <f>SUMIFS('OTV-广告位'!$K:$K,'OTV-广告位'!$C:$C,TA!AO$7,'OTV-广告位'!$A:$A,TA!$I26,'OTV-广告位'!$B:$B,'OTV-广告位'!$B$8)/SUMIFS('OTV-广告位'!$G:$G,'OTV-广告位'!$C:$C,TA!AO$7,'OTV-广告位'!$A:$A,TA!$I26,'OTV-广告位'!$B:$B,'OTV-广告位'!$B$6)</f>
        <v>0.10416310097231392</v>
      </c>
      <c r="AP26" s="149" t="e">
        <f>SUMIFS('OTV-广告位'!$K:$K,'OTV-广告位'!$C:$C,TA!AP$7,'OTV-广告位'!$A:$A,TA!$I26,'OTV-广告位'!$B:$B,'OTV-广告位'!$B$8)/SUMIFS('OTV-广告位'!$G:$G,'OTV-广告位'!$C:$C,TA!AP$7,'OTV-广告位'!$A:$A,TA!$I26,'OTV-广告位'!$B:$B,'OTV-广告位'!$B$6)</f>
        <v>#DIV/0!</v>
      </c>
      <c r="AR26" s="148" t="str">
        <f t="shared" si="10"/>
        <v>郑州</v>
      </c>
      <c r="AS26" s="150">
        <f>SUMIFS('OTV-广告位'!$H:$H,'OTV-广告位'!$C:$C,TA!AS$7,'OTV-广告位'!$A:$A,TA!$I26,'OTV-广告位'!$B:$B,Market!$D$7)/SUMIFS('OTV-广告位'!$E:$E,'OTV-广告位'!$C:$C,TA!AS$7,'OTV-广告位'!$A:$A,TA!$I26,'OTV-广告位'!$B:$B,'OTV-广告位'!$B$6)*1000</f>
        <v>53.114562104395333</v>
      </c>
      <c r="AT26" s="150">
        <f>SUMIFS('OTV-广告位'!$H:$H,'OTV-广告位'!$C:$C,TA!AT$7,'OTV-广告位'!$A:$A,TA!$I26,'OTV-广告位'!$B:$B,Market!$D$7)/SUMIFS('OTV-广告位'!$E:$E,'OTV-广告位'!$C:$C,TA!AT$7,'OTV-广告位'!$A:$A,TA!$I26,'OTV-广告位'!$B:$B,'OTV-广告位'!$B$6)*1000</f>
        <v>36.221426024187508</v>
      </c>
      <c r="AU26" s="150">
        <f>SUMIFS('OTV-广告位'!$H:$H,'OTV-广告位'!$C:$C,TA!AU$7,'OTV-广告位'!$A:$A,TA!$I26,'OTV-广告位'!$B:$B,Market!$D$7)/SUMIFS('OTV-广告位'!$E:$E,'OTV-广告位'!$C:$C,TA!AU$7,'OTV-广告位'!$A:$A,TA!$I26,'OTV-广告位'!$B:$B,'OTV-广告位'!$B$6)*1000</f>
        <v>62.723137614105944</v>
      </c>
      <c r="AV26" s="151">
        <f>SUMIFS('OTV-广告位'!$K:$K,'OTV-广告位'!$C:$C,TA!AV$7,'OTV-广告位'!$A:$A,TA!$I26,'OTV-广告位'!$B:$B,'OTV-广告位'!$B$8)/SUMIFS('OTV-广告位'!$E:$E,'OTV-广告位'!$C:$C,TA!AV$7,'OTV-广告位'!$A:$A,TA!$I26,'OTV-广告位'!$B:$B,'OTV-广告位'!$B$6)*1000</f>
        <v>60.868364214802625</v>
      </c>
      <c r="AW26" s="151" t="e">
        <f>SUMIFS('OTV-广告位'!$K:$K,'OTV-广告位'!$C:$C,TA!AW$7,'OTV-广告位'!$A:$A,TA!$I26,'OTV-广告位'!$B:$B,'OTV-广告位'!$B$8)/SUMIFS('OTV-广告位'!$E:$E,'OTV-广告位'!$C:$C,TA!AW$7,'OTV-广告位'!$A:$A,TA!$I26,'OTV-广告位'!$B:$B,'OTV-广告位'!$B$6)*1000</f>
        <v>#DIV/0!</v>
      </c>
      <c r="AY26" s="148" t="str">
        <f t="shared" si="14"/>
        <v>郑州</v>
      </c>
      <c r="AZ26" s="150">
        <f>(Cost!G14+Cost!N14)/SUMIFS('OTV-广告位'!$H:$H,'OTV-广告位'!$A:$A,TA!$AY26,'OTV-广告位'!$C:$C,TA!AZ$7,'OTV-广告位'!$B:$B,Market!$D$7)</f>
        <v>0.26195111336766519</v>
      </c>
      <c r="BA26" s="150">
        <f>(Cost!H14+Cost!P14)/SUMIFS('OTV-广告位'!$H:$H,'OTV-广告位'!$A:$A,TA!$AY26,'OTV-广告位'!$C:$C,TA!BA$7,'OTV-广告位'!$B:$B,Market!$D$7)</f>
        <v>0.12648671864675565</v>
      </c>
      <c r="BB26" s="150">
        <f>(Cost!J14+Cost!Q14)/SUMIFS('OTV-广告位'!$H:$H,'OTV-广告位'!$A:$A,TA!$AY26,'OTV-广告位'!$C:$C,TA!BB$7,'OTV-广告位'!$B:$B,Market!$D$7)</f>
        <v>0.73868702290076327</v>
      </c>
      <c r="BC26" s="150" t="e">
        <f>(Cost!K14+Cost!#REF!)/SUMIFS('OTV-广告位'!$H:$H,'OTV-广告位'!$A:$A,TA!$AY26,'OTV-广告位'!$C:$C,TA!BC$7,'OTV-广告位'!$B:$B,Market!$D$7)</f>
        <v>#REF!</v>
      </c>
      <c r="BD26" s="150" t="e">
        <f>(Cost!M14+Cost!#REF!)/SUMIFS('OTV-广告位'!$H:$H,'OTV-广告位'!$A:$A,TA!$AY26,'OTV-广告位'!$C:$C,TA!BD$7,'OTV-广告位'!$B:$B,Market!$D$7)</f>
        <v>#REF!</v>
      </c>
    </row>
    <row r="27" spans="2:56">
      <c r="B27" s="103" t="s">
        <v>127</v>
      </c>
      <c r="C27" s="149">
        <f>SUMIFS(Spotplan!$E:$E,Spotplan!$B:$B,TA!C$7,Spotplan!$C:$C,TA!$B27)/SUMIFS(Spotplan!$E:$E,Spotplan!$C:$C,TA!$B27)</f>
        <v>0.27397260273972601</v>
      </c>
      <c r="D27" s="149">
        <f>SUMIFS(Spotplan!$E:$E,Spotplan!$B:$B,TA!D$7,Spotplan!$C:$C,TA!$B27)/SUMIFS(Spotplan!$E:$E,Spotplan!$C:$C,TA!$B27)</f>
        <v>0.42374429223744292</v>
      </c>
      <c r="E27" s="149">
        <f>SUMIFS(Spotplan!$E:$E,Spotplan!$B:$B,TA!E$7,Spotplan!$C:$C,TA!$B27)/SUMIFS(Spotplan!$E:$E,Spotplan!$C:$C,TA!$B27)</f>
        <v>5.0228310502283102E-2</v>
      </c>
      <c r="F27" s="149">
        <f>SUMIFS(Spotplan!$E:$E,Spotplan!$B:$B,TA!F$7,Spotplan!$C:$C,TA!$B27)/SUMIFS(Spotplan!$E:$E,Spotplan!$C:$C,TA!$B27)</f>
        <v>0.17047184170471841</v>
      </c>
      <c r="G27" s="149">
        <f>SUMIFS(Spotplan!$E:$E,Spotplan!$B:$B,TA!G$7,Spotplan!$C:$C,TA!$B27)/SUMIFS(Spotplan!$E:$E,Spotplan!$C:$C,TA!$B27)</f>
        <v>0</v>
      </c>
      <c r="I27" s="148" t="str">
        <f t="shared" si="5"/>
        <v>南通</v>
      </c>
      <c r="J27" s="149">
        <f>SUMIFS('OTV-广告位'!$E:$E,'OTV-广告位'!$C:$C,TA!J$7,'OTV-广告位'!$A:$A,TA!$I27,'OTV-广告位'!$B:$B,'OTV-广告位'!$B$7)/SUMIFS('OTV-广告位'!$E:$E,'OTV-广告位'!$C:$C,TA!J$7,'OTV-广告位'!$A:$A,TA!$I27,'OTV-广告位'!$B:$B,'OTV-广告位'!$B$6)</f>
        <v>1</v>
      </c>
      <c r="K27" s="149">
        <f>SUMIFS('OTV-广告位'!$E:$E,'OTV-广告位'!$C:$C,TA!K$7,'OTV-广告位'!$A:$A,TA!$I27,'OTV-广告位'!$B:$B,'OTV-广告位'!$B$7)/SUMIFS('OTV-广告位'!$E:$E,'OTV-广告位'!$C:$C,TA!K$7,'OTV-广告位'!$A:$A,TA!$I27,'OTV-广告位'!$B:$B,'OTV-广告位'!$B$6)</f>
        <v>1</v>
      </c>
      <c r="L27" s="149">
        <f>SUMIFS('OTV-广告位'!$E:$E,'OTV-广告位'!$C:$C,TA!L$7,'OTV-广告位'!$A:$A,TA!$I27,'OTV-广告位'!$B:$B,'OTV-广告位'!$B$7)/SUMIFS('OTV-广告位'!$E:$E,'OTV-广告位'!$C:$C,TA!L$7,'OTV-广告位'!$A:$A,TA!$I27,'OTV-广告位'!$B:$B,'OTV-广告位'!$B$6)</f>
        <v>1</v>
      </c>
      <c r="M27" s="149">
        <f>SUMIFS('OTV-广告位'!$E:$E,'OTV-广告位'!$C:$C,TA!M$7,'OTV-广告位'!$A:$A,TA!$I27,'OTV-广告位'!$B:$B,'OTV-广告位'!$B$7)/SUMIFS('OTV-广告位'!$E:$E,'OTV-广告位'!$C:$C,TA!M$7,'OTV-广告位'!$A:$A,TA!$I27,'OTV-广告位'!$B:$B,'OTV-广告位'!$B$6)</f>
        <v>1</v>
      </c>
      <c r="N27" s="149" t="e">
        <f>SUMIFS('OTV-广告位'!$E:$E,'OTV-广告位'!$C:$C,TA!N$7,'OTV-广告位'!$A:$A,TA!$I27,'OTV-广告位'!$B:$B,'OTV-广告位'!$B$7)/SUMIFS('OTV-广告位'!$E:$E,'OTV-广告位'!$C:$C,TA!N$7,'OTV-广告位'!$A:$A,TA!$I27,'OTV-广告位'!$B:$B,'OTV-广告位'!$B$6)</f>
        <v>#DIV/0!</v>
      </c>
      <c r="P27" s="148" t="str">
        <f t="shared" si="6"/>
        <v>南通</v>
      </c>
      <c r="Q27" s="149">
        <f>SUMIFS('OTV-广告位'!$E:$E,'OTV-广告位'!$C:$C,TA!Q$7,'OTV-广告位'!$A:$A,TA!$I27,'OTV-广告位'!$B:$B,Market!$D$7)/SUMIFS('OTV-广告位'!$E:$E,'OTV-广告位'!$C:$C,TA!Q$7,'OTV-广告位'!$A:$A,TA!$I27,'OTV-广告位'!$B:$B,'OTV-广告位'!$B$7)</f>
        <v>0.30897478690328284</v>
      </c>
      <c r="R27" s="149">
        <f>SUMIFS('OTV-广告位'!$E:$E,'OTV-广告位'!$C:$C,TA!R$7,'OTV-广告位'!$A:$A,TA!$I27,'OTV-广告位'!$B:$B,Market!$D$7)/SUMIFS('OTV-广告位'!$E:$E,'OTV-广告位'!$C:$C,TA!R$7,'OTV-广告位'!$A:$A,TA!$I27,'OTV-广告位'!$B:$B,'OTV-广告位'!$B$7)</f>
        <v>0.37129761190119381</v>
      </c>
      <c r="S27" s="149">
        <f>SUMIFS('OTV-广告位'!$E:$E,'OTV-广告位'!$C:$C,TA!S$7,'OTV-广告位'!$A:$A,TA!$I27,'OTV-广告位'!$B:$B,Market!$D$7)/SUMIFS('OTV-广告位'!$E:$E,'OTV-广告位'!$C:$C,TA!S$7,'OTV-广告位'!$A:$A,TA!$I27,'OTV-广告位'!$B:$B,'OTV-广告位'!$B$7)</f>
        <v>0.39734007610406674</v>
      </c>
      <c r="T27" s="149">
        <f>SUMIFS('OTV-广告位'!$E:$E,'OTV-广告位'!$C:$C,TA!T$7,'OTV-广告位'!$A:$A,TA!$I27,'OTV-广告位'!$B:$B,'OTV-广告位'!$B$8)/SUMIFS('OTV-广告位'!$E:$E,'OTV-广告位'!$C:$C,TA!T$7,'OTV-广告位'!$A:$A,TA!$I27,'OTV-广告位'!$B:$B,'OTV-广告位'!$B$7)</f>
        <v>1</v>
      </c>
      <c r="U27" s="149" t="e">
        <f>SUMIFS('OTV-广告位'!$E:$E,'OTV-广告位'!$C:$C,TA!U$7,'OTV-广告位'!$A:$A,TA!$I27,'OTV-广告位'!$B:$B,'OTV-广告位'!$B$8)/SUMIFS('OTV-广告位'!$E:$E,'OTV-广告位'!$C:$C,TA!U$7,'OTV-广告位'!$A:$A,TA!$I27,'OTV-广告位'!$B:$B,'OTV-广告位'!$B$7)</f>
        <v>#DIV/0!</v>
      </c>
      <c r="W27" s="148" t="str">
        <f t="shared" si="13"/>
        <v>南通</v>
      </c>
      <c r="X27" s="149">
        <f>SUMIFS('OTV-广告位'!$E:$E,'OTV-广告位'!$C:$C,TA!X$7,'OTV-广告位'!$A:$A,TA!$I27,'OTV-广告位'!$B:$B,$W$6)/SUMIFS('OTV-广告位'!$E:$E,'OTV-广告位'!$C:$C,TA!X$7,'OTV-广告位'!$A:$A,TA!$I27,'OTV-广告位'!$B:$B,'OTV-广告位'!$B$7)</f>
        <v>0.91940802690056311</v>
      </c>
      <c r="Y27" s="149">
        <f>SUMIFS('OTV-广告位'!$E:$E,'OTV-广告位'!$C:$C,TA!Y$7,'OTV-广告位'!$A:$A,TA!$I27,'OTV-广告位'!$B:$B,$W$6)/SUMIFS('OTV-广告位'!$E:$E,'OTV-广告位'!$C:$C,TA!Y$7,'OTV-广告位'!$A:$A,TA!$I27,'OTV-广告位'!$B:$B,'OTV-广告位'!$B$7)</f>
        <v>0.99529981156059211</v>
      </c>
      <c r="Z27" s="149">
        <f>SUMIFS('OTV-广告位'!$E:$E,'OTV-广告位'!$C:$C,TA!Z$7,'OTV-广告位'!$A:$A,TA!$I27,'OTV-广告位'!$B:$B,$W$6)/SUMIFS('OTV-广告位'!$E:$E,'OTV-广告位'!$C:$C,TA!Z$7,'OTV-广告位'!$A:$A,TA!$I27,'OTV-广告位'!$B:$B,'OTV-广告位'!$B$7)</f>
        <v>0.77546821353759965</v>
      </c>
      <c r="AA27" s="149">
        <f>SUMIFS('OTV-广告位'!$E:$E,'OTV-广告位'!$C:$C,TA!AA$7,'OTV-广告位'!$A:$A,TA!$I27,'OTV-广告位'!$B:$B,'OTV-广告位'!$B$8)/SUMIFS('OTV-广告位'!$E:$E,'OTV-广告位'!$C:$C,TA!AA$7,'OTV-广告位'!$A:$A,TA!$I27,'OTV-广告位'!$B:$B,'OTV-广告位'!$B$7)</f>
        <v>1</v>
      </c>
      <c r="AB27" s="149" t="e">
        <f>SUMIFS('OTV-广告位'!$E:$E,'OTV-广告位'!$C:$C,TA!AB$7,'OTV-广告位'!$A:$A,TA!$I27,'OTV-广告位'!$B:$B,'OTV-广告位'!$B$8)/SUMIFS('OTV-广告位'!$E:$E,'OTV-广告位'!$C:$C,TA!AB$7,'OTV-广告位'!$A:$A,TA!$I27,'OTV-广告位'!$B:$B,'OTV-广告位'!$B$7)</f>
        <v>#DIV/0!</v>
      </c>
      <c r="AD27" s="148" t="str">
        <f t="shared" si="8"/>
        <v>南通</v>
      </c>
      <c r="AE27" s="149">
        <f>SUMIFS('OTV-广告位'!$G:$G,'OTV-广告位'!$C:$C,TA!AE$7,'OTV-广告位'!$A:$A,TA!$I27,'OTV-广告位'!$B:$B,Market!$D$7)/SUMIFS('OTV-广告位'!$G:$G,'OTV-广告位'!$C:$C,TA!AE$7,'OTV-广告位'!$A:$A,TA!$I27,'OTV-广告位'!$B:$B,'OTV-广告位'!$B$7)</f>
        <v>0.29494551229395982</v>
      </c>
      <c r="AF27" s="149">
        <f>SUMIFS('OTV-广告位'!$G:$G,'OTV-广告位'!$C:$C,TA!AF$7,'OTV-广告位'!$A:$A,TA!$I27,'OTV-广告位'!$B:$B,Market!$D$7)/SUMIFS('OTV-广告位'!$G:$G,'OTV-广告位'!$C:$C,TA!AF$7,'OTV-广告位'!$A:$A,TA!$I27,'OTV-广告位'!$B:$B,'OTV-广告位'!$B$7)</f>
        <v>0.30782951209542564</v>
      </c>
      <c r="AG27" s="149">
        <f>SUMIFS('OTV-广告位'!$G:$G,'OTV-广告位'!$C:$C,TA!AG$7,'OTV-广告位'!$A:$A,TA!$I27,'OTV-广告位'!$B:$B,Market!$D$7)/SUMIFS('OTV-广告位'!$G:$G,'OTV-广告位'!$C:$C,TA!AG$7,'OTV-广告位'!$A:$A,TA!$I27,'OTV-广告位'!$B:$B,'OTV-广告位'!$B$7)</f>
        <v>0.4631534493680432</v>
      </c>
      <c r="AH27" s="149">
        <f>SUMIFS('OTV-广告位'!$G:$G,'OTV-广告位'!$C:$C,TA!AH$7,'OTV-广告位'!$A:$A,TA!$I27,'OTV-广告位'!$B:$B,'OTV-广告位'!$B$8)/SUMIFS('OTV-广告位'!$G:$G,'OTV-广告位'!$C:$C,TA!AH$7,'OTV-广告位'!$A:$A,TA!$I27,'OTV-广告位'!$B:$B,'OTV-广告位'!$B$7)</f>
        <v>1</v>
      </c>
      <c r="AI27" s="149" t="e">
        <f>SUMIFS('OTV-广告位'!$G:$G,'OTV-广告位'!$C:$C,TA!AI$7,'OTV-广告位'!$A:$A,TA!$I27,'OTV-广告位'!$B:$B,'OTV-广告位'!$B$8)/SUMIFS('OTV-广告位'!$G:$G,'OTV-广告位'!$C:$C,TA!AI$7,'OTV-广告位'!$A:$A,TA!$I27,'OTV-广告位'!$B:$B,'OTV-广告位'!$B$7)</f>
        <v>#DIV/0!</v>
      </c>
      <c r="AK27" s="148" t="str">
        <f t="shared" si="9"/>
        <v>南通</v>
      </c>
      <c r="AL27" s="149">
        <f>SUMIFS('OTV-广告位'!$H:$H,'OTV-广告位'!$C:$C,TA!AL$7,'OTV-广告位'!$A:$A,TA!$I27,'OTV-广告位'!$B:$B,Market!$D$7)/SUMIFS('OTV-广告位'!$G:$G,'OTV-广告位'!$C:$C,TA!AL$7,'OTV-广告位'!$A:$A,TA!$I27,'OTV-广告位'!$B:$B,'OTV-广告位'!$B$6)</f>
        <v>0.16695521771914085</v>
      </c>
      <c r="AM27" s="149">
        <f>SUMIFS('OTV-广告位'!$H:$H,'OTV-广告位'!$C:$C,TA!AM$7,'OTV-广告位'!$A:$A,TA!$I27,'OTV-广告位'!$B:$B,Market!$D$7)/SUMIFS('OTV-广告位'!$G:$G,'OTV-广告位'!$C:$C,TA!AM$7,'OTV-广告位'!$A:$A,TA!$I27,'OTV-广告位'!$B:$B,'OTV-广告位'!$B$6)</f>
        <v>0.28878525510014491</v>
      </c>
      <c r="AN27" s="149">
        <f>SUMIFS('OTV-广告位'!$H:$H,'OTV-广告位'!$C:$C,TA!AN$7,'OTV-广告位'!$A:$A,TA!$I27,'OTV-广告位'!$B:$B,Market!$D$7)/SUMIFS('OTV-广告位'!$G:$G,'OTV-广告位'!$C:$C,TA!AN$7,'OTV-广告位'!$A:$A,TA!$I27,'OTV-广告位'!$B:$B,'OTV-广告位'!$B$6)</f>
        <v>0.15821543844831226</v>
      </c>
      <c r="AO27" s="149">
        <f>SUMIFS('OTV-广告位'!$K:$K,'OTV-广告位'!$C:$C,TA!AO$7,'OTV-广告位'!$A:$A,TA!$I27,'OTV-广告位'!$B:$B,'OTV-广告位'!$B$8)/SUMIFS('OTV-广告位'!$G:$G,'OTV-广告位'!$C:$C,TA!AO$7,'OTV-广告位'!$A:$A,TA!$I27,'OTV-广告位'!$B:$B,'OTV-广告位'!$B$6)</f>
        <v>0.17523156959776678</v>
      </c>
      <c r="AP27" s="149" t="e">
        <f>SUMIFS('OTV-广告位'!$K:$K,'OTV-广告位'!$C:$C,TA!AP$7,'OTV-广告位'!$A:$A,TA!$I27,'OTV-广告位'!$B:$B,'OTV-广告位'!$B$8)/SUMIFS('OTV-广告位'!$G:$G,'OTV-广告位'!$C:$C,TA!AP$7,'OTV-广告位'!$A:$A,TA!$I27,'OTV-广告位'!$B:$B,'OTV-广告位'!$B$6)</f>
        <v>#DIV/0!</v>
      </c>
      <c r="AR27" s="148" t="str">
        <f t="shared" si="10"/>
        <v>南通</v>
      </c>
      <c r="AS27" s="150">
        <f>SUMIFS('OTV-广告位'!$H:$H,'OTV-广告位'!$C:$C,TA!AS$7,'OTV-广告位'!$A:$A,TA!$I27,'OTV-广告位'!$B:$B,Market!$D$7)/SUMIFS('OTV-广告位'!$E:$E,'OTV-广告位'!$C:$C,TA!AS$7,'OTV-广告位'!$A:$A,TA!$I27,'OTV-广告位'!$B:$B,'OTV-广告位'!$B$6)*1000</f>
        <v>61.246376274098935</v>
      </c>
      <c r="AT27" s="150">
        <f>SUMIFS('OTV-广告位'!$H:$H,'OTV-广告位'!$C:$C,TA!AT$7,'OTV-广告位'!$A:$A,TA!$I27,'OTV-广告位'!$B:$B,Market!$D$7)/SUMIFS('OTV-广告位'!$E:$E,'OTV-广告位'!$C:$C,TA!AT$7,'OTV-广告位'!$A:$A,TA!$I27,'OTV-广告位'!$B:$B,'OTV-广告位'!$B$6)*1000</f>
        <v>67.125600839555858</v>
      </c>
      <c r="AU27" s="150">
        <f>SUMIFS('OTV-广告位'!$H:$H,'OTV-广告位'!$C:$C,TA!AU$7,'OTV-广告位'!$A:$A,TA!$I27,'OTV-广告位'!$B:$B,Market!$D$7)/SUMIFS('OTV-广告位'!$E:$E,'OTV-广告位'!$C:$C,TA!AU$7,'OTV-广告位'!$A:$A,TA!$I27,'OTV-广告位'!$B:$B,'OTV-广告位'!$B$6)*1000</f>
        <v>65.010721501258075</v>
      </c>
      <c r="AV27" s="151">
        <f>SUMIFS('OTV-广告位'!$K:$K,'OTV-广告位'!$C:$C,TA!AV$7,'OTV-广告位'!$A:$A,TA!$I27,'OTV-广告位'!$B:$B,'OTV-广告位'!$B$8)/SUMIFS('OTV-广告位'!$E:$E,'OTV-广告位'!$C:$C,TA!AV$7,'OTV-广告位'!$A:$A,TA!$I27,'OTV-广告位'!$B:$B,'OTV-广告位'!$B$6)*1000</f>
        <v>94.354539598258739</v>
      </c>
      <c r="AW27" s="151" t="e">
        <f>SUMIFS('OTV-广告位'!$K:$K,'OTV-广告位'!$C:$C,TA!AW$7,'OTV-广告位'!$A:$A,TA!$I27,'OTV-广告位'!$B:$B,'OTV-广告位'!$B$8)/SUMIFS('OTV-广告位'!$E:$E,'OTV-广告位'!$C:$C,TA!AW$7,'OTV-广告位'!$A:$A,TA!$I27,'OTV-广告位'!$B:$B,'OTV-广告位'!$B$6)*1000</f>
        <v>#DIV/0!</v>
      </c>
      <c r="AY27" s="148" t="str">
        <f t="shared" si="14"/>
        <v>南通</v>
      </c>
      <c r="AZ27" s="150">
        <f>(Cost!G15+Cost!N15)/SUMIFS('OTV-广告位'!$H:$H,'OTV-广告位'!$A:$A,TA!$AY27,'OTV-广告位'!$C:$C,TA!AZ$7,'OTV-广告位'!$B:$B,Market!$D$7)</f>
        <v>0.79309683604985604</v>
      </c>
      <c r="BA27" s="150">
        <f>(Cost!H15+Cost!P15)/SUMIFS('OTV-广告位'!$H:$H,'OTV-广告位'!$A:$A,TA!$AY27,'OTV-广告位'!$C:$C,TA!BA$7,'OTV-广告位'!$B:$B,Market!$D$7)</f>
        <v>0.12713118445602523</v>
      </c>
      <c r="BB27" s="150">
        <f>(Cost!J15+Cost!Q15)/SUMIFS('OTV-广告位'!$H:$H,'OTV-广告位'!$A:$A,TA!$AY27,'OTV-广告位'!$C:$C,TA!BB$7,'OTV-广告位'!$B:$B,Market!$D$7)</f>
        <v>1.4380415633937083</v>
      </c>
      <c r="BC27" s="150" t="e">
        <f>(Cost!K15+Cost!#REF!)/SUMIFS('OTV-广告位'!$H:$H,'OTV-广告位'!$A:$A,TA!$AY27,'OTV-广告位'!$C:$C,TA!BC$7,'OTV-广告位'!$B:$B,Market!$D$7)</f>
        <v>#REF!</v>
      </c>
      <c r="BD27" s="150" t="e">
        <f>(Cost!M15+Cost!#REF!)/SUMIFS('OTV-广告位'!$H:$H,'OTV-广告位'!$A:$A,TA!$AY27,'OTV-广告位'!$C:$C,TA!BD$7,'OTV-广告位'!$B:$B,Market!$D$7)</f>
        <v>#REF!</v>
      </c>
    </row>
    <row r="28" spans="2:56">
      <c r="B28" s="103" t="s">
        <v>117</v>
      </c>
      <c r="C28" s="149">
        <f>SUMIFS(Spotplan!$E:$E,Spotplan!$B:$B,TA!C$7,Spotplan!$C:$C,TA!$B28)/SUMIFS(Spotplan!$E:$E,Spotplan!$C:$C,TA!$B28)</f>
        <v>0.31070195627157654</v>
      </c>
      <c r="D28" s="149">
        <f>SUMIFS(Spotplan!$E:$E,Spotplan!$B:$B,TA!D$7,Spotplan!$C:$C,TA!$B28)/SUMIFS(Spotplan!$E:$E,Spotplan!$C:$C,TA!$B28)</f>
        <v>0.42563291139240506</v>
      </c>
      <c r="E28" s="149">
        <f>SUMIFS(Spotplan!$E:$E,Spotplan!$B:$B,TA!E$7,Spotplan!$C:$C,TA!$B28)/SUMIFS(Spotplan!$E:$E,Spotplan!$C:$C,TA!$B28)</f>
        <v>7.1202531645569625E-2</v>
      </c>
      <c r="F28" s="149">
        <f>SUMIFS(Spotplan!$E:$E,Spotplan!$B:$B,TA!F$7,Spotplan!$C:$C,TA!$B28)/SUMIFS(Spotplan!$E:$E,Spotplan!$C:$C,TA!$B28)</f>
        <v>9.0621403912543155E-2</v>
      </c>
      <c r="G28" s="149">
        <f>SUMIFS(Spotplan!$E:$E,Spotplan!$B:$B,TA!G$7,Spotplan!$C:$C,TA!$B28)/SUMIFS(Spotplan!$E:$E,Spotplan!$C:$C,TA!$B28)</f>
        <v>0</v>
      </c>
      <c r="I28" s="148" t="str">
        <f t="shared" si="5"/>
        <v>无锡</v>
      </c>
      <c r="J28" s="149">
        <f>SUMIFS('OTV-广告位'!$E:$E,'OTV-广告位'!$C:$C,TA!J$7,'OTV-广告位'!$A:$A,TA!$I28,'OTV-广告位'!$B:$B,'OTV-广告位'!$B$7)/SUMIFS('OTV-广告位'!$E:$E,'OTV-广告位'!$C:$C,TA!J$7,'OTV-广告位'!$A:$A,TA!$I28,'OTV-广告位'!$B:$B,'OTV-广告位'!$B$6)</f>
        <v>1</v>
      </c>
      <c r="K28" s="149">
        <f>SUMIFS('OTV-广告位'!$E:$E,'OTV-广告位'!$C:$C,TA!K$7,'OTV-广告位'!$A:$A,TA!$I28,'OTV-广告位'!$B:$B,'OTV-广告位'!$B$7)/SUMIFS('OTV-广告位'!$E:$E,'OTV-广告位'!$C:$C,TA!K$7,'OTV-广告位'!$A:$A,TA!$I28,'OTV-广告位'!$B:$B,'OTV-广告位'!$B$6)</f>
        <v>1</v>
      </c>
      <c r="L28" s="149">
        <f>SUMIFS('OTV-广告位'!$E:$E,'OTV-广告位'!$C:$C,TA!L$7,'OTV-广告位'!$A:$A,TA!$I28,'OTV-广告位'!$B:$B,'OTV-广告位'!$B$7)/SUMIFS('OTV-广告位'!$E:$E,'OTV-广告位'!$C:$C,TA!L$7,'OTV-广告位'!$A:$A,TA!$I28,'OTV-广告位'!$B:$B,'OTV-广告位'!$B$6)</f>
        <v>1</v>
      </c>
      <c r="M28" s="149">
        <f>SUMIFS('OTV-广告位'!$E:$E,'OTV-广告位'!$C:$C,TA!M$7,'OTV-广告位'!$A:$A,TA!$I28,'OTV-广告位'!$B:$B,'OTV-广告位'!$B$7)/SUMIFS('OTV-广告位'!$E:$E,'OTV-广告位'!$C:$C,TA!M$7,'OTV-广告位'!$A:$A,TA!$I28,'OTV-广告位'!$B:$B,'OTV-广告位'!$B$6)</f>
        <v>1</v>
      </c>
      <c r="N28" s="149" t="e">
        <f>SUMIFS('OTV-广告位'!$E:$E,'OTV-广告位'!$C:$C,TA!N$7,'OTV-广告位'!$A:$A,TA!$I28,'OTV-广告位'!$B:$B,'OTV-广告位'!$B$7)/SUMIFS('OTV-广告位'!$E:$E,'OTV-广告位'!$C:$C,TA!N$7,'OTV-广告位'!$A:$A,TA!$I28,'OTV-广告位'!$B:$B,'OTV-广告位'!$B$6)</f>
        <v>#DIV/0!</v>
      </c>
      <c r="P28" s="148" t="str">
        <f t="shared" si="6"/>
        <v>无锡</v>
      </c>
      <c r="Q28" s="149">
        <f>SUMIFS('OTV-广告位'!$E:$E,'OTV-广告位'!$C:$C,TA!Q$7,'OTV-广告位'!$A:$A,TA!$I28,'OTV-广告位'!$B:$B,Market!$D$7)/SUMIFS('OTV-广告位'!$E:$E,'OTV-广告位'!$C:$C,TA!Q$7,'OTV-广告位'!$A:$A,TA!$I28,'OTV-广告位'!$B:$B,'OTV-广告位'!$B$7)</f>
        <v>0.68870344373386017</v>
      </c>
      <c r="R28" s="149">
        <f>SUMIFS('OTV-广告位'!$E:$E,'OTV-广告位'!$C:$C,TA!R$7,'OTV-广告位'!$A:$A,TA!$I28,'OTV-广告位'!$B:$B,Market!$D$7)/SUMIFS('OTV-广告位'!$E:$E,'OTV-广告位'!$C:$C,TA!R$7,'OTV-广告位'!$A:$A,TA!$I28,'OTV-广告位'!$B:$B,'OTV-广告位'!$B$7)</f>
        <v>0.13118988667745929</v>
      </c>
      <c r="S28" s="149">
        <f>SUMIFS('OTV-广告位'!$E:$E,'OTV-广告位'!$C:$C,TA!S$7,'OTV-广告位'!$A:$A,TA!$I28,'OTV-广告位'!$B:$B,Market!$D$7)/SUMIFS('OTV-广告位'!$E:$E,'OTV-广告位'!$C:$C,TA!S$7,'OTV-广告位'!$A:$A,TA!$I28,'OTV-广告位'!$B:$B,'OTV-广告位'!$B$7)</f>
        <v>0.18215796607384893</v>
      </c>
      <c r="T28" s="149">
        <f>SUMIFS('OTV-广告位'!$E:$E,'OTV-广告位'!$C:$C,TA!T$7,'OTV-广告位'!$A:$A,TA!$I28,'OTV-广告位'!$B:$B,'OTV-广告位'!$B$8)/SUMIFS('OTV-广告位'!$E:$E,'OTV-广告位'!$C:$C,TA!T$7,'OTV-广告位'!$A:$A,TA!$I28,'OTV-广告位'!$B:$B,'OTV-广告位'!$B$7)</f>
        <v>1</v>
      </c>
      <c r="U28" s="149" t="e">
        <f>SUMIFS('OTV-广告位'!$E:$E,'OTV-广告位'!$C:$C,TA!U$7,'OTV-广告位'!$A:$A,TA!$I28,'OTV-广告位'!$B:$B,'OTV-广告位'!$B$8)/SUMIFS('OTV-广告位'!$E:$E,'OTV-广告位'!$C:$C,TA!U$7,'OTV-广告位'!$A:$A,TA!$I28,'OTV-广告位'!$B:$B,'OTV-广告位'!$B$7)</f>
        <v>#DIV/0!</v>
      </c>
      <c r="W28" s="148" t="str">
        <f t="shared" si="13"/>
        <v>无锡</v>
      </c>
      <c r="X28" s="149">
        <f>SUMIFS('OTV-广告位'!$E:$E,'OTV-广告位'!$C:$C,TA!X$7,'OTV-广告位'!$A:$A,TA!$I28,'OTV-广告位'!$B:$B,$W$6)/SUMIFS('OTV-广告位'!$E:$E,'OTV-广告位'!$C:$C,TA!X$7,'OTV-广告位'!$A:$A,TA!$I28,'OTV-广告位'!$B:$B,'OTV-广告位'!$B$7)</f>
        <v>0.86485207715904955</v>
      </c>
      <c r="Y28" s="149">
        <f>SUMIFS('OTV-广告位'!$E:$E,'OTV-广告位'!$C:$C,TA!Y$7,'OTV-广告位'!$A:$A,TA!$I28,'OTV-广告位'!$B:$B,$W$6)/SUMIFS('OTV-广告位'!$E:$E,'OTV-广告位'!$C:$C,TA!Y$7,'OTV-广告位'!$A:$A,TA!$I28,'OTV-广告位'!$B:$B,'OTV-广告位'!$B$7)</f>
        <v>0.78959890724692883</v>
      </c>
      <c r="Z28" s="149">
        <f>SUMIFS('OTV-广告位'!$E:$E,'OTV-广告位'!$C:$C,TA!Z$7,'OTV-广告位'!$A:$A,TA!$I28,'OTV-广告位'!$B:$B,$W$6)/SUMIFS('OTV-广告位'!$E:$E,'OTV-广告位'!$C:$C,TA!Z$7,'OTV-广告位'!$A:$A,TA!$I28,'OTV-广告位'!$B:$B,'OTV-广告位'!$B$7)</f>
        <v>1</v>
      </c>
      <c r="AA28" s="149">
        <f>SUMIFS('OTV-广告位'!$E:$E,'OTV-广告位'!$C:$C,TA!AA$7,'OTV-广告位'!$A:$A,TA!$I28,'OTV-广告位'!$B:$B,'OTV-广告位'!$B$8)/SUMIFS('OTV-广告位'!$E:$E,'OTV-广告位'!$C:$C,TA!AA$7,'OTV-广告位'!$A:$A,TA!$I28,'OTV-广告位'!$B:$B,'OTV-广告位'!$B$7)</f>
        <v>1</v>
      </c>
      <c r="AB28" s="149" t="e">
        <f>SUMIFS('OTV-广告位'!$E:$E,'OTV-广告位'!$C:$C,TA!AB$7,'OTV-广告位'!$A:$A,TA!$I28,'OTV-广告位'!$B:$B,'OTV-广告位'!$B$8)/SUMIFS('OTV-广告位'!$E:$E,'OTV-广告位'!$C:$C,TA!AB$7,'OTV-广告位'!$A:$A,TA!$I28,'OTV-广告位'!$B:$B,'OTV-广告位'!$B$7)</f>
        <v>#DIV/0!</v>
      </c>
      <c r="AD28" s="148" t="str">
        <f t="shared" si="8"/>
        <v>无锡</v>
      </c>
      <c r="AE28" s="149">
        <f>SUMIFS('OTV-广告位'!$G:$G,'OTV-广告位'!$C:$C,TA!AE$7,'OTV-广告位'!$A:$A,TA!$I28,'OTV-广告位'!$B:$B,Market!$D$7)/SUMIFS('OTV-广告位'!$G:$G,'OTV-广告位'!$C:$C,TA!AE$7,'OTV-广告位'!$A:$A,TA!$I28,'OTV-广告位'!$B:$B,'OTV-广告位'!$B$7)</f>
        <v>0.5335307389897529</v>
      </c>
      <c r="AF28" s="149">
        <f>SUMIFS('OTV-广告位'!$G:$G,'OTV-广告位'!$C:$C,TA!AF$7,'OTV-广告位'!$A:$A,TA!$I28,'OTV-广告位'!$B:$B,Market!$D$7)/SUMIFS('OTV-广告位'!$G:$G,'OTV-广告位'!$C:$C,TA!AF$7,'OTV-广告位'!$A:$A,TA!$I28,'OTV-广告位'!$B:$B,'OTV-广告位'!$B$7)</f>
        <v>0.12761147588869556</v>
      </c>
      <c r="AG28" s="149">
        <f>SUMIFS('OTV-广告位'!$G:$G,'OTV-广告位'!$C:$C,TA!AG$7,'OTV-广告位'!$A:$A,TA!$I28,'OTV-广告位'!$B:$B,Market!$D$7)/SUMIFS('OTV-广告位'!$G:$G,'OTV-广告位'!$C:$C,TA!AG$7,'OTV-广告位'!$A:$A,TA!$I28,'OTV-广告位'!$B:$B,'OTV-广告位'!$B$7)</f>
        <v>0.19853898746540777</v>
      </c>
      <c r="AH28" s="149">
        <f>SUMIFS('OTV-广告位'!$G:$G,'OTV-广告位'!$C:$C,TA!AH$7,'OTV-广告位'!$A:$A,TA!$I28,'OTV-广告位'!$B:$B,'OTV-广告位'!$B$8)/SUMIFS('OTV-广告位'!$G:$G,'OTV-广告位'!$C:$C,TA!AH$7,'OTV-广告位'!$A:$A,TA!$I28,'OTV-广告位'!$B:$B,'OTV-广告位'!$B$7)</f>
        <v>0.99999069931826001</v>
      </c>
      <c r="AI28" s="149" t="e">
        <f>SUMIFS('OTV-广告位'!$G:$G,'OTV-广告位'!$C:$C,TA!AI$7,'OTV-广告位'!$A:$A,TA!$I28,'OTV-广告位'!$B:$B,'OTV-广告位'!$B$8)/SUMIFS('OTV-广告位'!$G:$G,'OTV-广告位'!$C:$C,TA!AI$7,'OTV-广告位'!$A:$A,TA!$I28,'OTV-广告位'!$B:$B,'OTV-广告位'!$B$7)</f>
        <v>#DIV/0!</v>
      </c>
      <c r="AK28" s="148" t="str">
        <f t="shared" si="9"/>
        <v>无锡</v>
      </c>
      <c r="AL28" s="149">
        <f>SUMIFS('OTV-广告位'!$H:$H,'OTV-广告位'!$C:$C,TA!AL$7,'OTV-广告位'!$A:$A,TA!$I28,'OTV-广告位'!$B:$B,Market!$D$7)/SUMIFS('OTV-广告位'!$G:$G,'OTV-广告位'!$C:$C,TA!AL$7,'OTV-广告位'!$A:$A,TA!$I28,'OTV-广告位'!$B:$B,'OTV-广告位'!$B$6)</f>
        <v>0.40333453851469786</v>
      </c>
      <c r="AM28" s="149">
        <f>SUMIFS('OTV-广告位'!$H:$H,'OTV-广告位'!$C:$C,TA!AM$7,'OTV-广告位'!$A:$A,TA!$I28,'OTV-广告位'!$B:$B,Market!$D$7)/SUMIFS('OTV-广告位'!$G:$G,'OTV-广告位'!$C:$C,TA!AM$7,'OTV-广告位'!$A:$A,TA!$I28,'OTV-广告位'!$B:$B,'OTV-广告位'!$B$6)</f>
        <v>8.0760487179161539E-2</v>
      </c>
      <c r="AN28" s="149">
        <f>SUMIFS('OTV-广告位'!$H:$H,'OTV-广告位'!$C:$C,TA!AN$7,'OTV-广告位'!$A:$A,TA!$I28,'OTV-广告位'!$B:$B,Market!$D$7)/SUMIFS('OTV-广告位'!$G:$G,'OTV-广告位'!$C:$C,TA!AN$7,'OTV-广告位'!$A:$A,TA!$I28,'OTV-广告位'!$B:$B,'OTV-广告位'!$B$6)</f>
        <v>8.9492104834771283E-2</v>
      </c>
      <c r="AO28" s="149">
        <f>SUMIFS('OTV-广告位'!$K:$K,'OTV-广告位'!$C:$C,TA!AO$7,'OTV-广告位'!$A:$A,TA!$I28,'OTV-广告位'!$B:$B,'OTV-广告位'!$B$8)/SUMIFS('OTV-广告位'!$G:$G,'OTV-广告位'!$C:$C,TA!AO$7,'OTV-广告位'!$A:$A,TA!$I28,'OTV-广告位'!$B:$B,'OTV-广告位'!$B$6)</f>
        <v>8.1492573405630639E-2</v>
      </c>
      <c r="AP28" s="149" t="e">
        <f>SUMIFS('OTV-广告位'!$K:$K,'OTV-广告位'!$C:$C,TA!AP$7,'OTV-广告位'!$A:$A,TA!$I28,'OTV-广告位'!$B:$B,'OTV-广告位'!$B$8)/SUMIFS('OTV-广告位'!$G:$G,'OTV-广告位'!$C:$C,TA!AP$7,'OTV-广告位'!$A:$A,TA!$I28,'OTV-广告位'!$B:$B,'OTV-广告位'!$B$6)</f>
        <v>#DIV/0!</v>
      </c>
      <c r="AR28" s="148" t="str">
        <f t="shared" si="10"/>
        <v>无锡</v>
      </c>
      <c r="AS28" s="150">
        <f>SUMIFS('OTV-广告位'!$H:$H,'OTV-广告位'!$C:$C,TA!AS$7,'OTV-广告位'!$A:$A,TA!$I28,'OTV-广告位'!$B:$B,Market!$D$7)/SUMIFS('OTV-广告位'!$E:$E,'OTV-广告位'!$C:$C,TA!AS$7,'OTV-广告位'!$A:$A,TA!$I28,'OTV-广告位'!$B:$B,'OTV-广告位'!$B$6)*1000</f>
        <v>152.73921558432554</v>
      </c>
      <c r="AT28" s="150">
        <f>SUMIFS('OTV-广告位'!$H:$H,'OTV-广告位'!$C:$C,TA!AT$7,'OTV-广告位'!$A:$A,TA!$I28,'OTV-广告位'!$B:$B,Market!$D$7)/SUMIFS('OTV-广告位'!$E:$E,'OTV-广告位'!$C:$C,TA!AT$7,'OTV-广告位'!$A:$A,TA!$I28,'OTV-广告位'!$B:$B,'OTV-广告位'!$B$6)*1000</f>
        <v>18.923792972097896</v>
      </c>
      <c r="AU28" s="150">
        <f>SUMIFS('OTV-广告位'!$H:$H,'OTV-广告位'!$C:$C,TA!AU$7,'OTV-广告位'!$A:$A,TA!$I28,'OTV-广告位'!$B:$B,Market!$D$7)/SUMIFS('OTV-广告位'!$E:$E,'OTV-广告位'!$C:$C,TA!AU$7,'OTV-广告位'!$A:$A,TA!$I28,'OTV-广告位'!$B:$B,'OTV-广告位'!$B$6)*1000</f>
        <v>36.127654331129094</v>
      </c>
      <c r="AV28" s="151">
        <f>SUMIFS('OTV-广告位'!$K:$K,'OTV-广告位'!$C:$C,TA!AV$7,'OTV-广告位'!$A:$A,TA!$I28,'OTV-广告位'!$B:$B,'OTV-广告位'!$B$8)/SUMIFS('OTV-广告位'!$E:$E,'OTV-广告位'!$C:$C,TA!AV$7,'OTV-广告位'!$A:$A,TA!$I28,'OTV-广告位'!$B:$B,'OTV-广告位'!$B$6)*1000</f>
        <v>52.288283772251759</v>
      </c>
      <c r="AW28" s="151" t="e">
        <f>SUMIFS('OTV-广告位'!$K:$K,'OTV-广告位'!$C:$C,TA!AW$7,'OTV-广告位'!$A:$A,TA!$I28,'OTV-广告位'!$B:$B,'OTV-广告位'!$B$8)/SUMIFS('OTV-广告位'!$E:$E,'OTV-广告位'!$C:$C,TA!AW$7,'OTV-广告位'!$A:$A,TA!$I28,'OTV-广告位'!$B:$B,'OTV-广告位'!$B$6)*1000</f>
        <v>#DIV/0!</v>
      </c>
      <c r="AY28" s="148" t="str">
        <f t="shared" si="14"/>
        <v>无锡</v>
      </c>
      <c r="AZ28" s="150">
        <f>(Cost!G16+Cost!N16)/SUMIFS('OTV-广告位'!$H:$H,'OTV-广告位'!$A:$A,TA!$AY28,'OTV-广告位'!$C:$C,TA!AZ$7,'OTV-广告位'!$B:$B,Market!$D$7)</f>
        <v>0.10624425557988858</v>
      </c>
      <c r="BA28" s="150">
        <f>(Cost!H16+Cost!P16)/SUMIFS('OTV-广告位'!$H:$H,'OTV-广告位'!$A:$A,TA!$AY28,'OTV-广告位'!$C:$C,TA!BA$7,'OTV-广告位'!$B:$B,Market!$D$7)</f>
        <v>0.17479163390470201</v>
      </c>
      <c r="BB28" s="150">
        <f>(Cost!J16+Cost!Q16)/SUMIFS('OTV-广告位'!$H:$H,'OTV-广告位'!$A:$A,TA!$AY28,'OTV-广告位'!$C:$C,TA!BB$7,'OTV-广告位'!$B:$B,Market!$D$7)</f>
        <v>2.1413342646657569</v>
      </c>
      <c r="BC28" s="150" t="e">
        <f>(Cost!K16+Cost!#REF!)/SUMIFS('OTV-广告位'!$H:$H,'OTV-广告位'!$A:$A,TA!$AY28,'OTV-广告位'!$C:$C,TA!BC$7,'OTV-广告位'!$B:$B,Market!$D$7)</f>
        <v>#REF!</v>
      </c>
      <c r="BD28" s="150" t="e">
        <f>(Cost!M16+Cost!#REF!)/SUMIFS('OTV-广告位'!$H:$H,'OTV-广告位'!$A:$A,TA!$AY28,'OTV-广告位'!$C:$C,TA!BD$7,'OTV-广告位'!$B:$B,Market!$D$7)</f>
        <v>#REF!</v>
      </c>
    </row>
    <row r="29" spans="2:56">
      <c r="B29" s="103" t="s">
        <v>129</v>
      </c>
      <c r="C29" s="149">
        <f>SUMIFS(Spotplan!$E:$E,Spotplan!$B:$B,TA!C$7,Spotplan!$C:$C,TA!$B29)/SUMIFS(Spotplan!$E:$E,Spotplan!$C:$C,TA!$B29)</f>
        <v>0.26423403586033345</v>
      </c>
      <c r="D29" s="149">
        <f>SUMIFS(Spotplan!$E:$E,Spotplan!$B:$B,TA!D$7,Spotplan!$C:$C,TA!$B29)/SUMIFS(Spotplan!$E:$E,Spotplan!$C:$C,TA!$B29)</f>
        <v>0.45381147111250919</v>
      </c>
      <c r="E29" s="149">
        <f>SUMIFS(Spotplan!$E:$E,Spotplan!$B:$B,TA!E$7,Spotplan!$C:$C,TA!$B29)/SUMIFS(Spotplan!$E:$E,Spotplan!$C:$C,TA!$B29)</f>
        <v>6.1130334486735868E-2</v>
      </c>
      <c r="F29" s="149">
        <f>SUMIFS(Spotplan!$E:$E,Spotplan!$B:$B,TA!F$7,Spotplan!$C:$C,TA!$B29)/SUMIFS(Spotplan!$E:$E,Spotplan!$C:$C,TA!$B29)</f>
        <v>0.12184124986893154</v>
      </c>
      <c r="G29" s="149">
        <f>SUMIFS(Spotplan!$E:$E,Spotplan!$B:$B,TA!G$7,Spotplan!$C:$C,TA!$B29)/SUMIFS(Spotplan!$E:$E,Spotplan!$C:$C,TA!$B29)</f>
        <v>0</v>
      </c>
      <c r="I29" s="148" t="str">
        <f t="shared" si="5"/>
        <v>常州</v>
      </c>
      <c r="J29" s="149">
        <f>SUMIFS('OTV-广告位'!$E:$E,'OTV-广告位'!$C:$C,TA!J$7,'OTV-广告位'!$A:$A,TA!$I29,'OTV-广告位'!$B:$B,'OTV-广告位'!$B$7)/SUMIFS('OTV-广告位'!$E:$E,'OTV-广告位'!$C:$C,TA!J$7,'OTV-广告位'!$A:$A,TA!$I29,'OTV-广告位'!$B:$B,'OTV-广告位'!$B$6)</f>
        <v>1</v>
      </c>
      <c r="K29" s="149">
        <f>SUMIFS('OTV-广告位'!$E:$E,'OTV-广告位'!$C:$C,TA!K$7,'OTV-广告位'!$A:$A,TA!$I29,'OTV-广告位'!$B:$B,'OTV-广告位'!$B$7)/SUMIFS('OTV-广告位'!$E:$E,'OTV-广告位'!$C:$C,TA!K$7,'OTV-广告位'!$A:$A,TA!$I29,'OTV-广告位'!$B:$B,'OTV-广告位'!$B$6)</f>
        <v>1</v>
      </c>
      <c r="L29" s="149">
        <f>SUMIFS('OTV-广告位'!$E:$E,'OTV-广告位'!$C:$C,TA!L$7,'OTV-广告位'!$A:$A,TA!$I29,'OTV-广告位'!$B:$B,'OTV-广告位'!$B$7)/SUMIFS('OTV-广告位'!$E:$E,'OTV-广告位'!$C:$C,TA!L$7,'OTV-广告位'!$A:$A,TA!$I29,'OTV-广告位'!$B:$B,'OTV-广告位'!$B$6)</f>
        <v>1</v>
      </c>
      <c r="M29" s="149">
        <f>SUMIFS('OTV-广告位'!$E:$E,'OTV-广告位'!$C:$C,TA!M$7,'OTV-广告位'!$A:$A,TA!$I29,'OTV-广告位'!$B:$B,'OTV-广告位'!$B$7)/SUMIFS('OTV-广告位'!$E:$E,'OTV-广告位'!$C:$C,TA!M$7,'OTV-广告位'!$A:$A,TA!$I29,'OTV-广告位'!$B:$B,'OTV-广告位'!$B$6)</f>
        <v>1</v>
      </c>
      <c r="N29" s="149" t="e">
        <f>SUMIFS('OTV-广告位'!$E:$E,'OTV-广告位'!$C:$C,TA!N$7,'OTV-广告位'!$A:$A,TA!$I29,'OTV-广告位'!$B:$B,'OTV-广告位'!$B$7)/SUMIFS('OTV-广告位'!$E:$E,'OTV-广告位'!$C:$C,TA!N$7,'OTV-广告位'!$A:$A,TA!$I29,'OTV-广告位'!$B:$B,'OTV-广告位'!$B$6)</f>
        <v>#DIV/0!</v>
      </c>
      <c r="P29" s="148" t="str">
        <f t="shared" ref="P29:P36" si="15">I29</f>
        <v>常州</v>
      </c>
      <c r="Q29" s="149">
        <f>SUMIFS('OTV-广告位'!$E:$E,'OTV-广告位'!$C:$C,TA!Q$7,'OTV-广告位'!$A:$A,TA!$I29,'OTV-广告位'!$B:$B,Market!$D$7)/SUMIFS('OTV-广告位'!$E:$E,'OTV-广告位'!$C:$C,TA!Q$7,'OTV-广告位'!$A:$A,TA!$I29,'OTV-广告位'!$B:$B,'OTV-广告位'!$B$7)</f>
        <v>0.44859259052613959</v>
      </c>
      <c r="R29" s="149">
        <f>SUMIFS('OTV-广告位'!$E:$E,'OTV-广告位'!$C:$C,TA!R$7,'OTV-广告位'!$A:$A,TA!$I29,'OTV-广告位'!$B:$B,Market!$D$7)/SUMIFS('OTV-广告位'!$E:$E,'OTV-广告位'!$C:$C,TA!R$7,'OTV-广告位'!$A:$A,TA!$I29,'OTV-广告位'!$B:$B,'OTV-广告位'!$B$7)</f>
        <v>0.40946952171999607</v>
      </c>
      <c r="S29" s="149">
        <f>SUMIFS('OTV-广告位'!$E:$E,'OTV-广告位'!$C:$C,TA!S$7,'OTV-广告位'!$A:$A,TA!$I29,'OTV-广告位'!$B:$B,Market!$D$7)/SUMIFS('OTV-广告位'!$E:$E,'OTV-广告位'!$C:$C,TA!S$7,'OTV-广告位'!$A:$A,TA!$I29,'OTV-广告位'!$B:$B,'OTV-广告位'!$B$7)</f>
        <v>0.46207605629888987</v>
      </c>
      <c r="T29" s="149">
        <f>SUMIFS('OTV-广告位'!$E:$E,'OTV-广告位'!$C:$C,TA!T$7,'OTV-广告位'!$A:$A,TA!$I29,'OTV-广告位'!$B:$B,'OTV-广告位'!$B$8)/SUMIFS('OTV-广告位'!$E:$E,'OTV-广告位'!$C:$C,TA!T$7,'OTV-广告位'!$A:$A,TA!$I29,'OTV-广告位'!$B:$B,'OTV-广告位'!$B$7)</f>
        <v>1</v>
      </c>
      <c r="U29" s="149" t="e">
        <f>SUMIFS('OTV-广告位'!$E:$E,'OTV-广告位'!$C:$C,TA!U$7,'OTV-广告位'!$A:$A,TA!$I29,'OTV-广告位'!$B:$B,'OTV-广告位'!$B$8)/SUMIFS('OTV-广告位'!$E:$E,'OTV-广告位'!$C:$C,TA!U$7,'OTV-广告位'!$A:$A,TA!$I29,'OTV-广告位'!$B:$B,'OTV-广告位'!$B$7)</f>
        <v>#DIV/0!</v>
      </c>
      <c r="W29" s="148" t="str">
        <f t="shared" si="7"/>
        <v>常州</v>
      </c>
      <c r="X29" s="149">
        <f>SUMIFS('OTV-广告位'!$E:$E,'OTV-广告位'!$C:$C,TA!X$7,'OTV-广告位'!$A:$A,TA!$I29,'OTV-广告位'!$B:$B,$W$6)/SUMIFS('OTV-广告位'!$E:$E,'OTV-广告位'!$C:$C,TA!X$7,'OTV-广告位'!$A:$A,TA!$I29,'OTV-广告位'!$B:$B,'OTV-广告位'!$B$7)</f>
        <v>0.94986888355744015</v>
      </c>
      <c r="Y29" s="149">
        <f>SUMIFS('OTV-广告位'!$E:$E,'OTV-广告位'!$C:$C,TA!Y$7,'OTV-广告位'!$A:$A,TA!$I29,'OTV-广告位'!$B:$B,$W$6)/SUMIFS('OTV-广告位'!$E:$E,'OTV-广告位'!$C:$C,TA!Y$7,'OTV-广告位'!$A:$A,TA!$I29,'OTV-广告位'!$B:$B,'OTV-广告位'!$B$7)</f>
        <v>0.88476077939538345</v>
      </c>
      <c r="Z29" s="149">
        <f>SUMIFS('OTV-广告位'!$E:$E,'OTV-广告位'!$C:$C,TA!Z$7,'OTV-广告位'!$A:$A,TA!$I29,'OTV-广告位'!$B:$B,$W$6)/SUMIFS('OTV-广告位'!$E:$E,'OTV-广告位'!$C:$C,TA!Z$7,'OTV-广告位'!$A:$A,TA!$I29,'OTV-广告位'!$B:$B,'OTV-广告位'!$B$7)</f>
        <v>0.62549845080794186</v>
      </c>
      <c r="AA29" s="149">
        <f>SUMIFS('OTV-广告位'!$E:$E,'OTV-广告位'!$C:$C,TA!AA$7,'OTV-广告位'!$A:$A,TA!$I29,'OTV-广告位'!$B:$B,'OTV-广告位'!$B$8)/SUMIFS('OTV-广告位'!$E:$E,'OTV-广告位'!$C:$C,TA!AA$7,'OTV-广告位'!$A:$A,TA!$I29,'OTV-广告位'!$B:$B,'OTV-广告位'!$B$7)</f>
        <v>1</v>
      </c>
      <c r="AB29" s="149" t="e">
        <f>SUMIFS('OTV-广告位'!$E:$E,'OTV-广告位'!$C:$C,TA!AB$7,'OTV-广告位'!$A:$A,TA!$I29,'OTV-广告位'!$B:$B,'OTV-广告位'!$B$8)/SUMIFS('OTV-广告位'!$E:$E,'OTV-广告位'!$C:$C,TA!AB$7,'OTV-广告位'!$A:$A,TA!$I29,'OTV-广告位'!$B:$B,'OTV-广告位'!$B$7)</f>
        <v>#DIV/0!</v>
      </c>
      <c r="AD29" s="148" t="str">
        <f t="shared" ref="AD29:AD36" si="16">I29</f>
        <v>常州</v>
      </c>
      <c r="AE29" s="149">
        <f>SUMIFS('OTV-广告位'!$G:$G,'OTV-广告位'!$C:$C,TA!AE$7,'OTV-广告位'!$A:$A,TA!$I29,'OTV-广告位'!$B:$B,Market!$D$7)/SUMIFS('OTV-广告位'!$G:$G,'OTV-广告位'!$C:$C,TA!AE$7,'OTV-广告位'!$A:$A,TA!$I29,'OTV-广告位'!$B:$B,'OTV-广告位'!$B$7)</f>
        <v>0.46365703593092639</v>
      </c>
      <c r="AF29" s="149">
        <f>SUMIFS('OTV-广告位'!$G:$G,'OTV-广告位'!$C:$C,TA!AF$7,'OTV-广告位'!$A:$A,TA!$I29,'OTV-广告位'!$B:$B,Market!$D$7)/SUMIFS('OTV-广告位'!$G:$G,'OTV-广告位'!$C:$C,TA!AF$7,'OTV-广告位'!$A:$A,TA!$I29,'OTV-广告位'!$B:$B,'OTV-广告位'!$B$7)</f>
        <v>0.29846571106627184</v>
      </c>
      <c r="AG29" s="149">
        <f>SUMIFS('OTV-广告位'!$G:$G,'OTV-广告位'!$C:$C,TA!AG$7,'OTV-广告位'!$A:$A,TA!$I29,'OTV-广告位'!$B:$B,Market!$D$7)/SUMIFS('OTV-广告位'!$G:$G,'OTV-广告位'!$C:$C,TA!AG$7,'OTV-广告位'!$A:$A,TA!$I29,'OTV-广告位'!$B:$B,'OTV-广告位'!$B$7)</f>
        <v>0.40859312012899757</v>
      </c>
      <c r="AH29" s="149">
        <f>SUMIFS('OTV-广告位'!$G:$G,'OTV-广告位'!$C:$C,TA!AH$7,'OTV-广告位'!$A:$A,TA!$I29,'OTV-广告位'!$B:$B,'OTV-广告位'!$B$8)/SUMIFS('OTV-广告位'!$G:$G,'OTV-广告位'!$C:$C,TA!AH$7,'OTV-广告位'!$A:$A,TA!$I29,'OTV-广告位'!$B:$B,'OTV-广告位'!$B$7)</f>
        <v>1</v>
      </c>
      <c r="AI29" s="149" t="e">
        <f>SUMIFS('OTV-广告位'!$G:$G,'OTV-广告位'!$C:$C,TA!AI$7,'OTV-广告位'!$A:$A,TA!$I29,'OTV-广告位'!$B:$B,'OTV-广告位'!$B$8)/SUMIFS('OTV-广告位'!$G:$G,'OTV-广告位'!$C:$C,TA!AI$7,'OTV-广告位'!$A:$A,TA!$I29,'OTV-广告位'!$B:$B,'OTV-广告位'!$B$7)</f>
        <v>#DIV/0!</v>
      </c>
      <c r="AK29" s="148" t="str">
        <f t="shared" ref="AK29:AK36" si="17">I29</f>
        <v>常州</v>
      </c>
      <c r="AL29" s="149">
        <f>SUMIFS('OTV-广告位'!$H:$H,'OTV-广告位'!$C:$C,TA!AL$7,'OTV-广告位'!$A:$A,TA!$I29,'OTV-广告位'!$B:$B,Market!$D$7)/SUMIFS('OTV-广告位'!$G:$G,'OTV-广告位'!$C:$C,TA!AL$7,'OTV-广告位'!$A:$A,TA!$I29,'OTV-广告位'!$B:$B,'OTV-广告位'!$B$6)</f>
        <v>0.21751872757802382</v>
      </c>
      <c r="AM29" s="149">
        <f>SUMIFS('OTV-广告位'!$H:$H,'OTV-广告位'!$C:$C,TA!AM$7,'OTV-广告位'!$A:$A,TA!$I29,'OTV-广告位'!$B:$B,Market!$D$7)/SUMIFS('OTV-广告位'!$G:$G,'OTV-广告位'!$C:$C,TA!AM$7,'OTV-广告位'!$A:$A,TA!$I29,'OTV-广告位'!$B:$B,'OTV-广告位'!$B$6)</f>
        <v>0.29408951547391315</v>
      </c>
      <c r="AN29" s="149">
        <f>SUMIFS('OTV-广告位'!$H:$H,'OTV-广告位'!$C:$C,TA!AN$7,'OTV-广告位'!$A:$A,TA!$I29,'OTV-广告位'!$B:$B,Market!$D$7)/SUMIFS('OTV-广告位'!$G:$G,'OTV-广告位'!$C:$C,TA!AN$7,'OTV-广告位'!$A:$A,TA!$I29,'OTV-广告位'!$B:$B,'OTV-广告位'!$B$6)</f>
        <v>0.21966541252351518</v>
      </c>
      <c r="AO29" s="149">
        <f>SUMIFS('OTV-广告位'!$K:$K,'OTV-广告位'!$C:$C,TA!AO$7,'OTV-广告位'!$A:$A,TA!$I29,'OTV-广告位'!$B:$B,'OTV-广告位'!$B$8)/SUMIFS('OTV-广告位'!$G:$G,'OTV-广告位'!$C:$C,TA!AO$7,'OTV-广告位'!$A:$A,TA!$I29,'OTV-广告位'!$B:$B,'OTV-广告位'!$B$6)</f>
        <v>8.8755058778184626E-2</v>
      </c>
      <c r="AP29" s="149" t="e">
        <f>SUMIFS('OTV-广告位'!$K:$K,'OTV-广告位'!$C:$C,TA!AP$7,'OTV-广告位'!$A:$A,TA!$I29,'OTV-广告位'!$B:$B,'OTV-广告位'!$B$8)/SUMIFS('OTV-广告位'!$G:$G,'OTV-广告位'!$C:$C,TA!AP$7,'OTV-广告位'!$A:$A,TA!$I29,'OTV-广告位'!$B:$B,'OTV-广告位'!$B$6)</f>
        <v>#DIV/0!</v>
      </c>
      <c r="AR29" s="148" t="str">
        <f t="shared" ref="AR29:AR36" si="18">I29</f>
        <v>常州</v>
      </c>
      <c r="AS29" s="150">
        <f>SUMIFS('OTV-广告位'!$H:$H,'OTV-广告位'!$C:$C,TA!AS$7,'OTV-广告位'!$A:$A,TA!$I29,'OTV-广告位'!$B:$B,Market!$D$7)/SUMIFS('OTV-广告位'!$E:$E,'OTV-广告位'!$C:$C,TA!AS$7,'OTV-广告位'!$A:$A,TA!$I29,'OTV-广告位'!$B:$B,'OTV-广告位'!$B$6)*1000</f>
        <v>81.613011214640409</v>
      </c>
      <c r="AT29" s="150">
        <f>SUMIFS('OTV-广告位'!$H:$H,'OTV-广告位'!$C:$C,TA!AT$7,'OTV-广告位'!$A:$A,TA!$I29,'OTV-广告位'!$B:$B,Market!$D$7)/SUMIFS('OTV-广告位'!$E:$E,'OTV-广告位'!$C:$C,TA!AT$7,'OTV-广告位'!$A:$A,TA!$I29,'OTV-广告位'!$B:$B,'OTV-广告位'!$B$6)*1000</f>
        <v>72.366671126679961</v>
      </c>
      <c r="AU29" s="150">
        <f>SUMIFS('OTV-广告位'!$H:$H,'OTV-广告位'!$C:$C,TA!AU$7,'OTV-广告位'!$A:$A,TA!$I29,'OTV-广告位'!$B:$B,Market!$D$7)/SUMIFS('OTV-广告位'!$E:$E,'OTV-广告位'!$C:$C,TA!AU$7,'OTV-广告位'!$A:$A,TA!$I29,'OTV-广告位'!$B:$B,'OTV-广告位'!$B$6)*1000</f>
        <v>90.853514512386582</v>
      </c>
      <c r="AV29" s="151">
        <f>SUMIFS('OTV-广告位'!$K:$K,'OTV-广告位'!$C:$C,TA!AV$7,'OTV-广告位'!$A:$A,TA!$I29,'OTV-广告位'!$B:$B,'OTV-广告位'!$B$8)/SUMIFS('OTV-广告位'!$E:$E,'OTV-广告位'!$C:$C,TA!AV$7,'OTV-广告位'!$A:$A,TA!$I29,'OTV-广告位'!$B:$B,'OTV-广告位'!$B$6)*1000</f>
        <v>58.799872326843285</v>
      </c>
      <c r="AW29" s="151" t="e">
        <f>SUMIFS('OTV-广告位'!$K:$K,'OTV-广告位'!$C:$C,TA!AW$7,'OTV-广告位'!$A:$A,TA!$I29,'OTV-广告位'!$B:$B,'OTV-广告位'!$B$8)/SUMIFS('OTV-广告位'!$E:$E,'OTV-广告位'!$C:$C,TA!AW$7,'OTV-广告位'!$A:$A,TA!$I29,'OTV-广告位'!$B:$B,'OTV-广告位'!$B$6)*1000</f>
        <v>#DIV/0!</v>
      </c>
      <c r="AY29" s="148" t="str">
        <f t="shared" si="12"/>
        <v>常州</v>
      </c>
      <c r="AZ29" s="150">
        <f>(Cost!G17+Cost!N17)/SUMIFS('OTV-广告位'!$H:$H,'OTV-广告位'!$A:$A,TA!$AY29,'OTV-广告位'!$C:$C,TA!AZ$7,'OTV-广告位'!$B:$B,Market!$D$7)</f>
        <v>0.69726200649461634</v>
      </c>
      <c r="BA29" s="150">
        <f>(Cost!H17+Cost!P17)/SUMIFS('OTV-广告位'!$H:$H,'OTV-广告位'!$A:$A,TA!$AY29,'OTV-广告位'!$C:$C,TA!BA$7,'OTV-广告位'!$B:$B,Market!$D$7)</f>
        <v>0.12655097903811455</v>
      </c>
      <c r="BB29" s="150">
        <f>(Cost!J17+Cost!Q17)/SUMIFS('OTV-广告位'!$H:$H,'OTV-广告位'!$A:$A,TA!$AY29,'OTV-广告位'!$C:$C,TA!BB$7,'OTV-广告位'!$B:$B,Market!$D$7)</f>
        <v>2.7040318091451288</v>
      </c>
      <c r="BC29" s="150" t="e">
        <f>(Cost!K17+Cost!#REF!)/SUMIFS('OTV-广告位'!$H:$H,'OTV-广告位'!$A:$A,TA!$AY29,'OTV-广告位'!$C:$C,TA!BC$7,'OTV-广告位'!$B:$B,Market!$D$7)</f>
        <v>#REF!</v>
      </c>
      <c r="BD29" s="150" t="e">
        <f>(Cost!M17+Cost!#REF!)/SUMIFS('OTV-广告位'!$H:$H,'OTV-广告位'!$A:$A,TA!$AY29,'OTV-广告位'!$C:$C,TA!BD$7,'OTV-广告位'!$B:$B,Market!$D$7)</f>
        <v>#REF!</v>
      </c>
    </row>
    <row r="30" spans="2:56">
      <c r="B30" s="103" t="s">
        <v>210</v>
      </c>
      <c r="C30" s="149">
        <f>SUMIFS(Spotplan!$E:$E,Spotplan!$B:$B,TA!C$7,Spotplan!$C:$C,TA!$B30)/SUMIFS(Spotplan!$E:$E,Spotplan!$C:$C,TA!$B30)</f>
        <v>0.56947007645663061</v>
      </c>
      <c r="D30" s="149">
        <f>SUMIFS(Spotplan!$E:$E,Spotplan!$B:$B,TA!D$7,Spotplan!$C:$C,TA!$B30)/SUMIFS(Spotplan!$E:$E,Spotplan!$C:$C,TA!$B30)</f>
        <v>0.15871341945689427</v>
      </c>
      <c r="E30" s="149">
        <f>SUMIFS(Spotplan!$E:$E,Spotplan!$B:$B,TA!E$7,Spotplan!$C:$C,TA!$B30)/SUMIFS(Spotplan!$E:$E,Spotplan!$C:$C,TA!$B30)</f>
        <v>0.10150276825731612</v>
      </c>
      <c r="F30" s="149">
        <f>SUMIFS(Spotplan!$E:$E,Spotplan!$B:$B,TA!F$7,Spotplan!$C:$C,TA!$B30)/SUMIFS(Spotplan!$E:$E,Spotplan!$C:$C,TA!$B30)</f>
        <v>9.2275243870287377E-2</v>
      </c>
      <c r="G30" s="149">
        <f>SUMIFS(Spotplan!$E:$E,Spotplan!$B:$B,TA!G$7,Spotplan!$C:$C,TA!$B30)/SUMIFS(Spotplan!$E:$E,Spotplan!$C:$C,TA!$B30)</f>
        <v>0</v>
      </c>
      <c r="I30" s="148" t="str">
        <f t="shared" si="5"/>
        <v>宁波</v>
      </c>
      <c r="J30" s="149">
        <f>SUMIFS('OTV-广告位'!$E:$E,'OTV-广告位'!$C:$C,TA!J$7,'OTV-广告位'!$A:$A,TA!$I30,'OTV-广告位'!$B:$B,'OTV-广告位'!$B$7)/SUMIFS('OTV-广告位'!$E:$E,'OTV-广告位'!$C:$C,TA!J$7,'OTV-广告位'!$A:$A,TA!$I30,'OTV-广告位'!$B:$B,'OTV-广告位'!$B$6)</f>
        <v>1</v>
      </c>
      <c r="K30" s="149">
        <f>SUMIFS('OTV-广告位'!$E:$E,'OTV-广告位'!$C:$C,TA!K$7,'OTV-广告位'!$A:$A,TA!$I30,'OTV-广告位'!$B:$B,'OTV-广告位'!$B$7)/SUMIFS('OTV-广告位'!$E:$E,'OTV-广告位'!$C:$C,TA!K$7,'OTV-广告位'!$A:$A,TA!$I30,'OTV-广告位'!$B:$B,'OTV-广告位'!$B$6)</f>
        <v>1</v>
      </c>
      <c r="L30" s="149">
        <f>SUMIFS('OTV-广告位'!$E:$E,'OTV-广告位'!$C:$C,TA!L$7,'OTV-广告位'!$A:$A,TA!$I30,'OTV-广告位'!$B:$B,'OTV-广告位'!$B$7)/SUMIFS('OTV-广告位'!$E:$E,'OTV-广告位'!$C:$C,TA!L$7,'OTV-广告位'!$A:$A,TA!$I30,'OTV-广告位'!$B:$B,'OTV-广告位'!$B$6)</f>
        <v>1</v>
      </c>
      <c r="M30" s="149">
        <f>SUMIFS('OTV-广告位'!$E:$E,'OTV-广告位'!$C:$C,TA!M$7,'OTV-广告位'!$A:$A,TA!$I30,'OTV-广告位'!$B:$B,'OTV-广告位'!$B$7)/SUMIFS('OTV-广告位'!$E:$E,'OTV-广告位'!$C:$C,TA!M$7,'OTV-广告位'!$A:$A,TA!$I30,'OTV-广告位'!$B:$B,'OTV-广告位'!$B$6)</f>
        <v>1</v>
      </c>
      <c r="N30" s="149" t="e">
        <f>SUMIFS('OTV-广告位'!$E:$E,'OTV-广告位'!$C:$C,TA!N$7,'OTV-广告位'!$A:$A,TA!$I30,'OTV-广告位'!$B:$B,'OTV-广告位'!$B$7)/SUMIFS('OTV-广告位'!$E:$E,'OTV-广告位'!$C:$C,TA!N$7,'OTV-广告位'!$A:$A,TA!$I30,'OTV-广告位'!$B:$B,'OTV-广告位'!$B$6)</f>
        <v>#DIV/0!</v>
      </c>
      <c r="P30" s="148" t="str">
        <f t="shared" si="15"/>
        <v>宁波</v>
      </c>
      <c r="Q30" s="149">
        <f>SUMIFS('OTV-广告位'!$E:$E,'OTV-广告位'!$C:$C,TA!Q$7,'OTV-广告位'!$A:$A,TA!$I30,'OTV-广告位'!$B:$B,Market!$D$7)/SUMIFS('OTV-广告位'!$E:$E,'OTV-广告位'!$C:$C,TA!Q$7,'OTV-广告位'!$A:$A,TA!$I30,'OTV-广告位'!$B:$B,'OTV-广告位'!$B$7)</f>
        <v>0.34043347271874957</v>
      </c>
      <c r="R30" s="149">
        <f>SUMIFS('OTV-广告位'!$E:$E,'OTV-广告位'!$C:$C,TA!R$7,'OTV-广告位'!$A:$A,TA!$I30,'OTV-广告位'!$B:$B,Market!$D$7)/SUMIFS('OTV-广告位'!$E:$E,'OTV-广告位'!$C:$C,TA!R$7,'OTV-广告位'!$A:$A,TA!$I30,'OTV-广告位'!$B:$B,'OTV-广告位'!$B$7)</f>
        <v>0.18249114691546775</v>
      </c>
      <c r="S30" s="149">
        <f>SUMIFS('OTV-广告位'!$E:$E,'OTV-广告位'!$C:$C,TA!S$7,'OTV-广告位'!$A:$A,TA!$I30,'OTV-广告位'!$B:$B,Market!$D$7)/SUMIFS('OTV-广告位'!$E:$E,'OTV-广告位'!$C:$C,TA!S$7,'OTV-广告位'!$A:$A,TA!$I30,'OTV-广告位'!$B:$B,'OTV-广告位'!$B$7)</f>
        <v>0.13953011077646141</v>
      </c>
      <c r="T30" s="149">
        <f>SUMIFS('OTV-广告位'!$E:$E,'OTV-广告位'!$C:$C,TA!T$7,'OTV-广告位'!$A:$A,TA!$I30,'OTV-广告位'!$B:$B,'OTV-广告位'!$B$8)/SUMIFS('OTV-广告位'!$E:$E,'OTV-广告位'!$C:$C,TA!T$7,'OTV-广告位'!$A:$A,TA!$I30,'OTV-广告位'!$B:$B,'OTV-广告位'!$B$7)</f>
        <v>1</v>
      </c>
      <c r="U30" s="149" t="e">
        <f>SUMIFS('OTV-广告位'!$E:$E,'OTV-广告位'!$C:$C,TA!U$7,'OTV-广告位'!$A:$A,TA!$I30,'OTV-广告位'!$B:$B,'OTV-广告位'!$B$8)/SUMIFS('OTV-广告位'!$E:$E,'OTV-广告位'!$C:$C,TA!U$7,'OTV-广告位'!$A:$A,TA!$I30,'OTV-广告位'!$B:$B,'OTV-广告位'!$B$7)</f>
        <v>#DIV/0!</v>
      </c>
      <c r="W30" s="148" t="str">
        <f t="shared" si="7"/>
        <v>宁波</v>
      </c>
      <c r="X30" s="149">
        <f>SUMIFS('OTV-广告位'!$E:$E,'OTV-广告位'!$C:$C,TA!X$7,'OTV-广告位'!$A:$A,TA!$I30,'OTV-广告位'!$B:$B,$W$6)/SUMIFS('OTV-广告位'!$E:$E,'OTV-广告位'!$C:$C,TA!X$7,'OTV-广告位'!$A:$A,TA!$I30,'OTV-广告位'!$B:$B,'OTV-广告位'!$B$7)</f>
        <v>0.93375557489733052</v>
      </c>
      <c r="Y30" s="149">
        <f>SUMIFS('OTV-广告位'!$E:$E,'OTV-广告位'!$C:$C,TA!Y$7,'OTV-广告位'!$A:$A,TA!$I30,'OTV-广告位'!$B:$B,$W$6)/SUMIFS('OTV-广告位'!$E:$E,'OTV-广告位'!$C:$C,TA!Y$7,'OTV-广告位'!$A:$A,TA!$I30,'OTV-广告位'!$B:$B,'OTV-广告位'!$B$7)</f>
        <v>0.84037659910881124</v>
      </c>
      <c r="Z30" s="149">
        <f>SUMIFS('OTV-广告位'!$E:$E,'OTV-广告位'!$C:$C,TA!Z$7,'OTV-广告位'!$A:$A,TA!$I30,'OTV-广告位'!$B:$B,$W$6)/SUMIFS('OTV-广告位'!$E:$E,'OTV-广告位'!$C:$C,TA!Z$7,'OTV-广告位'!$A:$A,TA!$I30,'OTV-广告位'!$B:$B,'OTV-广告位'!$B$7)</f>
        <v>0.47380924283082859</v>
      </c>
      <c r="AA30" s="149">
        <f>SUMIFS('OTV-广告位'!$E:$E,'OTV-广告位'!$C:$C,TA!AA$7,'OTV-广告位'!$A:$A,TA!$I30,'OTV-广告位'!$B:$B,'OTV-广告位'!$B$8)/SUMIFS('OTV-广告位'!$E:$E,'OTV-广告位'!$C:$C,TA!AA$7,'OTV-广告位'!$A:$A,TA!$I30,'OTV-广告位'!$B:$B,'OTV-广告位'!$B$7)</f>
        <v>1</v>
      </c>
      <c r="AB30" s="149" t="e">
        <f>SUMIFS('OTV-广告位'!$E:$E,'OTV-广告位'!$C:$C,TA!AB$7,'OTV-广告位'!$A:$A,TA!$I30,'OTV-广告位'!$B:$B,'OTV-广告位'!$B$8)/SUMIFS('OTV-广告位'!$E:$E,'OTV-广告位'!$C:$C,TA!AB$7,'OTV-广告位'!$A:$A,TA!$I30,'OTV-广告位'!$B:$B,'OTV-广告位'!$B$7)</f>
        <v>#DIV/0!</v>
      </c>
      <c r="AD30" s="148" t="str">
        <f t="shared" si="16"/>
        <v>宁波</v>
      </c>
      <c r="AE30" s="149">
        <f>SUMIFS('OTV-广告位'!$G:$G,'OTV-广告位'!$C:$C,TA!AE$7,'OTV-广告位'!$A:$A,TA!$I30,'OTV-广告位'!$B:$B,Market!$D$7)/SUMIFS('OTV-广告位'!$G:$G,'OTV-广告位'!$C:$C,TA!AE$7,'OTV-广告位'!$A:$A,TA!$I30,'OTV-广告位'!$B:$B,'OTV-广告位'!$B$7)</f>
        <v>0.29202873726822254</v>
      </c>
      <c r="AF30" s="149">
        <f>SUMIFS('OTV-广告位'!$G:$G,'OTV-广告位'!$C:$C,TA!AF$7,'OTV-广告位'!$A:$A,TA!$I30,'OTV-广告位'!$B:$B,Market!$D$7)/SUMIFS('OTV-广告位'!$G:$G,'OTV-广告位'!$C:$C,TA!AF$7,'OTV-广告位'!$A:$A,TA!$I30,'OTV-广告位'!$B:$B,'OTV-广告位'!$B$7)</f>
        <v>0.22117088213605066</v>
      </c>
      <c r="AG30" s="149">
        <f>SUMIFS('OTV-广告位'!$G:$G,'OTV-广告位'!$C:$C,TA!AG$7,'OTV-广告位'!$A:$A,TA!$I30,'OTV-广告位'!$B:$B,Market!$D$7)/SUMIFS('OTV-广告位'!$G:$G,'OTV-广告位'!$C:$C,TA!AG$7,'OTV-广告位'!$A:$A,TA!$I30,'OTV-广告位'!$B:$B,'OTV-广告位'!$B$7)</f>
        <v>0.16298352543600267</v>
      </c>
      <c r="AH30" s="149">
        <f>SUMIFS('OTV-广告位'!$G:$G,'OTV-广告位'!$C:$C,TA!AH$7,'OTV-广告位'!$A:$A,TA!$I30,'OTV-广告位'!$B:$B,'OTV-广告位'!$B$8)/SUMIFS('OTV-广告位'!$G:$G,'OTV-广告位'!$C:$C,TA!AH$7,'OTV-广告位'!$A:$A,TA!$I30,'OTV-广告位'!$B:$B,'OTV-广告位'!$B$7)</f>
        <v>1</v>
      </c>
      <c r="AI30" s="149" t="e">
        <f>SUMIFS('OTV-广告位'!$G:$G,'OTV-广告位'!$C:$C,TA!AI$7,'OTV-广告位'!$A:$A,TA!$I30,'OTV-广告位'!$B:$B,'OTV-广告位'!$B$8)/SUMIFS('OTV-广告位'!$G:$G,'OTV-广告位'!$C:$C,TA!AI$7,'OTV-广告位'!$A:$A,TA!$I30,'OTV-广告位'!$B:$B,'OTV-广告位'!$B$7)</f>
        <v>#DIV/0!</v>
      </c>
      <c r="AK30" s="148" t="str">
        <f t="shared" si="17"/>
        <v>宁波</v>
      </c>
      <c r="AL30" s="149">
        <f>SUMIFS('OTV-广告位'!$H:$H,'OTV-广告位'!$C:$C,TA!AL$7,'OTV-广告位'!$A:$A,TA!$I30,'OTV-广告位'!$B:$B,Market!$D$7)/SUMIFS('OTV-广告位'!$G:$G,'OTV-广告位'!$C:$C,TA!AL$7,'OTV-广告位'!$A:$A,TA!$I30,'OTV-广告位'!$B:$B,'OTV-广告位'!$B$6)</f>
        <v>0.14367829956688233</v>
      </c>
      <c r="AM30" s="149">
        <f>SUMIFS('OTV-广告位'!$H:$H,'OTV-广告位'!$C:$C,TA!AM$7,'OTV-广告位'!$A:$A,TA!$I30,'OTV-广告位'!$B:$B,Market!$D$7)/SUMIFS('OTV-广告位'!$G:$G,'OTV-广告位'!$C:$C,TA!AM$7,'OTV-广告位'!$A:$A,TA!$I30,'OTV-广告位'!$B:$B,'OTV-广告位'!$B$6)</f>
        <v>0.1185918001857935</v>
      </c>
      <c r="AN30" s="149">
        <f>SUMIFS('OTV-广告位'!$H:$H,'OTV-广告位'!$C:$C,TA!AN$7,'OTV-广告位'!$A:$A,TA!$I30,'OTV-广告位'!$B:$B,Market!$D$7)/SUMIFS('OTV-广告位'!$G:$G,'OTV-广告位'!$C:$C,TA!AN$7,'OTV-广告位'!$A:$A,TA!$I30,'OTV-广告位'!$B:$B,'OTV-广告位'!$B$6)</f>
        <v>3.9490676483012493E-2</v>
      </c>
      <c r="AO30" s="149">
        <f>SUMIFS('OTV-广告位'!$K:$K,'OTV-广告位'!$C:$C,TA!AO$7,'OTV-广告位'!$A:$A,TA!$I30,'OTV-广告位'!$B:$B,'OTV-广告位'!$B$8)/SUMIFS('OTV-广告位'!$G:$G,'OTV-广告位'!$C:$C,TA!AO$7,'OTV-广告位'!$A:$A,TA!$I30,'OTV-广告位'!$B:$B,'OTV-广告位'!$B$6)</f>
        <v>8.8207223347788966E-2</v>
      </c>
      <c r="AP30" s="149" t="e">
        <f>SUMIFS('OTV-广告位'!$K:$K,'OTV-广告位'!$C:$C,TA!AP$7,'OTV-广告位'!$A:$A,TA!$I30,'OTV-广告位'!$B:$B,'OTV-广告位'!$B$8)/SUMIFS('OTV-广告位'!$G:$G,'OTV-广告位'!$C:$C,TA!AP$7,'OTV-广告位'!$A:$A,TA!$I30,'OTV-广告位'!$B:$B,'OTV-广告位'!$B$6)</f>
        <v>#DIV/0!</v>
      </c>
      <c r="AR30" s="148" t="str">
        <f t="shared" si="18"/>
        <v>宁波</v>
      </c>
      <c r="AS30" s="150">
        <f>SUMIFS('OTV-广告位'!$H:$H,'OTV-广告位'!$C:$C,TA!AS$7,'OTV-广告位'!$A:$A,TA!$I30,'OTV-广告位'!$B:$B,Market!$D$7)/SUMIFS('OTV-广告位'!$E:$E,'OTV-广告位'!$C:$C,TA!AS$7,'OTV-广告位'!$A:$A,TA!$I30,'OTV-广告位'!$B:$B,'OTV-广告位'!$B$6)*1000</f>
        <v>61.857904427166098</v>
      </c>
      <c r="AT30" s="150">
        <f>SUMIFS('OTV-广告位'!$H:$H,'OTV-广告位'!$C:$C,TA!AT$7,'OTV-广告位'!$A:$A,TA!$I30,'OTV-广告位'!$B:$B,Market!$D$7)/SUMIFS('OTV-广告位'!$E:$E,'OTV-广告位'!$C:$C,TA!AT$7,'OTV-广告位'!$A:$A,TA!$I30,'OTV-广告位'!$B:$B,'OTV-广告位'!$B$6)*1000</f>
        <v>40.453042716949568</v>
      </c>
      <c r="AU30" s="150">
        <f>SUMIFS('OTV-广告位'!$H:$H,'OTV-广告位'!$C:$C,TA!AU$7,'OTV-广告位'!$A:$A,TA!$I30,'OTV-广告位'!$B:$B,Market!$D$7)/SUMIFS('OTV-广告位'!$E:$E,'OTV-广告位'!$C:$C,TA!AU$7,'OTV-广告位'!$A:$A,TA!$I30,'OTV-广告位'!$B:$B,'OTV-广告位'!$B$6)*1000</f>
        <v>16.788354874626084</v>
      </c>
      <c r="AV30" s="151">
        <f>SUMIFS('OTV-广告位'!$K:$K,'OTV-广告位'!$C:$C,TA!AV$7,'OTV-广告位'!$A:$A,TA!$I30,'OTV-广告位'!$B:$B,'OTV-广告位'!$B$8)/SUMIFS('OTV-广告位'!$E:$E,'OTV-广告位'!$C:$C,TA!AV$7,'OTV-广告位'!$A:$A,TA!$I30,'OTV-广告位'!$B:$B,'OTV-广告位'!$B$6)*1000</f>
        <v>56.364852213454597</v>
      </c>
      <c r="AW30" s="151" t="e">
        <f>SUMIFS('OTV-广告位'!$K:$K,'OTV-广告位'!$C:$C,TA!AW$7,'OTV-广告位'!$A:$A,TA!$I30,'OTV-广告位'!$B:$B,'OTV-广告位'!$B$8)/SUMIFS('OTV-广告位'!$E:$E,'OTV-广告位'!$C:$C,TA!AW$7,'OTV-广告位'!$A:$A,TA!$I30,'OTV-广告位'!$B:$B,'OTV-广告位'!$B$6)*1000</f>
        <v>#DIV/0!</v>
      </c>
      <c r="AY30" s="148" t="str">
        <f t="shared" si="12"/>
        <v>宁波</v>
      </c>
      <c r="AZ30" s="150">
        <f>(Cost!G18+Cost!N18)/SUMIFS('OTV-广告位'!$H:$H,'OTV-广告位'!$A:$A,TA!$AY30,'OTV-广告位'!$C:$C,TA!AZ$7,'OTV-广告位'!$B:$B,Market!$D$7)</f>
        <v>0.13475569485643923</v>
      </c>
      <c r="BA30" s="150">
        <f>(Cost!H18+Cost!P18)/SUMIFS('OTV-广告位'!$H:$H,'OTV-广告位'!$A:$A,TA!$AY30,'OTV-广告位'!$C:$C,TA!BA$7,'OTV-广告位'!$B:$B,Market!$D$7)</f>
        <v>0.38896067188887989</v>
      </c>
      <c r="BB30" s="150">
        <f>(Cost!J18+Cost!Q18)/SUMIFS('OTV-广告位'!$H:$H,'OTV-广告位'!$A:$A,TA!$AY30,'OTV-广告位'!$C:$C,TA!BB$7,'OTV-广告位'!$B:$B,Market!$D$7)</f>
        <v>5.0941454963325175</v>
      </c>
      <c r="BC30" s="150" t="e">
        <f>(Cost!K18+Cost!#REF!)/SUMIFS('OTV-广告位'!$H:$H,'OTV-广告位'!$A:$A,TA!$AY30,'OTV-广告位'!$C:$C,TA!BC$7,'OTV-广告位'!$B:$B,Market!$D$7)</f>
        <v>#REF!</v>
      </c>
      <c r="BD30" s="150" t="e">
        <f>(Cost!M18+Cost!#REF!)/SUMIFS('OTV-广告位'!$H:$H,'OTV-广告位'!$A:$A,TA!$AY30,'OTV-广告位'!$C:$C,TA!BD$7,'OTV-广告位'!$B:$B,Market!$D$7)</f>
        <v>#REF!</v>
      </c>
    </row>
    <row r="31" spans="2:56">
      <c r="B31" s="103" t="s">
        <v>128</v>
      </c>
      <c r="C31" s="149">
        <f>SUMIFS(Spotplan!$E:$E,Spotplan!$B:$B,TA!C$7,Spotplan!$C:$C,TA!$B31)/SUMIFS(Spotplan!$E:$E,Spotplan!$C:$C,TA!$B31)</f>
        <v>0.33598966185655826</v>
      </c>
      <c r="D31" s="149">
        <f>SUMIFS(Spotplan!$E:$E,Spotplan!$B:$B,TA!D$7,Spotplan!$C:$C,TA!$B31)/SUMIFS(Spotplan!$E:$E,Spotplan!$C:$C,TA!$B31)</f>
        <v>0.47641611027353004</v>
      </c>
      <c r="E31" s="149">
        <f>SUMIFS(Spotplan!$E:$E,Spotplan!$B:$B,TA!E$7,Spotplan!$C:$C,TA!$B31)/SUMIFS(Spotplan!$E:$E,Spotplan!$C:$C,TA!$B31)</f>
        <v>6.8705578289898775E-2</v>
      </c>
      <c r="F31" s="149">
        <f>SUMIFS(Spotplan!$E:$E,Spotplan!$B:$B,TA!F$7,Spotplan!$C:$C,TA!$B31)/SUMIFS(Spotplan!$E:$E,Spotplan!$C:$C,TA!$B31)</f>
        <v>6.0305836743484817E-2</v>
      </c>
      <c r="G31" s="149">
        <f>SUMIFS(Spotplan!$E:$E,Spotplan!$B:$B,TA!G$7,Spotplan!$C:$C,TA!$B31)/SUMIFS(Spotplan!$E:$E,Spotplan!$C:$C,TA!$B31)</f>
        <v>0</v>
      </c>
      <c r="I31" s="148" t="str">
        <f t="shared" si="5"/>
        <v>厦门</v>
      </c>
      <c r="J31" s="149">
        <f>SUMIFS('OTV-广告位'!$E:$E,'OTV-广告位'!$C:$C,TA!J$7,'OTV-广告位'!$A:$A,TA!$I31,'OTV-广告位'!$B:$B,'OTV-广告位'!$B$7)/SUMIFS('OTV-广告位'!$E:$E,'OTV-广告位'!$C:$C,TA!J$7,'OTV-广告位'!$A:$A,TA!$I31,'OTV-广告位'!$B:$B,'OTV-广告位'!$B$6)</f>
        <v>1</v>
      </c>
      <c r="K31" s="149">
        <f>SUMIFS('OTV-广告位'!$E:$E,'OTV-广告位'!$C:$C,TA!K$7,'OTV-广告位'!$A:$A,TA!$I31,'OTV-广告位'!$B:$B,'OTV-广告位'!$B$7)/SUMIFS('OTV-广告位'!$E:$E,'OTV-广告位'!$C:$C,TA!K$7,'OTV-广告位'!$A:$A,TA!$I31,'OTV-广告位'!$B:$B,'OTV-广告位'!$B$6)</f>
        <v>1</v>
      </c>
      <c r="L31" s="149">
        <f>SUMIFS('OTV-广告位'!$E:$E,'OTV-广告位'!$C:$C,TA!L$7,'OTV-广告位'!$A:$A,TA!$I31,'OTV-广告位'!$B:$B,'OTV-广告位'!$B$7)/SUMIFS('OTV-广告位'!$E:$E,'OTV-广告位'!$C:$C,TA!L$7,'OTV-广告位'!$A:$A,TA!$I31,'OTV-广告位'!$B:$B,'OTV-广告位'!$B$6)</f>
        <v>1</v>
      </c>
      <c r="M31" s="149">
        <f>SUMIFS('OTV-广告位'!$E:$E,'OTV-广告位'!$C:$C,TA!M$7,'OTV-广告位'!$A:$A,TA!$I31,'OTV-广告位'!$B:$B,'OTV-广告位'!$B$7)/SUMIFS('OTV-广告位'!$E:$E,'OTV-广告位'!$C:$C,TA!M$7,'OTV-广告位'!$A:$A,TA!$I31,'OTV-广告位'!$B:$B,'OTV-广告位'!$B$6)</f>
        <v>1</v>
      </c>
      <c r="N31" s="149" t="e">
        <f>SUMIFS('OTV-广告位'!$E:$E,'OTV-广告位'!$C:$C,TA!N$7,'OTV-广告位'!$A:$A,TA!$I31,'OTV-广告位'!$B:$B,'OTV-广告位'!$B$7)/SUMIFS('OTV-广告位'!$E:$E,'OTV-广告位'!$C:$C,TA!N$7,'OTV-广告位'!$A:$A,TA!$I31,'OTV-广告位'!$B:$B,'OTV-广告位'!$B$6)</f>
        <v>#DIV/0!</v>
      </c>
      <c r="P31" s="148" t="str">
        <f t="shared" si="15"/>
        <v>厦门</v>
      </c>
      <c r="Q31" s="149">
        <f>SUMIFS('OTV-广告位'!$E:$E,'OTV-广告位'!$C:$C,TA!Q$7,'OTV-广告位'!$A:$A,TA!$I31,'OTV-广告位'!$B:$B,Market!$D$7)/SUMIFS('OTV-广告位'!$E:$E,'OTV-广告位'!$C:$C,TA!Q$7,'OTV-广告位'!$A:$A,TA!$I31,'OTV-广告位'!$B:$B,'OTV-广告位'!$B$7)</f>
        <v>0.43887992122474673</v>
      </c>
      <c r="R31" s="149">
        <f>SUMIFS('OTV-广告位'!$E:$E,'OTV-广告位'!$C:$C,TA!R$7,'OTV-广告位'!$A:$A,TA!$I31,'OTV-广告位'!$B:$B,Market!$D$7)/SUMIFS('OTV-广告位'!$E:$E,'OTV-广告位'!$C:$C,TA!R$7,'OTV-广告位'!$A:$A,TA!$I31,'OTV-广告位'!$B:$B,'OTV-广告位'!$B$7)</f>
        <v>0.23564153408544769</v>
      </c>
      <c r="S31" s="149">
        <f>SUMIFS('OTV-广告位'!$E:$E,'OTV-广告位'!$C:$C,TA!S$7,'OTV-广告位'!$A:$A,TA!$I31,'OTV-广告位'!$B:$B,Market!$D$7)/SUMIFS('OTV-广告位'!$E:$E,'OTV-广告位'!$C:$C,TA!S$7,'OTV-广告位'!$A:$A,TA!$I31,'OTV-广告位'!$B:$B,'OTV-广告位'!$B$7)</f>
        <v>0.24453661398131088</v>
      </c>
      <c r="T31" s="149">
        <f>SUMIFS('OTV-广告位'!$E:$E,'OTV-广告位'!$C:$C,TA!T$7,'OTV-广告位'!$A:$A,TA!$I31,'OTV-广告位'!$B:$B,'OTV-广告位'!$B$8)/SUMIFS('OTV-广告位'!$E:$E,'OTV-广告位'!$C:$C,TA!T$7,'OTV-广告位'!$A:$A,TA!$I31,'OTV-广告位'!$B:$B,'OTV-广告位'!$B$7)</f>
        <v>1</v>
      </c>
      <c r="U31" s="149" t="e">
        <f>SUMIFS('OTV-广告位'!$E:$E,'OTV-广告位'!$C:$C,TA!U$7,'OTV-广告位'!$A:$A,TA!$I31,'OTV-广告位'!$B:$B,'OTV-广告位'!$B$8)/SUMIFS('OTV-广告位'!$E:$E,'OTV-广告位'!$C:$C,TA!U$7,'OTV-广告位'!$A:$A,TA!$I31,'OTV-广告位'!$B:$B,'OTV-广告位'!$B$7)</f>
        <v>#DIV/0!</v>
      </c>
      <c r="W31" s="148" t="str">
        <f t="shared" si="7"/>
        <v>厦门</v>
      </c>
      <c r="X31" s="149">
        <f>SUMIFS('OTV-广告位'!$E:$E,'OTV-广告位'!$C:$C,TA!X$7,'OTV-广告位'!$A:$A,TA!$I31,'OTV-广告位'!$B:$B,$W$6)/SUMIFS('OTV-广告位'!$E:$E,'OTV-广告位'!$C:$C,TA!X$7,'OTV-广告位'!$A:$A,TA!$I31,'OTV-广告位'!$B:$B,'OTV-广告位'!$B$7)</f>
        <v>0.88596239798234411</v>
      </c>
      <c r="Y31" s="149">
        <f>SUMIFS('OTV-广告位'!$E:$E,'OTV-广告位'!$C:$C,TA!Y$7,'OTV-广告位'!$A:$A,TA!$I31,'OTV-广告位'!$B:$B,$W$6)/SUMIFS('OTV-广告位'!$E:$E,'OTV-广告位'!$C:$C,TA!Y$7,'OTV-广告位'!$A:$A,TA!$I31,'OTV-广告位'!$B:$B,'OTV-广告位'!$B$7)</f>
        <v>0.86994639790860473</v>
      </c>
      <c r="Z31" s="149">
        <f>SUMIFS('OTV-广告位'!$E:$E,'OTV-广告位'!$C:$C,TA!Z$7,'OTV-广告位'!$A:$A,TA!$I31,'OTV-广告位'!$B:$B,$W$6)/SUMIFS('OTV-广告位'!$E:$E,'OTV-广告位'!$C:$C,TA!Z$7,'OTV-广告位'!$A:$A,TA!$I31,'OTV-广告位'!$B:$B,'OTV-广告位'!$B$7)</f>
        <v>0.99999173779051997</v>
      </c>
      <c r="AA31" s="149">
        <f>SUMIFS('OTV-广告位'!$E:$E,'OTV-广告位'!$C:$C,TA!AA$7,'OTV-广告位'!$A:$A,TA!$I31,'OTV-广告位'!$B:$B,'OTV-广告位'!$B$8)/SUMIFS('OTV-广告位'!$E:$E,'OTV-广告位'!$C:$C,TA!AA$7,'OTV-广告位'!$A:$A,TA!$I31,'OTV-广告位'!$B:$B,'OTV-广告位'!$B$7)</f>
        <v>1</v>
      </c>
      <c r="AB31" s="149" t="e">
        <f>SUMIFS('OTV-广告位'!$E:$E,'OTV-广告位'!$C:$C,TA!AB$7,'OTV-广告位'!$A:$A,TA!$I31,'OTV-广告位'!$B:$B,'OTV-广告位'!$B$8)/SUMIFS('OTV-广告位'!$E:$E,'OTV-广告位'!$C:$C,TA!AB$7,'OTV-广告位'!$A:$A,TA!$I31,'OTV-广告位'!$B:$B,'OTV-广告位'!$B$7)</f>
        <v>#DIV/0!</v>
      </c>
      <c r="AD31" s="148" t="str">
        <f t="shared" si="16"/>
        <v>厦门</v>
      </c>
      <c r="AE31" s="149">
        <f>SUMIFS('OTV-广告位'!$G:$G,'OTV-广告位'!$C:$C,TA!AE$7,'OTV-广告位'!$A:$A,TA!$I31,'OTV-广告位'!$B:$B,Market!$D$7)/SUMIFS('OTV-广告位'!$G:$G,'OTV-广告位'!$C:$C,TA!AE$7,'OTV-广告位'!$A:$A,TA!$I31,'OTV-广告位'!$B:$B,'OTV-广告位'!$B$7)</f>
        <v>0.39390336401467785</v>
      </c>
      <c r="AF31" s="149">
        <f>SUMIFS('OTV-广告位'!$G:$G,'OTV-广告位'!$C:$C,TA!AF$7,'OTV-广告位'!$A:$A,TA!$I31,'OTV-广告位'!$B:$B,Market!$D$7)/SUMIFS('OTV-广告位'!$G:$G,'OTV-广告位'!$C:$C,TA!AF$7,'OTV-广告位'!$A:$A,TA!$I31,'OTV-广告位'!$B:$B,'OTV-广告位'!$B$7)</f>
        <v>0.24195699092254608</v>
      </c>
      <c r="AG31" s="149">
        <f>SUMIFS('OTV-广告位'!$G:$G,'OTV-广告位'!$C:$C,TA!AG$7,'OTV-广告位'!$A:$A,TA!$I31,'OTV-广告位'!$B:$B,Market!$D$7)/SUMIFS('OTV-广告位'!$G:$G,'OTV-广告位'!$C:$C,TA!AG$7,'OTV-广告位'!$A:$A,TA!$I31,'OTV-广告位'!$B:$B,'OTV-广告位'!$B$7)</f>
        <v>0.14766669242061345</v>
      </c>
      <c r="AH31" s="149">
        <f>SUMIFS('OTV-广告位'!$G:$G,'OTV-广告位'!$C:$C,TA!AH$7,'OTV-广告位'!$A:$A,TA!$I31,'OTV-广告位'!$B:$B,'OTV-广告位'!$B$8)/SUMIFS('OTV-广告位'!$G:$G,'OTV-广告位'!$C:$C,TA!AH$7,'OTV-广告位'!$A:$A,TA!$I31,'OTV-广告位'!$B:$B,'OTV-广告位'!$B$7)</f>
        <v>1</v>
      </c>
      <c r="AI31" s="149" t="e">
        <f>SUMIFS('OTV-广告位'!$G:$G,'OTV-广告位'!$C:$C,TA!AI$7,'OTV-广告位'!$A:$A,TA!$I31,'OTV-广告位'!$B:$B,'OTV-广告位'!$B$8)/SUMIFS('OTV-广告位'!$G:$G,'OTV-广告位'!$C:$C,TA!AI$7,'OTV-广告位'!$A:$A,TA!$I31,'OTV-广告位'!$B:$B,'OTV-广告位'!$B$7)</f>
        <v>#DIV/0!</v>
      </c>
      <c r="AK31" s="148" t="str">
        <f t="shared" si="17"/>
        <v>厦门</v>
      </c>
      <c r="AL31" s="149">
        <f>SUMIFS('OTV-广告位'!$H:$H,'OTV-广告位'!$C:$C,TA!AL$7,'OTV-广告位'!$A:$A,TA!$I31,'OTV-广告位'!$B:$B,Market!$D$7)/SUMIFS('OTV-广告位'!$G:$G,'OTV-广告位'!$C:$C,TA!AL$7,'OTV-广告位'!$A:$A,TA!$I31,'OTV-广告位'!$B:$B,'OTV-广告位'!$B$6)</f>
        <v>0.20567775705021765</v>
      </c>
      <c r="AM31" s="149">
        <f>SUMIFS('OTV-广告位'!$H:$H,'OTV-广告位'!$C:$C,TA!AM$7,'OTV-广告位'!$A:$A,TA!$I31,'OTV-广告位'!$B:$B,Market!$D$7)/SUMIFS('OTV-广告位'!$G:$G,'OTV-广告位'!$C:$C,TA!AM$7,'OTV-广告位'!$A:$A,TA!$I31,'OTV-广告位'!$B:$B,'OTV-广告位'!$B$6)</f>
        <v>0.17117484523422213</v>
      </c>
      <c r="AN31" s="149">
        <f>SUMIFS('OTV-广告位'!$H:$H,'OTV-广告位'!$C:$C,TA!AN$7,'OTV-广告位'!$A:$A,TA!$I31,'OTV-广告位'!$B:$B,Market!$D$7)/SUMIFS('OTV-广告位'!$G:$G,'OTV-广告位'!$C:$C,TA!AN$7,'OTV-广告位'!$A:$A,TA!$I31,'OTV-广告位'!$B:$B,'OTV-广告位'!$B$6)</f>
        <v>0.14171753071158155</v>
      </c>
      <c r="AO31" s="149">
        <f>SUMIFS('OTV-广告位'!$K:$K,'OTV-广告位'!$C:$C,TA!AO$7,'OTV-广告位'!$A:$A,TA!$I31,'OTV-广告位'!$B:$B,'OTV-广告位'!$B$8)/SUMIFS('OTV-广告位'!$G:$G,'OTV-广告位'!$C:$C,TA!AO$7,'OTV-广告位'!$A:$A,TA!$I31,'OTV-广告位'!$B:$B,'OTV-广告位'!$B$6)</f>
        <v>8.7025467867835021E-2</v>
      </c>
      <c r="AP31" s="149" t="e">
        <f>SUMIFS('OTV-广告位'!$K:$K,'OTV-广告位'!$C:$C,TA!AP$7,'OTV-广告位'!$A:$A,TA!$I31,'OTV-广告位'!$B:$B,'OTV-广告位'!$B$8)/SUMIFS('OTV-广告位'!$G:$G,'OTV-广告位'!$C:$C,TA!AP$7,'OTV-广告位'!$A:$A,TA!$I31,'OTV-广告位'!$B:$B,'OTV-广告位'!$B$6)</f>
        <v>#DIV/0!</v>
      </c>
      <c r="AR31" s="148" t="str">
        <f t="shared" si="18"/>
        <v>厦门</v>
      </c>
      <c r="AS31" s="150">
        <f>SUMIFS('OTV-广告位'!$H:$H,'OTV-广告位'!$C:$C,TA!AS$7,'OTV-广告位'!$A:$A,TA!$I31,'OTV-广告位'!$B:$B,Market!$D$7)/SUMIFS('OTV-广告位'!$E:$E,'OTV-广告位'!$C:$C,TA!AS$7,'OTV-广告位'!$A:$A,TA!$I31,'OTV-广告位'!$B:$B,'OTV-广告位'!$B$6)*1000</f>
        <v>82.559043725477025</v>
      </c>
      <c r="AT31" s="150">
        <f>SUMIFS('OTV-广告位'!$H:$H,'OTV-广告位'!$C:$C,TA!AT$7,'OTV-广告位'!$A:$A,TA!$I31,'OTV-广告位'!$B:$B,Market!$D$7)/SUMIFS('OTV-广告位'!$E:$E,'OTV-广告位'!$C:$C,TA!AT$7,'OTV-广告位'!$A:$A,TA!$I31,'OTV-广告位'!$B:$B,'OTV-广告位'!$B$6)*1000</f>
        <v>44.32941612049968</v>
      </c>
      <c r="AU31" s="150">
        <f>SUMIFS('OTV-广告位'!$H:$H,'OTV-广告位'!$C:$C,TA!AU$7,'OTV-广告位'!$A:$A,TA!$I31,'OTV-广告位'!$B:$B,Market!$D$7)/SUMIFS('OTV-广告位'!$E:$E,'OTV-广告位'!$C:$C,TA!AU$7,'OTV-广告位'!$A:$A,TA!$I31,'OTV-广告位'!$B:$B,'OTV-广告位'!$B$6)*1000</f>
        <v>60.619830955194033</v>
      </c>
      <c r="AV31" s="151">
        <f>SUMIFS('OTV-广告位'!$K:$K,'OTV-广告位'!$C:$C,TA!AV$7,'OTV-广告位'!$A:$A,TA!$I31,'OTV-广告位'!$B:$B,'OTV-广告位'!$B$8)/SUMIFS('OTV-广告位'!$E:$E,'OTV-广告位'!$C:$C,TA!AV$7,'OTV-广告位'!$A:$A,TA!$I31,'OTV-广告位'!$B:$B,'OTV-广告位'!$B$6)*1000</f>
        <v>55.990430790339325</v>
      </c>
      <c r="AW31" s="151" t="e">
        <f>SUMIFS('OTV-广告位'!$K:$K,'OTV-广告位'!$C:$C,TA!AW$7,'OTV-广告位'!$A:$A,TA!$I31,'OTV-广告位'!$B:$B,'OTV-广告位'!$B$8)/SUMIFS('OTV-广告位'!$E:$E,'OTV-广告位'!$C:$C,TA!AW$7,'OTV-广告位'!$A:$A,TA!$I31,'OTV-广告位'!$B:$B,'OTV-广告位'!$B$6)*1000</f>
        <v>#DIV/0!</v>
      </c>
      <c r="AY31" s="148" t="str">
        <f t="shared" si="12"/>
        <v>厦门</v>
      </c>
      <c r="AZ31" s="150">
        <f>(Cost!G19+Cost!N19)/SUMIFS('OTV-广告位'!$H:$H,'OTV-广告位'!$A:$A,TA!$AY31,'OTV-广告位'!$C:$C,TA!AZ$7,'OTV-广告位'!$B:$B,Market!$D$7)</f>
        <v>0.224418345819698</v>
      </c>
      <c r="BA31" s="150">
        <f>(Cost!H19+Cost!P19)/SUMIFS('OTV-广告位'!$H:$H,'OTV-广告位'!$A:$A,TA!$AY31,'OTV-广告位'!$C:$C,TA!BA$7,'OTV-广告位'!$B:$B,Market!$D$7)</f>
        <v>5.2896455723310844E-2</v>
      </c>
      <c r="BB31" s="150">
        <f>(Cost!J19+Cost!Q19)/SUMIFS('OTV-广告位'!$H:$H,'OTV-广告位'!$A:$A,TA!$AY31,'OTV-广告位'!$C:$C,TA!BB$7,'OTV-广告位'!$B:$B,Market!$D$7)</f>
        <v>1.9177616050156736</v>
      </c>
      <c r="BC31" s="150" t="e">
        <f>(Cost!K19+Cost!#REF!)/SUMIFS('OTV-广告位'!$H:$H,'OTV-广告位'!$A:$A,TA!$AY31,'OTV-广告位'!$C:$C,TA!BC$7,'OTV-广告位'!$B:$B,Market!$D$7)</f>
        <v>#REF!</v>
      </c>
      <c r="BD31" s="150" t="e">
        <f>(Cost!M19+Cost!#REF!)/SUMIFS('OTV-广告位'!$H:$H,'OTV-广告位'!$A:$A,TA!$AY31,'OTV-广告位'!$C:$C,TA!BD$7,'OTV-广告位'!$B:$B,Market!$D$7)</f>
        <v>#REF!</v>
      </c>
    </row>
    <row r="32" spans="2:56">
      <c r="B32" s="103" t="s">
        <v>208</v>
      </c>
      <c r="C32" s="149">
        <f>SUMIFS(Spotplan!$E:$E,Spotplan!$B:$B,TA!C$7,Spotplan!$C:$C,TA!$B32)/SUMIFS(Spotplan!$E:$E,Spotplan!$C:$C,TA!$B32)</f>
        <v>0.35383319292333615</v>
      </c>
      <c r="D32" s="149">
        <f>SUMIFS(Spotplan!$E:$E,Spotplan!$B:$B,TA!D$7,Spotplan!$C:$C,TA!$B32)/SUMIFS(Spotplan!$E:$E,Spotplan!$C:$C,TA!$B32)</f>
        <v>0.34007301319853972</v>
      </c>
      <c r="E32" s="149">
        <f>SUMIFS(Spotplan!$E:$E,Spotplan!$B:$B,TA!E$7,Spotplan!$C:$C,TA!$B32)/SUMIFS(Spotplan!$E:$E,Spotplan!$C:$C,TA!$B32)</f>
        <v>7.1047458579050843E-2</v>
      </c>
      <c r="F32" s="149">
        <f>SUMIFS(Spotplan!$E:$E,Spotplan!$B:$B,TA!F$7,Spotplan!$C:$C,TA!$B32)/SUMIFS(Spotplan!$E:$E,Spotplan!$C:$C,TA!$B32)</f>
        <v>0.18674529626509406</v>
      </c>
      <c r="G32" s="149">
        <f>SUMIFS(Spotplan!$E:$E,Spotplan!$B:$B,TA!G$7,Spotplan!$C:$C,TA!$B32)/SUMIFS(Spotplan!$E:$E,Spotplan!$C:$C,TA!$B32)</f>
        <v>0</v>
      </c>
      <c r="I32" s="148" t="str">
        <f t="shared" si="5"/>
        <v>中山</v>
      </c>
      <c r="J32" s="149">
        <f>SUMIFS('OTV-广告位'!$E:$E,'OTV-广告位'!$C:$C,TA!J$7,'OTV-广告位'!$A:$A,TA!$I32,'OTV-广告位'!$B:$B,'OTV-广告位'!$B$7)/SUMIFS('OTV-广告位'!$E:$E,'OTV-广告位'!$C:$C,TA!J$7,'OTV-广告位'!$A:$A,TA!$I32,'OTV-广告位'!$B:$B,'OTV-广告位'!$B$6)</f>
        <v>1</v>
      </c>
      <c r="K32" s="149">
        <f>SUMIFS('OTV-广告位'!$E:$E,'OTV-广告位'!$C:$C,TA!K$7,'OTV-广告位'!$A:$A,TA!$I32,'OTV-广告位'!$B:$B,'OTV-广告位'!$B$7)/SUMIFS('OTV-广告位'!$E:$E,'OTV-广告位'!$C:$C,TA!K$7,'OTV-广告位'!$A:$A,TA!$I32,'OTV-广告位'!$B:$B,'OTV-广告位'!$B$6)</f>
        <v>1</v>
      </c>
      <c r="L32" s="149">
        <f>SUMIFS('OTV-广告位'!$E:$E,'OTV-广告位'!$C:$C,TA!L$7,'OTV-广告位'!$A:$A,TA!$I32,'OTV-广告位'!$B:$B,'OTV-广告位'!$B$7)/SUMIFS('OTV-广告位'!$E:$E,'OTV-广告位'!$C:$C,TA!L$7,'OTV-广告位'!$A:$A,TA!$I32,'OTV-广告位'!$B:$B,'OTV-广告位'!$B$6)</f>
        <v>1</v>
      </c>
      <c r="M32" s="149">
        <f>SUMIFS('OTV-广告位'!$E:$E,'OTV-广告位'!$C:$C,TA!M$7,'OTV-广告位'!$A:$A,TA!$I32,'OTV-广告位'!$B:$B,'OTV-广告位'!$B$7)/SUMIFS('OTV-广告位'!$E:$E,'OTV-广告位'!$C:$C,TA!M$7,'OTV-广告位'!$A:$A,TA!$I32,'OTV-广告位'!$B:$B,'OTV-广告位'!$B$6)</f>
        <v>1</v>
      </c>
      <c r="N32" s="149" t="e">
        <f>SUMIFS('OTV-广告位'!$E:$E,'OTV-广告位'!$C:$C,TA!N$7,'OTV-广告位'!$A:$A,TA!$I32,'OTV-广告位'!$B:$B,'OTV-广告位'!$B$7)/SUMIFS('OTV-广告位'!$E:$E,'OTV-广告位'!$C:$C,TA!N$7,'OTV-广告位'!$A:$A,TA!$I32,'OTV-广告位'!$B:$B,'OTV-广告位'!$B$6)</f>
        <v>#DIV/0!</v>
      </c>
      <c r="P32" s="148" t="str">
        <f t="shared" si="15"/>
        <v>中山</v>
      </c>
      <c r="Q32" s="149">
        <f>SUMIFS('OTV-广告位'!$E:$E,'OTV-广告位'!$C:$C,TA!Q$7,'OTV-广告位'!$A:$A,TA!$I32,'OTV-广告位'!$B:$B,Market!$D$7)/SUMIFS('OTV-广告位'!$E:$E,'OTV-广告位'!$C:$C,TA!Q$7,'OTV-广告位'!$A:$A,TA!$I32,'OTV-广告位'!$B:$B,'OTV-广告位'!$B$7)</f>
        <v>0.36417295566831009</v>
      </c>
      <c r="R32" s="149">
        <f>SUMIFS('OTV-广告位'!$E:$E,'OTV-广告位'!$C:$C,TA!R$7,'OTV-广告位'!$A:$A,TA!$I32,'OTV-广告位'!$B:$B,Market!$D$7)/SUMIFS('OTV-广告位'!$E:$E,'OTV-广告位'!$C:$C,TA!R$7,'OTV-广告位'!$A:$A,TA!$I32,'OTV-广告位'!$B:$B,'OTV-广告位'!$B$7)</f>
        <v>0.17474180733168626</v>
      </c>
      <c r="S32" s="149">
        <f>SUMIFS('OTV-广告位'!$E:$E,'OTV-广告位'!$C:$C,TA!S$7,'OTV-广告位'!$A:$A,TA!$I32,'OTV-广告位'!$B:$B,Market!$D$7)/SUMIFS('OTV-广告位'!$E:$E,'OTV-广告位'!$C:$C,TA!S$7,'OTV-广告位'!$A:$A,TA!$I32,'OTV-广告位'!$B:$B,'OTV-广告位'!$B$7)</f>
        <v>0.75488889577587004</v>
      </c>
      <c r="T32" s="149">
        <f>SUMIFS('OTV-广告位'!$E:$E,'OTV-广告位'!$C:$C,TA!T$7,'OTV-广告位'!$A:$A,TA!$I32,'OTV-广告位'!$B:$B,'OTV-广告位'!$B$8)/SUMIFS('OTV-广告位'!$E:$E,'OTV-广告位'!$C:$C,TA!T$7,'OTV-广告位'!$A:$A,TA!$I32,'OTV-广告位'!$B:$B,'OTV-广告位'!$B$7)</f>
        <v>0.85218698239371815</v>
      </c>
      <c r="U32" s="149" t="e">
        <f>SUMIFS('OTV-广告位'!$E:$E,'OTV-广告位'!$C:$C,TA!U$7,'OTV-广告位'!$A:$A,TA!$I32,'OTV-广告位'!$B:$B,'OTV-广告位'!$B$8)/SUMIFS('OTV-广告位'!$E:$E,'OTV-广告位'!$C:$C,TA!U$7,'OTV-广告位'!$A:$A,TA!$I32,'OTV-广告位'!$B:$B,'OTV-广告位'!$B$7)</f>
        <v>#DIV/0!</v>
      </c>
      <c r="W32" s="148" t="str">
        <f t="shared" si="7"/>
        <v>中山</v>
      </c>
      <c r="X32" s="149">
        <f>SUMIFS('OTV-广告位'!$E:$E,'OTV-广告位'!$C:$C,TA!X$7,'OTV-广告位'!$A:$A,TA!$I32,'OTV-广告位'!$B:$B,$W$6)/SUMIFS('OTV-广告位'!$E:$E,'OTV-广告位'!$C:$C,TA!X$7,'OTV-广告位'!$A:$A,TA!$I32,'OTV-广告位'!$B:$B,'OTV-广告位'!$B$7)</f>
        <v>0.91643109631278952</v>
      </c>
      <c r="Y32" s="149">
        <f>SUMIFS('OTV-广告位'!$E:$E,'OTV-广告位'!$C:$C,TA!Y$7,'OTV-广告位'!$A:$A,TA!$I32,'OTV-广告位'!$B:$B,$W$6)/SUMIFS('OTV-广告位'!$E:$E,'OTV-广告位'!$C:$C,TA!Y$7,'OTV-广告位'!$A:$A,TA!$I32,'OTV-广告位'!$B:$B,'OTV-广告位'!$B$7)</f>
        <v>0.21430246349279711</v>
      </c>
      <c r="Z32" s="149">
        <f>SUMIFS('OTV-广告位'!$E:$E,'OTV-广告位'!$C:$C,TA!Z$7,'OTV-广告位'!$A:$A,TA!$I32,'OTV-广告位'!$B:$B,$W$6)/SUMIFS('OTV-广告位'!$E:$E,'OTV-广告位'!$C:$C,TA!Z$7,'OTV-广告位'!$A:$A,TA!$I32,'OTV-广告位'!$B:$B,'OTV-广告位'!$B$7)</f>
        <v>1</v>
      </c>
      <c r="AA32" s="149">
        <f>SUMIFS('OTV-广告位'!$E:$E,'OTV-广告位'!$C:$C,TA!AA$7,'OTV-广告位'!$A:$A,TA!$I32,'OTV-广告位'!$B:$B,'OTV-广告位'!$B$8)/SUMIFS('OTV-广告位'!$E:$E,'OTV-广告位'!$C:$C,TA!AA$7,'OTV-广告位'!$A:$A,TA!$I32,'OTV-广告位'!$B:$B,'OTV-广告位'!$B$7)</f>
        <v>0.85218698239371815</v>
      </c>
      <c r="AB32" s="149" t="e">
        <f>SUMIFS('OTV-广告位'!$E:$E,'OTV-广告位'!$C:$C,TA!AB$7,'OTV-广告位'!$A:$A,TA!$I32,'OTV-广告位'!$B:$B,'OTV-广告位'!$B$8)/SUMIFS('OTV-广告位'!$E:$E,'OTV-广告位'!$C:$C,TA!AB$7,'OTV-广告位'!$A:$A,TA!$I32,'OTV-广告位'!$B:$B,'OTV-广告位'!$B$7)</f>
        <v>#DIV/0!</v>
      </c>
      <c r="AD32" s="148" t="str">
        <f t="shared" si="16"/>
        <v>中山</v>
      </c>
      <c r="AE32" s="149">
        <f>SUMIFS('OTV-广告位'!$G:$G,'OTV-广告位'!$C:$C,TA!AE$7,'OTV-广告位'!$A:$A,TA!$I32,'OTV-广告位'!$B:$B,Market!$D$7)/SUMIFS('OTV-广告位'!$G:$G,'OTV-广告位'!$C:$C,TA!AE$7,'OTV-广告位'!$A:$A,TA!$I32,'OTV-广告位'!$B:$B,'OTV-广告位'!$B$7)</f>
        <v>0.40717796703392134</v>
      </c>
      <c r="AF32" s="149">
        <f>SUMIFS('OTV-广告位'!$G:$G,'OTV-广告位'!$C:$C,TA!AF$7,'OTV-广告位'!$A:$A,TA!$I32,'OTV-广告位'!$B:$B,Market!$D$7)/SUMIFS('OTV-广告位'!$G:$G,'OTV-广告位'!$C:$C,TA!AF$7,'OTV-广告位'!$A:$A,TA!$I32,'OTV-广告位'!$B:$B,'OTV-广告位'!$B$7)</f>
        <v>0.18002679749755698</v>
      </c>
      <c r="AG32" s="149">
        <f>SUMIFS('OTV-广告位'!$G:$G,'OTV-广告位'!$C:$C,TA!AG$7,'OTV-广告位'!$A:$A,TA!$I32,'OTV-广告位'!$B:$B,Market!$D$7)/SUMIFS('OTV-广告位'!$G:$G,'OTV-广告位'!$C:$C,TA!AG$7,'OTV-广告位'!$A:$A,TA!$I32,'OTV-广告位'!$B:$B,'OTV-广告位'!$B$7)</f>
        <v>0.77034134268330412</v>
      </c>
      <c r="AH32" s="149">
        <f>SUMIFS('OTV-广告位'!$G:$G,'OTV-广告位'!$C:$C,TA!AH$7,'OTV-广告位'!$A:$A,TA!$I32,'OTV-广告位'!$B:$B,'OTV-广告位'!$B$8)/SUMIFS('OTV-广告位'!$G:$G,'OTV-广告位'!$C:$C,TA!AH$7,'OTV-广告位'!$A:$A,TA!$I32,'OTV-广告位'!$B:$B,'OTV-广告位'!$B$7)</f>
        <v>0.77824032714110725</v>
      </c>
      <c r="AI32" s="149" t="e">
        <f>SUMIFS('OTV-广告位'!$G:$G,'OTV-广告位'!$C:$C,TA!AI$7,'OTV-广告位'!$A:$A,TA!$I32,'OTV-广告位'!$B:$B,'OTV-广告位'!$B$8)/SUMIFS('OTV-广告位'!$G:$G,'OTV-广告位'!$C:$C,TA!AI$7,'OTV-广告位'!$A:$A,TA!$I32,'OTV-广告位'!$B:$B,'OTV-广告位'!$B$7)</f>
        <v>#DIV/0!</v>
      </c>
      <c r="AK32" s="148" t="str">
        <f t="shared" si="17"/>
        <v>中山</v>
      </c>
      <c r="AL32" s="149">
        <f>SUMIFS('OTV-广告位'!$H:$H,'OTV-广告位'!$C:$C,TA!AL$7,'OTV-广告位'!$A:$A,TA!$I32,'OTV-广告位'!$B:$B,Market!$D$7)/SUMIFS('OTV-广告位'!$G:$G,'OTV-广告位'!$C:$C,TA!AL$7,'OTV-广告位'!$A:$A,TA!$I32,'OTV-广告位'!$B:$B,'OTV-广告位'!$B$6)</f>
        <v>0.10153830121060889</v>
      </c>
      <c r="AM32" s="149">
        <f>SUMIFS('OTV-广告位'!$H:$H,'OTV-广告位'!$C:$C,TA!AM$7,'OTV-广告位'!$A:$A,TA!$I32,'OTV-广告位'!$B:$B,Market!$D$7)/SUMIFS('OTV-广告位'!$G:$G,'OTV-广告位'!$C:$C,TA!AM$7,'OTV-广告位'!$A:$A,TA!$I32,'OTV-广告位'!$B:$B,'OTV-广告位'!$B$6)</f>
        <v>0.10944662160120085</v>
      </c>
      <c r="AN32" s="149">
        <f>SUMIFS('OTV-广告位'!$H:$H,'OTV-广告位'!$C:$C,TA!AN$7,'OTV-广告位'!$A:$A,TA!$I32,'OTV-广告位'!$B:$B,Market!$D$7)/SUMIFS('OTV-广告位'!$G:$G,'OTV-广告位'!$C:$C,TA!AN$7,'OTV-广告位'!$A:$A,TA!$I32,'OTV-广告位'!$B:$B,'OTV-广告位'!$B$6)</f>
        <v>0.27345227046165482</v>
      </c>
      <c r="AO32" s="149">
        <f>SUMIFS('OTV-广告位'!$K:$K,'OTV-广告位'!$C:$C,TA!AO$7,'OTV-广告位'!$A:$A,TA!$I32,'OTV-广告位'!$B:$B,'OTV-广告位'!$B$8)/SUMIFS('OTV-广告位'!$G:$G,'OTV-广告位'!$C:$C,TA!AO$7,'OTV-广告位'!$A:$A,TA!$I32,'OTV-广告位'!$B:$B,'OTV-广告位'!$B$6)</f>
        <v>0.1039722961584866</v>
      </c>
      <c r="AP32" s="149" t="e">
        <f>SUMIFS('OTV-广告位'!$K:$K,'OTV-广告位'!$C:$C,TA!AP$7,'OTV-广告位'!$A:$A,TA!$I32,'OTV-广告位'!$B:$B,'OTV-广告位'!$B$8)/SUMIFS('OTV-广告位'!$G:$G,'OTV-广告位'!$C:$C,TA!AP$7,'OTV-广告位'!$A:$A,TA!$I32,'OTV-广告位'!$B:$B,'OTV-广告位'!$B$6)</f>
        <v>#DIV/0!</v>
      </c>
      <c r="AR32" s="148" t="str">
        <f t="shared" si="18"/>
        <v>中山</v>
      </c>
      <c r="AS32" s="150">
        <f>SUMIFS('OTV-广告位'!$H:$H,'OTV-广告位'!$C:$C,TA!AS$7,'OTV-广告位'!$A:$A,TA!$I32,'OTV-广告位'!$B:$B,Market!$D$7)/SUMIFS('OTV-广告位'!$E:$E,'OTV-广告位'!$C:$C,TA!AS$7,'OTV-广告位'!$A:$A,TA!$I32,'OTV-广告位'!$B:$B,'OTV-广告位'!$B$6)*1000</f>
        <v>44.988379669295135</v>
      </c>
      <c r="AT32" s="150">
        <f>SUMIFS('OTV-广告位'!$H:$H,'OTV-广告位'!$C:$C,TA!AT$7,'OTV-广告位'!$A:$A,TA!$I32,'OTV-广告位'!$B:$B,Market!$D$7)/SUMIFS('OTV-广告位'!$E:$E,'OTV-广告位'!$C:$C,TA!AT$7,'OTV-广告位'!$A:$A,TA!$I32,'OTV-广告位'!$B:$B,'OTV-广告位'!$B$6)*1000</f>
        <v>36.920107253183438</v>
      </c>
      <c r="AU32" s="150">
        <f>SUMIFS('OTV-广告位'!$H:$H,'OTV-广告位'!$C:$C,TA!AU$7,'OTV-广告位'!$A:$A,TA!$I32,'OTV-广告位'!$B:$B,Market!$D$7)/SUMIFS('OTV-广告位'!$E:$E,'OTV-广告位'!$C:$C,TA!AU$7,'OTV-广告位'!$A:$A,TA!$I32,'OTV-广告位'!$B:$B,'OTV-广告位'!$B$6)*1000</f>
        <v>123.26835466575758</v>
      </c>
      <c r="AV32" s="151">
        <f>SUMIFS('OTV-广告位'!$K:$K,'OTV-广告位'!$C:$C,TA!AV$7,'OTV-广告位'!$A:$A,TA!$I32,'OTV-广告位'!$B:$B,'OTV-广告位'!$B$8)/SUMIFS('OTV-广告位'!$E:$E,'OTV-广告位'!$C:$C,TA!AV$7,'OTV-广告位'!$A:$A,TA!$I32,'OTV-广告位'!$B:$B,'OTV-广告位'!$B$6)*1000</f>
        <v>57.711183362983867</v>
      </c>
      <c r="AW32" s="151" t="e">
        <f>SUMIFS('OTV-广告位'!$K:$K,'OTV-广告位'!$C:$C,TA!AW$7,'OTV-广告位'!$A:$A,TA!$I32,'OTV-广告位'!$B:$B,'OTV-广告位'!$B$8)/SUMIFS('OTV-广告位'!$E:$E,'OTV-广告位'!$C:$C,TA!AW$7,'OTV-广告位'!$A:$A,TA!$I32,'OTV-广告位'!$B:$B,'OTV-广告位'!$B$6)*1000</f>
        <v>#DIV/0!</v>
      </c>
      <c r="AY32" s="148" t="str">
        <f t="shared" si="12"/>
        <v>中山</v>
      </c>
      <c r="AZ32" s="150">
        <f>(Cost!G20+Cost!N20)/SUMIFS('OTV-广告位'!$H:$H,'OTV-广告位'!$A:$A,TA!$AY32,'OTV-广告位'!$C:$C,TA!AZ$7,'OTV-广告位'!$B:$B,Market!$D$7)</f>
        <v>0.93047781959174347</v>
      </c>
      <c r="BA32" s="150">
        <f>(Cost!H20+Cost!P20)/SUMIFS('OTV-广告位'!$H:$H,'OTV-广告位'!$A:$A,TA!$AY32,'OTV-广告位'!$C:$C,TA!BA$7,'OTV-广告位'!$B:$B,Market!$D$7)</f>
        <v>0.3637702503681885</v>
      </c>
      <c r="BB32" s="150">
        <f>(Cost!J20+Cost!Q20)/SUMIFS('OTV-广告位'!$H:$H,'OTV-广告位'!$A:$A,TA!$AY32,'OTV-广告位'!$C:$C,TA!BB$7,'OTV-广告位'!$B:$B,Market!$D$7)</f>
        <v>0.93260590823381506</v>
      </c>
      <c r="BC32" s="150" t="e">
        <f>(Cost!K20+Cost!#REF!)/SUMIFS('OTV-广告位'!$H:$H,'OTV-广告位'!$A:$A,TA!$AY32,'OTV-广告位'!$C:$C,TA!BC$7,'OTV-广告位'!$B:$B,Market!$D$7)</f>
        <v>#REF!</v>
      </c>
      <c r="BD32" s="150" t="e">
        <f>(Cost!M20+Cost!#REF!)/SUMIFS('OTV-广告位'!$H:$H,'OTV-广告位'!$A:$A,TA!$AY32,'OTV-广告位'!$C:$C,TA!BD$7,'OTV-广告位'!$B:$B,Market!$D$7)</f>
        <v>#REF!</v>
      </c>
    </row>
    <row r="33" spans="2:56">
      <c r="B33" s="103" t="s">
        <v>124</v>
      </c>
      <c r="C33" s="149">
        <f>SUMIFS(Spotplan!$E:$E,Spotplan!$B:$B,TA!C$7,Spotplan!$C:$C,TA!$B33)/SUMIFS(Spotplan!$E:$E,Spotplan!$C:$C,TA!$B33)</f>
        <v>0.42896050839763961</v>
      </c>
      <c r="D33" s="149">
        <f>SUMIFS(Spotplan!$E:$E,Spotplan!$B:$B,TA!D$7,Spotplan!$C:$C,TA!$B33)/SUMIFS(Spotplan!$E:$E,Spotplan!$C:$C,TA!$B33)</f>
        <v>0.33340898774398547</v>
      </c>
      <c r="E33" s="149">
        <f>SUMIFS(Spotplan!$E:$E,Spotplan!$B:$B,TA!E$7,Spotplan!$C:$C,TA!$B33)/SUMIFS(Spotplan!$E:$E,Spotplan!$C:$C,TA!$B33)</f>
        <v>5.492510213345439E-2</v>
      </c>
      <c r="F33" s="149">
        <f>SUMIFS(Spotplan!$E:$E,Spotplan!$B:$B,TA!F$7,Spotplan!$C:$C,TA!$B33)/SUMIFS(Spotplan!$E:$E,Spotplan!$C:$C,TA!$B33)</f>
        <v>5.8783477076713574E-2</v>
      </c>
      <c r="G33" s="149">
        <f>SUMIFS(Spotplan!$E:$E,Spotplan!$B:$B,TA!G$7,Spotplan!$C:$C,TA!$B33)/SUMIFS(Spotplan!$E:$E,Spotplan!$C:$C,TA!$B33)</f>
        <v>0</v>
      </c>
      <c r="I33" s="148" t="str">
        <f t="shared" si="5"/>
        <v>沈阳</v>
      </c>
      <c r="J33" s="149">
        <f>SUMIFS('OTV-广告位'!$E:$E,'OTV-广告位'!$C:$C,TA!J$7,'OTV-广告位'!$A:$A,TA!$I33,'OTV-广告位'!$B:$B,'OTV-广告位'!$B$7)/SUMIFS('OTV-广告位'!$E:$E,'OTV-广告位'!$C:$C,TA!J$7,'OTV-广告位'!$A:$A,TA!$I33,'OTV-广告位'!$B:$B,'OTV-广告位'!$B$6)</f>
        <v>1</v>
      </c>
      <c r="K33" s="149">
        <f>SUMIFS('OTV-广告位'!$E:$E,'OTV-广告位'!$C:$C,TA!K$7,'OTV-广告位'!$A:$A,TA!$I33,'OTV-广告位'!$B:$B,'OTV-广告位'!$B$7)/SUMIFS('OTV-广告位'!$E:$E,'OTV-广告位'!$C:$C,TA!K$7,'OTV-广告位'!$A:$A,TA!$I33,'OTV-广告位'!$B:$B,'OTV-广告位'!$B$6)</f>
        <v>1</v>
      </c>
      <c r="L33" s="149">
        <f>SUMIFS('OTV-广告位'!$E:$E,'OTV-广告位'!$C:$C,TA!L$7,'OTV-广告位'!$A:$A,TA!$I33,'OTV-广告位'!$B:$B,'OTV-广告位'!$B$7)/SUMIFS('OTV-广告位'!$E:$E,'OTV-广告位'!$C:$C,TA!L$7,'OTV-广告位'!$A:$A,TA!$I33,'OTV-广告位'!$B:$B,'OTV-广告位'!$B$6)</f>
        <v>1</v>
      </c>
      <c r="M33" s="149">
        <f>SUMIFS('OTV-广告位'!$E:$E,'OTV-广告位'!$C:$C,TA!M$7,'OTV-广告位'!$A:$A,TA!$I33,'OTV-广告位'!$B:$B,'OTV-广告位'!$B$7)/SUMIFS('OTV-广告位'!$E:$E,'OTV-广告位'!$C:$C,TA!M$7,'OTV-广告位'!$A:$A,TA!$I33,'OTV-广告位'!$B:$B,'OTV-广告位'!$B$6)</f>
        <v>1</v>
      </c>
      <c r="N33" s="149" t="e">
        <f>SUMIFS('OTV-广告位'!$E:$E,'OTV-广告位'!$C:$C,TA!N$7,'OTV-广告位'!$A:$A,TA!$I33,'OTV-广告位'!$B:$B,'OTV-广告位'!$B$7)/SUMIFS('OTV-广告位'!$E:$E,'OTV-广告位'!$C:$C,TA!N$7,'OTV-广告位'!$A:$A,TA!$I33,'OTV-广告位'!$B:$B,'OTV-广告位'!$B$6)</f>
        <v>#DIV/0!</v>
      </c>
      <c r="P33" s="148" t="str">
        <f t="shared" ref="P33:P34" si="19">I33</f>
        <v>沈阳</v>
      </c>
      <c r="Q33" s="149">
        <f>SUMIFS('OTV-广告位'!$E:$E,'OTV-广告位'!$C:$C,TA!Q$7,'OTV-广告位'!$A:$A,TA!$I33,'OTV-广告位'!$B:$B,Market!$D$7)/SUMIFS('OTV-广告位'!$E:$E,'OTV-广告位'!$C:$C,TA!Q$7,'OTV-广告位'!$A:$A,TA!$I33,'OTV-广告位'!$B:$B,'OTV-广告位'!$B$7)</f>
        <v>0.23445778496113293</v>
      </c>
      <c r="R33" s="149">
        <f>SUMIFS('OTV-广告位'!$E:$E,'OTV-广告位'!$C:$C,TA!R$7,'OTV-广告位'!$A:$A,TA!$I33,'OTV-广告位'!$B:$B,Market!$D$7)/SUMIFS('OTV-广告位'!$E:$E,'OTV-广告位'!$C:$C,TA!R$7,'OTV-广告位'!$A:$A,TA!$I33,'OTV-广告位'!$B:$B,'OTV-广告位'!$B$7)</f>
        <v>0.26544992975624182</v>
      </c>
      <c r="S33" s="149">
        <f>SUMIFS('OTV-广告位'!$E:$E,'OTV-广告位'!$C:$C,TA!S$7,'OTV-广告位'!$A:$A,TA!$I33,'OTV-广告位'!$B:$B,Market!$D$7)/SUMIFS('OTV-广告位'!$E:$E,'OTV-广告位'!$C:$C,TA!S$7,'OTV-广告位'!$A:$A,TA!$I33,'OTV-广告位'!$B:$B,'OTV-广告位'!$B$7)</f>
        <v>0.27527126414036479</v>
      </c>
      <c r="T33" s="149">
        <f>SUMIFS('OTV-广告位'!$E:$E,'OTV-广告位'!$C:$C,TA!T$7,'OTV-广告位'!$A:$A,TA!$I33,'OTV-广告位'!$B:$B,'OTV-广告位'!$B$8)/SUMIFS('OTV-广告位'!$E:$E,'OTV-广告位'!$C:$C,TA!T$7,'OTV-广告位'!$A:$A,TA!$I33,'OTV-广告位'!$B:$B,'OTV-广告位'!$B$7)</f>
        <v>1</v>
      </c>
      <c r="U33" s="149" t="e">
        <f>SUMIFS('OTV-广告位'!$E:$E,'OTV-广告位'!$C:$C,TA!U$7,'OTV-广告位'!$A:$A,TA!$I33,'OTV-广告位'!$B:$B,'OTV-广告位'!$B$8)/SUMIFS('OTV-广告位'!$E:$E,'OTV-广告位'!$C:$C,TA!U$7,'OTV-广告位'!$A:$A,TA!$I33,'OTV-广告位'!$B:$B,'OTV-广告位'!$B$7)</f>
        <v>#DIV/0!</v>
      </c>
      <c r="W33" s="148" t="str">
        <f t="shared" ref="W33:W34" si="20">P33</f>
        <v>沈阳</v>
      </c>
      <c r="X33" s="149">
        <f>SUMIFS('OTV-广告位'!$E:$E,'OTV-广告位'!$C:$C,TA!X$7,'OTV-广告位'!$A:$A,TA!$I33,'OTV-广告位'!$B:$B,$W$6)/SUMIFS('OTV-广告位'!$E:$E,'OTV-广告位'!$C:$C,TA!X$7,'OTV-广告位'!$A:$A,TA!$I33,'OTV-广告位'!$B:$B,'OTV-广告位'!$B$7)</f>
        <v>0.96555760794273837</v>
      </c>
      <c r="Y33" s="149">
        <f>SUMIFS('OTV-广告位'!$E:$E,'OTV-广告位'!$C:$C,TA!Y$7,'OTV-广告位'!$A:$A,TA!$I33,'OTV-广告位'!$B:$B,$W$6)/SUMIFS('OTV-广告位'!$E:$E,'OTV-广告位'!$C:$C,TA!Y$7,'OTV-广告位'!$A:$A,TA!$I33,'OTV-广告位'!$B:$B,'OTV-广告位'!$B$7)</f>
        <v>0.65761466985433659</v>
      </c>
      <c r="Z33" s="149">
        <f>SUMIFS('OTV-广告位'!$E:$E,'OTV-广告位'!$C:$C,TA!Z$7,'OTV-广告位'!$A:$A,TA!$I33,'OTV-广告位'!$B:$B,$W$6)/SUMIFS('OTV-广告位'!$E:$E,'OTV-广告位'!$C:$C,TA!Z$7,'OTV-广告位'!$A:$A,TA!$I33,'OTV-广告位'!$B:$B,'OTV-广告位'!$B$7)</f>
        <v>1</v>
      </c>
      <c r="AA33" s="149">
        <f>SUMIFS('OTV-广告位'!$E:$E,'OTV-广告位'!$C:$C,TA!AA$7,'OTV-广告位'!$A:$A,TA!$I33,'OTV-广告位'!$B:$B,'OTV-广告位'!$B$8)/SUMIFS('OTV-广告位'!$E:$E,'OTV-广告位'!$C:$C,TA!AA$7,'OTV-广告位'!$A:$A,TA!$I33,'OTV-广告位'!$B:$B,'OTV-广告位'!$B$7)</f>
        <v>1</v>
      </c>
      <c r="AB33" s="149" t="e">
        <f>SUMIFS('OTV-广告位'!$E:$E,'OTV-广告位'!$C:$C,TA!AB$7,'OTV-广告位'!$A:$A,TA!$I33,'OTV-广告位'!$B:$B,'OTV-广告位'!$B$8)/SUMIFS('OTV-广告位'!$E:$E,'OTV-广告位'!$C:$C,TA!AB$7,'OTV-广告位'!$A:$A,TA!$I33,'OTV-广告位'!$B:$B,'OTV-广告位'!$B$7)</f>
        <v>#DIV/0!</v>
      </c>
      <c r="AD33" s="148" t="str">
        <f t="shared" ref="AD33:AD34" si="21">I33</f>
        <v>沈阳</v>
      </c>
      <c r="AE33" s="149">
        <f>SUMIFS('OTV-广告位'!$G:$G,'OTV-广告位'!$C:$C,TA!AE$7,'OTV-广告位'!$A:$A,TA!$I33,'OTV-广告位'!$B:$B,Market!$D$7)/SUMIFS('OTV-广告位'!$G:$G,'OTV-广告位'!$C:$C,TA!AE$7,'OTV-广告位'!$A:$A,TA!$I33,'OTV-广告位'!$B:$B,'OTV-广告位'!$B$7)</f>
        <v>0.23225196149351734</v>
      </c>
      <c r="AF33" s="149">
        <f>SUMIFS('OTV-广告位'!$G:$G,'OTV-广告位'!$C:$C,TA!AF$7,'OTV-广告位'!$A:$A,TA!$I33,'OTV-广告位'!$B:$B,Market!$D$7)/SUMIFS('OTV-广告位'!$G:$G,'OTV-广告位'!$C:$C,TA!AF$7,'OTV-广告位'!$A:$A,TA!$I33,'OTV-广告位'!$B:$B,'OTV-广告位'!$B$7)</f>
        <v>0.20547800895443771</v>
      </c>
      <c r="AG33" s="149">
        <f>SUMIFS('OTV-广告位'!$G:$G,'OTV-广告位'!$C:$C,TA!AG$7,'OTV-广告位'!$A:$A,TA!$I33,'OTV-广告位'!$B:$B,Market!$D$7)/SUMIFS('OTV-广告位'!$G:$G,'OTV-广告位'!$C:$C,TA!AG$7,'OTV-广告位'!$A:$A,TA!$I33,'OTV-广告位'!$B:$B,'OTV-广告位'!$B$7)</f>
        <v>0.26178355393184405</v>
      </c>
      <c r="AH33" s="149">
        <f>SUMIFS('OTV-广告位'!$G:$G,'OTV-广告位'!$C:$C,TA!AH$7,'OTV-广告位'!$A:$A,TA!$I33,'OTV-广告位'!$B:$B,'OTV-广告位'!$B$8)/SUMIFS('OTV-广告位'!$G:$G,'OTV-广告位'!$C:$C,TA!AH$7,'OTV-广告位'!$A:$A,TA!$I33,'OTV-广告位'!$B:$B,'OTV-广告位'!$B$7)</f>
        <v>1</v>
      </c>
      <c r="AI33" s="149" t="e">
        <f>SUMIFS('OTV-广告位'!$G:$G,'OTV-广告位'!$C:$C,TA!AI$7,'OTV-广告位'!$A:$A,TA!$I33,'OTV-广告位'!$B:$B,'OTV-广告位'!$B$8)/SUMIFS('OTV-广告位'!$G:$G,'OTV-广告位'!$C:$C,TA!AI$7,'OTV-广告位'!$A:$A,TA!$I33,'OTV-广告位'!$B:$B,'OTV-广告位'!$B$7)</f>
        <v>#DIV/0!</v>
      </c>
      <c r="AK33" s="148" t="str">
        <f t="shared" ref="AK33:AK34" si="22">I33</f>
        <v>沈阳</v>
      </c>
      <c r="AL33" s="149">
        <f>SUMIFS('OTV-广告位'!$H:$H,'OTV-广告位'!$C:$C,TA!AL$7,'OTV-广告位'!$A:$A,TA!$I33,'OTV-广告位'!$B:$B,Market!$D$7)/SUMIFS('OTV-广告位'!$G:$G,'OTV-广告位'!$C:$C,TA!AL$7,'OTV-广告位'!$A:$A,TA!$I33,'OTV-广告位'!$B:$B,'OTV-广告位'!$B$6)</f>
        <v>9.0490234266317957E-2</v>
      </c>
      <c r="AM33" s="149">
        <f>SUMIFS('OTV-广告位'!$H:$H,'OTV-广告位'!$C:$C,TA!AM$7,'OTV-广告位'!$A:$A,TA!$I33,'OTV-广告位'!$B:$B,Market!$D$7)/SUMIFS('OTV-广告位'!$G:$G,'OTV-广告位'!$C:$C,TA!AM$7,'OTV-广告位'!$A:$A,TA!$I33,'OTV-广告位'!$B:$B,'OTV-广告位'!$B$6)</f>
        <v>0.16237029233605477</v>
      </c>
      <c r="AN33" s="149">
        <f>SUMIFS('OTV-广告位'!$H:$H,'OTV-广告位'!$C:$C,TA!AN$7,'OTV-广告位'!$A:$A,TA!$I33,'OTV-广告位'!$B:$B,Market!$D$7)/SUMIFS('OTV-广告位'!$G:$G,'OTV-广告位'!$C:$C,TA!AN$7,'OTV-广告位'!$A:$A,TA!$I33,'OTV-广告位'!$B:$B,'OTV-广告位'!$B$6)</f>
        <v>0.11952246910622667</v>
      </c>
      <c r="AO33" s="149">
        <f>SUMIFS('OTV-广告位'!$K:$K,'OTV-广告位'!$C:$C,TA!AO$7,'OTV-广告位'!$A:$A,TA!$I33,'OTV-广告位'!$B:$B,'OTV-广告位'!$B$8)/SUMIFS('OTV-广告位'!$G:$G,'OTV-广告位'!$C:$C,TA!AO$7,'OTV-广告位'!$A:$A,TA!$I33,'OTV-广告位'!$B:$B,'OTV-广告位'!$B$6)</f>
        <v>7.3832169191074076E-2</v>
      </c>
      <c r="AP33" s="149" t="e">
        <f>SUMIFS('OTV-广告位'!$K:$K,'OTV-广告位'!$C:$C,TA!AP$7,'OTV-广告位'!$A:$A,TA!$I33,'OTV-广告位'!$B:$B,'OTV-广告位'!$B$8)/SUMIFS('OTV-广告位'!$G:$G,'OTV-广告位'!$C:$C,TA!AP$7,'OTV-广告位'!$A:$A,TA!$I33,'OTV-广告位'!$B:$B,'OTV-广告位'!$B$6)</f>
        <v>#DIV/0!</v>
      </c>
      <c r="AR33" s="148" t="str">
        <f t="shared" ref="AR33:AR34" si="23">I33</f>
        <v>沈阳</v>
      </c>
      <c r="AS33" s="150">
        <f>SUMIFS('OTV-广告位'!$H:$H,'OTV-广告位'!$C:$C,TA!AS$7,'OTV-广告位'!$A:$A,TA!$I33,'OTV-广告位'!$B:$B,Market!$D$7)/SUMIFS('OTV-广告位'!$E:$E,'OTV-广告位'!$C:$C,TA!AS$7,'OTV-广告位'!$A:$A,TA!$I33,'OTV-广告位'!$B:$B,'OTV-广告位'!$B$6)*1000</f>
        <v>37.547910413299469</v>
      </c>
      <c r="AT33" s="150">
        <f>SUMIFS('OTV-广告位'!$H:$H,'OTV-广告位'!$C:$C,TA!AT$7,'OTV-广告位'!$A:$A,TA!$I33,'OTV-广告位'!$B:$B,Market!$D$7)/SUMIFS('OTV-广告位'!$E:$E,'OTV-广告位'!$C:$C,TA!AT$7,'OTV-广告位'!$A:$A,TA!$I33,'OTV-广告位'!$B:$B,'OTV-广告位'!$B$6)*1000</f>
        <v>37.988317353905309</v>
      </c>
      <c r="AU33" s="150">
        <f>SUMIFS('OTV-广告位'!$H:$H,'OTV-广告位'!$C:$C,TA!AU$7,'OTV-广告位'!$A:$A,TA!$I33,'OTV-广告位'!$B:$B,Market!$D$7)/SUMIFS('OTV-广告位'!$E:$E,'OTV-广告位'!$C:$C,TA!AU$7,'OTV-广告位'!$A:$A,TA!$I33,'OTV-广告位'!$B:$B,'OTV-广告位'!$B$6)*1000</f>
        <v>49.363477457867482</v>
      </c>
      <c r="AV33" s="151">
        <f>SUMIFS('OTV-广告位'!$K:$K,'OTV-广告位'!$C:$C,TA!AV$7,'OTV-广告位'!$A:$A,TA!$I33,'OTV-广告位'!$B:$B,'OTV-广告位'!$B$8)/SUMIFS('OTV-广告位'!$E:$E,'OTV-广告位'!$C:$C,TA!AV$7,'OTV-广告位'!$A:$A,TA!$I33,'OTV-广告位'!$B:$B,'OTV-广告位'!$B$6)*1000</f>
        <v>50.57833392497929</v>
      </c>
      <c r="AW33" s="151" t="e">
        <f>SUMIFS('OTV-广告位'!$K:$K,'OTV-广告位'!$C:$C,TA!AW$7,'OTV-广告位'!$A:$A,TA!$I33,'OTV-广告位'!$B:$B,'OTV-广告位'!$B$8)/SUMIFS('OTV-广告位'!$E:$E,'OTV-广告位'!$C:$C,TA!AW$7,'OTV-广告位'!$A:$A,TA!$I33,'OTV-广告位'!$B:$B,'OTV-广告位'!$B$6)*1000</f>
        <v>#DIV/0!</v>
      </c>
      <c r="AY33" s="148" t="str">
        <f t="shared" ref="AY33:AY34" si="24">P33</f>
        <v>沈阳</v>
      </c>
      <c r="AZ33" s="150">
        <f>(Cost!G21+Cost!N21)/SUMIFS('OTV-广告位'!$H:$H,'OTV-广告位'!$A:$A,TA!$AY33,'OTV-广告位'!$C:$C,TA!AZ$7,'OTV-广告位'!$B:$B,Market!$D$7)</f>
        <v>0.27417701799696637</v>
      </c>
      <c r="BA33" s="150">
        <f>(Cost!H21+Cost!P21)/SUMIFS('OTV-广告位'!$H:$H,'OTV-广告位'!$A:$A,TA!$AY33,'OTV-广告位'!$C:$C,TA!BA$7,'OTV-广告位'!$B:$B,Market!$D$7)</f>
        <v>0.18737429442678258</v>
      </c>
      <c r="BB33" s="150">
        <f>(Cost!J21+Cost!Q21)/SUMIFS('OTV-广告位'!$H:$H,'OTV-广告位'!$A:$A,TA!$AY33,'OTV-广告位'!$C:$C,TA!BB$7,'OTV-广告位'!$B:$B,Market!$D$7)</f>
        <v>1.5484733135126103</v>
      </c>
      <c r="BC33" s="150" t="e">
        <f>(Cost!K21+Cost!#REF!)/SUMIFS('OTV-广告位'!$H:$H,'OTV-广告位'!$A:$A,TA!$AY33,'OTV-广告位'!$C:$C,TA!BC$7,'OTV-广告位'!$B:$B,Market!$D$7)</f>
        <v>#REF!</v>
      </c>
      <c r="BD33" s="150" t="e">
        <f>(Cost!M21+Cost!#REF!)/SUMIFS('OTV-广告位'!$H:$H,'OTV-广告位'!$A:$A,TA!$AY33,'OTV-广告位'!$C:$C,TA!BD$7,'OTV-广告位'!$B:$B,Market!$D$7)</f>
        <v>#REF!</v>
      </c>
    </row>
    <row r="34" spans="2:56">
      <c r="B34" s="103" t="s">
        <v>206</v>
      </c>
      <c r="C34" s="149">
        <f>SUMIFS(Spotplan!$E:$E,Spotplan!$B:$B,TA!C$7,Spotplan!$C:$C,TA!$B34)/SUMIFS(Spotplan!$E:$E,Spotplan!$C:$C,TA!$B34)</f>
        <v>0.31125713297596402</v>
      </c>
      <c r="D34" s="149">
        <f>SUMIFS(Spotplan!$E:$E,Spotplan!$B:$B,TA!D$7,Spotplan!$C:$C,TA!$B34)/SUMIFS(Spotplan!$E:$E,Spotplan!$C:$C,TA!$B34)</f>
        <v>0.47501296904720736</v>
      </c>
      <c r="E34" s="149">
        <f>SUMIFS(Spotplan!$E:$E,Spotplan!$B:$B,TA!E$7,Spotplan!$C:$C,TA!$B34)/SUMIFS(Spotplan!$E:$E,Spotplan!$C:$C,TA!$B34)</f>
        <v>5.7063807712260071E-2</v>
      </c>
      <c r="F34" s="149">
        <f>SUMIFS(Spotplan!$E:$E,Spotplan!$B:$B,TA!F$7,Spotplan!$C:$C,TA!$B34)/SUMIFS(Spotplan!$E:$E,Spotplan!$C:$C,TA!$B34)</f>
        <v>5.0838665052740789E-2</v>
      </c>
      <c r="G34" s="149">
        <f>SUMIFS(Spotplan!$E:$E,Spotplan!$B:$B,TA!G$7,Spotplan!$C:$C,TA!$B34)/SUMIFS(Spotplan!$E:$E,Spotplan!$C:$C,TA!$B34)</f>
        <v>0</v>
      </c>
      <c r="I34" s="148" t="str">
        <f t="shared" si="5"/>
        <v>潍坊</v>
      </c>
      <c r="J34" s="149">
        <f>SUMIFS('OTV-广告位'!$E:$E,'OTV-广告位'!$C:$C,TA!J$7,'OTV-广告位'!$A:$A,TA!$I34,'OTV-广告位'!$B:$B,'OTV-广告位'!$B$7)/SUMIFS('OTV-广告位'!$E:$E,'OTV-广告位'!$C:$C,TA!J$7,'OTV-广告位'!$A:$A,TA!$I34,'OTV-广告位'!$B:$B,'OTV-广告位'!$B$6)</f>
        <v>1</v>
      </c>
      <c r="K34" s="149">
        <f>SUMIFS('OTV-广告位'!$E:$E,'OTV-广告位'!$C:$C,TA!K$7,'OTV-广告位'!$A:$A,TA!$I34,'OTV-广告位'!$B:$B,'OTV-广告位'!$B$7)/SUMIFS('OTV-广告位'!$E:$E,'OTV-广告位'!$C:$C,TA!K$7,'OTV-广告位'!$A:$A,TA!$I34,'OTV-广告位'!$B:$B,'OTV-广告位'!$B$6)</f>
        <v>1</v>
      </c>
      <c r="L34" s="149">
        <f>SUMIFS('OTV-广告位'!$E:$E,'OTV-广告位'!$C:$C,TA!L$7,'OTV-广告位'!$A:$A,TA!$I34,'OTV-广告位'!$B:$B,'OTV-广告位'!$B$7)/SUMIFS('OTV-广告位'!$E:$E,'OTV-广告位'!$C:$C,TA!L$7,'OTV-广告位'!$A:$A,TA!$I34,'OTV-广告位'!$B:$B,'OTV-广告位'!$B$6)</f>
        <v>1</v>
      </c>
      <c r="M34" s="149">
        <f>SUMIFS('OTV-广告位'!$E:$E,'OTV-广告位'!$C:$C,TA!M$7,'OTV-广告位'!$A:$A,TA!$I34,'OTV-广告位'!$B:$B,'OTV-广告位'!$B$7)/SUMIFS('OTV-广告位'!$E:$E,'OTV-广告位'!$C:$C,TA!M$7,'OTV-广告位'!$A:$A,TA!$I34,'OTV-广告位'!$B:$B,'OTV-广告位'!$B$6)</f>
        <v>1</v>
      </c>
      <c r="N34" s="149" t="e">
        <f>SUMIFS('OTV-广告位'!$E:$E,'OTV-广告位'!$C:$C,TA!N$7,'OTV-广告位'!$A:$A,TA!$I34,'OTV-广告位'!$B:$B,'OTV-广告位'!$B$7)/SUMIFS('OTV-广告位'!$E:$E,'OTV-广告位'!$C:$C,TA!N$7,'OTV-广告位'!$A:$A,TA!$I34,'OTV-广告位'!$B:$B,'OTV-广告位'!$B$6)</f>
        <v>#DIV/0!</v>
      </c>
      <c r="P34" s="148" t="str">
        <f t="shared" si="19"/>
        <v>潍坊</v>
      </c>
      <c r="Q34" s="149">
        <f>SUMIFS('OTV-广告位'!$E:$E,'OTV-广告位'!$C:$C,TA!Q$7,'OTV-广告位'!$A:$A,TA!$I34,'OTV-广告位'!$B:$B,Market!$D$7)/SUMIFS('OTV-广告位'!$E:$E,'OTV-广告位'!$C:$C,TA!Q$7,'OTV-广告位'!$A:$A,TA!$I34,'OTV-广告位'!$B:$B,'OTV-广告位'!$B$7)</f>
        <v>0.40661380650812773</v>
      </c>
      <c r="R34" s="149">
        <f>SUMIFS('OTV-广告位'!$E:$E,'OTV-广告位'!$C:$C,TA!R$7,'OTV-广告位'!$A:$A,TA!$I34,'OTV-广告位'!$B:$B,Market!$D$7)/SUMIFS('OTV-广告位'!$E:$E,'OTV-广告位'!$C:$C,TA!R$7,'OTV-广告位'!$A:$A,TA!$I34,'OTV-广告位'!$B:$B,'OTV-广告位'!$B$7)</f>
        <v>0.20450819883175445</v>
      </c>
      <c r="S34" s="149">
        <f>SUMIFS('OTV-广告位'!$E:$E,'OTV-广告位'!$C:$C,TA!S$7,'OTV-广告位'!$A:$A,TA!$I34,'OTV-广告位'!$B:$B,Market!$D$7)/SUMIFS('OTV-广告位'!$E:$E,'OTV-广告位'!$C:$C,TA!S$7,'OTV-广告位'!$A:$A,TA!$I34,'OTV-广告位'!$B:$B,'OTV-广告位'!$B$7)</f>
        <v>2.2999479257073425E-2</v>
      </c>
      <c r="T34" s="149">
        <f>SUMIFS('OTV-广告位'!$E:$E,'OTV-广告位'!$C:$C,TA!T$7,'OTV-广告位'!$A:$A,TA!$I34,'OTV-广告位'!$B:$B,'OTV-广告位'!$B$8)/SUMIFS('OTV-广告位'!$E:$E,'OTV-广告位'!$C:$C,TA!T$7,'OTV-广告位'!$A:$A,TA!$I34,'OTV-广告位'!$B:$B,'OTV-广告位'!$B$7)</f>
        <v>0.95775295990448717</v>
      </c>
      <c r="U34" s="149" t="e">
        <f>SUMIFS('OTV-广告位'!$E:$E,'OTV-广告位'!$C:$C,TA!U$7,'OTV-广告位'!$A:$A,TA!$I34,'OTV-广告位'!$B:$B,'OTV-广告位'!$B$8)/SUMIFS('OTV-广告位'!$E:$E,'OTV-广告位'!$C:$C,TA!U$7,'OTV-广告位'!$A:$A,TA!$I34,'OTV-广告位'!$B:$B,'OTV-广告位'!$B$7)</f>
        <v>#DIV/0!</v>
      </c>
      <c r="W34" s="148" t="str">
        <f t="shared" si="20"/>
        <v>潍坊</v>
      </c>
      <c r="X34" s="149">
        <f>SUMIFS('OTV-广告位'!$E:$E,'OTV-广告位'!$C:$C,TA!X$7,'OTV-广告位'!$A:$A,TA!$I34,'OTV-广告位'!$B:$B,$W$6)/SUMIFS('OTV-广告位'!$E:$E,'OTV-广告位'!$C:$C,TA!X$7,'OTV-广告位'!$A:$A,TA!$I34,'OTV-广告位'!$B:$B,'OTV-广告位'!$B$7)</f>
        <v>0.9683446935394121</v>
      </c>
      <c r="Y34" s="149">
        <f>SUMIFS('OTV-广告位'!$E:$E,'OTV-广告位'!$C:$C,TA!Y$7,'OTV-广告位'!$A:$A,TA!$I34,'OTV-广告位'!$B:$B,$W$6)/SUMIFS('OTV-广告位'!$E:$E,'OTV-广告位'!$C:$C,TA!Y$7,'OTV-广告位'!$A:$A,TA!$I34,'OTV-广告位'!$B:$B,'OTV-广告位'!$B$7)</f>
        <v>0.85062557609816969</v>
      </c>
      <c r="Z34" s="149">
        <f>SUMIFS('OTV-广告位'!$E:$E,'OTV-广告位'!$C:$C,TA!Z$7,'OTV-广告位'!$A:$A,TA!$I34,'OTV-广告位'!$B:$B,$W$6)/SUMIFS('OTV-广告位'!$E:$E,'OTV-广告位'!$C:$C,TA!Z$7,'OTV-广告位'!$A:$A,TA!$I34,'OTV-广告位'!$B:$B,'OTV-广告位'!$B$7)</f>
        <v>1</v>
      </c>
      <c r="AA34" s="149">
        <f>SUMIFS('OTV-广告位'!$E:$E,'OTV-广告位'!$C:$C,TA!AA$7,'OTV-广告位'!$A:$A,TA!$I34,'OTV-广告位'!$B:$B,'OTV-广告位'!$B$8)/SUMIFS('OTV-广告位'!$E:$E,'OTV-广告位'!$C:$C,TA!AA$7,'OTV-广告位'!$A:$A,TA!$I34,'OTV-广告位'!$B:$B,'OTV-广告位'!$B$7)</f>
        <v>0.95775295990448717</v>
      </c>
      <c r="AB34" s="149" t="e">
        <f>SUMIFS('OTV-广告位'!$E:$E,'OTV-广告位'!$C:$C,TA!AB$7,'OTV-广告位'!$A:$A,TA!$I34,'OTV-广告位'!$B:$B,'OTV-广告位'!$B$8)/SUMIFS('OTV-广告位'!$E:$E,'OTV-广告位'!$C:$C,TA!AB$7,'OTV-广告位'!$A:$A,TA!$I34,'OTV-广告位'!$B:$B,'OTV-广告位'!$B$7)</f>
        <v>#DIV/0!</v>
      </c>
      <c r="AD34" s="148" t="str">
        <f t="shared" si="21"/>
        <v>潍坊</v>
      </c>
      <c r="AE34" s="149">
        <f>SUMIFS('OTV-广告位'!$G:$G,'OTV-广告位'!$C:$C,TA!AE$7,'OTV-广告位'!$A:$A,TA!$I34,'OTV-广告位'!$B:$B,Market!$D$7)/SUMIFS('OTV-广告位'!$G:$G,'OTV-广告位'!$C:$C,TA!AE$7,'OTV-广告位'!$A:$A,TA!$I34,'OTV-广告位'!$B:$B,'OTV-广告位'!$B$7)</f>
        <v>0.35940832423600516</v>
      </c>
      <c r="AF34" s="149">
        <f>SUMIFS('OTV-广告位'!$G:$G,'OTV-广告位'!$C:$C,TA!AF$7,'OTV-广告位'!$A:$A,TA!$I34,'OTV-广告位'!$B:$B,Market!$D$7)/SUMIFS('OTV-广告位'!$G:$G,'OTV-广告位'!$C:$C,TA!AF$7,'OTV-广告位'!$A:$A,TA!$I34,'OTV-广告位'!$B:$B,'OTV-广告位'!$B$7)</f>
        <v>0.18337139549804604</v>
      </c>
      <c r="AG34" s="149">
        <f>SUMIFS('OTV-广告位'!$G:$G,'OTV-广告位'!$C:$C,TA!AG$7,'OTV-广告位'!$A:$A,TA!$I34,'OTV-广告位'!$B:$B,Market!$D$7)/SUMIFS('OTV-广告位'!$G:$G,'OTV-广告位'!$C:$C,TA!AG$7,'OTV-广告位'!$A:$A,TA!$I34,'OTV-广告位'!$B:$B,'OTV-广告位'!$B$7)</f>
        <v>3.2825389550870762E-2</v>
      </c>
      <c r="AH34" s="149">
        <f>SUMIFS('OTV-广告位'!$G:$G,'OTV-广告位'!$C:$C,TA!AH$7,'OTV-广告位'!$A:$A,TA!$I34,'OTV-广告位'!$B:$B,'OTV-广告位'!$B$8)/SUMIFS('OTV-广告位'!$G:$G,'OTV-广告位'!$C:$C,TA!AH$7,'OTV-广告位'!$A:$A,TA!$I34,'OTV-广告位'!$B:$B,'OTV-广告位'!$B$7)</f>
        <v>0.93857809279282534</v>
      </c>
      <c r="AI34" s="149" t="e">
        <f>SUMIFS('OTV-广告位'!$G:$G,'OTV-广告位'!$C:$C,TA!AI$7,'OTV-广告位'!$A:$A,TA!$I34,'OTV-广告位'!$B:$B,'OTV-广告位'!$B$8)/SUMIFS('OTV-广告位'!$G:$G,'OTV-广告位'!$C:$C,TA!AI$7,'OTV-广告位'!$A:$A,TA!$I34,'OTV-广告位'!$B:$B,'OTV-广告位'!$B$7)</f>
        <v>#DIV/0!</v>
      </c>
      <c r="AK34" s="148" t="str">
        <f t="shared" si="22"/>
        <v>潍坊</v>
      </c>
      <c r="AL34" s="149">
        <f>SUMIFS('OTV-广告位'!$H:$H,'OTV-广告位'!$C:$C,TA!AL$7,'OTV-广告位'!$A:$A,TA!$I34,'OTV-广告位'!$B:$B,Market!$D$7)/SUMIFS('OTV-广告位'!$G:$G,'OTV-广告位'!$C:$C,TA!AL$7,'OTV-广告位'!$A:$A,TA!$I34,'OTV-广告位'!$B:$B,'OTV-广告位'!$B$6)</f>
        <v>0.17036705007988778</v>
      </c>
      <c r="AM34" s="149">
        <f>SUMIFS('OTV-广告位'!$H:$H,'OTV-广告位'!$C:$C,TA!AM$7,'OTV-广告位'!$A:$A,TA!$I34,'OTV-广告位'!$B:$B,Market!$D$7)/SUMIFS('OTV-广告位'!$G:$G,'OTV-广告位'!$C:$C,TA!AM$7,'OTV-广告位'!$A:$A,TA!$I34,'OTV-广告位'!$B:$B,'OTV-广告位'!$B$6)</f>
        <v>0.10436959633167475</v>
      </c>
      <c r="AN34" s="149">
        <f>SUMIFS('OTV-广告位'!$H:$H,'OTV-广告位'!$C:$C,TA!AN$7,'OTV-广告位'!$A:$A,TA!$I34,'OTV-广告位'!$B:$B,Market!$D$7)/SUMIFS('OTV-广告位'!$G:$G,'OTV-广告位'!$C:$C,TA!AN$7,'OTV-广告位'!$A:$A,TA!$I34,'OTV-广告位'!$B:$B,'OTV-广告位'!$B$6)</f>
        <v>0</v>
      </c>
      <c r="AO34" s="149">
        <f>SUMIFS('OTV-广告位'!$K:$K,'OTV-广告位'!$C:$C,TA!AO$7,'OTV-广告位'!$A:$A,TA!$I34,'OTV-广告位'!$B:$B,'OTV-广告位'!$B$8)/SUMIFS('OTV-广告位'!$G:$G,'OTV-广告位'!$C:$C,TA!AO$7,'OTV-广告位'!$A:$A,TA!$I34,'OTV-广告位'!$B:$B,'OTV-广告位'!$B$6)</f>
        <v>5.9414891693487147E-2</v>
      </c>
      <c r="AP34" s="149" t="e">
        <f>SUMIFS('OTV-广告位'!$K:$K,'OTV-广告位'!$C:$C,TA!AP$7,'OTV-广告位'!$A:$A,TA!$I34,'OTV-广告位'!$B:$B,'OTV-广告位'!$B$8)/SUMIFS('OTV-广告位'!$G:$G,'OTV-广告位'!$C:$C,TA!AP$7,'OTV-广告位'!$A:$A,TA!$I34,'OTV-广告位'!$B:$B,'OTV-广告位'!$B$6)</f>
        <v>#DIV/0!</v>
      </c>
      <c r="AR34" s="148" t="str">
        <f t="shared" si="23"/>
        <v>潍坊</v>
      </c>
      <c r="AS34" s="150">
        <f>SUMIFS('OTV-广告位'!$H:$H,'OTV-广告位'!$C:$C,TA!AS$7,'OTV-广告位'!$A:$A,TA!$I34,'OTV-广告位'!$B:$B,Market!$D$7)/SUMIFS('OTV-广告位'!$E:$E,'OTV-广告位'!$C:$C,TA!AS$7,'OTV-广告位'!$A:$A,TA!$I34,'OTV-广告位'!$B:$B,'OTV-广告位'!$B$6)*1000</f>
        <v>73.460760918189365</v>
      </c>
      <c r="AT34" s="150">
        <f>SUMIFS('OTV-广告位'!$H:$H,'OTV-广告位'!$C:$C,TA!AT$7,'OTV-广告位'!$A:$A,TA!$I34,'OTV-广告位'!$B:$B,Market!$D$7)/SUMIFS('OTV-广告位'!$E:$E,'OTV-广告位'!$C:$C,TA!AT$7,'OTV-广告位'!$A:$A,TA!$I34,'OTV-广告位'!$B:$B,'OTV-广告位'!$B$6)*1000</f>
        <v>39.929074483807454</v>
      </c>
      <c r="AU34" s="150">
        <f>SUMIFS('OTV-广告位'!$H:$H,'OTV-广告位'!$C:$C,TA!AU$7,'OTV-广告位'!$A:$A,TA!$I34,'OTV-广告位'!$B:$B,Market!$D$7)/SUMIFS('OTV-广告位'!$E:$E,'OTV-广告位'!$C:$C,TA!AU$7,'OTV-广告位'!$A:$A,TA!$I34,'OTV-广告位'!$B:$B,'OTV-广告位'!$B$6)*1000</f>
        <v>0</v>
      </c>
      <c r="AV34" s="151">
        <f>SUMIFS('OTV-广告位'!$K:$K,'OTV-广告位'!$C:$C,TA!AV$7,'OTV-广告位'!$A:$A,TA!$I34,'OTV-广告位'!$B:$B,'OTV-广告位'!$B$8)/SUMIFS('OTV-广告位'!$E:$E,'OTV-广告位'!$C:$C,TA!AV$7,'OTV-广告位'!$A:$A,TA!$I34,'OTV-广告位'!$B:$B,'OTV-广告位'!$B$6)*1000</f>
        <v>40.866580439757236</v>
      </c>
      <c r="AW34" s="151" t="e">
        <f>SUMIFS('OTV-广告位'!$K:$K,'OTV-广告位'!$C:$C,TA!AW$7,'OTV-广告位'!$A:$A,TA!$I34,'OTV-广告位'!$B:$B,'OTV-广告位'!$B$8)/SUMIFS('OTV-广告位'!$E:$E,'OTV-广告位'!$C:$C,TA!AW$7,'OTV-广告位'!$A:$A,TA!$I34,'OTV-广告位'!$B:$B,'OTV-广告位'!$B$6)*1000</f>
        <v>#DIV/0!</v>
      </c>
      <c r="AY34" s="148" t="str">
        <f t="shared" si="24"/>
        <v>潍坊</v>
      </c>
      <c r="AZ34" s="150">
        <f>(Cost!G22+Cost!N22)/SUMIFS('OTV-广告位'!$H:$H,'OTV-广告位'!$A:$A,TA!$AY34,'OTV-广告位'!$C:$C,TA!AZ$7,'OTV-广告位'!$B:$B,Market!$D$7)</f>
        <v>0.35476342032675573</v>
      </c>
      <c r="BA34" s="150">
        <f>(Cost!H22+Cost!P22)/SUMIFS('OTV-广告位'!$H:$H,'OTV-广告位'!$A:$A,TA!$AY34,'OTV-广告位'!$C:$C,TA!BA$7,'OTV-广告位'!$B:$B,Market!$D$7)</f>
        <v>0.23359986243659187</v>
      </c>
      <c r="BB34" s="150" t="e">
        <f>(Cost!J22+Cost!Q22)/SUMIFS('OTV-广告位'!$H:$H,'OTV-广告位'!$A:$A,TA!$AY34,'OTV-广告位'!$C:$C,TA!BB$7,'OTV-广告位'!$B:$B,Market!$D$7)</f>
        <v>#DIV/0!</v>
      </c>
      <c r="BC34" s="150" t="e">
        <f>(Cost!K22+Cost!#REF!)/SUMIFS('OTV-广告位'!$H:$H,'OTV-广告位'!$A:$A,TA!$AY34,'OTV-广告位'!$C:$C,TA!BC$7,'OTV-广告位'!$B:$B,Market!$D$7)</f>
        <v>#REF!</v>
      </c>
      <c r="BD34" s="150" t="e">
        <f>(Cost!M22+Cost!#REF!)/SUMIFS('OTV-广告位'!$H:$H,'OTV-广告位'!$A:$A,TA!$AY34,'OTV-广告位'!$C:$C,TA!BD$7,'OTV-广告位'!$B:$B,Market!$D$7)</f>
        <v>#REF!</v>
      </c>
    </row>
    <row r="35" spans="2:56">
      <c r="B35" s="103" t="s">
        <v>207</v>
      </c>
      <c r="C35" s="149">
        <f>SUMIFS(Spotplan!$E:$E,Spotplan!$B:$B,TA!C$7,Spotplan!$C:$C,TA!$B35)/SUMIFS(Spotplan!$E:$E,Spotplan!$C:$C,TA!$B35)</f>
        <v>0.4257095158597663</v>
      </c>
      <c r="D35" s="149">
        <f>SUMIFS(Spotplan!$E:$E,Spotplan!$B:$B,TA!D$7,Spotplan!$C:$C,TA!$B35)/SUMIFS(Spotplan!$E:$E,Spotplan!$C:$C,TA!$B35)</f>
        <v>0.36570209608606935</v>
      </c>
      <c r="E35" s="149">
        <f>SUMIFS(Spotplan!$E:$E,Spotplan!$B:$B,TA!E$7,Spotplan!$C:$C,TA!$B35)/SUMIFS(Spotplan!$E:$E,Spotplan!$C:$C,TA!$B35)</f>
        <v>5.6112038582823223E-2</v>
      </c>
      <c r="F35" s="149">
        <f>SUMIFS(Spotplan!$E:$E,Spotplan!$B:$B,TA!F$7,Spotplan!$C:$C,TA!$B35)/SUMIFS(Spotplan!$E:$E,Spotplan!$C:$C,TA!$B35)</f>
        <v>5.1938415878315713E-2</v>
      </c>
      <c r="G35" s="149">
        <f>SUMIFS(Spotplan!$E:$E,Spotplan!$B:$B,TA!G$7,Spotplan!$C:$C,TA!$B35)/SUMIFS(Spotplan!$E:$E,Spotplan!$C:$C,TA!$B35)</f>
        <v>0</v>
      </c>
      <c r="I35" s="148" t="str">
        <f t="shared" si="5"/>
        <v>石家庄</v>
      </c>
      <c r="J35" s="149">
        <f>SUMIFS('OTV-广告位'!$E:$E,'OTV-广告位'!$C:$C,TA!J$7,'OTV-广告位'!$A:$A,TA!$I35,'OTV-广告位'!$B:$B,'OTV-广告位'!$B$7)/SUMIFS('OTV-广告位'!$E:$E,'OTV-广告位'!$C:$C,TA!J$7,'OTV-广告位'!$A:$A,TA!$I35,'OTV-广告位'!$B:$B,'OTV-广告位'!$B$6)</f>
        <v>1</v>
      </c>
      <c r="K35" s="149">
        <f>SUMIFS('OTV-广告位'!$E:$E,'OTV-广告位'!$C:$C,TA!K$7,'OTV-广告位'!$A:$A,TA!$I35,'OTV-广告位'!$B:$B,'OTV-广告位'!$B$7)/SUMIFS('OTV-广告位'!$E:$E,'OTV-广告位'!$C:$C,TA!K$7,'OTV-广告位'!$A:$A,TA!$I35,'OTV-广告位'!$B:$B,'OTV-广告位'!$B$6)</f>
        <v>1</v>
      </c>
      <c r="L35" s="149">
        <f>SUMIFS('OTV-广告位'!$E:$E,'OTV-广告位'!$C:$C,TA!L$7,'OTV-广告位'!$A:$A,TA!$I35,'OTV-广告位'!$B:$B,'OTV-广告位'!$B$7)/SUMIFS('OTV-广告位'!$E:$E,'OTV-广告位'!$C:$C,TA!L$7,'OTV-广告位'!$A:$A,TA!$I35,'OTV-广告位'!$B:$B,'OTV-广告位'!$B$6)</f>
        <v>1</v>
      </c>
      <c r="M35" s="149">
        <f>SUMIFS('OTV-广告位'!$E:$E,'OTV-广告位'!$C:$C,TA!M$7,'OTV-广告位'!$A:$A,TA!$I35,'OTV-广告位'!$B:$B,'OTV-广告位'!$B$7)/SUMIFS('OTV-广告位'!$E:$E,'OTV-广告位'!$C:$C,TA!M$7,'OTV-广告位'!$A:$A,TA!$I35,'OTV-广告位'!$B:$B,'OTV-广告位'!$B$6)</f>
        <v>1</v>
      </c>
      <c r="N35" s="149" t="e">
        <f>SUMIFS('OTV-广告位'!$E:$E,'OTV-广告位'!$C:$C,TA!N$7,'OTV-广告位'!$A:$A,TA!$I35,'OTV-广告位'!$B:$B,'OTV-广告位'!$B$7)/SUMIFS('OTV-广告位'!$E:$E,'OTV-广告位'!$C:$C,TA!N$7,'OTV-广告位'!$A:$A,TA!$I35,'OTV-广告位'!$B:$B,'OTV-广告位'!$B$6)</f>
        <v>#DIV/0!</v>
      </c>
      <c r="P35" s="148" t="str">
        <f t="shared" si="15"/>
        <v>石家庄</v>
      </c>
      <c r="Q35" s="149">
        <f>SUMIFS('OTV-广告位'!$E:$E,'OTV-广告位'!$C:$C,TA!Q$7,'OTV-广告位'!$A:$A,TA!$I35,'OTV-广告位'!$B:$B,Market!$D$7)/SUMIFS('OTV-广告位'!$E:$E,'OTV-广告位'!$C:$C,TA!Q$7,'OTV-广告位'!$A:$A,TA!$I35,'OTV-广告位'!$B:$B,'OTV-广告位'!$B$7)</f>
        <v>0.4543433739769257</v>
      </c>
      <c r="R35" s="149">
        <f>SUMIFS('OTV-广告位'!$E:$E,'OTV-广告位'!$C:$C,TA!R$7,'OTV-广告位'!$A:$A,TA!$I35,'OTV-广告位'!$B:$B,Market!$D$7)/SUMIFS('OTV-广告位'!$E:$E,'OTV-广告位'!$C:$C,TA!R$7,'OTV-广告位'!$A:$A,TA!$I35,'OTV-广告位'!$B:$B,'OTV-广告位'!$B$7)</f>
        <v>0.29965784491140252</v>
      </c>
      <c r="S35" s="149">
        <f>SUMIFS('OTV-广告位'!$E:$E,'OTV-广告位'!$C:$C,TA!S$7,'OTV-广告位'!$A:$A,TA!$I35,'OTV-广告位'!$B:$B,Market!$D$7)/SUMIFS('OTV-广告位'!$E:$E,'OTV-广告位'!$C:$C,TA!S$7,'OTV-广告位'!$A:$A,TA!$I35,'OTV-广告位'!$B:$B,'OTV-广告位'!$B$7)</f>
        <v>0.10566550303157564</v>
      </c>
      <c r="T35" s="149">
        <f>SUMIFS('OTV-广告位'!$E:$E,'OTV-广告位'!$C:$C,TA!T$7,'OTV-广告位'!$A:$A,TA!$I35,'OTV-广告位'!$B:$B,'OTV-广告位'!$B$8)/SUMIFS('OTV-广告位'!$E:$E,'OTV-广告位'!$C:$C,TA!T$7,'OTV-广告位'!$A:$A,TA!$I35,'OTV-广告位'!$B:$B,'OTV-广告位'!$B$7)</f>
        <v>1</v>
      </c>
      <c r="U35" s="149" t="e">
        <f>SUMIFS('OTV-广告位'!$E:$E,'OTV-广告位'!$C:$C,TA!U$7,'OTV-广告位'!$A:$A,TA!$I35,'OTV-广告位'!$B:$B,'OTV-广告位'!$B$8)/SUMIFS('OTV-广告位'!$E:$E,'OTV-广告位'!$C:$C,TA!U$7,'OTV-广告位'!$A:$A,TA!$I35,'OTV-广告位'!$B:$B,'OTV-广告位'!$B$7)</f>
        <v>#DIV/0!</v>
      </c>
      <c r="W35" s="148" t="str">
        <f t="shared" si="7"/>
        <v>石家庄</v>
      </c>
      <c r="X35" s="149">
        <f>SUMIFS('OTV-广告位'!$E:$E,'OTV-广告位'!$C:$C,TA!X$7,'OTV-广告位'!$A:$A,TA!$I35,'OTV-广告位'!$B:$B,$W$6)/SUMIFS('OTV-广告位'!$E:$E,'OTV-广告位'!$C:$C,TA!X$7,'OTV-广告位'!$A:$A,TA!$I35,'OTV-广告位'!$B:$B,'OTV-广告位'!$B$7)</f>
        <v>0.96722319434386428</v>
      </c>
      <c r="Y35" s="149">
        <f>SUMIFS('OTV-广告位'!$E:$E,'OTV-广告位'!$C:$C,TA!Y$7,'OTV-广告位'!$A:$A,TA!$I35,'OTV-广告位'!$B:$B,$W$6)/SUMIFS('OTV-广告位'!$E:$E,'OTV-广告位'!$C:$C,TA!Y$7,'OTV-广告位'!$A:$A,TA!$I35,'OTV-广告位'!$B:$B,'OTV-广告位'!$B$7)</f>
        <v>0.79957992380013121</v>
      </c>
      <c r="Z35" s="149">
        <f>SUMIFS('OTV-广告位'!$E:$E,'OTV-广告位'!$C:$C,TA!Z$7,'OTV-广告位'!$A:$A,TA!$I35,'OTV-广告位'!$B:$B,$W$6)/SUMIFS('OTV-广告位'!$E:$E,'OTV-广告位'!$C:$C,TA!Z$7,'OTV-广告位'!$A:$A,TA!$I35,'OTV-广告位'!$B:$B,'OTV-广告位'!$B$7)</f>
        <v>0.99999343814798292</v>
      </c>
      <c r="AA35" s="149">
        <f>SUMIFS('OTV-广告位'!$E:$E,'OTV-广告位'!$C:$C,TA!AA$7,'OTV-广告位'!$A:$A,TA!$I35,'OTV-广告位'!$B:$B,'OTV-广告位'!$B$8)/SUMIFS('OTV-广告位'!$E:$E,'OTV-广告位'!$C:$C,TA!AA$7,'OTV-广告位'!$A:$A,TA!$I35,'OTV-广告位'!$B:$B,'OTV-广告位'!$B$7)</f>
        <v>1</v>
      </c>
      <c r="AB35" s="149" t="e">
        <f>SUMIFS('OTV-广告位'!$E:$E,'OTV-广告位'!$C:$C,TA!AB$7,'OTV-广告位'!$A:$A,TA!$I35,'OTV-广告位'!$B:$B,'OTV-广告位'!$B$8)/SUMIFS('OTV-广告位'!$E:$E,'OTV-广告位'!$C:$C,TA!AB$7,'OTV-广告位'!$A:$A,TA!$I35,'OTV-广告位'!$B:$B,'OTV-广告位'!$B$7)</f>
        <v>#DIV/0!</v>
      </c>
      <c r="AD35" s="148" t="str">
        <f t="shared" si="16"/>
        <v>石家庄</v>
      </c>
      <c r="AE35" s="149">
        <f>SUMIFS('OTV-广告位'!$G:$G,'OTV-广告位'!$C:$C,TA!AE$7,'OTV-广告位'!$A:$A,TA!$I35,'OTV-广告位'!$B:$B,Market!$D$7)/SUMIFS('OTV-广告位'!$G:$G,'OTV-广告位'!$C:$C,TA!AE$7,'OTV-广告位'!$A:$A,TA!$I35,'OTV-广告位'!$B:$B,'OTV-广告位'!$B$7)</f>
        <v>0.44918461692690231</v>
      </c>
      <c r="AF35" s="149">
        <f>SUMIFS('OTV-广告位'!$G:$G,'OTV-广告位'!$C:$C,TA!AF$7,'OTV-广告位'!$A:$A,TA!$I35,'OTV-广告位'!$B:$B,Market!$D$7)/SUMIFS('OTV-广告位'!$G:$G,'OTV-广告位'!$C:$C,TA!AF$7,'OTV-广告位'!$A:$A,TA!$I35,'OTV-广告位'!$B:$B,'OTV-广告位'!$B$7)</f>
        <v>0.32061548232110559</v>
      </c>
      <c r="AG35" s="149">
        <f>SUMIFS('OTV-广告位'!$G:$G,'OTV-广告位'!$C:$C,TA!AG$7,'OTV-广告位'!$A:$A,TA!$I35,'OTV-广告位'!$B:$B,Market!$D$7)/SUMIFS('OTV-广告位'!$G:$G,'OTV-广告位'!$C:$C,TA!AG$7,'OTV-广告位'!$A:$A,TA!$I35,'OTV-广告位'!$B:$B,'OTV-广告位'!$B$7)</f>
        <v>0.14621013392240784</v>
      </c>
      <c r="AH35" s="149">
        <f>SUMIFS('OTV-广告位'!$G:$G,'OTV-广告位'!$C:$C,TA!AH$7,'OTV-广告位'!$A:$A,TA!$I35,'OTV-广告位'!$B:$B,'OTV-广告位'!$B$8)/SUMIFS('OTV-广告位'!$G:$G,'OTV-广告位'!$C:$C,TA!AH$7,'OTV-广告位'!$A:$A,TA!$I35,'OTV-广告位'!$B:$B,'OTV-广告位'!$B$7)</f>
        <v>1</v>
      </c>
      <c r="AI35" s="149" t="e">
        <f>SUMIFS('OTV-广告位'!$G:$G,'OTV-广告位'!$C:$C,TA!AI$7,'OTV-广告位'!$A:$A,TA!$I35,'OTV-广告位'!$B:$B,'OTV-广告位'!$B$8)/SUMIFS('OTV-广告位'!$G:$G,'OTV-广告位'!$C:$C,TA!AI$7,'OTV-广告位'!$A:$A,TA!$I35,'OTV-广告位'!$B:$B,'OTV-广告位'!$B$7)</f>
        <v>#DIV/0!</v>
      </c>
      <c r="AK35" s="148" t="str">
        <f t="shared" si="17"/>
        <v>石家庄</v>
      </c>
      <c r="AL35" s="149">
        <f>SUMIFS('OTV-广告位'!$H:$H,'OTV-广告位'!$C:$C,TA!AL$7,'OTV-广告位'!$A:$A,TA!$I35,'OTV-广告位'!$B:$B,Market!$D$7)/SUMIFS('OTV-广告位'!$G:$G,'OTV-广告位'!$C:$C,TA!AL$7,'OTV-广告位'!$A:$A,TA!$I35,'OTV-广告位'!$B:$B,'OTV-广告位'!$B$6)</f>
        <v>0.20168877888927783</v>
      </c>
      <c r="AM35" s="149">
        <f>SUMIFS('OTV-广告位'!$H:$H,'OTV-广告位'!$C:$C,TA!AM$7,'OTV-广告位'!$A:$A,TA!$I35,'OTV-广告位'!$B:$B,Market!$D$7)/SUMIFS('OTV-广告位'!$G:$G,'OTV-广告位'!$C:$C,TA!AM$7,'OTV-广告位'!$A:$A,TA!$I35,'OTV-广告位'!$B:$B,'OTV-广告位'!$B$6)</f>
        <v>0.17365492675787991</v>
      </c>
      <c r="AN35" s="149">
        <f>SUMIFS('OTV-广告位'!$H:$H,'OTV-广告位'!$C:$C,TA!AN$7,'OTV-广告位'!$A:$A,TA!$I35,'OTV-广告位'!$B:$B,Market!$D$7)/SUMIFS('OTV-广告位'!$G:$G,'OTV-广告位'!$C:$C,TA!AN$7,'OTV-广告位'!$A:$A,TA!$I35,'OTV-广告位'!$B:$B,'OTV-广告位'!$B$6)</f>
        <v>2.2949361068924784E-2</v>
      </c>
      <c r="AO35" s="149">
        <f>SUMIFS('OTV-广告位'!$K:$K,'OTV-广告位'!$C:$C,TA!AO$7,'OTV-广告位'!$A:$A,TA!$I35,'OTV-广告位'!$B:$B,'OTV-广告位'!$B$8)/SUMIFS('OTV-广告位'!$G:$G,'OTV-广告位'!$C:$C,TA!AO$7,'OTV-广告位'!$A:$A,TA!$I35,'OTV-广告位'!$B:$B,'OTV-广告位'!$B$6)</f>
        <v>7.0719640030661099E-2</v>
      </c>
      <c r="AP35" s="149" t="e">
        <f>SUMIFS('OTV-广告位'!$K:$K,'OTV-广告位'!$C:$C,TA!AP$7,'OTV-广告位'!$A:$A,TA!$I35,'OTV-广告位'!$B:$B,'OTV-广告位'!$B$8)/SUMIFS('OTV-广告位'!$G:$G,'OTV-广告位'!$C:$C,TA!AP$7,'OTV-广告位'!$A:$A,TA!$I35,'OTV-广告位'!$B:$B,'OTV-广告位'!$B$6)</f>
        <v>#DIV/0!</v>
      </c>
      <c r="AR35" s="148" t="str">
        <f t="shared" si="18"/>
        <v>石家庄</v>
      </c>
      <c r="AS35" s="150">
        <f>SUMIFS('OTV-广告位'!$H:$H,'OTV-广告位'!$C:$C,TA!AS$7,'OTV-广告位'!$A:$A,TA!$I35,'OTV-广告位'!$B:$B,Market!$D$7)/SUMIFS('OTV-广告位'!$E:$E,'OTV-广告位'!$C:$C,TA!AS$7,'OTV-广告位'!$A:$A,TA!$I35,'OTV-广告位'!$B:$B,'OTV-广告位'!$B$6)*1000</f>
        <v>81.312582861315079</v>
      </c>
      <c r="AT35" s="150">
        <f>SUMIFS('OTV-广告位'!$H:$H,'OTV-广告位'!$C:$C,TA!AT$7,'OTV-广告位'!$A:$A,TA!$I35,'OTV-广告位'!$B:$B,Market!$D$7)/SUMIFS('OTV-广告位'!$E:$E,'OTV-广告位'!$C:$C,TA!AT$7,'OTV-广告位'!$A:$A,TA!$I35,'OTV-广告位'!$B:$B,'OTV-广告位'!$B$6)*1000</f>
        <v>58.512939556477683</v>
      </c>
      <c r="AU35" s="150">
        <f>SUMIFS('OTV-广告位'!$H:$H,'OTV-广告位'!$C:$C,TA!AU$7,'OTV-广告位'!$A:$A,TA!$I35,'OTV-广告位'!$B:$B,Market!$D$7)/SUMIFS('OTV-广告位'!$E:$E,'OTV-广告位'!$C:$C,TA!AU$7,'OTV-广告位'!$A:$A,TA!$I35,'OTV-广告位'!$B:$B,'OTV-广告位'!$B$6)*1000</f>
        <v>9.8165306176015115</v>
      </c>
      <c r="AV35" s="151">
        <f>SUMIFS('OTV-广告位'!$K:$K,'OTV-广告位'!$C:$C,TA!AV$7,'OTV-广告位'!$A:$A,TA!$I35,'OTV-广告位'!$B:$B,'OTV-广告位'!$B$8)/SUMIFS('OTV-广告位'!$E:$E,'OTV-广告位'!$C:$C,TA!AV$7,'OTV-广告位'!$A:$A,TA!$I35,'OTV-广告位'!$B:$B,'OTV-广告位'!$B$6)*1000</f>
        <v>46.443211014572341</v>
      </c>
      <c r="AW35" s="151" t="e">
        <f>SUMIFS('OTV-广告位'!$K:$K,'OTV-广告位'!$C:$C,TA!AW$7,'OTV-广告位'!$A:$A,TA!$I35,'OTV-广告位'!$B:$B,'OTV-广告位'!$B$8)/SUMIFS('OTV-广告位'!$E:$E,'OTV-广告位'!$C:$C,TA!AW$7,'OTV-广告位'!$A:$A,TA!$I35,'OTV-广告位'!$B:$B,'OTV-广告位'!$B$6)*1000</f>
        <v>#DIV/0!</v>
      </c>
      <c r="AY35" s="148" t="str">
        <f t="shared" si="12"/>
        <v>石家庄</v>
      </c>
      <c r="AZ35" s="150">
        <f>(Cost!G23+Cost!N23)/SUMIFS('OTV-广告位'!$H:$H,'OTV-广告位'!$A:$A,TA!$AY35,'OTV-广告位'!$C:$C,TA!AZ$7,'OTV-广告位'!$B:$B,Market!$D$7)</f>
        <v>6.1035322876349558E-2</v>
      </c>
      <c r="BA35" s="150">
        <f>(Cost!H23+Cost!P23)/SUMIFS('OTV-广告位'!$H:$H,'OTV-广告位'!$A:$A,TA!$AY35,'OTV-广告位'!$C:$C,TA!BA$7,'OTV-广告位'!$B:$B,Market!$D$7)</f>
        <v>8.5913897280966767E-2</v>
      </c>
      <c r="BB35" s="150">
        <f>(Cost!J23+Cost!Q23)/SUMIFS('OTV-广告位'!$H:$H,'OTV-广告位'!$A:$A,TA!$AY35,'OTV-广告位'!$C:$C,TA!BB$7,'OTV-广告位'!$B:$B,Market!$D$7)</f>
        <v>7.176842759358288</v>
      </c>
      <c r="BC35" s="150" t="e">
        <f>(Cost!K23+Cost!#REF!)/SUMIFS('OTV-广告位'!$H:$H,'OTV-广告位'!$A:$A,TA!$AY35,'OTV-广告位'!$C:$C,TA!BC$7,'OTV-广告位'!$B:$B,Market!$D$7)</f>
        <v>#REF!</v>
      </c>
      <c r="BD35" s="150" t="e">
        <f>(Cost!M23+Cost!#REF!)/SUMIFS('OTV-广告位'!$H:$H,'OTV-广告位'!$A:$A,TA!$AY35,'OTV-广告位'!$C:$C,TA!BD$7,'OTV-广告位'!$B:$B,Market!$D$7)</f>
        <v>#REF!</v>
      </c>
    </row>
    <row r="36" spans="2:56">
      <c r="B36" s="103" t="s">
        <v>205</v>
      </c>
      <c r="C36" s="149">
        <f>SUMIFS(Spotplan!$E:$E,Spotplan!$B:$B,TA!C$7,Spotplan!$C:$C,TA!$B36)/SUMIFS(Spotplan!$E:$E,Spotplan!$C:$C,TA!$B36)</f>
        <v>0.36244313520769633</v>
      </c>
      <c r="D36" s="149">
        <f>SUMIFS(Spotplan!$E:$E,Spotplan!$B:$B,TA!D$7,Spotplan!$C:$C,TA!$B36)/SUMIFS(Spotplan!$E:$E,Spotplan!$C:$C,TA!$B36)</f>
        <v>0.46013871280483259</v>
      </c>
      <c r="E36" s="149">
        <f>SUMIFS(Spotplan!$E:$E,Spotplan!$B:$B,TA!E$7,Spotplan!$C:$C,TA!$B36)/SUMIFS(Spotplan!$E:$E,Spotplan!$C:$C,TA!$B36)</f>
        <v>4.5118949958982774E-2</v>
      </c>
      <c r="F36" s="149">
        <f>SUMIFS(Spotplan!$E:$E,Spotplan!$B:$B,TA!F$7,Spotplan!$C:$C,TA!$B36)/SUMIFS(Spotplan!$E:$E,Spotplan!$C:$C,TA!$B36)</f>
        <v>4.6983369378775452E-2</v>
      </c>
      <c r="G36" s="149">
        <f>SUMIFS(Spotplan!$E:$E,Spotplan!$B:$B,TA!G$7,Spotplan!$C:$C,TA!$B36)/SUMIFS(Spotplan!$E:$E,Spotplan!$C:$C,TA!$B36)</f>
        <v>0</v>
      </c>
      <c r="I36" s="148" t="str">
        <f t="shared" si="5"/>
        <v>长春</v>
      </c>
      <c r="J36" s="149">
        <f>SUMIFS('OTV-广告位'!$E:$E,'OTV-广告位'!$C:$C,TA!J$7,'OTV-广告位'!$A:$A,TA!$I36,'OTV-广告位'!$B:$B,'OTV-广告位'!$B$7)/SUMIFS('OTV-广告位'!$E:$E,'OTV-广告位'!$C:$C,TA!J$7,'OTV-广告位'!$A:$A,TA!$I36,'OTV-广告位'!$B:$B,'OTV-广告位'!$B$6)</f>
        <v>1</v>
      </c>
      <c r="K36" s="149">
        <f>SUMIFS('OTV-广告位'!$E:$E,'OTV-广告位'!$C:$C,TA!K$7,'OTV-广告位'!$A:$A,TA!$I36,'OTV-广告位'!$B:$B,'OTV-广告位'!$B$7)/SUMIFS('OTV-广告位'!$E:$E,'OTV-广告位'!$C:$C,TA!K$7,'OTV-广告位'!$A:$A,TA!$I36,'OTV-广告位'!$B:$B,'OTV-广告位'!$B$6)</f>
        <v>1</v>
      </c>
      <c r="L36" s="149">
        <f>SUMIFS('OTV-广告位'!$E:$E,'OTV-广告位'!$C:$C,TA!L$7,'OTV-广告位'!$A:$A,TA!$I36,'OTV-广告位'!$B:$B,'OTV-广告位'!$B$7)/SUMIFS('OTV-广告位'!$E:$E,'OTV-广告位'!$C:$C,TA!L$7,'OTV-广告位'!$A:$A,TA!$I36,'OTV-广告位'!$B:$B,'OTV-广告位'!$B$6)</f>
        <v>1</v>
      </c>
      <c r="M36" s="149">
        <f>SUMIFS('OTV-广告位'!$E:$E,'OTV-广告位'!$C:$C,TA!M$7,'OTV-广告位'!$A:$A,TA!$I36,'OTV-广告位'!$B:$B,'OTV-广告位'!$B$7)/SUMIFS('OTV-广告位'!$E:$E,'OTV-广告位'!$C:$C,TA!M$7,'OTV-广告位'!$A:$A,TA!$I36,'OTV-广告位'!$B:$B,'OTV-广告位'!$B$6)</f>
        <v>1</v>
      </c>
      <c r="N36" s="149" t="e">
        <f>SUMIFS('OTV-广告位'!$E:$E,'OTV-广告位'!$C:$C,TA!N$7,'OTV-广告位'!$A:$A,TA!$I36,'OTV-广告位'!$B:$B,'OTV-广告位'!$B$7)/SUMIFS('OTV-广告位'!$E:$E,'OTV-广告位'!$C:$C,TA!N$7,'OTV-广告位'!$A:$A,TA!$I36,'OTV-广告位'!$B:$B,'OTV-广告位'!$B$6)</f>
        <v>#DIV/0!</v>
      </c>
      <c r="P36" s="148" t="str">
        <f t="shared" si="15"/>
        <v>长春</v>
      </c>
      <c r="Q36" s="149">
        <f>SUMIFS('OTV-广告位'!$E:$E,'OTV-广告位'!$C:$C,TA!Q$7,'OTV-广告位'!$A:$A,TA!$I36,'OTV-广告位'!$B:$B,Market!$D$7)/SUMIFS('OTV-广告位'!$E:$E,'OTV-广告位'!$C:$C,TA!Q$7,'OTV-广告位'!$A:$A,TA!$I36,'OTV-广告位'!$B:$B,'OTV-广告位'!$B$7)</f>
        <v>0.3589441556583528</v>
      </c>
      <c r="R36" s="149">
        <f>SUMIFS('OTV-广告位'!$E:$E,'OTV-广告位'!$C:$C,TA!R$7,'OTV-广告位'!$A:$A,TA!$I36,'OTV-广告位'!$B:$B,Market!$D$7)/SUMIFS('OTV-广告位'!$E:$E,'OTV-广告位'!$C:$C,TA!R$7,'OTV-广告位'!$A:$A,TA!$I36,'OTV-广告位'!$B:$B,'OTV-广告位'!$B$7)</f>
        <v>0.5</v>
      </c>
      <c r="S36" s="149">
        <f>SUMIFS('OTV-广告位'!$E:$E,'OTV-广告位'!$C:$C,TA!S$7,'OTV-广告位'!$A:$A,TA!$I36,'OTV-广告位'!$B:$B,Market!$D$7)/SUMIFS('OTV-广告位'!$E:$E,'OTV-广告位'!$C:$C,TA!S$7,'OTV-广告位'!$A:$A,TA!$I36,'OTV-广告位'!$B:$B,'OTV-广告位'!$B$7)</f>
        <v>0</v>
      </c>
      <c r="T36" s="149">
        <f>SUMIFS('OTV-广告位'!$E:$E,'OTV-广告位'!$C:$C,TA!T$7,'OTV-广告位'!$A:$A,TA!$I36,'OTV-广告位'!$B:$B,'OTV-广告位'!$B$8)/SUMIFS('OTV-广告位'!$E:$E,'OTV-广告位'!$C:$C,TA!T$7,'OTV-广告位'!$A:$A,TA!$I36,'OTV-广告位'!$B:$B,'OTV-广告位'!$B$7)</f>
        <v>1</v>
      </c>
      <c r="U36" s="149" t="e">
        <f>SUMIFS('OTV-广告位'!$E:$E,'OTV-广告位'!$C:$C,TA!U$7,'OTV-广告位'!$A:$A,TA!$I36,'OTV-广告位'!$B:$B,'OTV-广告位'!$B$8)/SUMIFS('OTV-广告位'!$E:$E,'OTV-广告位'!$C:$C,TA!U$7,'OTV-广告位'!$A:$A,TA!$I36,'OTV-广告位'!$B:$B,'OTV-广告位'!$B$7)</f>
        <v>#DIV/0!</v>
      </c>
      <c r="W36" s="148" t="str">
        <f t="shared" si="7"/>
        <v>长春</v>
      </c>
      <c r="X36" s="149">
        <f>SUMIFS('OTV-广告位'!$E:$E,'OTV-广告位'!$C:$C,TA!X$7,'OTV-广告位'!$A:$A,TA!$I36,'OTV-广告位'!$B:$B,$W$6)/SUMIFS('OTV-广告位'!$E:$E,'OTV-广告位'!$C:$C,TA!X$7,'OTV-广告位'!$A:$A,TA!$I36,'OTV-广告位'!$B:$B,'OTV-广告位'!$B$7)</f>
        <v>0.93366755686966474</v>
      </c>
      <c r="Y36" s="149">
        <f>SUMIFS('OTV-广告位'!$E:$E,'OTV-广告位'!$C:$C,TA!Y$7,'OTV-广告位'!$A:$A,TA!$I36,'OTV-广告位'!$B:$B,$W$6)/SUMIFS('OTV-广告位'!$E:$E,'OTV-广告位'!$C:$C,TA!Y$7,'OTV-广告位'!$A:$A,TA!$I36,'OTV-广告位'!$B:$B,'OTV-广告位'!$B$7)</f>
        <v>1</v>
      </c>
      <c r="Z36" s="149">
        <f>SUMIFS('OTV-广告位'!$E:$E,'OTV-广告位'!$C:$C,TA!Z$7,'OTV-广告位'!$A:$A,TA!$I36,'OTV-广告位'!$B:$B,$W$6)/SUMIFS('OTV-广告位'!$E:$E,'OTV-广告位'!$C:$C,TA!Z$7,'OTV-广告位'!$A:$A,TA!$I36,'OTV-广告位'!$B:$B,'OTV-广告位'!$B$7)</f>
        <v>1</v>
      </c>
      <c r="AA36" s="149">
        <f>SUMIFS('OTV-广告位'!$E:$E,'OTV-广告位'!$C:$C,TA!AA$7,'OTV-广告位'!$A:$A,TA!$I36,'OTV-广告位'!$B:$B,'OTV-广告位'!$B$8)/SUMIFS('OTV-广告位'!$E:$E,'OTV-广告位'!$C:$C,TA!AA$7,'OTV-广告位'!$A:$A,TA!$I36,'OTV-广告位'!$B:$B,'OTV-广告位'!$B$7)</f>
        <v>1</v>
      </c>
      <c r="AB36" s="149" t="e">
        <f>SUMIFS('OTV-广告位'!$E:$E,'OTV-广告位'!$C:$C,TA!AB$7,'OTV-广告位'!$A:$A,TA!$I36,'OTV-广告位'!$B:$B,'OTV-广告位'!$B$8)/SUMIFS('OTV-广告位'!$E:$E,'OTV-广告位'!$C:$C,TA!AB$7,'OTV-广告位'!$A:$A,TA!$I36,'OTV-广告位'!$B:$B,'OTV-广告位'!$B$7)</f>
        <v>#DIV/0!</v>
      </c>
      <c r="AD36" s="148" t="str">
        <f t="shared" si="16"/>
        <v>长春</v>
      </c>
      <c r="AE36" s="149">
        <f>SUMIFS('OTV-广告位'!$G:$G,'OTV-广告位'!$C:$C,TA!AE$7,'OTV-广告位'!$A:$A,TA!$I36,'OTV-广告位'!$B:$B,Market!$D$7)/SUMIFS('OTV-广告位'!$G:$G,'OTV-广告位'!$C:$C,TA!AE$7,'OTV-广告位'!$A:$A,TA!$I36,'OTV-广告位'!$B:$B,'OTV-广告位'!$B$7)</f>
        <v>0.32351589941612968</v>
      </c>
      <c r="AF36" s="149">
        <f>SUMIFS('OTV-广告位'!$G:$G,'OTV-广告位'!$C:$C,TA!AF$7,'OTV-广告位'!$A:$A,TA!$I36,'OTV-广告位'!$B:$B,Market!$D$7)/SUMIFS('OTV-广告位'!$G:$G,'OTV-广告位'!$C:$C,TA!AF$7,'OTV-广告位'!$A:$A,TA!$I36,'OTV-广告位'!$B:$B,'OTV-广告位'!$B$7)</f>
        <v>0.54352506296206027</v>
      </c>
      <c r="AG36" s="149">
        <f>SUMIFS('OTV-广告位'!$G:$G,'OTV-广告位'!$C:$C,TA!AG$7,'OTV-广告位'!$A:$A,TA!$I36,'OTV-广告位'!$B:$B,Market!$D$7)/SUMIFS('OTV-广告位'!$G:$G,'OTV-广告位'!$C:$C,TA!AG$7,'OTV-广告位'!$A:$A,TA!$I36,'OTV-广告位'!$B:$B,'OTV-广告位'!$B$7)</f>
        <v>0</v>
      </c>
      <c r="AH36" s="149">
        <f>SUMIFS('OTV-广告位'!$G:$G,'OTV-广告位'!$C:$C,TA!AH$7,'OTV-广告位'!$A:$A,TA!$I36,'OTV-广告位'!$B:$B,'OTV-广告位'!$B$8)/SUMIFS('OTV-广告位'!$G:$G,'OTV-广告位'!$C:$C,TA!AH$7,'OTV-广告位'!$A:$A,TA!$I36,'OTV-广告位'!$B:$B,'OTV-广告位'!$B$7)</f>
        <v>0.99999188634390546</v>
      </c>
      <c r="AI36" s="149" t="e">
        <f>SUMIFS('OTV-广告位'!$G:$G,'OTV-广告位'!$C:$C,TA!AI$7,'OTV-广告位'!$A:$A,TA!$I36,'OTV-广告位'!$B:$B,'OTV-广告位'!$B$8)/SUMIFS('OTV-广告位'!$G:$G,'OTV-广告位'!$C:$C,TA!AI$7,'OTV-广告位'!$A:$A,TA!$I36,'OTV-广告位'!$B:$B,'OTV-广告位'!$B$7)</f>
        <v>#DIV/0!</v>
      </c>
      <c r="AK36" s="148" t="str">
        <f t="shared" si="17"/>
        <v>长春</v>
      </c>
      <c r="AL36" s="149">
        <f>SUMIFS('OTV-广告位'!$H:$H,'OTV-广告位'!$C:$C,TA!AL$7,'OTV-广告位'!$A:$A,TA!$I36,'OTV-广告位'!$B:$B,Market!$D$7)/SUMIFS('OTV-广告位'!$G:$G,'OTV-广告位'!$C:$C,TA!AL$7,'OTV-广告位'!$A:$A,TA!$I36,'OTV-广告位'!$B:$B,'OTV-广告位'!$B$6)</f>
        <v>0.16990974435320663</v>
      </c>
      <c r="AM36" s="149">
        <f>SUMIFS('OTV-广告位'!$H:$H,'OTV-广告位'!$C:$C,TA!AM$7,'OTV-广告位'!$A:$A,TA!$I36,'OTV-广告位'!$B:$B,Market!$D$7)/SUMIFS('OTV-广告位'!$G:$G,'OTV-广告位'!$C:$C,TA!AM$7,'OTV-广告位'!$A:$A,TA!$I36,'OTV-广告位'!$B:$B,'OTV-广告位'!$B$6)</f>
        <v>0.36048826062230888</v>
      </c>
      <c r="AN36" s="149">
        <f>SUMIFS('OTV-广告位'!$H:$H,'OTV-广告位'!$C:$C,TA!AN$7,'OTV-广告位'!$A:$A,TA!$I36,'OTV-广告位'!$B:$B,Market!$D$7)/SUMIFS('OTV-广告位'!$G:$G,'OTV-广告位'!$C:$C,TA!AN$7,'OTV-广告位'!$A:$A,TA!$I36,'OTV-广告位'!$B:$B,'OTV-广告位'!$B$6)</f>
        <v>0</v>
      </c>
      <c r="AO36" s="149">
        <f>SUMIFS('OTV-广告位'!$K:$K,'OTV-广告位'!$C:$C,TA!AO$7,'OTV-广告位'!$A:$A,TA!$I36,'OTV-广告位'!$B:$B,'OTV-广告位'!$B$8)/SUMIFS('OTV-广告位'!$G:$G,'OTV-广告位'!$C:$C,TA!AO$7,'OTV-广告位'!$A:$A,TA!$I36,'OTV-广告位'!$B:$B,'OTV-广告位'!$B$6)</f>
        <v>9.7185372700792708E-2</v>
      </c>
      <c r="AP36" s="149" t="e">
        <f>SUMIFS('OTV-广告位'!$K:$K,'OTV-广告位'!$C:$C,TA!AP$7,'OTV-广告位'!$A:$A,TA!$I36,'OTV-广告位'!$B:$B,'OTV-广告位'!$B$8)/SUMIFS('OTV-广告位'!$G:$G,'OTV-广告位'!$C:$C,TA!AP$7,'OTV-广告位'!$A:$A,TA!$I36,'OTV-广告位'!$B:$B,'OTV-广告位'!$B$6)</f>
        <v>#DIV/0!</v>
      </c>
      <c r="AR36" s="148" t="str">
        <f t="shared" si="18"/>
        <v>长春</v>
      </c>
      <c r="AS36" s="150">
        <f>SUMIFS('OTV-广告位'!$H:$H,'OTV-广告位'!$C:$C,TA!AS$7,'OTV-广告位'!$A:$A,TA!$I36,'OTV-广告位'!$B:$B,Market!$D$7)/SUMIFS('OTV-广告位'!$E:$E,'OTV-广告位'!$C:$C,TA!AS$7,'OTV-广告位'!$A:$A,TA!$I36,'OTV-广告位'!$B:$B,'OTV-广告位'!$B$6)*1000</f>
        <v>69.667127664647822</v>
      </c>
      <c r="AT36" s="150">
        <f>SUMIFS('OTV-广告位'!$H:$H,'OTV-广告位'!$C:$C,TA!AT$7,'OTV-广告位'!$A:$A,TA!$I36,'OTV-广告位'!$B:$B,Market!$D$7)/SUMIFS('OTV-广告位'!$E:$E,'OTV-广告位'!$C:$C,TA!AT$7,'OTV-广告位'!$A:$A,TA!$I36,'OTV-广告位'!$B:$B,'OTV-广告位'!$B$6)*1000</f>
        <v>122.04497008870247</v>
      </c>
      <c r="AU36" s="150">
        <f>SUMIFS('OTV-广告位'!$H:$H,'OTV-广告位'!$C:$C,TA!AU$7,'OTV-广告位'!$A:$A,TA!$I36,'OTV-广告位'!$B:$B,Market!$D$7)/SUMIFS('OTV-广告位'!$E:$E,'OTV-广告位'!$C:$C,TA!AU$7,'OTV-广告位'!$A:$A,TA!$I36,'OTV-广告位'!$B:$B,'OTV-广告位'!$B$6)*1000</f>
        <v>0</v>
      </c>
      <c r="AV36" s="151">
        <f>SUMIFS('OTV-广告位'!$K:$K,'OTV-广告位'!$C:$C,TA!AV$7,'OTV-广告位'!$A:$A,TA!$I36,'OTV-广告位'!$B:$B,'OTV-广告位'!$B$8)/SUMIFS('OTV-广告位'!$E:$E,'OTV-广告位'!$C:$C,TA!AV$7,'OTV-广告位'!$A:$A,TA!$I36,'OTV-广告位'!$B:$B,'OTV-广告位'!$B$6)*1000</f>
        <v>56.412188574388921</v>
      </c>
      <c r="AW36" s="151" t="e">
        <f>SUMIFS('OTV-广告位'!$K:$K,'OTV-广告位'!$C:$C,TA!AW$7,'OTV-广告位'!$A:$A,TA!$I36,'OTV-广告位'!$B:$B,'OTV-广告位'!$B$8)/SUMIFS('OTV-广告位'!$E:$E,'OTV-广告位'!$C:$C,TA!AW$7,'OTV-广告位'!$A:$A,TA!$I36,'OTV-广告位'!$B:$B,'OTV-广告位'!$B$6)*1000</f>
        <v>#DIV/0!</v>
      </c>
      <c r="AY36" s="148" t="str">
        <f t="shared" si="12"/>
        <v>长春</v>
      </c>
      <c r="AZ36" s="150">
        <f>(Cost!G24+Cost!N24)/SUMIFS('OTV-广告位'!$H:$H,'OTV-广告位'!$A:$A,TA!$AY36,'OTV-广告位'!$C:$C,TA!AZ$7,'OTV-广告位'!$B:$B,Market!$D$7)</f>
        <v>0.1556573227915255</v>
      </c>
      <c r="BA36" s="150">
        <f>(Cost!H24+Cost!P24)/SUMIFS('OTV-广告位'!$H:$H,'OTV-广告位'!$A:$A,TA!$AY36,'OTV-广告位'!$C:$C,TA!BA$7,'OTV-广告位'!$B:$B,Market!$D$7)</f>
        <v>6.9581384866753054E-2</v>
      </c>
      <c r="BB36" s="150" t="e">
        <f>(Cost!J24+Cost!Q24)/SUMIFS('OTV-广告位'!$H:$H,'OTV-广告位'!$A:$A,TA!$AY36,'OTV-广告位'!$C:$C,TA!BB$7,'OTV-广告位'!$B:$B,Market!$D$7)</f>
        <v>#DIV/0!</v>
      </c>
      <c r="BC36" s="150" t="e">
        <f>(Cost!K24+Cost!#REF!)/SUMIFS('OTV-广告位'!$H:$H,'OTV-广告位'!$A:$A,TA!$AY36,'OTV-广告位'!$C:$C,TA!BC$7,'OTV-广告位'!$B:$B,Market!$D$7)</f>
        <v>#REF!</v>
      </c>
      <c r="BD36" s="150" t="e">
        <f>(Cost!M24+Cost!#REF!)/SUMIFS('OTV-广告位'!$H:$H,'OTV-广告位'!$A:$A,TA!$AY36,'OTV-广告位'!$C:$C,TA!BD$7,'OTV-广告位'!$B:$B,Market!$D$7)</f>
        <v>#REF!</v>
      </c>
    </row>
    <row r="38" spans="2:56" hidden="1">
      <c r="B38" s="147" t="s">
        <v>158</v>
      </c>
      <c r="I38" s="147" t="s">
        <v>158</v>
      </c>
    </row>
    <row r="39" spans="2:56" hidden="1">
      <c r="B39" s="148" t="s">
        <v>174</v>
      </c>
      <c r="C39" s="148" t="s">
        <v>165</v>
      </c>
      <c r="D39" s="148" t="s">
        <v>38</v>
      </c>
      <c r="E39" s="148" t="s">
        <v>166</v>
      </c>
      <c r="F39" s="193" t="s">
        <v>189</v>
      </c>
      <c r="G39" s="193"/>
      <c r="I39" s="148" t="s">
        <v>164</v>
      </c>
      <c r="J39" s="148" t="str">
        <f>C39</f>
        <v>Tencent</v>
      </c>
      <c r="K39" s="148" t="str">
        <f>D39</f>
        <v>IQIYI</v>
      </c>
      <c r="L39" s="148" t="str">
        <f>E39</f>
        <v>Youku</v>
      </c>
      <c r="M39" s="148" t="str">
        <f>F39</f>
        <v>Hunan TV</v>
      </c>
      <c r="N39" s="148">
        <f>G39</f>
        <v>0</v>
      </c>
      <c r="P39" s="148" t="s">
        <v>87</v>
      </c>
      <c r="Q39" s="148" t="str">
        <f>J39</f>
        <v>Tencent</v>
      </c>
      <c r="R39" s="148" t="str">
        <f t="shared" ref="R39" si="25">K39</f>
        <v>IQIYI</v>
      </c>
      <c r="S39" s="148" t="str">
        <f t="shared" ref="S39" si="26">L39</f>
        <v>Youku</v>
      </c>
      <c r="T39" s="148" t="str">
        <f t="shared" ref="T39:U39" si="27">M39</f>
        <v>Hunan TV</v>
      </c>
      <c r="U39" s="148">
        <f t="shared" si="27"/>
        <v>0</v>
      </c>
      <c r="W39" s="148" t="s">
        <v>87</v>
      </c>
      <c r="X39" s="148" t="str">
        <f>Q39</f>
        <v>Tencent</v>
      </c>
      <c r="Y39" s="148" t="str">
        <f t="shared" ref="Y39" si="28">R39</f>
        <v>IQIYI</v>
      </c>
      <c r="Z39" s="148" t="str">
        <f t="shared" ref="Z39" si="29">S39</f>
        <v>Youku</v>
      </c>
      <c r="AA39" s="148" t="str">
        <f>T39</f>
        <v>Hunan TV</v>
      </c>
      <c r="AB39" s="148">
        <f>U39</f>
        <v>0</v>
      </c>
      <c r="AD39" s="148" t="s">
        <v>167</v>
      </c>
      <c r="AE39" s="148" t="str">
        <f>J39</f>
        <v>Tencent</v>
      </c>
      <c r="AF39" s="148" t="str">
        <f t="shared" ref="AF39" si="30">K39</f>
        <v>IQIYI</v>
      </c>
      <c r="AG39" s="148" t="str">
        <f t="shared" ref="AG39" si="31">L39</f>
        <v>Youku</v>
      </c>
      <c r="AH39" s="148" t="str">
        <f t="shared" ref="AH39:AI39" si="32">M39</f>
        <v>Hunan TV</v>
      </c>
      <c r="AI39" s="148">
        <f t="shared" si="32"/>
        <v>0</v>
      </c>
      <c r="AK39" s="148" t="s">
        <v>88</v>
      </c>
      <c r="AL39" s="148" t="str">
        <f>J39</f>
        <v>Tencent</v>
      </c>
      <c r="AM39" s="148" t="str">
        <f t="shared" ref="AM39" si="33">K39</f>
        <v>IQIYI</v>
      </c>
      <c r="AN39" s="148" t="str">
        <f t="shared" ref="AN39" si="34">L39</f>
        <v>Youku</v>
      </c>
      <c r="AO39" s="148" t="str">
        <f t="shared" ref="AO39:AP39" si="35">M39</f>
        <v>Hunan TV</v>
      </c>
      <c r="AP39" s="148">
        <f t="shared" si="35"/>
        <v>0</v>
      </c>
      <c r="AR39" s="148" t="s">
        <v>168</v>
      </c>
      <c r="AS39" s="148" t="str">
        <f>J39</f>
        <v>Tencent</v>
      </c>
      <c r="AT39" s="148" t="str">
        <f t="shared" ref="AT39" si="36">K39</f>
        <v>IQIYI</v>
      </c>
      <c r="AU39" s="148" t="str">
        <f t="shared" ref="AU39" si="37">L39</f>
        <v>Youku</v>
      </c>
      <c r="AV39" s="148" t="str">
        <f t="shared" ref="AV39:AW39" si="38">M39</f>
        <v>Hunan TV</v>
      </c>
      <c r="AW39" s="148">
        <f t="shared" si="38"/>
        <v>0</v>
      </c>
      <c r="AY39" s="148" t="s">
        <v>106</v>
      </c>
      <c r="AZ39" s="148" t="str">
        <f>Q39</f>
        <v>Tencent</v>
      </c>
      <c r="BA39" s="148" t="str">
        <f t="shared" ref="BA39" si="39">R39</f>
        <v>IQIYI</v>
      </c>
      <c r="BB39" s="148" t="str">
        <f t="shared" ref="BB39" si="40">S39</f>
        <v>Youku</v>
      </c>
      <c r="BC39" s="148" t="str">
        <f t="shared" ref="BC39:BD39" si="41">T39</f>
        <v>Hunan TV</v>
      </c>
      <c r="BD39" s="148">
        <f t="shared" si="41"/>
        <v>0</v>
      </c>
    </row>
    <row r="40" spans="2:56" hidden="1">
      <c r="B40" s="148" t="s">
        <v>115</v>
      </c>
      <c r="C40" s="149" t="e">
        <f>SUMIFS(Spotplan!$E:$E,Spotplan!$B:$B,TA!C$39,Spotplan!$C:$C,TA!$B40,Spotplan!$A:$A,TA!$B$38)/SUMIFS(Spotplan!$E:$E,Spotplan!$C:$C,TA!$B40,Spotplan!$A:$A,TA!$B$38)</f>
        <v>#DIV/0!</v>
      </c>
      <c r="D40" s="149" t="e">
        <f>SUMIFS(Spotplan!$E:$E,Spotplan!$B:$B,TA!D$39,Spotplan!$C:$C,TA!$B40,Spotplan!$A:$A,TA!$B$38)/SUMIFS(Spotplan!$E:$E,Spotplan!$C:$C,TA!$B40,Spotplan!$A:$A,TA!$B$38)</f>
        <v>#DIV/0!</v>
      </c>
      <c r="E40" s="149" t="e">
        <f>SUMIFS(Spotplan!$E:$E,Spotplan!$B:$B,TA!E$39,Spotplan!$C:$C,TA!$B40,Spotplan!$A:$A,TA!$B$38)/SUMIFS(Spotplan!$E:$E,Spotplan!$C:$C,TA!$B40,Spotplan!$A:$A,TA!$B$38)</f>
        <v>#DIV/0!</v>
      </c>
      <c r="F40" s="149" t="e">
        <f>SUMIFS(Spotplan!$E:$E,Spotplan!$B:$B,TA!F$39,Spotplan!$C:$C,TA!$B40,Spotplan!$A:$A,TA!$B$38)/SUMIFS(Spotplan!$E:$E,Spotplan!$C:$C,TA!$B40,Spotplan!$A:$A,TA!$B$38)</f>
        <v>#DIV/0!</v>
      </c>
      <c r="G40" s="149" t="e">
        <f>SUMIFS(Spotplan!$E:$E,Spotplan!$B:$B,TA!G$39,Spotplan!$C:$C,TA!$B40,Spotplan!$A:$A,TA!$B$38)/SUMIFS(Spotplan!$E:$E,Spotplan!$C:$C,TA!$B40,Spotplan!$A:$A,TA!$B$38)</f>
        <v>#DIV/0!</v>
      </c>
      <c r="I40" s="148" t="str">
        <f t="shared" ref="I40:I60" si="42">B40</f>
        <v>北京</v>
      </c>
      <c r="J40" s="149" t="e">
        <f>SUMIFS('OTV-广告位'!$S:$S,'OTV-广告位'!$R:$R,TA!J$39,'OTV-广告位'!$P:$P,TA!$I40,'OTV-广告位'!$Q:$Q,'OTV-广告位'!$Q$7)/SUMIFS('OTV-广告位'!$S:$S,'OTV-广告位'!$R:$R,TA!J$39,'OTV-广告位'!$P:$P,TA!$I40,'OTV-广告位'!$Q:$Q,'OTV-广告位'!$Q$6)</f>
        <v>#DIV/0!</v>
      </c>
      <c r="K40" s="149" t="e">
        <f>SUMIFS('OTV-广告位'!$S:$S,'OTV-广告位'!$R:$R,TA!K$39,'OTV-广告位'!$P:$P,TA!$I40,'OTV-广告位'!$Q:$Q,'OTV-广告位'!$Q$7)/SUMIFS('OTV-广告位'!$S:$S,'OTV-广告位'!$R:$R,TA!K$39,'OTV-广告位'!$P:$P,TA!$I40,'OTV-广告位'!$Q:$Q,'OTV-广告位'!$Q$6)</f>
        <v>#DIV/0!</v>
      </c>
      <c r="L40" s="149" t="e">
        <f>SUMIFS('OTV-广告位'!$S:$S,'OTV-广告位'!$R:$R,TA!L$39,'OTV-广告位'!$P:$P,TA!$I40,'OTV-广告位'!$Q:$Q,'OTV-广告位'!$Q$7)/SUMIFS('OTV-广告位'!$S:$S,'OTV-广告位'!$R:$R,TA!L$39,'OTV-广告位'!$P:$P,TA!$I40,'OTV-广告位'!$Q:$Q,'OTV-广告位'!$Q$6)</f>
        <v>#DIV/0!</v>
      </c>
      <c r="M40" s="149" t="e">
        <f>SUMIFS('OTV-广告位'!$S:$S,'OTV-广告位'!$R:$R,TA!M$39,'OTV-广告位'!$P:$P,TA!$I40,'OTV-广告位'!$B:$B,'OTV-广告位'!$B$7)/SUMIFS('OTV-广告位'!$S:$S,'OTV-广告位'!$R:$R,TA!M$39,'OTV-广告位'!$P:$P,TA!$I40,'OTV-广告位'!$B:$B,'OTV-广告位'!$B$6)</f>
        <v>#DIV/0!</v>
      </c>
      <c r="N40" s="149" t="e">
        <f>SUMIFS('OTV-广告位'!$S:$S,'OTV-广告位'!$R:$R,TA!N$39,'OTV-广告位'!$P:$P,TA!$I40,'OTV-广告位'!$B:$B,'OTV-广告位'!$B$7)/SUMIFS('OTV-广告位'!$S:$S,'OTV-广告位'!$R:$R,TA!N$39,'OTV-广告位'!$P:$P,TA!$I40,'OTV-广告位'!$B:$B,'OTV-广告位'!$B$6)</f>
        <v>#DIV/0!</v>
      </c>
      <c r="P40" s="148" t="str">
        <f>I40</f>
        <v>北京</v>
      </c>
      <c r="Q40" s="149" t="e">
        <f>SUMIFS('OTV-广告位'!$S:$S,'OTV-广告位'!$R:$R,TA!Q$39,'OTV-广告位'!$P:$P,TA!$I40,'OTV-广告位'!$Q:$Q,Market!$D$7)/SUMIFS('OTV-广告位'!$S:$S,'OTV-广告位'!$R:$R,TA!Q$39,'OTV-广告位'!$P:$P,TA!$I40,'OTV-广告位'!$Q:$Q,'OTV-广告位'!$Q$7)</f>
        <v>#DIV/0!</v>
      </c>
      <c r="R40" s="149" t="e">
        <f>SUMIFS('OTV-广告位'!$S:$S,'OTV-广告位'!$R:$R,TA!R$39,'OTV-广告位'!$P:$P,TA!$I40,'OTV-广告位'!$Q:$Q,Market!$D$7)/SUMIFS('OTV-广告位'!$S:$S,'OTV-广告位'!$R:$R,TA!R$39,'OTV-广告位'!$P:$P,TA!$I40,'OTV-广告位'!$Q:$Q,'OTV-广告位'!$Q$7)</f>
        <v>#DIV/0!</v>
      </c>
      <c r="S40" s="149" t="e">
        <f>SUMIFS('OTV-广告位'!$S:$S,'OTV-广告位'!$R:$R,TA!S$39,'OTV-广告位'!$P:$P,TA!$I40,'OTV-广告位'!$Q:$Q,Market!$D$7)/SUMIFS('OTV-广告位'!$S:$S,'OTV-广告位'!$R:$R,TA!S$39,'OTV-广告位'!$P:$P,TA!$I40,'OTV-广告位'!$Q:$Q,'OTV-广告位'!$Q$7)</f>
        <v>#DIV/0!</v>
      </c>
      <c r="T40" s="149" t="e">
        <f>SUMIFS('OTV-广告位'!$S:$S,'OTV-广告位'!$R:$R,TA!T$39,'OTV-广告位'!$P:$P,TA!$I40,'OTV-广告位'!$B:$B,'OTV-广告位'!$B$8)/SUMIFS('OTV-广告位'!$S:$S,'OTV-广告位'!$R:$R,TA!T$39,'OTV-广告位'!$P:$P,TA!$I40,'OTV-广告位'!$B:$B,'OTV-广告位'!$B$7)</f>
        <v>#DIV/0!</v>
      </c>
      <c r="U40" s="149" t="e">
        <f>SUMIFS('OTV-广告位'!$S:$S,'OTV-广告位'!$R:$R,TA!U$39,'OTV-广告位'!$P:$P,TA!$I40,'OTV-广告位'!$B:$B,'OTV-广告位'!$B$8)/SUMIFS('OTV-广告位'!$S:$S,'OTV-广告位'!$R:$R,TA!U$39,'OTV-广告位'!$P:$P,TA!$I40,'OTV-广告位'!$B:$B,'OTV-广告位'!$B$7)</f>
        <v>#DIV/0!</v>
      </c>
      <c r="W40" s="148" t="str">
        <f>P40</f>
        <v>北京</v>
      </c>
      <c r="X40" s="149" t="e">
        <f>SUMIFS('OTV-广告位'!$S:$S,'OTV-广告位'!$R:$R,TA!X$39,'OTV-广告位'!$P:$P,TA!$I40,'OTV-广告位'!$Q:$Q,$W$6)/SUMIFS('OTV-广告位'!$S:$S,'OTV-广告位'!$R:$R,TA!X$39,'OTV-广告位'!$P:$P,TA!$I40,'OTV-广告位'!$Q:$Q,'OTV-广告位'!$Q$7)</f>
        <v>#DIV/0!</v>
      </c>
      <c r="Y40" s="149" t="e">
        <f>SUMIFS('OTV-广告位'!$S:$S,'OTV-广告位'!$R:$R,TA!Y$39,'OTV-广告位'!$P:$P,TA!$I40,'OTV-广告位'!$Q:$Q,$W$6)/SUMIFS('OTV-广告位'!$S:$S,'OTV-广告位'!$R:$R,TA!Y$39,'OTV-广告位'!$P:$P,TA!$I40,'OTV-广告位'!$Q:$Q,'OTV-广告位'!$Q$7)</f>
        <v>#DIV/0!</v>
      </c>
      <c r="Z40" s="149" t="e">
        <f>SUMIFS('OTV-广告位'!$S:$S,'OTV-广告位'!$R:$R,TA!Z$39,'OTV-广告位'!$P:$P,TA!$I40,'OTV-广告位'!$Q:$Q,$W$6)/SUMIFS('OTV-广告位'!$S:$S,'OTV-广告位'!$R:$R,TA!Z$39,'OTV-广告位'!$P:$P,TA!$I40,'OTV-广告位'!$Q:$Q,'OTV-广告位'!$Q$7)</f>
        <v>#DIV/0!</v>
      </c>
      <c r="AA40" s="149" t="e">
        <f>SUMIFS('OTV-广告位'!$S:$S,'OTV-广告位'!$R:$R,TA!AA$39,'OTV-广告位'!$P:$P,TA!$I40,'OTV-广告位'!$B:$B,'OTV-广告位'!$B$8)/SUMIFS('OTV-广告位'!$S:$S,'OTV-广告位'!$R:$R,TA!AA$39,'OTV-广告位'!$P:$P,TA!$I40,'OTV-广告位'!$B:$B,'OTV-广告位'!$B$7)</f>
        <v>#DIV/0!</v>
      </c>
      <c r="AB40" s="149" t="e">
        <f>SUMIFS('OTV-广告位'!$S:$S,'OTV-广告位'!$R:$R,TA!AB$39,'OTV-广告位'!$P:$P,TA!$I40,'OTV-广告位'!$B:$B,'OTV-广告位'!$B$8)/SUMIFS('OTV-广告位'!$S:$S,'OTV-广告位'!$R:$R,TA!AB$39,'OTV-广告位'!$P:$P,TA!$I40,'OTV-广告位'!$B:$B,'OTV-广告位'!$B$7)</f>
        <v>#DIV/0!</v>
      </c>
      <c r="AD40" s="148" t="str">
        <f>I40</f>
        <v>北京</v>
      </c>
      <c r="AE40" s="149" t="e">
        <f>SUMIFS('OTV-广告位'!$U:$U,'OTV-广告位'!$R:$R,TA!AE$39,'OTV-广告位'!$P:$P,TA!$I40,'OTV-广告位'!$Q:$Q,Market!$D$7)/SUMIFS('OTV-广告位'!$U:$U,'OTV-广告位'!$R:$R,TA!AE$39,'OTV-广告位'!$P:$P,TA!$I40,'OTV-广告位'!$Q:$Q,'OTV-广告位'!$Q$7)</f>
        <v>#DIV/0!</v>
      </c>
      <c r="AF40" s="149" t="e">
        <f>SUMIFS('OTV-广告位'!$U:$U,'OTV-广告位'!$R:$R,TA!AF$39,'OTV-广告位'!$P:$P,TA!$I40,'OTV-广告位'!$Q:$Q,Market!$D$7)/SUMIFS('OTV-广告位'!$U:$U,'OTV-广告位'!$R:$R,TA!AF$39,'OTV-广告位'!$P:$P,TA!$I40,'OTV-广告位'!$Q:$Q,'OTV-广告位'!$Q$7)</f>
        <v>#DIV/0!</v>
      </c>
      <c r="AG40" s="149" t="e">
        <f>SUMIFS('OTV-广告位'!$U:$U,'OTV-广告位'!$R:$R,TA!AG$39,'OTV-广告位'!$P:$P,TA!$I40,'OTV-广告位'!$Q:$Q,Market!$D$7)/SUMIFS('OTV-广告位'!$U:$U,'OTV-广告位'!$R:$R,TA!AG$39,'OTV-广告位'!$P:$P,TA!$I40,'OTV-广告位'!$Q:$Q,'OTV-广告位'!$Q$7)</f>
        <v>#DIV/0!</v>
      </c>
      <c r="AH40" s="149" t="e">
        <f>SUMIFS('OTV-广告位'!$U:$U,'OTV-广告位'!$R:$R,TA!AH$39,'OTV-广告位'!$P:$P,TA!$I40,'OTV-广告位'!$B:$B,'OTV-广告位'!$B$8)/SUMIFS('OTV-广告位'!$U:$U,'OTV-广告位'!$R:$R,TA!AH$39,'OTV-广告位'!$P:$P,TA!$I40,'OTV-广告位'!$B:$B,'OTV-广告位'!$B$7)</f>
        <v>#DIV/0!</v>
      </c>
      <c r="AI40" s="149" t="e">
        <f>SUMIFS('OTV-广告位'!$U:$U,'OTV-广告位'!$R:$R,TA!AI$39,'OTV-广告位'!$P:$P,TA!$I40,'OTV-广告位'!$B:$B,'OTV-广告位'!$B$8)/SUMIFS('OTV-广告位'!$U:$U,'OTV-广告位'!$R:$R,TA!AI$39,'OTV-广告位'!$P:$P,TA!$I40,'OTV-广告位'!$B:$B,'OTV-广告位'!$B$7)</f>
        <v>#DIV/0!</v>
      </c>
      <c r="AK40" s="148" t="str">
        <f>I40</f>
        <v>北京</v>
      </c>
      <c r="AL40" s="149" t="e">
        <f>SUMIFS('OTV-广告位'!$V:$V,'OTV-广告位'!$R:$R,TA!AL$39,'OTV-广告位'!$P:$P,TA!$I40,'OTV-广告位'!$Q:$Q,Market!$D$7)/SUMIFS('OTV-广告位'!$U:$U,'OTV-广告位'!$R:$R,TA!AL$39,'OTV-广告位'!$P:$P,TA!$I40,'OTV-广告位'!$Q:$Q,'OTV-广告位'!$Q$6)</f>
        <v>#DIV/0!</v>
      </c>
      <c r="AM40" s="149" t="e">
        <f>SUMIFS('OTV-广告位'!$V:$V,'OTV-广告位'!$R:$R,TA!AM$39,'OTV-广告位'!$P:$P,TA!$I40,'OTV-广告位'!$Q:$Q,Market!$D$7)/SUMIFS('OTV-广告位'!$U:$U,'OTV-广告位'!$R:$R,TA!AM$39,'OTV-广告位'!$P:$P,TA!$I40,'OTV-广告位'!$Q:$Q,'OTV-广告位'!$Q$6)</f>
        <v>#DIV/0!</v>
      </c>
      <c r="AN40" s="149" t="e">
        <f>SUMIFS('OTV-广告位'!$V:$V,'OTV-广告位'!$R:$R,TA!AN$39,'OTV-广告位'!$P:$P,TA!$I40,'OTV-广告位'!$Q:$Q,Market!$D$7)/SUMIFS('OTV-广告位'!$U:$U,'OTV-广告位'!$R:$R,TA!AN$39,'OTV-广告位'!$P:$P,TA!$I40,'OTV-广告位'!$Q:$Q,'OTV-广告位'!$Q$6)</f>
        <v>#DIV/0!</v>
      </c>
      <c r="AO40" s="149" t="e">
        <f>SUMIFS('OTV-广告位'!$Y:$Y,'OTV-广告位'!$R:$R,TA!AO$39,'OTV-广告位'!$P:$P,TA!$I40,'OTV-广告位'!$Q:$Q,Market!$D$7)/SUMIFS('OTV-广告位'!$U:$U,'OTV-广告位'!$R:$R,TA!AO$39,'OTV-广告位'!$P:$P,TA!$I40,'OTV-广告位'!$Q:$Q,'OTV-广告位'!$Q$6)</f>
        <v>#DIV/0!</v>
      </c>
      <c r="AP40" s="149" t="e">
        <f>SUMIFS('OTV-广告位'!$Y:$Y,'OTV-广告位'!$R:$R,TA!AP$39,'OTV-广告位'!$P:$P,TA!$I40,'OTV-广告位'!$Q:$Q,Market!$D$7)/SUMIFS('OTV-广告位'!$U:$U,'OTV-广告位'!$R:$R,TA!AP$39,'OTV-广告位'!$P:$P,TA!$I40,'OTV-广告位'!$Q:$Q,'OTV-广告位'!$Q$6)</f>
        <v>#DIV/0!</v>
      </c>
      <c r="AR40" s="148" t="str">
        <f>I40</f>
        <v>北京</v>
      </c>
      <c r="AS40" s="150" t="e">
        <f>SUMIFS('OTV-广告位'!$V:$V,'OTV-广告位'!$R:$R,TA!AS$39,'OTV-广告位'!$P:$P,TA!$I40,'OTV-广告位'!$Q:$Q,Market!$D$7)/SUMIFS('OTV-广告位'!$S:$S,'OTV-广告位'!$R:$R,TA!AS$39,'OTV-广告位'!$P:$P,TA!$I40,'OTV-广告位'!$Q:$Q,'OTV-广告位'!$Q$6)*1000</f>
        <v>#DIV/0!</v>
      </c>
      <c r="AT40" s="150" t="e">
        <f>SUMIFS('OTV-广告位'!$V:$V,'OTV-广告位'!$R:$R,TA!AT$39,'OTV-广告位'!$P:$P,TA!$I40,'OTV-广告位'!$Q:$Q,Market!$D$7)/SUMIFS('OTV-广告位'!$S:$S,'OTV-广告位'!$R:$R,TA!AT$39,'OTV-广告位'!$P:$P,TA!$I40,'OTV-广告位'!$Q:$Q,'OTV-广告位'!$Q$6)*1000</f>
        <v>#DIV/0!</v>
      </c>
      <c r="AU40" s="150" t="e">
        <f>SUMIFS('OTV-广告位'!$V:$V,'OTV-广告位'!$R:$R,TA!AU$39,'OTV-广告位'!$P:$P,TA!$I40,'OTV-广告位'!$Q:$Q,Market!$D$7)/SUMIFS('OTV-广告位'!$S:$S,'OTV-广告位'!$R:$R,TA!AU$39,'OTV-广告位'!$P:$P,TA!$I40,'OTV-广告位'!$Q:$Q,'OTV-广告位'!$Q$6)*1000</f>
        <v>#DIV/0!</v>
      </c>
      <c r="AV40" s="151" t="e">
        <f>SUMIFS('OTV-广告位'!$Y:$Y,'OTV-广告位'!$R:$R,TA!AV$39,'OTV-广告位'!$P:$P,TA!$I40,'OTV-广告位'!$B:$B,'OTV-广告位'!$B$8)/SUMIFS('OTV-广告位'!$S:$S,'OTV-广告位'!$R:$R,TA!AV$39,'OTV-广告位'!$P:$P,TA!$I40,'OTV-广告位'!$B:$B,'OTV-广告位'!$B$6)*1000</f>
        <v>#DIV/0!</v>
      </c>
      <c r="AW40" s="151" t="e">
        <f>SUMIFS('OTV-广告位'!$Y:$Y,'OTV-广告位'!$R:$R,TA!AW$39,'OTV-广告位'!$P:$P,TA!$I40,'OTV-广告位'!$B:$B,'OTV-广告位'!$B$8)/SUMIFS('OTV-广告位'!$S:$S,'OTV-广告位'!$R:$R,TA!AW$39,'OTV-广告位'!$P:$P,TA!$I40,'OTV-广告位'!$B:$B,'OTV-广告位'!$B$6)*1000</f>
        <v>#DIV/0!</v>
      </c>
      <c r="AY40" s="148" t="str">
        <f>P40</f>
        <v>北京</v>
      </c>
      <c r="AZ40" s="150" t="e">
        <f>Cost!G4/SUMIFS('OTV-广告位'!$V:$V,'OTV-广告位'!$P:$P,TA!$AY40,'OTV-广告位'!$R:$R,TA!AZ$39,'OTV-广告位'!$Q:$Q,Market!$D$7)</f>
        <v>#DIV/0!</v>
      </c>
      <c r="BA40" s="150" t="e">
        <f>Cost!H4/SUMIFS('OTV-广告位'!$V:$V,'OTV-广告位'!$P:$P,TA!$AY40,'OTV-广告位'!$R:$R,TA!BA$39,'OTV-广告位'!$Q:$Q,Market!$D$7)</f>
        <v>#DIV/0!</v>
      </c>
      <c r="BB40" s="150" t="e">
        <f>Cost!J4/SUMIFS('OTV-广告位'!$V:$V,'OTV-广告位'!$P:$P,TA!$AY40,'OTV-广告位'!$R:$R,TA!BB$39,'OTV-广告位'!$Q:$Q,Market!$D$7)</f>
        <v>#DIV/0!</v>
      </c>
      <c r="BC40" s="150" t="e">
        <f>Cost!K4/SUMIFS('OTV-广告位'!$V:$V,'OTV-广告位'!$P:$P,TA!$AY40,'OTV-广告位'!$R:$R,TA!BC$39,'OTV-广告位'!$Q:$Q,Market!$D$7)</f>
        <v>#DIV/0!</v>
      </c>
      <c r="BD40" s="150" t="e">
        <f>Cost!M4/SUMIFS('OTV-广告位'!$V:$V,'OTV-广告位'!$P:$P,TA!$AY40,'OTV-广告位'!$R:$R,TA!BD$39,'OTV-广告位'!$Q:$Q,Market!$D$7)</f>
        <v>#DIV/0!</v>
      </c>
    </row>
    <row r="41" spans="2:56" hidden="1">
      <c r="B41" s="148" t="s">
        <v>116</v>
      </c>
      <c r="C41" s="149" t="e">
        <f>SUMIFS(Spotplan!$E:$E,Spotplan!$B:$B,TA!C$39,Spotplan!$C:$C,TA!$B41,Spotplan!$A:$A,TA!$B$38)/SUMIFS(Spotplan!$E:$E,Spotplan!$C:$C,TA!$B41,Spotplan!$A:$A,TA!$B$38)</f>
        <v>#DIV/0!</v>
      </c>
      <c r="D41" s="149" t="e">
        <f>SUMIFS(Spotplan!$E:$E,Spotplan!$B:$B,TA!D$39,Spotplan!$C:$C,TA!$B41,Spotplan!$A:$A,TA!$B$38)/SUMIFS(Spotplan!$E:$E,Spotplan!$C:$C,TA!$B41,Spotplan!$A:$A,TA!$B$38)</f>
        <v>#DIV/0!</v>
      </c>
      <c r="E41" s="149" t="e">
        <f>SUMIFS(Spotplan!$E:$E,Spotplan!$B:$B,TA!E$39,Spotplan!$C:$C,TA!$B41,Spotplan!$A:$A,TA!$B$38)/SUMIFS(Spotplan!$E:$E,Spotplan!$C:$C,TA!$B41,Spotplan!$A:$A,TA!$B$38)</f>
        <v>#DIV/0!</v>
      </c>
      <c r="F41" s="149" t="e">
        <f>SUMIFS(Spotplan!$E:$E,Spotplan!$B:$B,TA!F$39,Spotplan!$C:$C,TA!$B41,Spotplan!$A:$A,TA!$B$38)/SUMIFS(Spotplan!$E:$E,Spotplan!$C:$C,TA!$B41,Spotplan!$A:$A,TA!$B$38)</f>
        <v>#DIV/0!</v>
      </c>
      <c r="G41" s="149" t="e">
        <f>SUMIFS(Spotplan!$E:$E,Spotplan!$B:$B,TA!G$39,Spotplan!$C:$C,TA!$B41,Spotplan!$A:$A,TA!$B$38)/SUMIFS(Spotplan!$E:$E,Spotplan!$C:$C,TA!$B41,Spotplan!$A:$A,TA!$B$38)</f>
        <v>#DIV/0!</v>
      </c>
      <c r="I41" s="148" t="str">
        <f t="shared" si="42"/>
        <v>上海</v>
      </c>
      <c r="J41" s="149" t="e">
        <f>SUMIFS('OTV-广告位'!$S:$S,'OTV-广告位'!$R:$R,TA!J$39,'OTV-广告位'!$P:$P,TA!$I41,'OTV-广告位'!$Q:$Q,'OTV-广告位'!$Q$7)/SUMIFS('OTV-广告位'!$S:$S,'OTV-广告位'!$R:$R,TA!J$39,'OTV-广告位'!$P:$P,TA!$I41,'OTV-广告位'!$Q:$Q,'OTV-广告位'!$Q$6)</f>
        <v>#DIV/0!</v>
      </c>
      <c r="K41" s="149" t="e">
        <f>SUMIFS('OTV-广告位'!$S:$S,'OTV-广告位'!$R:$R,TA!K$39,'OTV-广告位'!$P:$P,TA!$I41,'OTV-广告位'!$Q:$Q,'OTV-广告位'!$Q$7)/SUMIFS('OTV-广告位'!$S:$S,'OTV-广告位'!$R:$R,TA!K$39,'OTV-广告位'!$P:$P,TA!$I41,'OTV-广告位'!$Q:$Q,'OTV-广告位'!$Q$6)</f>
        <v>#DIV/0!</v>
      </c>
      <c r="L41" s="149" t="e">
        <f>SUMIFS('OTV-广告位'!$S:$S,'OTV-广告位'!$R:$R,TA!L$39,'OTV-广告位'!$P:$P,TA!$I41,'OTV-广告位'!$Q:$Q,'OTV-广告位'!$Q$7)/SUMIFS('OTV-广告位'!$S:$S,'OTV-广告位'!$R:$R,TA!L$39,'OTV-广告位'!$P:$P,TA!$I41,'OTV-广告位'!$Q:$Q,'OTV-广告位'!$Q$6)</f>
        <v>#DIV/0!</v>
      </c>
      <c r="M41" s="149" t="e">
        <f>SUMIFS('OTV-广告位'!$S:$S,'OTV-广告位'!$R:$R,TA!M$39,'OTV-广告位'!$P:$P,TA!$I41,'OTV-广告位'!$B:$B,'OTV-广告位'!$B$7)/SUMIFS('OTV-广告位'!$S:$S,'OTV-广告位'!$R:$R,TA!M$39,'OTV-广告位'!$P:$P,TA!$I41,'OTV-广告位'!$B:$B,'OTV-广告位'!$B$6)</f>
        <v>#DIV/0!</v>
      </c>
      <c r="N41" s="149" t="e">
        <f>SUMIFS('OTV-广告位'!$S:$S,'OTV-广告位'!$R:$R,TA!N$39,'OTV-广告位'!$P:$P,TA!$I41,'OTV-广告位'!$B:$B,'OTV-广告位'!$B$7)/SUMIFS('OTV-广告位'!$S:$S,'OTV-广告位'!$R:$R,TA!N$39,'OTV-广告位'!$P:$P,TA!$I41,'OTV-广告位'!$B:$B,'OTV-广告位'!$B$6)</f>
        <v>#DIV/0!</v>
      </c>
      <c r="P41" s="148" t="str">
        <f t="shared" ref="P41:P60" si="43">I41</f>
        <v>上海</v>
      </c>
      <c r="Q41" s="149" t="e">
        <f>SUMIFS('OTV-广告位'!$S:$S,'OTV-广告位'!$R:$R,TA!Q$39,'OTV-广告位'!$P:$P,TA!$I41,'OTV-广告位'!$Q:$Q,Market!$D$7)/SUMIFS('OTV-广告位'!$S:$S,'OTV-广告位'!$R:$R,TA!Q$39,'OTV-广告位'!$P:$P,TA!$I41,'OTV-广告位'!$Q:$Q,'OTV-广告位'!$Q$7)</f>
        <v>#DIV/0!</v>
      </c>
      <c r="R41" s="149" t="e">
        <f>SUMIFS('OTV-广告位'!$S:$S,'OTV-广告位'!$R:$R,TA!R$39,'OTV-广告位'!$P:$P,TA!$I41,'OTV-广告位'!$Q:$Q,Market!$D$7)/SUMIFS('OTV-广告位'!$S:$S,'OTV-广告位'!$R:$R,TA!R$39,'OTV-广告位'!$P:$P,TA!$I41,'OTV-广告位'!$Q:$Q,'OTV-广告位'!$Q$7)</f>
        <v>#DIV/0!</v>
      </c>
      <c r="S41" s="149" t="e">
        <f>SUMIFS('OTV-广告位'!$S:$S,'OTV-广告位'!$R:$R,TA!S$39,'OTV-广告位'!$P:$P,TA!$I41,'OTV-广告位'!$Q:$Q,Market!$D$7)/SUMIFS('OTV-广告位'!$S:$S,'OTV-广告位'!$R:$R,TA!S$39,'OTV-广告位'!$P:$P,TA!$I41,'OTV-广告位'!$Q:$Q,'OTV-广告位'!$Q$7)</f>
        <v>#DIV/0!</v>
      </c>
      <c r="T41" s="149" t="e">
        <f>SUMIFS('OTV-广告位'!$S:$S,'OTV-广告位'!$R:$R,TA!T$39,'OTV-广告位'!$P:$P,TA!$I41,'OTV-广告位'!$B:$B,'OTV-广告位'!$B$8)/SUMIFS('OTV-广告位'!$S:$S,'OTV-广告位'!$R:$R,TA!T$39,'OTV-广告位'!$P:$P,TA!$I41,'OTV-广告位'!$B:$B,'OTV-广告位'!$B$7)</f>
        <v>#DIV/0!</v>
      </c>
      <c r="U41" s="149" t="e">
        <f>SUMIFS('OTV-广告位'!$S:$S,'OTV-广告位'!$R:$R,TA!U$39,'OTV-广告位'!$P:$P,TA!$I41,'OTV-广告位'!$B:$B,'OTV-广告位'!$B$8)/SUMIFS('OTV-广告位'!$S:$S,'OTV-广告位'!$R:$R,TA!U$39,'OTV-广告位'!$P:$P,TA!$I41,'OTV-广告位'!$B:$B,'OTV-广告位'!$B$7)</f>
        <v>#DIV/0!</v>
      </c>
      <c r="W41" s="148" t="str">
        <f t="shared" ref="W41:W60" si="44">P41</f>
        <v>上海</v>
      </c>
      <c r="X41" s="149" t="e">
        <f>SUMIFS('OTV-广告位'!$S:$S,'OTV-广告位'!$R:$R,TA!X$39,'OTV-广告位'!$P:$P,TA!$I41,'OTV-广告位'!$Q:$Q,$W$6)/SUMIFS('OTV-广告位'!$S:$S,'OTV-广告位'!$R:$R,TA!X$39,'OTV-广告位'!$P:$P,TA!$I41,'OTV-广告位'!$Q:$Q,'OTV-广告位'!$Q$7)</f>
        <v>#DIV/0!</v>
      </c>
      <c r="Y41" s="149" t="e">
        <f>SUMIFS('OTV-广告位'!$S:$S,'OTV-广告位'!$R:$R,TA!Y$39,'OTV-广告位'!$P:$P,TA!$I41,'OTV-广告位'!$Q:$Q,$W$6)/SUMIFS('OTV-广告位'!$S:$S,'OTV-广告位'!$R:$R,TA!Y$39,'OTV-广告位'!$P:$P,TA!$I41,'OTV-广告位'!$Q:$Q,'OTV-广告位'!$Q$7)</f>
        <v>#DIV/0!</v>
      </c>
      <c r="Z41" s="149" t="e">
        <f>SUMIFS('OTV-广告位'!$S:$S,'OTV-广告位'!$R:$R,TA!Z$39,'OTV-广告位'!$P:$P,TA!$I41,'OTV-广告位'!$Q:$Q,$W$6)/SUMIFS('OTV-广告位'!$S:$S,'OTV-广告位'!$R:$R,TA!Z$39,'OTV-广告位'!$P:$P,TA!$I41,'OTV-广告位'!$Q:$Q,'OTV-广告位'!$Q$7)</f>
        <v>#DIV/0!</v>
      </c>
      <c r="AA41" s="149" t="e">
        <f>SUMIFS('OTV-广告位'!$S:$S,'OTV-广告位'!$R:$R,TA!AA$39,'OTV-广告位'!$P:$P,TA!$I41,'OTV-广告位'!$B:$B,'OTV-广告位'!$B$8)/SUMIFS('OTV-广告位'!$S:$S,'OTV-广告位'!$R:$R,TA!AA$39,'OTV-广告位'!$P:$P,TA!$I41,'OTV-广告位'!$B:$B,'OTV-广告位'!$B$7)</f>
        <v>#DIV/0!</v>
      </c>
      <c r="AB41" s="149" t="e">
        <f>SUMIFS('OTV-广告位'!$S:$S,'OTV-广告位'!$R:$R,TA!AB$39,'OTV-广告位'!$P:$P,TA!$I41,'OTV-广告位'!$B:$B,'OTV-广告位'!$B$8)/SUMIFS('OTV-广告位'!$S:$S,'OTV-广告位'!$R:$R,TA!AB$39,'OTV-广告位'!$P:$P,TA!$I41,'OTV-广告位'!$B:$B,'OTV-广告位'!$B$7)</f>
        <v>#DIV/0!</v>
      </c>
      <c r="AD41" s="148" t="str">
        <f t="shared" ref="AD41:AD60" si="45">I41</f>
        <v>上海</v>
      </c>
      <c r="AE41" s="149" t="e">
        <f>SUMIFS('OTV-广告位'!$U:$U,'OTV-广告位'!$R:$R,TA!AE$39,'OTV-广告位'!$P:$P,TA!$I41,'OTV-广告位'!$Q:$Q,Market!$D$7)/SUMIFS('OTV-广告位'!$U:$U,'OTV-广告位'!$R:$R,TA!AE$39,'OTV-广告位'!$P:$P,TA!$I41,'OTV-广告位'!$Q:$Q,'OTV-广告位'!$Q$7)</f>
        <v>#DIV/0!</v>
      </c>
      <c r="AF41" s="149" t="e">
        <f>SUMIFS('OTV-广告位'!$U:$U,'OTV-广告位'!$R:$R,TA!AF$39,'OTV-广告位'!$P:$P,TA!$I41,'OTV-广告位'!$Q:$Q,Market!$D$7)/SUMIFS('OTV-广告位'!$U:$U,'OTV-广告位'!$R:$R,TA!AF$39,'OTV-广告位'!$P:$P,TA!$I41,'OTV-广告位'!$Q:$Q,'OTV-广告位'!$Q$7)</f>
        <v>#DIV/0!</v>
      </c>
      <c r="AG41" s="149" t="e">
        <f>SUMIFS('OTV-广告位'!$U:$U,'OTV-广告位'!$R:$R,TA!AG$39,'OTV-广告位'!$P:$P,TA!$I41,'OTV-广告位'!$Q:$Q,Market!$D$7)/SUMIFS('OTV-广告位'!$U:$U,'OTV-广告位'!$R:$R,TA!AG$39,'OTV-广告位'!$P:$P,TA!$I41,'OTV-广告位'!$Q:$Q,'OTV-广告位'!$Q$7)</f>
        <v>#DIV/0!</v>
      </c>
      <c r="AH41" s="149" t="e">
        <f>SUMIFS('OTV-广告位'!$U:$U,'OTV-广告位'!$R:$R,TA!AH$39,'OTV-广告位'!$P:$P,TA!$I41,'OTV-广告位'!$B:$B,'OTV-广告位'!$B$8)/SUMIFS('OTV-广告位'!$U:$U,'OTV-广告位'!$R:$R,TA!AH$39,'OTV-广告位'!$P:$P,TA!$I41,'OTV-广告位'!$B:$B,'OTV-广告位'!$B$7)</f>
        <v>#DIV/0!</v>
      </c>
      <c r="AI41" s="149" t="e">
        <f>SUMIFS('OTV-广告位'!$U:$U,'OTV-广告位'!$R:$R,TA!AI$39,'OTV-广告位'!$P:$P,TA!$I41,'OTV-广告位'!$B:$B,'OTV-广告位'!$B$8)/SUMIFS('OTV-广告位'!$U:$U,'OTV-广告位'!$R:$R,TA!AI$39,'OTV-广告位'!$P:$P,TA!$I41,'OTV-广告位'!$B:$B,'OTV-广告位'!$B$7)</f>
        <v>#DIV/0!</v>
      </c>
      <c r="AK41" s="148" t="str">
        <f t="shared" ref="AK41:AK60" si="46">I41</f>
        <v>上海</v>
      </c>
      <c r="AL41" s="149" t="e">
        <f>SUMIFS('OTV-广告位'!$V:$V,'OTV-广告位'!$R:$R,TA!AL$39,'OTV-广告位'!$P:$P,TA!$I41,'OTV-广告位'!$Q:$Q,Market!$D$7)/SUMIFS('OTV-广告位'!$U:$U,'OTV-广告位'!$R:$R,TA!AL$39,'OTV-广告位'!$P:$P,TA!$I41,'OTV-广告位'!$Q:$Q,'OTV-广告位'!$Q$6)</f>
        <v>#DIV/0!</v>
      </c>
      <c r="AM41" s="149" t="e">
        <f>SUMIFS('OTV-广告位'!$V:$V,'OTV-广告位'!$R:$R,TA!AM$39,'OTV-广告位'!$P:$P,TA!$I41,'OTV-广告位'!$Q:$Q,Market!$D$7)/SUMIFS('OTV-广告位'!$U:$U,'OTV-广告位'!$R:$R,TA!AM$39,'OTV-广告位'!$P:$P,TA!$I41,'OTV-广告位'!$Q:$Q,'OTV-广告位'!$Q$6)</f>
        <v>#DIV/0!</v>
      </c>
      <c r="AN41" s="149" t="e">
        <f>SUMIFS('OTV-广告位'!$V:$V,'OTV-广告位'!$R:$R,TA!AN$39,'OTV-广告位'!$P:$P,TA!$I41,'OTV-广告位'!$Q:$Q,Market!$D$7)/SUMIFS('OTV-广告位'!$U:$U,'OTV-广告位'!$R:$R,TA!AN$39,'OTV-广告位'!$P:$P,TA!$I41,'OTV-广告位'!$Q:$Q,'OTV-广告位'!$Q$6)</f>
        <v>#DIV/0!</v>
      </c>
      <c r="AO41" s="149" t="e">
        <f>SUMIFS('OTV-广告位'!$Y:$Y,'OTV-广告位'!$R:$R,TA!AO$39,'OTV-广告位'!$P:$P,TA!$I41,'OTV-广告位'!$B:$B,'OTV-广告位'!$B$8)/SUMIFS('OTV-广告位'!$U:$U,'OTV-广告位'!$R:$R,TA!AO$39,'OTV-广告位'!$P:$P,TA!$I41,'OTV-广告位'!$B:$B,'OTV-广告位'!$B$6)</f>
        <v>#DIV/0!</v>
      </c>
      <c r="AP41" s="149" t="e">
        <f>SUMIFS('OTV-广告位'!$Y:$Y,'OTV-广告位'!$R:$R,TA!AP$39,'OTV-广告位'!$P:$P,TA!$I41,'OTV-广告位'!$B:$B,'OTV-广告位'!$B$8)/SUMIFS('OTV-广告位'!$U:$U,'OTV-广告位'!$R:$R,TA!AP$39,'OTV-广告位'!$P:$P,TA!$I41,'OTV-广告位'!$B:$B,'OTV-广告位'!$B$6)</f>
        <v>#DIV/0!</v>
      </c>
      <c r="AR41" s="148" t="str">
        <f t="shared" ref="AR41:AR60" si="47">I41</f>
        <v>上海</v>
      </c>
      <c r="AS41" s="150" t="e">
        <f>SUMIFS('OTV-广告位'!$V:$V,'OTV-广告位'!$R:$R,TA!AS$39,'OTV-广告位'!$P:$P,TA!$I41,'OTV-广告位'!$Q:$Q,Market!$D$7)/SUMIFS('OTV-广告位'!$S:$S,'OTV-广告位'!$R:$R,TA!AS$39,'OTV-广告位'!$P:$P,TA!$I41,'OTV-广告位'!$Q:$Q,'OTV-广告位'!$Q$6)*1000</f>
        <v>#DIV/0!</v>
      </c>
      <c r="AT41" s="150" t="e">
        <f>SUMIFS('OTV-广告位'!$V:$V,'OTV-广告位'!$R:$R,TA!AT$39,'OTV-广告位'!$P:$P,TA!$I41,'OTV-广告位'!$Q:$Q,Market!$D$7)/SUMIFS('OTV-广告位'!$S:$S,'OTV-广告位'!$R:$R,TA!AT$39,'OTV-广告位'!$P:$P,TA!$I41,'OTV-广告位'!$Q:$Q,'OTV-广告位'!$Q$6)*1000</f>
        <v>#DIV/0!</v>
      </c>
      <c r="AU41" s="150" t="e">
        <f>SUMIFS('OTV-广告位'!$V:$V,'OTV-广告位'!$R:$R,TA!AU$39,'OTV-广告位'!$P:$P,TA!$I41,'OTV-广告位'!$Q:$Q,Market!$D$7)/SUMIFS('OTV-广告位'!$S:$S,'OTV-广告位'!$R:$R,TA!AU$39,'OTV-广告位'!$P:$P,TA!$I41,'OTV-广告位'!$Q:$Q,'OTV-广告位'!$Q$6)*1000</f>
        <v>#DIV/0!</v>
      </c>
      <c r="AV41" s="151" t="e">
        <f>SUMIFS('OTV-广告位'!$Y:$Y,'OTV-广告位'!$R:$R,TA!AV$39,'OTV-广告位'!$P:$P,TA!$I41,'OTV-广告位'!$B:$B,'OTV-广告位'!$B$8)/SUMIFS('OTV-广告位'!$S:$S,'OTV-广告位'!$R:$R,TA!AV$39,'OTV-广告位'!$P:$P,TA!$I41,'OTV-广告位'!$B:$B,'OTV-广告位'!$B$6)*1000</f>
        <v>#DIV/0!</v>
      </c>
      <c r="AW41" s="151" t="e">
        <f>SUMIFS('OTV-广告位'!$Y:$Y,'OTV-广告位'!$R:$R,TA!AW$39,'OTV-广告位'!$P:$P,TA!$I41,'OTV-广告位'!$B:$B,'OTV-广告位'!$B$8)/SUMIFS('OTV-广告位'!$S:$S,'OTV-广告位'!$R:$R,TA!AW$39,'OTV-广告位'!$P:$P,TA!$I41,'OTV-广告位'!$B:$B,'OTV-广告位'!$B$6)*1000</f>
        <v>#DIV/0!</v>
      </c>
      <c r="AY41" s="148" t="str">
        <f t="shared" ref="AY41:AY44" si="48">P41</f>
        <v>上海</v>
      </c>
      <c r="AZ41" s="150" t="e">
        <f>Cost!G5/SUMIFS('OTV-广告位'!$V:$V,'OTV-广告位'!$P:$P,TA!$AY41,'OTV-广告位'!$R:$R,TA!AZ$39,'OTV-广告位'!$Q:$Q,Market!$D$7)</f>
        <v>#DIV/0!</v>
      </c>
      <c r="BA41" s="150" t="e">
        <f>Cost!H5/SUMIFS('OTV-广告位'!$V:$V,'OTV-广告位'!$P:$P,TA!$AY41,'OTV-广告位'!$R:$R,TA!BA$39,'OTV-广告位'!$Q:$Q,Market!$D$7)</f>
        <v>#DIV/0!</v>
      </c>
      <c r="BB41" s="150" t="e">
        <f>Cost!J5/SUMIFS('OTV-广告位'!$V:$V,'OTV-广告位'!$P:$P,TA!$AY41,'OTV-广告位'!$R:$R,TA!BB$39,'OTV-广告位'!$Q:$Q,Market!$D$7)</f>
        <v>#DIV/0!</v>
      </c>
      <c r="BC41" s="150" t="e">
        <f>Cost!K5/SUMIFS('OTV-广告位'!$V:$V,'OTV-广告位'!$P:$P,TA!$AY41,'OTV-广告位'!$R:$R,TA!BC$39,'OTV-广告位'!$Q:$Q,Market!$D$7)</f>
        <v>#DIV/0!</v>
      </c>
      <c r="BD41" s="150" t="e">
        <f>Cost!M5/SUMIFS('OTV-广告位'!$V:$V,'OTV-广告位'!$P:$P,TA!$AY41,'OTV-广告位'!$R:$R,TA!BD$39,'OTV-广告位'!$Q:$Q,Market!$D$7)</f>
        <v>#DIV/0!</v>
      </c>
    </row>
    <row r="42" spans="2:56" hidden="1">
      <c r="B42" s="148" t="s">
        <v>1</v>
      </c>
      <c r="C42" s="149" t="e">
        <f>SUMIFS(Spotplan!$E:$E,Spotplan!$B:$B,TA!C$39,Spotplan!$C:$C,TA!$B42,Spotplan!$A:$A,TA!$B$38)/SUMIFS(Spotplan!$E:$E,Spotplan!$C:$C,TA!$B42,Spotplan!$A:$A,TA!$B$38)</f>
        <v>#DIV/0!</v>
      </c>
      <c r="D42" s="149" t="e">
        <f>SUMIFS(Spotplan!$E:$E,Spotplan!$B:$B,TA!D$39,Spotplan!$C:$C,TA!$B42,Spotplan!$A:$A,TA!$B$38)/SUMIFS(Spotplan!$E:$E,Spotplan!$C:$C,TA!$B42,Spotplan!$A:$A,TA!$B$38)</f>
        <v>#DIV/0!</v>
      </c>
      <c r="E42" s="149" t="e">
        <f>SUMIFS(Spotplan!$E:$E,Spotplan!$B:$B,TA!E$39,Spotplan!$C:$C,TA!$B42,Spotplan!$A:$A,TA!$B$38)/SUMIFS(Spotplan!$E:$E,Spotplan!$C:$C,TA!$B42,Spotplan!$A:$A,TA!$B$38)</f>
        <v>#DIV/0!</v>
      </c>
      <c r="F42" s="149" t="e">
        <f>SUMIFS(Spotplan!$E:$E,Spotplan!$B:$B,TA!F$39,Spotplan!$C:$C,TA!$B42,Spotplan!$A:$A,TA!$B$38)/SUMIFS(Spotplan!$E:$E,Spotplan!$C:$C,TA!$B42,Spotplan!$A:$A,TA!$B$38)</f>
        <v>#DIV/0!</v>
      </c>
      <c r="G42" s="149" t="e">
        <f>SUMIFS(Spotplan!$E:$E,Spotplan!$B:$B,TA!G$39,Spotplan!$C:$C,TA!$B42,Spotplan!$A:$A,TA!$B$38)/SUMIFS(Spotplan!$E:$E,Spotplan!$C:$C,TA!$B42,Spotplan!$A:$A,TA!$B$38)</f>
        <v>#DIV/0!</v>
      </c>
      <c r="I42" s="148" t="str">
        <f t="shared" si="42"/>
        <v>广州</v>
      </c>
      <c r="J42" s="149" t="e">
        <f>SUMIFS('OTV-广告位'!$S:$S,'OTV-广告位'!$R:$R,TA!J$39,'OTV-广告位'!$P:$P,TA!$I42,'OTV-广告位'!$Q:$Q,'OTV-广告位'!$Q$7)/SUMIFS('OTV-广告位'!$S:$S,'OTV-广告位'!$R:$R,TA!J$39,'OTV-广告位'!$P:$P,TA!$I42,'OTV-广告位'!$Q:$Q,'OTV-广告位'!$Q$6)</f>
        <v>#DIV/0!</v>
      </c>
      <c r="K42" s="149" t="e">
        <f>SUMIFS('OTV-广告位'!$S:$S,'OTV-广告位'!$R:$R,TA!K$39,'OTV-广告位'!$P:$P,TA!$I42,'OTV-广告位'!$Q:$Q,'OTV-广告位'!$Q$7)/SUMIFS('OTV-广告位'!$S:$S,'OTV-广告位'!$R:$R,TA!K$39,'OTV-广告位'!$P:$P,TA!$I42,'OTV-广告位'!$Q:$Q,'OTV-广告位'!$Q$6)</f>
        <v>#DIV/0!</v>
      </c>
      <c r="L42" s="149" t="e">
        <f>SUMIFS('OTV-广告位'!$S:$S,'OTV-广告位'!$R:$R,TA!L$39,'OTV-广告位'!$P:$P,TA!$I42,'OTV-广告位'!$Q:$Q,'OTV-广告位'!$Q$7)/SUMIFS('OTV-广告位'!$S:$S,'OTV-广告位'!$R:$R,TA!L$39,'OTV-广告位'!$P:$P,TA!$I42,'OTV-广告位'!$Q:$Q,'OTV-广告位'!$Q$6)</f>
        <v>#DIV/0!</v>
      </c>
      <c r="M42" s="149" t="e">
        <f>SUMIFS('OTV-广告位'!$S:$S,'OTV-广告位'!$R:$R,TA!M$39,'OTV-广告位'!$P:$P,TA!$I42,'OTV-广告位'!$B:$B,'OTV-广告位'!$B$7)/SUMIFS('OTV-广告位'!$S:$S,'OTV-广告位'!$R:$R,TA!M$39,'OTV-广告位'!$P:$P,TA!$I42,'OTV-广告位'!$B:$B,'OTV-广告位'!$B$6)</f>
        <v>#DIV/0!</v>
      </c>
      <c r="N42" s="149" t="e">
        <f>SUMIFS('OTV-广告位'!$S:$S,'OTV-广告位'!$R:$R,TA!N$39,'OTV-广告位'!$P:$P,TA!$I42,'OTV-广告位'!$B:$B,'OTV-广告位'!$B$7)/SUMIFS('OTV-广告位'!$S:$S,'OTV-广告位'!$R:$R,TA!N$39,'OTV-广告位'!$P:$P,TA!$I42,'OTV-广告位'!$B:$B,'OTV-广告位'!$B$6)</f>
        <v>#DIV/0!</v>
      </c>
      <c r="P42" s="148" t="str">
        <f t="shared" si="43"/>
        <v>广州</v>
      </c>
      <c r="Q42" s="149" t="e">
        <f>SUMIFS('OTV-广告位'!$S:$S,'OTV-广告位'!$R:$R,TA!Q$39,'OTV-广告位'!$P:$P,TA!$I42,'OTV-广告位'!$Q:$Q,Market!$D$7)/SUMIFS('OTV-广告位'!$S:$S,'OTV-广告位'!$R:$R,TA!Q$39,'OTV-广告位'!$P:$P,TA!$I42,'OTV-广告位'!$Q:$Q,'OTV-广告位'!$Q$7)</f>
        <v>#DIV/0!</v>
      </c>
      <c r="R42" s="149" t="e">
        <f>SUMIFS('OTV-广告位'!$S:$S,'OTV-广告位'!$R:$R,TA!R$39,'OTV-广告位'!$P:$P,TA!$I42,'OTV-广告位'!$Q:$Q,Market!$D$7)/SUMIFS('OTV-广告位'!$S:$S,'OTV-广告位'!$R:$R,TA!R$39,'OTV-广告位'!$P:$P,TA!$I42,'OTV-广告位'!$Q:$Q,'OTV-广告位'!$Q$7)</f>
        <v>#DIV/0!</v>
      </c>
      <c r="S42" s="149" t="e">
        <f>SUMIFS('OTV-广告位'!$S:$S,'OTV-广告位'!$R:$R,TA!S$39,'OTV-广告位'!$P:$P,TA!$I42,'OTV-广告位'!$Q:$Q,Market!$D$7)/SUMIFS('OTV-广告位'!$S:$S,'OTV-广告位'!$R:$R,TA!S$39,'OTV-广告位'!$P:$P,TA!$I42,'OTV-广告位'!$Q:$Q,'OTV-广告位'!$Q$7)</f>
        <v>#DIV/0!</v>
      </c>
      <c r="T42" s="149" t="e">
        <f>SUMIFS('OTV-广告位'!$S:$S,'OTV-广告位'!$R:$R,TA!T$39,'OTV-广告位'!$P:$P,TA!$I42,'OTV-广告位'!$B:$B,'OTV-广告位'!$B$8)/SUMIFS('OTV-广告位'!$S:$S,'OTV-广告位'!$R:$R,TA!T$39,'OTV-广告位'!$P:$P,TA!$I42,'OTV-广告位'!$B:$B,'OTV-广告位'!$B$7)</f>
        <v>#DIV/0!</v>
      </c>
      <c r="U42" s="149" t="e">
        <f>SUMIFS('OTV-广告位'!$S:$S,'OTV-广告位'!$R:$R,TA!U$39,'OTV-广告位'!$P:$P,TA!$I42,'OTV-广告位'!$B:$B,'OTV-广告位'!$B$8)/SUMIFS('OTV-广告位'!$S:$S,'OTV-广告位'!$R:$R,TA!U$39,'OTV-广告位'!$P:$P,TA!$I42,'OTV-广告位'!$B:$B,'OTV-广告位'!$B$7)</f>
        <v>#DIV/0!</v>
      </c>
      <c r="W42" s="148" t="str">
        <f t="shared" si="44"/>
        <v>广州</v>
      </c>
      <c r="X42" s="149" t="e">
        <f>SUMIFS('OTV-广告位'!$S:$S,'OTV-广告位'!$R:$R,TA!X$39,'OTV-广告位'!$P:$P,TA!$I42,'OTV-广告位'!$Q:$Q,$W$6)/SUMIFS('OTV-广告位'!$S:$S,'OTV-广告位'!$R:$R,TA!X$39,'OTV-广告位'!$P:$P,TA!$I42,'OTV-广告位'!$Q:$Q,'OTV-广告位'!$Q$7)</f>
        <v>#DIV/0!</v>
      </c>
      <c r="Y42" s="149" t="e">
        <f>SUMIFS('OTV-广告位'!$S:$S,'OTV-广告位'!$R:$R,TA!Y$39,'OTV-广告位'!$P:$P,TA!$I42,'OTV-广告位'!$Q:$Q,$W$6)/SUMIFS('OTV-广告位'!$S:$S,'OTV-广告位'!$R:$R,TA!Y$39,'OTV-广告位'!$P:$P,TA!$I42,'OTV-广告位'!$Q:$Q,'OTV-广告位'!$Q$7)</f>
        <v>#DIV/0!</v>
      </c>
      <c r="Z42" s="149" t="e">
        <f>SUMIFS('OTV-广告位'!$S:$S,'OTV-广告位'!$R:$R,TA!Z$39,'OTV-广告位'!$P:$P,TA!$I42,'OTV-广告位'!$Q:$Q,$W$6)/SUMIFS('OTV-广告位'!$S:$S,'OTV-广告位'!$R:$R,TA!Z$39,'OTV-广告位'!$P:$P,TA!$I42,'OTV-广告位'!$Q:$Q,'OTV-广告位'!$Q$7)</f>
        <v>#DIV/0!</v>
      </c>
      <c r="AA42" s="149" t="e">
        <f>SUMIFS('OTV-广告位'!$S:$S,'OTV-广告位'!$R:$R,TA!AA$39,'OTV-广告位'!$P:$P,TA!$I42,'OTV-广告位'!$B:$B,'OTV-广告位'!$B$8)/SUMIFS('OTV-广告位'!$S:$S,'OTV-广告位'!$R:$R,TA!AA$39,'OTV-广告位'!$P:$P,TA!$I42,'OTV-广告位'!$B:$B,'OTV-广告位'!$B$7)</f>
        <v>#DIV/0!</v>
      </c>
      <c r="AB42" s="149" t="e">
        <f>SUMIFS('OTV-广告位'!$S:$S,'OTV-广告位'!$R:$R,TA!AB$39,'OTV-广告位'!$P:$P,TA!$I42,'OTV-广告位'!$B:$B,'OTV-广告位'!$B$8)/SUMIFS('OTV-广告位'!$S:$S,'OTV-广告位'!$R:$R,TA!AB$39,'OTV-广告位'!$P:$P,TA!$I42,'OTV-广告位'!$B:$B,'OTV-广告位'!$B$7)</f>
        <v>#DIV/0!</v>
      </c>
      <c r="AD42" s="148" t="str">
        <f t="shared" si="45"/>
        <v>广州</v>
      </c>
      <c r="AE42" s="149" t="e">
        <f>SUMIFS('OTV-广告位'!$U:$U,'OTV-广告位'!$R:$R,TA!AE$39,'OTV-广告位'!$P:$P,TA!$I42,'OTV-广告位'!$Q:$Q,Market!$D$7)/SUMIFS('OTV-广告位'!$U:$U,'OTV-广告位'!$R:$R,TA!AE$39,'OTV-广告位'!$P:$P,TA!$I42,'OTV-广告位'!$Q:$Q,'OTV-广告位'!$Q$7)</f>
        <v>#DIV/0!</v>
      </c>
      <c r="AF42" s="149" t="e">
        <f>SUMIFS('OTV-广告位'!$U:$U,'OTV-广告位'!$R:$R,TA!AF$39,'OTV-广告位'!$P:$P,TA!$I42,'OTV-广告位'!$Q:$Q,Market!$D$7)/SUMIFS('OTV-广告位'!$U:$U,'OTV-广告位'!$R:$R,TA!AF$39,'OTV-广告位'!$P:$P,TA!$I42,'OTV-广告位'!$Q:$Q,'OTV-广告位'!$Q$7)</f>
        <v>#DIV/0!</v>
      </c>
      <c r="AG42" s="149" t="e">
        <f>SUMIFS('OTV-广告位'!$U:$U,'OTV-广告位'!$R:$R,TA!AG$39,'OTV-广告位'!$P:$P,TA!$I42,'OTV-广告位'!$Q:$Q,Market!$D$7)/SUMIFS('OTV-广告位'!$U:$U,'OTV-广告位'!$R:$R,TA!AG$39,'OTV-广告位'!$P:$P,TA!$I42,'OTV-广告位'!$Q:$Q,'OTV-广告位'!$Q$7)</f>
        <v>#DIV/0!</v>
      </c>
      <c r="AH42" s="149" t="e">
        <f>SUMIFS('OTV-广告位'!$U:$U,'OTV-广告位'!$R:$R,TA!AH$39,'OTV-广告位'!$P:$P,TA!$I42,'OTV-广告位'!$B:$B,'OTV-广告位'!$B$8)/SUMIFS('OTV-广告位'!$U:$U,'OTV-广告位'!$R:$R,TA!AH$39,'OTV-广告位'!$P:$P,TA!$I42,'OTV-广告位'!$B:$B,'OTV-广告位'!$B$7)</f>
        <v>#DIV/0!</v>
      </c>
      <c r="AI42" s="149" t="e">
        <f>SUMIFS('OTV-广告位'!$U:$U,'OTV-广告位'!$R:$R,TA!AI$39,'OTV-广告位'!$P:$P,TA!$I42,'OTV-广告位'!$B:$B,'OTV-广告位'!$B$8)/SUMIFS('OTV-广告位'!$U:$U,'OTV-广告位'!$R:$R,TA!AI$39,'OTV-广告位'!$P:$P,TA!$I42,'OTV-广告位'!$B:$B,'OTV-广告位'!$B$7)</f>
        <v>#DIV/0!</v>
      </c>
      <c r="AK42" s="148" t="str">
        <f t="shared" si="46"/>
        <v>广州</v>
      </c>
      <c r="AL42" s="149" t="e">
        <f>SUMIFS('OTV-广告位'!$V:$V,'OTV-广告位'!$R:$R,TA!AL$39,'OTV-广告位'!$P:$P,TA!$I42,'OTV-广告位'!$Q:$Q,Market!$D$7)/SUMIFS('OTV-广告位'!$U:$U,'OTV-广告位'!$R:$R,TA!AL$39,'OTV-广告位'!$P:$P,TA!$I42,'OTV-广告位'!$Q:$Q,'OTV-广告位'!$Q$6)</f>
        <v>#DIV/0!</v>
      </c>
      <c r="AM42" s="149" t="e">
        <f>SUMIFS('OTV-广告位'!$V:$V,'OTV-广告位'!$R:$R,TA!AM$39,'OTV-广告位'!$P:$P,TA!$I42,'OTV-广告位'!$Q:$Q,Market!$D$7)/SUMIFS('OTV-广告位'!$U:$U,'OTV-广告位'!$R:$R,TA!AM$39,'OTV-广告位'!$P:$P,TA!$I42,'OTV-广告位'!$Q:$Q,'OTV-广告位'!$Q$6)</f>
        <v>#DIV/0!</v>
      </c>
      <c r="AN42" s="149" t="e">
        <f>SUMIFS('OTV-广告位'!$V:$V,'OTV-广告位'!$R:$R,TA!AN$39,'OTV-广告位'!$P:$P,TA!$I42,'OTV-广告位'!$Q:$Q,Market!$D$7)/SUMIFS('OTV-广告位'!$U:$U,'OTV-广告位'!$R:$R,TA!AN$39,'OTV-广告位'!$P:$P,TA!$I42,'OTV-广告位'!$Q:$Q,'OTV-广告位'!$Q$6)</f>
        <v>#DIV/0!</v>
      </c>
      <c r="AO42" s="149" t="e">
        <f>SUMIFS('OTV-广告位'!$Y:$Y,'OTV-广告位'!$R:$R,TA!AO$39,'OTV-广告位'!$P:$P,TA!$I42,'OTV-广告位'!$B:$B,'OTV-广告位'!$B$8)/SUMIFS('OTV-广告位'!$U:$U,'OTV-广告位'!$R:$R,TA!AO$39,'OTV-广告位'!$P:$P,TA!$I42,'OTV-广告位'!$B:$B,'OTV-广告位'!$B$6)</f>
        <v>#DIV/0!</v>
      </c>
      <c r="AP42" s="149" t="e">
        <f>SUMIFS('OTV-广告位'!$Y:$Y,'OTV-广告位'!$R:$R,TA!AP$39,'OTV-广告位'!$P:$P,TA!$I42,'OTV-广告位'!$B:$B,'OTV-广告位'!$B$8)/SUMIFS('OTV-广告位'!$U:$U,'OTV-广告位'!$R:$R,TA!AP$39,'OTV-广告位'!$P:$P,TA!$I42,'OTV-广告位'!$B:$B,'OTV-广告位'!$B$6)</f>
        <v>#DIV/0!</v>
      </c>
      <c r="AR42" s="148" t="str">
        <f t="shared" si="47"/>
        <v>广州</v>
      </c>
      <c r="AS42" s="150" t="e">
        <f>SUMIFS('OTV-广告位'!$V:$V,'OTV-广告位'!$R:$R,TA!AS$39,'OTV-广告位'!$P:$P,TA!$I42,'OTV-广告位'!$Q:$Q,Market!$D$7)/SUMIFS('OTV-广告位'!$S:$S,'OTV-广告位'!$R:$R,TA!AS$39,'OTV-广告位'!$P:$P,TA!$I42,'OTV-广告位'!$Q:$Q,'OTV-广告位'!$Q$6)*1000</f>
        <v>#DIV/0!</v>
      </c>
      <c r="AT42" s="150" t="e">
        <f>SUMIFS('OTV-广告位'!$V:$V,'OTV-广告位'!$R:$R,TA!AT$39,'OTV-广告位'!$P:$P,TA!$I42,'OTV-广告位'!$Q:$Q,Market!$D$7)/SUMIFS('OTV-广告位'!$S:$S,'OTV-广告位'!$R:$R,TA!AT$39,'OTV-广告位'!$P:$P,TA!$I42,'OTV-广告位'!$Q:$Q,'OTV-广告位'!$Q$6)*1000</f>
        <v>#DIV/0!</v>
      </c>
      <c r="AU42" s="150" t="e">
        <f>SUMIFS('OTV-广告位'!$V:$V,'OTV-广告位'!$R:$R,TA!AU$39,'OTV-广告位'!$P:$P,TA!$I42,'OTV-广告位'!$Q:$Q,Market!$D$7)/SUMIFS('OTV-广告位'!$S:$S,'OTV-广告位'!$R:$R,TA!AU$39,'OTV-广告位'!$P:$P,TA!$I42,'OTV-广告位'!$Q:$Q,'OTV-广告位'!$Q$6)*1000</f>
        <v>#DIV/0!</v>
      </c>
      <c r="AV42" s="151" t="e">
        <f>SUMIFS('OTV-广告位'!$Y:$Y,'OTV-广告位'!$R:$R,TA!AV$39,'OTV-广告位'!$P:$P,TA!$I42,'OTV-广告位'!$B:$B,'OTV-广告位'!$B$8)/SUMIFS('OTV-广告位'!$S:$S,'OTV-广告位'!$R:$R,TA!AV$39,'OTV-广告位'!$P:$P,TA!$I42,'OTV-广告位'!$B:$B,'OTV-广告位'!$B$6)*1000</f>
        <v>#DIV/0!</v>
      </c>
      <c r="AW42" s="151" t="e">
        <f>SUMIFS('OTV-广告位'!$Y:$Y,'OTV-广告位'!$R:$R,TA!AW$39,'OTV-广告位'!$P:$P,TA!$I42,'OTV-广告位'!$B:$B,'OTV-广告位'!$B$8)/SUMIFS('OTV-广告位'!$S:$S,'OTV-广告位'!$R:$R,TA!AW$39,'OTV-广告位'!$P:$P,TA!$I42,'OTV-广告位'!$B:$B,'OTV-广告位'!$B$6)*1000</f>
        <v>#DIV/0!</v>
      </c>
      <c r="AY42" s="148" t="str">
        <f t="shared" si="48"/>
        <v>广州</v>
      </c>
      <c r="AZ42" s="150" t="e">
        <f>Cost!G6/SUMIFS('OTV-广告位'!$V:$V,'OTV-广告位'!$P:$P,TA!$AY42,'OTV-广告位'!$R:$R,TA!AZ$39,'OTV-广告位'!$Q:$Q,Market!$D$7)</f>
        <v>#DIV/0!</v>
      </c>
      <c r="BA42" s="150" t="e">
        <f>Cost!H6/SUMIFS('OTV-广告位'!$V:$V,'OTV-广告位'!$P:$P,TA!$AY42,'OTV-广告位'!$R:$R,TA!BA$39,'OTV-广告位'!$Q:$Q,Market!$D$7)</f>
        <v>#DIV/0!</v>
      </c>
      <c r="BB42" s="150" t="e">
        <f>Cost!J6/SUMIFS('OTV-广告位'!$V:$V,'OTV-广告位'!$P:$P,TA!$AY42,'OTV-广告位'!$R:$R,TA!BB$39,'OTV-广告位'!$Q:$Q,Market!$D$7)</f>
        <v>#DIV/0!</v>
      </c>
      <c r="BC42" s="150" t="e">
        <f>Cost!K6/SUMIFS('OTV-广告位'!$V:$V,'OTV-广告位'!$P:$P,TA!$AY42,'OTV-广告位'!$R:$R,TA!BC$39,'OTV-广告位'!$Q:$Q,Market!$D$7)</f>
        <v>#DIV/0!</v>
      </c>
      <c r="BD42" s="150" t="e">
        <f>Cost!M6/SUMIFS('OTV-广告位'!$V:$V,'OTV-广告位'!$P:$P,TA!$AY42,'OTV-广告位'!$R:$R,TA!BD$39,'OTV-广告位'!$Q:$Q,Market!$D$7)</f>
        <v>#DIV/0!</v>
      </c>
    </row>
    <row r="43" spans="2:56" hidden="1">
      <c r="B43" s="148" t="s">
        <v>4</v>
      </c>
      <c r="C43" s="149" t="e">
        <f>SUMIFS(Spotplan!$E:$E,Spotplan!$B:$B,TA!C$39,Spotplan!$C:$C,TA!$B43,Spotplan!$A:$A,TA!$B$38)/SUMIFS(Spotplan!$E:$E,Spotplan!$C:$C,TA!$B43,Spotplan!$A:$A,TA!$B$38)</f>
        <v>#DIV/0!</v>
      </c>
      <c r="D43" s="149" t="e">
        <f>SUMIFS(Spotplan!$E:$E,Spotplan!$B:$B,TA!D$39,Spotplan!$C:$C,TA!$B43,Spotplan!$A:$A,TA!$B$38)/SUMIFS(Spotplan!$E:$E,Spotplan!$C:$C,TA!$B43,Spotplan!$A:$A,TA!$B$38)</f>
        <v>#DIV/0!</v>
      </c>
      <c r="E43" s="149" t="e">
        <f>SUMIFS(Spotplan!$E:$E,Spotplan!$B:$B,TA!E$39,Spotplan!$C:$C,TA!$B43,Spotplan!$A:$A,TA!$B$38)/SUMIFS(Spotplan!$E:$E,Spotplan!$C:$C,TA!$B43,Spotplan!$A:$A,TA!$B$38)</f>
        <v>#DIV/0!</v>
      </c>
      <c r="F43" s="149" t="e">
        <f>SUMIFS(Spotplan!$E:$E,Spotplan!$B:$B,TA!F$39,Spotplan!$C:$C,TA!$B43,Spotplan!$A:$A,TA!$B$38)/SUMIFS(Spotplan!$E:$E,Spotplan!$C:$C,TA!$B43,Spotplan!$A:$A,TA!$B$38)</f>
        <v>#DIV/0!</v>
      </c>
      <c r="G43" s="149" t="e">
        <f>SUMIFS(Spotplan!$E:$E,Spotplan!$B:$B,TA!G$39,Spotplan!$C:$C,TA!$B43,Spotplan!$A:$A,TA!$B$38)/SUMIFS(Spotplan!$E:$E,Spotplan!$C:$C,TA!$B43,Spotplan!$A:$A,TA!$B$38)</f>
        <v>#DIV/0!</v>
      </c>
      <c r="I43" s="148" t="str">
        <f t="shared" si="42"/>
        <v>深圳</v>
      </c>
      <c r="J43" s="149" t="e">
        <f>SUMIFS('OTV-广告位'!$S:$S,'OTV-广告位'!$R:$R,TA!J$39,'OTV-广告位'!$P:$P,TA!$I43,'OTV-广告位'!$Q:$Q,'OTV-广告位'!$Q$7)/SUMIFS('OTV-广告位'!$S:$S,'OTV-广告位'!$R:$R,TA!J$39,'OTV-广告位'!$P:$P,TA!$I43,'OTV-广告位'!$Q:$Q,'OTV-广告位'!$Q$6)</f>
        <v>#DIV/0!</v>
      </c>
      <c r="K43" s="149" t="e">
        <f>SUMIFS('OTV-广告位'!$S:$S,'OTV-广告位'!$R:$R,TA!K$39,'OTV-广告位'!$P:$P,TA!$I43,'OTV-广告位'!$Q:$Q,'OTV-广告位'!$Q$7)/SUMIFS('OTV-广告位'!$S:$S,'OTV-广告位'!$R:$R,TA!K$39,'OTV-广告位'!$P:$P,TA!$I43,'OTV-广告位'!$Q:$Q,'OTV-广告位'!$Q$6)</f>
        <v>#DIV/0!</v>
      </c>
      <c r="L43" s="149" t="e">
        <f>SUMIFS('OTV-广告位'!$S:$S,'OTV-广告位'!$R:$R,TA!L$39,'OTV-广告位'!$P:$P,TA!$I43,'OTV-广告位'!$Q:$Q,'OTV-广告位'!$Q$7)/SUMIFS('OTV-广告位'!$S:$S,'OTV-广告位'!$R:$R,TA!L$39,'OTV-广告位'!$P:$P,TA!$I43,'OTV-广告位'!$Q:$Q,'OTV-广告位'!$Q$6)</f>
        <v>#DIV/0!</v>
      </c>
      <c r="M43" s="149" t="e">
        <f>SUMIFS('OTV-广告位'!$S:$S,'OTV-广告位'!$R:$R,TA!M$39,'OTV-广告位'!$P:$P,TA!$I43,'OTV-广告位'!$B:$B,'OTV-广告位'!$B$7)/SUMIFS('OTV-广告位'!$S:$S,'OTV-广告位'!$R:$R,TA!M$39,'OTV-广告位'!$P:$P,TA!$I43,'OTV-广告位'!$B:$B,'OTV-广告位'!$B$6)</f>
        <v>#DIV/0!</v>
      </c>
      <c r="N43" s="149" t="e">
        <f>SUMIFS('OTV-广告位'!$S:$S,'OTV-广告位'!$R:$R,TA!N$39,'OTV-广告位'!$P:$P,TA!$I43,'OTV-广告位'!$B:$B,'OTV-广告位'!$B$7)/SUMIFS('OTV-广告位'!$S:$S,'OTV-广告位'!$R:$R,TA!N$39,'OTV-广告位'!$P:$P,TA!$I43,'OTV-广告位'!$B:$B,'OTV-广告位'!$B$6)</f>
        <v>#DIV/0!</v>
      </c>
      <c r="P43" s="148" t="str">
        <f t="shared" si="43"/>
        <v>深圳</v>
      </c>
      <c r="Q43" s="149" t="e">
        <f>SUMIFS('OTV-广告位'!$S:$S,'OTV-广告位'!$R:$R,TA!Q$39,'OTV-广告位'!$P:$P,TA!$I43,'OTV-广告位'!$Q:$Q,Market!$D$7)/SUMIFS('OTV-广告位'!$S:$S,'OTV-广告位'!$R:$R,TA!Q$39,'OTV-广告位'!$P:$P,TA!$I43,'OTV-广告位'!$Q:$Q,'OTV-广告位'!$Q$7)</f>
        <v>#DIV/0!</v>
      </c>
      <c r="R43" s="149" t="e">
        <f>SUMIFS('OTV-广告位'!$S:$S,'OTV-广告位'!$R:$R,TA!R$39,'OTV-广告位'!$P:$P,TA!$I43,'OTV-广告位'!$Q:$Q,Market!$D$7)/SUMIFS('OTV-广告位'!$S:$S,'OTV-广告位'!$R:$R,TA!R$39,'OTV-广告位'!$P:$P,TA!$I43,'OTV-广告位'!$Q:$Q,'OTV-广告位'!$Q$7)</f>
        <v>#DIV/0!</v>
      </c>
      <c r="S43" s="149" t="e">
        <f>SUMIFS('OTV-广告位'!$S:$S,'OTV-广告位'!$R:$R,TA!S$39,'OTV-广告位'!$P:$P,TA!$I43,'OTV-广告位'!$Q:$Q,Market!$D$7)/SUMIFS('OTV-广告位'!$S:$S,'OTV-广告位'!$R:$R,TA!S$39,'OTV-广告位'!$P:$P,TA!$I43,'OTV-广告位'!$Q:$Q,'OTV-广告位'!$Q$7)</f>
        <v>#DIV/0!</v>
      </c>
      <c r="T43" s="149" t="e">
        <f>SUMIFS('OTV-广告位'!$S:$S,'OTV-广告位'!$R:$R,TA!T$39,'OTV-广告位'!$P:$P,TA!$I43,'OTV-广告位'!$B:$B,'OTV-广告位'!$B$8)/SUMIFS('OTV-广告位'!$S:$S,'OTV-广告位'!$R:$R,TA!T$39,'OTV-广告位'!$P:$P,TA!$I43,'OTV-广告位'!$B:$B,'OTV-广告位'!$B$7)</f>
        <v>#DIV/0!</v>
      </c>
      <c r="U43" s="149" t="e">
        <f>SUMIFS('OTV-广告位'!$S:$S,'OTV-广告位'!$R:$R,TA!U$39,'OTV-广告位'!$P:$P,TA!$I43,'OTV-广告位'!$B:$B,'OTV-广告位'!$B$8)/SUMIFS('OTV-广告位'!$S:$S,'OTV-广告位'!$R:$R,TA!U$39,'OTV-广告位'!$P:$P,TA!$I43,'OTV-广告位'!$B:$B,'OTV-广告位'!$B$7)</f>
        <v>#DIV/0!</v>
      </c>
      <c r="W43" s="148" t="str">
        <f t="shared" si="44"/>
        <v>深圳</v>
      </c>
      <c r="X43" s="149" t="e">
        <f>SUMIFS('OTV-广告位'!$S:$S,'OTV-广告位'!$R:$R,TA!X$39,'OTV-广告位'!$P:$P,TA!$I43,'OTV-广告位'!$Q:$Q,$W$6)/SUMIFS('OTV-广告位'!$S:$S,'OTV-广告位'!$R:$R,TA!X$39,'OTV-广告位'!$P:$P,TA!$I43,'OTV-广告位'!$Q:$Q,'OTV-广告位'!$Q$7)</f>
        <v>#DIV/0!</v>
      </c>
      <c r="Y43" s="149" t="e">
        <f>SUMIFS('OTV-广告位'!$S:$S,'OTV-广告位'!$R:$R,TA!Y$39,'OTV-广告位'!$P:$P,TA!$I43,'OTV-广告位'!$Q:$Q,$W$6)/SUMIFS('OTV-广告位'!$S:$S,'OTV-广告位'!$R:$R,TA!Y$39,'OTV-广告位'!$P:$P,TA!$I43,'OTV-广告位'!$Q:$Q,'OTV-广告位'!$Q$7)</f>
        <v>#DIV/0!</v>
      </c>
      <c r="Z43" s="149" t="e">
        <f>SUMIFS('OTV-广告位'!$S:$S,'OTV-广告位'!$R:$R,TA!Z$39,'OTV-广告位'!$P:$P,TA!$I43,'OTV-广告位'!$Q:$Q,$W$6)/SUMIFS('OTV-广告位'!$S:$S,'OTV-广告位'!$R:$R,TA!Z$39,'OTV-广告位'!$P:$P,TA!$I43,'OTV-广告位'!$Q:$Q,'OTV-广告位'!$Q$7)</f>
        <v>#DIV/0!</v>
      </c>
      <c r="AA43" s="149" t="e">
        <f>SUMIFS('OTV-广告位'!$S:$S,'OTV-广告位'!$R:$R,TA!AA$39,'OTV-广告位'!$P:$P,TA!$I43,'OTV-广告位'!$B:$B,'OTV-广告位'!$B$8)/SUMIFS('OTV-广告位'!$S:$S,'OTV-广告位'!$R:$R,TA!AA$39,'OTV-广告位'!$P:$P,TA!$I43,'OTV-广告位'!$B:$B,'OTV-广告位'!$B$7)</f>
        <v>#DIV/0!</v>
      </c>
      <c r="AB43" s="149" t="e">
        <f>SUMIFS('OTV-广告位'!$S:$S,'OTV-广告位'!$R:$R,TA!AB$39,'OTV-广告位'!$P:$P,TA!$I43,'OTV-广告位'!$B:$B,'OTV-广告位'!$B$8)/SUMIFS('OTV-广告位'!$S:$S,'OTV-广告位'!$R:$R,TA!AB$39,'OTV-广告位'!$P:$P,TA!$I43,'OTV-广告位'!$B:$B,'OTV-广告位'!$B$7)</f>
        <v>#DIV/0!</v>
      </c>
      <c r="AD43" s="148" t="str">
        <f t="shared" si="45"/>
        <v>深圳</v>
      </c>
      <c r="AE43" s="149" t="e">
        <f>SUMIFS('OTV-广告位'!$U:$U,'OTV-广告位'!$R:$R,TA!AE$39,'OTV-广告位'!$P:$P,TA!$I43,'OTV-广告位'!$Q:$Q,Market!$D$7)/SUMIFS('OTV-广告位'!$U:$U,'OTV-广告位'!$R:$R,TA!AE$39,'OTV-广告位'!$P:$P,TA!$I43,'OTV-广告位'!$Q:$Q,'OTV-广告位'!$Q$7)</f>
        <v>#DIV/0!</v>
      </c>
      <c r="AF43" s="149" t="e">
        <f>SUMIFS('OTV-广告位'!$U:$U,'OTV-广告位'!$R:$R,TA!AF$39,'OTV-广告位'!$P:$P,TA!$I43,'OTV-广告位'!$Q:$Q,Market!$D$7)/SUMIFS('OTV-广告位'!$U:$U,'OTV-广告位'!$R:$R,TA!AF$39,'OTV-广告位'!$P:$P,TA!$I43,'OTV-广告位'!$Q:$Q,'OTV-广告位'!$Q$7)</f>
        <v>#DIV/0!</v>
      </c>
      <c r="AG43" s="149" t="e">
        <f>SUMIFS('OTV-广告位'!$U:$U,'OTV-广告位'!$R:$R,TA!AG$39,'OTV-广告位'!$P:$P,TA!$I43,'OTV-广告位'!$Q:$Q,Market!$D$7)/SUMIFS('OTV-广告位'!$U:$U,'OTV-广告位'!$R:$R,TA!AG$39,'OTV-广告位'!$P:$P,TA!$I43,'OTV-广告位'!$Q:$Q,'OTV-广告位'!$Q$7)</f>
        <v>#DIV/0!</v>
      </c>
      <c r="AH43" s="149" t="e">
        <f>SUMIFS('OTV-广告位'!$U:$U,'OTV-广告位'!$R:$R,TA!AH$39,'OTV-广告位'!$P:$P,TA!$I43,'OTV-广告位'!$B:$B,'OTV-广告位'!$B$8)/SUMIFS('OTV-广告位'!$U:$U,'OTV-广告位'!$R:$R,TA!AH$39,'OTV-广告位'!$P:$P,TA!$I43,'OTV-广告位'!$B:$B,'OTV-广告位'!$B$7)</f>
        <v>#DIV/0!</v>
      </c>
      <c r="AI43" s="149" t="e">
        <f>SUMIFS('OTV-广告位'!$U:$U,'OTV-广告位'!$R:$R,TA!AI$39,'OTV-广告位'!$P:$P,TA!$I43,'OTV-广告位'!$B:$B,'OTV-广告位'!$B$8)/SUMIFS('OTV-广告位'!$U:$U,'OTV-广告位'!$R:$R,TA!AI$39,'OTV-广告位'!$P:$P,TA!$I43,'OTV-广告位'!$B:$B,'OTV-广告位'!$B$7)</f>
        <v>#DIV/0!</v>
      </c>
      <c r="AK43" s="148" t="str">
        <f t="shared" si="46"/>
        <v>深圳</v>
      </c>
      <c r="AL43" s="149" t="e">
        <f>SUMIFS('OTV-广告位'!$V:$V,'OTV-广告位'!$R:$R,TA!AL$39,'OTV-广告位'!$P:$P,TA!$I43,'OTV-广告位'!$Q:$Q,Market!$D$7)/SUMIFS('OTV-广告位'!$U:$U,'OTV-广告位'!$R:$R,TA!AL$39,'OTV-广告位'!$P:$P,TA!$I43,'OTV-广告位'!$Q:$Q,'OTV-广告位'!$Q$6)</f>
        <v>#DIV/0!</v>
      </c>
      <c r="AM43" s="149" t="e">
        <f>SUMIFS('OTV-广告位'!$V:$V,'OTV-广告位'!$R:$R,TA!AM$39,'OTV-广告位'!$P:$P,TA!$I43,'OTV-广告位'!$Q:$Q,Market!$D$7)/SUMIFS('OTV-广告位'!$U:$U,'OTV-广告位'!$R:$R,TA!AM$39,'OTV-广告位'!$P:$P,TA!$I43,'OTV-广告位'!$Q:$Q,'OTV-广告位'!$Q$6)</f>
        <v>#DIV/0!</v>
      </c>
      <c r="AN43" s="149" t="e">
        <f>SUMIFS('OTV-广告位'!$V:$V,'OTV-广告位'!$R:$R,TA!AN$39,'OTV-广告位'!$P:$P,TA!$I43,'OTV-广告位'!$Q:$Q,Market!$D$7)/SUMIFS('OTV-广告位'!$U:$U,'OTV-广告位'!$R:$R,TA!AN$39,'OTV-广告位'!$P:$P,TA!$I43,'OTV-广告位'!$Q:$Q,'OTV-广告位'!$Q$6)</f>
        <v>#DIV/0!</v>
      </c>
      <c r="AO43" s="149" t="e">
        <f>SUMIFS('OTV-广告位'!$Y:$Y,'OTV-广告位'!$R:$R,TA!AO$39,'OTV-广告位'!$P:$P,TA!$I43,'OTV-广告位'!$B:$B,'OTV-广告位'!$B$8)/SUMIFS('OTV-广告位'!$U:$U,'OTV-广告位'!$R:$R,TA!AO$39,'OTV-广告位'!$P:$P,TA!$I43,'OTV-广告位'!$B:$B,'OTV-广告位'!$B$6)</f>
        <v>#DIV/0!</v>
      </c>
      <c r="AP43" s="149" t="e">
        <f>SUMIFS('OTV-广告位'!$Y:$Y,'OTV-广告位'!$R:$R,TA!AP$39,'OTV-广告位'!$P:$P,TA!$I43,'OTV-广告位'!$B:$B,'OTV-广告位'!$B$8)/SUMIFS('OTV-广告位'!$U:$U,'OTV-广告位'!$R:$R,TA!AP$39,'OTV-广告位'!$P:$P,TA!$I43,'OTV-广告位'!$B:$B,'OTV-广告位'!$B$6)</f>
        <v>#DIV/0!</v>
      </c>
      <c r="AR43" s="148" t="str">
        <f t="shared" si="47"/>
        <v>深圳</v>
      </c>
      <c r="AS43" s="150" t="e">
        <f>SUMIFS('OTV-广告位'!$V:$V,'OTV-广告位'!$R:$R,TA!AS$39,'OTV-广告位'!$P:$P,TA!$I43,'OTV-广告位'!$Q:$Q,Market!$D$7)/SUMIFS('OTV-广告位'!$S:$S,'OTV-广告位'!$R:$R,TA!AS$39,'OTV-广告位'!$P:$P,TA!$I43,'OTV-广告位'!$Q:$Q,'OTV-广告位'!$Q$6)*1000</f>
        <v>#DIV/0!</v>
      </c>
      <c r="AT43" s="150" t="e">
        <f>SUMIFS('OTV-广告位'!$V:$V,'OTV-广告位'!$R:$R,TA!AT$39,'OTV-广告位'!$P:$P,TA!$I43,'OTV-广告位'!$Q:$Q,Market!$D$7)/SUMIFS('OTV-广告位'!$S:$S,'OTV-广告位'!$R:$R,TA!AT$39,'OTV-广告位'!$P:$P,TA!$I43,'OTV-广告位'!$Q:$Q,'OTV-广告位'!$Q$6)*1000</f>
        <v>#DIV/0!</v>
      </c>
      <c r="AU43" s="150" t="e">
        <f>SUMIFS('OTV-广告位'!$V:$V,'OTV-广告位'!$R:$R,TA!AU$39,'OTV-广告位'!$P:$P,TA!$I43,'OTV-广告位'!$Q:$Q,Market!$D$7)/SUMIFS('OTV-广告位'!$S:$S,'OTV-广告位'!$R:$R,TA!AU$39,'OTV-广告位'!$P:$P,TA!$I43,'OTV-广告位'!$Q:$Q,'OTV-广告位'!$Q$6)*1000</f>
        <v>#DIV/0!</v>
      </c>
      <c r="AV43" s="151" t="e">
        <f>SUMIFS('OTV-广告位'!$Y:$Y,'OTV-广告位'!$R:$R,TA!AV$39,'OTV-广告位'!$P:$P,TA!$I43,'OTV-广告位'!$B:$B,'OTV-广告位'!$B$8)/SUMIFS('OTV-广告位'!$S:$S,'OTV-广告位'!$R:$R,TA!AV$39,'OTV-广告位'!$P:$P,TA!$I43,'OTV-广告位'!$B:$B,'OTV-广告位'!$B$6)*1000</f>
        <v>#DIV/0!</v>
      </c>
      <c r="AW43" s="151" t="e">
        <f>SUMIFS('OTV-广告位'!$Y:$Y,'OTV-广告位'!$R:$R,TA!AW$39,'OTV-广告位'!$P:$P,TA!$I43,'OTV-广告位'!$B:$B,'OTV-广告位'!$B$8)/SUMIFS('OTV-广告位'!$S:$S,'OTV-广告位'!$R:$R,TA!AW$39,'OTV-广告位'!$P:$P,TA!$I43,'OTV-广告位'!$B:$B,'OTV-广告位'!$B$6)*1000</f>
        <v>#DIV/0!</v>
      </c>
      <c r="AY43" s="148" t="str">
        <f t="shared" si="48"/>
        <v>深圳</v>
      </c>
      <c r="AZ43" s="150" t="e">
        <f>Cost!G7/SUMIFS('OTV-广告位'!$V:$V,'OTV-广告位'!$P:$P,TA!$AY43,'OTV-广告位'!$R:$R,TA!AZ$39,'OTV-广告位'!$Q:$Q,Market!$D$7)</f>
        <v>#DIV/0!</v>
      </c>
      <c r="BA43" s="150" t="e">
        <f>Cost!H7/SUMIFS('OTV-广告位'!$V:$V,'OTV-广告位'!$P:$P,TA!$AY43,'OTV-广告位'!$R:$R,TA!BA$39,'OTV-广告位'!$Q:$Q,Market!$D$7)</f>
        <v>#DIV/0!</v>
      </c>
      <c r="BB43" s="150" t="e">
        <f>Cost!J7/SUMIFS('OTV-广告位'!$V:$V,'OTV-广告位'!$P:$P,TA!$AY43,'OTV-广告位'!$R:$R,TA!BB$39,'OTV-广告位'!$Q:$Q,Market!$D$7)</f>
        <v>#DIV/0!</v>
      </c>
      <c r="BC43" s="150" t="e">
        <f>Cost!K7/SUMIFS('OTV-广告位'!$V:$V,'OTV-广告位'!$P:$P,TA!$AY43,'OTV-广告位'!$R:$R,TA!BC$39,'OTV-广告位'!$Q:$Q,Market!$D$7)</f>
        <v>#DIV/0!</v>
      </c>
      <c r="BD43" s="150" t="e">
        <f>Cost!M7/SUMIFS('OTV-广告位'!$V:$V,'OTV-广告位'!$P:$P,TA!$AY43,'OTV-广告位'!$R:$R,TA!BD$39,'OTV-广告位'!$Q:$Q,Market!$D$7)</f>
        <v>#DIV/0!</v>
      </c>
    </row>
    <row r="44" spans="2:56" hidden="1">
      <c r="B44" s="148" t="s">
        <v>5</v>
      </c>
      <c r="C44" s="149" t="e">
        <f>SUMIFS(Spotplan!$E:$E,Spotplan!$B:$B,TA!C$39,Spotplan!$C:$C,TA!$B44,Spotplan!$A:$A,TA!$B$38)/SUMIFS(Spotplan!$E:$E,Spotplan!$C:$C,TA!$B44,Spotplan!$A:$A,TA!$B$38)</f>
        <v>#DIV/0!</v>
      </c>
      <c r="D44" s="149" t="e">
        <f>SUMIFS(Spotplan!$E:$E,Spotplan!$B:$B,TA!D$39,Spotplan!$C:$C,TA!$B44,Spotplan!$A:$A,TA!$B$38)/SUMIFS(Spotplan!$E:$E,Spotplan!$C:$C,TA!$B44,Spotplan!$A:$A,TA!$B$38)</f>
        <v>#DIV/0!</v>
      </c>
      <c r="E44" s="149" t="e">
        <f>SUMIFS(Spotplan!$E:$E,Spotplan!$B:$B,TA!E$39,Spotplan!$C:$C,TA!$B44,Spotplan!$A:$A,TA!$B$38)/SUMIFS(Spotplan!$E:$E,Spotplan!$C:$C,TA!$B44,Spotplan!$A:$A,TA!$B$38)</f>
        <v>#DIV/0!</v>
      </c>
      <c r="F44" s="149" t="e">
        <f>SUMIFS(Spotplan!$E:$E,Spotplan!$B:$B,TA!F$39,Spotplan!$C:$C,TA!$B44,Spotplan!$A:$A,TA!$B$38)/SUMIFS(Spotplan!$E:$E,Spotplan!$C:$C,TA!$B44,Spotplan!$A:$A,TA!$B$38)</f>
        <v>#DIV/0!</v>
      </c>
      <c r="G44" s="149" t="e">
        <f>SUMIFS(Spotplan!$E:$E,Spotplan!$B:$B,TA!G$39,Spotplan!$C:$C,TA!$B44,Spotplan!$A:$A,TA!$B$38)/SUMIFS(Spotplan!$E:$E,Spotplan!$C:$C,TA!$B44,Spotplan!$A:$A,TA!$B$38)</f>
        <v>#DIV/0!</v>
      </c>
      <c r="I44" s="148" t="str">
        <f t="shared" si="42"/>
        <v>苏州</v>
      </c>
      <c r="J44" s="149" t="e">
        <f>SUMIFS('OTV-广告位'!$S:$S,'OTV-广告位'!$R:$R,TA!J$39,'OTV-广告位'!$P:$P,TA!$I44,'OTV-广告位'!$Q:$Q,'OTV-广告位'!$Q$7)/SUMIFS('OTV-广告位'!$S:$S,'OTV-广告位'!$R:$R,TA!J$39,'OTV-广告位'!$P:$P,TA!$I44,'OTV-广告位'!$Q:$Q,'OTV-广告位'!$Q$6)</f>
        <v>#DIV/0!</v>
      </c>
      <c r="K44" s="149" t="e">
        <f>SUMIFS('OTV-广告位'!$S:$S,'OTV-广告位'!$R:$R,TA!K$39,'OTV-广告位'!$P:$P,TA!$I44,'OTV-广告位'!$Q:$Q,'OTV-广告位'!$Q$7)/SUMIFS('OTV-广告位'!$S:$S,'OTV-广告位'!$R:$R,TA!K$39,'OTV-广告位'!$P:$P,TA!$I44,'OTV-广告位'!$Q:$Q,'OTV-广告位'!$Q$6)</f>
        <v>#DIV/0!</v>
      </c>
      <c r="L44" s="149" t="e">
        <f>SUMIFS('OTV-广告位'!$S:$S,'OTV-广告位'!$R:$R,TA!L$39,'OTV-广告位'!$P:$P,TA!$I44,'OTV-广告位'!$Q:$Q,'OTV-广告位'!$Q$7)/SUMIFS('OTV-广告位'!$S:$S,'OTV-广告位'!$R:$R,TA!L$39,'OTV-广告位'!$P:$P,TA!$I44,'OTV-广告位'!$Q:$Q,'OTV-广告位'!$Q$6)</f>
        <v>#DIV/0!</v>
      </c>
      <c r="M44" s="149" t="e">
        <f>SUMIFS('OTV-广告位'!$S:$S,'OTV-广告位'!$R:$R,TA!M$39,'OTV-广告位'!$P:$P,TA!$I44,'OTV-广告位'!$B:$B,'OTV-广告位'!$B$7)/SUMIFS('OTV-广告位'!$S:$S,'OTV-广告位'!$R:$R,TA!M$39,'OTV-广告位'!$P:$P,TA!$I44,'OTV-广告位'!$B:$B,'OTV-广告位'!$B$6)</f>
        <v>#DIV/0!</v>
      </c>
      <c r="N44" s="149" t="e">
        <f>SUMIFS('OTV-广告位'!$S:$S,'OTV-广告位'!$R:$R,TA!N$39,'OTV-广告位'!$P:$P,TA!$I44,'OTV-广告位'!$B:$B,'OTV-广告位'!$B$7)/SUMIFS('OTV-广告位'!$S:$S,'OTV-广告位'!$R:$R,TA!N$39,'OTV-广告位'!$P:$P,TA!$I44,'OTV-广告位'!$B:$B,'OTV-广告位'!$B$6)</f>
        <v>#DIV/0!</v>
      </c>
      <c r="P44" s="148" t="str">
        <f t="shared" si="43"/>
        <v>苏州</v>
      </c>
      <c r="Q44" s="149" t="e">
        <f>SUMIFS('OTV-广告位'!$S:$S,'OTV-广告位'!$R:$R,TA!Q$39,'OTV-广告位'!$P:$P,TA!$I44,'OTV-广告位'!$Q:$Q,Market!$D$7)/SUMIFS('OTV-广告位'!$S:$S,'OTV-广告位'!$R:$R,TA!Q$39,'OTV-广告位'!$P:$P,TA!$I44,'OTV-广告位'!$Q:$Q,'OTV-广告位'!$Q$7)</f>
        <v>#DIV/0!</v>
      </c>
      <c r="R44" s="149" t="e">
        <f>SUMIFS('OTV-广告位'!$S:$S,'OTV-广告位'!$R:$R,TA!R$39,'OTV-广告位'!$P:$P,TA!$I44,'OTV-广告位'!$Q:$Q,Market!$D$7)/SUMIFS('OTV-广告位'!$S:$S,'OTV-广告位'!$R:$R,TA!R$39,'OTV-广告位'!$P:$P,TA!$I44,'OTV-广告位'!$Q:$Q,'OTV-广告位'!$Q$7)</f>
        <v>#DIV/0!</v>
      </c>
      <c r="S44" s="149" t="e">
        <f>SUMIFS('OTV-广告位'!$S:$S,'OTV-广告位'!$R:$R,TA!S$39,'OTV-广告位'!$P:$P,TA!$I44,'OTV-广告位'!$Q:$Q,Market!$D$7)/SUMIFS('OTV-广告位'!$S:$S,'OTV-广告位'!$R:$R,TA!S$39,'OTV-广告位'!$P:$P,TA!$I44,'OTV-广告位'!$Q:$Q,'OTV-广告位'!$Q$7)</f>
        <v>#DIV/0!</v>
      </c>
      <c r="T44" s="149" t="e">
        <f>SUMIFS('OTV-广告位'!$S:$S,'OTV-广告位'!$R:$R,TA!T$39,'OTV-广告位'!$P:$P,TA!$I44,'OTV-广告位'!$B:$B,'OTV-广告位'!$B$8)/SUMIFS('OTV-广告位'!$S:$S,'OTV-广告位'!$R:$R,TA!T$39,'OTV-广告位'!$P:$P,TA!$I44,'OTV-广告位'!$B:$B,'OTV-广告位'!$B$7)</f>
        <v>#DIV/0!</v>
      </c>
      <c r="U44" s="149" t="e">
        <f>SUMIFS('OTV-广告位'!$S:$S,'OTV-广告位'!$R:$R,TA!U$39,'OTV-广告位'!$P:$P,TA!$I44,'OTV-广告位'!$B:$B,'OTV-广告位'!$B$8)/SUMIFS('OTV-广告位'!$S:$S,'OTV-广告位'!$R:$R,TA!U$39,'OTV-广告位'!$P:$P,TA!$I44,'OTV-广告位'!$B:$B,'OTV-广告位'!$B$7)</f>
        <v>#DIV/0!</v>
      </c>
      <c r="W44" s="148" t="str">
        <f t="shared" si="44"/>
        <v>苏州</v>
      </c>
      <c r="X44" s="149" t="e">
        <f>SUMIFS('OTV-广告位'!$S:$S,'OTV-广告位'!$R:$R,TA!X$39,'OTV-广告位'!$P:$P,TA!$I44,'OTV-广告位'!$Q:$Q,$W$6)/SUMIFS('OTV-广告位'!$S:$S,'OTV-广告位'!$R:$R,TA!X$39,'OTV-广告位'!$P:$P,TA!$I44,'OTV-广告位'!$Q:$Q,'OTV-广告位'!$Q$7)</f>
        <v>#DIV/0!</v>
      </c>
      <c r="Y44" s="149" t="e">
        <f>SUMIFS('OTV-广告位'!$S:$S,'OTV-广告位'!$R:$R,TA!Y$39,'OTV-广告位'!$P:$P,TA!$I44,'OTV-广告位'!$Q:$Q,$W$6)/SUMIFS('OTV-广告位'!$S:$S,'OTV-广告位'!$R:$R,TA!Y$39,'OTV-广告位'!$P:$P,TA!$I44,'OTV-广告位'!$Q:$Q,'OTV-广告位'!$Q$7)</f>
        <v>#DIV/0!</v>
      </c>
      <c r="Z44" s="149" t="e">
        <f>SUMIFS('OTV-广告位'!$S:$S,'OTV-广告位'!$R:$R,TA!Z$39,'OTV-广告位'!$P:$P,TA!$I44,'OTV-广告位'!$Q:$Q,$W$6)/SUMIFS('OTV-广告位'!$S:$S,'OTV-广告位'!$R:$R,TA!Z$39,'OTV-广告位'!$P:$P,TA!$I44,'OTV-广告位'!$Q:$Q,'OTV-广告位'!$Q$7)</f>
        <v>#DIV/0!</v>
      </c>
      <c r="AA44" s="149" t="e">
        <f>SUMIFS('OTV-广告位'!$S:$S,'OTV-广告位'!$R:$R,TA!AA$39,'OTV-广告位'!$P:$P,TA!$I44,'OTV-广告位'!$B:$B,'OTV-广告位'!$B$8)/SUMIFS('OTV-广告位'!$S:$S,'OTV-广告位'!$R:$R,TA!AA$39,'OTV-广告位'!$P:$P,TA!$I44,'OTV-广告位'!$B:$B,'OTV-广告位'!$B$7)</f>
        <v>#DIV/0!</v>
      </c>
      <c r="AB44" s="149" t="e">
        <f>SUMIFS('OTV-广告位'!$S:$S,'OTV-广告位'!$R:$R,TA!AB$39,'OTV-广告位'!$P:$P,TA!$I44,'OTV-广告位'!$B:$B,'OTV-广告位'!$B$8)/SUMIFS('OTV-广告位'!$S:$S,'OTV-广告位'!$R:$R,TA!AB$39,'OTV-广告位'!$P:$P,TA!$I44,'OTV-广告位'!$B:$B,'OTV-广告位'!$B$7)</f>
        <v>#DIV/0!</v>
      </c>
      <c r="AD44" s="148" t="str">
        <f t="shared" si="45"/>
        <v>苏州</v>
      </c>
      <c r="AE44" s="149" t="e">
        <f>SUMIFS('OTV-广告位'!$U:$U,'OTV-广告位'!$R:$R,TA!AE$39,'OTV-广告位'!$P:$P,TA!$I44,'OTV-广告位'!$Q:$Q,Market!$D$7)/SUMIFS('OTV-广告位'!$U:$U,'OTV-广告位'!$R:$R,TA!AE$39,'OTV-广告位'!$P:$P,TA!$I44,'OTV-广告位'!$Q:$Q,'OTV-广告位'!$Q$7)</f>
        <v>#DIV/0!</v>
      </c>
      <c r="AF44" s="149" t="e">
        <f>SUMIFS('OTV-广告位'!$U:$U,'OTV-广告位'!$R:$R,TA!AF$39,'OTV-广告位'!$P:$P,TA!$I44,'OTV-广告位'!$Q:$Q,Market!$D$7)/SUMIFS('OTV-广告位'!$U:$U,'OTV-广告位'!$R:$R,TA!AF$39,'OTV-广告位'!$P:$P,TA!$I44,'OTV-广告位'!$Q:$Q,'OTV-广告位'!$Q$7)</f>
        <v>#DIV/0!</v>
      </c>
      <c r="AG44" s="149" t="e">
        <f>SUMIFS('OTV-广告位'!$U:$U,'OTV-广告位'!$R:$R,TA!AG$39,'OTV-广告位'!$P:$P,TA!$I44,'OTV-广告位'!$Q:$Q,Market!$D$7)/SUMIFS('OTV-广告位'!$U:$U,'OTV-广告位'!$R:$R,TA!AG$39,'OTV-广告位'!$P:$P,TA!$I44,'OTV-广告位'!$Q:$Q,'OTV-广告位'!$Q$7)</f>
        <v>#DIV/0!</v>
      </c>
      <c r="AH44" s="149" t="e">
        <f>SUMIFS('OTV-广告位'!$U:$U,'OTV-广告位'!$R:$R,TA!AH$39,'OTV-广告位'!$P:$P,TA!$I44,'OTV-广告位'!$B:$B,'OTV-广告位'!$B$8)/SUMIFS('OTV-广告位'!$U:$U,'OTV-广告位'!$R:$R,TA!AH$39,'OTV-广告位'!$P:$P,TA!$I44,'OTV-广告位'!$B:$B,'OTV-广告位'!$B$7)</f>
        <v>#DIV/0!</v>
      </c>
      <c r="AI44" s="149" t="e">
        <f>SUMIFS('OTV-广告位'!$U:$U,'OTV-广告位'!$R:$R,TA!AI$39,'OTV-广告位'!$P:$P,TA!$I44,'OTV-广告位'!$B:$B,'OTV-广告位'!$B$8)/SUMIFS('OTV-广告位'!$U:$U,'OTV-广告位'!$R:$R,TA!AI$39,'OTV-广告位'!$P:$P,TA!$I44,'OTV-广告位'!$B:$B,'OTV-广告位'!$B$7)</f>
        <v>#DIV/0!</v>
      </c>
      <c r="AK44" s="148" t="str">
        <f t="shared" si="46"/>
        <v>苏州</v>
      </c>
      <c r="AL44" s="149" t="e">
        <f>SUMIFS('OTV-广告位'!$V:$V,'OTV-广告位'!$R:$R,TA!AL$39,'OTV-广告位'!$P:$P,TA!$I44,'OTV-广告位'!$Q:$Q,Market!$D$7)/SUMIFS('OTV-广告位'!$U:$U,'OTV-广告位'!$R:$R,TA!AL$39,'OTV-广告位'!$P:$P,TA!$I44,'OTV-广告位'!$Q:$Q,'OTV-广告位'!$Q$6)</f>
        <v>#DIV/0!</v>
      </c>
      <c r="AM44" s="149" t="e">
        <f>SUMIFS('OTV-广告位'!$V:$V,'OTV-广告位'!$R:$R,TA!AM$39,'OTV-广告位'!$P:$P,TA!$I44,'OTV-广告位'!$Q:$Q,Market!$D$7)/SUMIFS('OTV-广告位'!$U:$U,'OTV-广告位'!$R:$R,TA!AM$39,'OTV-广告位'!$P:$P,TA!$I44,'OTV-广告位'!$Q:$Q,'OTV-广告位'!$Q$6)</f>
        <v>#DIV/0!</v>
      </c>
      <c r="AN44" s="149" t="e">
        <f>SUMIFS('OTV-广告位'!$V:$V,'OTV-广告位'!$R:$R,TA!AN$39,'OTV-广告位'!$P:$P,TA!$I44,'OTV-广告位'!$Q:$Q,Market!$D$7)/SUMIFS('OTV-广告位'!$U:$U,'OTV-广告位'!$R:$R,TA!AN$39,'OTV-广告位'!$P:$P,TA!$I44,'OTV-广告位'!$Q:$Q,'OTV-广告位'!$Q$6)</f>
        <v>#DIV/0!</v>
      </c>
      <c r="AO44" s="149" t="e">
        <f>SUMIFS('OTV-广告位'!$Y:$Y,'OTV-广告位'!$R:$R,TA!AO$39,'OTV-广告位'!$P:$P,TA!$I44,'OTV-广告位'!$B:$B,'OTV-广告位'!$B$8)/SUMIFS('OTV-广告位'!$U:$U,'OTV-广告位'!$R:$R,TA!AO$39,'OTV-广告位'!$P:$P,TA!$I44,'OTV-广告位'!$B:$B,'OTV-广告位'!$B$6)</f>
        <v>#DIV/0!</v>
      </c>
      <c r="AP44" s="149" t="e">
        <f>SUMIFS('OTV-广告位'!$Y:$Y,'OTV-广告位'!$R:$R,TA!AP$39,'OTV-广告位'!$P:$P,TA!$I44,'OTV-广告位'!$B:$B,'OTV-广告位'!$B$8)/SUMIFS('OTV-广告位'!$U:$U,'OTV-广告位'!$R:$R,TA!AP$39,'OTV-广告位'!$P:$P,TA!$I44,'OTV-广告位'!$B:$B,'OTV-广告位'!$B$6)</f>
        <v>#DIV/0!</v>
      </c>
      <c r="AR44" s="148" t="str">
        <f t="shared" si="47"/>
        <v>苏州</v>
      </c>
      <c r="AS44" s="150" t="e">
        <f>SUMIFS('OTV-广告位'!$V:$V,'OTV-广告位'!$R:$R,TA!AS$39,'OTV-广告位'!$P:$P,TA!$I44,'OTV-广告位'!$Q:$Q,Market!$D$7)/SUMIFS('OTV-广告位'!$S:$S,'OTV-广告位'!$R:$R,TA!AS$39,'OTV-广告位'!$P:$P,TA!$I44,'OTV-广告位'!$Q:$Q,'OTV-广告位'!$Q$6)*1000</f>
        <v>#DIV/0!</v>
      </c>
      <c r="AT44" s="150" t="e">
        <f>SUMIFS('OTV-广告位'!$V:$V,'OTV-广告位'!$R:$R,TA!AT$39,'OTV-广告位'!$P:$P,TA!$I44,'OTV-广告位'!$Q:$Q,Market!$D$7)/SUMIFS('OTV-广告位'!$S:$S,'OTV-广告位'!$R:$R,TA!AT$39,'OTV-广告位'!$P:$P,TA!$I44,'OTV-广告位'!$Q:$Q,'OTV-广告位'!$Q$6)*1000</f>
        <v>#DIV/0!</v>
      </c>
      <c r="AU44" s="150" t="e">
        <f>SUMIFS('OTV-广告位'!$V:$V,'OTV-广告位'!$R:$R,TA!AU$39,'OTV-广告位'!$P:$P,TA!$I44,'OTV-广告位'!$Q:$Q,Market!$D$7)/SUMIFS('OTV-广告位'!$S:$S,'OTV-广告位'!$R:$R,TA!AU$39,'OTV-广告位'!$P:$P,TA!$I44,'OTV-广告位'!$Q:$Q,'OTV-广告位'!$Q$6)*1000</f>
        <v>#DIV/0!</v>
      </c>
      <c r="AV44" s="151" t="e">
        <f>SUMIFS('OTV-广告位'!$Y:$Y,'OTV-广告位'!$R:$R,TA!AV$39,'OTV-广告位'!$P:$P,TA!$I44,'OTV-广告位'!$B:$B,'OTV-广告位'!$B$8)/SUMIFS('OTV-广告位'!$S:$S,'OTV-广告位'!$R:$R,TA!AV$39,'OTV-广告位'!$P:$P,TA!$I44,'OTV-广告位'!$B:$B,'OTV-广告位'!$B$6)*1000</f>
        <v>#DIV/0!</v>
      </c>
      <c r="AW44" s="151" t="e">
        <f>SUMIFS('OTV-广告位'!$Y:$Y,'OTV-广告位'!$R:$R,TA!AW$39,'OTV-广告位'!$P:$P,TA!$I44,'OTV-广告位'!$B:$B,'OTV-广告位'!$B$8)/SUMIFS('OTV-广告位'!$S:$S,'OTV-广告位'!$R:$R,TA!AW$39,'OTV-广告位'!$P:$P,TA!$I44,'OTV-广告位'!$B:$B,'OTV-广告位'!$B$6)*1000</f>
        <v>#DIV/0!</v>
      </c>
      <c r="AY44" s="148" t="str">
        <f t="shared" si="48"/>
        <v>苏州</v>
      </c>
      <c r="AZ44" s="150" t="e">
        <f>Cost!G8/SUMIFS('OTV-广告位'!$V:$V,'OTV-广告位'!$P:$P,TA!$AY44,'OTV-广告位'!$R:$R,TA!AZ$39,'OTV-广告位'!$Q:$Q,Market!$D$7)</f>
        <v>#DIV/0!</v>
      </c>
      <c r="BA44" s="150" t="e">
        <f>Cost!H8/SUMIFS('OTV-广告位'!$V:$V,'OTV-广告位'!$P:$P,TA!$AY44,'OTV-广告位'!$R:$R,TA!BA$39,'OTV-广告位'!$Q:$Q,Market!$D$7)</f>
        <v>#DIV/0!</v>
      </c>
      <c r="BB44" s="150" t="e">
        <f>Cost!J8/SUMIFS('OTV-广告位'!$V:$V,'OTV-广告位'!$P:$P,TA!$AY44,'OTV-广告位'!$R:$R,TA!BB$39,'OTV-广告位'!$Q:$Q,Market!$D$7)</f>
        <v>#DIV/0!</v>
      </c>
      <c r="BC44" s="150" t="e">
        <f>Cost!K8/SUMIFS('OTV-广告位'!$V:$V,'OTV-广告位'!$P:$P,TA!$AY44,'OTV-广告位'!$R:$R,TA!BC$39,'OTV-广告位'!$Q:$Q,Market!$D$7)</f>
        <v>#DIV/0!</v>
      </c>
      <c r="BD44" s="150" t="e">
        <f>Cost!M8/SUMIFS('OTV-广告位'!$V:$V,'OTV-广告位'!$P:$P,TA!$AY44,'OTV-广告位'!$R:$R,TA!BD$39,'OTV-广告位'!$Q:$Q,Market!$D$7)</f>
        <v>#DIV/0!</v>
      </c>
    </row>
    <row r="45" spans="2:56" hidden="1">
      <c r="B45" s="152" t="s">
        <v>117</v>
      </c>
      <c r="C45" s="149" t="e">
        <f>SUMIFS(Spotplan!$E:$E,Spotplan!$B:$B,TA!C$39,Spotplan!$C:$C,TA!$B45,Spotplan!$A:$A,TA!$B$38)/SUMIFS(Spotplan!$E:$E,Spotplan!$C:$C,TA!$B45,Spotplan!$A:$A,TA!$B$38)</f>
        <v>#DIV/0!</v>
      </c>
      <c r="D45" s="149" t="e">
        <f>SUMIFS(Spotplan!$E:$E,Spotplan!$B:$B,TA!D$39,Spotplan!$C:$C,TA!$B45,Spotplan!$A:$A,TA!$B$38)/SUMIFS(Spotplan!$E:$E,Spotplan!$C:$C,TA!$B45,Spotplan!$A:$A,TA!$B$38)</f>
        <v>#DIV/0!</v>
      </c>
      <c r="E45" s="149" t="e">
        <f>SUMIFS(Spotplan!$E:$E,Spotplan!$B:$B,TA!E$39,Spotplan!$C:$C,TA!$B45,Spotplan!$A:$A,TA!$B$38)/SUMIFS(Spotplan!$E:$E,Spotplan!$C:$C,TA!$B45,Spotplan!$A:$A,TA!$B$38)</f>
        <v>#DIV/0!</v>
      </c>
      <c r="F45" s="149" t="e">
        <f>SUMIFS(Spotplan!$E:$E,Spotplan!$B:$B,TA!F$39,Spotplan!$C:$C,TA!$B45,Spotplan!$A:$A,TA!$B$38)/SUMIFS(Spotplan!$E:$E,Spotplan!$C:$C,TA!$B45,Spotplan!$A:$A,TA!$B$38)</f>
        <v>#DIV/0!</v>
      </c>
      <c r="G45" s="149" t="e">
        <f>SUMIFS(Spotplan!$E:$E,Spotplan!$B:$B,TA!G$39,Spotplan!$C:$C,TA!$B45,Spotplan!$A:$A,TA!$B$38)/SUMIFS(Spotplan!$E:$E,Spotplan!$C:$C,TA!$B45,Spotplan!$A:$A,TA!$B$38)</f>
        <v>#DIV/0!</v>
      </c>
      <c r="I45" s="148" t="str">
        <f t="shared" si="42"/>
        <v>无锡</v>
      </c>
      <c r="J45" s="149" t="e">
        <f>SUMIFS('OTV-广告位'!$S:$S,'OTV-广告位'!$R:$R,TA!J$39,'OTV-广告位'!$P:$P,TA!$I45,'OTV-广告位'!$Q:$Q,'OTV-广告位'!$Q$7)/SUMIFS('OTV-广告位'!$S:$S,'OTV-广告位'!$R:$R,TA!J$39,'OTV-广告位'!$P:$P,TA!$I45,'OTV-广告位'!$Q:$Q,'OTV-广告位'!$Q$6)</f>
        <v>#DIV/0!</v>
      </c>
      <c r="K45" s="149" t="e">
        <f>SUMIFS('OTV-广告位'!$S:$S,'OTV-广告位'!$R:$R,TA!K$39,'OTV-广告位'!$P:$P,TA!$I45,'OTV-广告位'!$Q:$Q,'OTV-广告位'!$Q$7)/SUMIFS('OTV-广告位'!$S:$S,'OTV-广告位'!$R:$R,TA!K$39,'OTV-广告位'!$P:$P,TA!$I45,'OTV-广告位'!$Q:$Q,'OTV-广告位'!$Q$6)</f>
        <v>#DIV/0!</v>
      </c>
      <c r="L45" s="149" t="e">
        <f>SUMIFS('OTV-广告位'!$S:$S,'OTV-广告位'!$R:$R,TA!L$39,'OTV-广告位'!$P:$P,TA!$I45,'OTV-广告位'!$Q:$Q,'OTV-广告位'!$Q$7)/SUMIFS('OTV-广告位'!$S:$S,'OTV-广告位'!$R:$R,TA!L$39,'OTV-广告位'!$P:$P,TA!$I45,'OTV-广告位'!$Q:$Q,'OTV-广告位'!$Q$6)</f>
        <v>#DIV/0!</v>
      </c>
      <c r="M45" s="149" t="e">
        <f>SUMIFS('OTV-广告位'!$S:$S,'OTV-广告位'!$R:$R,TA!M$39,'OTV-广告位'!$P:$P,TA!$I45,'OTV-广告位'!$B:$B,'OTV-广告位'!$B$7)/SUMIFS('OTV-广告位'!$S:$S,'OTV-广告位'!$R:$R,TA!M$39,'OTV-广告位'!$P:$P,TA!$I45,'OTV-广告位'!$B:$B,'OTV-广告位'!$B$6)</f>
        <v>#DIV/0!</v>
      </c>
      <c r="N45" s="149" t="e">
        <f>SUMIFS('OTV-广告位'!$S:$S,'OTV-广告位'!$R:$R,TA!N$39,'OTV-广告位'!$P:$P,TA!$I45,'OTV-广告位'!$B:$B,'OTV-广告位'!$B$7)/SUMIFS('OTV-广告位'!$S:$S,'OTV-广告位'!$R:$R,TA!N$39,'OTV-广告位'!$P:$P,TA!$I45,'OTV-广告位'!$B:$B,'OTV-广告位'!$B$6)</f>
        <v>#DIV/0!</v>
      </c>
      <c r="P45" s="148" t="str">
        <f t="shared" ref="P45:P52" si="49">I45</f>
        <v>无锡</v>
      </c>
      <c r="Q45" s="149" t="e">
        <f>SUMIFS('OTV-广告位'!$S:$S,'OTV-广告位'!$R:$R,TA!Q$39,'OTV-广告位'!$P:$P,TA!$I45,'OTV-广告位'!$Q:$Q,Market!$D$7)/SUMIFS('OTV-广告位'!$S:$S,'OTV-广告位'!$R:$R,TA!Q$39,'OTV-广告位'!$P:$P,TA!$I45,'OTV-广告位'!$Q:$Q,'OTV-广告位'!$Q$7)</f>
        <v>#DIV/0!</v>
      </c>
      <c r="R45" s="149" t="e">
        <f>SUMIFS('OTV-广告位'!$S:$S,'OTV-广告位'!$R:$R,TA!R$39,'OTV-广告位'!$P:$P,TA!$I45,'OTV-广告位'!$Q:$Q,Market!$D$7)/SUMIFS('OTV-广告位'!$S:$S,'OTV-广告位'!$R:$R,TA!R$39,'OTV-广告位'!$P:$P,TA!$I45,'OTV-广告位'!$Q:$Q,'OTV-广告位'!$Q$7)</f>
        <v>#DIV/0!</v>
      </c>
      <c r="S45" s="149" t="e">
        <f>SUMIFS('OTV-广告位'!$S:$S,'OTV-广告位'!$R:$R,TA!S$39,'OTV-广告位'!$P:$P,TA!$I45,'OTV-广告位'!$Q:$Q,Market!$D$7)/SUMIFS('OTV-广告位'!$S:$S,'OTV-广告位'!$R:$R,TA!S$39,'OTV-广告位'!$P:$P,TA!$I45,'OTV-广告位'!$Q:$Q,'OTV-广告位'!$Q$7)</f>
        <v>#DIV/0!</v>
      </c>
      <c r="T45" s="149" t="e">
        <f>SUMIFS('OTV-广告位'!$S:$S,'OTV-广告位'!$R:$R,TA!T$39,'OTV-广告位'!$P:$P,TA!$I45,'OTV-广告位'!$B:$B,'OTV-广告位'!$B$8)/SUMIFS('OTV-广告位'!$S:$S,'OTV-广告位'!$R:$R,TA!T$39,'OTV-广告位'!$P:$P,TA!$I45,'OTV-广告位'!$B:$B,'OTV-广告位'!$B$7)</f>
        <v>#DIV/0!</v>
      </c>
      <c r="U45" s="149" t="e">
        <f>SUMIFS('OTV-广告位'!$S:$S,'OTV-广告位'!$R:$R,TA!U$39,'OTV-广告位'!$P:$P,TA!$I45,'OTV-广告位'!$B:$B,'OTV-广告位'!$B$8)/SUMIFS('OTV-广告位'!$S:$S,'OTV-广告位'!$R:$R,TA!U$39,'OTV-广告位'!$P:$P,TA!$I45,'OTV-广告位'!$B:$B,'OTV-广告位'!$B$7)</f>
        <v>#DIV/0!</v>
      </c>
      <c r="W45" s="148" t="str">
        <f t="shared" si="44"/>
        <v>无锡</v>
      </c>
      <c r="X45" s="149" t="e">
        <f>SUMIFS('OTV-广告位'!$S:$S,'OTV-广告位'!$R:$R,TA!X$39,'OTV-广告位'!$P:$P,TA!$I45,'OTV-广告位'!$Q:$Q,$W$6)/SUMIFS('OTV-广告位'!$S:$S,'OTV-广告位'!$R:$R,TA!X$39,'OTV-广告位'!$P:$P,TA!$I45,'OTV-广告位'!$Q:$Q,'OTV-广告位'!$Q$7)</f>
        <v>#DIV/0!</v>
      </c>
      <c r="Y45" s="149" t="e">
        <f>SUMIFS('OTV-广告位'!$S:$S,'OTV-广告位'!$R:$R,TA!Y$39,'OTV-广告位'!$P:$P,TA!$I45,'OTV-广告位'!$Q:$Q,$W$6)/SUMIFS('OTV-广告位'!$S:$S,'OTV-广告位'!$R:$R,TA!Y$39,'OTV-广告位'!$P:$P,TA!$I45,'OTV-广告位'!$Q:$Q,'OTV-广告位'!$Q$7)</f>
        <v>#DIV/0!</v>
      </c>
      <c r="Z45" s="149" t="e">
        <f>SUMIFS('OTV-广告位'!$S:$S,'OTV-广告位'!$R:$R,TA!Z$39,'OTV-广告位'!$P:$P,TA!$I45,'OTV-广告位'!$Q:$Q,$W$6)/SUMIFS('OTV-广告位'!$S:$S,'OTV-广告位'!$R:$R,TA!Z$39,'OTV-广告位'!$P:$P,TA!$I45,'OTV-广告位'!$Q:$Q,'OTV-广告位'!$Q$7)</f>
        <v>#DIV/0!</v>
      </c>
      <c r="AA45" s="149" t="e">
        <f>SUMIFS('OTV-广告位'!$S:$S,'OTV-广告位'!$R:$R,TA!AA$39,'OTV-广告位'!$P:$P,TA!$I45,'OTV-广告位'!$B:$B,'OTV-广告位'!$B$8)/SUMIFS('OTV-广告位'!$S:$S,'OTV-广告位'!$R:$R,TA!AA$39,'OTV-广告位'!$P:$P,TA!$I45,'OTV-广告位'!$B:$B,'OTV-广告位'!$B$7)</f>
        <v>#DIV/0!</v>
      </c>
      <c r="AB45" s="149" t="e">
        <f>SUMIFS('OTV-广告位'!$S:$S,'OTV-广告位'!$R:$R,TA!AB$39,'OTV-广告位'!$P:$P,TA!$I45,'OTV-广告位'!$B:$B,'OTV-广告位'!$B$8)/SUMIFS('OTV-广告位'!$S:$S,'OTV-广告位'!$R:$R,TA!AB$39,'OTV-广告位'!$P:$P,TA!$I45,'OTV-广告位'!$B:$B,'OTV-广告位'!$B$7)</f>
        <v>#DIV/0!</v>
      </c>
      <c r="AD45" s="148" t="str">
        <f t="shared" ref="AD45:AD52" si="50">I45</f>
        <v>无锡</v>
      </c>
      <c r="AE45" s="149" t="e">
        <f>SUMIFS('OTV-广告位'!$U:$U,'OTV-广告位'!$R:$R,TA!AE$39,'OTV-广告位'!$P:$P,TA!$I45,'OTV-广告位'!$Q:$Q,Market!$D$7)/SUMIFS('OTV-广告位'!$U:$U,'OTV-广告位'!$R:$R,TA!AE$39,'OTV-广告位'!$P:$P,TA!$I45,'OTV-广告位'!$Q:$Q,'OTV-广告位'!$Q$7)</f>
        <v>#DIV/0!</v>
      </c>
      <c r="AF45" s="149" t="e">
        <f>SUMIFS('OTV-广告位'!$U:$U,'OTV-广告位'!$R:$R,TA!AF$39,'OTV-广告位'!$P:$P,TA!$I45,'OTV-广告位'!$Q:$Q,Market!$D$7)/SUMIFS('OTV-广告位'!$U:$U,'OTV-广告位'!$R:$R,TA!AF$39,'OTV-广告位'!$P:$P,TA!$I45,'OTV-广告位'!$Q:$Q,'OTV-广告位'!$Q$7)</f>
        <v>#DIV/0!</v>
      </c>
      <c r="AG45" s="149" t="e">
        <f>SUMIFS('OTV-广告位'!$U:$U,'OTV-广告位'!$R:$R,TA!AG$39,'OTV-广告位'!$P:$P,TA!$I45,'OTV-广告位'!$Q:$Q,Market!$D$7)/SUMIFS('OTV-广告位'!$U:$U,'OTV-广告位'!$R:$R,TA!AG$39,'OTV-广告位'!$P:$P,TA!$I45,'OTV-广告位'!$Q:$Q,'OTV-广告位'!$Q$7)</f>
        <v>#DIV/0!</v>
      </c>
      <c r="AH45" s="149" t="e">
        <f>SUMIFS('OTV-广告位'!$U:$U,'OTV-广告位'!$R:$R,TA!AH$39,'OTV-广告位'!$P:$P,TA!$I45,'OTV-广告位'!$B:$B,'OTV-广告位'!$B$8)/SUMIFS('OTV-广告位'!$U:$U,'OTV-广告位'!$R:$R,TA!AH$39,'OTV-广告位'!$P:$P,TA!$I45,'OTV-广告位'!$B:$B,'OTV-广告位'!$B$7)</f>
        <v>#DIV/0!</v>
      </c>
      <c r="AI45" s="149" t="e">
        <f>SUMIFS('OTV-广告位'!$U:$U,'OTV-广告位'!$R:$R,TA!AI$39,'OTV-广告位'!$P:$P,TA!$I45,'OTV-广告位'!$B:$B,'OTV-广告位'!$B$8)/SUMIFS('OTV-广告位'!$U:$U,'OTV-广告位'!$R:$R,TA!AI$39,'OTV-广告位'!$P:$P,TA!$I45,'OTV-广告位'!$B:$B,'OTV-广告位'!$B$7)</f>
        <v>#DIV/0!</v>
      </c>
      <c r="AK45" s="148" t="str">
        <f t="shared" ref="AK45:AK52" si="51">I45</f>
        <v>无锡</v>
      </c>
      <c r="AL45" s="149" t="e">
        <f>SUMIFS('OTV-广告位'!$V:$V,'OTV-广告位'!$R:$R,TA!AL$39,'OTV-广告位'!$P:$P,TA!$I45,'OTV-广告位'!$Q:$Q,Market!$D$7)/SUMIFS('OTV-广告位'!$U:$U,'OTV-广告位'!$R:$R,TA!AL$39,'OTV-广告位'!$P:$P,TA!$I45,'OTV-广告位'!$Q:$Q,'OTV-广告位'!$Q$6)</f>
        <v>#DIV/0!</v>
      </c>
      <c r="AM45" s="149" t="e">
        <f>SUMIFS('OTV-广告位'!$V:$V,'OTV-广告位'!$R:$R,TA!AM$39,'OTV-广告位'!$P:$P,TA!$I45,'OTV-广告位'!$Q:$Q,Market!$D$7)/SUMIFS('OTV-广告位'!$U:$U,'OTV-广告位'!$R:$R,TA!AM$39,'OTV-广告位'!$P:$P,TA!$I45,'OTV-广告位'!$Q:$Q,'OTV-广告位'!$Q$6)</f>
        <v>#DIV/0!</v>
      </c>
      <c r="AN45" s="149" t="e">
        <f>SUMIFS('OTV-广告位'!$V:$V,'OTV-广告位'!$R:$R,TA!AN$39,'OTV-广告位'!$P:$P,TA!$I45,'OTV-广告位'!$Q:$Q,Market!$D$7)/SUMIFS('OTV-广告位'!$U:$U,'OTV-广告位'!$R:$R,TA!AN$39,'OTV-广告位'!$P:$P,TA!$I45,'OTV-广告位'!$Q:$Q,'OTV-广告位'!$Q$6)</f>
        <v>#DIV/0!</v>
      </c>
      <c r="AO45" s="149" t="e">
        <f>SUMIFS('OTV-广告位'!$Y:$Y,'OTV-广告位'!$R:$R,TA!AO$39,'OTV-广告位'!$P:$P,TA!$I45,'OTV-广告位'!$B:$B,'OTV-广告位'!$B$8)/SUMIFS('OTV-广告位'!$U:$U,'OTV-广告位'!$R:$R,TA!AO$39,'OTV-广告位'!$P:$P,TA!$I45,'OTV-广告位'!$B:$B,'OTV-广告位'!$B$6)</f>
        <v>#DIV/0!</v>
      </c>
      <c r="AP45" s="149" t="e">
        <f>SUMIFS('OTV-广告位'!$Y:$Y,'OTV-广告位'!$R:$R,TA!AP$39,'OTV-广告位'!$P:$P,TA!$I45,'OTV-广告位'!$B:$B,'OTV-广告位'!$B$8)/SUMIFS('OTV-广告位'!$U:$U,'OTV-广告位'!$R:$R,TA!AP$39,'OTV-广告位'!$P:$P,TA!$I45,'OTV-广告位'!$B:$B,'OTV-广告位'!$B$6)</f>
        <v>#DIV/0!</v>
      </c>
      <c r="AR45" s="148" t="str">
        <f t="shared" ref="AR45:AR52" si="52">I45</f>
        <v>无锡</v>
      </c>
      <c r="AS45" s="150" t="e">
        <f>SUMIFS('OTV-广告位'!$V:$V,'OTV-广告位'!$R:$R,TA!AS$39,'OTV-广告位'!$P:$P,TA!$I45,'OTV-广告位'!$Q:$Q,Market!$D$7)/SUMIFS('OTV-广告位'!$S:$S,'OTV-广告位'!$R:$R,TA!AS$39,'OTV-广告位'!$P:$P,TA!$I45,'OTV-广告位'!$Q:$Q,'OTV-广告位'!$Q$6)*1000</f>
        <v>#DIV/0!</v>
      </c>
      <c r="AT45" s="150" t="e">
        <f>SUMIFS('OTV-广告位'!$V:$V,'OTV-广告位'!$R:$R,TA!AT$39,'OTV-广告位'!$P:$P,TA!$I45,'OTV-广告位'!$Q:$Q,Market!$D$7)/SUMIFS('OTV-广告位'!$S:$S,'OTV-广告位'!$R:$R,TA!AT$39,'OTV-广告位'!$P:$P,TA!$I45,'OTV-广告位'!$Q:$Q,'OTV-广告位'!$Q$6)*1000</f>
        <v>#DIV/0!</v>
      </c>
      <c r="AU45" s="150" t="e">
        <f>SUMIFS('OTV-广告位'!$V:$V,'OTV-广告位'!$R:$R,TA!AU$39,'OTV-广告位'!$P:$P,TA!$I45,'OTV-广告位'!$Q:$Q,Market!$D$7)/SUMIFS('OTV-广告位'!$S:$S,'OTV-广告位'!$R:$R,TA!AU$39,'OTV-广告位'!$P:$P,TA!$I45,'OTV-广告位'!$Q:$Q,'OTV-广告位'!$Q$6)*1000</f>
        <v>#DIV/0!</v>
      </c>
      <c r="AV45" s="151" t="e">
        <f>SUMIFS('OTV-广告位'!$Y:$Y,'OTV-广告位'!$R:$R,TA!AV$39,'OTV-广告位'!$P:$P,TA!$I45,'OTV-广告位'!$B:$B,'OTV-广告位'!$B$8)/SUMIFS('OTV-广告位'!$S:$S,'OTV-广告位'!$R:$R,TA!AV$39,'OTV-广告位'!$P:$P,TA!$I45,'OTV-广告位'!$B:$B,'OTV-广告位'!$B$6)*1000</f>
        <v>#DIV/0!</v>
      </c>
      <c r="AW45" s="151" t="e">
        <f>SUMIFS('OTV-广告位'!$Y:$Y,'OTV-广告位'!$R:$R,TA!AW$39,'OTV-广告位'!$P:$P,TA!$I45,'OTV-广告位'!$B:$B,'OTV-广告位'!$B$8)/SUMIFS('OTV-广告位'!$S:$S,'OTV-广告位'!$R:$R,TA!AW$39,'OTV-广告位'!$P:$P,TA!$I45,'OTV-广告位'!$B:$B,'OTV-广告位'!$B$6)*1000</f>
        <v>#DIV/0!</v>
      </c>
      <c r="AY45" s="148" t="str">
        <f t="shared" ref="AY45:AY60" si="53">P45</f>
        <v>无锡</v>
      </c>
      <c r="AZ45" s="150" t="e">
        <f>Cost!G9/SUMIFS('OTV-广告位'!$V:$V,'OTV-广告位'!$P:$P,TA!$AY45,'OTV-广告位'!$R:$R,TA!AZ$39,'OTV-广告位'!$Q:$Q,Market!$D$7)</f>
        <v>#DIV/0!</v>
      </c>
      <c r="BA45" s="150" t="e">
        <f>Cost!H9/SUMIFS('OTV-广告位'!$V:$V,'OTV-广告位'!$P:$P,TA!$AY45,'OTV-广告位'!$R:$R,TA!BA$39,'OTV-广告位'!$Q:$Q,Market!$D$7)</f>
        <v>#DIV/0!</v>
      </c>
      <c r="BB45" s="150" t="e">
        <f>Cost!J9/SUMIFS('OTV-广告位'!$V:$V,'OTV-广告位'!$P:$P,TA!$AY45,'OTV-广告位'!$R:$R,TA!BB$39,'OTV-广告位'!$Q:$Q,Market!$D$7)</f>
        <v>#DIV/0!</v>
      </c>
      <c r="BC45" s="150" t="e">
        <f>Cost!K9/SUMIFS('OTV-广告位'!$V:$V,'OTV-广告位'!$P:$P,TA!$AY45,'OTV-广告位'!$R:$R,TA!BC$39,'OTV-广告位'!$Q:$Q,Market!$D$7)</f>
        <v>#DIV/0!</v>
      </c>
      <c r="BD45" s="150" t="e">
        <f>Cost!M9/SUMIFS('OTV-广告位'!$V:$V,'OTV-广告位'!$P:$P,TA!$AY45,'OTV-广告位'!$R:$R,TA!BD$39,'OTV-广告位'!$Q:$Q,Market!$D$7)</f>
        <v>#DIV/0!</v>
      </c>
    </row>
    <row r="46" spans="2:56" hidden="1">
      <c r="B46" s="152" t="s">
        <v>118</v>
      </c>
      <c r="C46" s="149" t="e">
        <f>SUMIFS(Spotplan!$E:$E,Spotplan!$B:$B,TA!C$39,Spotplan!$C:$C,TA!$B46,Spotplan!$A:$A,TA!$B$38)/SUMIFS(Spotplan!$E:$E,Spotplan!$C:$C,TA!$B46,Spotplan!$A:$A,TA!$B$38)</f>
        <v>#DIV/0!</v>
      </c>
      <c r="D46" s="149" t="e">
        <f>SUMIFS(Spotplan!$E:$E,Spotplan!$B:$B,TA!D$39,Spotplan!$C:$C,TA!$B46,Spotplan!$A:$A,TA!$B$38)/SUMIFS(Spotplan!$E:$E,Spotplan!$C:$C,TA!$B46,Spotplan!$A:$A,TA!$B$38)</f>
        <v>#DIV/0!</v>
      </c>
      <c r="E46" s="149" t="e">
        <f>SUMIFS(Spotplan!$E:$E,Spotplan!$B:$B,TA!E$39,Spotplan!$C:$C,TA!$B46,Spotplan!$A:$A,TA!$B$38)/SUMIFS(Spotplan!$E:$E,Spotplan!$C:$C,TA!$B46,Spotplan!$A:$A,TA!$B$38)</f>
        <v>#DIV/0!</v>
      </c>
      <c r="F46" s="149" t="e">
        <f>SUMIFS(Spotplan!$E:$E,Spotplan!$B:$B,TA!F$39,Spotplan!$C:$C,TA!$B46,Spotplan!$A:$A,TA!$B$38)/SUMIFS(Spotplan!$E:$E,Spotplan!$C:$C,TA!$B46,Spotplan!$A:$A,TA!$B$38)</f>
        <v>#DIV/0!</v>
      </c>
      <c r="G46" s="149" t="e">
        <f>SUMIFS(Spotplan!$E:$E,Spotplan!$B:$B,TA!G$39,Spotplan!$C:$C,TA!$B46,Spotplan!$A:$A,TA!$B$38)/SUMIFS(Spotplan!$E:$E,Spotplan!$C:$C,TA!$B46,Spotplan!$A:$A,TA!$B$38)</f>
        <v>#DIV/0!</v>
      </c>
      <c r="I46" s="148" t="str">
        <f t="shared" si="42"/>
        <v>昆明</v>
      </c>
      <c r="J46" s="149" t="e">
        <f>SUMIFS('OTV-广告位'!$S:$S,'OTV-广告位'!$R:$R,TA!J$39,'OTV-广告位'!$P:$P,TA!$I46,'OTV-广告位'!$Q:$Q,'OTV-广告位'!$Q$7)/SUMIFS('OTV-广告位'!$S:$S,'OTV-广告位'!$R:$R,TA!J$39,'OTV-广告位'!$P:$P,TA!$I46,'OTV-广告位'!$Q:$Q,'OTV-广告位'!$Q$6)</f>
        <v>#DIV/0!</v>
      </c>
      <c r="K46" s="149" t="e">
        <f>SUMIFS('OTV-广告位'!$S:$S,'OTV-广告位'!$R:$R,TA!K$39,'OTV-广告位'!$P:$P,TA!$I46,'OTV-广告位'!$Q:$Q,'OTV-广告位'!$Q$7)/SUMIFS('OTV-广告位'!$S:$S,'OTV-广告位'!$R:$R,TA!K$39,'OTV-广告位'!$P:$P,TA!$I46,'OTV-广告位'!$Q:$Q,'OTV-广告位'!$Q$6)</f>
        <v>#DIV/0!</v>
      </c>
      <c r="L46" s="149" t="e">
        <f>SUMIFS('OTV-广告位'!$S:$S,'OTV-广告位'!$R:$R,TA!L$39,'OTV-广告位'!$P:$P,TA!$I46,'OTV-广告位'!$Q:$Q,'OTV-广告位'!$Q$7)/SUMIFS('OTV-广告位'!$S:$S,'OTV-广告位'!$R:$R,TA!L$39,'OTV-广告位'!$P:$P,TA!$I46,'OTV-广告位'!$Q:$Q,'OTV-广告位'!$Q$6)</f>
        <v>#DIV/0!</v>
      </c>
      <c r="M46" s="149" t="e">
        <f>SUMIFS('OTV-广告位'!$S:$S,'OTV-广告位'!$R:$R,TA!M$39,'OTV-广告位'!$P:$P,TA!$I46,'OTV-广告位'!$B:$B,'OTV-广告位'!$B$7)/SUMIFS('OTV-广告位'!$S:$S,'OTV-广告位'!$R:$R,TA!M$39,'OTV-广告位'!$P:$P,TA!$I46,'OTV-广告位'!$B:$B,'OTV-广告位'!$B$6)</f>
        <v>#DIV/0!</v>
      </c>
      <c r="N46" s="149" t="e">
        <f>SUMIFS('OTV-广告位'!$S:$S,'OTV-广告位'!$R:$R,TA!N$39,'OTV-广告位'!$P:$P,TA!$I46,'OTV-广告位'!$B:$B,'OTV-广告位'!$B$7)/SUMIFS('OTV-广告位'!$S:$S,'OTV-广告位'!$R:$R,TA!N$39,'OTV-广告位'!$P:$P,TA!$I46,'OTV-广告位'!$B:$B,'OTV-广告位'!$B$6)</f>
        <v>#DIV/0!</v>
      </c>
      <c r="P46" s="148" t="str">
        <f t="shared" si="49"/>
        <v>昆明</v>
      </c>
      <c r="Q46" s="149" t="e">
        <f>SUMIFS('OTV-广告位'!$S:$S,'OTV-广告位'!$R:$R,TA!Q$39,'OTV-广告位'!$P:$P,TA!$I46,'OTV-广告位'!$Q:$Q,Market!$D$7)/SUMIFS('OTV-广告位'!$S:$S,'OTV-广告位'!$R:$R,TA!Q$39,'OTV-广告位'!$P:$P,TA!$I46,'OTV-广告位'!$Q:$Q,'OTV-广告位'!$Q$7)</f>
        <v>#DIV/0!</v>
      </c>
      <c r="R46" s="149" t="e">
        <f>SUMIFS('OTV-广告位'!$S:$S,'OTV-广告位'!$R:$R,TA!R$39,'OTV-广告位'!$P:$P,TA!$I46,'OTV-广告位'!$Q:$Q,Market!$D$7)/SUMIFS('OTV-广告位'!$S:$S,'OTV-广告位'!$R:$R,TA!R$39,'OTV-广告位'!$P:$P,TA!$I46,'OTV-广告位'!$Q:$Q,'OTV-广告位'!$Q$7)</f>
        <v>#DIV/0!</v>
      </c>
      <c r="S46" s="149" t="e">
        <f>SUMIFS('OTV-广告位'!$S:$S,'OTV-广告位'!$R:$R,TA!S$39,'OTV-广告位'!$P:$P,TA!$I46,'OTV-广告位'!$Q:$Q,Market!$D$7)/SUMIFS('OTV-广告位'!$S:$S,'OTV-广告位'!$R:$R,TA!S$39,'OTV-广告位'!$P:$P,TA!$I46,'OTV-广告位'!$Q:$Q,'OTV-广告位'!$Q$7)</f>
        <v>#DIV/0!</v>
      </c>
      <c r="T46" s="149" t="e">
        <f>SUMIFS('OTV-广告位'!$S:$S,'OTV-广告位'!$R:$R,TA!T$39,'OTV-广告位'!$P:$P,TA!$I46,'OTV-广告位'!$B:$B,'OTV-广告位'!$B$8)/SUMIFS('OTV-广告位'!$S:$S,'OTV-广告位'!$R:$R,TA!T$39,'OTV-广告位'!$P:$P,TA!$I46,'OTV-广告位'!$B:$B,'OTV-广告位'!$B$7)</f>
        <v>#DIV/0!</v>
      </c>
      <c r="U46" s="149" t="e">
        <f>SUMIFS('OTV-广告位'!$S:$S,'OTV-广告位'!$R:$R,TA!U$39,'OTV-广告位'!$P:$P,TA!$I46,'OTV-广告位'!$B:$B,'OTV-广告位'!$B$8)/SUMIFS('OTV-广告位'!$S:$S,'OTV-广告位'!$R:$R,TA!U$39,'OTV-广告位'!$P:$P,TA!$I46,'OTV-广告位'!$B:$B,'OTV-广告位'!$B$7)</f>
        <v>#DIV/0!</v>
      </c>
      <c r="W46" s="148" t="str">
        <f t="shared" si="44"/>
        <v>昆明</v>
      </c>
      <c r="X46" s="149" t="e">
        <f>SUMIFS('OTV-广告位'!$S:$S,'OTV-广告位'!$R:$R,TA!X$39,'OTV-广告位'!$P:$P,TA!$I46,'OTV-广告位'!$Q:$Q,$W$6)/SUMIFS('OTV-广告位'!$S:$S,'OTV-广告位'!$R:$R,TA!X$39,'OTV-广告位'!$P:$P,TA!$I46,'OTV-广告位'!$Q:$Q,'OTV-广告位'!$Q$7)</f>
        <v>#DIV/0!</v>
      </c>
      <c r="Y46" s="149" t="e">
        <f>SUMIFS('OTV-广告位'!$S:$S,'OTV-广告位'!$R:$R,TA!Y$39,'OTV-广告位'!$P:$P,TA!$I46,'OTV-广告位'!$Q:$Q,$W$6)/SUMIFS('OTV-广告位'!$S:$S,'OTV-广告位'!$R:$R,TA!Y$39,'OTV-广告位'!$P:$P,TA!$I46,'OTV-广告位'!$Q:$Q,'OTV-广告位'!$Q$7)</f>
        <v>#DIV/0!</v>
      </c>
      <c r="Z46" s="149" t="e">
        <f>SUMIFS('OTV-广告位'!$S:$S,'OTV-广告位'!$R:$R,TA!Z$39,'OTV-广告位'!$P:$P,TA!$I46,'OTV-广告位'!$Q:$Q,$W$6)/SUMIFS('OTV-广告位'!$S:$S,'OTV-广告位'!$R:$R,TA!Z$39,'OTV-广告位'!$P:$P,TA!$I46,'OTV-广告位'!$Q:$Q,'OTV-广告位'!$Q$7)</f>
        <v>#DIV/0!</v>
      </c>
      <c r="AA46" s="149" t="e">
        <f>SUMIFS('OTV-广告位'!$S:$S,'OTV-广告位'!$R:$R,TA!AA$39,'OTV-广告位'!$P:$P,TA!$I46,'OTV-广告位'!$B:$B,'OTV-广告位'!$B$8)/SUMIFS('OTV-广告位'!$S:$S,'OTV-广告位'!$R:$R,TA!AA$39,'OTV-广告位'!$P:$P,TA!$I46,'OTV-广告位'!$B:$B,'OTV-广告位'!$B$7)</f>
        <v>#DIV/0!</v>
      </c>
      <c r="AB46" s="149" t="e">
        <f>SUMIFS('OTV-广告位'!$S:$S,'OTV-广告位'!$R:$R,TA!AB$39,'OTV-广告位'!$P:$P,TA!$I46,'OTV-广告位'!$B:$B,'OTV-广告位'!$B$8)/SUMIFS('OTV-广告位'!$S:$S,'OTV-广告位'!$R:$R,TA!AB$39,'OTV-广告位'!$P:$P,TA!$I46,'OTV-广告位'!$B:$B,'OTV-广告位'!$B$7)</f>
        <v>#DIV/0!</v>
      </c>
      <c r="AD46" s="148" t="str">
        <f t="shared" si="50"/>
        <v>昆明</v>
      </c>
      <c r="AE46" s="149" t="e">
        <f>SUMIFS('OTV-广告位'!$U:$U,'OTV-广告位'!$R:$R,TA!AE$39,'OTV-广告位'!$P:$P,TA!$I46,'OTV-广告位'!$Q:$Q,Market!$D$7)/SUMIFS('OTV-广告位'!$U:$U,'OTV-广告位'!$R:$R,TA!AE$39,'OTV-广告位'!$P:$P,TA!$I46,'OTV-广告位'!$Q:$Q,'OTV-广告位'!$Q$7)</f>
        <v>#DIV/0!</v>
      </c>
      <c r="AF46" s="149" t="e">
        <f>SUMIFS('OTV-广告位'!$U:$U,'OTV-广告位'!$R:$R,TA!AF$39,'OTV-广告位'!$P:$P,TA!$I46,'OTV-广告位'!$Q:$Q,Market!$D$7)/SUMIFS('OTV-广告位'!$U:$U,'OTV-广告位'!$R:$R,TA!AF$39,'OTV-广告位'!$P:$P,TA!$I46,'OTV-广告位'!$Q:$Q,'OTV-广告位'!$Q$7)</f>
        <v>#DIV/0!</v>
      </c>
      <c r="AG46" s="149" t="e">
        <f>SUMIFS('OTV-广告位'!$U:$U,'OTV-广告位'!$R:$R,TA!AG$39,'OTV-广告位'!$P:$P,TA!$I46,'OTV-广告位'!$Q:$Q,Market!$D$7)/SUMIFS('OTV-广告位'!$U:$U,'OTV-广告位'!$R:$R,TA!AG$39,'OTV-广告位'!$P:$P,TA!$I46,'OTV-广告位'!$Q:$Q,'OTV-广告位'!$Q$7)</f>
        <v>#DIV/0!</v>
      </c>
      <c r="AH46" s="149" t="e">
        <f>SUMIFS('OTV-广告位'!$U:$U,'OTV-广告位'!$R:$R,TA!AH$39,'OTV-广告位'!$P:$P,TA!$I46,'OTV-广告位'!$B:$B,'OTV-广告位'!$B$8)/SUMIFS('OTV-广告位'!$U:$U,'OTV-广告位'!$R:$R,TA!AH$39,'OTV-广告位'!$P:$P,TA!$I46,'OTV-广告位'!$B:$B,'OTV-广告位'!$B$7)</f>
        <v>#DIV/0!</v>
      </c>
      <c r="AI46" s="149" t="e">
        <f>SUMIFS('OTV-广告位'!$U:$U,'OTV-广告位'!$R:$R,TA!AI$39,'OTV-广告位'!$P:$P,TA!$I46,'OTV-广告位'!$B:$B,'OTV-广告位'!$B$8)/SUMIFS('OTV-广告位'!$U:$U,'OTV-广告位'!$R:$R,TA!AI$39,'OTV-广告位'!$P:$P,TA!$I46,'OTV-广告位'!$B:$B,'OTV-广告位'!$B$7)</f>
        <v>#DIV/0!</v>
      </c>
      <c r="AK46" s="148" t="str">
        <f t="shared" si="51"/>
        <v>昆明</v>
      </c>
      <c r="AL46" s="149" t="e">
        <f>SUMIFS('OTV-广告位'!$V:$V,'OTV-广告位'!$R:$R,TA!AL$39,'OTV-广告位'!$P:$P,TA!$I46,'OTV-广告位'!$Q:$Q,Market!$D$7)/SUMIFS('OTV-广告位'!$U:$U,'OTV-广告位'!$R:$R,TA!AL$39,'OTV-广告位'!$P:$P,TA!$I46,'OTV-广告位'!$Q:$Q,'OTV-广告位'!$Q$6)</f>
        <v>#DIV/0!</v>
      </c>
      <c r="AM46" s="149" t="e">
        <f>SUMIFS('OTV-广告位'!$V:$V,'OTV-广告位'!$R:$R,TA!AM$39,'OTV-广告位'!$P:$P,TA!$I46,'OTV-广告位'!$Q:$Q,Market!$D$7)/SUMIFS('OTV-广告位'!$U:$U,'OTV-广告位'!$R:$R,TA!AM$39,'OTV-广告位'!$P:$P,TA!$I46,'OTV-广告位'!$Q:$Q,'OTV-广告位'!$Q$6)</f>
        <v>#DIV/0!</v>
      </c>
      <c r="AN46" s="149" t="e">
        <f>SUMIFS('OTV-广告位'!$V:$V,'OTV-广告位'!$R:$R,TA!AN$39,'OTV-广告位'!$P:$P,TA!$I46,'OTV-广告位'!$Q:$Q,Market!$D$7)/SUMIFS('OTV-广告位'!$U:$U,'OTV-广告位'!$R:$R,TA!AN$39,'OTV-广告位'!$P:$P,TA!$I46,'OTV-广告位'!$Q:$Q,'OTV-广告位'!$Q$6)</f>
        <v>#DIV/0!</v>
      </c>
      <c r="AO46" s="149" t="e">
        <f>SUMIFS('OTV-广告位'!$Y:$Y,'OTV-广告位'!$R:$R,TA!AO$39,'OTV-广告位'!$P:$P,TA!$I46,'OTV-广告位'!$B:$B,'OTV-广告位'!$B$8)/SUMIFS('OTV-广告位'!$U:$U,'OTV-广告位'!$R:$R,TA!AO$39,'OTV-广告位'!$P:$P,TA!$I46,'OTV-广告位'!$B:$B,'OTV-广告位'!$B$6)</f>
        <v>#DIV/0!</v>
      </c>
      <c r="AP46" s="149" t="e">
        <f>SUMIFS('OTV-广告位'!$Y:$Y,'OTV-广告位'!$R:$R,TA!AP$39,'OTV-广告位'!$P:$P,TA!$I46,'OTV-广告位'!$B:$B,'OTV-广告位'!$B$8)/SUMIFS('OTV-广告位'!$U:$U,'OTV-广告位'!$R:$R,TA!AP$39,'OTV-广告位'!$P:$P,TA!$I46,'OTV-广告位'!$B:$B,'OTV-广告位'!$B$6)</f>
        <v>#DIV/0!</v>
      </c>
      <c r="AR46" s="148" t="str">
        <f t="shared" si="52"/>
        <v>昆明</v>
      </c>
      <c r="AS46" s="150" t="e">
        <f>SUMIFS('OTV-广告位'!$V:$V,'OTV-广告位'!$R:$R,TA!AS$39,'OTV-广告位'!$P:$P,TA!$I46,'OTV-广告位'!$Q:$Q,Market!$D$7)/SUMIFS('OTV-广告位'!$S:$S,'OTV-广告位'!$R:$R,TA!AS$39,'OTV-广告位'!$P:$P,TA!$I46,'OTV-广告位'!$Q:$Q,'OTV-广告位'!$Q$6)*1000</f>
        <v>#DIV/0!</v>
      </c>
      <c r="AT46" s="150" t="e">
        <f>SUMIFS('OTV-广告位'!$V:$V,'OTV-广告位'!$R:$R,TA!AT$39,'OTV-广告位'!$P:$P,TA!$I46,'OTV-广告位'!$Q:$Q,Market!$D$7)/SUMIFS('OTV-广告位'!$S:$S,'OTV-广告位'!$R:$R,TA!AT$39,'OTV-广告位'!$P:$P,TA!$I46,'OTV-广告位'!$Q:$Q,'OTV-广告位'!$Q$6)*1000</f>
        <v>#DIV/0!</v>
      </c>
      <c r="AU46" s="150" t="e">
        <f>SUMIFS('OTV-广告位'!$V:$V,'OTV-广告位'!$R:$R,TA!AU$39,'OTV-广告位'!$P:$P,TA!$I46,'OTV-广告位'!$Q:$Q,Market!$D$7)/SUMIFS('OTV-广告位'!$S:$S,'OTV-广告位'!$R:$R,TA!AU$39,'OTV-广告位'!$P:$P,TA!$I46,'OTV-广告位'!$Q:$Q,'OTV-广告位'!$Q$6)*1000</f>
        <v>#DIV/0!</v>
      </c>
      <c r="AV46" s="151" t="e">
        <f>SUMIFS('OTV-广告位'!$Y:$Y,'OTV-广告位'!$R:$R,TA!AV$39,'OTV-广告位'!$P:$P,TA!$I46,'OTV-广告位'!$B:$B,'OTV-广告位'!$B$8)/SUMIFS('OTV-广告位'!$S:$S,'OTV-广告位'!$R:$R,TA!AV$39,'OTV-广告位'!$P:$P,TA!$I46,'OTV-广告位'!$B:$B,'OTV-广告位'!$B$6)*1000</f>
        <v>#DIV/0!</v>
      </c>
      <c r="AW46" s="151" t="e">
        <f>SUMIFS('OTV-广告位'!$Y:$Y,'OTV-广告位'!$R:$R,TA!AW$39,'OTV-广告位'!$P:$P,TA!$I46,'OTV-广告位'!$B:$B,'OTV-广告位'!$B$8)/SUMIFS('OTV-广告位'!$S:$S,'OTV-广告位'!$R:$R,TA!AW$39,'OTV-广告位'!$P:$P,TA!$I46,'OTV-广告位'!$B:$B,'OTV-广告位'!$B$6)*1000</f>
        <v>#DIV/0!</v>
      </c>
      <c r="AY46" s="148" t="str">
        <f t="shared" si="53"/>
        <v>昆明</v>
      </c>
      <c r="AZ46" s="150" t="e">
        <f>Cost!G10/SUMIFS('OTV-广告位'!$V:$V,'OTV-广告位'!$P:$P,TA!$AY46,'OTV-广告位'!$R:$R,TA!AZ$39,'OTV-广告位'!$Q:$Q,Market!$D$7)</f>
        <v>#DIV/0!</v>
      </c>
      <c r="BA46" s="150" t="e">
        <f>Cost!H10/SUMIFS('OTV-广告位'!$V:$V,'OTV-广告位'!$P:$P,TA!$AY46,'OTV-广告位'!$R:$R,TA!BA$39,'OTV-广告位'!$Q:$Q,Market!$D$7)</f>
        <v>#DIV/0!</v>
      </c>
      <c r="BB46" s="150" t="e">
        <f>Cost!J10/SUMIFS('OTV-广告位'!$V:$V,'OTV-广告位'!$P:$P,TA!$AY46,'OTV-广告位'!$R:$R,TA!BB$39,'OTV-广告位'!$Q:$Q,Market!$D$7)</f>
        <v>#DIV/0!</v>
      </c>
      <c r="BC46" s="150" t="e">
        <f>Cost!K10/SUMIFS('OTV-广告位'!$V:$V,'OTV-广告位'!$P:$P,TA!$AY46,'OTV-广告位'!$R:$R,TA!BC$39,'OTV-广告位'!$Q:$Q,Market!$D$7)</f>
        <v>#DIV/0!</v>
      </c>
      <c r="BD46" s="150" t="e">
        <f>Cost!M10/SUMIFS('OTV-广告位'!$V:$V,'OTV-广告位'!$P:$P,TA!$AY46,'OTV-广告位'!$R:$R,TA!BD$39,'OTV-广告位'!$Q:$Q,Market!$D$7)</f>
        <v>#DIV/0!</v>
      </c>
    </row>
    <row r="47" spans="2:56" hidden="1">
      <c r="B47" s="152" t="s">
        <v>119</v>
      </c>
      <c r="C47" s="149" t="e">
        <f>SUMIFS(Spotplan!$E:$E,Spotplan!$B:$B,TA!C$39,Spotplan!$C:$C,TA!$B47,Spotplan!$A:$A,TA!$B$38)/SUMIFS(Spotplan!$E:$E,Spotplan!$C:$C,TA!$B47,Spotplan!$A:$A,TA!$B$38)</f>
        <v>#DIV/0!</v>
      </c>
      <c r="D47" s="149" t="e">
        <f>SUMIFS(Spotplan!$E:$E,Spotplan!$B:$B,TA!D$39,Spotplan!$C:$C,TA!$B47,Spotplan!$A:$A,TA!$B$38)/SUMIFS(Spotplan!$E:$E,Spotplan!$C:$C,TA!$B47,Spotplan!$A:$A,TA!$B$38)</f>
        <v>#DIV/0!</v>
      </c>
      <c r="E47" s="149" t="e">
        <f>SUMIFS(Spotplan!$E:$E,Spotplan!$B:$B,TA!E$39,Spotplan!$C:$C,TA!$B47,Spotplan!$A:$A,TA!$B$38)/SUMIFS(Spotplan!$E:$E,Spotplan!$C:$C,TA!$B47,Spotplan!$A:$A,TA!$B$38)</f>
        <v>#DIV/0!</v>
      </c>
      <c r="F47" s="149" t="e">
        <f>SUMIFS(Spotplan!$E:$E,Spotplan!$B:$B,TA!F$39,Spotplan!$C:$C,TA!$B47,Spotplan!$A:$A,TA!$B$38)/SUMIFS(Spotplan!$E:$E,Spotplan!$C:$C,TA!$B47,Spotplan!$A:$A,TA!$B$38)</f>
        <v>#DIV/0!</v>
      </c>
      <c r="G47" s="149" t="e">
        <f>SUMIFS(Spotplan!$E:$E,Spotplan!$B:$B,TA!G$39,Spotplan!$C:$C,TA!$B47,Spotplan!$A:$A,TA!$B$38)/SUMIFS(Spotplan!$E:$E,Spotplan!$C:$C,TA!$B47,Spotplan!$A:$A,TA!$B$38)</f>
        <v>#DIV/0!</v>
      </c>
      <c r="I47" s="148" t="str">
        <f t="shared" si="42"/>
        <v>佛山</v>
      </c>
      <c r="J47" s="149" t="e">
        <f>SUMIFS('OTV-广告位'!$S:$S,'OTV-广告位'!$R:$R,TA!J$39,'OTV-广告位'!$P:$P,TA!$I47,'OTV-广告位'!$Q:$Q,'OTV-广告位'!$Q$7)/SUMIFS('OTV-广告位'!$S:$S,'OTV-广告位'!$R:$R,TA!J$39,'OTV-广告位'!$P:$P,TA!$I47,'OTV-广告位'!$Q:$Q,'OTV-广告位'!$Q$6)</f>
        <v>#DIV/0!</v>
      </c>
      <c r="K47" s="149" t="e">
        <f>SUMIFS('OTV-广告位'!$S:$S,'OTV-广告位'!$R:$R,TA!K$39,'OTV-广告位'!$P:$P,TA!$I47,'OTV-广告位'!$Q:$Q,'OTV-广告位'!$Q$7)/SUMIFS('OTV-广告位'!$S:$S,'OTV-广告位'!$R:$R,TA!K$39,'OTV-广告位'!$P:$P,TA!$I47,'OTV-广告位'!$Q:$Q,'OTV-广告位'!$Q$6)</f>
        <v>#DIV/0!</v>
      </c>
      <c r="L47" s="149" t="e">
        <f>SUMIFS('OTV-广告位'!$S:$S,'OTV-广告位'!$R:$R,TA!L$39,'OTV-广告位'!$P:$P,TA!$I47,'OTV-广告位'!$Q:$Q,'OTV-广告位'!$Q$7)/SUMIFS('OTV-广告位'!$S:$S,'OTV-广告位'!$R:$R,TA!L$39,'OTV-广告位'!$P:$P,TA!$I47,'OTV-广告位'!$Q:$Q,'OTV-广告位'!$Q$6)</f>
        <v>#DIV/0!</v>
      </c>
      <c r="M47" s="149" t="e">
        <f>SUMIFS('OTV-广告位'!$S:$S,'OTV-广告位'!$R:$R,TA!M$39,'OTV-广告位'!$P:$P,TA!$I47,'OTV-广告位'!$B:$B,'OTV-广告位'!$B$7)/SUMIFS('OTV-广告位'!$S:$S,'OTV-广告位'!$R:$R,TA!M$39,'OTV-广告位'!$P:$P,TA!$I47,'OTV-广告位'!$B:$B,'OTV-广告位'!$B$6)</f>
        <v>#DIV/0!</v>
      </c>
      <c r="N47" s="149" t="e">
        <f>SUMIFS('OTV-广告位'!$S:$S,'OTV-广告位'!$R:$R,TA!N$39,'OTV-广告位'!$P:$P,TA!$I47,'OTV-广告位'!$B:$B,'OTV-广告位'!$B$7)/SUMIFS('OTV-广告位'!$S:$S,'OTV-广告位'!$R:$R,TA!N$39,'OTV-广告位'!$P:$P,TA!$I47,'OTV-广告位'!$B:$B,'OTV-广告位'!$B$6)</f>
        <v>#DIV/0!</v>
      </c>
      <c r="P47" s="148" t="str">
        <f t="shared" si="49"/>
        <v>佛山</v>
      </c>
      <c r="Q47" s="149" t="e">
        <f>SUMIFS('OTV-广告位'!$S:$S,'OTV-广告位'!$R:$R,TA!Q$39,'OTV-广告位'!$P:$P,TA!$I47,'OTV-广告位'!$Q:$Q,Market!$D$7)/SUMIFS('OTV-广告位'!$S:$S,'OTV-广告位'!$R:$R,TA!Q$39,'OTV-广告位'!$P:$P,TA!$I47,'OTV-广告位'!$Q:$Q,'OTV-广告位'!$Q$7)</f>
        <v>#DIV/0!</v>
      </c>
      <c r="R47" s="149" t="e">
        <f>SUMIFS('OTV-广告位'!$S:$S,'OTV-广告位'!$R:$R,TA!R$39,'OTV-广告位'!$P:$P,TA!$I47,'OTV-广告位'!$Q:$Q,Market!$D$7)/SUMIFS('OTV-广告位'!$S:$S,'OTV-广告位'!$R:$R,TA!R$39,'OTV-广告位'!$P:$P,TA!$I47,'OTV-广告位'!$Q:$Q,'OTV-广告位'!$Q$7)</f>
        <v>#DIV/0!</v>
      </c>
      <c r="S47" s="149" t="e">
        <f>SUMIFS('OTV-广告位'!$S:$S,'OTV-广告位'!$R:$R,TA!S$39,'OTV-广告位'!$P:$P,TA!$I47,'OTV-广告位'!$Q:$Q,Market!$D$7)/SUMIFS('OTV-广告位'!$S:$S,'OTV-广告位'!$R:$R,TA!S$39,'OTV-广告位'!$P:$P,TA!$I47,'OTV-广告位'!$Q:$Q,'OTV-广告位'!$Q$7)</f>
        <v>#DIV/0!</v>
      </c>
      <c r="T47" s="149" t="e">
        <f>SUMIFS('OTV-广告位'!$S:$S,'OTV-广告位'!$R:$R,TA!T$39,'OTV-广告位'!$P:$P,TA!$I47,'OTV-广告位'!$B:$B,'OTV-广告位'!$B$8)/SUMIFS('OTV-广告位'!$S:$S,'OTV-广告位'!$R:$R,TA!T$39,'OTV-广告位'!$P:$P,TA!$I47,'OTV-广告位'!$B:$B,'OTV-广告位'!$B$7)</f>
        <v>#DIV/0!</v>
      </c>
      <c r="U47" s="149" t="e">
        <f>SUMIFS('OTV-广告位'!$S:$S,'OTV-广告位'!$R:$R,TA!U$39,'OTV-广告位'!$P:$P,TA!$I47,'OTV-广告位'!$B:$B,'OTV-广告位'!$B$8)/SUMIFS('OTV-广告位'!$S:$S,'OTV-广告位'!$R:$R,TA!U$39,'OTV-广告位'!$P:$P,TA!$I47,'OTV-广告位'!$B:$B,'OTV-广告位'!$B$7)</f>
        <v>#DIV/0!</v>
      </c>
      <c r="W47" s="148" t="str">
        <f t="shared" si="44"/>
        <v>佛山</v>
      </c>
      <c r="X47" s="149" t="e">
        <f>SUMIFS('OTV-广告位'!$S:$S,'OTV-广告位'!$R:$R,TA!X$39,'OTV-广告位'!$P:$P,TA!$I47,'OTV-广告位'!$Q:$Q,$W$6)/SUMIFS('OTV-广告位'!$S:$S,'OTV-广告位'!$R:$R,TA!X$39,'OTV-广告位'!$P:$P,TA!$I47,'OTV-广告位'!$Q:$Q,'OTV-广告位'!$Q$7)</f>
        <v>#DIV/0!</v>
      </c>
      <c r="Y47" s="149" t="e">
        <f>SUMIFS('OTV-广告位'!$S:$S,'OTV-广告位'!$R:$R,TA!Y$39,'OTV-广告位'!$P:$P,TA!$I47,'OTV-广告位'!$Q:$Q,$W$6)/SUMIFS('OTV-广告位'!$S:$S,'OTV-广告位'!$R:$R,TA!Y$39,'OTV-广告位'!$P:$P,TA!$I47,'OTV-广告位'!$Q:$Q,'OTV-广告位'!$Q$7)</f>
        <v>#DIV/0!</v>
      </c>
      <c r="Z47" s="149" t="e">
        <f>SUMIFS('OTV-广告位'!$S:$S,'OTV-广告位'!$R:$R,TA!Z$39,'OTV-广告位'!$P:$P,TA!$I47,'OTV-广告位'!$Q:$Q,$W$6)/SUMIFS('OTV-广告位'!$S:$S,'OTV-广告位'!$R:$R,TA!Z$39,'OTV-广告位'!$P:$P,TA!$I47,'OTV-广告位'!$Q:$Q,'OTV-广告位'!$Q$7)</f>
        <v>#DIV/0!</v>
      </c>
      <c r="AA47" s="149" t="e">
        <f>SUMIFS('OTV-广告位'!$S:$S,'OTV-广告位'!$R:$R,TA!AA$39,'OTV-广告位'!$P:$P,TA!$I47,'OTV-广告位'!$B:$B,'OTV-广告位'!$B$8)/SUMIFS('OTV-广告位'!$S:$S,'OTV-广告位'!$R:$R,TA!AA$39,'OTV-广告位'!$P:$P,TA!$I47,'OTV-广告位'!$B:$B,'OTV-广告位'!$B$7)</f>
        <v>#DIV/0!</v>
      </c>
      <c r="AB47" s="149" t="e">
        <f>SUMIFS('OTV-广告位'!$S:$S,'OTV-广告位'!$R:$R,TA!AB$39,'OTV-广告位'!$P:$P,TA!$I47,'OTV-广告位'!$B:$B,'OTV-广告位'!$B$8)/SUMIFS('OTV-广告位'!$S:$S,'OTV-广告位'!$R:$R,TA!AB$39,'OTV-广告位'!$P:$P,TA!$I47,'OTV-广告位'!$B:$B,'OTV-广告位'!$B$7)</f>
        <v>#DIV/0!</v>
      </c>
      <c r="AD47" s="148" t="str">
        <f t="shared" si="50"/>
        <v>佛山</v>
      </c>
      <c r="AE47" s="149" t="e">
        <f>SUMIFS('OTV-广告位'!$U:$U,'OTV-广告位'!$R:$R,TA!AE$39,'OTV-广告位'!$P:$P,TA!$I47,'OTV-广告位'!$Q:$Q,Market!$D$7)/SUMIFS('OTV-广告位'!$U:$U,'OTV-广告位'!$R:$R,TA!AE$39,'OTV-广告位'!$P:$P,TA!$I47,'OTV-广告位'!$Q:$Q,'OTV-广告位'!$Q$7)</f>
        <v>#DIV/0!</v>
      </c>
      <c r="AF47" s="149" t="e">
        <f>SUMIFS('OTV-广告位'!$U:$U,'OTV-广告位'!$R:$R,TA!AF$39,'OTV-广告位'!$P:$P,TA!$I47,'OTV-广告位'!$Q:$Q,Market!$D$7)/SUMIFS('OTV-广告位'!$U:$U,'OTV-广告位'!$R:$R,TA!AF$39,'OTV-广告位'!$P:$P,TA!$I47,'OTV-广告位'!$Q:$Q,'OTV-广告位'!$Q$7)</f>
        <v>#DIV/0!</v>
      </c>
      <c r="AG47" s="149" t="e">
        <f>SUMIFS('OTV-广告位'!$U:$U,'OTV-广告位'!$R:$R,TA!AG$39,'OTV-广告位'!$P:$P,TA!$I47,'OTV-广告位'!$Q:$Q,Market!$D$7)/SUMIFS('OTV-广告位'!$U:$U,'OTV-广告位'!$R:$R,TA!AG$39,'OTV-广告位'!$P:$P,TA!$I47,'OTV-广告位'!$Q:$Q,'OTV-广告位'!$Q$7)</f>
        <v>#DIV/0!</v>
      </c>
      <c r="AH47" s="149" t="e">
        <f>SUMIFS('OTV-广告位'!$U:$U,'OTV-广告位'!$R:$R,TA!AH$39,'OTV-广告位'!$P:$P,TA!$I47,'OTV-广告位'!$B:$B,'OTV-广告位'!$B$8)/SUMIFS('OTV-广告位'!$U:$U,'OTV-广告位'!$R:$R,TA!AH$39,'OTV-广告位'!$P:$P,TA!$I47,'OTV-广告位'!$B:$B,'OTV-广告位'!$B$7)</f>
        <v>#DIV/0!</v>
      </c>
      <c r="AI47" s="149" t="e">
        <f>SUMIFS('OTV-广告位'!$U:$U,'OTV-广告位'!$R:$R,TA!AI$39,'OTV-广告位'!$P:$P,TA!$I47,'OTV-广告位'!$B:$B,'OTV-广告位'!$B$8)/SUMIFS('OTV-广告位'!$U:$U,'OTV-广告位'!$R:$R,TA!AI$39,'OTV-广告位'!$P:$P,TA!$I47,'OTV-广告位'!$B:$B,'OTV-广告位'!$B$7)</f>
        <v>#DIV/0!</v>
      </c>
      <c r="AK47" s="148" t="str">
        <f t="shared" si="51"/>
        <v>佛山</v>
      </c>
      <c r="AL47" s="149" t="e">
        <f>SUMIFS('OTV-广告位'!$V:$V,'OTV-广告位'!$R:$R,TA!AL$39,'OTV-广告位'!$P:$P,TA!$I47,'OTV-广告位'!$Q:$Q,Market!$D$7)/SUMIFS('OTV-广告位'!$U:$U,'OTV-广告位'!$R:$R,TA!AL$39,'OTV-广告位'!$P:$P,TA!$I47,'OTV-广告位'!$Q:$Q,'OTV-广告位'!$Q$6)</f>
        <v>#DIV/0!</v>
      </c>
      <c r="AM47" s="149" t="e">
        <f>SUMIFS('OTV-广告位'!$V:$V,'OTV-广告位'!$R:$R,TA!AM$39,'OTV-广告位'!$P:$P,TA!$I47,'OTV-广告位'!$Q:$Q,Market!$D$7)/SUMIFS('OTV-广告位'!$U:$U,'OTV-广告位'!$R:$R,TA!AM$39,'OTV-广告位'!$P:$P,TA!$I47,'OTV-广告位'!$Q:$Q,'OTV-广告位'!$Q$6)</f>
        <v>#DIV/0!</v>
      </c>
      <c r="AN47" s="149" t="e">
        <f>SUMIFS('OTV-广告位'!$V:$V,'OTV-广告位'!$R:$R,TA!AN$39,'OTV-广告位'!$P:$P,TA!$I47,'OTV-广告位'!$Q:$Q,Market!$D$7)/SUMIFS('OTV-广告位'!$U:$U,'OTV-广告位'!$R:$R,TA!AN$39,'OTV-广告位'!$P:$P,TA!$I47,'OTV-广告位'!$Q:$Q,'OTV-广告位'!$Q$6)</f>
        <v>#DIV/0!</v>
      </c>
      <c r="AO47" s="149" t="e">
        <f>SUMIFS('OTV-广告位'!$Y:$Y,'OTV-广告位'!$R:$R,TA!AO$39,'OTV-广告位'!$P:$P,TA!$I47,'OTV-广告位'!$B:$B,'OTV-广告位'!$B$8)/SUMIFS('OTV-广告位'!$U:$U,'OTV-广告位'!$R:$R,TA!AO$39,'OTV-广告位'!$P:$P,TA!$I47,'OTV-广告位'!$B:$B,'OTV-广告位'!$B$6)</f>
        <v>#DIV/0!</v>
      </c>
      <c r="AP47" s="149" t="e">
        <f>SUMIFS('OTV-广告位'!$Y:$Y,'OTV-广告位'!$R:$R,TA!AP$39,'OTV-广告位'!$P:$P,TA!$I47,'OTV-广告位'!$B:$B,'OTV-广告位'!$B$8)/SUMIFS('OTV-广告位'!$U:$U,'OTV-广告位'!$R:$R,TA!AP$39,'OTV-广告位'!$P:$P,TA!$I47,'OTV-广告位'!$B:$B,'OTV-广告位'!$B$6)</f>
        <v>#DIV/0!</v>
      </c>
      <c r="AR47" s="148" t="str">
        <f t="shared" si="52"/>
        <v>佛山</v>
      </c>
      <c r="AS47" s="150" t="e">
        <f>SUMIFS('OTV-广告位'!$V:$V,'OTV-广告位'!$R:$R,TA!AS$39,'OTV-广告位'!$P:$P,TA!$I47,'OTV-广告位'!$Q:$Q,Market!$D$7)/SUMIFS('OTV-广告位'!$S:$S,'OTV-广告位'!$R:$R,TA!AS$39,'OTV-广告位'!$P:$P,TA!$I47,'OTV-广告位'!$Q:$Q,'OTV-广告位'!$Q$6)*1000</f>
        <v>#DIV/0!</v>
      </c>
      <c r="AT47" s="150" t="e">
        <f>SUMIFS('OTV-广告位'!$V:$V,'OTV-广告位'!$R:$R,TA!AT$39,'OTV-广告位'!$P:$P,TA!$I47,'OTV-广告位'!$Q:$Q,Market!$D$7)/SUMIFS('OTV-广告位'!$S:$S,'OTV-广告位'!$R:$R,TA!AT$39,'OTV-广告位'!$P:$P,TA!$I47,'OTV-广告位'!$Q:$Q,'OTV-广告位'!$Q$6)*1000</f>
        <v>#DIV/0!</v>
      </c>
      <c r="AU47" s="150" t="e">
        <f>SUMIFS('OTV-广告位'!$V:$V,'OTV-广告位'!$R:$R,TA!AU$39,'OTV-广告位'!$P:$P,TA!$I47,'OTV-广告位'!$Q:$Q,Market!$D$7)/SUMIFS('OTV-广告位'!$S:$S,'OTV-广告位'!$R:$R,TA!AU$39,'OTV-广告位'!$P:$P,TA!$I47,'OTV-广告位'!$Q:$Q,'OTV-广告位'!$Q$6)*1000</f>
        <v>#DIV/0!</v>
      </c>
      <c r="AV47" s="151" t="e">
        <f>SUMIFS('OTV-广告位'!$Y:$Y,'OTV-广告位'!$R:$R,TA!AV$39,'OTV-广告位'!$P:$P,TA!$I47,'OTV-广告位'!$B:$B,'OTV-广告位'!$B$8)/SUMIFS('OTV-广告位'!$S:$S,'OTV-广告位'!$R:$R,TA!AV$39,'OTV-广告位'!$P:$P,TA!$I47,'OTV-广告位'!$B:$B,'OTV-广告位'!$B$6)*1000</f>
        <v>#DIV/0!</v>
      </c>
      <c r="AW47" s="151" t="e">
        <f>SUMIFS('OTV-广告位'!$Y:$Y,'OTV-广告位'!$R:$R,TA!AW$39,'OTV-广告位'!$P:$P,TA!$I47,'OTV-广告位'!$B:$B,'OTV-广告位'!$B$8)/SUMIFS('OTV-广告位'!$S:$S,'OTV-广告位'!$R:$R,TA!AW$39,'OTV-广告位'!$P:$P,TA!$I47,'OTV-广告位'!$B:$B,'OTV-广告位'!$B$6)*1000</f>
        <v>#DIV/0!</v>
      </c>
      <c r="AY47" s="148" t="str">
        <f t="shared" si="53"/>
        <v>佛山</v>
      </c>
      <c r="AZ47" s="150" t="e">
        <f>Cost!G11/SUMIFS('OTV-广告位'!$V:$V,'OTV-广告位'!$P:$P,TA!$AY47,'OTV-广告位'!$R:$R,TA!AZ$39,'OTV-广告位'!$Q:$Q,Market!$D$7)</f>
        <v>#DIV/0!</v>
      </c>
      <c r="BA47" s="150" t="e">
        <f>Cost!H11/SUMIFS('OTV-广告位'!$V:$V,'OTV-广告位'!$P:$P,TA!$AY47,'OTV-广告位'!$R:$R,TA!BA$39,'OTV-广告位'!$Q:$Q,Market!$D$7)</f>
        <v>#DIV/0!</v>
      </c>
      <c r="BB47" s="150" t="e">
        <f>Cost!J11/SUMIFS('OTV-广告位'!$V:$V,'OTV-广告位'!$P:$P,TA!$AY47,'OTV-广告位'!$R:$R,TA!BB$39,'OTV-广告位'!$Q:$Q,Market!$D$7)</f>
        <v>#DIV/0!</v>
      </c>
      <c r="BC47" s="150" t="e">
        <f>Cost!K11/SUMIFS('OTV-广告位'!$V:$V,'OTV-广告位'!$P:$P,TA!$AY47,'OTV-广告位'!$R:$R,TA!BC$39,'OTV-广告位'!$Q:$Q,Market!$D$7)</f>
        <v>#DIV/0!</v>
      </c>
      <c r="BD47" s="150" t="e">
        <f>Cost!M11/SUMIFS('OTV-广告位'!$V:$V,'OTV-广告位'!$P:$P,TA!$AY47,'OTV-广告位'!$R:$R,TA!BD$39,'OTV-广告位'!$Q:$Q,Market!$D$7)</f>
        <v>#DIV/0!</v>
      </c>
    </row>
    <row r="48" spans="2:56" hidden="1">
      <c r="B48" s="152" t="s">
        <v>120</v>
      </c>
      <c r="C48" s="149" t="e">
        <f>SUMIFS(Spotplan!$E:$E,Spotplan!$B:$B,TA!C$39,Spotplan!$C:$C,TA!$B48,Spotplan!$A:$A,TA!$B$38)/SUMIFS(Spotplan!$E:$E,Spotplan!$C:$C,TA!$B48,Spotplan!$A:$A,TA!$B$38)</f>
        <v>#DIV/0!</v>
      </c>
      <c r="D48" s="149" t="e">
        <f>SUMIFS(Spotplan!$E:$E,Spotplan!$B:$B,TA!D$39,Spotplan!$C:$C,TA!$B48,Spotplan!$A:$A,TA!$B$38)/SUMIFS(Spotplan!$E:$E,Spotplan!$C:$C,TA!$B48,Spotplan!$A:$A,TA!$B$38)</f>
        <v>#DIV/0!</v>
      </c>
      <c r="E48" s="149" t="e">
        <f>SUMIFS(Spotplan!$E:$E,Spotplan!$B:$B,TA!E$39,Spotplan!$C:$C,TA!$B48,Spotplan!$A:$A,TA!$B$38)/SUMIFS(Spotplan!$E:$E,Spotplan!$C:$C,TA!$B48,Spotplan!$A:$A,TA!$B$38)</f>
        <v>#DIV/0!</v>
      </c>
      <c r="F48" s="149" t="e">
        <f>SUMIFS(Spotplan!$E:$E,Spotplan!$B:$B,TA!F$39,Spotplan!$C:$C,TA!$B48,Spotplan!$A:$A,TA!$B$38)/SUMIFS(Spotplan!$E:$E,Spotplan!$C:$C,TA!$B48,Spotplan!$A:$A,TA!$B$38)</f>
        <v>#DIV/0!</v>
      </c>
      <c r="G48" s="149" t="e">
        <f>SUMIFS(Spotplan!$E:$E,Spotplan!$B:$B,TA!G$39,Spotplan!$C:$C,TA!$B48,Spotplan!$A:$A,TA!$B$38)/SUMIFS(Spotplan!$E:$E,Spotplan!$C:$C,TA!$B48,Spotplan!$A:$A,TA!$B$38)</f>
        <v>#DIV/0!</v>
      </c>
      <c r="I48" s="148" t="str">
        <f t="shared" si="42"/>
        <v>成都</v>
      </c>
      <c r="J48" s="149" t="e">
        <f>SUMIFS('OTV-广告位'!$S:$S,'OTV-广告位'!$R:$R,TA!J$39,'OTV-广告位'!$P:$P,TA!$I48,'OTV-广告位'!$Q:$Q,'OTV-广告位'!$Q$7)/SUMIFS('OTV-广告位'!$S:$S,'OTV-广告位'!$R:$R,TA!J$39,'OTV-广告位'!$P:$P,TA!$I48,'OTV-广告位'!$Q:$Q,'OTV-广告位'!$Q$6)</f>
        <v>#DIV/0!</v>
      </c>
      <c r="K48" s="149" t="e">
        <f>SUMIFS('OTV-广告位'!$S:$S,'OTV-广告位'!$R:$R,TA!K$39,'OTV-广告位'!$P:$P,TA!$I48,'OTV-广告位'!$Q:$Q,'OTV-广告位'!$Q$7)/SUMIFS('OTV-广告位'!$S:$S,'OTV-广告位'!$R:$R,TA!K$39,'OTV-广告位'!$P:$P,TA!$I48,'OTV-广告位'!$Q:$Q,'OTV-广告位'!$Q$6)</f>
        <v>#DIV/0!</v>
      </c>
      <c r="L48" s="149" t="e">
        <f>SUMIFS('OTV-广告位'!$S:$S,'OTV-广告位'!$R:$R,TA!L$39,'OTV-广告位'!$P:$P,TA!$I48,'OTV-广告位'!$Q:$Q,'OTV-广告位'!$Q$7)/SUMIFS('OTV-广告位'!$S:$S,'OTV-广告位'!$R:$R,TA!L$39,'OTV-广告位'!$P:$P,TA!$I48,'OTV-广告位'!$Q:$Q,'OTV-广告位'!$Q$6)</f>
        <v>#DIV/0!</v>
      </c>
      <c r="M48" s="149" t="e">
        <f>SUMIFS('OTV-广告位'!$S:$S,'OTV-广告位'!$R:$R,TA!M$39,'OTV-广告位'!$P:$P,TA!$I48,'OTV-广告位'!$B:$B,'OTV-广告位'!$B$7)/SUMIFS('OTV-广告位'!$S:$S,'OTV-广告位'!$R:$R,TA!M$39,'OTV-广告位'!$P:$P,TA!$I48,'OTV-广告位'!$B:$B,'OTV-广告位'!$B$6)</f>
        <v>#DIV/0!</v>
      </c>
      <c r="N48" s="149" t="e">
        <f>SUMIFS('OTV-广告位'!$S:$S,'OTV-广告位'!$R:$R,TA!N$39,'OTV-广告位'!$P:$P,TA!$I48,'OTV-广告位'!$B:$B,'OTV-广告位'!$B$7)/SUMIFS('OTV-广告位'!$S:$S,'OTV-广告位'!$R:$R,TA!N$39,'OTV-广告位'!$P:$P,TA!$I48,'OTV-广告位'!$B:$B,'OTV-广告位'!$B$6)</f>
        <v>#DIV/0!</v>
      </c>
      <c r="P48" s="148" t="str">
        <f t="shared" si="49"/>
        <v>成都</v>
      </c>
      <c r="Q48" s="149" t="e">
        <f>SUMIFS('OTV-广告位'!$S:$S,'OTV-广告位'!$R:$R,TA!Q$39,'OTV-广告位'!$P:$P,TA!$I48,'OTV-广告位'!$Q:$Q,Market!$D$7)/SUMIFS('OTV-广告位'!$S:$S,'OTV-广告位'!$R:$R,TA!Q$39,'OTV-广告位'!$P:$P,TA!$I48,'OTV-广告位'!$Q:$Q,'OTV-广告位'!$Q$7)</f>
        <v>#DIV/0!</v>
      </c>
      <c r="R48" s="149" t="e">
        <f>SUMIFS('OTV-广告位'!$S:$S,'OTV-广告位'!$R:$R,TA!R$39,'OTV-广告位'!$P:$P,TA!$I48,'OTV-广告位'!$Q:$Q,Market!$D$7)/SUMIFS('OTV-广告位'!$S:$S,'OTV-广告位'!$R:$R,TA!R$39,'OTV-广告位'!$P:$P,TA!$I48,'OTV-广告位'!$Q:$Q,'OTV-广告位'!$Q$7)</f>
        <v>#DIV/0!</v>
      </c>
      <c r="S48" s="149" t="e">
        <f>SUMIFS('OTV-广告位'!$S:$S,'OTV-广告位'!$R:$R,TA!S$39,'OTV-广告位'!$P:$P,TA!$I48,'OTV-广告位'!$Q:$Q,Market!$D$7)/SUMIFS('OTV-广告位'!$S:$S,'OTV-广告位'!$R:$R,TA!S$39,'OTV-广告位'!$P:$P,TA!$I48,'OTV-广告位'!$Q:$Q,'OTV-广告位'!$Q$7)</f>
        <v>#DIV/0!</v>
      </c>
      <c r="T48" s="149" t="e">
        <f>SUMIFS('OTV-广告位'!$S:$S,'OTV-广告位'!$R:$R,TA!T$39,'OTV-广告位'!$P:$P,TA!$I48,'OTV-广告位'!$B:$B,'OTV-广告位'!$B$8)/SUMIFS('OTV-广告位'!$S:$S,'OTV-广告位'!$R:$R,TA!T$39,'OTV-广告位'!$P:$P,TA!$I48,'OTV-广告位'!$B:$B,'OTV-广告位'!$B$7)</f>
        <v>#DIV/0!</v>
      </c>
      <c r="U48" s="149" t="e">
        <f>SUMIFS('OTV-广告位'!$S:$S,'OTV-广告位'!$R:$R,TA!U$39,'OTV-广告位'!$P:$P,TA!$I48,'OTV-广告位'!$B:$B,'OTV-广告位'!$B$8)/SUMIFS('OTV-广告位'!$S:$S,'OTV-广告位'!$R:$R,TA!U$39,'OTV-广告位'!$P:$P,TA!$I48,'OTV-广告位'!$B:$B,'OTV-广告位'!$B$7)</f>
        <v>#DIV/0!</v>
      </c>
      <c r="W48" s="148" t="str">
        <f t="shared" si="44"/>
        <v>成都</v>
      </c>
      <c r="X48" s="149" t="e">
        <f>SUMIFS('OTV-广告位'!$S:$S,'OTV-广告位'!$R:$R,TA!X$39,'OTV-广告位'!$P:$P,TA!$I48,'OTV-广告位'!$Q:$Q,$W$6)/SUMIFS('OTV-广告位'!$S:$S,'OTV-广告位'!$R:$R,TA!X$39,'OTV-广告位'!$P:$P,TA!$I48,'OTV-广告位'!$Q:$Q,'OTV-广告位'!$Q$7)</f>
        <v>#DIV/0!</v>
      </c>
      <c r="Y48" s="149" t="e">
        <f>SUMIFS('OTV-广告位'!$S:$S,'OTV-广告位'!$R:$R,TA!Y$39,'OTV-广告位'!$P:$P,TA!$I48,'OTV-广告位'!$Q:$Q,$W$6)/SUMIFS('OTV-广告位'!$S:$S,'OTV-广告位'!$R:$R,TA!Y$39,'OTV-广告位'!$P:$P,TA!$I48,'OTV-广告位'!$Q:$Q,'OTV-广告位'!$Q$7)</f>
        <v>#DIV/0!</v>
      </c>
      <c r="Z48" s="149" t="e">
        <f>SUMIFS('OTV-广告位'!$S:$S,'OTV-广告位'!$R:$R,TA!Z$39,'OTV-广告位'!$P:$P,TA!$I48,'OTV-广告位'!$Q:$Q,$W$6)/SUMIFS('OTV-广告位'!$S:$S,'OTV-广告位'!$R:$R,TA!Z$39,'OTV-广告位'!$P:$P,TA!$I48,'OTV-广告位'!$Q:$Q,'OTV-广告位'!$Q$7)</f>
        <v>#DIV/0!</v>
      </c>
      <c r="AA48" s="149" t="e">
        <f>SUMIFS('OTV-广告位'!$S:$S,'OTV-广告位'!$R:$R,TA!AA$39,'OTV-广告位'!$P:$P,TA!$I48,'OTV-广告位'!$B:$B,'OTV-广告位'!$B$8)/SUMIFS('OTV-广告位'!$S:$S,'OTV-广告位'!$R:$R,TA!AA$39,'OTV-广告位'!$P:$P,TA!$I48,'OTV-广告位'!$B:$B,'OTV-广告位'!$B$7)</f>
        <v>#DIV/0!</v>
      </c>
      <c r="AB48" s="149" t="e">
        <f>SUMIFS('OTV-广告位'!$S:$S,'OTV-广告位'!$R:$R,TA!AB$39,'OTV-广告位'!$P:$P,TA!$I48,'OTV-广告位'!$B:$B,'OTV-广告位'!$B$8)/SUMIFS('OTV-广告位'!$S:$S,'OTV-广告位'!$R:$R,TA!AB$39,'OTV-广告位'!$P:$P,TA!$I48,'OTV-广告位'!$B:$B,'OTV-广告位'!$B$7)</f>
        <v>#DIV/0!</v>
      </c>
      <c r="AD48" s="148" t="str">
        <f t="shared" si="50"/>
        <v>成都</v>
      </c>
      <c r="AE48" s="149" t="e">
        <f>SUMIFS('OTV-广告位'!$U:$U,'OTV-广告位'!$R:$R,TA!AE$39,'OTV-广告位'!$P:$P,TA!$I48,'OTV-广告位'!$Q:$Q,Market!$D$7)/SUMIFS('OTV-广告位'!$U:$U,'OTV-广告位'!$R:$R,TA!AE$39,'OTV-广告位'!$P:$P,TA!$I48,'OTV-广告位'!$Q:$Q,'OTV-广告位'!$Q$7)</f>
        <v>#DIV/0!</v>
      </c>
      <c r="AF48" s="149" t="e">
        <f>SUMIFS('OTV-广告位'!$U:$U,'OTV-广告位'!$R:$R,TA!AF$39,'OTV-广告位'!$P:$P,TA!$I48,'OTV-广告位'!$Q:$Q,Market!$D$7)/SUMIFS('OTV-广告位'!$U:$U,'OTV-广告位'!$R:$R,TA!AF$39,'OTV-广告位'!$P:$P,TA!$I48,'OTV-广告位'!$Q:$Q,'OTV-广告位'!$Q$7)</f>
        <v>#DIV/0!</v>
      </c>
      <c r="AG48" s="149" t="e">
        <f>SUMIFS('OTV-广告位'!$U:$U,'OTV-广告位'!$R:$R,TA!AG$39,'OTV-广告位'!$P:$P,TA!$I48,'OTV-广告位'!$Q:$Q,Market!$D$7)/SUMIFS('OTV-广告位'!$U:$U,'OTV-广告位'!$R:$R,TA!AG$39,'OTV-广告位'!$P:$P,TA!$I48,'OTV-广告位'!$Q:$Q,'OTV-广告位'!$Q$7)</f>
        <v>#DIV/0!</v>
      </c>
      <c r="AH48" s="149" t="e">
        <f>SUMIFS('OTV-广告位'!$U:$U,'OTV-广告位'!$R:$R,TA!AH$39,'OTV-广告位'!$P:$P,TA!$I48,'OTV-广告位'!$B:$B,'OTV-广告位'!$B$8)/SUMIFS('OTV-广告位'!$U:$U,'OTV-广告位'!$R:$R,TA!AH$39,'OTV-广告位'!$P:$P,TA!$I48,'OTV-广告位'!$B:$B,'OTV-广告位'!$B$7)</f>
        <v>#DIV/0!</v>
      </c>
      <c r="AI48" s="149" t="e">
        <f>SUMIFS('OTV-广告位'!$U:$U,'OTV-广告位'!$R:$R,TA!AI$39,'OTV-广告位'!$P:$P,TA!$I48,'OTV-广告位'!$B:$B,'OTV-广告位'!$B$8)/SUMIFS('OTV-广告位'!$U:$U,'OTV-广告位'!$R:$R,TA!AI$39,'OTV-广告位'!$P:$P,TA!$I48,'OTV-广告位'!$B:$B,'OTV-广告位'!$B$7)</f>
        <v>#DIV/0!</v>
      </c>
      <c r="AK48" s="148" t="str">
        <f t="shared" si="51"/>
        <v>成都</v>
      </c>
      <c r="AL48" s="149" t="e">
        <f>SUMIFS('OTV-广告位'!$V:$V,'OTV-广告位'!$R:$R,TA!AL$39,'OTV-广告位'!$P:$P,TA!$I48,'OTV-广告位'!$Q:$Q,Market!$D$7)/SUMIFS('OTV-广告位'!$U:$U,'OTV-广告位'!$R:$R,TA!AL$39,'OTV-广告位'!$P:$P,TA!$I48,'OTV-广告位'!$Q:$Q,'OTV-广告位'!$Q$6)</f>
        <v>#DIV/0!</v>
      </c>
      <c r="AM48" s="149" t="e">
        <f>SUMIFS('OTV-广告位'!$V:$V,'OTV-广告位'!$R:$R,TA!AM$39,'OTV-广告位'!$P:$P,TA!$I48,'OTV-广告位'!$Q:$Q,Market!$D$7)/SUMIFS('OTV-广告位'!$U:$U,'OTV-广告位'!$R:$R,TA!AM$39,'OTV-广告位'!$P:$P,TA!$I48,'OTV-广告位'!$Q:$Q,'OTV-广告位'!$Q$6)</f>
        <v>#DIV/0!</v>
      </c>
      <c r="AN48" s="149" t="e">
        <f>SUMIFS('OTV-广告位'!$V:$V,'OTV-广告位'!$R:$R,TA!AN$39,'OTV-广告位'!$P:$P,TA!$I48,'OTV-广告位'!$Q:$Q,Market!$D$7)/SUMIFS('OTV-广告位'!$U:$U,'OTV-广告位'!$R:$R,TA!AN$39,'OTV-广告位'!$P:$P,TA!$I48,'OTV-广告位'!$Q:$Q,'OTV-广告位'!$Q$6)</f>
        <v>#DIV/0!</v>
      </c>
      <c r="AO48" s="149" t="e">
        <f>SUMIFS('OTV-广告位'!$Y:$Y,'OTV-广告位'!$R:$R,TA!AO$39,'OTV-广告位'!$P:$P,TA!$I48,'OTV-广告位'!$B:$B,'OTV-广告位'!$B$8)/SUMIFS('OTV-广告位'!$U:$U,'OTV-广告位'!$R:$R,TA!AO$39,'OTV-广告位'!$P:$P,TA!$I48,'OTV-广告位'!$B:$B,'OTV-广告位'!$B$6)</f>
        <v>#DIV/0!</v>
      </c>
      <c r="AP48" s="149" t="e">
        <f>SUMIFS('OTV-广告位'!$Y:$Y,'OTV-广告位'!$R:$R,TA!AP$39,'OTV-广告位'!$P:$P,TA!$I48,'OTV-广告位'!$B:$B,'OTV-广告位'!$B$8)/SUMIFS('OTV-广告位'!$U:$U,'OTV-广告位'!$R:$R,TA!AP$39,'OTV-广告位'!$P:$P,TA!$I48,'OTV-广告位'!$B:$B,'OTV-广告位'!$B$6)</f>
        <v>#DIV/0!</v>
      </c>
      <c r="AR48" s="148" t="str">
        <f t="shared" si="52"/>
        <v>成都</v>
      </c>
      <c r="AS48" s="150" t="e">
        <f>SUMIFS('OTV-广告位'!$V:$V,'OTV-广告位'!$R:$R,TA!AS$39,'OTV-广告位'!$P:$P,TA!$I48,'OTV-广告位'!$Q:$Q,Market!$D$7)/SUMIFS('OTV-广告位'!$S:$S,'OTV-广告位'!$R:$R,TA!AS$39,'OTV-广告位'!$P:$P,TA!$I48,'OTV-广告位'!$Q:$Q,'OTV-广告位'!$Q$6)*1000</f>
        <v>#DIV/0!</v>
      </c>
      <c r="AT48" s="150" t="e">
        <f>SUMIFS('OTV-广告位'!$V:$V,'OTV-广告位'!$R:$R,TA!AT$39,'OTV-广告位'!$P:$P,TA!$I48,'OTV-广告位'!$Q:$Q,Market!$D$7)/SUMIFS('OTV-广告位'!$S:$S,'OTV-广告位'!$R:$R,TA!AT$39,'OTV-广告位'!$P:$P,TA!$I48,'OTV-广告位'!$Q:$Q,'OTV-广告位'!$Q$6)*1000</f>
        <v>#DIV/0!</v>
      </c>
      <c r="AU48" s="150" t="e">
        <f>SUMIFS('OTV-广告位'!$V:$V,'OTV-广告位'!$R:$R,TA!AU$39,'OTV-广告位'!$P:$P,TA!$I48,'OTV-广告位'!$Q:$Q,Market!$D$7)/SUMIFS('OTV-广告位'!$S:$S,'OTV-广告位'!$R:$R,TA!AU$39,'OTV-广告位'!$P:$P,TA!$I48,'OTV-广告位'!$Q:$Q,'OTV-广告位'!$Q$6)*1000</f>
        <v>#DIV/0!</v>
      </c>
      <c r="AV48" s="151" t="e">
        <f>SUMIFS('OTV-广告位'!$Y:$Y,'OTV-广告位'!$R:$R,TA!AV$39,'OTV-广告位'!$P:$P,TA!$I48,'OTV-广告位'!$B:$B,'OTV-广告位'!$B$8)/SUMIFS('OTV-广告位'!$S:$S,'OTV-广告位'!$R:$R,TA!AV$39,'OTV-广告位'!$P:$P,TA!$I48,'OTV-广告位'!$B:$B,'OTV-广告位'!$B$6)*1000</f>
        <v>#DIV/0!</v>
      </c>
      <c r="AW48" s="151" t="e">
        <f>SUMIFS('OTV-广告位'!$Y:$Y,'OTV-广告位'!$R:$R,TA!AW$39,'OTV-广告位'!$P:$P,TA!$I48,'OTV-广告位'!$B:$B,'OTV-广告位'!$B$8)/SUMIFS('OTV-广告位'!$S:$S,'OTV-广告位'!$R:$R,TA!AW$39,'OTV-广告位'!$P:$P,TA!$I48,'OTV-广告位'!$B:$B,'OTV-广告位'!$B$6)*1000</f>
        <v>#DIV/0!</v>
      </c>
      <c r="AY48" s="148" t="str">
        <f t="shared" si="53"/>
        <v>成都</v>
      </c>
      <c r="AZ48" s="150" t="e">
        <f>Cost!G12/SUMIFS('OTV-广告位'!$V:$V,'OTV-广告位'!$P:$P,TA!$AY48,'OTV-广告位'!$R:$R,TA!AZ$39,'OTV-广告位'!$Q:$Q,Market!$D$7)</f>
        <v>#DIV/0!</v>
      </c>
      <c r="BA48" s="150" t="e">
        <f>Cost!H12/SUMIFS('OTV-广告位'!$V:$V,'OTV-广告位'!$P:$P,TA!$AY48,'OTV-广告位'!$R:$R,TA!BA$39,'OTV-广告位'!$Q:$Q,Market!$D$7)</f>
        <v>#DIV/0!</v>
      </c>
      <c r="BB48" s="150" t="e">
        <f>Cost!J12/SUMIFS('OTV-广告位'!$V:$V,'OTV-广告位'!$P:$P,TA!$AY48,'OTV-广告位'!$R:$R,TA!BB$39,'OTV-广告位'!$Q:$Q,Market!$D$7)</f>
        <v>#DIV/0!</v>
      </c>
      <c r="BC48" s="150" t="e">
        <f>Cost!K12/SUMIFS('OTV-广告位'!$V:$V,'OTV-广告位'!$P:$P,TA!$AY48,'OTV-广告位'!$R:$R,TA!BC$39,'OTV-广告位'!$Q:$Q,Market!$D$7)</f>
        <v>#DIV/0!</v>
      </c>
      <c r="BD48" s="150" t="e">
        <f>Cost!M12/SUMIFS('OTV-广告位'!$V:$V,'OTV-广告位'!$P:$P,TA!$AY48,'OTV-广告位'!$R:$R,TA!BD$39,'OTV-广告位'!$Q:$Q,Market!$D$7)</f>
        <v>#DIV/0!</v>
      </c>
    </row>
    <row r="49" spans="2:56" hidden="1">
      <c r="B49" s="152" t="s">
        <v>3</v>
      </c>
      <c r="C49" s="149" t="e">
        <f>SUMIFS(Spotplan!$E:$E,Spotplan!$B:$B,TA!C$39,Spotplan!$C:$C,TA!$B49,Spotplan!$A:$A,TA!$B$38)/SUMIFS(Spotplan!$E:$E,Spotplan!$C:$C,TA!$B49,Spotplan!$A:$A,TA!$B$38)</f>
        <v>#DIV/0!</v>
      </c>
      <c r="D49" s="149" t="e">
        <f>SUMIFS(Spotplan!$E:$E,Spotplan!$B:$B,TA!D$39,Spotplan!$C:$C,TA!$B49,Spotplan!$A:$A,TA!$B$38)/SUMIFS(Spotplan!$E:$E,Spotplan!$C:$C,TA!$B49,Spotplan!$A:$A,TA!$B$38)</f>
        <v>#DIV/0!</v>
      </c>
      <c r="E49" s="149" t="e">
        <f>SUMIFS(Spotplan!$E:$E,Spotplan!$B:$B,TA!E$39,Spotplan!$C:$C,TA!$B49,Spotplan!$A:$A,TA!$B$38)/SUMIFS(Spotplan!$E:$E,Spotplan!$C:$C,TA!$B49,Spotplan!$A:$A,TA!$B$38)</f>
        <v>#DIV/0!</v>
      </c>
      <c r="F49" s="149" t="e">
        <f>SUMIFS(Spotplan!$E:$E,Spotplan!$B:$B,TA!F$39,Spotplan!$C:$C,TA!$B49,Spotplan!$A:$A,TA!$B$38)/SUMIFS(Spotplan!$E:$E,Spotplan!$C:$C,TA!$B49,Spotplan!$A:$A,TA!$B$38)</f>
        <v>#DIV/0!</v>
      </c>
      <c r="G49" s="149" t="e">
        <f>SUMIFS(Spotplan!$E:$E,Spotplan!$B:$B,TA!G$39,Spotplan!$C:$C,TA!$B49,Spotplan!$A:$A,TA!$B$38)/SUMIFS(Spotplan!$E:$E,Spotplan!$C:$C,TA!$B49,Spotplan!$A:$A,TA!$B$38)</f>
        <v>#DIV/0!</v>
      </c>
      <c r="I49" s="148" t="str">
        <f t="shared" si="42"/>
        <v>南京</v>
      </c>
      <c r="J49" s="149" t="e">
        <f>SUMIFS('OTV-广告位'!$S:$S,'OTV-广告位'!$R:$R,TA!J$39,'OTV-广告位'!$P:$P,TA!$I49,'OTV-广告位'!$Q:$Q,'OTV-广告位'!$Q$7)/SUMIFS('OTV-广告位'!$S:$S,'OTV-广告位'!$R:$R,TA!J$39,'OTV-广告位'!$P:$P,TA!$I49,'OTV-广告位'!$Q:$Q,'OTV-广告位'!$Q$6)</f>
        <v>#DIV/0!</v>
      </c>
      <c r="K49" s="149" t="e">
        <f>SUMIFS('OTV-广告位'!$S:$S,'OTV-广告位'!$R:$R,TA!K$39,'OTV-广告位'!$P:$P,TA!$I49,'OTV-广告位'!$Q:$Q,'OTV-广告位'!$Q$7)/SUMIFS('OTV-广告位'!$S:$S,'OTV-广告位'!$R:$R,TA!K$39,'OTV-广告位'!$P:$P,TA!$I49,'OTV-广告位'!$Q:$Q,'OTV-广告位'!$Q$6)</f>
        <v>#DIV/0!</v>
      </c>
      <c r="L49" s="149" t="e">
        <f>SUMIFS('OTV-广告位'!$S:$S,'OTV-广告位'!$R:$R,TA!L$39,'OTV-广告位'!$P:$P,TA!$I49,'OTV-广告位'!$Q:$Q,'OTV-广告位'!$Q$7)/SUMIFS('OTV-广告位'!$S:$S,'OTV-广告位'!$R:$R,TA!L$39,'OTV-广告位'!$P:$P,TA!$I49,'OTV-广告位'!$Q:$Q,'OTV-广告位'!$Q$6)</f>
        <v>#DIV/0!</v>
      </c>
      <c r="M49" s="149" t="e">
        <f>SUMIFS('OTV-广告位'!$S:$S,'OTV-广告位'!$R:$R,TA!M$39,'OTV-广告位'!$P:$P,TA!$I49,'OTV-广告位'!$B:$B,'OTV-广告位'!$B$7)/SUMIFS('OTV-广告位'!$S:$S,'OTV-广告位'!$R:$R,TA!M$39,'OTV-广告位'!$P:$P,TA!$I49,'OTV-广告位'!$B:$B,'OTV-广告位'!$B$6)</f>
        <v>#DIV/0!</v>
      </c>
      <c r="N49" s="149" t="e">
        <f>SUMIFS('OTV-广告位'!$S:$S,'OTV-广告位'!$R:$R,TA!N$39,'OTV-广告位'!$P:$P,TA!$I49,'OTV-广告位'!$B:$B,'OTV-广告位'!$B$7)/SUMIFS('OTV-广告位'!$S:$S,'OTV-广告位'!$R:$R,TA!N$39,'OTV-广告位'!$P:$P,TA!$I49,'OTV-广告位'!$B:$B,'OTV-广告位'!$B$6)</f>
        <v>#DIV/0!</v>
      </c>
      <c r="P49" s="148" t="str">
        <f t="shared" si="49"/>
        <v>南京</v>
      </c>
      <c r="Q49" s="149" t="e">
        <f>SUMIFS('OTV-广告位'!$S:$S,'OTV-广告位'!$R:$R,TA!Q$39,'OTV-广告位'!$P:$P,TA!$I49,'OTV-广告位'!$Q:$Q,Market!$D$7)/SUMIFS('OTV-广告位'!$S:$S,'OTV-广告位'!$R:$R,TA!Q$39,'OTV-广告位'!$P:$P,TA!$I49,'OTV-广告位'!$Q:$Q,'OTV-广告位'!$Q$7)</f>
        <v>#DIV/0!</v>
      </c>
      <c r="R49" s="149" t="e">
        <f>SUMIFS('OTV-广告位'!$S:$S,'OTV-广告位'!$R:$R,TA!R$39,'OTV-广告位'!$P:$P,TA!$I49,'OTV-广告位'!$Q:$Q,Market!$D$7)/SUMIFS('OTV-广告位'!$S:$S,'OTV-广告位'!$R:$R,TA!R$39,'OTV-广告位'!$P:$P,TA!$I49,'OTV-广告位'!$Q:$Q,'OTV-广告位'!$Q$7)</f>
        <v>#DIV/0!</v>
      </c>
      <c r="S49" s="149" t="e">
        <f>SUMIFS('OTV-广告位'!$S:$S,'OTV-广告位'!$R:$R,TA!S$39,'OTV-广告位'!$P:$P,TA!$I49,'OTV-广告位'!$Q:$Q,Market!$D$7)/SUMIFS('OTV-广告位'!$S:$S,'OTV-广告位'!$R:$R,TA!S$39,'OTV-广告位'!$P:$P,TA!$I49,'OTV-广告位'!$Q:$Q,'OTV-广告位'!$Q$7)</f>
        <v>#DIV/0!</v>
      </c>
      <c r="T49" s="149" t="e">
        <f>SUMIFS('OTV-广告位'!$S:$S,'OTV-广告位'!$R:$R,TA!T$39,'OTV-广告位'!$P:$P,TA!$I49,'OTV-广告位'!$B:$B,'OTV-广告位'!$B$8)/SUMIFS('OTV-广告位'!$S:$S,'OTV-广告位'!$R:$R,TA!T$39,'OTV-广告位'!$P:$P,TA!$I49,'OTV-广告位'!$B:$B,'OTV-广告位'!$B$7)</f>
        <v>#DIV/0!</v>
      </c>
      <c r="U49" s="149" t="e">
        <f>SUMIFS('OTV-广告位'!$S:$S,'OTV-广告位'!$R:$R,TA!U$39,'OTV-广告位'!$P:$P,TA!$I49,'OTV-广告位'!$B:$B,'OTV-广告位'!$B$8)/SUMIFS('OTV-广告位'!$S:$S,'OTV-广告位'!$R:$R,TA!U$39,'OTV-广告位'!$P:$P,TA!$I49,'OTV-广告位'!$B:$B,'OTV-广告位'!$B$7)</f>
        <v>#DIV/0!</v>
      </c>
      <c r="W49" s="148" t="str">
        <f t="shared" si="44"/>
        <v>南京</v>
      </c>
      <c r="X49" s="149" t="e">
        <f>SUMIFS('OTV-广告位'!$S:$S,'OTV-广告位'!$R:$R,TA!X$39,'OTV-广告位'!$P:$P,TA!$I49,'OTV-广告位'!$Q:$Q,$W$6)/SUMIFS('OTV-广告位'!$S:$S,'OTV-广告位'!$R:$R,TA!X$39,'OTV-广告位'!$P:$P,TA!$I49,'OTV-广告位'!$Q:$Q,'OTV-广告位'!$Q$7)</f>
        <v>#DIV/0!</v>
      </c>
      <c r="Y49" s="149" t="e">
        <f>SUMIFS('OTV-广告位'!$S:$S,'OTV-广告位'!$R:$R,TA!Y$39,'OTV-广告位'!$P:$P,TA!$I49,'OTV-广告位'!$Q:$Q,$W$6)/SUMIFS('OTV-广告位'!$S:$S,'OTV-广告位'!$R:$R,TA!Y$39,'OTV-广告位'!$P:$P,TA!$I49,'OTV-广告位'!$Q:$Q,'OTV-广告位'!$Q$7)</f>
        <v>#DIV/0!</v>
      </c>
      <c r="Z49" s="149" t="e">
        <f>SUMIFS('OTV-广告位'!$S:$S,'OTV-广告位'!$R:$R,TA!Z$39,'OTV-广告位'!$P:$P,TA!$I49,'OTV-广告位'!$Q:$Q,$W$6)/SUMIFS('OTV-广告位'!$S:$S,'OTV-广告位'!$R:$R,TA!Z$39,'OTV-广告位'!$P:$P,TA!$I49,'OTV-广告位'!$Q:$Q,'OTV-广告位'!$Q$7)</f>
        <v>#DIV/0!</v>
      </c>
      <c r="AA49" s="149" t="e">
        <f>SUMIFS('OTV-广告位'!$S:$S,'OTV-广告位'!$R:$R,TA!AA$39,'OTV-广告位'!$P:$P,TA!$I49,'OTV-广告位'!$B:$B,'OTV-广告位'!$B$8)/SUMIFS('OTV-广告位'!$S:$S,'OTV-广告位'!$R:$R,TA!AA$39,'OTV-广告位'!$P:$P,TA!$I49,'OTV-广告位'!$B:$B,'OTV-广告位'!$B$7)</f>
        <v>#DIV/0!</v>
      </c>
      <c r="AB49" s="149" t="e">
        <f>SUMIFS('OTV-广告位'!$S:$S,'OTV-广告位'!$R:$R,TA!AB$39,'OTV-广告位'!$P:$P,TA!$I49,'OTV-广告位'!$B:$B,'OTV-广告位'!$B$8)/SUMIFS('OTV-广告位'!$S:$S,'OTV-广告位'!$R:$R,TA!AB$39,'OTV-广告位'!$P:$P,TA!$I49,'OTV-广告位'!$B:$B,'OTV-广告位'!$B$7)</f>
        <v>#DIV/0!</v>
      </c>
      <c r="AD49" s="148" t="str">
        <f t="shared" si="50"/>
        <v>南京</v>
      </c>
      <c r="AE49" s="149" t="e">
        <f>SUMIFS('OTV-广告位'!$U:$U,'OTV-广告位'!$R:$R,TA!AE$39,'OTV-广告位'!$P:$P,TA!$I49,'OTV-广告位'!$Q:$Q,Market!$D$7)/SUMIFS('OTV-广告位'!$U:$U,'OTV-广告位'!$R:$R,TA!AE$39,'OTV-广告位'!$P:$P,TA!$I49,'OTV-广告位'!$Q:$Q,'OTV-广告位'!$Q$7)</f>
        <v>#DIV/0!</v>
      </c>
      <c r="AF49" s="149" t="e">
        <f>SUMIFS('OTV-广告位'!$U:$U,'OTV-广告位'!$R:$R,TA!AF$39,'OTV-广告位'!$P:$P,TA!$I49,'OTV-广告位'!$Q:$Q,Market!$D$7)/SUMIFS('OTV-广告位'!$U:$U,'OTV-广告位'!$R:$R,TA!AF$39,'OTV-广告位'!$P:$P,TA!$I49,'OTV-广告位'!$Q:$Q,'OTV-广告位'!$Q$7)</f>
        <v>#DIV/0!</v>
      </c>
      <c r="AG49" s="149" t="e">
        <f>SUMIFS('OTV-广告位'!$U:$U,'OTV-广告位'!$R:$R,TA!AG$39,'OTV-广告位'!$P:$P,TA!$I49,'OTV-广告位'!$Q:$Q,Market!$D$7)/SUMIFS('OTV-广告位'!$U:$U,'OTV-广告位'!$R:$R,TA!AG$39,'OTV-广告位'!$P:$P,TA!$I49,'OTV-广告位'!$Q:$Q,'OTV-广告位'!$Q$7)</f>
        <v>#DIV/0!</v>
      </c>
      <c r="AH49" s="149" t="e">
        <f>SUMIFS('OTV-广告位'!$U:$U,'OTV-广告位'!$R:$R,TA!AH$39,'OTV-广告位'!$P:$P,TA!$I49,'OTV-广告位'!$B:$B,'OTV-广告位'!$B$8)/SUMIFS('OTV-广告位'!$U:$U,'OTV-广告位'!$R:$R,TA!AH$39,'OTV-广告位'!$P:$P,TA!$I49,'OTV-广告位'!$B:$B,'OTV-广告位'!$B$7)</f>
        <v>#DIV/0!</v>
      </c>
      <c r="AI49" s="149" t="e">
        <f>SUMIFS('OTV-广告位'!$U:$U,'OTV-广告位'!$R:$R,TA!AI$39,'OTV-广告位'!$P:$P,TA!$I49,'OTV-广告位'!$B:$B,'OTV-广告位'!$B$8)/SUMIFS('OTV-广告位'!$U:$U,'OTV-广告位'!$R:$R,TA!AI$39,'OTV-广告位'!$P:$P,TA!$I49,'OTV-广告位'!$B:$B,'OTV-广告位'!$B$7)</f>
        <v>#DIV/0!</v>
      </c>
      <c r="AK49" s="148" t="str">
        <f t="shared" si="51"/>
        <v>南京</v>
      </c>
      <c r="AL49" s="149" t="e">
        <f>SUMIFS('OTV-广告位'!$V:$V,'OTV-广告位'!$R:$R,TA!AL$39,'OTV-广告位'!$P:$P,TA!$I49,'OTV-广告位'!$Q:$Q,Market!$D$7)/SUMIFS('OTV-广告位'!$U:$U,'OTV-广告位'!$R:$R,TA!AL$39,'OTV-广告位'!$P:$P,TA!$I49,'OTV-广告位'!$Q:$Q,'OTV-广告位'!$Q$6)</f>
        <v>#DIV/0!</v>
      </c>
      <c r="AM49" s="149" t="e">
        <f>SUMIFS('OTV-广告位'!$V:$V,'OTV-广告位'!$R:$R,TA!AM$39,'OTV-广告位'!$P:$P,TA!$I49,'OTV-广告位'!$Q:$Q,Market!$D$7)/SUMIFS('OTV-广告位'!$U:$U,'OTV-广告位'!$R:$R,TA!AM$39,'OTV-广告位'!$P:$P,TA!$I49,'OTV-广告位'!$Q:$Q,'OTV-广告位'!$Q$6)</f>
        <v>#DIV/0!</v>
      </c>
      <c r="AN49" s="149" t="e">
        <f>SUMIFS('OTV-广告位'!$V:$V,'OTV-广告位'!$R:$R,TA!AN$39,'OTV-广告位'!$P:$P,TA!$I49,'OTV-广告位'!$Q:$Q,Market!$D$7)/SUMIFS('OTV-广告位'!$U:$U,'OTV-广告位'!$R:$R,TA!AN$39,'OTV-广告位'!$P:$P,TA!$I49,'OTV-广告位'!$Q:$Q,'OTV-广告位'!$Q$6)</f>
        <v>#DIV/0!</v>
      </c>
      <c r="AO49" s="149" t="e">
        <f>SUMIFS('OTV-广告位'!$Y:$Y,'OTV-广告位'!$R:$R,TA!AO$39,'OTV-广告位'!$P:$P,TA!$I49,'OTV-广告位'!$B:$B,'OTV-广告位'!$B$8)/SUMIFS('OTV-广告位'!$U:$U,'OTV-广告位'!$R:$R,TA!AO$39,'OTV-广告位'!$P:$P,TA!$I49,'OTV-广告位'!$B:$B,'OTV-广告位'!$B$6)</f>
        <v>#DIV/0!</v>
      </c>
      <c r="AP49" s="149" t="e">
        <f>SUMIFS('OTV-广告位'!$Y:$Y,'OTV-广告位'!$R:$R,TA!AP$39,'OTV-广告位'!$P:$P,TA!$I49,'OTV-广告位'!$B:$B,'OTV-广告位'!$B$8)/SUMIFS('OTV-广告位'!$U:$U,'OTV-广告位'!$R:$R,TA!AP$39,'OTV-广告位'!$P:$P,TA!$I49,'OTV-广告位'!$B:$B,'OTV-广告位'!$B$6)</f>
        <v>#DIV/0!</v>
      </c>
      <c r="AR49" s="148" t="str">
        <f t="shared" si="52"/>
        <v>南京</v>
      </c>
      <c r="AS49" s="150" t="e">
        <f>SUMIFS('OTV-广告位'!$V:$V,'OTV-广告位'!$R:$R,TA!AS$39,'OTV-广告位'!$P:$P,TA!$I49,'OTV-广告位'!$Q:$Q,Market!$D$7)/SUMIFS('OTV-广告位'!$S:$S,'OTV-广告位'!$R:$R,TA!AS$39,'OTV-广告位'!$P:$P,TA!$I49,'OTV-广告位'!$Q:$Q,'OTV-广告位'!$Q$6)*1000</f>
        <v>#DIV/0!</v>
      </c>
      <c r="AT49" s="150" t="e">
        <f>SUMIFS('OTV-广告位'!$V:$V,'OTV-广告位'!$R:$R,TA!AT$39,'OTV-广告位'!$P:$P,TA!$I49,'OTV-广告位'!$Q:$Q,Market!$D$7)/SUMIFS('OTV-广告位'!$S:$S,'OTV-广告位'!$R:$R,TA!AT$39,'OTV-广告位'!$P:$P,TA!$I49,'OTV-广告位'!$Q:$Q,'OTV-广告位'!$Q$6)*1000</f>
        <v>#DIV/0!</v>
      </c>
      <c r="AU49" s="150" t="e">
        <f>SUMIFS('OTV-广告位'!$V:$V,'OTV-广告位'!$R:$R,TA!AU$39,'OTV-广告位'!$P:$P,TA!$I49,'OTV-广告位'!$Q:$Q,Market!$D$7)/SUMIFS('OTV-广告位'!$S:$S,'OTV-广告位'!$R:$R,TA!AU$39,'OTV-广告位'!$P:$P,TA!$I49,'OTV-广告位'!$Q:$Q,'OTV-广告位'!$Q$6)*1000</f>
        <v>#DIV/0!</v>
      </c>
      <c r="AV49" s="151" t="e">
        <f>SUMIFS('OTV-广告位'!$Y:$Y,'OTV-广告位'!$R:$R,TA!AV$39,'OTV-广告位'!$P:$P,TA!$I49,'OTV-广告位'!$B:$B,'OTV-广告位'!$B$8)/SUMIFS('OTV-广告位'!$S:$S,'OTV-广告位'!$R:$R,TA!AV$39,'OTV-广告位'!$P:$P,TA!$I49,'OTV-广告位'!$B:$B,'OTV-广告位'!$B$6)*1000</f>
        <v>#DIV/0!</v>
      </c>
      <c r="AW49" s="151" t="e">
        <f>SUMIFS('OTV-广告位'!$Y:$Y,'OTV-广告位'!$R:$R,TA!AW$39,'OTV-广告位'!$P:$P,TA!$I49,'OTV-广告位'!$B:$B,'OTV-广告位'!$B$8)/SUMIFS('OTV-广告位'!$S:$S,'OTV-广告位'!$R:$R,TA!AW$39,'OTV-广告位'!$P:$P,TA!$I49,'OTV-广告位'!$B:$B,'OTV-广告位'!$B$6)*1000</f>
        <v>#DIV/0!</v>
      </c>
      <c r="AY49" s="148" t="str">
        <f t="shared" si="53"/>
        <v>南京</v>
      </c>
      <c r="AZ49" s="150" t="e">
        <f>Cost!G13/SUMIFS('OTV-广告位'!$V:$V,'OTV-广告位'!$P:$P,TA!$AY49,'OTV-广告位'!$R:$R,TA!AZ$39,'OTV-广告位'!$Q:$Q,Market!$D$7)</f>
        <v>#DIV/0!</v>
      </c>
      <c r="BA49" s="150" t="e">
        <f>Cost!H13/SUMIFS('OTV-广告位'!$V:$V,'OTV-广告位'!$P:$P,TA!$AY49,'OTV-广告位'!$R:$R,TA!BA$39,'OTV-广告位'!$Q:$Q,Market!$D$7)</f>
        <v>#DIV/0!</v>
      </c>
      <c r="BB49" s="150" t="e">
        <f>Cost!J13/SUMIFS('OTV-广告位'!$V:$V,'OTV-广告位'!$P:$P,TA!$AY49,'OTV-广告位'!$R:$R,TA!BB$39,'OTV-广告位'!$Q:$Q,Market!$D$7)</f>
        <v>#DIV/0!</v>
      </c>
      <c r="BC49" s="150" t="e">
        <f>Cost!K13/SUMIFS('OTV-广告位'!$V:$V,'OTV-广告位'!$P:$P,TA!$AY49,'OTV-广告位'!$R:$R,TA!BC$39,'OTV-广告位'!$Q:$Q,Market!$D$7)</f>
        <v>#DIV/0!</v>
      </c>
      <c r="BD49" s="150" t="e">
        <f>Cost!M13/SUMIFS('OTV-广告位'!$V:$V,'OTV-广告位'!$P:$P,TA!$AY49,'OTV-广告位'!$R:$R,TA!BD$39,'OTV-广告位'!$Q:$Q,Market!$D$7)</f>
        <v>#DIV/0!</v>
      </c>
    </row>
    <row r="50" spans="2:56" hidden="1">
      <c r="B50" s="152" t="s">
        <v>121</v>
      </c>
      <c r="C50" s="149" t="e">
        <f>SUMIFS(Spotplan!$E:$E,Spotplan!$B:$B,TA!C$39,Spotplan!$C:$C,TA!$B50,Spotplan!$A:$A,TA!$B$38)/SUMIFS(Spotplan!$E:$E,Spotplan!$C:$C,TA!$B50,Spotplan!$A:$A,TA!$B$38)</f>
        <v>#DIV/0!</v>
      </c>
      <c r="D50" s="149" t="e">
        <f>SUMIFS(Spotplan!$E:$E,Spotplan!$B:$B,TA!D$39,Spotplan!$C:$C,TA!$B50,Spotplan!$A:$A,TA!$B$38)/SUMIFS(Spotplan!$E:$E,Spotplan!$C:$C,TA!$B50,Spotplan!$A:$A,TA!$B$38)</f>
        <v>#DIV/0!</v>
      </c>
      <c r="E50" s="149" t="e">
        <f>SUMIFS(Spotplan!$E:$E,Spotplan!$B:$B,TA!E$39,Spotplan!$C:$C,TA!$B50,Spotplan!$A:$A,TA!$B$38)/SUMIFS(Spotplan!$E:$E,Spotplan!$C:$C,TA!$B50,Spotplan!$A:$A,TA!$B$38)</f>
        <v>#DIV/0!</v>
      </c>
      <c r="F50" s="149" t="e">
        <f>SUMIFS(Spotplan!$E:$E,Spotplan!$B:$B,TA!F$39,Spotplan!$C:$C,TA!$B50,Spotplan!$A:$A,TA!$B$38)/SUMIFS(Spotplan!$E:$E,Spotplan!$C:$C,TA!$B50,Spotplan!$A:$A,TA!$B$38)</f>
        <v>#DIV/0!</v>
      </c>
      <c r="G50" s="149" t="e">
        <f>SUMIFS(Spotplan!$E:$E,Spotplan!$B:$B,TA!G$39,Spotplan!$C:$C,TA!$B50,Spotplan!$A:$A,TA!$B$38)/SUMIFS(Spotplan!$E:$E,Spotplan!$C:$C,TA!$B50,Spotplan!$A:$A,TA!$B$38)</f>
        <v>#DIV/0!</v>
      </c>
      <c r="I50" s="148" t="str">
        <f t="shared" si="42"/>
        <v>武汉</v>
      </c>
      <c r="J50" s="149" t="e">
        <f>SUMIFS('OTV-广告位'!$S:$S,'OTV-广告位'!$R:$R,TA!J$39,'OTV-广告位'!$P:$P,TA!$I50,'OTV-广告位'!$Q:$Q,'OTV-广告位'!$Q$7)/SUMIFS('OTV-广告位'!$S:$S,'OTV-广告位'!$R:$R,TA!J$39,'OTV-广告位'!$P:$P,TA!$I50,'OTV-广告位'!$Q:$Q,'OTV-广告位'!$Q$6)</f>
        <v>#DIV/0!</v>
      </c>
      <c r="K50" s="149" t="e">
        <f>SUMIFS('OTV-广告位'!$S:$S,'OTV-广告位'!$R:$R,TA!K$39,'OTV-广告位'!$P:$P,TA!$I50,'OTV-广告位'!$Q:$Q,'OTV-广告位'!$Q$7)/SUMIFS('OTV-广告位'!$S:$S,'OTV-广告位'!$R:$R,TA!K$39,'OTV-广告位'!$P:$P,TA!$I50,'OTV-广告位'!$Q:$Q,'OTV-广告位'!$Q$6)</f>
        <v>#DIV/0!</v>
      </c>
      <c r="L50" s="149" t="e">
        <f>SUMIFS('OTV-广告位'!$S:$S,'OTV-广告位'!$R:$R,TA!L$39,'OTV-广告位'!$P:$P,TA!$I50,'OTV-广告位'!$Q:$Q,'OTV-广告位'!$Q$7)/SUMIFS('OTV-广告位'!$S:$S,'OTV-广告位'!$R:$R,TA!L$39,'OTV-广告位'!$P:$P,TA!$I50,'OTV-广告位'!$Q:$Q,'OTV-广告位'!$Q$6)</f>
        <v>#DIV/0!</v>
      </c>
      <c r="M50" s="149" t="e">
        <f>SUMIFS('OTV-广告位'!$S:$S,'OTV-广告位'!$R:$R,TA!M$39,'OTV-广告位'!$P:$P,TA!$I50,'OTV-广告位'!$B:$B,'OTV-广告位'!$B$7)/SUMIFS('OTV-广告位'!$S:$S,'OTV-广告位'!$R:$R,TA!M$39,'OTV-广告位'!$P:$P,TA!$I50,'OTV-广告位'!$B:$B,'OTV-广告位'!$B$6)</f>
        <v>#DIV/0!</v>
      </c>
      <c r="N50" s="149" t="e">
        <f>SUMIFS('OTV-广告位'!$S:$S,'OTV-广告位'!$R:$R,TA!N$39,'OTV-广告位'!$P:$P,TA!$I50,'OTV-广告位'!$B:$B,'OTV-广告位'!$B$7)/SUMIFS('OTV-广告位'!$S:$S,'OTV-广告位'!$R:$R,TA!N$39,'OTV-广告位'!$P:$P,TA!$I50,'OTV-广告位'!$B:$B,'OTV-广告位'!$B$6)</f>
        <v>#DIV/0!</v>
      </c>
      <c r="P50" s="148" t="str">
        <f t="shared" si="49"/>
        <v>武汉</v>
      </c>
      <c r="Q50" s="149" t="e">
        <f>SUMIFS('OTV-广告位'!$S:$S,'OTV-广告位'!$R:$R,TA!Q$39,'OTV-广告位'!$P:$P,TA!$I50,'OTV-广告位'!$Q:$Q,Market!$D$7)/SUMIFS('OTV-广告位'!$S:$S,'OTV-广告位'!$R:$R,TA!Q$39,'OTV-广告位'!$P:$P,TA!$I50,'OTV-广告位'!$Q:$Q,'OTV-广告位'!$Q$7)</f>
        <v>#DIV/0!</v>
      </c>
      <c r="R50" s="149" t="e">
        <f>SUMIFS('OTV-广告位'!$S:$S,'OTV-广告位'!$R:$R,TA!R$39,'OTV-广告位'!$P:$P,TA!$I50,'OTV-广告位'!$Q:$Q,Market!$D$7)/SUMIFS('OTV-广告位'!$S:$S,'OTV-广告位'!$R:$R,TA!R$39,'OTV-广告位'!$P:$P,TA!$I50,'OTV-广告位'!$Q:$Q,'OTV-广告位'!$Q$7)</f>
        <v>#DIV/0!</v>
      </c>
      <c r="S50" s="149" t="e">
        <f>SUMIFS('OTV-广告位'!$S:$S,'OTV-广告位'!$R:$R,TA!S$39,'OTV-广告位'!$P:$P,TA!$I50,'OTV-广告位'!$Q:$Q,Market!$D$7)/SUMIFS('OTV-广告位'!$S:$S,'OTV-广告位'!$R:$R,TA!S$39,'OTV-广告位'!$P:$P,TA!$I50,'OTV-广告位'!$Q:$Q,'OTV-广告位'!$Q$7)</f>
        <v>#DIV/0!</v>
      </c>
      <c r="T50" s="149" t="e">
        <f>SUMIFS('OTV-广告位'!$S:$S,'OTV-广告位'!$R:$R,TA!T$39,'OTV-广告位'!$P:$P,TA!$I50,'OTV-广告位'!$B:$B,'OTV-广告位'!$B$8)/SUMIFS('OTV-广告位'!$S:$S,'OTV-广告位'!$R:$R,TA!T$39,'OTV-广告位'!$P:$P,TA!$I50,'OTV-广告位'!$B:$B,'OTV-广告位'!$B$7)</f>
        <v>#DIV/0!</v>
      </c>
      <c r="U50" s="149" t="e">
        <f>SUMIFS('OTV-广告位'!$S:$S,'OTV-广告位'!$R:$R,TA!U$39,'OTV-广告位'!$P:$P,TA!$I50,'OTV-广告位'!$B:$B,'OTV-广告位'!$B$8)/SUMIFS('OTV-广告位'!$S:$S,'OTV-广告位'!$R:$R,TA!U$39,'OTV-广告位'!$P:$P,TA!$I50,'OTV-广告位'!$B:$B,'OTV-广告位'!$B$7)</f>
        <v>#DIV/0!</v>
      </c>
      <c r="W50" s="148" t="str">
        <f t="shared" si="44"/>
        <v>武汉</v>
      </c>
      <c r="X50" s="149" t="e">
        <f>SUMIFS('OTV-广告位'!$S:$S,'OTV-广告位'!$R:$R,TA!X$39,'OTV-广告位'!$P:$P,TA!$I50,'OTV-广告位'!$Q:$Q,$W$6)/SUMIFS('OTV-广告位'!$S:$S,'OTV-广告位'!$R:$R,TA!X$39,'OTV-广告位'!$P:$P,TA!$I50,'OTV-广告位'!$Q:$Q,'OTV-广告位'!$Q$7)</f>
        <v>#DIV/0!</v>
      </c>
      <c r="Y50" s="149" t="e">
        <f>SUMIFS('OTV-广告位'!$S:$S,'OTV-广告位'!$R:$R,TA!Y$39,'OTV-广告位'!$P:$P,TA!$I50,'OTV-广告位'!$Q:$Q,$W$6)/SUMIFS('OTV-广告位'!$S:$S,'OTV-广告位'!$R:$R,TA!Y$39,'OTV-广告位'!$P:$P,TA!$I50,'OTV-广告位'!$Q:$Q,'OTV-广告位'!$Q$7)</f>
        <v>#DIV/0!</v>
      </c>
      <c r="Z50" s="149" t="e">
        <f>SUMIFS('OTV-广告位'!$S:$S,'OTV-广告位'!$R:$R,TA!Z$39,'OTV-广告位'!$P:$P,TA!$I50,'OTV-广告位'!$Q:$Q,$W$6)/SUMIFS('OTV-广告位'!$S:$S,'OTV-广告位'!$R:$R,TA!Z$39,'OTV-广告位'!$P:$P,TA!$I50,'OTV-广告位'!$Q:$Q,'OTV-广告位'!$Q$7)</f>
        <v>#DIV/0!</v>
      </c>
      <c r="AA50" s="149" t="e">
        <f>SUMIFS('OTV-广告位'!$S:$S,'OTV-广告位'!$R:$R,TA!AA$39,'OTV-广告位'!$P:$P,TA!$I50,'OTV-广告位'!$B:$B,'OTV-广告位'!$B$8)/SUMIFS('OTV-广告位'!$S:$S,'OTV-广告位'!$R:$R,TA!AA$39,'OTV-广告位'!$P:$P,TA!$I50,'OTV-广告位'!$B:$B,'OTV-广告位'!$B$7)</f>
        <v>#DIV/0!</v>
      </c>
      <c r="AB50" s="149" t="e">
        <f>SUMIFS('OTV-广告位'!$S:$S,'OTV-广告位'!$R:$R,TA!AB$39,'OTV-广告位'!$P:$P,TA!$I50,'OTV-广告位'!$B:$B,'OTV-广告位'!$B$8)/SUMIFS('OTV-广告位'!$S:$S,'OTV-广告位'!$R:$R,TA!AB$39,'OTV-广告位'!$P:$P,TA!$I50,'OTV-广告位'!$B:$B,'OTV-广告位'!$B$7)</f>
        <v>#DIV/0!</v>
      </c>
      <c r="AD50" s="148" t="str">
        <f t="shared" si="50"/>
        <v>武汉</v>
      </c>
      <c r="AE50" s="149" t="e">
        <f>SUMIFS('OTV-广告位'!$U:$U,'OTV-广告位'!$R:$R,TA!AE$39,'OTV-广告位'!$P:$P,TA!$I50,'OTV-广告位'!$Q:$Q,Market!$D$7)/SUMIFS('OTV-广告位'!$U:$U,'OTV-广告位'!$R:$R,TA!AE$39,'OTV-广告位'!$P:$P,TA!$I50,'OTV-广告位'!$Q:$Q,'OTV-广告位'!$Q$7)</f>
        <v>#DIV/0!</v>
      </c>
      <c r="AF50" s="149" t="e">
        <f>SUMIFS('OTV-广告位'!$U:$U,'OTV-广告位'!$R:$R,TA!AF$39,'OTV-广告位'!$P:$P,TA!$I50,'OTV-广告位'!$Q:$Q,Market!$D$7)/SUMIFS('OTV-广告位'!$U:$U,'OTV-广告位'!$R:$R,TA!AF$39,'OTV-广告位'!$P:$P,TA!$I50,'OTV-广告位'!$Q:$Q,'OTV-广告位'!$Q$7)</f>
        <v>#DIV/0!</v>
      </c>
      <c r="AG50" s="149" t="e">
        <f>SUMIFS('OTV-广告位'!$U:$U,'OTV-广告位'!$R:$R,TA!AG$39,'OTV-广告位'!$P:$P,TA!$I50,'OTV-广告位'!$Q:$Q,Market!$D$7)/SUMIFS('OTV-广告位'!$U:$U,'OTV-广告位'!$R:$R,TA!AG$39,'OTV-广告位'!$P:$P,TA!$I50,'OTV-广告位'!$Q:$Q,'OTV-广告位'!$Q$7)</f>
        <v>#DIV/0!</v>
      </c>
      <c r="AH50" s="149" t="e">
        <f>SUMIFS('OTV-广告位'!$U:$U,'OTV-广告位'!$R:$R,TA!AH$39,'OTV-广告位'!$P:$P,TA!$I50,'OTV-广告位'!$B:$B,'OTV-广告位'!$B$8)/SUMIFS('OTV-广告位'!$U:$U,'OTV-广告位'!$R:$R,TA!AH$39,'OTV-广告位'!$P:$P,TA!$I50,'OTV-广告位'!$B:$B,'OTV-广告位'!$B$7)</f>
        <v>#DIV/0!</v>
      </c>
      <c r="AI50" s="149" t="e">
        <f>SUMIFS('OTV-广告位'!$U:$U,'OTV-广告位'!$R:$R,TA!AI$39,'OTV-广告位'!$P:$P,TA!$I50,'OTV-广告位'!$B:$B,'OTV-广告位'!$B$8)/SUMIFS('OTV-广告位'!$U:$U,'OTV-广告位'!$R:$R,TA!AI$39,'OTV-广告位'!$P:$P,TA!$I50,'OTV-广告位'!$B:$B,'OTV-广告位'!$B$7)</f>
        <v>#DIV/0!</v>
      </c>
      <c r="AK50" s="148" t="str">
        <f t="shared" si="51"/>
        <v>武汉</v>
      </c>
      <c r="AL50" s="149" t="e">
        <f>SUMIFS('OTV-广告位'!$V:$V,'OTV-广告位'!$R:$R,TA!AL$39,'OTV-广告位'!$P:$P,TA!$I50,'OTV-广告位'!$Q:$Q,Market!$D$7)/SUMIFS('OTV-广告位'!$U:$U,'OTV-广告位'!$R:$R,TA!AL$39,'OTV-广告位'!$P:$P,TA!$I50,'OTV-广告位'!$Q:$Q,'OTV-广告位'!$Q$6)</f>
        <v>#DIV/0!</v>
      </c>
      <c r="AM50" s="149" t="e">
        <f>SUMIFS('OTV-广告位'!$V:$V,'OTV-广告位'!$R:$R,TA!AM$39,'OTV-广告位'!$P:$P,TA!$I50,'OTV-广告位'!$Q:$Q,Market!$D$7)/SUMIFS('OTV-广告位'!$U:$U,'OTV-广告位'!$R:$R,TA!AM$39,'OTV-广告位'!$P:$P,TA!$I50,'OTV-广告位'!$Q:$Q,'OTV-广告位'!$Q$6)</f>
        <v>#DIV/0!</v>
      </c>
      <c r="AN50" s="149" t="e">
        <f>SUMIFS('OTV-广告位'!$V:$V,'OTV-广告位'!$R:$R,TA!AN$39,'OTV-广告位'!$P:$P,TA!$I50,'OTV-广告位'!$Q:$Q,Market!$D$7)/SUMIFS('OTV-广告位'!$U:$U,'OTV-广告位'!$R:$R,TA!AN$39,'OTV-广告位'!$P:$P,TA!$I50,'OTV-广告位'!$Q:$Q,'OTV-广告位'!$Q$6)</f>
        <v>#DIV/0!</v>
      </c>
      <c r="AO50" s="149" t="e">
        <f>SUMIFS('OTV-广告位'!$Y:$Y,'OTV-广告位'!$R:$R,TA!AO$39,'OTV-广告位'!$P:$P,TA!$I50,'OTV-广告位'!$B:$B,'OTV-广告位'!$B$8)/SUMIFS('OTV-广告位'!$U:$U,'OTV-广告位'!$R:$R,TA!AO$39,'OTV-广告位'!$P:$P,TA!$I50,'OTV-广告位'!$B:$B,'OTV-广告位'!$B$6)</f>
        <v>#DIV/0!</v>
      </c>
      <c r="AP50" s="149" t="e">
        <f>SUMIFS('OTV-广告位'!$Y:$Y,'OTV-广告位'!$R:$R,TA!AP$39,'OTV-广告位'!$P:$P,TA!$I50,'OTV-广告位'!$B:$B,'OTV-广告位'!$B$8)/SUMIFS('OTV-广告位'!$U:$U,'OTV-广告位'!$R:$R,TA!AP$39,'OTV-广告位'!$P:$P,TA!$I50,'OTV-广告位'!$B:$B,'OTV-广告位'!$B$6)</f>
        <v>#DIV/0!</v>
      </c>
      <c r="AR50" s="148" t="str">
        <f t="shared" si="52"/>
        <v>武汉</v>
      </c>
      <c r="AS50" s="150" t="e">
        <f>SUMIFS('OTV-广告位'!$V:$V,'OTV-广告位'!$R:$R,TA!AS$39,'OTV-广告位'!$P:$P,TA!$I50,'OTV-广告位'!$Q:$Q,Market!$D$7)/SUMIFS('OTV-广告位'!$S:$S,'OTV-广告位'!$R:$R,TA!AS$39,'OTV-广告位'!$P:$P,TA!$I50,'OTV-广告位'!$Q:$Q,'OTV-广告位'!$Q$6)*1000</f>
        <v>#DIV/0!</v>
      </c>
      <c r="AT50" s="150" t="e">
        <f>SUMIFS('OTV-广告位'!$V:$V,'OTV-广告位'!$R:$R,TA!AT$39,'OTV-广告位'!$P:$P,TA!$I50,'OTV-广告位'!$Q:$Q,Market!$D$7)/SUMIFS('OTV-广告位'!$S:$S,'OTV-广告位'!$R:$R,TA!AT$39,'OTV-广告位'!$P:$P,TA!$I50,'OTV-广告位'!$Q:$Q,'OTV-广告位'!$Q$6)*1000</f>
        <v>#DIV/0!</v>
      </c>
      <c r="AU50" s="150" t="e">
        <f>SUMIFS('OTV-广告位'!$V:$V,'OTV-广告位'!$R:$R,TA!AU$39,'OTV-广告位'!$P:$P,TA!$I50,'OTV-广告位'!$Q:$Q,Market!$D$7)/SUMIFS('OTV-广告位'!$S:$S,'OTV-广告位'!$R:$R,TA!AU$39,'OTV-广告位'!$P:$P,TA!$I50,'OTV-广告位'!$Q:$Q,'OTV-广告位'!$Q$6)*1000</f>
        <v>#DIV/0!</v>
      </c>
      <c r="AV50" s="151" t="e">
        <f>SUMIFS('OTV-广告位'!$Y:$Y,'OTV-广告位'!$R:$R,TA!AV$39,'OTV-广告位'!$P:$P,TA!$I50,'OTV-广告位'!$B:$B,'OTV-广告位'!$B$8)/SUMIFS('OTV-广告位'!$S:$S,'OTV-广告位'!$R:$R,TA!AV$39,'OTV-广告位'!$P:$P,TA!$I50,'OTV-广告位'!$B:$B,'OTV-广告位'!$B$6)*1000</f>
        <v>#DIV/0!</v>
      </c>
      <c r="AW50" s="151" t="e">
        <f>SUMIFS('OTV-广告位'!$Y:$Y,'OTV-广告位'!$R:$R,TA!AW$39,'OTV-广告位'!$P:$P,TA!$I50,'OTV-广告位'!$B:$B,'OTV-广告位'!$B$8)/SUMIFS('OTV-广告位'!$S:$S,'OTV-广告位'!$R:$R,TA!AW$39,'OTV-广告位'!$P:$P,TA!$I50,'OTV-广告位'!$B:$B,'OTV-广告位'!$B$6)*1000</f>
        <v>#DIV/0!</v>
      </c>
      <c r="AY50" s="148" t="str">
        <f t="shared" si="53"/>
        <v>武汉</v>
      </c>
      <c r="AZ50" s="150" t="e">
        <f>Cost!G14/SUMIFS('OTV-广告位'!$V:$V,'OTV-广告位'!$P:$P,TA!$AY50,'OTV-广告位'!$R:$R,TA!AZ$39,'OTV-广告位'!$Q:$Q,Market!$D$7)</f>
        <v>#DIV/0!</v>
      </c>
      <c r="BA50" s="150" t="e">
        <f>Cost!H14/SUMIFS('OTV-广告位'!$V:$V,'OTV-广告位'!$P:$P,TA!$AY50,'OTV-广告位'!$R:$R,TA!BA$39,'OTV-广告位'!$Q:$Q,Market!$D$7)</f>
        <v>#DIV/0!</v>
      </c>
      <c r="BB50" s="150" t="e">
        <f>Cost!J14/SUMIFS('OTV-广告位'!$V:$V,'OTV-广告位'!$P:$P,TA!$AY50,'OTV-广告位'!$R:$R,TA!BB$39,'OTV-广告位'!$Q:$Q,Market!$D$7)</f>
        <v>#DIV/0!</v>
      </c>
      <c r="BC50" s="150" t="e">
        <f>Cost!K14/SUMIFS('OTV-广告位'!$V:$V,'OTV-广告位'!$P:$P,TA!$AY50,'OTV-广告位'!$R:$R,TA!BC$39,'OTV-广告位'!$Q:$Q,Market!$D$7)</f>
        <v>#DIV/0!</v>
      </c>
      <c r="BD50" s="150" t="e">
        <f>Cost!M14/SUMIFS('OTV-广告位'!$V:$V,'OTV-广告位'!$P:$P,TA!$AY50,'OTV-广告位'!$R:$R,TA!BD$39,'OTV-广告位'!$Q:$Q,Market!$D$7)</f>
        <v>#DIV/0!</v>
      </c>
    </row>
    <row r="51" spans="2:56" hidden="1">
      <c r="B51" s="152" t="s">
        <v>122</v>
      </c>
      <c r="C51" s="149" t="e">
        <f>SUMIFS(Spotplan!$E:$E,Spotplan!$B:$B,TA!C$39,Spotplan!$C:$C,TA!$B51,Spotplan!$A:$A,TA!$B$38)/SUMIFS(Spotplan!$E:$E,Spotplan!$C:$C,TA!$B51,Spotplan!$A:$A,TA!$B$38)</f>
        <v>#DIV/0!</v>
      </c>
      <c r="D51" s="149" t="e">
        <f>SUMIFS(Spotplan!$E:$E,Spotplan!$B:$B,TA!D$39,Spotplan!$C:$C,TA!$B51,Spotplan!$A:$A,TA!$B$38)/SUMIFS(Spotplan!$E:$E,Spotplan!$C:$C,TA!$B51,Spotplan!$A:$A,TA!$B$38)</f>
        <v>#DIV/0!</v>
      </c>
      <c r="E51" s="149" t="e">
        <f>SUMIFS(Spotplan!$E:$E,Spotplan!$B:$B,TA!E$39,Spotplan!$C:$C,TA!$B51,Spotplan!$A:$A,TA!$B$38)/SUMIFS(Spotplan!$E:$E,Spotplan!$C:$C,TA!$B51,Spotplan!$A:$A,TA!$B$38)</f>
        <v>#DIV/0!</v>
      </c>
      <c r="F51" s="149" t="e">
        <f>SUMIFS(Spotplan!$E:$E,Spotplan!$B:$B,TA!F$39,Spotplan!$C:$C,TA!$B51,Spotplan!$A:$A,TA!$B$38)/SUMIFS(Spotplan!$E:$E,Spotplan!$C:$C,TA!$B51,Spotplan!$A:$A,TA!$B$38)</f>
        <v>#DIV/0!</v>
      </c>
      <c r="G51" s="149" t="e">
        <f>SUMIFS(Spotplan!$E:$E,Spotplan!$B:$B,TA!G$39,Spotplan!$C:$C,TA!$B51,Spotplan!$A:$A,TA!$B$38)/SUMIFS(Spotplan!$E:$E,Spotplan!$C:$C,TA!$B51,Spotplan!$A:$A,TA!$B$38)</f>
        <v>#DIV/0!</v>
      </c>
      <c r="I51" s="148" t="str">
        <f t="shared" si="42"/>
        <v>济南</v>
      </c>
      <c r="J51" s="149" t="e">
        <f>SUMIFS('OTV-广告位'!$S:$S,'OTV-广告位'!$R:$R,TA!J$39,'OTV-广告位'!$P:$P,TA!$I51,'OTV-广告位'!$Q:$Q,'OTV-广告位'!$Q$7)/SUMIFS('OTV-广告位'!$S:$S,'OTV-广告位'!$R:$R,TA!J$39,'OTV-广告位'!$P:$P,TA!$I51,'OTV-广告位'!$Q:$Q,'OTV-广告位'!$Q$6)</f>
        <v>#DIV/0!</v>
      </c>
      <c r="K51" s="149" t="e">
        <f>SUMIFS('OTV-广告位'!$S:$S,'OTV-广告位'!$R:$R,TA!K$39,'OTV-广告位'!$P:$P,TA!$I51,'OTV-广告位'!$Q:$Q,'OTV-广告位'!$Q$7)/SUMIFS('OTV-广告位'!$S:$S,'OTV-广告位'!$R:$R,TA!K$39,'OTV-广告位'!$P:$P,TA!$I51,'OTV-广告位'!$Q:$Q,'OTV-广告位'!$Q$6)</f>
        <v>#DIV/0!</v>
      </c>
      <c r="L51" s="149" t="e">
        <f>SUMIFS('OTV-广告位'!$S:$S,'OTV-广告位'!$R:$R,TA!L$39,'OTV-广告位'!$P:$P,TA!$I51,'OTV-广告位'!$Q:$Q,'OTV-广告位'!$Q$7)/SUMIFS('OTV-广告位'!$S:$S,'OTV-广告位'!$R:$R,TA!L$39,'OTV-广告位'!$P:$P,TA!$I51,'OTV-广告位'!$Q:$Q,'OTV-广告位'!$Q$6)</f>
        <v>#DIV/0!</v>
      </c>
      <c r="M51" s="149" t="e">
        <f>SUMIFS('OTV-广告位'!$S:$S,'OTV-广告位'!$R:$R,TA!M$39,'OTV-广告位'!$P:$P,TA!$I51,'OTV-广告位'!$B:$B,'OTV-广告位'!$B$7)/SUMIFS('OTV-广告位'!$S:$S,'OTV-广告位'!$R:$R,TA!M$39,'OTV-广告位'!$P:$P,TA!$I51,'OTV-广告位'!$B:$B,'OTV-广告位'!$B$6)</f>
        <v>#DIV/0!</v>
      </c>
      <c r="N51" s="149" t="e">
        <f>SUMIFS('OTV-广告位'!$S:$S,'OTV-广告位'!$R:$R,TA!N$39,'OTV-广告位'!$P:$P,TA!$I51,'OTV-广告位'!$B:$B,'OTV-广告位'!$B$7)/SUMIFS('OTV-广告位'!$S:$S,'OTV-广告位'!$R:$R,TA!N$39,'OTV-广告位'!$P:$P,TA!$I51,'OTV-广告位'!$B:$B,'OTV-广告位'!$B$6)</f>
        <v>#DIV/0!</v>
      </c>
      <c r="P51" s="148" t="str">
        <f t="shared" si="49"/>
        <v>济南</v>
      </c>
      <c r="Q51" s="149" t="e">
        <f>SUMIFS('OTV-广告位'!$S:$S,'OTV-广告位'!$R:$R,TA!Q$39,'OTV-广告位'!$P:$P,TA!$I51,'OTV-广告位'!$Q:$Q,Market!$D$7)/SUMIFS('OTV-广告位'!$S:$S,'OTV-广告位'!$R:$R,TA!Q$39,'OTV-广告位'!$P:$P,TA!$I51,'OTV-广告位'!$Q:$Q,'OTV-广告位'!$Q$7)</f>
        <v>#DIV/0!</v>
      </c>
      <c r="R51" s="149" t="e">
        <f>SUMIFS('OTV-广告位'!$S:$S,'OTV-广告位'!$R:$R,TA!R$39,'OTV-广告位'!$P:$P,TA!$I51,'OTV-广告位'!$Q:$Q,Market!$D$7)/SUMIFS('OTV-广告位'!$S:$S,'OTV-广告位'!$R:$R,TA!R$39,'OTV-广告位'!$P:$P,TA!$I51,'OTV-广告位'!$Q:$Q,'OTV-广告位'!$Q$7)</f>
        <v>#DIV/0!</v>
      </c>
      <c r="S51" s="149" t="e">
        <f>SUMIFS('OTV-广告位'!$S:$S,'OTV-广告位'!$R:$R,TA!S$39,'OTV-广告位'!$P:$P,TA!$I51,'OTV-广告位'!$Q:$Q,Market!$D$7)/SUMIFS('OTV-广告位'!$S:$S,'OTV-广告位'!$R:$R,TA!S$39,'OTV-广告位'!$P:$P,TA!$I51,'OTV-广告位'!$Q:$Q,'OTV-广告位'!$Q$7)</f>
        <v>#DIV/0!</v>
      </c>
      <c r="T51" s="149" t="e">
        <f>SUMIFS('OTV-广告位'!$S:$S,'OTV-广告位'!$R:$R,TA!T$39,'OTV-广告位'!$P:$P,TA!$I51,'OTV-广告位'!$B:$B,'OTV-广告位'!$B$8)/SUMIFS('OTV-广告位'!$S:$S,'OTV-广告位'!$R:$R,TA!T$39,'OTV-广告位'!$P:$P,TA!$I51,'OTV-广告位'!$B:$B,'OTV-广告位'!$B$7)</f>
        <v>#DIV/0!</v>
      </c>
      <c r="U51" s="149" t="e">
        <f>SUMIFS('OTV-广告位'!$S:$S,'OTV-广告位'!$R:$R,TA!U$39,'OTV-广告位'!$P:$P,TA!$I51,'OTV-广告位'!$B:$B,'OTV-广告位'!$B$8)/SUMIFS('OTV-广告位'!$S:$S,'OTV-广告位'!$R:$R,TA!U$39,'OTV-广告位'!$P:$P,TA!$I51,'OTV-广告位'!$B:$B,'OTV-广告位'!$B$7)</f>
        <v>#DIV/0!</v>
      </c>
      <c r="W51" s="148" t="str">
        <f t="shared" si="44"/>
        <v>济南</v>
      </c>
      <c r="X51" s="149" t="e">
        <f>SUMIFS('OTV-广告位'!$S:$S,'OTV-广告位'!$R:$R,TA!X$39,'OTV-广告位'!$P:$P,TA!$I51,'OTV-广告位'!$Q:$Q,$W$6)/SUMIFS('OTV-广告位'!$S:$S,'OTV-广告位'!$R:$R,TA!X$39,'OTV-广告位'!$P:$P,TA!$I51,'OTV-广告位'!$Q:$Q,'OTV-广告位'!$Q$7)</f>
        <v>#DIV/0!</v>
      </c>
      <c r="Y51" s="149" t="e">
        <f>SUMIFS('OTV-广告位'!$S:$S,'OTV-广告位'!$R:$R,TA!Y$39,'OTV-广告位'!$P:$P,TA!$I51,'OTV-广告位'!$Q:$Q,$W$6)/SUMIFS('OTV-广告位'!$S:$S,'OTV-广告位'!$R:$R,TA!Y$39,'OTV-广告位'!$P:$P,TA!$I51,'OTV-广告位'!$Q:$Q,'OTV-广告位'!$Q$7)</f>
        <v>#DIV/0!</v>
      </c>
      <c r="Z51" s="149" t="e">
        <f>SUMIFS('OTV-广告位'!$S:$S,'OTV-广告位'!$R:$R,TA!Z$39,'OTV-广告位'!$P:$P,TA!$I51,'OTV-广告位'!$Q:$Q,$W$6)/SUMIFS('OTV-广告位'!$S:$S,'OTV-广告位'!$R:$R,TA!Z$39,'OTV-广告位'!$P:$P,TA!$I51,'OTV-广告位'!$Q:$Q,'OTV-广告位'!$Q$7)</f>
        <v>#DIV/0!</v>
      </c>
      <c r="AA51" s="149" t="e">
        <f>SUMIFS('OTV-广告位'!$S:$S,'OTV-广告位'!$R:$R,TA!AA$39,'OTV-广告位'!$P:$P,TA!$I51,'OTV-广告位'!$B:$B,'OTV-广告位'!$B$8)/SUMIFS('OTV-广告位'!$S:$S,'OTV-广告位'!$R:$R,TA!AA$39,'OTV-广告位'!$P:$P,TA!$I51,'OTV-广告位'!$B:$B,'OTV-广告位'!$B$7)</f>
        <v>#DIV/0!</v>
      </c>
      <c r="AB51" s="149" t="e">
        <f>SUMIFS('OTV-广告位'!$S:$S,'OTV-广告位'!$R:$R,TA!AB$39,'OTV-广告位'!$P:$P,TA!$I51,'OTV-广告位'!$B:$B,'OTV-广告位'!$B$8)/SUMIFS('OTV-广告位'!$S:$S,'OTV-广告位'!$R:$R,TA!AB$39,'OTV-广告位'!$P:$P,TA!$I51,'OTV-广告位'!$B:$B,'OTV-广告位'!$B$7)</f>
        <v>#DIV/0!</v>
      </c>
      <c r="AD51" s="148" t="str">
        <f t="shared" si="50"/>
        <v>济南</v>
      </c>
      <c r="AE51" s="149" t="e">
        <f>SUMIFS('OTV-广告位'!$U:$U,'OTV-广告位'!$R:$R,TA!AE$39,'OTV-广告位'!$P:$P,TA!$I51,'OTV-广告位'!$Q:$Q,Market!$D$7)/SUMIFS('OTV-广告位'!$U:$U,'OTV-广告位'!$R:$R,TA!AE$39,'OTV-广告位'!$P:$P,TA!$I51,'OTV-广告位'!$Q:$Q,'OTV-广告位'!$Q$7)</f>
        <v>#DIV/0!</v>
      </c>
      <c r="AF51" s="149" t="e">
        <f>SUMIFS('OTV-广告位'!$U:$U,'OTV-广告位'!$R:$R,TA!AF$39,'OTV-广告位'!$P:$P,TA!$I51,'OTV-广告位'!$Q:$Q,Market!$D$7)/SUMIFS('OTV-广告位'!$U:$U,'OTV-广告位'!$R:$R,TA!AF$39,'OTV-广告位'!$P:$P,TA!$I51,'OTV-广告位'!$Q:$Q,'OTV-广告位'!$Q$7)</f>
        <v>#DIV/0!</v>
      </c>
      <c r="AG51" s="149" t="e">
        <f>SUMIFS('OTV-广告位'!$U:$U,'OTV-广告位'!$R:$R,TA!AG$39,'OTV-广告位'!$P:$P,TA!$I51,'OTV-广告位'!$Q:$Q,Market!$D$7)/SUMIFS('OTV-广告位'!$U:$U,'OTV-广告位'!$R:$R,TA!AG$39,'OTV-广告位'!$P:$P,TA!$I51,'OTV-广告位'!$Q:$Q,'OTV-广告位'!$Q$7)</f>
        <v>#DIV/0!</v>
      </c>
      <c r="AH51" s="149" t="e">
        <f>SUMIFS('OTV-广告位'!$U:$U,'OTV-广告位'!$R:$R,TA!AH$39,'OTV-广告位'!$P:$P,TA!$I51,'OTV-广告位'!$B:$B,'OTV-广告位'!$B$8)/SUMIFS('OTV-广告位'!$U:$U,'OTV-广告位'!$R:$R,TA!AH$39,'OTV-广告位'!$P:$P,TA!$I51,'OTV-广告位'!$B:$B,'OTV-广告位'!$B$7)</f>
        <v>#DIV/0!</v>
      </c>
      <c r="AI51" s="149" t="e">
        <f>SUMIFS('OTV-广告位'!$U:$U,'OTV-广告位'!$R:$R,TA!AI$39,'OTV-广告位'!$P:$P,TA!$I51,'OTV-广告位'!$B:$B,'OTV-广告位'!$B$8)/SUMIFS('OTV-广告位'!$U:$U,'OTV-广告位'!$R:$R,TA!AI$39,'OTV-广告位'!$P:$P,TA!$I51,'OTV-广告位'!$B:$B,'OTV-广告位'!$B$7)</f>
        <v>#DIV/0!</v>
      </c>
      <c r="AK51" s="148" t="str">
        <f t="shared" si="51"/>
        <v>济南</v>
      </c>
      <c r="AL51" s="149" t="e">
        <f>SUMIFS('OTV-广告位'!$V:$V,'OTV-广告位'!$R:$R,TA!AL$39,'OTV-广告位'!$P:$P,TA!$I51,'OTV-广告位'!$Q:$Q,Market!$D$7)/SUMIFS('OTV-广告位'!$U:$U,'OTV-广告位'!$R:$R,TA!AL$39,'OTV-广告位'!$P:$P,TA!$I51,'OTV-广告位'!$Q:$Q,'OTV-广告位'!$Q$6)</f>
        <v>#DIV/0!</v>
      </c>
      <c r="AM51" s="149" t="e">
        <f>SUMIFS('OTV-广告位'!$V:$V,'OTV-广告位'!$R:$R,TA!AM$39,'OTV-广告位'!$P:$P,TA!$I51,'OTV-广告位'!$Q:$Q,Market!$D$7)/SUMIFS('OTV-广告位'!$U:$U,'OTV-广告位'!$R:$R,TA!AM$39,'OTV-广告位'!$P:$P,TA!$I51,'OTV-广告位'!$Q:$Q,'OTV-广告位'!$Q$6)</f>
        <v>#DIV/0!</v>
      </c>
      <c r="AN51" s="149" t="e">
        <f>SUMIFS('OTV-广告位'!$V:$V,'OTV-广告位'!$R:$R,TA!AN$39,'OTV-广告位'!$P:$P,TA!$I51,'OTV-广告位'!$Q:$Q,Market!$D$7)/SUMIFS('OTV-广告位'!$U:$U,'OTV-广告位'!$R:$R,TA!AN$39,'OTV-广告位'!$P:$P,TA!$I51,'OTV-广告位'!$Q:$Q,'OTV-广告位'!$Q$6)</f>
        <v>#DIV/0!</v>
      </c>
      <c r="AO51" s="149" t="e">
        <f>SUMIFS('OTV-广告位'!$Y:$Y,'OTV-广告位'!$R:$R,TA!AO$39,'OTV-广告位'!$P:$P,TA!$I51,'OTV-广告位'!$B:$B,'OTV-广告位'!$B$8)/SUMIFS('OTV-广告位'!$U:$U,'OTV-广告位'!$R:$R,TA!AO$39,'OTV-广告位'!$P:$P,TA!$I51,'OTV-广告位'!$B:$B,'OTV-广告位'!$B$6)</f>
        <v>#DIV/0!</v>
      </c>
      <c r="AP51" s="149" t="e">
        <f>SUMIFS('OTV-广告位'!$Y:$Y,'OTV-广告位'!$R:$R,TA!AP$39,'OTV-广告位'!$P:$P,TA!$I51,'OTV-广告位'!$B:$B,'OTV-广告位'!$B$8)/SUMIFS('OTV-广告位'!$U:$U,'OTV-广告位'!$R:$R,TA!AP$39,'OTV-广告位'!$P:$P,TA!$I51,'OTV-广告位'!$B:$B,'OTV-广告位'!$B$6)</f>
        <v>#DIV/0!</v>
      </c>
      <c r="AR51" s="148" t="str">
        <f t="shared" si="52"/>
        <v>济南</v>
      </c>
      <c r="AS51" s="150" t="e">
        <f>SUMIFS('OTV-广告位'!$V:$V,'OTV-广告位'!$R:$R,TA!AS$39,'OTV-广告位'!$P:$P,TA!$I51,'OTV-广告位'!$Q:$Q,Market!$D$7)/SUMIFS('OTV-广告位'!$S:$S,'OTV-广告位'!$R:$R,TA!AS$39,'OTV-广告位'!$P:$P,TA!$I51,'OTV-广告位'!$Q:$Q,'OTV-广告位'!$Q$6)*1000</f>
        <v>#DIV/0!</v>
      </c>
      <c r="AT51" s="150" t="e">
        <f>SUMIFS('OTV-广告位'!$V:$V,'OTV-广告位'!$R:$R,TA!AT$39,'OTV-广告位'!$P:$P,TA!$I51,'OTV-广告位'!$Q:$Q,Market!$D$7)/SUMIFS('OTV-广告位'!$S:$S,'OTV-广告位'!$R:$R,TA!AT$39,'OTV-广告位'!$P:$P,TA!$I51,'OTV-广告位'!$Q:$Q,'OTV-广告位'!$Q$6)*1000</f>
        <v>#DIV/0!</v>
      </c>
      <c r="AU51" s="150" t="e">
        <f>SUMIFS('OTV-广告位'!$V:$V,'OTV-广告位'!$R:$R,TA!AU$39,'OTV-广告位'!$P:$P,TA!$I51,'OTV-广告位'!$Q:$Q,Market!$D$7)/SUMIFS('OTV-广告位'!$S:$S,'OTV-广告位'!$R:$R,TA!AU$39,'OTV-广告位'!$P:$P,TA!$I51,'OTV-广告位'!$Q:$Q,'OTV-广告位'!$Q$6)*1000</f>
        <v>#DIV/0!</v>
      </c>
      <c r="AV51" s="151" t="e">
        <f>SUMIFS('OTV-广告位'!$Y:$Y,'OTV-广告位'!$R:$R,TA!AV$39,'OTV-广告位'!$P:$P,TA!$I51,'OTV-广告位'!$B:$B,'OTV-广告位'!$B$8)/SUMIFS('OTV-广告位'!$S:$S,'OTV-广告位'!$R:$R,TA!AV$39,'OTV-广告位'!$P:$P,TA!$I51,'OTV-广告位'!$B:$B,'OTV-广告位'!$B$6)*1000</f>
        <v>#DIV/0!</v>
      </c>
      <c r="AW51" s="151" t="e">
        <f>SUMIFS('OTV-广告位'!$Y:$Y,'OTV-广告位'!$R:$R,TA!AW$39,'OTV-广告位'!$P:$P,TA!$I51,'OTV-广告位'!$B:$B,'OTV-广告位'!$B$8)/SUMIFS('OTV-广告位'!$S:$S,'OTV-广告位'!$R:$R,TA!AW$39,'OTV-广告位'!$P:$P,TA!$I51,'OTV-广告位'!$B:$B,'OTV-广告位'!$B$6)*1000</f>
        <v>#DIV/0!</v>
      </c>
      <c r="AY51" s="148" t="str">
        <f t="shared" si="53"/>
        <v>济南</v>
      </c>
      <c r="AZ51" s="150" t="e">
        <f>Cost!G15/SUMIFS('OTV-广告位'!$V:$V,'OTV-广告位'!$P:$P,TA!$AY51,'OTV-广告位'!$R:$R,TA!AZ$39,'OTV-广告位'!$Q:$Q,Market!$D$7)</f>
        <v>#DIV/0!</v>
      </c>
      <c r="BA51" s="150" t="e">
        <f>Cost!H15/SUMIFS('OTV-广告位'!$V:$V,'OTV-广告位'!$P:$P,TA!$AY51,'OTV-广告位'!$R:$R,TA!BA$39,'OTV-广告位'!$Q:$Q,Market!$D$7)</f>
        <v>#DIV/0!</v>
      </c>
      <c r="BB51" s="150" t="e">
        <f>Cost!J15/SUMIFS('OTV-广告位'!$V:$V,'OTV-广告位'!$P:$P,TA!$AY51,'OTV-广告位'!$R:$R,TA!BB$39,'OTV-广告位'!$Q:$Q,Market!$D$7)</f>
        <v>#DIV/0!</v>
      </c>
      <c r="BC51" s="150" t="e">
        <f>Cost!K15/SUMIFS('OTV-广告位'!$V:$V,'OTV-广告位'!$P:$P,TA!$AY51,'OTV-广告位'!$R:$R,TA!BC$39,'OTV-广告位'!$Q:$Q,Market!$D$7)</f>
        <v>#DIV/0!</v>
      </c>
      <c r="BD51" s="150" t="e">
        <f>Cost!M15/SUMIFS('OTV-广告位'!$V:$V,'OTV-广告位'!$P:$P,TA!$AY51,'OTV-广告位'!$R:$R,TA!BD$39,'OTV-广告位'!$Q:$Q,Market!$D$7)</f>
        <v>#DIV/0!</v>
      </c>
    </row>
    <row r="52" spans="2:56" hidden="1">
      <c r="B52" s="152" t="s">
        <v>0</v>
      </c>
      <c r="C52" s="149" t="e">
        <f>SUMIFS(Spotplan!$E:$E,Spotplan!$B:$B,TA!C$39,Spotplan!$C:$C,TA!$B52,Spotplan!$A:$A,TA!$B$38)/SUMIFS(Spotplan!$E:$E,Spotplan!$C:$C,TA!$B52,Spotplan!$A:$A,TA!$B$38)</f>
        <v>#DIV/0!</v>
      </c>
      <c r="D52" s="149" t="e">
        <f>SUMIFS(Spotplan!$E:$E,Spotplan!$B:$B,TA!D$39,Spotplan!$C:$C,TA!$B52,Spotplan!$A:$A,TA!$B$38)/SUMIFS(Spotplan!$E:$E,Spotplan!$C:$C,TA!$B52,Spotplan!$A:$A,TA!$B$38)</f>
        <v>#DIV/0!</v>
      </c>
      <c r="E52" s="149" t="e">
        <f>SUMIFS(Spotplan!$E:$E,Spotplan!$B:$B,TA!E$39,Spotplan!$C:$C,TA!$B52,Spotplan!$A:$A,TA!$B$38)/SUMIFS(Spotplan!$E:$E,Spotplan!$C:$C,TA!$B52,Spotplan!$A:$A,TA!$B$38)</f>
        <v>#DIV/0!</v>
      </c>
      <c r="F52" s="149" t="e">
        <f>SUMIFS(Spotplan!$E:$E,Spotplan!$B:$B,TA!F$39,Spotplan!$C:$C,TA!$B52,Spotplan!$A:$A,TA!$B$38)/SUMIFS(Spotplan!$E:$E,Spotplan!$C:$C,TA!$B52,Spotplan!$A:$A,TA!$B$38)</f>
        <v>#DIV/0!</v>
      </c>
      <c r="G52" s="149" t="e">
        <f>SUMIFS(Spotplan!$E:$E,Spotplan!$B:$B,TA!G$39,Spotplan!$C:$C,TA!$B52,Spotplan!$A:$A,TA!$B$38)/SUMIFS(Spotplan!$E:$E,Spotplan!$C:$C,TA!$B52,Spotplan!$A:$A,TA!$B$38)</f>
        <v>#DIV/0!</v>
      </c>
      <c r="I52" s="148" t="str">
        <f t="shared" si="42"/>
        <v>杭州</v>
      </c>
      <c r="J52" s="149" t="e">
        <f>SUMIFS('OTV-广告位'!$S:$S,'OTV-广告位'!$R:$R,TA!J$39,'OTV-广告位'!$P:$P,TA!$I52,'OTV-广告位'!$Q:$Q,'OTV-广告位'!$Q$7)/SUMIFS('OTV-广告位'!$S:$S,'OTV-广告位'!$R:$R,TA!J$39,'OTV-广告位'!$P:$P,TA!$I52,'OTV-广告位'!$Q:$Q,'OTV-广告位'!$Q$6)</f>
        <v>#DIV/0!</v>
      </c>
      <c r="K52" s="149" t="e">
        <f>SUMIFS('OTV-广告位'!$S:$S,'OTV-广告位'!$R:$R,TA!K$39,'OTV-广告位'!$P:$P,TA!$I52,'OTV-广告位'!$Q:$Q,'OTV-广告位'!$Q$7)/SUMIFS('OTV-广告位'!$S:$S,'OTV-广告位'!$R:$R,TA!K$39,'OTV-广告位'!$P:$P,TA!$I52,'OTV-广告位'!$Q:$Q,'OTV-广告位'!$Q$6)</f>
        <v>#DIV/0!</v>
      </c>
      <c r="L52" s="149" t="e">
        <f>SUMIFS('OTV-广告位'!$S:$S,'OTV-广告位'!$R:$R,TA!L$39,'OTV-广告位'!$P:$P,TA!$I52,'OTV-广告位'!$Q:$Q,'OTV-广告位'!$Q$7)/SUMIFS('OTV-广告位'!$S:$S,'OTV-广告位'!$R:$R,TA!L$39,'OTV-广告位'!$P:$P,TA!$I52,'OTV-广告位'!$Q:$Q,'OTV-广告位'!$Q$6)</f>
        <v>#DIV/0!</v>
      </c>
      <c r="M52" s="149" t="e">
        <f>SUMIFS('OTV-广告位'!$S:$S,'OTV-广告位'!$R:$R,TA!M$39,'OTV-广告位'!$P:$P,TA!$I52,'OTV-广告位'!$B:$B,'OTV-广告位'!$B$7)/SUMIFS('OTV-广告位'!$S:$S,'OTV-广告位'!$R:$R,TA!M$39,'OTV-广告位'!$P:$P,TA!$I52,'OTV-广告位'!$B:$B,'OTV-广告位'!$B$6)</f>
        <v>#DIV/0!</v>
      </c>
      <c r="N52" s="149" t="e">
        <f>SUMIFS('OTV-广告位'!$S:$S,'OTV-广告位'!$R:$R,TA!N$39,'OTV-广告位'!$P:$P,TA!$I52,'OTV-广告位'!$B:$B,'OTV-广告位'!$B$7)/SUMIFS('OTV-广告位'!$S:$S,'OTV-广告位'!$R:$R,TA!N$39,'OTV-广告位'!$P:$P,TA!$I52,'OTV-广告位'!$B:$B,'OTV-广告位'!$B$6)</f>
        <v>#DIV/0!</v>
      </c>
      <c r="P52" s="148" t="str">
        <f t="shared" si="49"/>
        <v>杭州</v>
      </c>
      <c r="Q52" s="149" t="e">
        <f>SUMIFS('OTV-广告位'!$S:$S,'OTV-广告位'!$R:$R,TA!Q$39,'OTV-广告位'!$P:$P,TA!$I52,'OTV-广告位'!$Q:$Q,Market!$D$7)/SUMIFS('OTV-广告位'!$S:$S,'OTV-广告位'!$R:$R,TA!Q$39,'OTV-广告位'!$P:$P,TA!$I52,'OTV-广告位'!$Q:$Q,'OTV-广告位'!$Q$7)</f>
        <v>#DIV/0!</v>
      </c>
      <c r="R52" s="149" t="e">
        <f>SUMIFS('OTV-广告位'!$S:$S,'OTV-广告位'!$R:$R,TA!R$39,'OTV-广告位'!$P:$P,TA!$I52,'OTV-广告位'!$Q:$Q,Market!$D$7)/SUMIFS('OTV-广告位'!$S:$S,'OTV-广告位'!$R:$R,TA!R$39,'OTV-广告位'!$P:$P,TA!$I52,'OTV-广告位'!$Q:$Q,'OTV-广告位'!$Q$7)</f>
        <v>#DIV/0!</v>
      </c>
      <c r="S52" s="149" t="e">
        <f>SUMIFS('OTV-广告位'!$S:$S,'OTV-广告位'!$R:$R,TA!S$39,'OTV-广告位'!$P:$P,TA!$I52,'OTV-广告位'!$Q:$Q,Market!$D$7)/SUMIFS('OTV-广告位'!$S:$S,'OTV-广告位'!$R:$R,TA!S$39,'OTV-广告位'!$P:$P,TA!$I52,'OTV-广告位'!$Q:$Q,'OTV-广告位'!$Q$7)</f>
        <v>#DIV/0!</v>
      </c>
      <c r="T52" s="149" t="e">
        <f>SUMIFS('OTV-广告位'!$S:$S,'OTV-广告位'!$R:$R,TA!T$39,'OTV-广告位'!$P:$P,TA!$I52,'OTV-广告位'!$B:$B,'OTV-广告位'!$B$8)/SUMIFS('OTV-广告位'!$S:$S,'OTV-广告位'!$R:$R,TA!T$39,'OTV-广告位'!$P:$P,TA!$I52,'OTV-广告位'!$B:$B,'OTV-广告位'!$B$7)</f>
        <v>#DIV/0!</v>
      </c>
      <c r="U52" s="149" t="e">
        <f>SUMIFS('OTV-广告位'!$S:$S,'OTV-广告位'!$R:$R,TA!U$39,'OTV-广告位'!$P:$P,TA!$I52,'OTV-广告位'!$B:$B,'OTV-广告位'!$B$8)/SUMIFS('OTV-广告位'!$S:$S,'OTV-广告位'!$R:$R,TA!U$39,'OTV-广告位'!$P:$P,TA!$I52,'OTV-广告位'!$B:$B,'OTV-广告位'!$B$7)</f>
        <v>#DIV/0!</v>
      </c>
      <c r="W52" s="148" t="str">
        <f t="shared" si="44"/>
        <v>杭州</v>
      </c>
      <c r="X52" s="149" t="e">
        <f>SUMIFS('OTV-广告位'!$S:$S,'OTV-广告位'!$R:$R,TA!X$39,'OTV-广告位'!$P:$P,TA!$I52,'OTV-广告位'!$Q:$Q,$W$6)/SUMIFS('OTV-广告位'!$S:$S,'OTV-广告位'!$R:$R,TA!X$39,'OTV-广告位'!$P:$P,TA!$I52,'OTV-广告位'!$Q:$Q,'OTV-广告位'!$Q$7)</f>
        <v>#DIV/0!</v>
      </c>
      <c r="Y52" s="149" t="e">
        <f>SUMIFS('OTV-广告位'!$S:$S,'OTV-广告位'!$R:$R,TA!Y$39,'OTV-广告位'!$P:$P,TA!$I52,'OTV-广告位'!$Q:$Q,$W$6)/SUMIFS('OTV-广告位'!$S:$S,'OTV-广告位'!$R:$R,TA!Y$39,'OTV-广告位'!$P:$P,TA!$I52,'OTV-广告位'!$Q:$Q,'OTV-广告位'!$Q$7)</f>
        <v>#DIV/0!</v>
      </c>
      <c r="Z52" s="149" t="e">
        <f>SUMIFS('OTV-广告位'!$S:$S,'OTV-广告位'!$R:$R,TA!Z$39,'OTV-广告位'!$P:$P,TA!$I52,'OTV-广告位'!$Q:$Q,$W$6)/SUMIFS('OTV-广告位'!$S:$S,'OTV-广告位'!$R:$R,TA!Z$39,'OTV-广告位'!$P:$P,TA!$I52,'OTV-广告位'!$Q:$Q,'OTV-广告位'!$Q$7)</f>
        <v>#DIV/0!</v>
      </c>
      <c r="AA52" s="149" t="e">
        <f>SUMIFS('OTV-广告位'!$S:$S,'OTV-广告位'!$R:$R,TA!AA$39,'OTV-广告位'!$P:$P,TA!$I52,'OTV-广告位'!$B:$B,'OTV-广告位'!$B$8)/SUMIFS('OTV-广告位'!$S:$S,'OTV-广告位'!$R:$R,TA!AA$39,'OTV-广告位'!$P:$P,TA!$I52,'OTV-广告位'!$B:$B,'OTV-广告位'!$B$7)</f>
        <v>#DIV/0!</v>
      </c>
      <c r="AB52" s="149" t="e">
        <f>SUMIFS('OTV-广告位'!$S:$S,'OTV-广告位'!$R:$R,TA!AB$39,'OTV-广告位'!$P:$P,TA!$I52,'OTV-广告位'!$B:$B,'OTV-广告位'!$B$8)/SUMIFS('OTV-广告位'!$S:$S,'OTV-广告位'!$R:$R,TA!AB$39,'OTV-广告位'!$P:$P,TA!$I52,'OTV-广告位'!$B:$B,'OTV-广告位'!$B$7)</f>
        <v>#DIV/0!</v>
      </c>
      <c r="AD52" s="148" t="str">
        <f t="shared" si="50"/>
        <v>杭州</v>
      </c>
      <c r="AE52" s="149" t="e">
        <f>SUMIFS('OTV-广告位'!$U:$U,'OTV-广告位'!$R:$R,TA!AE$39,'OTV-广告位'!$P:$P,TA!$I52,'OTV-广告位'!$Q:$Q,Market!$D$7)/SUMIFS('OTV-广告位'!$U:$U,'OTV-广告位'!$R:$R,TA!AE$39,'OTV-广告位'!$P:$P,TA!$I52,'OTV-广告位'!$Q:$Q,'OTV-广告位'!$Q$7)</f>
        <v>#DIV/0!</v>
      </c>
      <c r="AF52" s="149" t="e">
        <f>SUMIFS('OTV-广告位'!$U:$U,'OTV-广告位'!$R:$R,TA!AF$39,'OTV-广告位'!$P:$P,TA!$I52,'OTV-广告位'!$Q:$Q,Market!$D$7)/SUMIFS('OTV-广告位'!$U:$U,'OTV-广告位'!$R:$R,TA!AF$39,'OTV-广告位'!$P:$P,TA!$I52,'OTV-广告位'!$Q:$Q,'OTV-广告位'!$Q$7)</f>
        <v>#DIV/0!</v>
      </c>
      <c r="AG52" s="149" t="e">
        <f>SUMIFS('OTV-广告位'!$U:$U,'OTV-广告位'!$R:$R,TA!AG$39,'OTV-广告位'!$P:$P,TA!$I52,'OTV-广告位'!$Q:$Q,Market!$D$7)/SUMIFS('OTV-广告位'!$U:$U,'OTV-广告位'!$R:$R,TA!AG$39,'OTV-广告位'!$P:$P,TA!$I52,'OTV-广告位'!$Q:$Q,'OTV-广告位'!$Q$7)</f>
        <v>#DIV/0!</v>
      </c>
      <c r="AH52" s="149" t="e">
        <f>SUMIFS('OTV-广告位'!$U:$U,'OTV-广告位'!$R:$R,TA!AH$39,'OTV-广告位'!$P:$P,TA!$I52,'OTV-广告位'!$B:$B,'OTV-广告位'!$B$8)/SUMIFS('OTV-广告位'!$U:$U,'OTV-广告位'!$R:$R,TA!AH$39,'OTV-广告位'!$P:$P,TA!$I52,'OTV-广告位'!$B:$B,'OTV-广告位'!$B$7)</f>
        <v>#DIV/0!</v>
      </c>
      <c r="AI52" s="149" t="e">
        <f>SUMIFS('OTV-广告位'!$U:$U,'OTV-广告位'!$R:$R,TA!AI$39,'OTV-广告位'!$P:$P,TA!$I52,'OTV-广告位'!$B:$B,'OTV-广告位'!$B$8)/SUMIFS('OTV-广告位'!$U:$U,'OTV-广告位'!$R:$R,TA!AI$39,'OTV-广告位'!$P:$P,TA!$I52,'OTV-广告位'!$B:$B,'OTV-广告位'!$B$7)</f>
        <v>#DIV/0!</v>
      </c>
      <c r="AK52" s="148" t="str">
        <f t="shared" si="51"/>
        <v>杭州</v>
      </c>
      <c r="AL52" s="149" t="e">
        <f>SUMIFS('OTV-广告位'!$V:$V,'OTV-广告位'!$R:$R,TA!AL$39,'OTV-广告位'!$P:$P,TA!$I52,'OTV-广告位'!$Q:$Q,Market!$D$7)/SUMIFS('OTV-广告位'!$U:$U,'OTV-广告位'!$R:$R,TA!AL$39,'OTV-广告位'!$P:$P,TA!$I52,'OTV-广告位'!$Q:$Q,'OTV-广告位'!$Q$6)</f>
        <v>#DIV/0!</v>
      </c>
      <c r="AM52" s="149" t="e">
        <f>SUMIFS('OTV-广告位'!$V:$V,'OTV-广告位'!$R:$R,TA!AM$39,'OTV-广告位'!$P:$P,TA!$I52,'OTV-广告位'!$Q:$Q,Market!$D$7)/SUMIFS('OTV-广告位'!$U:$U,'OTV-广告位'!$R:$R,TA!AM$39,'OTV-广告位'!$P:$P,TA!$I52,'OTV-广告位'!$Q:$Q,'OTV-广告位'!$Q$6)</f>
        <v>#DIV/0!</v>
      </c>
      <c r="AN52" s="149" t="e">
        <f>SUMIFS('OTV-广告位'!$V:$V,'OTV-广告位'!$R:$R,TA!AN$39,'OTV-广告位'!$P:$P,TA!$I52,'OTV-广告位'!$Q:$Q,Market!$D$7)/SUMIFS('OTV-广告位'!$U:$U,'OTV-广告位'!$R:$R,TA!AN$39,'OTV-广告位'!$P:$P,TA!$I52,'OTV-广告位'!$Q:$Q,'OTV-广告位'!$Q$6)</f>
        <v>#DIV/0!</v>
      </c>
      <c r="AO52" s="149" t="e">
        <f>SUMIFS('OTV-广告位'!$Y:$Y,'OTV-广告位'!$R:$R,TA!AO$39,'OTV-广告位'!$P:$P,TA!$I52,'OTV-广告位'!$B:$B,'OTV-广告位'!$B$8)/SUMIFS('OTV-广告位'!$U:$U,'OTV-广告位'!$R:$R,TA!AO$39,'OTV-广告位'!$P:$P,TA!$I52,'OTV-广告位'!$B:$B,'OTV-广告位'!$B$6)</f>
        <v>#DIV/0!</v>
      </c>
      <c r="AP52" s="149" t="e">
        <f>SUMIFS('OTV-广告位'!$Y:$Y,'OTV-广告位'!$R:$R,TA!AP$39,'OTV-广告位'!$P:$P,TA!$I52,'OTV-广告位'!$B:$B,'OTV-广告位'!$B$8)/SUMIFS('OTV-广告位'!$U:$U,'OTV-广告位'!$R:$R,TA!AP$39,'OTV-广告位'!$P:$P,TA!$I52,'OTV-广告位'!$B:$B,'OTV-广告位'!$B$6)</f>
        <v>#DIV/0!</v>
      </c>
      <c r="AR52" s="148" t="str">
        <f t="shared" si="52"/>
        <v>杭州</v>
      </c>
      <c r="AS52" s="150" t="e">
        <f>SUMIFS('OTV-广告位'!$V:$V,'OTV-广告位'!$R:$R,TA!AS$39,'OTV-广告位'!$P:$P,TA!$I52,'OTV-广告位'!$Q:$Q,Market!$D$7)/SUMIFS('OTV-广告位'!$S:$S,'OTV-广告位'!$R:$R,TA!AS$39,'OTV-广告位'!$P:$P,TA!$I52,'OTV-广告位'!$Q:$Q,'OTV-广告位'!$Q$6)*1000</f>
        <v>#DIV/0!</v>
      </c>
      <c r="AT52" s="150" t="e">
        <f>SUMIFS('OTV-广告位'!$V:$V,'OTV-广告位'!$R:$R,TA!AT$39,'OTV-广告位'!$P:$P,TA!$I52,'OTV-广告位'!$Q:$Q,Market!$D$7)/SUMIFS('OTV-广告位'!$S:$S,'OTV-广告位'!$R:$R,TA!AT$39,'OTV-广告位'!$P:$P,TA!$I52,'OTV-广告位'!$Q:$Q,'OTV-广告位'!$Q$6)*1000</f>
        <v>#DIV/0!</v>
      </c>
      <c r="AU52" s="150" t="e">
        <f>SUMIFS('OTV-广告位'!$V:$V,'OTV-广告位'!$R:$R,TA!AU$39,'OTV-广告位'!$P:$P,TA!$I52,'OTV-广告位'!$Q:$Q,Market!$D$7)/SUMIFS('OTV-广告位'!$S:$S,'OTV-广告位'!$R:$R,TA!AU$39,'OTV-广告位'!$P:$P,TA!$I52,'OTV-广告位'!$Q:$Q,'OTV-广告位'!$Q$6)*1000</f>
        <v>#DIV/0!</v>
      </c>
      <c r="AV52" s="151" t="e">
        <f>SUMIFS('OTV-广告位'!$Y:$Y,'OTV-广告位'!$R:$R,TA!AV$39,'OTV-广告位'!$P:$P,TA!$I52,'OTV-广告位'!$B:$B,'OTV-广告位'!$B$8)/SUMIFS('OTV-广告位'!$S:$S,'OTV-广告位'!$R:$R,TA!AV$39,'OTV-广告位'!$P:$P,TA!$I52,'OTV-广告位'!$B:$B,'OTV-广告位'!$B$6)*1000</f>
        <v>#DIV/0!</v>
      </c>
      <c r="AW52" s="151" t="e">
        <f>SUMIFS('OTV-广告位'!$Y:$Y,'OTV-广告位'!$R:$R,TA!AW$39,'OTV-广告位'!$P:$P,TA!$I52,'OTV-广告位'!$B:$B,'OTV-广告位'!$B$8)/SUMIFS('OTV-广告位'!$S:$S,'OTV-广告位'!$R:$R,TA!AW$39,'OTV-广告位'!$P:$P,TA!$I52,'OTV-广告位'!$B:$B,'OTV-广告位'!$B$6)*1000</f>
        <v>#DIV/0!</v>
      </c>
      <c r="AY52" s="148" t="str">
        <f t="shared" si="53"/>
        <v>杭州</v>
      </c>
      <c r="AZ52" s="150" t="e">
        <f>Cost!G16/SUMIFS('OTV-广告位'!$V:$V,'OTV-广告位'!$P:$P,TA!$AY52,'OTV-广告位'!$R:$R,TA!AZ$39,'OTV-广告位'!$Q:$Q,Market!$D$7)</f>
        <v>#DIV/0!</v>
      </c>
      <c r="BA52" s="150" t="e">
        <f>Cost!H16/SUMIFS('OTV-广告位'!$V:$V,'OTV-广告位'!$P:$P,TA!$AY52,'OTV-广告位'!$R:$R,TA!BA$39,'OTV-广告位'!$Q:$Q,Market!$D$7)</f>
        <v>#DIV/0!</v>
      </c>
      <c r="BB52" s="150" t="e">
        <f>Cost!J16/SUMIFS('OTV-广告位'!$V:$V,'OTV-广告位'!$P:$P,TA!$AY52,'OTV-广告位'!$R:$R,TA!BB$39,'OTV-广告位'!$Q:$Q,Market!$D$7)</f>
        <v>#DIV/0!</v>
      </c>
      <c r="BC52" s="150" t="e">
        <f>Cost!K16/SUMIFS('OTV-广告位'!$V:$V,'OTV-广告位'!$P:$P,TA!$AY52,'OTV-广告位'!$R:$R,TA!BC$39,'OTV-广告位'!$Q:$Q,Market!$D$7)</f>
        <v>#DIV/0!</v>
      </c>
      <c r="BD52" s="150" t="e">
        <f>Cost!M16/SUMIFS('OTV-广告位'!$V:$V,'OTV-广告位'!$P:$P,TA!$AY52,'OTV-广告位'!$R:$R,TA!BD$39,'OTV-广告位'!$Q:$Q,Market!$D$7)</f>
        <v>#DIV/0!</v>
      </c>
    </row>
    <row r="53" spans="2:56" hidden="1">
      <c r="B53" s="152" t="s">
        <v>123</v>
      </c>
      <c r="C53" s="149" t="e">
        <f>SUMIFS(Spotplan!$E:$E,Spotplan!$B:$B,TA!C$39,Spotplan!$C:$C,TA!$B53,Spotplan!$A:$A,TA!$B$38)/SUMIFS(Spotplan!$E:$E,Spotplan!$C:$C,TA!$B53,Spotplan!$A:$A,TA!$B$38)</f>
        <v>#DIV/0!</v>
      </c>
      <c r="D53" s="149" t="e">
        <f>SUMIFS(Spotplan!$E:$E,Spotplan!$B:$B,TA!D$39,Spotplan!$C:$C,TA!$B53,Spotplan!$A:$A,TA!$B$38)/SUMIFS(Spotplan!$E:$E,Spotplan!$C:$C,TA!$B53,Spotplan!$A:$A,TA!$B$38)</f>
        <v>#DIV/0!</v>
      </c>
      <c r="E53" s="149" t="e">
        <f>SUMIFS(Spotplan!$E:$E,Spotplan!$B:$B,TA!E$39,Spotplan!$C:$C,TA!$B53,Spotplan!$A:$A,TA!$B$38)/SUMIFS(Spotplan!$E:$E,Spotplan!$C:$C,TA!$B53,Spotplan!$A:$A,TA!$B$38)</f>
        <v>#DIV/0!</v>
      </c>
      <c r="F53" s="149" t="e">
        <f>SUMIFS(Spotplan!$E:$E,Spotplan!$B:$B,TA!F$39,Spotplan!$C:$C,TA!$B53,Spotplan!$A:$A,TA!$B$38)/SUMIFS(Spotplan!$E:$E,Spotplan!$C:$C,TA!$B53,Spotplan!$A:$A,TA!$B$38)</f>
        <v>#DIV/0!</v>
      </c>
      <c r="G53" s="149" t="e">
        <f>SUMIFS(Spotplan!$E:$E,Spotplan!$B:$B,TA!G$39,Spotplan!$C:$C,TA!$B53,Spotplan!$A:$A,TA!$B$38)/SUMIFS(Spotplan!$E:$E,Spotplan!$C:$C,TA!$B53,Spotplan!$A:$A,TA!$B$38)</f>
        <v>#DIV/0!</v>
      </c>
      <c r="I53" s="148" t="str">
        <f t="shared" si="42"/>
        <v>重庆</v>
      </c>
      <c r="J53" s="149" t="e">
        <f>SUMIFS('OTV-广告位'!$S:$S,'OTV-广告位'!$R:$R,TA!J$39,'OTV-广告位'!$P:$P,TA!$I53,'OTV-广告位'!$Q:$Q,'OTV-广告位'!$Q$7)/SUMIFS('OTV-广告位'!$S:$S,'OTV-广告位'!$R:$R,TA!J$39,'OTV-广告位'!$P:$P,TA!$I53,'OTV-广告位'!$Q:$Q,'OTV-广告位'!$Q$6)</f>
        <v>#DIV/0!</v>
      </c>
      <c r="K53" s="149" t="e">
        <f>SUMIFS('OTV-广告位'!$S:$S,'OTV-广告位'!$R:$R,TA!K$39,'OTV-广告位'!$P:$P,TA!$I53,'OTV-广告位'!$Q:$Q,'OTV-广告位'!$Q$7)/SUMIFS('OTV-广告位'!$S:$S,'OTV-广告位'!$R:$R,TA!K$39,'OTV-广告位'!$P:$P,TA!$I53,'OTV-广告位'!$Q:$Q,'OTV-广告位'!$Q$6)</f>
        <v>#DIV/0!</v>
      </c>
      <c r="L53" s="149" t="e">
        <f>SUMIFS('OTV-广告位'!$S:$S,'OTV-广告位'!$R:$R,TA!L$39,'OTV-广告位'!$P:$P,TA!$I53,'OTV-广告位'!$Q:$Q,'OTV-广告位'!$Q$7)/SUMIFS('OTV-广告位'!$S:$S,'OTV-广告位'!$R:$R,TA!L$39,'OTV-广告位'!$P:$P,TA!$I53,'OTV-广告位'!$Q:$Q,'OTV-广告位'!$Q$6)</f>
        <v>#DIV/0!</v>
      </c>
      <c r="M53" s="149" t="e">
        <f>SUMIFS('OTV-广告位'!$S:$S,'OTV-广告位'!$R:$R,TA!M$39,'OTV-广告位'!$P:$P,TA!$I53,'OTV-广告位'!$B:$B,'OTV-广告位'!$B$7)/SUMIFS('OTV-广告位'!$S:$S,'OTV-广告位'!$R:$R,TA!M$39,'OTV-广告位'!$P:$P,TA!$I53,'OTV-广告位'!$B:$B,'OTV-广告位'!$B$6)</f>
        <v>#DIV/0!</v>
      </c>
      <c r="N53" s="149" t="e">
        <f>SUMIFS('OTV-广告位'!$S:$S,'OTV-广告位'!$R:$R,TA!N$39,'OTV-广告位'!$P:$P,TA!$I53,'OTV-广告位'!$B:$B,'OTV-广告位'!$B$7)/SUMIFS('OTV-广告位'!$S:$S,'OTV-广告位'!$R:$R,TA!N$39,'OTV-广告位'!$P:$P,TA!$I53,'OTV-广告位'!$B:$B,'OTV-广告位'!$B$6)</f>
        <v>#DIV/0!</v>
      </c>
      <c r="P53" s="148" t="str">
        <f t="shared" si="43"/>
        <v>重庆</v>
      </c>
      <c r="Q53" s="149" t="e">
        <f>SUMIFS('OTV-广告位'!$S:$S,'OTV-广告位'!$R:$R,TA!Q$39,'OTV-广告位'!$P:$P,TA!$I53,'OTV-广告位'!$Q:$Q,Market!$D$7)/SUMIFS('OTV-广告位'!$S:$S,'OTV-广告位'!$R:$R,TA!Q$39,'OTV-广告位'!$P:$P,TA!$I53,'OTV-广告位'!$Q:$Q,'OTV-广告位'!$Q$7)</f>
        <v>#DIV/0!</v>
      </c>
      <c r="R53" s="149" t="e">
        <f>SUMIFS('OTV-广告位'!$S:$S,'OTV-广告位'!$R:$R,TA!R$39,'OTV-广告位'!$P:$P,TA!$I53,'OTV-广告位'!$Q:$Q,Market!$D$7)/SUMIFS('OTV-广告位'!$S:$S,'OTV-广告位'!$R:$R,TA!R$39,'OTV-广告位'!$P:$P,TA!$I53,'OTV-广告位'!$Q:$Q,'OTV-广告位'!$Q$7)</f>
        <v>#DIV/0!</v>
      </c>
      <c r="S53" s="149" t="e">
        <f>SUMIFS('OTV-广告位'!$S:$S,'OTV-广告位'!$R:$R,TA!S$39,'OTV-广告位'!$P:$P,TA!$I53,'OTV-广告位'!$Q:$Q,Market!$D$7)/SUMIFS('OTV-广告位'!$S:$S,'OTV-广告位'!$R:$R,TA!S$39,'OTV-广告位'!$P:$P,TA!$I53,'OTV-广告位'!$Q:$Q,'OTV-广告位'!$Q$7)</f>
        <v>#DIV/0!</v>
      </c>
      <c r="T53" s="149" t="e">
        <f>SUMIFS('OTV-广告位'!$S:$S,'OTV-广告位'!$R:$R,TA!T$39,'OTV-广告位'!$P:$P,TA!$I53,'OTV-广告位'!$B:$B,'OTV-广告位'!$B$8)/SUMIFS('OTV-广告位'!$S:$S,'OTV-广告位'!$R:$R,TA!T$39,'OTV-广告位'!$P:$P,TA!$I53,'OTV-广告位'!$B:$B,'OTV-广告位'!$B$7)</f>
        <v>#DIV/0!</v>
      </c>
      <c r="U53" s="149" t="e">
        <f>SUMIFS('OTV-广告位'!$S:$S,'OTV-广告位'!$R:$R,TA!U$39,'OTV-广告位'!$P:$P,TA!$I53,'OTV-广告位'!$B:$B,'OTV-广告位'!$B$8)/SUMIFS('OTV-广告位'!$S:$S,'OTV-广告位'!$R:$R,TA!U$39,'OTV-广告位'!$P:$P,TA!$I53,'OTV-广告位'!$B:$B,'OTV-广告位'!$B$7)</f>
        <v>#DIV/0!</v>
      </c>
      <c r="W53" s="148" t="str">
        <f t="shared" si="44"/>
        <v>重庆</v>
      </c>
      <c r="X53" s="149" t="e">
        <f>SUMIFS('OTV-广告位'!$S:$S,'OTV-广告位'!$R:$R,TA!X$39,'OTV-广告位'!$P:$P,TA!$I53,'OTV-广告位'!$Q:$Q,$W$6)/SUMIFS('OTV-广告位'!$S:$S,'OTV-广告位'!$R:$R,TA!X$39,'OTV-广告位'!$P:$P,TA!$I53,'OTV-广告位'!$Q:$Q,'OTV-广告位'!$Q$7)</f>
        <v>#DIV/0!</v>
      </c>
      <c r="Y53" s="149" t="e">
        <f>SUMIFS('OTV-广告位'!$S:$S,'OTV-广告位'!$R:$R,TA!Y$39,'OTV-广告位'!$P:$P,TA!$I53,'OTV-广告位'!$Q:$Q,$W$6)/SUMIFS('OTV-广告位'!$S:$S,'OTV-广告位'!$R:$R,TA!Y$39,'OTV-广告位'!$P:$P,TA!$I53,'OTV-广告位'!$Q:$Q,'OTV-广告位'!$Q$7)</f>
        <v>#DIV/0!</v>
      </c>
      <c r="Z53" s="149" t="e">
        <f>SUMIFS('OTV-广告位'!$S:$S,'OTV-广告位'!$R:$R,TA!Z$39,'OTV-广告位'!$P:$P,TA!$I53,'OTV-广告位'!$Q:$Q,$W$6)/SUMIFS('OTV-广告位'!$S:$S,'OTV-广告位'!$R:$R,TA!Z$39,'OTV-广告位'!$P:$P,TA!$I53,'OTV-广告位'!$Q:$Q,'OTV-广告位'!$Q$7)</f>
        <v>#DIV/0!</v>
      </c>
      <c r="AA53" s="149" t="e">
        <f>SUMIFS('OTV-广告位'!$S:$S,'OTV-广告位'!$R:$R,TA!AA$39,'OTV-广告位'!$P:$P,TA!$I53,'OTV-广告位'!$B:$B,'OTV-广告位'!$B$8)/SUMIFS('OTV-广告位'!$S:$S,'OTV-广告位'!$R:$R,TA!AA$39,'OTV-广告位'!$P:$P,TA!$I53,'OTV-广告位'!$B:$B,'OTV-广告位'!$B$7)</f>
        <v>#DIV/0!</v>
      </c>
      <c r="AB53" s="149" t="e">
        <f>SUMIFS('OTV-广告位'!$S:$S,'OTV-广告位'!$R:$R,TA!AB$39,'OTV-广告位'!$P:$P,TA!$I53,'OTV-广告位'!$B:$B,'OTV-广告位'!$B$8)/SUMIFS('OTV-广告位'!$S:$S,'OTV-广告位'!$R:$R,TA!AB$39,'OTV-广告位'!$P:$P,TA!$I53,'OTV-广告位'!$B:$B,'OTV-广告位'!$B$7)</f>
        <v>#DIV/0!</v>
      </c>
      <c r="AD53" s="148" t="str">
        <f t="shared" si="45"/>
        <v>重庆</v>
      </c>
      <c r="AE53" s="149" t="e">
        <f>SUMIFS('OTV-广告位'!$U:$U,'OTV-广告位'!$R:$R,TA!AE$39,'OTV-广告位'!$P:$P,TA!$I53,'OTV-广告位'!$Q:$Q,Market!$D$7)/SUMIFS('OTV-广告位'!$U:$U,'OTV-广告位'!$R:$R,TA!AE$39,'OTV-广告位'!$P:$P,TA!$I53,'OTV-广告位'!$Q:$Q,'OTV-广告位'!$Q$7)</f>
        <v>#DIV/0!</v>
      </c>
      <c r="AF53" s="149" t="e">
        <f>SUMIFS('OTV-广告位'!$U:$U,'OTV-广告位'!$R:$R,TA!AF$39,'OTV-广告位'!$P:$P,TA!$I53,'OTV-广告位'!$Q:$Q,Market!$D$7)/SUMIFS('OTV-广告位'!$U:$U,'OTV-广告位'!$R:$R,TA!AF$39,'OTV-广告位'!$P:$P,TA!$I53,'OTV-广告位'!$Q:$Q,'OTV-广告位'!$Q$7)</f>
        <v>#DIV/0!</v>
      </c>
      <c r="AG53" s="149" t="e">
        <f>SUMIFS('OTV-广告位'!$U:$U,'OTV-广告位'!$R:$R,TA!AG$39,'OTV-广告位'!$P:$P,TA!$I53,'OTV-广告位'!$Q:$Q,Market!$D$7)/SUMIFS('OTV-广告位'!$U:$U,'OTV-广告位'!$R:$R,TA!AG$39,'OTV-广告位'!$P:$P,TA!$I53,'OTV-广告位'!$Q:$Q,'OTV-广告位'!$Q$7)</f>
        <v>#DIV/0!</v>
      </c>
      <c r="AH53" s="149" t="e">
        <f>SUMIFS('OTV-广告位'!$U:$U,'OTV-广告位'!$R:$R,TA!AH$39,'OTV-广告位'!$P:$P,TA!$I53,'OTV-广告位'!$B:$B,'OTV-广告位'!$B$8)/SUMIFS('OTV-广告位'!$U:$U,'OTV-广告位'!$R:$R,TA!AH$39,'OTV-广告位'!$P:$P,TA!$I53,'OTV-广告位'!$B:$B,'OTV-广告位'!$B$7)</f>
        <v>#DIV/0!</v>
      </c>
      <c r="AI53" s="149" t="e">
        <f>SUMIFS('OTV-广告位'!$U:$U,'OTV-广告位'!$R:$R,TA!AI$39,'OTV-广告位'!$P:$P,TA!$I53,'OTV-广告位'!$B:$B,'OTV-广告位'!$B$8)/SUMIFS('OTV-广告位'!$U:$U,'OTV-广告位'!$R:$R,TA!AI$39,'OTV-广告位'!$P:$P,TA!$I53,'OTV-广告位'!$B:$B,'OTV-广告位'!$B$7)</f>
        <v>#DIV/0!</v>
      </c>
      <c r="AK53" s="148" t="str">
        <f t="shared" si="46"/>
        <v>重庆</v>
      </c>
      <c r="AL53" s="149" t="e">
        <f>SUMIFS('OTV-广告位'!$V:$V,'OTV-广告位'!$R:$R,TA!AL$39,'OTV-广告位'!$P:$P,TA!$I53,'OTV-广告位'!$Q:$Q,Market!$D$7)/SUMIFS('OTV-广告位'!$U:$U,'OTV-广告位'!$R:$R,TA!AL$39,'OTV-广告位'!$P:$P,TA!$I53,'OTV-广告位'!$Q:$Q,'OTV-广告位'!$Q$6)</f>
        <v>#DIV/0!</v>
      </c>
      <c r="AM53" s="149" t="e">
        <f>SUMIFS('OTV-广告位'!$V:$V,'OTV-广告位'!$R:$R,TA!AM$39,'OTV-广告位'!$P:$P,TA!$I53,'OTV-广告位'!$Q:$Q,Market!$D$7)/SUMIFS('OTV-广告位'!$U:$U,'OTV-广告位'!$R:$R,TA!AM$39,'OTV-广告位'!$P:$P,TA!$I53,'OTV-广告位'!$Q:$Q,'OTV-广告位'!$Q$6)</f>
        <v>#DIV/0!</v>
      </c>
      <c r="AN53" s="149" t="e">
        <f>SUMIFS('OTV-广告位'!$V:$V,'OTV-广告位'!$R:$R,TA!AN$39,'OTV-广告位'!$P:$P,TA!$I53,'OTV-广告位'!$Q:$Q,Market!$D$7)/SUMIFS('OTV-广告位'!$U:$U,'OTV-广告位'!$R:$R,TA!AN$39,'OTV-广告位'!$P:$P,TA!$I53,'OTV-广告位'!$Q:$Q,'OTV-广告位'!$Q$6)</f>
        <v>#DIV/0!</v>
      </c>
      <c r="AO53" s="149" t="e">
        <f>SUMIFS('OTV-广告位'!$Y:$Y,'OTV-广告位'!$R:$R,TA!AO$39,'OTV-广告位'!$P:$P,TA!$I53,'OTV-广告位'!$B:$B,'OTV-广告位'!$B$8)/SUMIFS('OTV-广告位'!$U:$U,'OTV-广告位'!$R:$R,TA!AO$39,'OTV-广告位'!$P:$P,TA!$I53,'OTV-广告位'!$B:$B,'OTV-广告位'!$B$6)</f>
        <v>#DIV/0!</v>
      </c>
      <c r="AP53" s="149" t="e">
        <f>SUMIFS('OTV-广告位'!$Y:$Y,'OTV-广告位'!$R:$R,TA!AP$39,'OTV-广告位'!$P:$P,TA!$I53,'OTV-广告位'!$B:$B,'OTV-广告位'!$B$8)/SUMIFS('OTV-广告位'!$U:$U,'OTV-广告位'!$R:$R,TA!AP$39,'OTV-广告位'!$P:$P,TA!$I53,'OTV-广告位'!$B:$B,'OTV-广告位'!$B$6)</f>
        <v>#DIV/0!</v>
      </c>
      <c r="AR53" s="148" t="str">
        <f t="shared" si="47"/>
        <v>重庆</v>
      </c>
      <c r="AS53" s="150" t="e">
        <f>SUMIFS('OTV-广告位'!$V:$V,'OTV-广告位'!$R:$R,TA!AS$39,'OTV-广告位'!$P:$P,TA!$I53,'OTV-广告位'!$Q:$Q,Market!$D$7)/SUMIFS('OTV-广告位'!$S:$S,'OTV-广告位'!$R:$R,TA!AS$39,'OTV-广告位'!$P:$P,TA!$I53,'OTV-广告位'!$Q:$Q,'OTV-广告位'!$Q$6)*1000</f>
        <v>#DIV/0!</v>
      </c>
      <c r="AT53" s="150" t="e">
        <f>SUMIFS('OTV-广告位'!$V:$V,'OTV-广告位'!$R:$R,TA!AT$39,'OTV-广告位'!$P:$P,TA!$I53,'OTV-广告位'!$Q:$Q,Market!$D$7)/SUMIFS('OTV-广告位'!$S:$S,'OTV-广告位'!$R:$R,TA!AT$39,'OTV-广告位'!$P:$P,TA!$I53,'OTV-广告位'!$Q:$Q,'OTV-广告位'!$Q$6)*1000</f>
        <v>#DIV/0!</v>
      </c>
      <c r="AU53" s="150" t="e">
        <f>SUMIFS('OTV-广告位'!$V:$V,'OTV-广告位'!$R:$R,TA!AU$39,'OTV-广告位'!$P:$P,TA!$I53,'OTV-广告位'!$Q:$Q,Market!$D$7)/SUMIFS('OTV-广告位'!$S:$S,'OTV-广告位'!$R:$R,TA!AU$39,'OTV-广告位'!$P:$P,TA!$I53,'OTV-广告位'!$Q:$Q,'OTV-广告位'!$Q$6)*1000</f>
        <v>#DIV/0!</v>
      </c>
      <c r="AV53" s="151" t="e">
        <f>SUMIFS('OTV-广告位'!$Y:$Y,'OTV-广告位'!$R:$R,TA!AV$39,'OTV-广告位'!$P:$P,TA!$I53,'OTV-广告位'!$B:$B,'OTV-广告位'!$B$8)/SUMIFS('OTV-广告位'!$S:$S,'OTV-广告位'!$R:$R,TA!AV$39,'OTV-广告位'!$P:$P,TA!$I53,'OTV-广告位'!$B:$B,'OTV-广告位'!$B$6)*1000</f>
        <v>#DIV/0!</v>
      </c>
      <c r="AW53" s="151" t="e">
        <f>SUMIFS('OTV-广告位'!$Y:$Y,'OTV-广告位'!$R:$R,TA!AW$39,'OTV-广告位'!$P:$P,TA!$I53,'OTV-广告位'!$B:$B,'OTV-广告位'!$B$8)/SUMIFS('OTV-广告位'!$S:$S,'OTV-广告位'!$R:$R,TA!AW$39,'OTV-广告位'!$P:$P,TA!$I53,'OTV-广告位'!$B:$B,'OTV-广告位'!$B$6)*1000</f>
        <v>#DIV/0!</v>
      </c>
      <c r="AY53" s="148" t="str">
        <f t="shared" si="53"/>
        <v>重庆</v>
      </c>
      <c r="AZ53" s="150" t="e">
        <f>Cost!G17/SUMIFS('OTV-广告位'!$V:$V,'OTV-广告位'!$P:$P,TA!$AY53,'OTV-广告位'!$R:$R,TA!AZ$39,'OTV-广告位'!$Q:$Q,Market!$D$7)</f>
        <v>#DIV/0!</v>
      </c>
      <c r="BA53" s="150" t="e">
        <f>Cost!H17/SUMIFS('OTV-广告位'!$V:$V,'OTV-广告位'!$P:$P,TA!$AY53,'OTV-广告位'!$R:$R,TA!BA$39,'OTV-广告位'!$Q:$Q,Market!$D$7)</f>
        <v>#DIV/0!</v>
      </c>
      <c r="BB53" s="150" t="e">
        <f>Cost!J17/SUMIFS('OTV-广告位'!$V:$V,'OTV-广告位'!$P:$P,TA!$AY53,'OTV-广告位'!$R:$R,TA!BB$39,'OTV-广告位'!$Q:$Q,Market!$D$7)</f>
        <v>#DIV/0!</v>
      </c>
      <c r="BC53" s="150" t="e">
        <f>Cost!K17/SUMIFS('OTV-广告位'!$V:$V,'OTV-广告位'!$P:$P,TA!$AY53,'OTV-广告位'!$R:$R,TA!BC$39,'OTV-广告位'!$Q:$Q,Market!$D$7)</f>
        <v>#DIV/0!</v>
      </c>
      <c r="BD53" s="150" t="e">
        <f>Cost!M17/SUMIFS('OTV-广告位'!$V:$V,'OTV-广告位'!$P:$P,TA!$AY53,'OTV-广告位'!$R:$R,TA!BD$39,'OTV-广告位'!$Q:$Q,Market!$D$7)</f>
        <v>#DIV/0!</v>
      </c>
    </row>
    <row r="54" spans="2:56" hidden="1">
      <c r="B54" s="152" t="s">
        <v>124</v>
      </c>
      <c r="C54" s="149" t="e">
        <f>SUMIFS(Spotplan!$E:$E,Spotplan!$B:$B,TA!C$39,Spotplan!$C:$C,TA!$B54,Spotplan!$A:$A,TA!$B$38)/SUMIFS(Spotplan!$E:$E,Spotplan!$C:$C,TA!$B54,Spotplan!$A:$A,TA!$B$38)</f>
        <v>#DIV/0!</v>
      </c>
      <c r="D54" s="149" t="e">
        <f>SUMIFS(Spotplan!$E:$E,Spotplan!$B:$B,TA!D$39,Spotplan!$C:$C,TA!$B54,Spotplan!$A:$A,TA!$B$38)/SUMIFS(Spotplan!$E:$E,Spotplan!$C:$C,TA!$B54,Spotplan!$A:$A,TA!$B$38)</f>
        <v>#DIV/0!</v>
      </c>
      <c r="E54" s="149" t="e">
        <f>SUMIFS(Spotplan!$E:$E,Spotplan!$B:$B,TA!E$39,Spotplan!$C:$C,TA!$B54,Spotplan!$A:$A,TA!$B$38)/SUMIFS(Spotplan!$E:$E,Spotplan!$C:$C,TA!$B54,Spotplan!$A:$A,TA!$B$38)</f>
        <v>#DIV/0!</v>
      </c>
      <c r="F54" s="149" t="e">
        <f>SUMIFS(Spotplan!$E:$E,Spotplan!$B:$B,TA!F$39,Spotplan!$C:$C,TA!$B54,Spotplan!$A:$A,TA!$B$38)/SUMIFS(Spotplan!$E:$E,Spotplan!$C:$C,TA!$B54,Spotplan!$A:$A,TA!$B$38)</f>
        <v>#DIV/0!</v>
      </c>
      <c r="G54" s="149" t="e">
        <f>SUMIFS(Spotplan!$E:$E,Spotplan!$B:$B,TA!G$39,Spotplan!$C:$C,TA!$B54,Spotplan!$A:$A,TA!$B$38)/SUMIFS(Spotplan!$E:$E,Spotplan!$C:$C,TA!$B54,Spotplan!$A:$A,TA!$B$38)</f>
        <v>#DIV/0!</v>
      </c>
      <c r="I54" s="148" t="str">
        <f t="shared" si="42"/>
        <v>沈阳</v>
      </c>
      <c r="J54" s="149" t="e">
        <f>SUMIFS('OTV-广告位'!$S:$S,'OTV-广告位'!$R:$R,TA!J$39,'OTV-广告位'!$P:$P,TA!$I54,'OTV-广告位'!$Q:$Q,'OTV-广告位'!$Q$7)/SUMIFS('OTV-广告位'!$S:$S,'OTV-广告位'!$R:$R,TA!J$39,'OTV-广告位'!$P:$P,TA!$I54,'OTV-广告位'!$Q:$Q,'OTV-广告位'!$Q$6)</f>
        <v>#DIV/0!</v>
      </c>
      <c r="K54" s="149" t="e">
        <f>SUMIFS('OTV-广告位'!$S:$S,'OTV-广告位'!$R:$R,TA!K$39,'OTV-广告位'!$P:$P,TA!$I54,'OTV-广告位'!$Q:$Q,'OTV-广告位'!$Q$7)/SUMIFS('OTV-广告位'!$S:$S,'OTV-广告位'!$R:$R,TA!K$39,'OTV-广告位'!$P:$P,TA!$I54,'OTV-广告位'!$Q:$Q,'OTV-广告位'!$Q$6)</f>
        <v>#DIV/0!</v>
      </c>
      <c r="L54" s="149" t="e">
        <f>SUMIFS('OTV-广告位'!$S:$S,'OTV-广告位'!$R:$R,TA!L$39,'OTV-广告位'!$P:$P,TA!$I54,'OTV-广告位'!$Q:$Q,'OTV-广告位'!$Q$7)/SUMIFS('OTV-广告位'!$S:$S,'OTV-广告位'!$R:$R,TA!L$39,'OTV-广告位'!$P:$P,TA!$I54,'OTV-广告位'!$Q:$Q,'OTV-广告位'!$Q$6)</f>
        <v>#DIV/0!</v>
      </c>
      <c r="M54" s="149" t="e">
        <f>SUMIFS('OTV-广告位'!$S:$S,'OTV-广告位'!$R:$R,TA!M$39,'OTV-广告位'!$P:$P,TA!$I54,'OTV-广告位'!$B:$B,'OTV-广告位'!$B$7)/SUMIFS('OTV-广告位'!$S:$S,'OTV-广告位'!$R:$R,TA!M$39,'OTV-广告位'!$P:$P,TA!$I54,'OTV-广告位'!$B:$B,'OTV-广告位'!$B$6)</f>
        <v>#DIV/0!</v>
      </c>
      <c r="N54" s="149" t="e">
        <f>SUMIFS('OTV-广告位'!$S:$S,'OTV-广告位'!$R:$R,TA!N$39,'OTV-广告位'!$P:$P,TA!$I54,'OTV-广告位'!$B:$B,'OTV-广告位'!$B$7)/SUMIFS('OTV-广告位'!$S:$S,'OTV-广告位'!$R:$R,TA!N$39,'OTV-广告位'!$P:$P,TA!$I54,'OTV-广告位'!$B:$B,'OTV-广告位'!$B$6)</f>
        <v>#DIV/0!</v>
      </c>
      <c r="P54" s="148" t="str">
        <f t="shared" si="43"/>
        <v>沈阳</v>
      </c>
      <c r="Q54" s="149" t="e">
        <f>SUMIFS('OTV-广告位'!$S:$S,'OTV-广告位'!$R:$R,TA!Q$39,'OTV-广告位'!$P:$P,TA!$I54,'OTV-广告位'!$Q:$Q,Market!$D$7)/SUMIFS('OTV-广告位'!$S:$S,'OTV-广告位'!$R:$R,TA!Q$39,'OTV-广告位'!$P:$P,TA!$I54,'OTV-广告位'!$Q:$Q,'OTV-广告位'!$Q$7)</f>
        <v>#DIV/0!</v>
      </c>
      <c r="R54" s="149" t="e">
        <f>SUMIFS('OTV-广告位'!$S:$S,'OTV-广告位'!$R:$R,TA!R$39,'OTV-广告位'!$P:$P,TA!$I54,'OTV-广告位'!$Q:$Q,Market!$D$7)/SUMIFS('OTV-广告位'!$S:$S,'OTV-广告位'!$R:$R,TA!R$39,'OTV-广告位'!$P:$P,TA!$I54,'OTV-广告位'!$Q:$Q,'OTV-广告位'!$Q$7)</f>
        <v>#DIV/0!</v>
      </c>
      <c r="S54" s="149" t="e">
        <f>SUMIFS('OTV-广告位'!$S:$S,'OTV-广告位'!$R:$R,TA!S$39,'OTV-广告位'!$P:$P,TA!$I54,'OTV-广告位'!$Q:$Q,Market!$D$7)/SUMIFS('OTV-广告位'!$S:$S,'OTV-广告位'!$R:$R,TA!S$39,'OTV-广告位'!$P:$P,TA!$I54,'OTV-广告位'!$Q:$Q,'OTV-广告位'!$Q$7)</f>
        <v>#DIV/0!</v>
      </c>
      <c r="T54" s="149" t="e">
        <f>SUMIFS('OTV-广告位'!$S:$S,'OTV-广告位'!$R:$R,TA!T$39,'OTV-广告位'!$P:$P,TA!$I54,'OTV-广告位'!$B:$B,'OTV-广告位'!$B$8)/SUMIFS('OTV-广告位'!$S:$S,'OTV-广告位'!$R:$R,TA!T$39,'OTV-广告位'!$P:$P,TA!$I54,'OTV-广告位'!$B:$B,'OTV-广告位'!$B$7)</f>
        <v>#DIV/0!</v>
      </c>
      <c r="U54" s="149" t="e">
        <f>SUMIFS('OTV-广告位'!$S:$S,'OTV-广告位'!$R:$R,TA!U$39,'OTV-广告位'!$P:$P,TA!$I54,'OTV-广告位'!$B:$B,'OTV-广告位'!$B$8)/SUMIFS('OTV-广告位'!$S:$S,'OTV-广告位'!$R:$R,TA!U$39,'OTV-广告位'!$P:$P,TA!$I54,'OTV-广告位'!$B:$B,'OTV-广告位'!$B$7)</f>
        <v>#DIV/0!</v>
      </c>
      <c r="W54" s="148" t="str">
        <f t="shared" si="44"/>
        <v>沈阳</v>
      </c>
      <c r="X54" s="149" t="e">
        <f>SUMIFS('OTV-广告位'!$S:$S,'OTV-广告位'!$R:$R,TA!X$39,'OTV-广告位'!$P:$P,TA!$I54,'OTV-广告位'!$Q:$Q,$W$6)/SUMIFS('OTV-广告位'!$S:$S,'OTV-广告位'!$R:$R,TA!X$39,'OTV-广告位'!$P:$P,TA!$I54,'OTV-广告位'!$Q:$Q,'OTV-广告位'!$Q$7)</f>
        <v>#DIV/0!</v>
      </c>
      <c r="Y54" s="149" t="e">
        <f>SUMIFS('OTV-广告位'!$S:$S,'OTV-广告位'!$R:$R,TA!Y$39,'OTV-广告位'!$P:$P,TA!$I54,'OTV-广告位'!$Q:$Q,$W$6)/SUMIFS('OTV-广告位'!$S:$S,'OTV-广告位'!$R:$R,TA!Y$39,'OTV-广告位'!$P:$P,TA!$I54,'OTV-广告位'!$Q:$Q,'OTV-广告位'!$Q$7)</f>
        <v>#DIV/0!</v>
      </c>
      <c r="Z54" s="149" t="e">
        <f>SUMIFS('OTV-广告位'!$S:$S,'OTV-广告位'!$R:$R,TA!Z$39,'OTV-广告位'!$P:$P,TA!$I54,'OTV-广告位'!$Q:$Q,$W$6)/SUMIFS('OTV-广告位'!$S:$S,'OTV-广告位'!$R:$R,TA!Z$39,'OTV-广告位'!$P:$P,TA!$I54,'OTV-广告位'!$Q:$Q,'OTV-广告位'!$Q$7)</f>
        <v>#DIV/0!</v>
      </c>
      <c r="AA54" s="149" t="e">
        <f>SUMIFS('OTV-广告位'!$S:$S,'OTV-广告位'!$R:$R,TA!AA$39,'OTV-广告位'!$P:$P,TA!$I54,'OTV-广告位'!$B:$B,'OTV-广告位'!$B$8)/SUMIFS('OTV-广告位'!$S:$S,'OTV-广告位'!$R:$R,TA!AA$39,'OTV-广告位'!$P:$P,TA!$I54,'OTV-广告位'!$B:$B,'OTV-广告位'!$B$7)</f>
        <v>#DIV/0!</v>
      </c>
      <c r="AB54" s="149" t="e">
        <f>SUMIFS('OTV-广告位'!$S:$S,'OTV-广告位'!$R:$R,TA!AB$39,'OTV-广告位'!$P:$P,TA!$I54,'OTV-广告位'!$B:$B,'OTV-广告位'!$B$8)/SUMIFS('OTV-广告位'!$S:$S,'OTV-广告位'!$R:$R,TA!AB$39,'OTV-广告位'!$P:$P,TA!$I54,'OTV-广告位'!$B:$B,'OTV-广告位'!$B$7)</f>
        <v>#DIV/0!</v>
      </c>
      <c r="AD54" s="148" t="str">
        <f t="shared" si="45"/>
        <v>沈阳</v>
      </c>
      <c r="AE54" s="149" t="e">
        <f>SUMIFS('OTV-广告位'!$U:$U,'OTV-广告位'!$R:$R,TA!AE$39,'OTV-广告位'!$P:$P,TA!$I54,'OTV-广告位'!$Q:$Q,Market!$D$7)/SUMIFS('OTV-广告位'!$U:$U,'OTV-广告位'!$R:$R,TA!AE$39,'OTV-广告位'!$P:$P,TA!$I54,'OTV-广告位'!$Q:$Q,'OTV-广告位'!$Q$7)</f>
        <v>#DIV/0!</v>
      </c>
      <c r="AF54" s="149" t="e">
        <f>SUMIFS('OTV-广告位'!$U:$U,'OTV-广告位'!$R:$R,TA!AF$39,'OTV-广告位'!$P:$P,TA!$I54,'OTV-广告位'!$Q:$Q,Market!$D$7)/SUMIFS('OTV-广告位'!$U:$U,'OTV-广告位'!$R:$R,TA!AF$39,'OTV-广告位'!$P:$P,TA!$I54,'OTV-广告位'!$Q:$Q,'OTV-广告位'!$Q$7)</f>
        <v>#DIV/0!</v>
      </c>
      <c r="AG54" s="149" t="e">
        <f>SUMIFS('OTV-广告位'!$U:$U,'OTV-广告位'!$R:$R,TA!AG$39,'OTV-广告位'!$P:$P,TA!$I54,'OTV-广告位'!$Q:$Q,Market!$D$7)/SUMIFS('OTV-广告位'!$U:$U,'OTV-广告位'!$R:$R,TA!AG$39,'OTV-广告位'!$P:$P,TA!$I54,'OTV-广告位'!$Q:$Q,'OTV-广告位'!$Q$7)</f>
        <v>#DIV/0!</v>
      </c>
      <c r="AH54" s="149" t="e">
        <f>SUMIFS('OTV-广告位'!$U:$U,'OTV-广告位'!$R:$R,TA!AH$39,'OTV-广告位'!$P:$P,TA!$I54,'OTV-广告位'!$B:$B,'OTV-广告位'!$B$8)/SUMIFS('OTV-广告位'!$U:$U,'OTV-广告位'!$R:$R,TA!AH$39,'OTV-广告位'!$P:$P,TA!$I54,'OTV-广告位'!$B:$B,'OTV-广告位'!$B$7)</f>
        <v>#DIV/0!</v>
      </c>
      <c r="AI54" s="149" t="e">
        <f>SUMIFS('OTV-广告位'!$U:$U,'OTV-广告位'!$R:$R,TA!AI$39,'OTV-广告位'!$P:$P,TA!$I54,'OTV-广告位'!$B:$B,'OTV-广告位'!$B$8)/SUMIFS('OTV-广告位'!$U:$U,'OTV-广告位'!$R:$R,TA!AI$39,'OTV-广告位'!$P:$P,TA!$I54,'OTV-广告位'!$B:$B,'OTV-广告位'!$B$7)</f>
        <v>#DIV/0!</v>
      </c>
      <c r="AK54" s="148" t="str">
        <f t="shared" si="46"/>
        <v>沈阳</v>
      </c>
      <c r="AL54" s="149" t="e">
        <f>SUMIFS('OTV-广告位'!$V:$V,'OTV-广告位'!$R:$R,TA!AL$39,'OTV-广告位'!$P:$P,TA!$I54,'OTV-广告位'!$Q:$Q,Market!$D$7)/SUMIFS('OTV-广告位'!$U:$U,'OTV-广告位'!$R:$R,TA!AL$39,'OTV-广告位'!$P:$P,TA!$I54,'OTV-广告位'!$Q:$Q,'OTV-广告位'!$Q$6)</f>
        <v>#DIV/0!</v>
      </c>
      <c r="AM54" s="149" t="e">
        <f>SUMIFS('OTV-广告位'!$V:$V,'OTV-广告位'!$R:$R,TA!AM$39,'OTV-广告位'!$P:$P,TA!$I54,'OTV-广告位'!$Q:$Q,Market!$D$7)/SUMIFS('OTV-广告位'!$U:$U,'OTV-广告位'!$R:$R,TA!AM$39,'OTV-广告位'!$P:$P,TA!$I54,'OTV-广告位'!$Q:$Q,'OTV-广告位'!$Q$6)</f>
        <v>#DIV/0!</v>
      </c>
      <c r="AN54" s="149" t="e">
        <f>SUMIFS('OTV-广告位'!$V:$V,'OTV-广告位'!$R:$R,TA!AN$39,'OTV-广告位'!$P:$P,TA!$I54,'OTV-广告位'!$Q:$Q,Market!$D$7)/SUMIFS('OTV-广告位'!$U:$U,'OTV-广告位'!$R:$R,TA!AN$39,'OTV-广告位'!$P:$P,TA!$I54,'OTV-广告位'!$Q:$Q,'OTV-广告位'!$Q$6)</f>
        <v>#DIV/0!</v>
      </c>
      <c r="AO54" s="149" t="e">
        <f>SUMIFS('OTV-广告位'!$Y:$Y,'OTV-广告位'!$R:$R,TA!AO$39,'OTV-广告位'!$P:$P,TA!$I54,'OTV-广告位'!$B:$B,'OTV-广告位'!$B$8)/SUMIFS('OTV-广告位'!$U:$U,'OTV-广告位'!$R:$R,TA!AO$39,'OTV-广告位'!$P:$P,TA!$I54,'OTV-广告位'!$B:$B,'OTV-广告位'!$B$6)</f>
        <v>#DIV/0!</v>
      </c>
      <c r="AP54" s="149" t="e">
        <f>SUMIFS('OTV-广告位'!$Y:$Y,'OTV-广告位'!$R:$R,TA!AP$39,'OTV-广告位'!$P:$P,TA!$I54,'OTV-广告位'!$B:$B,'OTV-广告位'!$B$8)/SUMIFS('OTV-广告位'!$U:$U,'OTV-广告位'!$R:$R,TA!AP$39,'OTV-广告位'!$P:$P,TA!$I54,'OTV-广告位'!$B:$B,'OTV-广告位'!$B$6)</f>
        <v>#DIV/0!</v>
      </c>
      <c r="AR54" s="148" t="str">
        <f t="shared" si="47"/>
        <v>沈阳</v>
      </c>
      <c r="AS54" s="150" t="e">
        <f>SUMIFS('OTV-广告位'!$V:$V,'OTV-广告位'!$R:$R,TA!AS$39,'OTV-广告位'!$P:$P,TA!$I54,'OTV-广告位'!$Q:$Q,Market!$D$7)/SUMIFS('OTV-广告位'!$S:$S,'OTV-广告位'!$R:$R,TA!AS$39,'OTV-广告位'!$P:$P,TA!$I54,'OTV-广告位'!$Q:$Q,'OTV-广告位'!$Q$6)*1000</f>
        <v>#DIV/0!</v>
      </c>
      <c r="AT54" s="150" t="e">
        <f>SUMIFS('OTV-广告位'!$V:$V,'OTV-广告位'!$R:$R,TA!AT$39,'OTV-广告位'!$P:$P,TA!$I54,'OTV-广告位'!$Q:$Q,Market!$D$7)/SUMIFS('OTV-广告位'!$S:$S,'OTV-广告位'!$R:$R,TA!AT$39,'OTV-广告位'!$P:$P,TA!$I54,'OTV-广告位'!$Q:$Q,'OTV-广告位'!$Q$6)*1000</f>
        <v>#DIV/0!</v>
      </c>
      <c r="AU54" s="150" t="e">
        <f>SUMIFS('OTV-广告位'!$V:$V,'OTV-广告位'!$R:$R,TA!AU$39,'OTV-广告位'!$P:$P,TA!$I54,'OTV-广告位'!$Q:$Q,Market!$D$7)/SUMIFS('OTV-广告位'!$S:$S,'OTV-广告位'!$R:$R,TA!AU$39,'OTV-广告位'!$P:$P,TA!$I54,'OTV-广告位'!$Q:$Q,'OTV-广告位'!$Q$6)*1000</f>
        <v>#DIV/0!</v>
      </c>
      <c r="AV54" s="151" t="e">
        <f>SUMIFS('OTV-广告位'!$Y:$Y,'OTV-广告位'!$R:$R,TA!AV$39,'OTV-广告位'!$P:$P,TA!$I54,'OTV-广告位'!$B:$B,'OTV-广告位'!$B$8)/SUMIFS('OTV-广告位'!$S:$S,'OTV-广告位'!$R:$R,TA!AV$39,'OTV-广告位'!$P:$P,TA!$I54,'OTV-广告位'!$B:$B,'OTV-广告位'!$B$6)*1000</f>
        <v>#DIV/0!</v>
      </c>
      <c r="AW54" s="151" t="e">
        <f>SUMIFS('OTV-广告位'!$Y:$Y,'OTV-广告位'!$R:$R,TA!AW$39,'OTV-广告位'!$P:$P,TA!$I54,'OTV-广告位'!$B:$B,'OTV-广告位'!$B$8)/SUMIFS('OTV-广告位'!$S:$S,'OTV-广告位'!$R:$R,TA!AW$39,'OTV-广告位'!$P:$P,TA!$I54,'OTV-广告位'!$B:$B,'OTV-广告位'!$B$6)*1000</f>
        <v>#DIV/0!</v>
      </c>
      <c r="AY54" s="148" t="str">
        <f t="shared" si="53"/>
        <v>沈阳</v>
      </c>
      <c r="AZ54" s="150" t="e">
        <f>Cost!G18/SUMIFS('OTV-广告位'!$V:$V,'OTV-广告位'!$P:$P,TA!$AY54,'OTV-广告位'!$R:$R,TA!AZ$39,'OTV-广告位'!$Q:$Q,Market!$D$7)</f>
        <v>#DIV/0!</v>
      </c>
      <c r="BA54" s="150" t="e">
        <f>Cost!H18/SUMIFS('OTV-广告位'!$V:$V,'OTV-广告位'!$P:$P,TA!$AY54,'OTV-广告位'!$R:$R,TA!BA$39,'OTV-广告位'!$Q:$Q,Market!$D$7)</f>
        <v>#DIV/0!</v>
      </c>
      <c r="BB54" s="150" t="e">
        <f>Cost!J18/SUMIFS('OTV-广告位'!$V:$V,'OTV-广告位'!$P:$P,TA!$AY54,'OTV-广告位'!$R:$R,TA!BB$39,'OTV-广告位'!$Q:$Q,Market!$D$7)</f>
        <v>#DIV/0!</v>
      </c>
      <c r="BC54" s="150" t="e">
        <f>Cost!K18/SUMIFS('OTV-广告位'!$V:$V,'OTV-广告位'!$P:$P,TA!$AY54,'OTV-广告位'!$R:$R,TA!BC$39,'OTV-广告位'!$Q:$Q,Market!$D$7)</f>
        <v>#DIV/0!</v>
      </c>
      <c r="BD54" s="150" t="e">
        <f>Cost!M18/SUMIFS('OTV-广告位'!$V:$V,'OTV-广告位'!$P:$P,TA!$AY54,'OTV-广告位'!$R:$R,TA!BD$39,'OTV-广告位'!$Q:$Q,Market!$D$7)</f>
        <v>#DIV/0!</v>
      </c>
    </row>
    <row r="55" spans="2:56" hidden="1">
      <c r="B55" s="152" t="s">
        <v>125</v>
      </c>
      <c r="C55" s="149" t="e">
        <f>SUMIFS(Spotplan!$E:$E,Spotplan!$B:$B,TA!C$39,Spotplan!$C:$C,TA!$B55,Spotplan!$A:$A,TA!$B$38)/SUMIFS(Spotplan!$E:$E,Spotplan!$C:$C,TA!$B55,Spotplan!$A:$A,TA!$B$38)</f>
        <v>#DIV/0!</v>
      </c>
      <c r="D55" s="149" t="e">
        <f>SUMIFS(Spotplan!$E:$E,Spotplan!$B:$B,TA!D$39,Spotplan!$C:$C,TA!$B55,Spotplan!$A:$A,TA!$B$38)/SUMIFS(Spotplan!$E:$E,Spotplan!$C:$C,TA!$B55,Spotplan!$A:$A,TA!$B$38)</f>
        <v>#DIV/0!</v>
      </c>
      <c r="E55" s="149" t="e">
        <f>SUMIFS(Spotplan!$E:$E,Spotplan!$B:$B,TA!E$39,Spotplan!$C:$C,TA!$B55,Spotplan!$A:$A,TA!$B$38)/SUMIFS(Spotplan!$E:$E,Spotplan!$C:$C,TA!$B55,Spotplan!$A:$A,TA!$B$38)</f>
        <v>#DIV/0!</v>
      </c>
      <c r="F55" s="149" t="e">
        <f>SUMIFS(Spotplan!$E:$E,Spotplan!$B:$B,TA!F$39,Spotplan!$C:$C,TA!$B55,Spotplan!$A:$A,TA!$B$38)/SUMIFS(Spotplan!$E:$E,Spotplan!$C:$C,TA!$B55,Spotplan!$A:$A,TA!$B$38)</f>
        <v>#DIV/0!</v>
      </c>
      <c r="G55" s="149" t="e">
        <f>SUMIFS(Spotplan!$E:$E,Spotplan!$B:$B,TA!G$39,Spotplan!$C:$C,TA!$B55,Spotplan!$A:$A,TA!$B$38)/SUMIFS(Spotplan!$E:$E,Spotplan!$C:$C,TA!$B55,Spotplan!$A:$A,TA!$B$38)</f>
        <v>#DIV/0!</v>
      </c>
      <c r="I55" s="148" t="str">
        <f t="shared" si="42"/>
        <v>郑州</v>
      </c>
      <c r="J55" s="149" t="e">
        <f>SUMIFS('OTV-广告位'!$S:$S,'OTV-广告位'!$R:$R,TA!J$39,'OTV-广告位'!$P:$P,TA!$I55,'OTV-广告位'!$Q:$Q,'OTV-广告位'!$Q$7)/SUMIFS('OTV-广告位'!$S:$S,'OTV-广告位'!$R:$R,TA!J$39,'OTV-广告位'!$P:$P,TA!$I55,'OTV-广告位'!$Q:$Q,'OTV-广告位'!$Q$6)</f>
        <v>#DIV/0!</v>
      </c>
      <c r="K55" s="149" t="e">
        <f>SUMIFS('OTV-广告位'!$S:$S,'OTV-广告位'!$R:$R,TA!K$39,'OTV-广告位'!$P:$P,TA!$I55,'OTV-广告位'!$Q:$Q,'OTV-广告位'!$Q$7)/SUMIFS('OTV-广告位'!$S:$S,'OTV-广告位'!$R:$R,TA!K$39,'OTV-广告位'!$P:$P,TA!$I55,'OTV-广告位'!$Q:$Q,'OTV-广告位'!$Q$6)</f>
        <v>#DIV/0!</v>
      </c>
      <c r="L55" s="149" t="e">
        <f>SUMIFS('OTV-广告位'!$S:$S,'OTV-广告位'!$R:$R,TA!L$39,'OTV-广告位'!$P:$P,TA!$I55,'OTV-广告位'!$Q:$Q,'OTV-广告位'!$Q$7)/SUMIFS('OTV-广告位'!$S:$S,'OTV-广告位'!$R:$R,TA!L$39,'OTV-广告位'!$P:$P,TA!$I55,'OTV-广告位'!$Q:$Q,'OTV-广告位'!$Q$6)</f>
        <v>#DIV/0!</v>
      </c>
      <c r="M55" s="149" t="e">
        <f>SUMIFS('OTV-广告位'!$S:$S,'OTV-广告位'!$R:$R,TA!M$39,'OTV-广告位'!$P:$P,TA!$I55,'OTV-广告位'!$B:$B,'OTV-广告位'!$B$7)/SUMIFS('OTV-广告位'!$S:$S,'OTV-广告位'!$R:$R,TA!M$39,'OTV-广告位'!$P:$P,TA!$I55,'OTV-广告位'!$B:$B,'OTV-广告位'!$B$6)</f>
        <v>#DIV/0!</v>
      </c>
      <c r="N55" s="149" t="e">
        <f>SUMIFS('OTV-广告位'!$S:$S,'OTV-广告位'!$R:$R,TA!N$39,'OTV-广告位'!$P:$P,TA!$I55,'OTV-广告位'!$B:$B,'OTV-广告位'!$B$7)/SUMIFS('OTV-广告位'!$S:$S,'OTV-广告位'!$R:$R,TA!N$39,'OTV-广告位'!$P:$P,TA!$I55,'OTV-广告位'!$B:$B,'OTV-广告位'!$B$6)</f>
        <v>#DIV/0!</v>
      </c>
      <c r="P55" s="148" t="str">
        <f t="shared" si="43"/>
        <v>郑州</v>
      </c>
      <c r="Q55" s="149" t="e">
        <f>SUMIFS('OTV-广告位'!$S:$S,'OTV-广告位'!$R:$R,TA!Q$39,'OTV-广告位'!$P:$P,TA!$I55,'OTV-广告位'!$Q:$Q,Market!$D$7)/SUMIFS('OTV-广告位'!$S:$S,'OTV-广告位'!$R:$R,TA!Q$39,'OTV-广告位'!$P:$P,TA!$I55,'OTV-广告位'!$Q:$Q,'OTV-广告位'!$Q$7)</f>
        <v>#DIV/0!</v>
      </c>
      <c r="R55" s="149" t="e">
        <f>SUMIFS('OTV-广告位'!$S:$S,'OTV-广告位'!$R:$R,TA!R$39,'OTV-广告位'!$P:$P,TA!$I55,'OTV-广告位'!$Q:$Q,Market!$D$7)/SUMIFS('OTV-广告位'!$S:$S,'OTV-广告位'!$R:$R,TA!R$39,'OTV-广告位'!$P:$P,TA!$I55,'OTV-广告位'!$Q:$Q,'OTV-广告位'!$Q$7)</f>
        <v>#DIV/0!</v>
      </c>
      <c r="S55" s="149" t="e">
        <f>SUMIFS('OTV-广告位'!$S:$S,'OTV-广告位'!$R:$R,TA!S$39,'OTV-广告位'!$P:$P,TA!$I55,'OTV-广告位'!$Q:$Q,Market!$D$7)/SUMIFS('OTV-广告位'!$S:$S,'OTV-广告位'!$R:$R,TA!S$39,'OTV-广告位'!$P:$P,TA!$I55,'OTV-广告位'!$Q:$Q,'OTV-广告位'!$Q$7)</f>
        <v>#DIV/0!</v>
      </c>
      <c r="T55" s="149" t="e">
        <f>SUMIFS('OTV-广告位'!$S:$S,'OTV-广告位'!$R:$R,TA!T$39,'OTV-广告位'!$P:$P,TA!$I55,'OTV-广告位'!$B:$B,'OTV-广告位'!$B$8)/SUMIFS('OTV-广告位'!$S:$S,'OTV-广告位'!$R:$R,TA!T$39,'OTV-广告位'!$P:$P,TA!$I55,'OTV-广告位'!$B:$B,'OTV-广告位'!$B$7)</f>
        <v>#DIV/0!</v>
      </c>
      <c r="U55" s="149" t="e">
        <f>SUMIFS('OTV-广告位'!$S:$S,'OTV-广告位'!$R:$R,TA!U$39,'OTV-广告位'!$P:$P,TA!$I55,'OTV-广告位'!$B:$B,'OTV-广告位'!$B$8)/SUMIFS('OTV-广告位'!$S:$S,'OTV-广告位'!$R:$R,TA!U$39,'OTV-广告位'!$P:$P,TA!$I55,'OTV-广告位'!$B:$B,'OTV-广告位'!$B$7)</f>
        <v>#DIV/0!</v>
      </c>
      <c r="W55" s="148" t="str">
        <f t="shared" si="44"/>
        <v>郑州</v>
      </c>
      <c r="X55" s="149" t="e">
        <f>SUMIFS('OTV-广告位'!$S:$S,'OTV-广告位'!$R:$R,TA!X$39,'OTV-广告位'!$P:$P,TA!$I55,'OTV-广告位'!$Q:$Q,$W$6)/SUMIFS('OTV-广告位'!$S:$S,'OTV-广告位'!$R:$R,TA!X$39,'OTV-广告位'!$P:$P,TA!$I55,'OTV-广告位'!$Q:$Q,'OTV-广告位'!$Q$7)</f>
        <v>#DIV/0!</v>
      </c>
      <c r="Y55" s="149" t="e">
        <f>SUMIFS('OTV-广告位'!$S:$S,'OTV-广告位'!$R:$R,TA!Y$39,'OTV-广告位'!$P:$P,TA!$I55,'OTV-广告位'!$Q:$Q,$W$6)/SUMIFS('OTV-广告位'!$S:$S,'OTV-广告位'!$R:$R,TA!Y$39,'OTV-广告位'!$P:$P,TA!$I55,'OTV-广告位'!$Q:$Q,'OTV-广告位'!$Q$7)</f>
        <v>#DIV/0!</v>
      </c>
      <c r="Z55" s="149" t="e">
        <f>SUMIFS('OTV-广告位'!$S:$S,'OTV-广告位'!$R:$R,TA!Z$39,'OTV-广告位'!$P:$P,TA!$I55,'OTV-广告位'!$Q:$Q,$W$6)/SUMIFS('OTV-广告位'!$S:$S,'OTV-广告位'!$R:$R,TA!Z$39,'OTV-广告位'!$P:$P,TA!$I55,'OTV-广告位'!$Q:$Q,'OTV-广告位'!$Q$7)</f>
        <v>#DIV/0!</v>
      </c>
      <c r="AA55" s="149" t="e">
        <f>SUMIFS('OTV-广告位'!$S:$S,'OTV-广告位'!$R:$R,TA!AA$39,'OTV-广告位'!$P:$P,TA!$I55,'OTV-广告位'!$B:$B,'OTV-广告位'!$B$8)/SUMIFS('OTV-广告位'!$S:$S,'OTV-广告位'!$R:$R,TA!AA$39,'OTV-广告位'!$P:$P,TA!$I55,'OTV-广告位'!$B:$B,'OTV-广告位'!$B$7)</f>
        <v>#DIV/0!</v>
      </c>
      <c r="AB55" s="149" t="e">
        <f>SUMIFS('OTV-广告位'!$S:$S,'OTV-广告位'!$R:$R,TA!AB$39,'OTV-广告位'!$P:$P,TA!$I55,'OTV-广告位'!$B:$B,'OTV-广告位'!$B$8)/SUMIFS('OTV-广告位'!$S:$S,'OTV-广告位'!$R:$R,TA!AB$39,'OTV-广告位'!$P:$P,TA!$I55,'OTV-广告位'!$B:$B,'OTV-广告位'!$B$7)</f>
        <v>#DIV/0!</v>
      </c>
      <c r="AD55" s="148" t="str">
        <f t="shared" si="45"/>
        <v>郑州</v>
      </c>
      <c r="AE55" s="149" t="e">
        <f>SUMIFS('OTV-广告位'!$U:$U,'OTV-广告位'!$R:$R,TA!AE$39,'OTV-广告位'!$P:$P,TA!$I55,'OTV-广告位'!$Q:$Q,Market!$D$7)/SUMIFS('OTV-广告位'!$U:$U,'OTV-广告位'!$R:$R,TA!AE$39,'OTV-广告位'!$P:$P,TA!$I55,'OTV-广告位'!$Q:$Q,'OTV-广告位'!$Q$7)</f>
        <v>#DIV/0!</v>
      </c>
      <c r="AF55" s="149" t="e">
        <f>SUMIFS('OTV-广告位'!$U:$U,'OTV-广告位'!$R:$R,TA!AF$39,'OTV-广告位'!$P:$P,TA!$I55,'OTV-广告位'!$Q:$Q,Market!$D$7)/SUMIFS('OTV-广告位'!$U:$U,'OTV-广告位'!$R:$R,TA!AF$39,'OTV-广告位'!$P:$P,TA!$I55,'OTV-广告位'!$Q:$Q,'OTV-广告位'!$Q$7)</f>
        <v>#DIV/0!</v>
      </c>
      <c r="AG55" s="149" t="e">
        <f>SUMIFS('OTV-广告位'!$U:$U,'OTV-广告位'!$R:$R,TA!AG$39,'OTV-广告位'!$P:$P,TA!$I55,'OTV-广告位'!$Q:$Q,Market!$D$7)/SUMIFS('OTV-广告位'!$U:$U,'OTV-广告位'!$R:$R,TA!AG$39,'OTV-广告位'!$P:$P,TA!$I55,'OTV-广告位'!$Q:$Q,'OTV-广告位'!$Q$7)</f>
        <v>#DIV/0!</v>
      </c>
      <c r="AH55" s="149" t="e">
        <f>SUMIFS('OTV-广告位'!$U:$U,'OTV-广告位'!$R:$R,TA!AH$39,'OTV-广告位'!$P:$P,TA!$I55,'OTV-广告位'!$B:$B,'OTV-广告位'!$B$8)/SUMIFS('OTV-广告位'!$U:$U,'OTV-广告位'!$R:$R,TA!AH$39,'OTV-广告位'!$P:$P,TA!$I55,'OTV-广告位'!$B:$B,'OTV-广告位'!$B$7)</f>
        <v>#DIV/0!</v>
      </c>
      <c r="AI55" s="149" t="e">
        <f>SUMIFS('OTV-广告位'!$U:$U,'OTV-广告位'!$R:$R,TA!AI$39,'OTV-广告位'!$P:$P,TA!$I55,'OTV-广告位'!$B:$B,'OTV-广告位'!$B$8)/SUMIFS('OTV-广告位'!$U:$U,'OTV-广告位'!$R:$R,TA!AI$39,'OTV-广告位'!$P:$P,TA!$I55,'OTV-广告位'!$B:$B,'OTV-广告位'!$B$7)</f>
        <v>#DIV/0!</v>
      </c>
      <c r="AK55" s="148" t="str">
        <f t="shared" si="46"/>
        <v>郑州</v>
      </c>
      <c r="AL55" s="149" t="e">
        <f>SUMIFS('OTV-广告位'!$V:$V,'OTV-广告位'!$R:$R,TA!AL$39,'OTV-广告位'!$P:$P,TA!$I55,'OTV-广告位'!$Q:$Q,Market!$D$7)/SUMIFS('OTV-广告位'!$U:$U,'OTV-广告位'!$R:$R,TA!AL$39,'OTV-广告位'!$P:$P,TA!$I55,'OTV-广告位'!$Q:$Q,'OTV-广告位'!$Q$6)</f>
        <v>#DIV/0!</v>
      </c>
      <c r="AM55" s="149" t="e">
        <f>SUMIFS('OTV-广告位'!$V:$V,'OTV-广告位'!$R:$R,TA!AM$39,'OTV-广告位'!$P:$P,TA!$I55,'OTV-广告位'!$Q:$Q,Market!$D$7)/SUMIFS('OTV-广告位'!$U:$U,'OTV-广告位'!$R:$R,TA!AM$39,'OTV-广告位'!$P:$P,TA!$I55,'OTV-广告位'!$Q:$Q,'OTV-广告位'!$Q$6)</f>
        <v>#DIV/0!</v>
      </c>
      <c r="AN55" s="149" t="e">
        <f>SUMIFS('OTV-广告位'!$V:$V,'OTV-广告位'!$R:$R,TA!AN$39,'OTV-广告位'!$P:$P,TA!$I55,'OTV-广告位'!$Q:$Q,Market!$D$7)/SUMIFS('OTV-广告位'!$U:$U,'OTV-广告位'!$R:$R,TA!AN$39,'OTV-广告位'!$P:$P,TA!$I55,'OTV-广告位'!$Q:$Q,'OTV-广告位'!$Q$6)</f>
        <v>#DIV/0!</v>
      </c>
      <c r="AO55" s="149" t="e">
        <f>SUMIFS('OTV-广告位'!$Y:$Y,'OTV-广告位'!$R:$R,TA!AO$39,'OTV-广告位'!$P:$P,TA!$I55,'OTV-广告位'!$B:$B,'OTV-广告位'!$B$8)/SUMIFS('OTV-广告位'!$U:$U,'OTV-广告位'!$R:$R,TA!AO$39,'OTV-广告位'!$P:$P,TA!$I55,'OTV-广告位'!$B:$B,'OTV-广告位'!$B$6)</f>
        <v>#DIV/0!</v>
      </c>
      <c r="AP55" s="149" t="e">
        <f>SUMIFS('OTV-广告位'!$Y:$Y,'OTV-广告位'!$R:$R,TA!AP$39,'OTV-广告位'!$P:$P,TA!$I55,'OTV-广告位'!$B:$B,'OTV-广告位'!$B$8)/SUMIFS('OTV-广告位'!$U:$U,'OTV-广告位'!$R:$R,TA!AP$39,'OTV-广告位'!$P:$P,TA!$I55,'OTV-广告位'!$B:$B,'OTV-广告位'!$B$6)</f>
        <v>#DIV/0!</v>
      </c>
      <c r="AR55" s="148" t="str">
        <f t="shared" si="47"/>
        <v>郑州</v>
      </c>
      <c r="AS55" s="150" t="e">
        <f>SUMIFS('OTV-广告位'!$V:$V,'OTV-广告位'!$R:$R,TA!AS$39,'OTV-广告位'!$P:$P,TA!$I55,'OTV-广告位'!$Q:$Q,Market!$D$7)/SUMIFS('OTV-广告位'!$S:$S,'OTV-广告位'!$R:$R,TA!AS$39,'OTV-广告位'!$P:$P,TA!$I55,'OTV-广告位'!$Q:$Q,'OTV-广告位'!$Q$6)*1000</f>
        <v>#DIV/0!</v>
      </c>
      <c r="AT55" s="150" t="e">
        <f>SUMIFS('OTV-广告位'!$V:$V,'OTV-广告位'!$R:$R,TA!AT$39,'OTV-广告位'!$P:$P,TA!$I55,'OTV-广告位'!$Q:$Q,Market!$D$7)/SUMIFS('OTV-广告位'!$S:$S,'OTV-广告位'!$R:$R,TA!AT$39,'OTV-广告位'!$P:$P,TA!$I55,'OTV-广告位'!$Q:$Q,'OTV-广告位'!$Q$6)*1000</f>
        <v>#DIV/0!</v>
      </c>
      <c r="AU55" s="150" t="e">
        <f>SUMIFS('OTV-广告位'!$V:$V,'OTV-广告位'!$R:$R,TA!AU$39,'OTV-广告位'!$P:$P,TA!$I55,'OTV-广告位'!$Q:$Q,Market!$D$7)/SUMIFS('OTV-广告位'!$S:$S,'OTV-广告位'!$R:$R,TA!AU$39,'OTV-广告位'!$P:$P,TA!$I55,'OTV-广告位'!$Q:$Q,'OTV-广告位'!$Q$6)*1000</f>
        <v>#DIV/0!</v>
      </c>
      <c r="AV55" s="151" t="e">
        <f>SUMIFS('OTV-广告位'!$Y:$Y,'OTV-广告位'!$R:$R,TA!AV$39,'OTV-广告位'!$P:$P,TA!$I55,'OTV-广告位'!$B:$B,'OTV-广告位'!$B$8)/SUMIFS('OTV-广告位'!$S:$S,'OTV-广告位'!$R:$R,TA!AV$39,'OTV-广告位'!$P:$P,TA!$I55,'OTV-广告位'!$B:$B,'OTV-广告位'!$B$6)*1000</f>
        <v>#DIV/0!</v>
      </c>
      <c r="AW55" s="151" t="e">
        <f>SUMIFS('OTV-广告位'!$Y:$Y,'OTV-广告位'!$R:$R,TA!AW$39,'OTV-广告位'!$P:$P,TA!$I55,'OTV-广告位'!$B:$B,'OTV-广告位'!$B$8)/SUMIFS('OTV-广告位'!$S:$S,'OTV-广告位'!$R:$R,TA!AW$39,'OTV-广告位'!$P:$P,TA!$I55,'OTV-广告位'!$B:$B,'OTV-广告位'!$B$6)*1000</f>
        <v>#DIV/0!</v>
      </c>
      <c r="AY55" s="148" t="str">
        <f t="shared" si="53"/>
        <v>郑州</v>
      </c>
      <c r="AZ55" s="150" t="e">
        <f>Cost!G19/SUMIFS('OTV-广告位'!$V:$V,'OTV-广告位'!$P:$P,TA!$AY55,'OTV-广告位'!$R:$R,TA!AZ$39,'OTV-广告位'!$Q:$Q,Market!$D$7)</f>
        <v>#DIV/0!</v>
      </c>
      <c r="BA55" s="150" t="e">
        <f>Cost!H19/SUMIFS('OTV-广告位'!$V:$V,'OTV-广告位'!$P:$P,TA!$AY55,'OTV-广告位'!$R:$R,TA!BA$39,'OTV-广告位'!$Q:$Q,Market!$D$7)</f>
        <v>#DIV/0!</v>
      </c>
      <c r="BB55" s="150" t="e">
        <f>Cost!J19/SUMIFS('OTV-广告位'!$V:$V,'OTV-广告位'!$P:$P,TA!$AY55,'OTV-广告位'!$R:$R,TA!BB$39,'OTV-广告位'!$Q:$Q,Market!$D$7)</f>
        <v>#DIV/0!</v>
      </c>
      <c r="BC55" s="150" t="e">
        <f>Cost!K19/SUMIFS('OTV-广告位'!$V:$V,'OTV-广告位'!$P:$P,TA!$AY55,'OTV-广告位'!$R:$R,TA!BC$39,'OTV-广告位'!$Q:$Q,Market!$D$7)</f>
        <v>#DIV/0!</v>
      </c>
      <c r="BD55" s="150" t="e">
        <f>Cost!M19/SUMIFS('OTV-广告位'!$V:$V,'OTV-广告位'!$P:$P,TA!$AY55,'OTV-广告位'!$R:$R,TA!BD$39,'OTV-广告位'!$Q:$Q,Market!$D$7)</f>
        <v>#DIV/0!</v>
      </c>
    </row>
    <row r="56" spans="2:56" hidden="1">
      <c r="B56" s="152" t="s">
        <v>126</v>
      </c>
      <c r="C56" s="149" t="e">
        <f>SUMIFS(Spotplan!$E:$E,Spotplan!$B:$B,TA!C$39,Spotplan!$C:$C,TA!$B56,Spotplan!$A:$A,TA!$B$38)/SUMIFS(Spotplan!$E:$E,Spotplan!$C:$C,TA!$B56,Spotplan!$A:$A,TA!$B$38)</f>
        <v>#DIV/0!</v>
      </c>
      <c r="D56" s="149" t="e">
        <f>SUMIFS(Spotplan!$E:$E,Spotplan!$B:$B,TA!D$39,Spotplan!$C:$C,TA!$B56,Spotplan!$A:$A,TA!$B$38)/SUMIFS(Spotplan!$E:$E,Spotplan!$C:$C,TA!$B56,Spotplan!$A:$A,TA!$B$38)</f>
        <v>#DIV/0!</v>
      </c>
      <c r="E56" s="149" t="e">
        <f>SUMIFS(Spotplan!$E:$E,Spotplan!$B:$B,TA!E$39,Spotplan!$C:$C,TA!$B56,Spotplan!$A:$A,TA!$B$38)/SUMIFS(Spotplan!$E:$E,Spotplan!$C:$C,TA!$B56,Spotplan!$A:$A,TA!$B$38)</f>
        <v>#DIV/0!</v>
      </c>
      <c r="F56" s="149" t="e">
        <f>SUMIFS(Spotplan!$E:$E,Spotplan!$B:$B,TA!F$39,Spotplan!$C:$C,TA!$B56,Spotplan!$A:$A,TA!$B$38)/SUMIFS(Spotplan!$E:$E,Spotplan!$C:$C,TA!$B56,Spotplan!$A:$A,TA!$B$38)</f>
        <v>#DIV/0!</v>
      </c>
      <c r="G56" s="149" t="e">
        <f>SUMIFS(Spotplan!$E:$E,Spotplan!$B:$B,TA!G$39,Spotplan!$C:$C,TA!$B56,Spotplan!$A:$A,TA!$B$38)/SUMIFS(Spotplan!$E:$E,Spotplan!$C:$C,TA!$B56,Spotplan!$A:$A,TA!$B$38)</f>
        <v>#DIV/0!</v>
      </c>
      <c r="I56" s="148" t="str">
        <f t="shared" si="42"/>
        <v>青岛</v>
      </c>
      <c r="J56" s="149" t="e">
        <f>SUMIFS('OTV-广告位'!$S:$S,'OTV-广告位'!$R:$R,TA!J$39,'OTV-广告位'!$P:$P,TA!$I56,'OTV-广告位'!$Q:$Q,'OTV-广告位'!$Q$7)/SUMIFS('OTV-广告位'!$S:$S,'OTV-广告位'!$R:$R,TA!J$39,'OTV-广告位'!$P:$P,TA!$I56,'OTV-广告位'!$Q:$Q,'OTV-广告位'!$Q$6)</f>
        <v>#DIV/0!</v>
      </c>
      <c r="K56" s="149" t="e">
        <f>SUMIFS('OTV-广告位'!$S:$S,'OTV-广告位'!$R:$R,TA!K$39,'OTV-广告位'!$P:$P,TA!$I56,'OTV-广告位'!$Q:$Q,'OTV-广告位'!$Q$7)/SUMIFS('OTV-广告位'!$S:$S,'OTV-广告位'!$R:$R,TA!K$39,'OTV-广告位'!$P:$P,TA!$I56,'OTV-广告位'!$Q:$Q,'OTV-广告位'!$Q$6)</f>
        <v>#DIV/0!</v>
      </c>
      <c r="L56" s="149" t="e">
        <f>SUMIFS('OTV-广告位'!$S:$S,'OTV-广告位'!$R:$R,TA!L$39,'OTV-广告位'!$P:$P,TA!$I56,'OTV-广告位'!$Q:$Q,'OTV-广告位'!$Q$7)/SUMIFS('OTV-广告位'!$S:$S,'OTV-广告位'!$R:$R,TA!L$39,'OTV-广告位'!$P:$P,TA!$I56,'OTV-广告位'!$Q:$Q,'OTV-广告位'!$Q$6)</f>
        <v>#DIV/0!</v>
      </c>
      <c r="M56" s="149" t="e">
        <f>SUMIFS('OTV-广告位'!$S:$S,'OTV-广告位'!$R:$R,TA!M$39,'OTV-广告位'!$P:$P,TA!$I56,'OTV-广告位'!$B:$B,'OTV-广告位'!$B$7)/SUMIFS('OTV-广告位'!$S:$S,'OTV-广告位'!$R:$R,TA!M$39,'OTV-广告位'!$P:$P,TA!$I56,'OTV-广告位'!$B:$B,'OTV-广告位'!$B$6)</f>
        <v>#DIV/0!</v>
      </c>
      <c r="N56" s="149" t="e">
        <f>SUMIFS('OTV-广告位'!$S:$S,'OTV-广告位'!$R:$R,TA!N$39,'OTV-广告位'!$P:$P,TA!$I56,'OTV-广告位'!$B:$B,'OTV-广告位'!$B$7)/SUMIFS('OTV-广告位'!$S:$S,'OTV-广告位'!$R:$R,TA!N$39,'OTV-广告位'!$P:$P,TA!$I56,'OTV-广告位'!$B:$B,'OTV-广告位'!$B$6)</f>
        <v>#DIV/0!</v>
      </c>
      <c r="P56" s="148" t="str">
        <f t="shared" si="43"/>
        <v>青岛</v>
      </c>
      <c r="Q56" s="149" t="e">
        <f>SUMIFS('OTV-广告位'!$S:$S,'OTV-广告位'!$R:$R,TA!Q$39,'OTV-广告位'!$P:$P,TA!$I56,'OTV-广告位'!$Q:$Q,Market!$D$7)/SUMIFS('OTV-广告位'!$S:$S,'OTV-广告位'!$R:$R,TA!Q$39,'OTV-广告位'!$P:$P,TA!$I56,'OTV-广告位'!$Q:$Q,'OTV-广告位'!$Q$7)</f>
        <v>#DIV/0!</v>
      </c>
      <c r="R56" s="149" t="e">
        <f>SUMIFS('OTV-广告位'!$S:$S,'OTV-广告位'!$R:$R,TA!R$39,'OTV-广告位'!$P:$P,TA!$I56,'OTV-广告位'!$Q:$Q,Market!$D$7)/SUMIFS('OTV-广告位'!$S:$S,'OTV-广告位'!$R:$R,TA!R$39,'OTV-广告位'!$P:$P,TA!$I56,'OTV-广告位'!$Q:$Q,'OTV-广告位'!$Q$7)</f>
        <v>#DIV/0!</v>
      </c>
      <c r="S56" s="149" t="e">
        <f>SUMIFS('OTV-广告位'!$S:$S,'OTV-广告位'!$R:$R,TA!S$39,'OTV-广告位'!$P:$P,TA!$I56,'OTV-广告位'!$Q:$Q,Market!$D$7)/SUMIFS('OTV-广告位'!$S:$S,'OTV-广告位'!$R:$R,TA!S$39,'OTV-广告位'!$P:$P,TA!$I56,'OTV-广告位'!$Q:$Q,'OTV-广告位'!$Q$7)</f>
        <v>#DIV/0!</v>
      </c>
      <c r="T56" s="149" t="e">
        <f>SUMIFS('OTV-广告位'!$S:$S,'OTV-广告位'!$R:$R,TA!T$39,'OTV-广告位'!$P:$P,TA!$I56,'OTV-广告位'!$B:$B,'OTV-广告位'!$B$8)/SUMIFS('OTV-广告位'!$S:$S,'OTV-广告位'!$R:$R,TA!T$39,'OTV-广告位'!$P:$P,TA!$I56,'OTV-广告位'!$B:$B,'OTV-广告位'!$B$7)</f>
        <v>#DIV/0!</v>
      </c>
      <c r="U56" s="149" t="e">
        <f>SUMIFS('OTV-广告位'!$S:$S,'OTV-广告位'!$R:$R,TA!U$39,'OTV-广告位'!$P:$P,TA!$I56,'OTV-广告位'!$B:$B,'OTV-广告位'!$B$8)/SUMIFS('OTV-广告位'!$S:$S,'OTV-广告位'!$R:$R,TA!U$39,'OTV-广告位'!$P:$P,TA!$I56,'OTV-广告位'!$B:$B,'OTV-广告位'!$B$7)</f>
        <v>#DIV/0!</v>
      </c>
      <c r="W56" s="148" t="str">
        <f t="shared" si="44"/>
        <v>青岛</v>
      </c>
      <c r="X56" s="149" t="e">
        <f>SUMIFS('OTV-广告位'!$S:$S,'OTV-广告位'!$R:$R,TA!X$39,'OTV-广告位'!$P:$P,TA!$I56,'OTV-广告位'!$Q:$Q,$W$6)/SUMIFS('OTV-广告位'!$S:$S,'OTV-广告位'!$R:$R,TA!X$39,'OTV-广告位'!$P:$P,TA!$I56,'OTV-广告位'!$Q:$Q,'OTV-广告位'!$Q$7)</f>
        <v>#DIV/0!</v>
      </c>
      <c r="Y56" s="149" t="e">
        <f>SUMIFS('OTV-广告位'!$S:$S,'OTV-广告位'!$R:$R,TA!Y$39,'OTV-广告位'!$P:$P,TA!$I56,'OTV-广告位'!$Q:$Q,$W$6)/SUMIFS('OTV-广告位'!$S:$S,'OTV-广告位'!$R:$R,TA!Y$39,'OTV-广告位'!$P:$P,TA!$I56,'OTV-广告位'!$Q:$Q,'OTV-广告位'!$Q$7)</f>
        <v>#DIV/0!</v>
      </c>
      <c r="Z56" s="149" t="e">
        <f>SUMIFS('OTV-广告位'!$S:$S,'OTV-广告位'!$R:$R,TA!Z$39,'OTV-广告位'!$P:$P,TA!$I56,'OTV-广告位'!$Q:$Q,$W$6)/SUMIFS('OTV-广告位'!$S:$S,'OTV-广告位'!$R:$R,TA!Z$39,'OTV-广告位'!$P:$P,TA!$I56,'OTV-广告位'!$Q:$Q,'OTV-广告位'!$Q$7)</f>
        <v>#DIV/0!</v>
      </c>
      <c r="AA56" s="149" t="e">
        <f>SUMIFS('OTV-广告位'!$S:$S,'OTV-广告位'!$R:$R,TA!AA$39,'OTV-广告位'!$P:$P,TA!$I56,'OTV-广告位'!$B:$B,'OTV-广告位'!$B$8)/SUMIFS('OTV-广告位'!$S:$S,'OTV-广告位'!$R:$R,TA!AA$39,'OTV-广告位'!$P:$P,TA!$I56,'OTV-广告位'!$B:$B,'OTV-广告位'!$B$7)</f>
        <v>#DIV/0!</v>
      </c>
      <c r="AB56" s="149" t="e">
        <f>SUMIFS('OTV-广告位'!$S:$S,'OTV-广告位'!$R:$R,TA!AB$39,'OTV-广告位'!$P:$P,TA!$I56,'OTV-广告位'!$B:$B,'OTV-广告位'!$B$8)/SUMIFS('OTV-广告位'!$S:$S,'OTV-广告位'!$R:$R,TA!AB$39,'OTV-广告位'!$P:$P,TA!$I56,'OTV-广告位'!$B:$B,'OTV-广告位'!$B$7)</f>
        <v>#DIV/0!</v>
      </c>
      <c r="AD56" s="148" t="str">
        <f t="shared" si="45"/>
        <v>青岛</v>
      </c>
      <c r="AE56" s="149" t="e">
        <f>SUMIFS('OTV-广告位'!$U:$U,'OTV-广告位'!$R:$R,TA!AE$39,'OTV-广告位'!$P:$P,TA!$I56,'OTV-广告位'!$Q:$Q,Market!$D$7)/SUMIFS('OTV-广告位'!$U:$U,'OTV-广告位'!$R:$R,TA!AE$39,'OTV-广告位'!$P:$P,TA!$I56,'OTV-广告位'!$Q:$Q,'OTV-广告位'!$Q$7)</f>
        <v>#DIV/0!</v>
      </c>
      <c r="AF56" s="149" t="e">
        <f>SUMIFS('OTV-广告位'!$U:$U,'OTV-广告位'!$R:$R,TA!AF$39,'OTV-广告位'!$P:$P,TA!$I56,'OTV-广告位'!$Q:$Q,Market!$D$7)/SUMIFS('OTV-广告位'!$U:$U,'OTV-广告位'!$R:$R,TA!AF$39,'OTV-广告位'!$P:$P,TA!$I56,'OTV-广告位'!$Q:$Q,'OTV-广告位'!$Q$7)</f>
        <v>#DIV/0!</v>
      </c>
      <c r="AG56" s="149" t="e">
        <f>SUMIFS('OTV-广告位'!$U:$U,'OTV-广告位'!$R:$R,TA!AG$39,'OTV-广告位'!$P:$P,TA!$I56,'OTV-广告位'!$Q:$Q,Market!$D$7)/SUMIFS('OTV-广告位'!$U:$U,'OTV-广告位'!$R:$R,TA!AG$39,'OTV-广告位'!$P:$P,TA!$I56,'OTV-广告位'!$Q:$Q,'OTV-广告位'!$Q$7)</f>
        <v>#DIV/0!</v>
      </c>
      <c r="AH56" s="149" t="e">
        <f>SUMIFS('OTV-广告位'!$U:$U,'OTV-广告位'!$R:$R,TA!AH$39,'OTV-广告位'!$P:$P,TA!$I56,'OTV-广告位'!$B:$B,'OTV-广告位'!$B$8)/SUMIFS('OTV-广告位'!$U:$U,'OTV-广告位'!$R:$R,TA!AH$39,'OTV-广告位'!$P:$P,TA!$I56,'OTV-广告位'!$B:$B,'OTV-广告位'!$B$7)</f>
        <v>#DIV/0!</v>
      </c>
      <c r="AI56" s="149" t="e">
        <f>SUMIFS('OTV-广告位'!$U:$U,'OTV-广告位'!$R:$R,TA!AI$39,'OTV-广告位'!$P:$P,TA!$I56,'OTV-广告位'!$B:$B,'OTV-广告位'!$B$8)/SUMIFS('OTV-广告位'!$U:$U,'OTV-广告位'!$R:$R,TA!AI$39,'OTV-广告位'!$P:$P,TA!$I56,'OTV-广告位'!$B:$B,'OTV-广告位'!$B$7)</f>
        <v>#DIV/0!</v>
      </c>
      <c r="AK56" s="148" t="str">
        <f t="shared" si="46"/>
        <v>青岛</v>
      </c>
      <c r="AL56" s="149" t="e">
        <f>SUMIFS('OTV-广告位'!$V:$V,'OTV-广告位'!$R:$R,TA!AL$39,'OTV-广告位'!$P:$P,TA!$I56,'OTV-广告位'!$Q:$Q,Market!$D$7)/SUMIFS('OTV-广告位'!$U:$U,'OTV-广告位'!$R:$R,TA!AL$39,'OTV-广告位'!$P:$P,TA!$I56,'OTV-广告位'!$Q:$Q,'OTV-广告位'!$Q$6)</f>
        <v>#DIV/0!</v>
      </c>
      <c r="AM56" s="149" t="e">
        <f>SUMIFS('OTV-广告位'!$V:$V,'OTV-广告位'!$R:$R,TA!AM$39,'OTV-广告位'!$P:$P,TA!$I56,'OTV-广告位'!$Q:$Q,Market!$D$7)/SUMIFS('OTV-广告位'!$U:$U,'OTV-广告位'!$R:$R,TA!AM$39,'OTV-广告位'!$P:$P,TA!$I56,'OTV-广告位'!$Q:$Q,'OTV-广告位'!$Q$6)</f>
        <v>#DIV/0!</v>
      </c>
      <c r="AN56" s="149" t="e">
        <f>SUMIFS('OTV-广告位'!$V:$V,'OTV-广告位'!$R:$R,TA!AN$39,'OTV-广告位'!$P:$P,TA!$I56,'OTV-广告位'!$Q:$Q,Market!$D$7)/SUMIFS('OTV-广告位'!$U:$U,'OTV-广告位'!$R:$R,TA!AN$39,'OTV-广告位'!$P:$P,TA!$I56,'OTV-广告位'!$Q:$Q,'OTV-广告位'!$Q$6)</f>
        <v>#DIV/0!</v>
      </c>
      <c r="AO56" s="149" t="e">
        <f>SUMIFS('OTV-广告位'!$Y:$Y,'OTV-广告位'!$R:$R,TA!AO$39,'OTV-广告位'!$P:$P,TA!$I56,'OTV-广告位'!$B:$B,'OTV-广告位'!$B$8)/SUMIFS('OTV-广告位'!$U:$U,'OTV-广告位'!$R:$R,TA!AO$39,'OTV-广告位'!$P:$P,TA!$I56,'OTV-广告位'!$B:$B,'OTV-广告位'!$B$6)</f>
        <v>#DIV/0!</v>
      </c>
      <c r="AP56" s="149" t="e">
        <f>SUMIFS('OTV-广告位'!$Y:$Y,'OTV-广告位'!$R:$R,TA!AP$39,'OTV-广告位'!$P:$P,TA!$I56,'OTV-广告位'!$B:$B,'OTV-广告位'!$B$8)/SUMIFS('OTV-广告位'!$U:$U,'OTV-广告位'!$R:$R,TA!AP$39,'OTV-广告位'!$P:$P,TA!$I56,'OTV-广告位'!$B:$B,'OTV-广告位'!$B$6)</f>
        <v>#DIV/0!</v>
      </c>
      <c r="AR56" s="148" t="str">
        <f t="shared" si="47"/>
        <v>青岛</v>
      </c>
      <c r="AS56" s="150" t="e">
        <f>SUMIFS('OTV-广告位'!$V:$V,'OTV-广告位'!$R:$R,TA!AS$39,'OTV-广告位'!$P:$P,TA!$I56,'OTV-广告位'!$Q:$Q,Market!$D$7)/SUMIFS('OTV-广告位'!$S:$S,'OTV-广告位'!$R:$R,TA!AS$39,'OTV-广告位'!$P:$P,TA!$I56,'OTV-广告位'!$Q:$Q,'OTV-广告位'!$Q$6)*1000</f>
        <v>#DIV/0!</v>
      </c>
      <c r="AT56" s="150" t="e">
        <f>SUMIFS('OTV-广告位'!$V:$V,'OTV-广告位'!$R:$R,TA!AT$39,'OTV-广告位'!$P:$P,TA!$I56,'OTV-广告位'!$Q:$Q,Market!$D$7)/SUMIFS('OTV-广告位'!$S:$S,'OTV-广告位'!$R:$R,TA!AT$39,'OTV-广告位'!$P:$P,TA!$I56,'OTV-广告位'!$Q:$Q,'OTV-广告位'!$Q$6)*1000</f>
        <v>#DIV/0!</v>
      </c>
      <c r="AU56" s="150" t="e">
        <f>SUMIFS('OTV-广告位'!$V:$V,'OTV-广告位'!$R:$R,TA!AU$39,'OTV-广告位'!$P:$P,TA!$I56,'OTV-广告位'!$Q:$Q,Market!$D$7)/SUMIFS('OTV-广告位'!$S:$S,'OTV-广告位'!$R:$R,TA!AU$39,'OTV-广告位'!$P:$P,TA!$I56,'OTV-广告位'!$Q:$Q,'OTV-广告位'!$Q$6)*1000</f>
        <v>#DIV/0!</v>
      </c>
      <c r="AV56" s="151" t="e">
        <f>SUMIFS('OTV-广告位'!$Y:$Y,'OTV-广告位'!$R:$R,TA!AV$39,'OTV-广告位'!$P:$P,TA!$I56,'OTV-广告位'!$B:$B,'OTV-广告位'!$B$8)/SUMIFS('OTV-广告位'!$S:$S,'OTV-广告位'!$R:$R,TA!AV$39,'OTV-广告位'!$P:$P,TA!$I56,'OTV-广告位'!$B:$B,'OTV-广告位'!$B$6)*1000</f>
        <v>#DIV/0!</v>
      </c>
      <c r="AW56" s="151" t="e">
        <f>SUMIFS('OTV-广告位'!$Y:$Y,'OTV-广告位'!$R:$R,TA!AW$39,'OTV-广告位'!$P:$P,TA!$I56,'OTV-广告位'!$B:$B,'OTV-广告位'!$B$8)/SUMIFS('OTV-广告位'!$S:$S,'OTV-广告位'!$R:$R,TA!AW$39,'OTV-广告位'!$P:$P,TA!$I56,'OTV-广告位'!$B:$B,'OTV-广告位'!$B$6)*1000</f>
        <v>#DIV/0!</v>
      </c>
      <c r="AY56" s="148" t="str">
        <f t="shared" si="53"/>
        <v>青岛</v>
      </c>
      <c r="AZ56" s="150" t="e">
        <f>Cost!G20/SUMIFS('OTV-广告位'!$V:$V,'OTV-广告位'!$P:$P,TA!$AY56,'OTV-广告位'!$R:$R,TA!AZ$39,'OTV-广告位'!$Q:$Q,Market!$D$7)</f>
        <v>#DIV/0!</v>
      </c>
      <c r="BA56" s="150" t="e">
        <f>Cost!H20/SUMIFS('OTV-广告位'!$V:$V,'OTV-广告位'!$P:$P,TA!$AY56,'OTV-广告位'!$R:$R,TA!BA$39,'OTV-广告位'!$Q:$Q,Market!$D$7)</f>
        <v>#DIV/0!</v>
      </c>
      <c r="BB56" s="150" t="e">
        <f>Cost!J20/SUMIFS('OTV-广告位'!$V:$V,'OTV-广告位'!$P:$P,TA!$AY56,'OTV-广告位'!$R:$R,TA!BB$39,'OTV-广告位'!$Q:$Q,Market!$D$7)</f>
        <v>#DIV/0!</v>
      </c>
      <c r="BC56" s="150" t="e">
        <f>Cost!K20/SUMIFS('OTV-广告位'!$V:$V,'OTV-广告位'!$P:$P,TA!$AY56,'OTV-广告位'!$R:$R,TA!BC$39,'OTV-广告位'!$Q:$Q,Market!$D$7)</f>
        <v>#DIV/0!</v>
      </c>
      <c r="BD56" s="150" t="e">
        <f>Cost!M20/SUMIFS('OTV-广告位'!$V:$V,'OTV-广告位'!$P:$P,TA!$AY56,'OTV-广告位'!$R:$R,TA!BD$39,'OTV-广告位'!$Q:$Q,Market!$D$7)</f>
        <v>#DIV/0!</v>
      </c>
    </row>
    <row r="57" spans="2:56" hidden="1">
      <c r="B57" s="152" t="s">
        <v>127</v>
      </c>
      <c r="C57" s="149" t="e">
        <f>SUMIFS(Spotplan!$E:$E,Spotplan!$B:$B,TA!C$39,Spotplan!$C:$C,TA!$B57,Spotplan!$A:$A,TA!$B$38)/SUMIFS(Spotplan!$E:$E,Spotplan!$C:$C,TA!$B57,Spotplan!$A:$A,TA!$B$38)</f>
        <v>#DIV/0!</v>
      </c>
      <c r="D57" s="149" t="e">
        <f>SUMIFS(Spotplan!$E:$E,Spotplan!$B:$B,TA!D$39,Spotplan!$C:$C,TA!$B57,Spotplan!$A:$A,TA!$B$38)/SUMIFS(Spotplan!$E:$E,Spotplan!$C:$C,TA!$B57,Spotplan!$A:$A,TA!$B$38)</f>
        <v>#DIV/0!</v>
      </c>
      <c r="E57" s="149" t="e">
        <f>SUMIFS(Spotplan!$E:$E,Spotplan!$B:$B,TA!E$39,Spotplan!$C:$C,TA!$B57,Spotplan!$A:$A,TA!$B$38)/SUMIFS(Spotplan!$E:$E,Spotplan!$C:$C,TA!$B57,Spotplan!$A:$A,TA!$B$38)</f>
        <v>#DIV/0!</v>
      </c>
      <c r="F57" s="149" t="e">
        <f>SUMIFS(Spotplan!$E:$E,Spotplan!$B:$B,TA!F$39,Spotplan!$C:$C,TA!$B57,Spotplan!$A:$A,TA!$B$38)/SUMIFS(Spotplan!$E:$E,Spotplan!$C:$C,TA!$B57,Spotplan!$A:$A,TA!$B$38)</f>
        <v>#DIV/0!</v>
      </c>
      <c r="G57" s="149" t="e">
        <f>SUMIFS(Spotplan!$E:$E,Spotplan!$B:$B,TA!G$39,Spotplan!$C:$C,TA!$B57,Spotplan!$A:$A,TA!$B$38)/SUMIFS(Spotplan!$E:$E,Spotplan!$C:$C,TA!$B57,Spotplan!$A:$A,TA!$B$38)</f>
        <v>#DIV/0!</v>
      </c>
      <c r="I57" s="148" t="str">
        <f t="shared" si="42"/>
        <v>南通</v>
      </c>
      <c r="J57" s="149" t="e">
        <f>SUMIFS('OTV-广告位'!$S:$S,'OTV-广告位'!$R:$R,TA!J$39,'OTV-广告位'!$P:$P,TA!$I57,'OTV-广告位'!$Q:$Q,'OTV-广告位'!$Q$7)/SUMIFS('OTV-广告位'!$S:$S,'OTV-广告位'!$R:$R,TA!J$39,'OTV-广告位'!$P:$P,TA!$I57,'OTV-广告位'!$Q:$Q,'OTV-广告位'!$Q$6)</f>
        <v>#DIV/0!</v>
      </c>
      <c r="K57" s="149" t="e">
        <f>SUMIFS('OTV-广告位'!$S:$S,'OTV-广告位'!$R:$R,TA!K$39,'OTV-广告位'!$P:$P,TA!$I57,'OTV-广告位'!$Q:$Q,'OTV-广告位'!$Q$7)/SUMIFS('OTV-广告位'!$S:$S,'OTV-广告位'!$R:$R,TA!K$39,'OTV-广告位'!$P:$P,TA!$I57,'OTV-广告位'!$Q:$Q,'OTV-广告位'!$Q$6)</f>
        <v>#DIV/0!</v>
      </c>
      <c r="L57" s="149" t="e">
        <f>SUMIFS('OTV-广告位'!$S:$S,'OTV-广告位'!$R:$R,TA!L$39,'OTV-广告位'!$P:$P,TA!$I57,'OTV-广告位'!$Q:$Q,'OTV-广告位'!$Q$7)/SUMIFS('OTV-广告位'!$S:$S,'OTV-广告位'!$R:$R,TA!L$39,'OTV-广告位'!$P:$P,TA!$I57,'OTV-广告位'!$Q:$Q,'OTV-广告位'!$Q$6)</f>
        <v>#DIV/0!</v>
      </c>
      <c r="M57" s="149" t="e">
        <f>SUMIFS('OTV-广告位'!$S:$S,'OTV-广告位'!$R:$R,TA!M$39,'OTV-广告位'!$P:$P,TA!$I57,'OTV-广告位'!$B:$B,'OTV-广告位'!$B$7)/SUMIFS('OTV-广告位'!$S:$S,'OTV-广告位'!$R:$R,TA!M$39,'OTV-广告位'!$P:$P,TA!$I57,'OTV-广告位'!$B:$B,'OTV-广告位'!$B$6)</f>
        <v>#DIV/0!</v>
      </c>
      <c r="N57" s="149" t="e">
        <f>SUMIFS('OTV-广告位'!$S:$S,'OTV-广告位'!$R:$R,TA!N$39,'OTV-广告位'!$P:$P,TA!$I57,'OTV-广告位'!$B:$B,'OTV-广告位'!$B$7)/SUMIFS('OTV-广告位'!$S:$S,'OTV-广告位'!$R:$R,TA!N$39,'OTV-广告位'!$P:$P,TA!$I57,'OTV-广告位'!$B:$B,'OTV-广告位'!$B$6)</f>
        <v>#DIV/0!</v>
      </c>
      <c r="P57" s="148" t="str">
        <f t="shared" ref="P57:P58" si="54">I57</f>
        <v>南通</v>
      </c>
      <c r="Q57" s="149" t="e">
        <f>SUMIFS('OTV-广告位'!$S:$S,'OTV-广告位'!$R:$R,TA!Q$39,'OTV-广告位'!$P:$P,TA!$I57,'OTV-广告位'!$Q:$Q,Market!$D$7)/SUMIFS('OTV-广告位'!$S:$S,'OTV-广告位'!$R:$R,TA!Q$39,'OTV-广告位'!$P:$P,TA!$I57,'OTV-广告位'!$Q:$Q,'OTV-广告位'!$Q$7)</f>
        <v>#DIV/0!</v>
      </c>
      <c r="R57" s="149" t="e">
        <f>SUMIFS('OTV-广告位'!$S:$S,'OTV-广告位'!$R:$R,TA!R$39,'OTV-广告位'!$P:$P,TA!$I57,'OTV-广告位'!$Q:$Q,Market!$D$7)/SUMIFS('OTV-广告位'!$S:$S,'OTV-广告位'!$R:$R,TA!R$39,'OTV-广告位'!$P:$P,TA!$I57,'OTV-广告位'!$Q:$Q,'OTV-广告位'!$Q$7)</f>
        <v>#DIV/0!</v>
      </c>
      <c r="S57" s="149" t="e">
        <f>SUMIFS('OTV-广告位'!$S:$S,'OTV-广告位'!$R:$R,TA!S$39,'OTV-广告位'!$P:$P,TA!$I57,'OTV-广告位'!$Q:$Q,Market!$D$7)/SUMIFS('OTV-广告位'!$S:$S,'OTV-广告位'!$R:$R,TA!S$39,'OTV-广告位'!$P:$P,TA!$I57,'OTV-广告位'!$Q:$Q,'OTV-广告位'!$Q$7)</f>
        <v>#DIV/0!</v>
      </c>
      <c r="T57" s="149" t="e">
        <f>SUMIFS('OTV-广告位'!$S:$S,'OTV-广告位'!$R:$R,TA!T$39,'OTV-广告位'!$P:$P,TA!$I57,'OTV-广告位'!$B:$B,'OTV-广告位'!$B$8)/SUMIFS('OTV-广告位'!$S:$S,'OTV-广告位'!$R:$R,TA!T$39,'OTV-广告位'!$P:$P,TA!$I57,'OTV-广告位'!$B:$B,'OTV-广告位'!$B$7)</f>
        <v>#DIV/0!</v>
      </c>
      <c r="U57" s="149" t="e">
        <f>SUMIFS('OTV-广告位'!$S:$S,'OTV-广告位'!$R:$R,TA!U$39,'OTV-广告位'!$P:$P,TA!$I57,'OTV-广告位'!$B:$B,'OTV-广告位'!$B$8)/SUMIFS('OTV-广告位'!$S:$S,'OTV-广告位'!$R:$R,TA!U$39,'OTV-广告位'!$P:$P,TA!$I57,'OTV-广告位'!$B:$B,'OTV-广告位'!$B$7)</f>
        <v>#DIV/0!</v>
      </c>
      <c r="W57" s="148" t="str">
        <f t="shared" ref="W57:W58" si="55">P57</f>
        <v>南通</v>
      </c>
      <c r="X57" s="149" t="e">
        <f>SUMIFS('OTV-广告位'!$S:$S,'OTV-广告位'!$R:$R,TA!X$39,'OTV-广告位'!$P:$P,TA!$I57,'OTV-广告位'!$Q:$Q,$W$6)/SUMIFS('OTV-广告位'!$S:$S,'OTV-广告位'!$R:$R,TA!X$39,'OTV-广告位'!$P:$P,TA!$I57,'OTV-广告位'!$Q:$Q,'OTV-广告位'!$Q$7)</f>
        <v>#DIV/0!</v>
      </c>
      <c r="Y57" s="149" t="e">
        <f>SUMIFS('OTV-广告位'!$S:$S,'OTV-广告位'!$R:$R,TA!Y$39,'OTV-广告位'!$P:$P,TA!$I57,'OTV-广告位'!$Q:$Q,$W$6)/SUMIFS('OTV-广告位'!$S:$S,'OTV-广告位'!$R:$R,TA!Y$39,'OTV-广告位'!$P:$P,TA!$I57,'OTV-广告位'!$Q:$Q,'OTV-广告位'!$Q$7)</f>
        <v>#DIV/0!</v>
      </c>
      <c r="Z57" s="149" t="e">
        <f>SUMIFS('OTV-广告位'!$S:$S,'OTV-广告位'!$R:$R,TA!Z$39,'OTV-广告位'!$P:$P,TA!$I57,'OTV-广告位'!$Q:$Q,$W$6)/SUMIFS('OTV-广告位'!$S:$S,'OTV-广告位'!$R:$R,TA!Z$39,'OTV-广告位'!$P:$P,TA!$I57,'OTV-广告位'!$Q:$Q,'OTV-广告位'!$Q$7)</f>
        <v>#DIV/0!</v>
      </c>
      <c r="AA57" s="149" t="e">
        <f>SUMIFS('OTV-广告位'!$S:$S,'OTV-广告位'!$R:$R,TA!AA$39,'OTV-广告位'!$P:$P,TA!$I57,'OTV-广告位'!$B:$B,'OTV-广告位'!$B$8)/SUMIFS('OTV-广告位'!$S:$S,'OTV-广告位'!$R:$R,TA!AA$39,'OTV-广告位'!$P:$P,TA!$I57,'OTV-广告位'!$B:$B,'OTV-广告位'!$B$7)</f>
        <v>#DIV/0!</v>
      </c>
      <c r="AB57" s="149" t="e">
        <f>SUMIFS('OTV-广告位'!$S:$S,'OTV-广告位'!$R:$R,TA!AB$39,'OTV-广告位'!$P:$P,TA!$I57,'OTV-广告位'!$B:$B,'OTV-广告位'!$B$8)/SUMIFS('OTV-广告位'!$S:$S,'OTV-广告位'!$R:$R,TA!AB$39,'OTV-广告位'!$P:$P,TA!$I57,'OTV-广告位'!$B:$B,'OTV-广告位'!$B$7)</f>
        <v>#DIV/0!</v>
      </c>
      <c r="AD57" s="148" t="str">
        <f t="shared" ref="AD57:AD58" si="56">I57</f>
        <v>南通</v>
      </c>
      <c r="AE57" s="149" t="e">
        <f>SUMIFS('OTV-广告位'!$U:$U,'OTV-广告位'!$R:$R,TA!AE$39,'OTV-广告位'!$P:$P,TA!$I57,'OTV-广告位'!$Q:$Q,Market!$D$7)/SUMIFS('OTV-广告位'!$U:$U,'OTV-广告位'!$R:$R,TA!AE$39,'OTV-广告位'!$P:$P,TA!$I57,'OTV-广告位'!$Q:$Q,'OTV-广告位'!$Q$7)</f>
        <v>#DIV/0!</v>
      </c>
      <c r="AF57" s="149" t="e">
        <f>SUMIFS('OTV-广告位'!$U:$U,'OTV-广告位'!$R:$R,TA!AF$39,'OTV-广告位'!$P:$P,TA!$I57,'OTV-广告位'!$Q:$Q,Market!$D$7)/SUMIFS('OTV-广告位'!$U:$U,'OTV-广告位'!$R:$R,TA!AF$39,'OTV-广告位'!$P:$P,TA!$I57,'OTV-广告位'!$Q:$Q,'OTV-广告位'!$Q$7)</f>
        <v>#DIV/0!</v>
      </c>
      <c r="AG57" s="149" t="e">
        <f>SUMIFS('OTV-广告位'!$U:$U,'OTV-广告位'!$R:$R,TA!AG$39,'OTV-广告位'!$P:$P,TA!$I57,'OTV-广告位'!$Q:$Q,Market!$D$7)/SUMIFS('OTV-广告位'!$U:$U,'OTV-广告位'!$R:$R,TA!AG$39,'OTV-广告位'!$P:$P,TA!$I57,'OTV-广告位'!$Q:$Q,'OTV-广告位'!$Q$7)</f>
        <v>#DIV/0!</v>
      </c>
      <c r="AH57" s="149" t="e">
        <f>SUMIFS('OTV-广告位'!$U:$U,'OTV-广告位'!$R:$R,TA!AH$39,'OTV-广告位'!$P:$P,TA!$I57,'OTV-广告位'!$B:$B,'OTV-广告位'!$B$8)/SUMIFS('OTV-广告位'!$U:$U,'OTV-广告位'!$R:$R,TA!AH$39,'OTV-广告位'!$P:$P,TA!$I57,'OTV-广告位'!$B:$B,'OTV-广告位'!$B$7)</f>
        <v>#DIV/0!</v>
      </c>
      <c r="AI57" s="149" t="e">
        <f>SUMIFS('OTV-广告位'!$U:$U,'OTV-广告位'!$R:$R,TA!AI$39,'OTV-广告位'!$P:$P,TA!$I57,'OTV-广告位'!$B:$B,'OTV-广告位'!$B$8)/SUMIFS('OTV-广告位'!$U:$U,'OTV-广告位'!$R:$R,TA!AI$39,'OTV-广告位'!$P:$P,TA!$I57,'OTV-广告位'!$B:$B,'OTV-广告位'!$B$7)</f>
        <v>#DIV/0!</v>
      </c>
      <c r="AK57" s="148" t="str">
        <f t="shared" ref="AK57:AK58" si="57">I57</f>
        <v>南通</v>
      </c>
      <c r="AL57" s="149" t="e">
        <f>SUMIFS('OTV-广告位'!$V:$V,'OTV-广告位'!$R:$R,TA!AL$39,'OTV-广告位'!$P:$P,TA!$I57,'OTV-广告位'!$Q:$Q,Market!$D$7)/SUMIFS('OTV-广告位'!$U:$U,'OTV-广告位'!$R:$R,TA!AL$39,'OTV-广告位'!$P:$P,TA!$I57,'OTV-广告位'!$Q:$Q,'OTV-广告位'!$Q$6)</f>
        <v>#DIV/0!</v>
      </c>
      <c r="AM57" s="149" t="e">
        <f>SUMIFS('OTV-广告位'!$V:$V,'OTV-广告位'!$R:$R,TA!AM$39,'OTV-广告位'!$P:$P,TA!$I57,'OTV-广告位'!$Q:$Q,Market!$D$7)/SUMIFS('OTV-广告位'!$U:$U,'OTV-广告位'!$R:$R,TA!AM$39,'OTV-广告位'!$P:$P,TA!$I57,'OTV-广告位'!$Q:$Q,'OTV-广告位'!$Q$6)</f>
        <v>#DIV/0!</v>
      </c>
      <c r="AN57" s="149" t="e">
        <f>SUMIFS('OTV-广告位'!$V:$V,'OTV-广告位'!$R:$R,TA!AN$39,'OTV-广告位'!$P:$P,TA!$I57,'OTV-广告位'!$Q:$Q,Market!$D$7)/SUMIFS('OTV-广告位'!$U:$U,'OTV-广告位'!$R:$R,TA!AN$39,'OTV-广告位'!$P:$P,TA!$I57,'OTV-广告位'!$Q:$Q,'OTV-广告位'!$Q$6)</f>
        <v>#DIV/0!</v>
      </c>
      <c r="AO57" s="149" t="e">
        <f>SUMIFS('OTV-广告位'!$Y:$Y,'OTV-广告位'!$R:$R,TA!AO$39,'OTV-广告位'!$P:$P,TA!$I57,'OTV-广告位'!$B:$B,'OTV-广告位'!$B$8)/SUMIFS('OTV-广告位'!$U:$U,'OTV-广告位'!$R:$R,TA!AO$39,'OTV-广告位'!$P:$P,TA!$I57,'OTV-广告位'!$B:$B,'OTV-广告位'!$B$6)</f>
        <v>#DIV/0!</v>
      </c>
      <c r="AP57" s="149" t="e">
        <f>SUMIFS('OTV-广告位'!$Y:$Y,'OTV-广告位'!$R:$R,TA!AP$39,'OTV-广告位'!$P:$P,TA!$I57,'OTV-广告位'!$B:$B,'OTV-广告位'!$B$8)/SUMIFS('OTV-广告位'!$U:$U,'OTV-广告位'!$R:$R,TA!AP$39,'OTV-广告位'!$P:$P,TA!$I57,'OTV-广告位'!$B:$B,'OTV-广告位'!$B$6)</f>
        <v>#DIV/0!</v>
      </c>
      <c r="AR57" s="148" t="str">
        <f t="shared" ref="AR57:AR58" si="58">I57</f>
        <v>南通</v>
      </c>
      <c r="AS57" s="150" t="e">
        <f>SUMIFS('OTV-广告位'!$V:$V,'OTV-广告位'!$R:$R,TA!AS$39,'OTV-广告位'!$P:$P,TA!$I57,'OTV-广告位'!$Q:$Q,Market!$D$7)/SUMIFS('OTV-广告位'!$S:$S,'OTV-广告位'!$R:$R,TA!AS$39,'OTV-广告位'!$P:$P,TA!$I57,'OTV-广告位'!$Q:$Q,'OTV-广告位'!$Q$6)*1000</f>
        <v>#DIV/0!</v>
      </c>
      <c r="AT57" s="150" t="e">
        <f>SUMIFS('OTV-广告位'!$V:$V,'OTV-广告位'!$R:$R,TA!AT$39,'OTV-广告位'!$P:$P,TA!$I57,'OTV-广告位'!$Q:$Q,Market!$D$7)/SUMIFS('OTV-广告位'!$S:$S,'OTV-广告位'!$R:$R,TA!AT$39,'OTV-广告位'!$P:$P,TA!$I57,'OTV-广告位'!$Q:$Q,'OTV-广告位'!$Q$6)*1000</f>
        <v>#DIV/0!</v>
      </c>
      <c r="AU57" s="150" t="e">
        <f>SUMIFS('OTV-广告位'!$V:$V,'OTV-广告位'!$R:$R,TA!AU$39,'OTV-广告位'!$P:$P,TA!$I57,'OTV-广告位'!$Q:$Q,Market!$D$7)/SUMIFS('OTV-广告位'!$S:$S,'OTV-广告位'!$R:$R,TA!AU$39,'OTV-广告位'!$P:$P,TA!$I57,'OTV-广告位'!$Q:$Q,'OTV-广告位'!$Q$6)*1000</f>
        <v>#DIV/0!</v>
      </c>
      <c r="AV57" s="151" t="e">
        <f>SUMIFS('OTV-广告位'!$Y:$Y,'OTV-广告位'!$R:$R,TA!AV$39,'OTV-广告位'!$P:$P,TA!$I57,'OTV-广告位'!$B:$B,'OTV-广告位'!$B$8)/SUMIFS('OTV-广告位'!$S:$S,'OTV-广告位'!$R:$R,TA!AV$39,'OTV-广告位'!$P:$P,TA!$I57,'OTV-广告位'!$B:$B,'OTV-广告位'!$B$6)*1000</f>
        <v>#DIV/0!</v>
      </c>
      <c r="AW57" s="151" t="e">
        <f>SUMIFS('OTV-广告位'!$Y:$Y,'OTV-广告位'!$R:$R,TA!AW$39,'OTV-广告位'!$P:$P,TA!$I57,'OTV-广告位'!$B:$B,'OTV-广告位'!$B$8)/SUMIFS('OTV-广告位'!$S:$S,'OTV-广告位'!$R:$R,TA!AW$39,'OTV-广告位'!$P:$P,TA!$I57,'OTV-广告位'!$B:$B,'OTV-广告位'!$B$6)*1000</f>
        <v>#DIV/0!</v>
      </c>
      <c r="AY57" s="148" t="str">
        <f t="shared" ref="AY57:AY58" si="59">P57</f>
        <v>南通</v>
      </c>
      <c r="AZ57" s="150" t="e">
        <f>Cost!G21/SUMIFS('OTV-广告位'!$V:$V,'OTV-广告位'!$P:$P,TA!$AY57,'OTV-广告位'!$R:$R,TA!AZ$39,'OTV-广告位'!$Q:$Q,Market!$D$7)</f>
        <v>#DIV/0!</v>
      </c>
      <c r="BA57" s="150" t="e">
        <f>Cost!H21/SUMIFS('OTV-广告位'!$V:$V,'OTV-广告位'!$P:$P,TA!$AY57,'OTV-广告位'!$R:$R,TA!BA$39,'OTV-广告位'!$Q:$Q,Market!$D$7)</f>
        <v>#DIV/0!</v>
      </c>
      <c r="BB57" s="150" t="e">
        <f>Cost!J21/SUMIFS('OTV-广告位'!$V:$V,'OTV-广告位'!$P:$P,TA!$AY57,'OTV-广告位'!$R:$R,TA!BB$39,'OTV-广告位'!$Q:$Q,Market!$D$7)</f>
        <v>#DIV/0!</v>
      </c>
      <c r="BC57" s="150" t="e">
        <f>Cost!K21/SUMIFS('OTV-广告位'!$V:$V,'OTV-广告位'!$P:$P,TA!$AY57,'OTV-广告位'!$R:$R,TA!BC$39,'OTV-广告位'!$Q:$Q,Market!$D$7)</f>
        <v>#DIV/0!</v>
      </c>
      <c r="BD57" s="150" t="e">
        <f>Cost!M21/SUMIFS('OTV-广告位'!$V:$V,'OTV-广告位'!$P:$P,TA!$AY57,'OTV-广告位'!$R:$R,TA!BD$39,'OTV-广告位'!$Q:$Q,Market!$D$7)</f>
        <v>#DIV/0!</v>
      </c>
    </row>
    <row r="58" spans="2:56" hidden="1">
      <c r="B58" s="152" t="s">
        <v>128</v>
      </c>
      <c r="C58" s="149" t="e">
        <f>SUMIFS(Spotplan!$E:$E,Spotplan!$B:$B,TA!C$39,Spotplan!$C:$C,TA!$B58,Spotplan!$A:$A,TA!$B$38)/SUMIFS(Spotplan!$E:$E,Spotplan!$C:$C,TA!$B58,Spotplan!$A:$A,TA!$B$38)</f>
        <v>#DIV/0!</v>
      </c>
      <c r="D58" s="149" t="e">
        <f>SUMIFS(Spotplan!$E:$E,Spotplan!$B:$B,TA!D$39,Spotplan!$C:$C,TA!$B58,Spotplan!$A:$A,TA!$B$38)/SUMIFS(Spotplan!$E:$E,Spotplan!$C:$C,TA!$B58,Spotplan!$A:$A,TA!$B$38)</f>
        <v>#DIV/0!</v>
      </c>
      <c r="E58" s="149" t="e">
        <f>SUMIFS(Spotplan!$E:$E,Spotplan!$B:$B,TA!E$39,Spotplan!$C:$C,TA!$B58,Spotplan!$A:$A,TA!$B$38)/SUMIFS(Spotplan!$E:$E,Spotplan!$C:$C,TA!$B58,Spotplan!$A:$A,TA!$B$38)</f>
        <v>#DIV/0!</v>
      </c>
      <c r="F58" s="149" t="e">
        <f>SUMIFS(Spotplan!$E:$E,Spotplan!$B:$B,TA!F$39,Spotplan!$C:$C,TA!$B58,Spotplan!$A:$A,TA!$B$38)/SUMIFS(Spotplan!$E:$E,Spotplan!$C:$C,TA!$B58,Spotplan!$A:$A,TA!$B$38)</f>
        <v>#DIV/0!</v>
      </c>
      <c r="G58" s="149" t="e">
        <f>SUMIFS(Spotplan!$E:$E,Spotplan!$B:$B,TA!G$39,Spotplan!$C:$C,TA!$B58,Spotplan!$A:$A,TA!$B$38)/SUMIFS(Spotplan!$E:$E,Spotplan!$C:$C,TA!$B58,Spotplan!$A:$A,TA!$B$38)</f>
        <v>#DIV/0!</v>
      </c>
      <c r="I58" s="148" t="str">
        <f t="shared" si="42"/>
        <v>厦门</v>
      </c>
      <c r="J58" s="149" t="e">
        <f>SUMIFS('OTV-广告位'!$S:$S,'OTV-广告位'!$R:$R,TA!J$39,'OTV-广告位'!$P:$P,TA!$I58,'OTV-广告位'!$Q:$Q,'OTV-广告位'!$Q$7)/SUMIFS('OTV-广告位'!$S:$S,'OTV-广告位'!$R:$R,TA!J$39,'OTV-广告位'!$P:$P,TA!$I58,'OTV-广告位'!$Q:$Q,'OTV-广告位'!$Q$6)</f>
        <v>#DIV/0!</v>
      </c>
      <c r="K58" s="149" t="e">
        <f>SUMIFS('OTV-广告位'!$S:$S,'OTV-广告位'!$R:$R,TA!K$39,'OTV-广告位'!$P:$P,TA!$I58,'OTV-广告位'!$Q:$Q,'OTV-广告位'!$Q$7)/SUMIFS('OTV-广告位'!$S:$S,'OTV-广告位'!$R:$R,TA!K$39,'OTV-广告位'!$P:$P,TA!$I58,'OTV-广告位'!$Q:$Q,'OTV-广告位'!$Q$6)</f>
        <v>#DIV/0!</v>
      </c>
      <c r="L58" s="149" t="e">
        <f>SUMIFS('OTV-广告位'!$S:$S,'OTV-广告位'!$R:$R,TA!L$39,'OTV-广告位'!$P:$P,TA!$I58,'OTV-广告位'!$Q:$Q,'OTV-广告位'!$Q$7)/SUMIFS('OTV-广告位'!$S:$S,'OTV-广告位'!$R:$R,TA!L$39,'OTV-广告位'!$P:$P,TA!$I58,'OTV-广告位'!$Q:$Q,'OTV-广告位'!$Q$6)</f>
        <v>#DIV/0!</v>
      </c>
      <c r="M58" s="149" t="e">
        <f>SUMIFS('OTV-广告位'!$S:$S,'OTV-广告位'!$R:$R,TA!M$39,'OTV-广告位'!$P:$P,TA!$I58,'OTV-广告位'!$B:$B,'OTV-广告位'!$B$7)/SUMIFS('OTV-广告位'!$S:$S,'OTV-广告位'!$R:$R,TA!M$39,'OTV-广告位'!$P:$P,TA!$I58,'OTV-广告位'!$B:$B,'OTV-广告位'!$B$6)</f>
        <v>#DIV/0!</v>
      </c>
      <c r="N58" s="149" t="e">
        <f>SUMIFS('OTV-广告位'!$S:$S,'OTV-广告位'!$R:$R,TA!N$39,'OTV-广告位'!$P:$P,TA!$I58,'OTV-广告位'!$B:$B,'OTV-广告位'!$B$7)/SUMIFS('OTV-广告位'!$S:$S,'OTV-广告位'!$R:$R,TA!N$39,'OTV-广告位'!$P:$P,TA!$I58,'OTV-广告位'!$B:$B,'OTV-广告位'!$B$6)</f>
        <v>#DIV/0!</v>
      </c>
      <c r="P58" s="148" t="str">
        <f t="shared" si="54"/>
        <v>厦门</v>
      </c>
      <c r="Q58" s="149" t="e">
        <f>SUMIFS('OTV-广告位'!$S:$S,'OTV-广告位'!$R:$R,TA!Q$39,'OTV-广告位'!$P:$P,TA!$I58,'OTV-广告位'!$Q:$Q,Market!$D$7)/SUMIFS('OTV-广告位'!$S:$S,'OTV-广告位'!$R:$R,TA!Q$39,'OTV-广告位'!$P:$P,TA!$I58,'OTV-广告位'!$Q:$Q,'OTV-广告位'!$Q$7)</f>
        <v>#DIV/0!</v>
      </c>
      <c r="R58" s="149" t="e">
        <f>SUMIFS('OTV-广告位'!$S:$S,'OTV-广告位'!$R:$R,TA!R$39,'OTV-广告位'!$P:$P,TA!$I58,'OTV-广告位'!$Q:$Q,Market!$D$7)/SUMIFS('OTV-广告位'!$S:$S,'OTV-广告位'!$R:$R,TA!R$39,'OTV-广告位'!$P:$P,TA!$I58,'OTV-广告位'!$Q:$Q,'OTV-广告位'!$Q$7)</f>
        <v>#DIV/0!</v>
      </c>
      <c r="S58" s="149" t="e">
        <f>SUMIFS('OTV-广告位'!$S:$S,'OTV-广告位'!$R:$R,TA!S$39,'OTV-广告位'!$P:$P,TA!$I58,'OTV-广告位'!$Q:$Q,Market!$D$7)/SUMIFS('OTV-广告位'!$S:$S,'OTV-广告位'!$R:$R,TA!S$39,'OTV-广告位'!$P:$P,TA!$I58,'OTV-广告位'!$Q:$Q,'OTV-广告位'!$Q$7)</f>
        <v>#DIV/0!</v>
      </c>
      <c r="T58" s="149" t="e">
        <f>SUMIFS('OTV-广告位'!$S:$S,'OTV-广告位'!$R:$R,TA!T$39,'OTV-广告位'!$P:$P,TA!$I58,'OTV-广告位'!$B:$B,'OTV-广告位'!$B$8)/SUMIFS('OTV-广告位'!$S:$S,'OTV-广告位'!$R:$R,TA!T$39,'OTV-广告位'!$P:$P,TA!$I58,'OTV-广告位'!$B:$B,'OTV-广告位'!$B$7)</f>
        <v>#DIV/0!</v>
      </c>
      <c r="U58" s="149" t="e">
        <f>SUMIFS('OTV-广告位'!$S:$S,'OTV-广告位'!$R:$R,TA!U$39,'OTV-广告位'!$P:$P,TA!$I58,'OTV-广告位'!$B:$B,'OTV-广告位'!$B$8)/SUMIFS('OTV-广告位'!$S:$S,'OTV-广告位'!$R:$R,TA!U$39,'OTV-广告位'!$P:$P,TA!$I58,'OTV-广告位'!$B:$B,'OTV-广告位'!$B$7)</f>
        <v>#DIV/0!</v>
      </c>
      <c r="W58" s="148" t="str">
        <f t="shared" si="55"/>
        <v>厦门</v>
      </c>
      <c r="X58" s="149" t="e">
        <f>SUMIFS('OTV-广告位'!$S:$S,'OTV-广告位'!$R:$R,TA!X$39,'OTV-广告位'!$P:$P,TA!$I58,'OTV-广告位'!$Q:$Q,$W$6)/SUMIFS('OTV-广告位'!$S:$S,'OTV-广告位'!$R:$R,TA!X$39,'OTV-广告位'!$P:$P,TA!$I58,'OTV-广告位'!$Q:$Q,'OTV-广告位'!$Q$7)</f>
        <v>#DIV/0!</v>
      </c>
      <c r="Y58" s="149" t="e">
        <f>SUMIFS('OTV-广告位'!$S:$S,'OTV-广告位'!$R:$R,TA!Y$39,'OTV-广告位'!$P:$P,TA!$I58,'OTV-广告位'!$Q:$Q,$W$6)/SUMIFS('OTV-广告位'!$S:$S,'OTV-广告位'!$R:$R,TA!Y$39,'OTV-广告位'!$P:$P,TA!$I58,'OTV-广告位'!$Q:$Q,'OTV-广告位'!$Q$7)</f>
        <v>#DIV/0!</v>
      </c>
      <c r="Z58" s="149" t="e">
        <f>SUMIFS('OTV-广告位'!$S:$S,'OTV-广告位'!$R:$R,TA!Z$39,'OTV-广告位'!$P:$P,TA!$I58,'OTV-广告位'!$Q:$Q,$W$6)/SUMIFS('OTV-广告位'!$S:$S,'OTV-广告位'!$R:$R,TA!Z$39,'OTV-广告位'!$P:$P,TA!$I58,'OTV-广告位'!$Q:$Q,'OTV-广告位'!$Q$7)</f>
        <v>#DIV/0!</v>
      </c>
      <c r="AA58" s="149" t="e">
        <f>SUMIFS('OTV-广告位'!$S:$S,'OTV-广告位'!$R:$R,TA!AA$39,'OTV-广告位'!$P:$P,TA!$I58,'OTV-广告位'!$B:$B,'OTV-广告位'!$B$8)/SUMIFS('OTV-广告位'!$S:$S,'OTV-广告位'!$R:$R,TA!AA$39,'OTV-广告位'!$P:$P,TA!$I58,'OTV-广告位'!$B:$B,'OTV-广告位'!$B$7)</f>
        <v>#DIV/0!</v>
      </c>
      <c r="AB58" s="149" t="e">
        <f>SUMIFS('OTV-广告位'!$S:$S,'OTV-广告位'!$R:$R,TA!AB$39,'OTV-广告位'!$P:$P,TA!$I58,'OTV-广告位'!$B:$B,'OTV-广告位'!$B$8)/SUMIFS('OTV-广告位'!$S:$S,'OTV-广告位'!$R:$R,TA!AB$39,'OTV-广告位'!$P:$P,TA!$I58,'OTV-广告位'!$B:$B,'OTV-广告位'!$B$7)</f>
        <v>#DIV/0!</v>
      </c>
      <c r="AD58" s="148" t="str">
        <f t="shared" si="56"/>
        <v>厦门</v>
      </c>
      <c r="AE58" s="149" t="e">
        <f>SUMIFS('OTV-广告位'!$U:$U,'OTV-广告位'!$R:$R,TA!AE$39,'OTV-广告位'!$P:$P,TA!$I58,'OTV-广告位'!$Q:$Q,Market!$D$7)/SUMIFS('OTV-广告位'!$U:$U,'OTV-广告位'!$R:$R,TA!AE$39,'OTV-广告位'!$P:$P,TA!$I58,'OTV-广告位'!$Q:$Q,'OTV-广告位'!$Q$7)</f>
        <v>#DIV/0!</v>
      </c>
      <c r="AF58" s="149" t="e">
        <f>SUMIFS('OTV-广告位'!$U:$U,'OTV-广告位'!$R:$R,TA!AF$39,'OTV-广告位'!$P:$P,TA!$I58,'OTV-广告位'!$Q:$Q,Market!$D$7)/SUMIFS('OTV-广告位'!$U:$U,'OTV-广告位'!$R:$R,TA!AF$39,'OTV-广告位'!$P:$P,TA!$I58,'OTV-广告位'!$Q:$Q,'OTV-广告位'!$Q$7)</f>
        <v>#DIV/0!</v>
      </c>
      <c r="AG58" s="149" t="e">
        <f>SUMIFS('OTV-广告位'!$U:$U,'OTV-广告位'!$R:$R,TA!AG$39,'OTV-广告位'!$P:$P,TA!$I58,'OTV-广告位'!$Q:$Q,Market!$D$7)/SUMIFS('OTV-广告位'!$U:$U,'OTV-广告位'!$R:$R,TA!AG$39,'OTV-广告位'!$P:$P,TA!$I58,'OTV-广告位'!$Q:$Q,'OTV-广告位'!$Q$7)</f>
        <v>#DIV/0!</v>
      </c>
      <c r="AH58" s="149" t="e">
        <f>SUMIFS('OTV-广告位'!$U:$U,'OTV-广告位'!$R:$R,TA!AH$39,'OTV-广告位'!$P:$P,TA!$I58,'OTV-广告位'!$B:$B,'OTV-广告位'!$B$8)/SUMIFS('OTV-广告位'!$U:$U,'OTV-广告位'!$R:$R,TA!AH$39,'OTV-广告位'!$P:$P,TA!$I58,'OTV-广告位'!$B:$B,'OTV-广告位'!$B$7)</f>
        <v>#DIV/0!</v>
      </c>
      <c r="AI58" s="149" t="e">
        <f>SUMIFS('OTV-广告位'!$U:$U,'OTV-广告位'!$R:$R,TA!AI$39,'OTV-广告位'!$P:$P,TA!$I58,'OTV-广告位'!$B:$B,'OTV-广告位'!$B$8)/SUMIFS('OTV-广告位'!$U:$U,'OTV-广告位'!$R:$R,TA!AI$39,'OTV-广告位'!$P:$P,TA!$I58,'OTV-广告位'!$B:$B,'OTV-广告位'!$B$7)</f>
        <v>#DIV/0!</v>
      </c>
      <c r="AK58" s="148" t="str">
        <f t="shared" si="57"/>
        <v>厦门</v>
      </c>
      <c r="AL58" s="149" t="e">
        <f>SUMIFS('OTV-广告位'!$V:$V,'OTV-广告位'!$R:$R,TA!AL$39,'OTV-广告位'!$P:$P,TA!$I58,'OTV-广告位'!$Q:$Q,Market!$D$7)/SUMIFS('OTV-广告位'!$U:$U,'OTV-广告位'!$R:$R,TA!AL$39,'OTV-广告位'!$P:$P,TA!$I58,'OTV-广告位'!$Q:$Q,'OTV-广告位'!$Q$6)</f>
        <v>#DIV/0!</v>
      </c>
      <c r="AM58" s="149" t="e">
        <f>SUMIFS('OTV-广告位'!$V:$V,'OTV-广告位'!$R:$R,TA!AM$39,'OTV-广告位'!$P:$P,TA!$I58,'OTV-广告位'!$Q:$Q,Market!$D$7)/SUMIFS('OTV-广告位'!$U:$U,'OTV-广告位'!$R:$R,TA!AM$39,'OTV-广告位'!$P:$P,TA!$I58,'OTV-广告位'!$Q:$Q,'OTV-广告位'!$Q$6)</f>
        <v>#DIV/0!</v>
      </c>
      <c r="AN58" s="149" t="e">
        <f>SUMIFS('OTV-广告位'!$V:$V,'OTV-广告位'!$R:$R,TA!AN$39,'OTV-广告位'!$P:$P,TA!$I58,'OTV-广告位'!$Q:$Q,Market!$D$7)/SUMIFS('OTV-广告位'!$U:$U,'OTV-广告位'!$R:$R,TA!AN$39,'OTV-广告位'!$P:$P,TA!$I58,'OTV-广告位'!$Q:$Q,'OTV-广告位'!$Q$6)</f>
        <v>#DIV/0!</v>
      </c>
      <c r="AO58" s="149" t="e">
        <f>SUMIFS('OTV-广告位'!$Y:$Y,'OTV-广告位'!$R:$R,TA!AO$39,'OTV-广告位'!$P:$P,TA!$I58,'OTV-广告位'!$B:$B,'OTV-广告位'!$B$8)/SUMIFS('OTV-广告位'!$U:$U,'OTV-广告位'!$R:$R,TA!AO$39,'OTV-广告位'!$P:$P,TA!$I58,'OTV-广告位'!$B:$B,'OTV-广告位'!$B$6)</f>
        <v>#DIV/0!</v>
      </c>
      <c r="AP58" s="149" t="e">
        <f>SUMIFS('OTV-广告位'!$Y:$Y,'OTV-广告位'!$R:$R,TA!AP$39,'OTV-广告位'!$P:$P,TA!$I58,'OTV-广告位'!$B:$B,'OTV-广告位'!$B$8)/SUMIFS('OTV-广告位'!$U:$U,'OTV-广告位'!$R:$R,TA!AP$39,'OTV-广告位'!$P:$P,TA!$I58,'OTV-广告位'!$B:$B,'OTV-广告位'!$B$6)</f>
        <v>#DIV/0!</v>
      </c>
      <c r="AR58" s="148" t="str">
        <f t="shared" si="58"/>
        <v>厦门</v>
      </c>
      <c r="AS58" s="150" t="e">
        <f>SUMIFS('OTV-广告位'!$V:$V,'OTV-广告位'!$R:$R,TA!AS$39,'OTV-广告位'!$P:$P,TA!$I58,'OTV-广告位'!$Q:$Q,Market!$D$7)/SUMIFS('OTV-广告位'!$S:$S,'OTV-广告位'!$R:$R,TA!AS$39,'OTV-广告位'!$P:$P,TA!$I58,'OTV-广告位'!$Q:$Q,'OTV-广告位'!$Q$6)*1000</f>
        <v>#DIV/0!</v>
      </c>
      <c r="AT58" s="150" t="e">
        <f>SUMIFS('OTV-广告位'!$V:$V,'OTV-广告位'!$R:$R,TA!AT$39,'OTV-广告位'!$P:$P,TA!$I58,'OTV-广告位'!$Q:$Q,Market!$D$7)/SUMIFS('OTV-广告位'!$S:$S,'OTV-广告位'!$R:$R,TA!AT$39,'OTV-广告位'!$P:$P,TA!$I58,'OTV-广告位'!$Q:$Q,'OTV-广告位'!$Q$6)*1000</f>
        <v>#DIV/0!</v>
      </c>
      <c r="AU58" s="150" t="e">
        <f>SUMIFS('OTV-广告位'!$V:$V,'OTV-广告位'!$R:$R,TA!AU$39,'OTV-广告位'!$P:$P,TA!$I58,'OTV-广告位'!$Q:$Q,Market!$D$7)/SUMIFS('OTV-广告位'!$S:$S,'OTV-广告位'!$R:$R,TA!AU$39,'OTV-广告位'!$P:$P,TA!$I58,'OTV-广告位'!$Q:$Q,'OTV-广告位'!$Q$6)*1000</f>
        <v>#DIV/0!</v>
      </c>
      <c r="AV58" s="151" t="e">
        <f>SUMIFS('OTV-广告位'!$Y:$Y,'OTV-广告位'!$R:$R,TA!AV$39,'OTV-广告位'!$P:$P,TA!$I58,'OTV-广告位'!$B:$B,'OTV-广告位'!$B$8)/SUMIFS('OTV-广告位'!$S:$S,'OTV-广告位'!$R:$R,TA!AV$39,'OTV-广告位'!$P:$P,TA!$I58,'OTV-广告位'!$B:$B,'OTV-广告位'!$B$6)*1000</f>
        <v>#DIV/0!</v>
      </c>
      <c r="AW58" s="151" t="e">
        <f>SUMIFS('OTV-广告位'!$Y:$Y,'OTV-广告位'!$R:$R,TA!AW$39,'OTV-广告位'!$P:$P,TA!$I58,'OTV-广告位'!$B:$B,'OTV-广告位'!$B$8)/SUMIFS('OTV-广告位'!$S:$S,'OTV-广告位'!$R:$R,TA!AW$39,'OTV-广告位'!$P:$P,TA!$I58,'OTV-广告位'!$B:$B,'OTV-广告位'!$B$6)*1000</f>
        <v>#DIV/0!</v>
      </c>
      <c r="AY58" s="148" t="str">
        <f t="shared" si="59"/>
        <v>厦门</v>
      </c>
      <c r="AZ58" s="150" t="e">
        <f>Cost!G22/SUMIFS('OTV-广告位'!$V:$V,'OTV-广告位'!$P:$P,TA!$AY58,'OTV-广告位'!$R:$R,TA!AZ$39,'OTV-广告位'!$Q:$Q,Market!$D$7)</f>
        <v>#DIV/0!</v>
      </c>
      <c r="BA58" s="150" t="e">
        <f>Cost!H22/SUMIFS('OTV-广告位'!$V:$V,'OTV-广告位'!$P:$P,TA!$AY58,'OTV-广告位'!$R:$R,TA!BA$39,'OTV-广告位'!$Q:$Q,Market!$D$7)</f>
        <v>#DIV/0!</v>
      </c>
      <c r="BB58" s="150" t="e">
        <f>Cost!J22/SUMIFS('OTV-广告位'!$V:$V,'OTV-广告位'!$P:$P,TA!$AY58,'OTV-广告位'!$R:$R,TA!BB$39,'OTV-广告位'!$Q:$Q,Market!$D$7)</f>
        <v>#DIV/0!</v>
      </c>
      <c r="BC58" s="150" t="e">
        <f>Cost!K22/SUMIFS('OTV-广告位'!$V:$V,'OTV-广告位'!$P:$P,TA!$AY58,'OTV-广告位'!$R:$R,TA!BC$39,'OTV-广告位'!$Q:$Q,Market!$D$7)</f>
        <v>#DIV/0!</v>
      </c>
      <c r="BD58" s="150" t="e">
        <f>Cost!M22/SUMIFS('OTV-广告位'!$V:$V,'OTV-广告位'!$P:$P,TA!$AY58,'OTV-广告位'!$R:$R,TA!BD$39,'OTV-广告位'!$Q:$Q,Market!$D$7)</f>
        <v>#DIV/0!</v>
      </c>
    </row>
    <row r="59" spans="2:56" hidden="1">
      <c r="B59" s="152" t="s">
        <v>129</v>
      </c>
      <c r="C59" s="149" t="e">
        <f>SUMIFS(Spotplan!$E:$E,Spotplan!$B:$B,TA!C$39,Spotplan!$C:$C,TA!$B59,Spotplan!$A:$A,TA!$B$38)/SUMIFS(Spotplan!$E:$E,Spotplan!$C:$C,TA!$B59,Spotplan!$A:$A,TA!$B$38)</f>
        <v>#DIV/0!</v>
      </c>
      <c r="D59" s="149" t="e">
        <f>SUMIFS(Spotplan!$E:$E,Spotplan!$B:$B,TA!D$39,Spotplan!$C:$C,TA!$B59,Spotplan!$A:$A,TA!$B$38)/SUMIFS(Spotplan!$E:$E,Spotplan!$C:$C,TA!$B59,Spotplan!$A:$A,TA!$B$38)</f>
        <v>#DIV/0!</v>
      </c>
      <c r="E59" s="149" t="e">
        <f>SUMIFS(Spotplan!$E:$E,Spotplan!$B:$B,TA!E$39,Spotplan!$C:$C,TA!$B59,Spotplan!$A:$A,TA!$B$38)/SUMIFS(Spotplan!$E:$E,Spotplan!$C:$C,TA!$B59,Spotplan!$A:$A,TA!$B$38)</f>
        <v>#DIV/0!</v>
      </c>
      <c r="F59" s="149" t="e">
        <f>SUMIFS(Spotplan!$E:$E,Spotplan!$B:$B,TA!F$39,Spotplan!$C:$C,TA!$B59,Spotplan!$A:$A,TA!$B$38)/SUMIFS(Spotplan!$E:$E,Spotplan!$C:$C,TA!$B59,Spotplan!$A:$A,TA!$B$38)</f>
        <v>#DIV/0!</v>
      </c>
      <c r="G59" s="149" t="e">
        <f>SUMIFS(Spotplan!$E:$E,Spotplan!$B:$B,TA!G$39,Spotplan!$C:$C,TA!$B59,Spotplan!$A:$A,TA!$B$38)/SUMIFS(Spotplan!$E:$E,Spotplan!$C:$C,TA!$B59,Spotplan!$A:$A,TA!$B$38)</f>
        <v>#DIV/0!</v>
      </c>
      <c r="I59" s="148" t="str">
        <f t="shared" si="42"/>
        <v>常州</v>
      </c>
      <c r="J59" s="149" t="e">
        <f>SUMIFS('OTV-广告位'!$S:$S,'OTV-广告位'!$R:$R,TA!J$39,'OTV-广告位'!$P:$P,TA!$I59,'OTV-广告位'!$Q:$Q,'OTV-广告位'!$Q$7)/SUMIFS('OTV-广告位'!$S:$S,'OTV-广告位'!$R:$R,TA!J$39,'OTV-广告位'!$P:$P,TA!$I59,'OTV-广告位'!$Q:$Q,'OTV-广告位'!$Q$6)</f>
        <v>#DIV/0!</v>
      </c>
      <c r="K59" s="149" t="e">
        <f>SUMIFS('OTV-广告位'!$S:$S,'OTV-广告位'!$R:$R,TA!K$39,'OTV-广告位'!$P:$P,TA!$I59,'OTV-广告位'!$Q:$Q,'OTV-广告位'!$Q$7)/SUMIFS('OTV-广告位'!$S:$S,'OTV-广告位'!$R:$R,TA!K$39,'OTV-广告位'!$P:$P,TA!$I59,'OTV-广告位'!$Q:$Q,'OTV-广告位'!$Q$6)</f>
        <v>#DIV/0!</v>
      </c>
      <c r="L59" s="149" t="e">
        <f>SUMIFS('OTV-广告位'!$S:$S,'OTV-广告位'!$R:$R,TA!L$39,'OTV-广告位'!$P:$P,TA!$I59,'OTV-广告位'!$Q:$Q,'OTV-广告位'!$Q$7)/SUMIFS('OTV-广告位'!$S:$S,'OTV-广告位'!$R:$R,TA!L$39,'OTV-广告位'!$P:$P,TA!$I59,'OTV-广告位'!$Q:$Q,'OTV-广告位'!$Q$6)</f>
        <v>#DIV/0!</v>
      </c>
      <c r="M59" s="149" t="e">
        <f>SUMIFS('OTV-广告位'!$S:$S,'OTV-广告位'!$R:$R,TA!M$39,'OTV-广告位'!$P:$P,TA!$I59,'OTV-广告位'!$B:$B,'OTV-广告位'!$B$7)/SUMIFS('OTV-广告位'!$S:$S,'OTV-广告位'!$R:$R,TA!M$39,'OTV-广告位'!$P:$P,TA!$I59,'OTV-广告位'!$B:$B,'OTV-广告位'!$B$6)</f>
        <v>#DIV/0!</v>
      </c>
      <c r="N59" s="149" t="e">
        <f>SUMIFS('OTV-广告位'!$S:$S,'OTV-广告位'!$R:$R,TA!N$39,'OTV-广告位'!$P:$P,TA!$I59,'OTV-广告位'!$B:$B,'OTV-广告位'!$B$7)/SUMIFS('OTV-广告位'!$S:$S,'OTV-广告位'!$R:$R,TA!N$39,'OTV-广告位'!$P:$P,TA!$I59,'OTV-广告位'!$B:$B,'OTV-广告位'!$B$6)</f>
        <v>#DIV/0!</v>
      </c>
      <c r="P59" s="148" t="str">
        <f t="shared" si="43"/>
        <v>常州</v>
      </c>
      <c r="Q59" s="149" t="e">
        <f>SUMIFS('OTV-广告位'!$S:$S,'OTV-广告位'!$R:$R,TA!Q$39,'OTV-广告位'!$P:$P,TA!$I59,'OTV-广告位'!$Q:$Q,Market!$D$7)/SUMIFS('OTV-广告位'!$S:$S,'OTV-广告位'!$R:$R,TA!Q$39,'OTV-广告位'!$P:$P,TA!$I59,'OTV-广告位'!$Q:$Q,'OTV-广告位'!$Q$7)</f>
        <v>#DIV/0!</v>
      </c>
      <c r="R59" s="149" t="e">
        <f>SUMIFS('OTV-广告位'!$S:$S,'OTV-广告位'!$R:$R,TA!R$39,'OTV-广告位'!$P:$P,TA!$I59,'OTV-广告位'!$Q:$Q,Market!$D$7)/SUMIFS('OTV-广告位'!$S:$S,'OTV-广告位'!$R:$R,TA!R$39,'OTV-广告位'!$P:$P,TA!$I59,'OTV-广告位'!$Q:$Q,'OTV-广告位'!$Q$7)</f>
        <v>#DIV/0!</v>
      </c>
      <c r="S59" s="149" t="e">
        <f>SUMIFS('OTV-广告位'!$S:$S,'OTV-广告位'!$R:$R,TA!S$39,'OTV-广告位'!$P:$P,TA!$I59,'OTV-广告位'!$Q:$Q,Market!$D$7)/SUMIFS('OTV-广告位'!$S:$S,'OTV-广告位'!$R:$R,TA!S$39,'OTV-广告位'!$P:$P,TA!$I59,'OTV-广告位'!$Q:$Q,'OTV-广告位'!$Q$7)</f>
        <v>#DIV/0!</v>
      </c>
      <c r="T59" s="149" t="e">
        <f>SUMIFS('OTV-广告位'!$S:$S,'OTV-广告位'!$R:$R,TA!T$39,'OTV-广告位'!$P:$P,TA!$I59,'OTV-广告位'!$B:$B,'OTV-广告位'!$B$8)/SUMIFS('OTV-广告位'!$S:$S,'OTV-广告位'!$R:$R,TA!T$39,'OTV-广告位'!$P:$P,TA!$I59,'OTV-广告位'!$B:$B,'OTV-广告位'!$B$7)</f>
        <v>#DIV/0!</v>
      </c>
      <c r="U59" s="149" t="e">
        <f>SUMIFS('OTV-广告位'!$S:$S,'OTV-广告位'!$R:$R,TA!U$39,'OTV-广告位'!$P:$P,TA!$I59,'OTV-广告位'!$B:$B,'OTV-广告位'!$B$8)/SUMIFS('OTV-广告位'!$S:$S,'OTV-广告位'!$R:$R,TA!U$39,'OTV-广告位'!$P:$P,TA!$I59,'OTV-广告位'!$B:$B,'OTV-广告位'!$B$7)</f>
        <v>#DIV/0!</v>
      </c>
      <c r="W59" s="148" t="str">
        <f t="shared" si="44"/>
        <v>常州</v>
      </c>
      <c r="X59" s="149" t="e">
        <f>SUMIFS('OTV-广告位'!$S:$S,'OTV-广告位'!$R:$R,TA!X$39,'OTV-广告位'!$P:$P,TA!$I59,'OTV-广告位'!$Q:$Q,$W$6)/SUMIFS('OTV-广告位'!$S:$S,'OTV-广告位'!$R:$R,TA!X$39,'OTV-广告位'!$P:$P,TA!$I59,'OTV-广告位'!$Q:$Q,'OTV-广告位'!$Q$7)</f>
        <v>#DIV/0!</v>
      </c>
      <c r="Y59" s="149" t="e">
        <f>SUMIFS('OTV-广告位'!$S:$S,'OTV-广告位'!$R:$R,TA!Y$39,'OTV-广告位'!$P:$P,TA!$I59,'OTV-广告位'!$Q:$Q,$W$6)/SUMIFS('OTV-广告位'!$S:$S,'OTV-广告位'!$R:$R,TA!Y$39,'OTV-广告位'!$P:$P,TA!$I59,'OTV-广告位'!$Q:$Q,'OTV-广告位'!$Q$7)</f>
        <v>#DIV/0!</v>
      </c>
      <c r="Z59" s="149" t="e">
        <f>SUMIFS('OTV-广告位'!$S:$S,'OTV-广告位'!$R:$R,TA!Z$39,'OTV-广告位'!$P:$P,TA!$I59,'OTV-广告位'!$Q:$Q,$W$6)/SUMIFS('OTV-广告位'!$S:$S,'OTV-广告位'!$R:$R,TA!Z$39,'OTV-广告位'!$P:$P,TA!$I59,'OTV-广告位'!$Q:$Q,'OTV-广告位'!$Q$7)</f>
        <v>#DIV/0!</v>
      </c>
      <c r="AA59" s="149" t="e">
        <f>SUMIFS('OTV-广告位'!$S:$S,'OTV-广告位'!$R:$R,TA!AA$39,'OTV-广告位'!$P:$P,TA!$I59,'OTV-广告位'!$B:$B,'OTV-广告位'!$B$8)/SUMIFS('OTV-广告位'!$S:$S,'OTV-广告位'!$R:$R,TA!AA$39,'OTV-广告位'!$P:$P,TA!$I59,'OTV-广告位'!$B:$B,'OTV-广告位'!$B$7)</f>
        <v>#DIV/0!</v>
      </c>
      <c r="AB59" s="149" t="e">
        <f>SUMIFS('OTV-广告位'!$S:$S,'OTV-广告位'!$R:$R,TA!AB$39,'OTV-广告位'!$P:$P,TA!$I59,'OTV-广告位'!$B:$B,'OTV-广告位'!$B$8)/SUMIFS('OTV-广告位'!$S:$S,'OTV-广告位'!$R:$R,TA!AB$39,'OTV-广告位'!$P:$P,TA!$I59,'OTV-广告位'!$B:$B,'OTV-广告位'!$B$7)</f>
        <v>#DIV/0!</v>
      </c>
      <c r="AD59" s="148" t="str">
        <f t="shared" si="45"/>
        <v>常州</v>
      </c>
      <c r="AE59" s="149" t="e">
        <f>SUMIFS('OTV-广告位'!$U:$U,'OTV-广告位'!$R:$R,TA!AE$39,'OTV-广告位'!$P:$P,TA!$I59,'OTV-广告位'!$Q:$Q,Market!$D$7)/SUMIFS('OTV-广告位'!$U:$U,'OTV-广告位'!$R:$R,TA!AE$39,'OTV-广告位'!$P:$P,TA!$I59,'OTV-广告位'!$Q:$Q,'OTV-广告位'!$Q$7)</f>
        <v>#DIV/0!</v>
      </c>
      <c r="AF59" s="149" t="e">
        <f>SUMIFS('OTV-广告位'!$U:$U,'OTV-广告位'!$R:$R,TA!AF$39,'OTV-广告位'!$P:$P,TA!$I59,'OTV-广告位'!$Q:$Q,Market!$D$7)/SUMIFS('OTV-广告位'!$U:$U,'OTV-广告位'!$R:$R,TA!AF$39,'OTV-广告位'!$P:$P,TA!$I59,'OTV-广告位'!$Q:$Q,'OTV-广告位'!$Q$7)</f>
        <v>#DIV/0!</v>
      </c>
      <c r="AG59" s="149" t="e">
        <f>SUMIFS('OTV-广告位'!$U:$U,'OTV-广告位'!$R:$R,TA!AG$39,'OTV-广告位'!$P:$P,TA!$I59,'OTV-广告位'!$Q:$Q,Market!$D$7)/SUMIFS('OTV-广告位'!$U:$U,'OTV-广告位'!$R:$R,TA!AG$39,'OTV-广告位'!$P:$P,TA!$I59,'OTV-广告位'!$Q:$Q,'OTV-广告位'!$Q$7)</f>
        <v>#DIV/0!</v>
      </c>
      <c r="AH59" s="149" t="e">
        <f>SUMIFS('OTV-广告位'!$U:$U,'OTV-广告位'!$R:$R,TA!AH$39,'OTV-广告位'!$P:$P,TA!$I59,'OTV-广告位'!$B:$B,'OTV-广告位'!$B$8)/SUMIFS('OTV-广告位'!$U:$U,'OTV-广告位'!$R:$R,TA!AH$39,'OTV-广告位'!$P:$P,TA!$I59,'OTV-广告位'!$B:$B,'OTV-广告位'!$B$7)</f>
        <v>#DIV/0!</v>
      </c>
      <c r="AI59" s="149" t="e">
        <f>SUMIFS('OTV-广告位'!$U:$U,'OTV-广告位'!$R:$R,TA!AI$39,'OTV-广告位'!$P:$P,TA!$I59,'OTV-广告位'!$B:$B,'OTV-广告位'!$B$8)/SUMIFS('OTV-广告位'!$U:$U,'OTV-广告位'!$R:$R,TA!AI$39,'OTV-广告位'!$P:$P,TA!$I59,'OTV-广告位'!$B:$B,'OTV-广告位'!$B$7)</f>
        <v>#DIV/0!</v>
      </c>
      <c r="AK59" s="148" t="str">
        <f t="shared" si="46"/>
        <v>常州</v>
      </c>
      <c r="AL59" s="149" t="e">
        <f>SUMIFS('OTV-广告位'!$V:$V,'OTV-广告位'!$R:$R,TA!AL$39,'OTV-广告位'!$P:$P,TA!$I59,'OTV-广告位'!$Q:$Q,Market!$D$7)/SUMIFS('OTV-广告位'!$U:$U,'OTV-广告位'!$R:$R,TA!AL$39,'OTV-广告位'!$P:$P,TA!$I59,'OTV-广告位'!$Q:$Q,'OTV-广告位'!$Q$6)</f>
        <v>#DIV/0!</v>
      </c>
      <c r="AM59" s="149" t="e">
        <f>SUMIFS('OTV-广告位'!$V:$V,'OTV-广告位'!$R:$R,TA!AM$39,'OTV-广告位'!$P:$P,TA!$I59,'OTV-广告位'!$Q:$Q,Market!$D$7)/SUMIFS('OTV-广告位'!$U:$U,'OTV-广告位'!$R:$R,TA!AM$39,'OTV-广告位'!$P:$P,TA!$I59,'OTV-广告位'!$Q:$Q,'OTV-广告位'!$Q$6)</f>
        <v>#DIV/0!</v>
      </c>
      <c r="AN59" s="149" t="e">
        <f>SUMIFS('OTV-广告位'!$V:$V,'OTV-广告位'!$R:$R,TA!AN$39,'OTV-广告位'!$P:$P,TA!$I59,'OTV-广告位'!$Q:$Q,Market!$D$7)/SUMIFS('OTV-广告位'!$U:$U,'OTV-广告位'!$R:$R,TA!AN$39,'OTV-广告位'!$P:$P,TA!$I59,'OTV-广告位'!$Q:$Q,'OTV-广告位'!$Q$6)</f>
        <v>#DIV/0!</v>
      </c>
      <c r="AO59" s="149" t="e">
        <f>SUMIFS('OTV-广告位'!$Y:$Y,'OTV-广告位'!$R:$R,TA!AO$39,'OTV-广告位'!$P:$P,TA!$I59,'OTV-广告位'!$B:$B,'OTV-广告位'!$B$8)/SUMIFS('OTV-广告位'!$U:$U,'OTV-广告位'!$R:$R,TA!AO$39,'OTV-广告位'!$P:$P,TA!$I59,'OTV-广告位'!$B:$B,'OTV-广告位'!$B$6)</f>
        <v>#DIV/0!</v>
      </c>
      <c r="AP59" s="149" t="e">
        <f>SUMIFS('OTV-广告位'!$Y:$Y,'OTV-广告位'!$R:$R,TA!AP$39,'OTV-广告位'!$P:$P,TA!$I59,'OTV-广告位'!$B:$B,'OTV-广告位'!$B$8)/SUMIFS('OTV-广告位'!$U:$U,'OTV-广告位'!$R:$R,TA!AP$39,'OTV-广告位'!$P:$P,TA!$I59,'OTV-广告位'!$B:$B,'OTV-广告位'!$B$6)</f>
        <v>#DIV/0!</v>
      </c>
      <c r="AR59" s="148" t="str">
        <f t="shared" si="47"/>
        <v>常州</v>
      </c>
      <c r="AS59" s="150" t="e">
        <f>SUMIFS('OTV-广告位'!$V:$V,'OTV-广告位'!$R:$R,TA!AS$39,'OTV-广告位'!$P:$P,TA!$I59,'OTV-广告位'!$Q:$Q,Market!$D$7)/SUMIFS('OTV-广告位'!$S:$S,'OTV-广告位'!$R:$R,TA!AS$39,'OTV-广告位'!$P:$P,TA!$I59,'OTV-广告位'!$Q:$Q,'OTV-广告位'!$Q$6)*1000</f>
        <v>#DIV/0!</v>
      </c>
      <c r="AT59" s="150" t="e">
        <f>SUMIFS('OTV-广告位'!$V:$V,'OTV-广告位'!$R:$R,TA!AT$39,'OTV-广告位'!$P:$P,TA!$I59,'OTV-广告位'!$Q:$Q,Market!$D$7)/SUMIFS('OTV-广告位'!$S:$S,'OTV-广告位'!$R:$R,TA!AT$39,'OTV-广告位'!$P:$P,TA!$I59,'OTV-广告位'!$Q:$Q,'OTV-广告位'!$Q$6)*1000</f>
        <v>#DIV/0!</v>
      </c>
      <c r="AU59" s="150" t="e">
        <f>SUMIFS('OTV-广告位'!$V:$V,'OTV-广告位'!$R:$R,TA!AU$39,'OTV-广告位'!$P:$P,TA!$I59,'OTV-广告位'!$Q:$Q,Market!$D$7)/SUMIFS('OTV-广告位'!$S:$S,'OTV-广告位'!$R:$R,TA!AU$39,'OTV-广告位'!$P:$P,TA!$I59,'OTV-广告位'!$Q:$Q,'OTV-广告位'!$Q$6)*1000</f>
        <v>#DIV/0!</v>
      </c>
      <c r="AV59" s="151" t="e">
        <f>SUMIFS('OTV-广告位'!$Y:$Y,'OTV-广告位'!$R:$R,TA!AV$39,'OTV-广告位'!$P:$P,TA!$I59,'OTV-广告位'!$B:$B,'OTV-广告位'!$B$8)/SUMIFS('OTV-广告位'!$S:$S,'OTV-广告位'!$R:$R,TA!AV$39,'OTV-广告位'!$P:$P,TA!$I59,'OTV-广告位'!$B:$B,'OTV-广告位'!$B$6)*1000</f>
        <v>#DIV/0!</v>
      </c>
      <c r="AW59" s="151" t="e">
        <f>SUMIFS('OTV-广告位'!$Y:$Y,'OTV-广告位'!$R:$R,TA!AW$39,'OTV-广告位'!$P:$P,TA!$I59,'OTV-广告位'!$B:$B,'OTV-广告位'!$B$8)/SUMIFS('OTV-广告位'!$S:$S,'OTV-广告位'!$R:$R,TA!AW$39,'OTV-广告位'!$P:$P,TA!$I59,'OTV-广告位'!$B:$B,'OTV-广告位'!$B$6)*1000</f>
        <v>#DIV/0!</v>
      </c>
      <c r="AY59" s="148" t="str">
        <f t="shared" si="53"/>
        <v>常州</v>
      </c>
      <c r="AZ59" s="150" t="e">
        <f>Cost!G23/SUMIFS('OTV-广告位'!$V:$V,'OTV-广告位'!$P:$P,TA!$AY59,'OTV-广告位'!$R:$R,TA!AZ$39,'OTV-广告位'!$Q:$Q,Market!$D$7)</f>
        <v>#DIV/0!</v>
      </c>
      <c r="BA59" s="150" t="e">
        <f>Cost!H23/SUMIFS('OTV-广告位'!$V:$V,'OTV-广告位'!$P:$P,TA!$AY59,'OTV-广告位'!$R:$R,TA!BA$39,'OTV-广告位'!$Q:$Q,Market!$D$7)</f>
        <v>#DIV/0!</v>
      </c>
      <c r="BB59" s="150" t="e">
        <f>Cost!J23/SUMIFS('OTV-广告位'!$V:$V,'OTV-广告位'!$P:$P,TA!$AY59,'OTV-广告位'!$R:$R,TA!BB$39,'OTV-广告位'!$Q:$Q,Market!$D$7)</f>
        <v>#DIV/0!</v>
      </c>
      <c r="BC59" s="150" t="e">
        <f>Cost!K23/SUMIFS('OTV-广告位'!$V:$V,'OTV-广告位'!$P:$P,TA!$AY59,'OTV-广告位'!$R:$R,TA!BC$39,'OTV-广告位'!$Q:$Q,Market!$D$7)</f>
        <v>#DIV/0!</v>
      </c>
      <c r="BD59" s="150" t="e">
        <f>Cost!M23/SUMIFS('OTV-广告位'!$V:$V,'OTV-广告位'!$P:$P,TA!$AY59,'OTV-广告位'!$R:$R,TA!BD$39,'OTV-广告位'!$Q:$Q,Market!$D$7)</f>
        <v>#DIV/0!</v>
      </c>
    </row>
    <row r="60" spans="2:56" hidden="1">
      <c r="B60" s="152" t="s">
        <v>130</v>
      </c>
      <c r="C60" s="149" t="e">
        <f>SUMIFS(Spotplan!$E:$E,Spotplan!$B:$B,TA!C$39,Spotplan!$C:$C,TA!$B60,Spotplan!$A:$A,TA!$B$38)/SUMIFS(Spotplan!$E:$E,Spotplan!$C:$C,TA!$B60,Spotplan!$A:$A,TA!$B$38)</f>
        <v>#DIV/0!</v>
      </c>
      <c r="D60" s="149" t="e">
        <f>SUMIFS(Spotplan!$E:$E,Spotplan!$B:$B,TA!D$39,Spotplan!$C:$C,TA!$B60,Spotplan!$A:$A,TA!$B$38)/SUMIFS(Spotplan!$E:$E,Spotplan!$C:$C,TA!$B60,Spotplan!$A:$A,TA!$B$38)</f>
        <v>#DIV/0!</v>
      </c>
      <c r="E60" s="149" t="e">
        <f>SUMIFS(Spotplan!$E:$E,Spotplan!$B:$B,TA!E$39,Spotplan!$C:$C,TA!$B60,Spotplan!$A:$A,TA!$B$38)/SUMIFS(Spotplan!$E:$E,Spotplan!$C:$C,TA!$B60,Spotplan!$A:$A,TA!$B$38)</f>
        <v>#DIV/0!</v>
      </c>
      <c r="F60" s="149" t="e">
        <f>SUMIFS(Spotplan!$E:$E,Spotplan!$B:$B,TA!F$39,Spotplan!$C:$C,TA!$B60,Spotplan!$A:$A,TA!$B$38)/SUMIFS(Spotplan!$E:$E,Spotplan!$C:$C,TA!$B60,Spotplan!$A:$A,TA!$B$38)</f>
        <v>#DIV/0!</v>
      </c>
      <c r="G60" s="149" t="e">
        <f>SUMIFS(Spotplan!$E:$E,Spotplan!$B:$B,TA!G$39,Spotplan!$C:$C,TA!$B60,Spotplan!$A:$A,TA!$B$38)/SUMIFS(Spotplan!$E:$E,Spotplan!$C:$C,TA!$B60,Spotplan!$A:$A,TA!$B$38)</f>
        <v>#DIV/0!</v>
      </c>
      <c r="I60" s="148" t="str">
        <f t="shared" si="42"/>
        <v>东莞</v>
      </c>
      <c r="J60" s="149" t="e">
        <f>SUMIFS('OTV-广告位'!$S:$S,'OTV-广告位'!$R:$R,TA!J$39,'OTV-广告位'!$P:$P,TA!$I60,'OTV-广告位'!$Q:$Q,'OTV-广告位'!$Q$7)/SUMIFS('OTV-广告位'!$S:$S,'OTV-广告位'!$R:$R,TA!J$39,'OTV-广告位'!$P:$P,TA!$I60,'OTV-广告位'!$Q:$Q,'OTV-广告位'!$Q$6)</f>
        <v>#DIV/0!</v>
      </c>
      <c r="K60" s="149" t="e">
        <f>SUMIFS('OTV-广告位'!$S:$S,'OTV-广告位'!$R:$R,TA!K$39,'OTV-广告位'!$P:$P,TA!$I60,'OTV-广告位'!$Q:$Q,'OTV-广告位'!$Q$7)/SUMIFS('OTV-广告位'!$S:$S,'OTV-广告位'!$R:$R,TA!K$39,'OTV-广告位'!$P:$P,TA!$I60,'OTV-广告位'!$Q:$Q,'OTV-广告位'!$Q$6)</f>
        <v>#DIV/0!</v>
      </c>
      <c r="L60" s="149" t="e">
        <f>SUMIFS('OTV-广告位'!$S:$S,'OTV-广告位'!$R:$R,TA!L$39,'OTV-广告位'!$P:$P,TA!$I60,'OTV-广告位'!$Q:$Q,'OTV-广告位'!$Q$7)/SUMIFS('OTV-广告位'!$S:$S,'OTV-广告位'!$R:$R,TA!L$39,'OTV-广告位'!$P:$P,TA!$I60,'OTV-广告位'!$Q:$Q,'OTV-广告位'!$Q$6)</f>
        <v>#DIV/0!</v>
      </c>
      <c r="M60" s="149" t="e">
        <f>SUMIFS('OTV-广告位'!$S:$S,'OTV-广告位'!$R:$R,TA!M$39,'OTV-广告位'!$P:$P,TA!$I60,'OTV-广告位'!$B:$B,'OTV-广告位'!$B$7)/SUMIFS('OTV-广告位'!$S:$S,'OTV-广告位'!$R:$R,TA!M$39,'OTV-广告位'!$P:$P,TA!$I60,'OTV-广告位'!$B:$B,'OTV-广告位'!$B$6)</f>
        <v>#DIV/0!</v>
      </c>
      <c r="N60" s="149" t="e">
        <f>SUMIFS('OTV-广告位'!$S:$S,'OTV-广告位'!$R:$R,TA!N$39,'OTV-广告位'!$P:$P,TA!$I60,'OTV-广告位'!$B:$B,'OTV-广告位'!$B$7)/SUMIFS('OTV-广告位'!$S:$S,'OTV-广告位'!$R:$R,TA!N$39,'OTV-广告位'!$P:$P,TA!$I60,'OTV-广告位'!$B:$B,'OTV-广告位'!$B$6)</f>
        <v>#DIV/0!</v>
      </c>
      <c r="P60" s="148" t="str">
        <f t="shared" si="43"/>
        <v>东莞</v>
      </c>
      <c r="Q60" s="149" t="e">
        <f>SUMIFS('OTV-广告位'!$S:$S,'OTV-广告位'!$R:$R,TA!Q$39,'OTV-广告位'!$P:$P,TA!$I60,'OTV-广告位'!$Q:$Q,Market!$D$7)/SUMIFS('OTV-广告位'!$S:$S,'OTV-广告位'!$R:$R,TA!Q$39,'OTV-广告位'!$P:$P,TA!$I60,'OTV-广告位'!$Q:$Q,'OTV-广告位'!$Q$7)</f>
        <v>#DIV/0!</v>
      </c>
      <c r="R60" s="149" t="e">
        <f>SUMIFS('OTV-广告位'!$S:$S,'OTV-广告位'!$R:$R,TA!R$39,'OTV-广告位'!$P:$P,TA!$I60,'OTV-广告位'!$Q:$Q,Market!$D$7)/SUMIFS('OTV-广告位'!$S:$S,'OTV-广告位'!$R:$R,TA!R$39,'OTV-广告位'!$P:$P,TA!$I60,'OTV-广告位'!$Q:$Q,'OTV-广告位'!$Q$7)</f>
        <v>#DIV/0!</v>
      </c>
      <c r="S60" s="149" t="e">
        <f>SUMIFS('OTV-广告位'!$S:$S,'OTV-广告位'!$R:$R,TA!S$39,'OTV-广告位'!$P:$P,TA!$I60,'OTV-广告位'!$Q:$Q,Market!$D$7)/SUMIFS('OTV-广告位'!$S:$S,'OTV-广告位'!$R:$R,TA!S$39,'OTV-广告位'!$P:$P,TA!$I60,'OTV-广告位'!$Q:$Q,'OTV-广告位'!$Q$7)</f>
        <v>#DIV/0!</v>
      </c>
      <c r="T60" s="149" t="e">
        <f>SUMIFS('OTV-广告位'!$S:$S,'OTV-广告位'!$R:$R,TA!T$39,'OTV-广告位'!$P:$P,TA!$I60,'OTV-广告位'!$B:$B,'OTV-广告位'!$B$8)/SUMIFS('OTV-广告位'!$S:$S,'OTV-广告位'!$R:$R,TA!T$39,'OTV-广告位'!$P:$P,TA!$I60,'OTV-广告位'!$B:$B,'OTV-广告位'!$B$7)</f>
        <v>#DIV/0!</v>
      </c>
      <c r="U60" s="149" t="e">
        <f>SUMIFS('OTV-广告位'!$S:$S,'OTV-广告位'!$R:$R,TA!U$39,'OTV-广告位'!$P:$P,TA!$I60,'OTV-广告位'!$B:$B,'OTV-广告位'!$B$8)/SUMIFS('OTV-广告位'!$S:$S,'OTV-广告位'!$R:$R,TA!U$39,'OTV-广告位'!$P:$P,TA!$I60,'OTV-广告位'!$B:$B,'OTV-广告位'!$B$7)</f>
        <v>#DIV/0!</v>
      </c>
      <c r="W60" s="148" t="str">
        <f t="shared" si="44"/>
        <v>东莞</v>
      </c>
      <c r="X60" s="149" t="e">
        <f>SUMIFS('OTV-广告位'!$S:$S,'OTV-广告位'!$R:$R,TA!X$39,'OTV-广告位'!$P:$P,TA!$I60,'OTV-广告位'!$Q:$Q,$W$6)/SUMIFS('OTV-广告位'!$S:$S,'OTV-广告位'!$R:$R,TA!X$39,'OTV-广告位'!$P:$P,TA!$I60,'OTV-广告位'!$Q:$Q,'OTV-广告位'!$Q$7)</f>
        <v>#DIV/0!</v>
      </c>
      <c r="Y60" s="149" t="e">
        <f>SUMIFS('OTV-广告位'!$S:$S,'OTV-广告位'!$R:$R,TA!Y$39,'OTV-广告位'!$P:$P,TA!$I60,'OTV-广告位'!$Q:$Q,$W$6)/SUMIFS('OTV-广告位'!$S:$S,'OTV-广告位'!$R:$R,TA!Y$39,'OTV-广告位'!$P:$P,TA!$I60,'OTV-广告位'!$Q:$Q,'OTV-广告位'!$Q$7)</f>
        <v>#DIV/0!</v>
      </c>
      <c r="Z60" s="149" t="e">
        <f>SUMIFS('OTV-广告位'!$S:$S,'OTV-广告位'!$R:$R,TA!Z$39,'OTV-广告位'!$P:$P,TA!$I60,'OTV-广告位'!$Q:$Q,$W$6)/SUMIFS('OTV-广告位'!$S:$S,'OTV-广告位'!$R:$R,TA!Z$39,'OTV-广告位'!$P:$P,TA!$I60,'OTV-广告位'!$Q:$Q,'OTV-广告位'!$Q$7)</f>
        <v>#DIV/0!</v>
      </c>
      <c r="AA60" s="149" t="e">
        <f>SUMIFS('OTV-广告位'!$S:$S,'OTV-广告位'!$R:$R,TA!AA$39,'OTV-广告位'!$P:$P,TA!$I60,'OTV-广告位'!$B:$B,'OTV-广告位'!$B$8)/SUMIFS('OTV-广告位'!$S:$S,'OTV-广告位'!$R:$R,TA!AA$39,'OTV-广告位'!$P:$P,TA!$I60,'OTV-广告位'!$B:$B,'OTV-广告位'!$B$7)</f>
        <v>#DIV/0!</v>
      </c>
      <c r="AB60" s="149" t="e">
        <f>SUMIFS('OTV-广告位'!$S:$S,'OTV-广告位'!$R:$R,TA!AB$39,'OTV-广告位'!$P:$P,TA!$I60,'OTV-广告位'!$B:$B,'OTV-广告位'!$B$8)/SUMIFS('OTV-广告位'!$S:$S,'OTV-广告位'!$R:$R,TA!AB$39,'OTV-广告位'!$P:$P,TA!$I60,'OTV-广告位'!$B:$B,'OTV-广告位'!$B$7)</f>
        <v>#DIV/0!</v>
      </c>
      <c r="AD60" s="148" t="str">
        <f t="shared" si="45"/>
        <v>东莞</v>
      </c>
      <c r="AE60" s="149" t="e">
        <f>SUMIFS('OTV-广告位'!$U:$U,'OTV-广告位'!$R:$R,TA!AE$39,'OTV-广告位'!$P:$P,TA!$I60,'OTV-广告位'!$Q:$Q,Market!$D$7)/SUMIFS('OTV-广告位'!$U:$U,'OTV-广告位'!$R:$R,TA!AE$39,'OTV-广告位'!$P:$P,TA!$I60,'OTV-广告位'!$Q:$Q,'OTV-广告位'!$Q$7)</f>
        <v>#DIV/0!</v>
      </c>
      <c r="AF60" s="149" t="e">
        <f>SUMIFS('OTV-广告位'!$U:$U,'OTV-广告位'!$R:$R,TA!AF$39,'OTV-广告位'!$P:$P,TA!$I60,'OTV-广告位'!$Q:$Q,Market!$D$7)/SUMIFS('OTV-广告位'!$U:$U,'OTV-广告位'!$R:$R,TA!AF$39,'OTV-广告位'!$P:$P,TA!$I60,'OTV-广告位'!$Q:$Q,'OTV-广告位'!$Q$7)</f>
        <v>#DIV/0!</v>
      </c>
      <c r="AG60" s="149" t="e">
        <f>SUMIFS('OTV-广告位'!$U:$U,'OTV-广告位'!$R:$R,TA!AG$39,'OTV-广告位'!$P:$P,TA!$I60,'OTV-广告位'!$Q:$Q,Market!$D$7)/SUMIFS('OTV-广告位'!$U:$U,'OTV-广告位'!$R:$R,TA!AG$39,'OTV-广告位'!$P:$P,TA!$I60,'OTV-广告位'!$Q:$Q,'OTV-广告位'!$Q$7)</f>
        <v>#DIV/0!</v>
      </c>
      <c r="AH60" s="149" t="e">
        <f>SUMIFS('OTV-广告位'!$U:$U,'OTV-广告位'!$R:$R,TA!AH$39,'OTV-广告位'!$P:$P,TA!$I60,'OTV-广告位'!$B:$B,'OTV-广告位'!$B$8)/SUMIFS('OTV-广告位'!$U:$U,'OTV-广告位'!$R:$R,TA!AH$39,'OTV-广告位'!$P:$P,TA!$I60,'OTV-广告位'!$B:$B,'OTV-广告位'!$B$7)</f>
        <v>#DIV/0!</v>
      </c>
      <c r="AI60" s="149" t="e">
        <f>SUMIFS('OTV-广告位'!$U:$U,'OTV-广告位'!$R:$R,TA!AI$39,'OTV-广告位'!$P:$P,TA!$I60,'OTV-广告位'!$B:$B,'OTV-广告位'!$B$8)/SUMIFS('OTV-广告位'!$U:$U,'OTV-广告位'!$R:$R,TA!AI$39,'OTV-广告位'!$P:$P,TA!$I60,'OTV-广告位'!$B:$B,'OTV-广告位'!$B$7)</f>
        <v>#DIV/0!</v>
      </c>
      <c r="AK60" s="148" t="str">
        <f t="shared" si="46"/>
        <v>东莞</v>
      </c>
      <c r="AL60" s="149" t="e">
        <f>SUMIFS('OTV-广告位'!$V:$V,'OTV-广告位'!$R:$R,TA!AL$39,'OTV-广告位'!$P:$P,TA!$I60,'OTV-广告位'!$Q:$Q,Market!$D$7)/SUMIFS('OTV-广告位'!$U:$U,'OTV-广告位'!$R:$R,TA!AL$39,'OTV-广告位'!$P:$P,TA!$I60,'OTV-广告位'!$Q:$Q,'OTV-广告位'!$Q$6)</f>
        <v>#DIV/0!</v>
      </c>
      <c r="AM60" s="149" t="e">
        <f>SUMIFS('OTV-广告位'!$V:$V,'OTV-广告位'!$R:$R,TA!AM$39,'OTV-广告位'!$P:$P,TA!$I60,'OTV-广告位'!$Q:$Q,Market!$D$7)/SUMIFS('OTV-广告位'!$U:$U,'OTV-广告位'!$R:$R,TA!AM$39,'OTV-广告位'!$P:$P,TA!$I60,'OTV-广告位'!$Q:$Q,'OTV-广告位'!$Q$6)</f>
        <v>#DIV/0!</v>
      </c>
      <c r="AN60" s="149" t="e">
        <f>SUMIFS('OTV-广告位'!$V:$V,'OTV-广告位'!$R:$R,TA!AN$39,'OTV-广告位'!$P:$P,TA!$I60,'OTV-广告位'!$Q:$Q,Market!$D$7)/SUMIFS('OTV-广告位'!$U:$U,'OTV-广告位'!$R:$R,TA!AN$39,'OTV-广告位'!$P:$P,TA!$I60,'OTV-广告位'!$Q:$Q,'OTV-广告位'!$Q$6)</f>
        <v>#DIV/0!</v>
      </c>
      <c r="AO60" s="149" t="e">
        <f>SUMIFS('OTV-广告位'!$Y:$Y,'OTV-广告位'!$R:$R,TA!AO$39,'OTV-广告位'!$P:$P,TA!$I60,'OTV-广告位'!$B:$B,'OTV-广告位'!$B$8)/SUMIFS('OTV-广告位'!$U:$U,'OTV-广告位'!$R:$R,TA!AO$39,'OTV-广告位'!$P:$P,TA!$I60,'OTV-广告位'!$B:$B,'OTV-广告位'!$B$6)</f>
        <v>#DIV/0!</v>
      </c>
      <c r="AP60" s="149" t="e">
        <f>SUMIFS('OTV-广告位'!$Y:$Y,'OTV-广告位'!$R:$R,TA!AP$39,'OTV-广告位'!$P:$P,TA!$I60,'OTV-广告位'!$B:$B,'OTV-广告位'!$B$8)/SUMIFS('OTV-广告位'!$U:$U,'OTV-广告位'!$R:$R,TA!AP$39,'OTV-广告位'!$P:$P,TA!$I60,'OTV-广告位'!$B:$B,'OTV-广告位'!$B$6)</f>
        <v>#DIV/0!</v>
      </c>
      <c r="AR60" s="148" t="str">
        <f t="shared" si="47"/>
        <v>东莞</v>
      </c>
      <c r="AS60" s="150" t="e">
        <f>SUMIFS('OTV-广告位'!$V:$V,'OTV-广告位'!$R:$R,TA!AS$39,'OTV-广告位'!$P:$P,TA!$I60,'OTV-广告位'!$Q:$Q,Market!$D$7)/SUMIFS('OTV-广告位'!$S:$S,'OTV-广告位'!$R:$R,TA!AS$39,'OTV-广告位'!$P:$P,TA!$I60,'OTV-广告位'!$Q:$Q,'OTV-广告位'!$Q$6)*1000</f>
        <v>#DIV/0!</v>
      </c>
      <c r="AT60" s="150" t="e">
        <f>SUMIFS('OTV-广告位'!$V:$V,'OTV-广告位'!$R:$R,TA!AT$39,'OTV-广告位'!$P:$P,TA!$I60,'OTV-广告位'!$Q:$Q,Market!$D$7)/SUMIFS('OTV-广告位'!$S:$S,'OTV-广告位'!$R:$R,TA!AT$39,'OTV-广告位'!$P:$P,TA!$I60,'OTV-广告位'!$Q:$Q,'OTV-广告位'!$Q$6)*1000</f>
        <v>#DIV/0!</v>
      </c>
      <c r="AU60" s="150" t="e">
        <f>SUMIFS('OTV-广告位'!$V:$V,'OTV-广告位'!$R:$R,TA!AU$39,'OTV-广告位'!$P:$P,TA!$I60,'OTV-广告位'!$Q:$Q,Market!$D$7)/SUMIFS('OTV-广告位'!$S:$S,'OTV-广告位'!$R:$R,TA!AU$39,'OTV-广告位'!$P:$P,TA!$I60,'OTV-广告位'!$Q:$Q,'OTV-广告位'!$Q$6)*1000</f>
        <v>#DIV/0!</v>
      </c>
      <c r="AV60" s="151" t="e">
        <f>SUMIFS('OTV-广告位'!$Y:$Y,'OTV-广告位'!$R:$R,TA!AV$39,'OTV-广告位'!$P:$P,TA!$I60,'OTV-广告位'!$B:$B,'OTV-广告位'!$B$8)/SUMIFS('OTV-广告位'!$S:$S,'OTV-广告位'!$R:$R,TA!AV$39,'OTV-广告位'!$P:$P,TA!$I60,'OTV-广告位'!$B:$B,'OTV-广告位'!$B$6)*1000</f>
        <v>#DIV/0!</v>
      </c>
      <c r="AW60" s="151" t="e">
        <f>SUMIFS('OTV-广告位'!$Y:$Y,'OTV-广告位'!$R:$R,TA!AW$39,'OTV-广告位'!$P:$P,TA!$I60,'OTV-广告位'!$B:$B,'OTV-广告位'!$B$8)/SUMIFS('OTV-广告位'!$S:$S,'OTV-广告位'!$R:$R,TA!AW$39,'OTV-广告位'!$P:$P,TA!$I60,'OTV-广告位'!$B:$B,'OTV-广告位'!$B$6)*1000</f>
        <v>#DIV/0!</v>
      </c>
      <c r="AY60" s="148" t="str">
        <f t="shared" si="53"/>
        <v>东莞</v>
      </c>
      <c r="AZ60" s="150" t="e">
        <f>Cost!G24/SUMIFS('OTV-广告位'!$V:$V,'OTV-广告位'!$P:$P,TA!$AY60,'OTV-广告位'!$R:$R,TA!AZ$39,'OTV-广告位'!$Q:$Q,Market!$D$7)</f>
        <v>#DIV/0!</v>
      </c>
      <c r="BA60" s="150" t="e">
        <f>Cost!H24/SUMIFS('OTV-广告位'!$V:$V,'OTV-广告位'!$P:$P,TA!$AY60,'OTV-广告位'!$R:$R,TA!BA$39,'OTV-广告位'!$Q:$Q,Market!$D$7)</f>
        <v>#DIV/0!</v>
      </c>
      <c r="BB60" s="150" t="e">
        <f>Cost!J24/SUMIFS('OTV-广告位'!$V:$V,'OTV-广告位'!$P:$P,TA!$AY60,'OTV-广告位'!$R:$R,TA!BB$39,'OTV-广告位'!$Q:$Q,Market!$D$7)</f>
        <v>#DIV/0!</v>
      </c>
      <c r="BC60" s="150" t="e">
        <f>Cost!K24/SUMIFS('OTV-广告位'!$V:$V,'OTV-广告位'!$P:$P,TA!$AY60,'OTV-广告位'!$R:$R,TA!BC$39,'OTV-广告位'!$Q:$Q,Market!$D$7)</f>
        <v>#DIV/0!</v>
      </c>
      <c r="BD60" s="150" t="e">
        <f>Cost!M24/SUMIFS('OTV-广告位'!$V:$V,'OTV-广告位'!$P:$P,TA!$AY60,'OTV-广告位'!$R:$R,TA!BD$39,'OTV-广告位'!$Q:$Q,Market!$D$7)</f>
        <v>#DIV/0!</v>
      </c>
    </row>
    <row r="61" spans="2:56" hidden="1"/>
    <row r="62" spans="2:56" hidden="1">
      <c r="B62" s="147" t="s">
        <v>132</v>
      </c>
      <c r="E62" s="146" t="s">
        <v>97</v>
      </c>
      <c r="I62" s="147" t="s">
        <v>132</v>
      </c>
      <c r="L62" s="146" t="s">
        <v>97</v>
      </c>
    </row>
    <row r="63" spans="2:56" hidden="1">
      <c r="B63" s="148" t="s">
        <v>174</v>
      </c>
      <c r="C63" s="148" t="s">
        <v>165</v>
      </c>
      <c r="D63" s="148" t="s">
        <v>38</v>
      </c>
      <c r="E63" s="148" t="s">
        <v>166</v>
      </c>
      <c r="F63" s="193" t="s">
        <v>189</v>
      </c>
      <c r="G63" s="193" t="s">
        <v>194</v>
      </c>
      <c r="I63" s="148" t="s">
        <v>169</v>
      </c>
      <c r="J63" s="148" t="str">
        <f>C63</f>
        <v>Tencent</v>
      </c>
      <c r="K63" s="148" t="str">
        <f>D63</f>
        <v>IQIYI</v>
      </c>
      <c r="L63" s="148" t="str">
        <f>E63</f>
        <v>Youku</v>
      </c>
      <c r="M63" s="148" t="str">
        <f>F63</f>
        <v>Hunan TV</v>
      </c>
      <c r="N63" s="148" t="str">
        <f>G63</f>
        <v>小米</v>
      </c>
      <c r="P63" s="148" t="s">
        <v>170</v>
      </c>
      <c r="Q63" s="148" t="str">
        <f>J63</f>
        <v>Tencent</v>
      </c>
      <c r="R63" s="148" t="str">
        <f t="shared" ref="R63" si="60">K63</f>
        <v>IQIYI</v>
      </c>
      <c r="S63" s="148" t="str">
        <f t="shared" ref="S63" si="61">L63</f>
        <v>Youku</v>
      </c>
      <c r="T63" s="148" t="str">
        <f t="shared" ref="T63:U63" si="62">M63</f>
        <v>Hunan TV</v>
      </c>
      <c r="U63" s="148" t="str">
        <f t="shared" si="62"/>
        <v>小米</v>
      </c>
      <c r="W63" s="148" t="s">
        <v>171</v>
      </c>
      <c r="X63" s="148" t="str">
        <f>Q63</f>
        <v>Tencent</v>
      </c>
      <c r="Y63" s="148" t="str">
        <f t="shared" ref="Y63" si="63">R63</f>
        <v>IQIYI</v>
      </c>
      <c r="Z63" s="148" t="str">
        <f t="shared" ref="Z63" si="64">S63</f>
        <v>Youku</v>
      </c>
      <c r="AA63" s="148" t="str">
        <f>T63</f>
        <v>Hunan TV</v>
      </c>
      <c r="AB63" s="148" t="str">
        <f>U63</f>
        <v>小米</v>
      </c>
      <c r="AD63" s="148" t="s">
        <v>167</v>
      </c>
      <c r="AE63" s="148" t="str">
        <f>J63</f>
        <v>Tencent</v>
      </c>
      <c r="AF63" s="148" t="str">
        <f t="shared" ref="AF63" si="65">K63</f>
        <v>IQIYI</v>
      </c>
      <c r="AG63" s="148" t="str">
        <f t="shared" ref="AG63" si="66">L63</f>
        <v>Youku</v>
      </c>
      <c r="AH63" s="148" t="str">
        <f t="shared" ref="AH63:AI63" si="67">M63</f>
        <v>Hunan TV</v>
      </c>
      <c r="AI63" s="148" t="str">
        <f t="shared" si="67"/>
        <v>小米</v>
      </c>
      <c r="AK63" s="148" t="s">
        <v>88</v>
      </c>
      <c r="AL63" s="148" t="str">
        <f>J63</f>
        <v>Tencent</v>
      </c>
      <c r="AM63" s="148" t="str">
        <f t="shared" ref="AM63" si="68">K63</f>
        <v>IQIYI</v>
      </c>
      <c r="AN63" s="148" t="str">
        <f t="shared" ref="AN63" si="69">L63</f>
        <v>Youku</v>
      </c>
      <c r="AO63" s="148" t="str">
        <f t="shared" ref="AO63:AP63" si="70">M63</f>
        <v>Hunan TV</v>
      </c>
      <c r="AP63" s="148" t="str">
        <f t="shared" si="70"/>
        <v>小米</v>
      </c>
      <c r="AR63" s="148" t="s">
        <v>172</v>
      </c>
      <c r="AS63" s="148" t="str">
        <f>J63</f>
        <v>Tencent</v>
      </c>
      <c r="AT63" s="148" t="str">
        <f t="shared" ref="AT63" si="71">K63</f>
        <v>IQIYI</v>
      </c>
      <c r="AU63" s="148" t="str">
        <f t="shared" ref="AU63" si="72">L63</f>
        <v>Youku</v>
      </c>
      <c r="AV63" s="148" t="str">
        <f t="shared" ref="AV63:AW63" si="73">M63</f>
        <v>Hunan TV</v>
      </c>
      <c r="AW63" s="148" t="str">
        <f t="shared" si="73"/>
        <v>小米</v>
      </c>
      <c r="AY63" s="148" t="s">
        <v>173</v>
      </c>
      <c r="AZ63" s="148" t="str">
        <f>Q63</f>
        <v>Tencent</v>
      </c>
      <c r="BA63" s="148" t="str">
        <f t="shared" ref="BA63" si="74">R63</f>
        <v>IQIYI</v>
      </c>
      <c r="BB63" s="148" t="str">
        <f t="shared" ref="BB63" si="75">S63</f>
        <v>Youku</v>
      </c>
      <c r="BC63" s="148" t="str">
        <f t="shared" ref="BC63:BD63" si="76">T63</f>
        <v>Hunan TV</v>
      </c>
      <c r="BD63" s="148" t="str">
        <f t="shared" si="76"/>
        <v>小米</v>
      </c>
    </row>
    <row r="64" spans="2:56" hidden="1">
      <c r="B64" s="148" t="s">
        <v>115</v>
      </c>
      <c r="C64" s="149">
        <f>SUMIFS(Spotplan!$E:$E,Spotplan!$B:$B,TA!C$63,Spotplan!$C:$C,TA!$B64,Spotplan!$A:$A,TA!$B$62)/SUMIFS(Spotplan!$E:$E,Spotplan!$C:$C,TA!$B64,Spotplan!$A:$A,TA!$B$62)</f>
        <v>0.6762368015185668</v>
      </c>
      <c r="D64" s="149">
        <f>SUMIFS(Spotplan!$E:$E,Spotplan!$B:$B,TA!D$63,Spotplan!$C:$C,TA!$B64,Spotplan!$A:$A,TA!$B$62)/SUMIFS(Spotplan!$E:$E,Spotplan!$C:$C,TA!$B64,Spotplan!$A:$A,TA!$B$62)</f>
        <v>0.18060663582077746</v>
      </c>
      <c r="E64" s="149">
        <f>SUMIFS(Spotplan!$E:$E,Spotplan!$B:$B,TA!E$63,Spotplan!$C:$C,TA!$B64,Spotplan!$A:$A,TA!$B$62)/SUMIFS(Spotplan!$E:$E,Spotplan!$C:$C,TA!$B64,Spotplan!$A:$A,TA!$B$62)</f>
        <v>7.3951042037410541E-2</v>
      </c>
      <c r="F64" s="149">
        <f>SUMIFS(Spotplan!$E:$E,Spotplan!$B:$B,TA!F$63,Spotplan!$C:$C,TA!$B64,Spotplan!$A:$A,TA!$B$62)/SUMIFS(Spotplan!$E:$E,Spotplan!$C:$C,TA!$B64,Spotplan!$A:$A,TA!$B$62)</f>
        <v>0</v>
      </c>
      <c r="G64" s="149">
        <f>SUMIFS(Spotplan!$E:$E,Spotplan!$B:$B,TA!G$63,Spotplan!$C:$C,TA!$B64,Spotplan!$A:$A,TA!$B$62)/SUMIFS(Spotplan!$E:$E,Spotplan!$C:$C,TA!$B64,Spotplan!$A:$A,TA!$B$62)</f>
        <v>0</v>
      </c>
      <c r="I64" s="148" t="str">
        <f t="shared" ref="I64:I84" si="77">B64</f>
        <v>北京</v>
      </c>
      <c r="J64" s="149" t="e">
        <f>SUMIFS('OTV-广告位'!$AG:$AG,'OTV-广告位'!$AF:$AF,TA!J$63,'OTV-广告位'!$AD:$AD,TA!$I64,'OTV-广告位'!$AE:$AE,'OTV-广告位'!$AE$7)/SUMIFS('OTV-广告位'!$AG:$AG,'OTV-广告位'!$AF:$AF,TA!J$63,'OTV-广告位'!$AD:$AD,TA!$I64,'OTV-广告位'!$AE:$AE,'OTV-广告位'!$AE$6)</f>
        <v>#DIV/0!</v>
      </c>
      <c r="K64" s="149" t="e">
        <f>SUMIFS('OTV-广告位'!$AG:$AG,'OTV-广告位'!$AF:$AF,TA!K$63,'OTV-广告位'!$AD:$AD,TA!$I64,'OTV-广告位'!$AE:$AE,'OTV-广告位'!$AE$7)/SUMIFS('OTV-广告位'!$AG:$AG,'OTV-广告位'!$AF:$AF,TA!K$63,'OTV-广告位'!$AD:$AD,TA!$I64,'OTV-广告位'!$AE:$AE,'OTV-广告位'!$AE$6)</f>
        <v>#DIV/0!</v>
      </c>
      <c r="L64" s="149" t="e">
        <f>SUMIFS('OTV-广告位'!$AG:$AG,'OTV-广告位'!$AF:$AF,TA!L$63,'OTV-广告位'!$AD:$AD,TA!$I64,'OTV-广告位'!$AE:$AE,'OTV-广告位'!$AE$7)/SUMIFS('OTV-广告位'!$AG:$AG,'OTV-广告位'!$AF:$AF,TA!L$63,'OTV-广告位'!$AD:$AD,TA!$I64,'OTV-广告位'!$AE:$AE,'OTV-广告位'!$AE$6)</f>
        <v>#DIV/0!</v>
      </c>
      <c r="M64" s="149" t="e">
        <f>SUMIFS('OTV-广告位'!$AG:$AG,'OTV-广告位'!$AF:$AF,TA!M$63,'OTV-广告位'!$AD:$AD,TA!$I64,'OTV-广告位'!$B:$B,'OTV-广告位'!$B$7)/SUMIFS('OTV-广告位'!$AG:$AG,'OTV-广告位'!$AF:$AF,TA!M$63,'OTV-广告位'!$AD:$AD,TA!$I64,'OTV-广告位'!$B:$B,'OTV-广告位'!$B$6)</f>
        <v>#DIV/0!</v>
      </c>
      <c r="N64" s="149" t="e">
        <f>SUMIFS('OTV-广告位'!$AG:$AG,'OTV-广告位'!$AF:$AF,TA!N$63,'OTV-广告位'!$AD:$AD,TA!$I64,'OTV-广告位'!$B:$B,'OTV-广告位'!$B$7)/SUMIFS('OTV-广告位'!$AG:$AG,'OTV-广告位'!$AF:$AF,TA!N$63,'OTV-广告位'!$AD:$AD,TA!$I64,'OTV-广告位'!$B:$B,'OTV-广告位'!$B$6)</f>
        <v>#DIV/0!</v>
      </c>
      <c r="P64" s="148" t="str">
        <f>I64</f>
        <v>北京</v>
      </c>
      <c r="Q64" s="149" t="e">
        <f>SUMIFS('OTV-广告位'!$AG:$AG,'OTV-广告位'!$AF:$AF,TA!Q$63,'OTV-广告位'!$AD:$AD,TA!$I64,'OTV-广告位'!$AE:$AE,Market!$D$7)/SUMIFS('OTV-广告位'!$AG:$AG,'OTV-广告位'!$AF:$AF,TA!Q$63,'OTV-广告位'!$AD:$AD,TA!$I64,'OTV-广告位'!$AE:$AE,'OTV-广告位'!$AE$7)</f>
        <v>#DIV/0!</v>
      </c>
      <c r="R64" s="149" t="e">
        <f>SUMIFS('OTV-广告位'!$AG:$AG,'OTV-广告位'!$AF:$AF,TA!R$63,'OTV-广告位'!$AD:$AD,TA!$I64,'OTV-广告位'!$AE:$AE,Market!$D$7)/SUMIFS('OTV-广告位'!$AG:$AG,'OTV-广告位'!$AF:$AF,TA!R$63,'OTV-广告位'!$AD:$AD,TA!$I64,'OTV-广告位'!$AE:$AE,'OTV-广告位'!$AE$7)</f>
        <v>#DIV/0!</v>
      </c>
      <c r="S64" s="149" t="e">
        <f>SUMIFS('OTV-广告位'!$AG:$AG,'OTV-广告位'!$AF:$AF,TA!S$63,'OTV-广告位'!$AD:$AD,TA!$I64,'OTV-广告位'!$AE:$AE,Market!$D$7)/SUMIFS('OTV-广告位'!$AG:$AG,'OTV-广告位'!$AF:$AF,TA!S$63,'OTV-广告位'!$AD:$AD,TA!$I64,'OTV-广告位'!$AE:$AE,'OTV-广告位'!$AE$7)</f>
        <v>#DIV/0!</v>
      </c>
      <c r="T64" s="149" t="e">
        <f>SUMIFS('OTV-广告位'!$AG:$AG,'OTV-广告位'!$AF:$AF,TA!T$63,'OTV-广告位'!$AD:$AD,TA!$I64,'OTV-广告位'!$B:$B,Market!$D$7)/SUMIFS('OTV-广告位'!$AG:$AG,'OTV-广告位'!$AF:$AF,TA!T$63,'OTV-广告位'!$AD:$AD,TA!$I64,'OTV-广告位'!$B:$B,'OTV-广告位'!$B$7)</f>
        <v>#DIV/0!</v>
      </c>
      <c r="U64" s="149" t="e">
        <f>SUMIFS('OTV-广告位'!$AG:$AG,'OTV-广告位'!$AF:$AF,TA!U$63,'OTV-广告位'!$AD:$AD,TA!$I64,'OTV-广告位'!$B:$B,Market!$D$7)/SUMIFS('OTV-广告位'!$AG:$AG,'OTV-广告位'!$AF:$AF,TA!U$63,'OTV-广告位'!$AD:$AD,TA!$I64,'OTV-广告位'!$B:$B,'OTV-广告位'!$B$7)</f>
        <v>#DIV/0!</v>
      </c>
      <c r="W64" s="148" t="str">
        <f>P64</f>
        <v>北京</v>
      </c>
      <c r="X64" s="149" t="e">
        <f>SUMIFS('OTV-广告位'!$AG:$AG,'OTV-广告位'!$AF:$AF,TA!X$63,'OTV-广告位'!$AD:$AD,TA!$I64,'OTV-广告位'!$AE:$AE,$W$6)/SUMIFS('OTV-广告位'!$AG:$AG,'OTV-广告位'!$AF:$AF,TA!X$63,'OTV-广告位'!$AD:$AD,TA!$I64,'OTV-广告位'!$AE:$AE,'OTV-广告位'!$AE$7)</f>
        <v>#DIV/0!</v>
      </c>
      <c r="Y64" s="149" t="e">
        <f>SUMIFS('OTV-广告位'!$AG:$AG,'OTV-广告位'!$AF:$AF,TA!Y$63,'OTV-广告位'!$AD:$AD,TA!$I64,'OTV-广告位'!$AE:$AE,$W$6)/SUMIFS('OTV-广告位'!$AG:$AG,'OTV-广告位'!$AF:$AF,TA!Y$63,'OTV-广告位'!$AD:$AD,TA!$I64,'OTV-广告位'!$AE:$AE,'OTV-广告位'!$AE$7)</f>
        <v>#DIV/0!</v>
      </c>
      <c r="Z64" s="149" t="e">
        <f>SUMIFS('OTV-广告位'!$AG:$AG,'OTV-广告位'!$AF:$AF,TA!Z$63,'OTV-广告位'!$AD:$AD,TA!$I64,'OTV-广告位'!$AE:$AE,$W$6)/SUMIFS('OTV-广告位'!$AG:$AG,'OTV-广告位'!$AF:$AF,TA!Z$63,'OTV-广告位'!$AD:$AD,TA!$I64,'OTV-广告位'!$AE:$AE,'OTV-广告位'!$AE$7)</f>
        <v>#DIV/0!</v>
      </c>
      <c r="AA64" s="149" t="e">
        <f>SUMIFS('OTV-广告位'!$AG:$AG,'OTV-广告位'!$AF:$AF,TA!AA$63,'OTV-广告位'!$AD:$AD,TA!$I64,'OTV-广告位'!$B:$B,Market!$D$7)/SUMIFS('OTV-广告位'!$AG:$AG,'OTV-广告位'!$AF:$AF,TA!AA$63,'OTV-广告位'!$AD:$AD,TA!$I64,'OTV-广告位'!$B:$B,'OTV-广告位'!$B$7)</f>
        <v>#DIV/0!</v>
      </c>
      <c r="AB64" s="149" t="e">
        <f>SUMIFS('OTV-广告位'!$AG:$AG,'OTV-广告位'!$AF:$AF,TA!AB$63,'OTV-广告位'!$AD:$AD,TA!$I64,'OTV-广告位'!$B:$B,Market!$D$7)/SUMIFS('OTV-广告位'!$AG:$AG,'OTV-广告位'!$AF:$AF,TA!AB$63,'OTV-广告位'!$AD:$AD,TA!$I64,'OTV-广告位'!$B:$B,'OTV-广告位'!$B$7)</f>
        <v>#DIV/0!</v>
      </c>
      <c r="AD64" s="148" t="str">
        <f>I64</f>
        <v>北京</v>
      </c>
      <c r="AE64" s="149" t="e">
        <f>SUMIFS('OTV-广告位'!$AI:$AI,'OTV-广告位'!$AF:$AF,TA!AE$63,'OTV-广告位'!$AD:$AD,TA!$I64,'OTV-广告位'!$AE:$AE,Market!$D$7)/SUMIFS('OTV-广告位'!$AI:$AI,'OTV-广告位'!$AF:$AF,TA!AE$63,'OTV-广告位'!$AD:$AD,TA!$I64,'OTV-广告位'!$AE:$AE,'OTV-广告位'!$B$7)</f>
        <v>#DIV/0!</v>
      </c>
      <c r="AF64" s="149" t="e">
        <f>SUMIFS('OTV-广告位'!$AI:$AI,'OTV-广告位'!$AF:$AF,TA!AF$63,'OTV-广告位'!$AD:$AD,TA!$I64,'OTV-广告位'!$AE:$AE,Market!$D$7)/SUMIFS('OTV-广告位'!$AI:$AI,'OTV-广告位'!$AF:$AF,TA!AF$63,'OTV-广告位'!$AD:$AD,TA!$I64,'OTV-广告位'!$AE:$AE,'OTV-广告位'!$B$7)</f>
        <v>#DIV/0!</v>
      </c>
      <c r="AG64" s="149" t="e">
        <f>SUMIFS('OTV-广告位'!$AI:$AI,'OTV-广告位'!$AF:$AF,TA!AG$63,'OTV-广告位'!$AD:$AD,TA!$I64,'OTV-广告位'!$AE:$AE,Market!$D$7)/SUMIFS('OTV-广告位'!$AI:$AI,'OTV-广告位'!$AF:$AF,TA!AG$63,'OTV-广告位'!$AD:$AD,TA!$I64,'OTV-广告位'!$AE:$AE,'OTV-广告位'!$B$7)</f>
        <v>#DIV/0!</v>
      </c>
      <c r="AH64" s="149" t="e">
        <f>SUMIFS('OTV-广告位'!$AI:$AI,'OTV-广告位'!$AF:$AF,TA!AH$63,'OTV-广告位'!$AD:$AD,TA!$I64,'OTV-广告位'!$B:$B,'OTV-广告位'!$B$8)/SUMIFS('OTV-广告位'!$AI:$AI,'OTV-广告位'!$AF:$AF,TA!AH$63,'OTV-广告位'!$AD:$AD,TA!$I64,'OTV-广告位'!$B:$B,'OTV-广告位'!$B$7)</f>
        <v>#DIV/0!</v>
      </c>
      <c r="AI64" s="149" t="e">
        <f>SUMIFS('OTV-广告位'!$AI:$AI,'OTV-广告位'!$AF:$AF,TA!AI$63,'OTV-广告位'!$AD:$AD,TA!$I64,'OTV-广告位'!$B:$B,'OTV-广告位'!$B$8)/SUMIFS('OTV-广告位'!$AI:$AI,'OTV-广告位'!$AF:$AF,TA!AI$63,'OTV-广告位'!$AD:$AD,TA!$I64,'OTV-广告位'!$B:$B,'OTV-广告位'!$B$7)</f>
        <v>#DIV/0!</v>
      </c>
      <c r="AK64" s="148" t="str">
        <f>I64</f>
        <v>北京</v>
      </c>
      <c r="AL64" s="149" t="e">
        <f>SUMIFS('OTV-广告位'!$AJ:$AJ,'OTV-广告位'!$AF:$AF,TA!AL$63,'OTV-广告位'!$AD:$AD,TA!$I64,'OTV-广告位'!$AE:$AE,Market!$D$7)/SUMIFS('OTV-广告位'!$AI:$AI,'OTV-广告位'!$AF:$AF,TA!AL$63,'OTV-广告位'!$AD:$AD,TA!$I64,'OTV-广告位'!$AE:$AE,'OTV-广告位'!$AE$6)</f>
        <v>#DIV/0!</v>
      </c>
      <c r="AM64" s="149" t="e">
        <f>SUMIFS('OTV-广告位'!$AJ:$AJ,'OTV-广告位'!$AF:$AF,TA!AM$63,'OTV-广告位'!$AD:$AD,TA!$I64,'OTV-广告位'!$AE:$AE,Market!$D$7)/SUMIFS('OTV-广告位'!$AI:$AI,'OTV-广告位'!$AF:$AF,TA!AM$63,'OTV-广告位'!$AD:$AD,TA!$I64,'OTV-广告位'!$AE:$AE,'OTV-广告位'!$AE$6)</f>
        <v>#DIV/0!</v>
      </c>
      <c r="AN64" s="149" t="e">
        <f>SUMIFS('OTV-广告位'!$AJ:$AJ,'OTV-广告位'!$AF:$AF,TA!AN$63,'OTV-广告位'!$AD:$AD,TA!$I64,'OTV-广告位'!$AE:$AE,Market!$D$7)/SUMIFS('OTV-广告位'!$AI:$AI,'OTV-广告位'!$AF:$AF,TA!AN$63,'OTV-广告位'!$AD:$AD,TA!$I64,'OTV-广告位'!$AE:$AE,'OTV-广告位'!$AE$6)</f>
        <v>#DIV/0!</v>
      </c>
      <c r="AO64" s="149" t="e">
        <f>SUMIFS('OTV-广告位'!$AM:$AM,'OTV-广告位'!$AF:$AF,TA!AO$63,'OTV-广告位'!$AD:$AD,TA!$I64,'OTV-广告位'!$B:$B,'OTV-广告位'!$B$8)/SUMIFS('OTV-广告位'!$AI:$AI,'OTV-广告位'!$AF:$AF,TA!AO$63,'OTV-广告位'!$AD:$AD,TA!$I64,'OTV-广告位'!$B:$B,'OTV-广告位'!$B$6)</f>
        <v>#DIV/0!</v>
      </c>
      <c r="AP64" s="149" t="e">
        <f>SUMIFS('OTV-广告位'!$AM:$AM,'OTV-广告位'!$AF:$AF,TA!AP$63,'OTV-广告位'!$AD:$AD,TA!$I64,'OTV-广告位'!$B:$B,'OTV-广告位'!$B$8)/SUMIFS('OTV-广告位'!$AI:$AI,'OTV-广告位'!$AF:$AF,TA!AP$63,'OTV-广告位'!$AD:$AD,TA!$I64,'OTV-广告位'!$B:$B,'OTV-广告位'!$B$6)</f>
        <v>#DIV/0!</v>
      </c>
      <c r="AR64" s="148" t="str">
        <f>I64</f>
        <v>北京</v>
      </c>
      <c r="AS64" s="150" t="e">
        <f>SUMIFS('OTV-广告位'!$AJ:$AJ,'OTV-广告位'!$AF:$AF,TA!AS$63,'OTV-广告位'!$AD:$AD,TA!$I64,'OTV-广告位'!$AE:$AE,Market!$D$7)/SUMIFS('OTV-广告位'!$AG:$AG,'OTV-广告位'!$AF:$AF,TA!AS$63,'OTV-广告位'!$AD:$AD,TA!$I64,'OTV-广告位'!$AE:$AE,'OTV-广告位'!$AE$6)*1000</f>
        <v>#DIV/0!</v>
      </c>
      <c r="AT64" s="150" t="e">
        <f>SUMIFS('OTV-广告位'!$AJ:$AJ,'OTV-广告位'!$AF:$AF,TA!AT$63,'OTV-广告位'!$AD:$AD,TA!$I64,'OTV-广告位'!$AE:$AE,Market!$D$7)/SUMIFS('OTV-广告位'!$AG:$AG,'OTV-广告位'!$AF:$AF,TA!AT$63,'OTV-广告位'!$AD:$AD,TA!$I64,'OTV-广告位'!$AE:$AE,'OTV-广告位'!$AE$6)*1000</f>
        <v>#DIV/0!</v>
      </c>
      <c r="AU64" s="150" t="e">
        <f>SUMIFS('OTV-广告位'!$AJ:$AJ,'OTV-广告位'!$AF:$AF,TA!AU$63,'OTV-广告位'!$AD:$AD,TA!$I64,'OTV-广告位'!$AE:$AE,Market!$D$7)/SUMIFS('OTV-广告位'!$AG:$AG,'OTV-广告位'!$AF:$AF,TA!AU$63,'OTV-广告位'!$AD:$AD,TA!$I64,'OTV-广告位'!$AE:$AE,'OTV-广告位'!$AE$6)*1000</f>
        <v>#DIV/0!</v>
      </c>
      <c r="AV64" s="151" t="e">
        <f>SUMIFS('OTV-广告位'!$AM:$AM,'OTV-广告位'!$AF:$AF,TA!AV$63,'OTV-广告位'!$AD:$AD,TA!$I64,'OTV-广告位'!$B:$B,'OTV-广告位'!$B$8)/SUMIFS('OTV-广告位'!$AG:$AG,'OTV-广告位'!$AF:$AF,TA!AV$63,'OTV-广告位'!$AD:$AD,TA!$I64,'OTV-广告位'!$B:$B,'OTV-广告位'!$B$6)*1000</f>
        <v>#DIV/0!</v>
      </c>
      <c r="AW64" s="151" t="e">
        <f>SUMIFS('OTV-广告位'!$AM:$AM,'OTV-广告位'!$AF:$AF,TA!AW$63,'OTV-广告位'!$AD:$AD,TA!$I64,'OTV-广告位'!$B:$B,'OTV-广告位'!$B$8)/SUMIFS('OTV-广告位'!$AG:$AG,'OTV-广告位'!$AF:$AF,TA!AW$63,'OTV-广告位'!$AD:$AD,TA!$I64,'OTV-广告位'!$B:$B,'OTV-广告位'!$B$6)*1000</f>
        <v>#DIV/0!</v>
      </c>
      <c r="AY64" s="148" t="str">
        <f>P64</f>
        <v>北京</v>
      </c>
      <c r="AZ64" s="150" t="e">
        <f>Cost!N4/SUMIFS('OTV-广告位'!$AJ:$AJ,'OTV-广告位'!$AD:$AD,TA!$AY64,'OTV-广告位'!$AF:$AF,TA!AZ$63,'OTV-广告位'!$AE:$AE,Market!$D$7)</f>
        <v>#DIV/0!</v>
      </c>
      <c r="BA64" s="150" t="e">
        <f>Cost!P4/SUMIFS('OTV-广告位'!$AJ:$AJ,'OTV-广告位'!$AD:$AD,TA!$AY64,'OTV-广告位'!$AF:$AF,TA!BA$63,'OTV-广告位'!$AE:$AE,Market!$D$7)</f>
        <v>#DIV/0!</v>
      </c>
      <c r="BB64" s="150" t="e">
        <f>Cost!Q4/SUMIFS('OTV-广告位'!$AJ:$AJ,'OTV-广告位'!$AD:$AD,TA!$AY64,'OTV-广告位'!$AF:$AF,TA!BB$63,'OTV-广告位'!$AE:$AE,Market!$D$7)</f>
        <v>#DIV/0!</v>
      </c>
      <c r="BC64" s="150" t="e">
        <f>Cost!#REF!/SUMIFS('OTV-广告位'!$AJ:$AJ,'OTV-广告位'!$AD:$AD,TA!$AY64,'OTV-广告位'!$AF:$AF,TA!BC$63,'OTV-广告位'!$AE:$AE,Market!$D$7)</f>
        <v>#REF!</v>
      </c>
      <c r="BD64" s="150" t="e">
        <f>Cost!#REF!/SUMIFS('OTV-广告位'!$AJ:$AJ,'OTV-广告位'!$AD:$AD,TA!$AY64,'OTV-广告位'!$AF:$AF,TA!BD$63,'OTV-广告位'!$AE:$AE,Market!$D$7)</f>
        <v>#REF!</v>
      </c>
    </row>
    <row r="65" spans="2:56" hidden="1">
      <c r="B65" s="148" t="s">
        <v>116</v>
      </c>
      <c r="C65" s="149">
        <f>SUMIFS(Spotplan!$E:$E,Spotplan!$B:$B,TA!C$63,Spotplan!$C:$C,TA!$B65,Spotplan!$A:$A,TA!$B$62)/SUMIFS(Spotplan!$E:$E,Spotplan!$C:$C,TA!$B65,Spotplan!$A:$A,TA!$B$62)</f>
        <v>0.24509803921568626</v>
      </c>
      <c r="D65" s="149">
        <f>SUMIFS(Spotplan!$E:$E,Spotplan!$B:$B,TA!D$63,Spotplan!$C:$C,TA!$B65,Spotplan!$A:$A,TA!$B$62)/SUMIFS(Spotplan!$E:$E,Spotplan!$C:$C,TA!$B65,Spotplan!$A:$A,TA!$B$62)</f>
        <v>0.47478991596638653</v>
      </c>
      <c r="E65" s="149">
        <f>SUMIFS(Spotplan!$E:$E,Spotplan!$B:$B,TA!E$63,Spotplan!$C:$C,TA!$B65,Spotplan!$A:$A,TA!$B$62)/SUMIFS(Spotplan!$E:$E,Spotplan!$C:$C,TA!$B65,Spotplan!$A:$A,TA!$B$62)</f>
        <v>0.2188375350140056</v>
      </c>
      <c r="F65" s="149">
        <f>SUMIFS(Spotplan!$E:$E,Spotplan!$B:$B,TA!F$63,Spotplan!$C:$C,TA!$B65,Spotplan!$A:$A,TA!$B$62)/SUMIFS(Spotplan!$E:$E,Spotplan!$C:$C,TA!$B65,Spotplan!$A:$A,TA!$B$62)</f>
        <v>0</v>
      </c>
      <c r="G65" s="149">
        <f>SUMIFS(Spotplan!$E:$E,Spotplan!$B:$B,TA!G$63,Spotplan!$C:$C,TA!$B65,Spotplan!$A:$A,TA!$B$62)/SUMIFS(Spotplan!$E:$E,Spotplan!$C:$C,TA!$B65,Spotplan!$A:$A,TA!$B$62)</f>
        <v>0</v>
      </c>
      <c r="I65" s="148" t="str">
        <f t="shared" si="77"/>
        <v>上海</v>
      </c>
      <c r="J65" s="149" t="e">
        <f>SUMIFS('OTV-广告位'!$AG:$AG,'OTV-广告位'!$AF:$AF,TA!J$63,'OTV-广告位'!$AD:$AD,TA!$I65,'OTV-广告位'!$AE:$AE,'OTV-广告位'!$AE$7)/SUMIFS('OTV-广告位'!$AG:$AG,'OTV-广告位'!$AF:$AF,TA!J$63,'OTV-广告位'!$AD:$AD,TA!$I65,'OTV-广告位'!$AE:$AE,'OTV-广告位'!$AE$6)</f>
        <v>#DIV/0!</v>
      </c>
      <c r="K65" s="149" t="e">
        <f>SUMIFS('OTV-广告位'!$AG:$AG,'OTV-广告位'!$AF:$AF,TA!K$63,'OTV-广告位'!$AD:$AD,TA!$I65,'OTV-广告位'!$AE:$AE,'OTV-广告位'!$AE$7)/SUMIFS('OTV-广告位'!$AG:$AG,'OTV-广告位'!$AF:$AF,TA!K$63,'OTV-广告位'!$AD:$AD,TA!$I65,'OTV-广告位'!$AE:$AE,'OTV-广告位'!$AE$6)</f>
        <v>#DIV/0!</v>
      </c>
      <c r="L65" s="149" t="e">
        <f>SUMIFS('OTV-广告位'!$AG:$AG,'OTV-广告位'!$AF:$AF,TA!L$63,'OTV-广告位'!$AD:$AD,TA!$I65,'OTV-广告位'!$AE:$AE,'OTV-广告位'!$AE$7)/SUMIFS('OTV-广告位'!$AG:$AG,'OTV-广告位'!$AF:$AF,TA!L$63,'OTV-广告位'!$AD:$AD,TA!$I65,'OTV-广告位'!$AE:$AE,'OTV-广告位'!$AE$6)</f>
        <v>#DIV/0!</v>
      </c>
      <c r="M65" s="149" t="e">
        <f>SUMIFS('OTV-广告位'!$AG:$AG,'OTV-广告位'!$AF:$AF,TA!M$63,'OTV-广告位'!$AD:$AD,TA!$I65,'OTV-广告位'!$B:$B,'OTV-广告位'!$B$7)/SUMIFS('OTV-广告位'!$AG:$AG,'OTV-广告位'!$AF:$AF,TA!M$63,'OTV-广告位'!$AD:$AD,TA!$I65,'OTV-广告位'!$B:$B,'OTV-广告位'!$B$6)</f>
        <v>#DIV/0!</v>
      </c>
      <c r="N65" s="149" t="e">
        <f>SUMIFS('OTV-广告位'!$AG:$AG,'OTV-广告位'!$AF:$AF,TA!N$63,'OTV-广告位'!$AD:$AD,TA!$I65,'OTV-广告位'!$B:$B,'OTV-广告位'!$B$7)/SUMIFS('OTV-广告位'!$AG:$AG,'OTV-广告位'!$AF:$AF,TA!N$63,'OTV-广告位'!$AD:$AD,TA!$I65,'OTV-广告位'!$B:$B,'OTV-广告位'!$B$6)</f>
        <v>#DIV/0!</v>
      </c>
      <c r="P65" s="148" t="str">
        <f t="shared" ref="P65:P84" si="78">I65</f>
        <v>上海</v>
      </c>
      <c r="Q65" s="149" t="e">
        <f>SUMIFS('OTV-广告位'!$AG:$AG,'OTV-广告位'!$AF:$AF,TA!Q$63,'OTV-广告位'!$AD:$AD,TA!$I65,'OTV-广告位'!$AE:$AE,Market!$D$7)/SUMIFS('OTV-广告位'!$AG:$AG,'OTV-广告位'!$AF:$AF,TA!Q$63,'OTV-广告位'!$AD:$AD,TA!$I65,'OTV-广告位'!$AE:$AE,'OTV-广告位'!$AE$7)</f>
        <v>#DIV/0!</v>
      </c>
      <c r="R65" s="149" t="e">
        <f>SUMIFS('OTV-广告位'!$AG:$AG,'OTV-广告位'!$AF:$AF,TA!R$63,'OTV-广告位'!$AD:$AD,TA!$I65,'OTV-广告位'!$AE:$AE,Market!$D$7)/SUMIFS('OTV-广告位'!$AG:$AG,'OTV-广告位'!$AF:$AF,TA!R$63,'OTV-广告位'!$AD:$AD,TA!$I65,'OTV-广告位'!$AE:$AE,'OTV-广告位'!$AE$7)</f>
        <v>#DIV/0!</v>
      </c>
      <c r="S65" s="149" t="e">
        <f>SUMIFS('OTV-广告位'!$AG:$AG,'OTV-广告位'!$AF:$AF,TA!S$63,'OTV-广告位'!$AD:$AD,TA!$I65,'OTV-广告位'!$AE:$AE,Market!$D$7)/SUMIFS('OTV-广告位'!$AG:$AG,'OTV-广告位'!$AF:$AF,TA!S$63,'OTV-广告位'!$AD:$AD,TA!$I65,'OTV-广告位'!$AE:$AE,'OTV-广告位'!$AE$7)</f>
        <v>#DIV/0!</v>
      </c>
      <c r="T65" s="149" t="e">
        <f>SUMIFS('OTV-广告位'!$AG:$AG,'OTV-广告位'!$AF:$AF,TA!T$63,'OTV-广告位'!$AD:$AD,TA!$I65,'OTV-广告位'!$B:$B,'OTV-广告位'!$B$8)/SUMIFS('OTV-广告位'!$AG:$AG,'OTV-广告位'!$AF:$AF,TA!T$63,'OTV-广告位'!$AD:$AD,TA!$I65,'OTV-广告位'!$B:$B,'OTV-广告位'!$B$7)</f>
        <v>#DIV/0!</v>
      </c>
      <c r="U65" s="149" t="e">
        <f>SUMIFS('OTV-广告位'!$AG:$AG,'OTV-广告位'!$AF:$AF,TA!U$63,'OTV-广告位'!$AD:$AD,TA!$I65,'OTV-广告位'!$B:$B,'OTV-广告位'!$B$8)/SUMIFS('OTV-广告位'!$AG:$AG,'OTV-广告位'!$AF:$AF,TA!U$63,'OTV-广告位'!$AD:$AD,TA!$I65,'OTV-广告位'!$B:$B,'OTV-广告位'!$B$7)</f>
        <v>#DIV/0!</v>
      </c>
      <c r="W65" s="148" t="str">
        <f t="shared" ref="W65:W84" si="79">P65</f>
        <v>上海</v>
      </c>
      <c r="X65" s="149" t="e">
        <f>SUMIFS('OTV-广告位'!$AG:$AG,'OTV-广告位'!$AF:$AF,TA!X$63,'OTV-广告位'!$AD:$AD,TA!$I65,'OTV-广告位'!$AE:$AE,$W$6)/SUMIFS('OTV-广告位'!$AG:$AG,'OTV-广告位'!$AF:$AF,TA!X$63,'OTV-广告位'!$AD:$AD,TA!$I65,'OTV-广告位'!$AE:$AE,'OTV-广告位'!$AE$7)</f>
        <v>#DIV/0!</v>
      </c>
      <c r="Y65" s="149" t="e">
        <f>SUMIFS('OTV-广告位'!$AG:$AG,'OTV-广告位'!$AF:$AF,TA!Y$63,'OTV-广告位'!$AD:$AD,TA!$I65,'OTV-广告位'!$AE:$AE,$W$6)/SUMIFS('OTV-广告位'!$AG:$AG,'OTV-广告位'!$AF:$AF,TA!Y$63,'OTV-广告位'!$AD:$AD,TA!$I65,'OTV-广告位'!$AE:$AE,'OTV-广告位'!$AE$7)</f>
        <v>#DIV/0!</v>
      </c>
      <c r="Z65" s="149" t="e">
        <f>SUMIFS('OTV-广告位'!$AG:$AG,'OTV-广告位'!$AF:$AF,TA!Z$63,'OTV-广告位'!$AD:$AD,TA!$I65,'OTV-广告位'!$AE:$AE,$W$6)/SUMIFS('OTV-广告位'!$AG:$AG,'OTV-广告位'!$AF:$AF,TA!Z$63,'OTV-广告位'!$AD:$AD,TA!$I65,'OTV-广告位'!$AE:$AE,'OTV-广告位'!$AE$7)</f>
        <v>#DIV/0!</v>
      </c>
      <c r="AA65" s="149" t="e">
        <f>SUMIFS('OTV-广告位'!$AG:$AG,'OTV-广告位'!$AF:$AF,TA!AA$63,'OTV-广告位'!$AD:$AD,TA!$I65,'OTV-广告位'!$B:$B,'OTV-广告位'!$B$8)/SUMIFS('OTV-广告位'!$AG:$AG,'OTV-广告位'!$AF:$AF,TA!AA$63,'OTV-广告位'!$AD:$AD,TA!$I65,'OTV-广告位'!$B:$B,'OTV-广告位'!$B$7)</f>
        <v>#DIV/0!</v>
      </c>
      <c r="AB65" s="149" t="e">
        <f>SUMIFS('OTV-广告位'!$AG:$AG,'OTV-广告位'!$AF:$AF,TA!AB$63,'OTV-广告位'!$AD:$AD,TA!$I65,'OTV-广告位'!$B:$B,'OTV-广告位'!$B$8)/SUMIFS('OTV-广告位'!$AG:$AG,'OTV-广告位'!$AF:$AF,TA!AB$63,'OTV-广告位'!$AD:$AD,TA!$I65,'OTV-广告位'!$B:$B,'OTV-广告位'!$B$7)</f>
        <v>#DIV/0!</v>
      </c>
      <c r="AD65" s="148" t="str">
        <f t="shared" ref="AD65:AD84" si="80">I65</f>
        <v>上海</v>
      </c>
      <c r="AE65" s="149" t="e">
        <f>SUMIFS('OTV-广告位'!$AI:$AI,'OTV-广告位'!$AF:$AF,TA!AE$63,'OTV-广告位'!$AD:$AD,TA!$I65,'OTV-广告位'!$AE:$AE,Market!$D$7)/SUMIFS('OTV-广告位'!$AI:$AI,'OTV-广告位'!$AF:$AF,TA!AE$63,'OTV-广告位'!$AD:$AD,TA!$I65,'OTV-广告位'!$AE:$AE,'OTV-广告位'!$B$7)</f>
        <v>#DIV/0!</v>
      </c>
      <c r="AF65" s="149" t="e">
        <f>SUMIFS('OTV-广告位'!$AI:$AI,'OTV-广告位'!$AF:$AF,TA!AF$63,'OTV-广告位'!$AD:$AD,TA!$I65,'OTV-广告位'!$AE:$AE,Market!$D$7)/SUMIFS('OTV-广告位'!$AI:$AI,'OTV-广告位'!$AF:$AF,TA!AF$63,'OTV-广告位'!$AD:$AD,TA!$I65,'OTV-广告位'!$AE:$AE,'OTV-广告位'!$B$7)</f>
        <v>#DIV/0!</v>
      </c>
      <c r="AG65" s="149" t="e">
        <f>SUMIFS('OTV-广告位'!$AI:$AI,'OTV-广告位'!$AF:$AF,TA!AG$63,'OTV-广告位'!$AD:$AD,TA!$I65,'OTV-广告位'!$AE:$AE,Market!$D$7)/SUMIFS('OTV-广告位'!$AI:$AI,'OTV-广告位'!$AF:$AF,TA!AG$63,'OTV-广告位'!$AD:$AD,TA!$I65,'OTV-广告位'!$AE:$AE,'OTV-广告位'!$B$7)</f>
        <v>#DIV/0!</v>
      </c>
      <c r="AH65" s="149" t="e">
        <f>SUMIFS('OTV-广告位'!$AI:$AI,'OTV-广告位'!$AF:$AF,TA!AH$63,'OTV-广告位'!$AD:$AD,TA!$I65,'OTV-广告位'!$B:$B,'OTV-广告位'!$B$8)/SUMIFS('OTV-广告位'!$AI:$AI,'OTV-广告位'!$AF:$AF,TA!AH$63,'OTV-广告位'!$AD:$AD,TA!$I65,'OTV-广告位'!$B:$B,'OTV-广告位'!$B$7)</f>
        <v>#DIV/0!</v>
      </c>
      <c r="AI65" s="149" t="e">
        <f>SUMIFS('OTV-广告位'!$AI:$AI,'OTV-广告位'!$AF:$AF,TA!AI$63,'OTV-广告位'!$AD:$AD,TA!$I65,'OTV-广告位'!$B:$B,'OTV-广告位'!$B$8)/SUMIFS('OTV-广告位'!$AI:$AI,'OTV-广告位'!$AF:$AF,TA!AI$63,'OTV-广告位'!$AD:$AD,TA!$I65,'OTV-广告位'!$B:$B,'OTV-广告位'!$B$7)</f>
        <v>#DIV/0!</v>
      </c>
      <c r="AK65" s="148" t="str">
        <f t="shared" ref="AK65:AK84" si="81">I65</f>
        <v>上海</v>
      </c>
      <c r="AL65" s="149" t="e">
        <f>SUMIFS('OTV-广告位'!$AJ:$AJ,'OTV-广告位'!$AF:$AF,TA!AL$63,'OTV-广告位'!$AD:$AD,TA!$I65,'OTV-广告位'!$AE:$AE,Market!$D$7)/SUMIFS('OTV-广告位'!$AI:$AI,'OTV-广告位'!$AF:$AF,TA!AL$63,'OTV-广告位'!$AD:$AD,TA!$I65,'OTV-广告位'!$AE:$AE,'OTV-广告位'!$AE$6)</f>
        <v>#DIV/0!</v>
      </c>
      <c r="AM65" s="149" t="e">
        <f>SUMIFS('OTV-广告位'!$AJ:$AJ,'OTV-广告位'!$AF:$AF,TA!AM$63,'OTV-广告位'!$AD:$AD,TA!$I65,'OTV-广告位'!$AE:$AE,Market!$D$7)/SUMIFS('OTV-广告位'!$AI:$AI,'OTV-广告位'!$AF:$AF,TA!AM$63,'OTV-广告位'!$AD:$AD,TA!$I65,'OTV-广告位'!$AE:$AE,'OTV-广告位'!$AE$6)</f>
        <v>#DIV/0!</v>
      </c>
      <c r="AN65" s="149" t="e">
        <f>SUMIFS('OTV-广告位'!$AJ:$AJ,'OTV-广告位'!$AF:$AF,TA!AN$63,'OTV-广告位'!$AD:$AD,TA!$I65,'OTV-广告位'!$AE:$AE,Market!$D$7)/SUMIFS('OTV-广告位'!$AI:$AI,'OTV-广告位'!$AF:$AF,TA!AN$63,'OTV-广告位'!$AD:$AD,TA!$I65,'OTV-广告位'!$AE:$AE,'OTV-广告位'!$AE$6)</f>
        <v>#DIV/0!</v>
      </c>
      <c r="AO65" s="149" t="e">
        <f>SUMIFS('OTV-广告位'!$AM:$AM,'OTV-广告位'!$AF:$AF,TA!AO$63,'OTV-广告位'!$AD:$AD,TA!$I65,'OTV-广告位'!$B:$B,'OTV-广告位'!$B$8)/SUMIFS('OTV-广告位'!$AI:$AI,'OTV-广告位'!$AF:$AF,TA!AO$63,'OTV-广告位'!$AD:$AD,TA!$I65,'OTV-广告位'!$B:$B,'OTV-广告位'!$B$6)</f>
        <v>#DIV/0!</v>
      </c>
      <c r="AP65" s="149" t="e">
        <f>SUMIFS('OTV-广告位'!$AM:$AM,'OTV-广告位'!$AF:$AF,TA!AP$63,'OTV-广告位'!$AD:$AD,TA!$I65,'OTV-广告位'!$B:$B,'OTV-广告位'!$B$8)/SUMIFS('OTV-广告位'!$AI:$AI,'OTV-广告位'!$AF:$AF,TA!AP$63,'OTV-广告位'!$AD:$AD,TA!$I65,'OTV-广告位'!$B:$B,'OTV-广告位'!$B$6)</f>
        <v>#DIV/0!</v>
      </c>
      <c r="AR65" s="148" t="str">
        <f t="shared" ref="AR65:AR84" si="82">I65</f>
        <v>上海</v>
      </c>
      <c r="AS65" s="150" t="e">
        <f>SUMIFS('OTV-广告位'!$AJ:$AJ,'OTV-广告位'!$AF:$AF,TA!AS$63,'OTV-广告位'!$AD:$AD,TA!$I65,'OTV-广告位'!$AE:$AE,Market!$D$7)/SUMIFS('OTV-广告位'!$AG:$AG,'OTV-广告位'!$AF:$AF,TA!AS$63,'OTV-广告位'!$AD:$AD,TA!$I65,'OTV-广告位'!$AE:$AE,'OTV-广告位'!$AE$6)*1000</f>
        <v>#DIV/0!</v>
      </c>
      <c r="AT65" s="150" t="e">
        <f>SUMIFS('OTV-广告位'!$AJ:$AJ,'OTV-广告位'!$AF:$AF,TA!AT$63,'OTV-广告位'!$AD:$AD,TA!$I65,'OTV-广告位'!$AE:$AE,Market!$D$7)/SUMIFS('OTV-广告位'!$AG:$AG,'OTV-广告位'!$AF:$AF,TA!AT$63,'OTV-广告位'!$AD:$AD,TA!$I65,'OTV-广告位'!$AE:$AE,'OTV-广告位'!$AE$6)*1000</f>
        <v>#DIV/0!</v>
      </c>
      <c r="AU65" s="150" t="e">
        <f>SUMIFS('OTV-广告位'!$AJ:$AJ,'OTV-广告位'!$AF:$AF,TA!AU$63,'OTV-广告位'!$AD:$AD,TA!$I65,'OTV-广告位'!$AE:$AE,Market!$D$7)/SUMIFS('OTV-广告位'!$AG:$AG,'OTV-广告位'!$AF:$AF,TA!AU$63,'OTV-广告位'!$AD:$AD,TA!$I65,'OTV-广告位'!$AE:$AE,'OTV-广告位'!$AE$6)*1000</f>
        <v>#DIV/0!</v>
      </c>
      <c r="AV65" s="151" t="e">
        <f>SUMIFS('OTV-广告位'!$AM:$AM,'OTV-广告位'!$AF:$AF,TA!AV$63,'OTV-广告位'!$AD:$AD,TA!$I65,'OTV-广告位'!$B:$B,'OTV-广告位'!$B$8)/SUMIFS('OTV-广告位'!$AG:$AG,'OTV-广告位'!$AF:$AF,TA!AV$63,'OTV-广告位'!$AD:$AD,TA!$I65,'OTV-广告位'!$B:$B,'OTV-广告位'!$B$6)*1000</f>
        <v>#DIV/0!</v>
      </c>
      <c r="AW65" s="151" t="e">
        <f>SUMIFS('OTV-广告位'!$AM:$AM,'OTV-广告位'!$AF:$AF,TA!AW$63,'OTV-广告位'!$AD:$AD,TA!$I65,'OTV-广告位'!$B:$B,'OTV-广告位'!$B$8)/SUMIFS('OTV-广告位'!$AG:$AG,'OTV-广告位'!$AF:$AF,TA!AW$63,'OTV-广告位'!$AD:$AD,TA!$I65,'OTV-广告位'!$B:$B,'OTV-广告位'!$B$6)*1000</f>
        <v>#DIV/0!</v>
      </c>
      <c r="AY65" s="148" t="str">
        <f t="shared" ref="AY65:AY68" si="83">P65</f>
        <v>上海</v>
      </c>
      <c r="AZ65" s="150" t="e">
        <f>Cost!N5/SUMIFS('OTV-广告位'!$AJ:$AJ,'OTV-广告位'!$AD:$AD,TA!$AY65,'OTV-广告位'!$AF:$AF,TA!AZ$63,'OTV-广告位'!$AE:$AE,Market!$D$7)</f>
        <v>#DIV/0!</v>
      </c>
      <c r="BA65" s="150" t="e">
        <f>Cost!P5/SUMIFS('OTV-广告位'!$AJ:$AJ,'OTV-广告位'!$AD:$AD,TA!$AY65,'OTV-广告位'!$AF:$AF,TA!BA$63,'OTV-广告位'!$AE:$AE,Market!$D$7)</f>
        <v>#DIV/0!</v>
      </c>
      <c r="BB65" s="150" t="e">
        <f>Cost!Q5/SUMIFS('OTV-广告位'!$AJ:$AJ,'OTV-广告位'!$AD:$AD,TA!$AY65,'OTV-广告位'!$AF:$AF,TA!BB$63,'OTV-广告位'!$AE:$AE,Market!$D$7)</f>
        <v>#DIV/0!</v>
      </c>
      <c r="BC65" s="150" t="e">
        <f>Cost!#REF!/SUMIFS('OTV-广告位'!$AJ:$AJ,'OTV-广告位'!$AD:$AD,TA!$AY65,'OTV-广告位'!$AF:$AF,TA!BC$63,'OTV-广告位'!$AE:$AE,Market!$D$7)</f>
        <v>#REF!</v>
      </c>
      <c r="BD65" s="150" t="e">
        <f>Cost!#REF!/SUMIFS('OTV-广告位'!$AJ:$AJ,'OTV-广告位'!$AD:$AD,TA!$AY65,'OTV-广告位'!$AF:$AF,TA!BD$63,'OTV-广告位'!$AE:$AE,Market!$D$7)</f>
        <v>#REF!</v>
      </c>
    </row>
    <row r="66" spans="2:56" hidden="1">
      <c r="B66" s="148" t="s">
        <v>1</v>
      </c>
      <c r="C66" s="149">
        <f>SUMIFS(Spotplan!$E:$E,Spotplan!$B:$B,TA!C$63,Spotplan!$C:$C,TA!$B66,Spotplan!$A:$A,TA!$B$62)/SUMIFS(Spotplan!$E:$E,Spotplan!$C:$C,TA!$B66,Spotplan!$A:$A,TA!$B$62)</f>
        <v>0.65074496056091147</v>
      </c>
      <c r="D66" s="149">
        <f>SUMIFS(Spotplan!$E:$E,Spotplan!$B:$B,TA!D$63,Spotplan!$C:$C,TA!$B66,Spotplan!$A:$A,TA!$B$62)/SUMIFS(Spotplan!$E:$E,Spotplan!$C:$C,TA!$B66,Spotplan!$A:$A,TA!$B$62)</f>
        <v>0.11115980134385042</v>
      </c>
      <c r="E66" s="149">
        <f>SUMIFS(Spotplan!$E:$E,Spotplan!$B:$B,TA!E$63,Spotplan!$C:$C,TA!$B66,Spotplan!$A:$A,TA!$B$62)/SUMIFS(Spotplan!$E:$E,Spotplan!$C:$C,TA!$B66,Spotplan!$A:$A,TA!$B$62)</f>
        <v>0.12050832602979844</v>
      </c>
      <c r="F66" s="149">
        <f>SUMIFS(Spotplan!$E:$E,Spotplan!$B:$B,TA!F$63,Spotplan!$C:$C,TA!$B66,Spotplan!$A:$A,TA!$B$62)/SUMIFS(Spotplan!$E:$E,Spotplan!$C:$C,TA!$B66,Spotplan!$A:$A,TA!$B$62)</f>
        <v>0</v>
      </c>
      <c r="G66" s="149">
        <f>SUMIFS(Spotplan!$E:$E,Spotplan!$B:$B,TA!G$63,Spotplan!$C:$C,TA!$B66,Spotplan!$A:$A,TA!$B$62)/SUMIFS(Spotplan!$E:$E,Spotplan!$C:$C,TA!$B66,Spotplan!$A:$A,TA!$B$62)</f>
        <v>0</v>
      </c>
      <c r="I66" s="148" t="str">
        <f t="shared" si="77"/>
        <v>广州</v>
      </c>
      <c r="J66" s="149" t="e">
        <f>SUMIFS('OTV-广告位'!$AG:$AG,'OTV-广告位'!$AF:$AF,TA!J$63,'OTV-广告位'!$AD:$AD,TA!$I66,'OTV-广告位'!$AE:$AE,'OTV-广告位'!$AE$7)/SUMIFS('OTV-广告位'!$AG:$AG,'OTV-广告位'!$AF:$AF,TA!J$63,'OTV-广告位'!$AD:$AD,TA!$I66,'OTV-广告位'!$AE:$AE,'OTV-广告位'!$AE$6)</f>
        <v>#DIV/0!</v>
      </c>
      <c r="K66" s="149" t="e">
        <f>SUMIFS('OTV-广告位'!$AG:$AG,'OTV-广告位'!$AF:$AF,TA!K$63,'OTV-广告位'!$AD:$AD,TA!$I66,'OTV-广告位'!$AE:$AE,'OTV-广告位'!$AE$7)/SUMIFS('OTV-广告位'!$AG:$AG,'OTV-广告位'!$AF:$AF,TA!K$63,'OTV-广告位'!$AD:$AD,TA!$I66,'OTV-广告位'!$AE:$AE,'OTV-广告位'!$AE$6)</f>
        <v>#DIV/0!</v>
      </c>
      <c r="L66" s="149" t="e">
        <f>SUMIFS('OTV-广告位'!$AG:$AG,'OTV-广告位'!$AF:$AF,TA!L$63,'OTV-广告位'!$AD:$AD,TA!$I66,'OTV-广告位'!$AE:$AE,'OTV-广告位'!$AE$7)/SUMIFS('OTV-广告位'!$AG:$AG,'OTV-广告位'!$AF:$AF,TA!L$63,'OTV-广告位'!$AD:$AD,TA!$I66,'OTV-广告位'!$AE:$AE,'OTV-广告位'!$AE$6)</f>
        <v>#DIV/0!</v>
      </c>
      <c r="M66" s="149" t="e">
        <f>SUMIFS('OTV-广告位'!$AG:$AG,'OTV-广告位'!$AF:$AF,TA!M$63,'OTV-广告位'!$AD:$AD,TA!$I66,'OTV-广告位'!$B:$B,'OTV-广告位'!$B$7)/SUMIFS('OTV-广告位'!$AG:$AG,'OTV-广告位'!$AF:$AF,TA!M$63,'OTV-广告位'!$AD:$AD,TA!$I66,'OTV-广告位'!$B:$B,'OTV-广告位'!$B$6)</f>
        <v>#DIV/0!</v>
      </c>
      <c r="N66" s="149" t="e">
        <f>SUMIFS('OTV-广告位'!$AG:$AG,'OTV-广告位'!$AF:$AF,TA!N$63,'OTV-广告位'!$AD:$AD,TA!$I66,'OTV-广告位'!$B:$B,'OTV-广告位'!$B$7)/SUMIFS('OTV-广告位'!$AG:$AG,'OTV-广告位'!$AF:$AF,TA!N$63,'OTV-广告位'!$AD:$AD,TA!$I66,'OTV-广告位'!$B:$B,'OTV-广告位'!$B$6)</f>
        <v>#DIV/0!</v>
      </c>
      <c r="P66" s="148" t="str">
        <f t="shared" si="78"/>
        <v>广州</v>
      </c>
      <c r="Q66" s="149" t="e">
        <f>SUMIFS('OTV-广告位'!$AG:$AG,'OTV-广告位'!$AF:$AF,TA!Q$63,'OTV-广告位'!$AD:$AD,TA!$I66,'OTV-广告位'!$AE:$AE,Market!$D$7)/SUMIFS('OTV-广告位'!$AG:$AG,'OTV-广告位'!$AF:$AF,TA!Q$63,'OTV-广告位'!$AD:$AD,TA!$I66,'OTV-广告位'!$AE:$AE,'OTV-广告位'!$AE$7)</f>
        <v>#DIV/0!</v>
      </c>
      <c r="R66" s="149" t="e">
        <f>SUMIFS('OTV-广告位'!$AG:$AG,'OTV-广告位'!$AF:$AF,TA!R$63,'OTV-广告位'!$AD:$AD,TA!$I66,'OTV-广告位'!$AE:$AE,Market!$D$7)/SUMIFS('OTV-广告位'!$AG:$AG,'OTV-广告位'!$AF:$AF,TA!R$63,'OTV-广告位'!$AD:$AD,TA!$I66,'OTV-广告位'!$AE:$AE,'OTV-广告位'!$AE$7)</f>
        <v>#DIV/0!</v>
      </c>
      <c r="S66" s="149" t="e">
        <f>SUMIFS('OTV-广告位'!$AG:$AG,'OTV-广告位'!$AF:$AF,TA!S$63,'OTV-广告位'!$AD:$AD,TA!$I66,'OTV-广告位'!$AE:$AE,Market!$D$7)/SUMIFS('OTV-广告位'!$AG:$AG,'OTV-广告位'!$AF:$AF,TA!S$63,'OTV-广告位'!$AD:$AD,TA!$I66,'OTV-广告位'!$AE:$AE,'OTV-广告位'!$AE$7)</f>
        <v>#DIV/0!</v>
      </c>
      <c r="T66" s="149" t="e">
        <f>SUMIFS('OTV-广告位'!$AG:$AG,'OTV-广告位'!$AF:$AF,TA!T$63,'OTV-广告位'!$AD:$AD,TA!$I66,'OTV-广告位'!$B:$B,'OTV-广告位'!$B$8)/SUMIFS('OTV-广告位'!$AG:$AG,'OTV-广告位'!$AF:$AF,TA!T$63,'OTV-广告位'!$AD:$AD,TA!$I66,'OTV-广告位'!$B:$B,'OTV-广告位'!$B$7)</f>
        <v>#DIV/0!</v>
      </c>
      <c r="U66" s="149" t="e">
        <f>SUMIFS('OTV-广告位'!$AG:$AG,'OTV-广告位'!$AF:$AF,TA!U$63,'OTV-广告位'!$AD:$AD,TA!$I66,'OTV-广告位'!$B:$B,'OTV-广告位'!$B$8)/SUMIFS('OTV-广告位'!$AG:$AG,'OTV-广告位'!$AF:$AF,TA!U$63,'OTV-广告位'!$AD:$AD,TA!$I66,'OTV-广告位'!$B:$B,'OTV-广告位'!$B$7)</f>
        <v>#DIV/0!</v>
      </c>
      <c r="W66" s="148" t="str">
        <f t="shared" si="79"/>
        <v>广州</v>
      </c>
      <c r="X66" s="149" t="e">
        <f>SUMIFS('OTV-广告位'!$AG:$AG,'OTV-广告位'!$AF:$AF,TA!X$63,'OTV-广告位'!$AD:$AD,TA!$I66,'OTV-广告位'!$AE:$AE,$W$6)/SUMIFS('OTV-广告位'!$AG:$AG,'OTV-广告位'!$AF:$AF,TA!X$63,'OTV-广告位'!$AD:$AD,TA!$I66,'OTV-广告位'!$AE:$AE,'OTV-广告位'!$AE$7)</f>
        <v>#DIV/0!</v>
      </c>
      <c r="Y66" s="149" t="e">
        <f>SUMIFS('OTV-广告位'!$AG:$AG,'OTV-广告位'!$AF:$AF,TA!Y$63,'OTV-广告位'!$AD:$AD,TA!$I66,'OTV-广告位'!$AE:$AE,$W$6)/SUMIFS('OTV-广告位'!$AG:$AG,'OTV-广告位'!$AF:$AF,TA!Y$63,'OTV-广告位'!$AD:$AD,TA!$I66,'OTV-广告位'!$AE:$AE,'OTV-广告位'!$AE$7)</f>
        <v>#DIV/0!</v>
      </c>
      <c r="Z66" s="149" t="e">
        <f>SUMIFS('OTV-广告位'!$AG:$AG,'OTV-广告位'!$AF:$AF,TA!Z$63,'OTV-广告位'!$AD:$AD,TA!$I66,'OTV-广告位'!$AE:$AE,$W$6)/SUMIFS('OTV-广告位'!$AG:$AG,'OTV-广告位'!$AF:$AF,TA!Z$63,'OTV-广告位'!$AD:$AD,TA!$I66,'OTV-广告位'!$AE:$AE,'OTV-广告位'!$AE$7)</f>
        <v>#DIV/0!</v>
      </c>
      <c r="AA66" s="149" t="e">
        <f>SUMIFS('OTV-广告位'!$AG:$AG,'OTV-广告位'!$AF:$AF,TA!AA$63,'OTV-广告位'!$AD:$AD,TA!$I66,'OTV-广告位'!$B:$B,'OTV-广告位'!$B$8)/SUMIFS('OTV-广告位'!$AG:$AG,'OTV-广告位'!$AF:$AF,TA!AA$63,'OTV-广告位'!$AD:$AD,TA!$I66,'OTV-广告位'!$B:$B,'OTV-广告位'!$B$7)</f>
        <v>#DIV/0!</v>
      </c>
      <c r="AB66" s="149" t="e">
        <f>SUMIFS('OTV-广告位'!$AG:$AG,'OTV-广告位'!$AF:$AF,TA!AB$63,'OTV-广告位'!$AD:$AD,TA!$I66,'OTV-广告位'!$B:$B,'OTV-广告位'!$B$8)/SUMIFS('OTV-广告位'!$AG:$AG,'OTV-广告位'!$AF:$AF,TA!AB$63,'OTV-广告位'!$AD:$AD,TA!$I66,'OTV-广告位'!$B:$B,'OTV-广告位'!$B$7)</f>
        <v>#DIV/0!</v>
      </c>
      <c r="AD66" s="148" t="str">
        <f t="shared" si="80"/>
        <v>广州</v>
      </c>
      <c r="AE66" s="149" t="e">
        <f>SUMIFS('OTV-广告位'!$AI:$AI,'OTV-广告位'!$AF:$AF,TA!AE$63,'OTV-广告位'!$AD:$AD,TA!$I66,'OTV-广告位'!$AE:$AE,Market!$D$7)/SUMIFS('OTV-广告位'!$AI:$AI,'OTV-广告位'!$AF:$AF,TA!AE$63,'OTV-广告位'!$AD:$AD,TA!$I66,'OTV-广告位'!$AE:$AE,'OTV-广告位'!$B$7)</f>
        <v>#DIV/0!</v>
      </c>
      <c r="AF66" s="149" t="e">
        <f>SUMIFS('OTV-广告位'!$AI:$AI,'OTV-广告位'!$AF:$AF,TA!AF$63,'OTV-广告位'!$AD:$AD,TA!$I66,'OTV-广告位'!$AE:$AE,Market!$D$7)/SUMIFS('OTV-广告位'!$AI:$AI,'OTV-广告位'!$AF:$AF,TA!AF$63,'OTV-广告位'!$AD:$AD,TA!$I66,'OTV-广告位'!$AE:$AE,'OTV-广告位'!$B$7)</f>
        <v>#DIV/0!</v>
      </c>
      <c r="AG66" s="149" t="e">
        <f>SUMIFS('OTV-广告位'!$AI:$AI,'OTV-广告位'!$AF:$AF,TA!AG$63,'OTV-广告位'!$AD:$AD,TA!$I66,'OTV-广告位'!$AE:$AE,Market!$D$7)/SUMIFS('OTV-广告位'!$AI:$AI,'OTV-广告位'!$AF:$AF,TA!AG$63,'OTV-广告位'!$AD:$AD,TA!$I66,'OTV-广告位'!$AE:$AE,'OTV-广告位'!$B$7)</f>
        <v>#DIV/0!</v>
      </c>
      <c r="AH66" s="149" t="e">
        <f>SUMIFS('OTV-广告位'!$AI:$AI,'OTV-广告位'!$AF:$AF,TA!AH$63,'OTV-广告位'!$AD:$AD,TA!$I66,'OTV-广告位'!$B:$B,'OTV-广告位'!$B$8)/SUMIFS('OTV-广告位'!$AI:$AI,'OTV-广告位'!$AF:$AF,TA!AH$63,'OTV-广告位'!$AD:$AD,TA!$I66,'OTV-广告位'!$B:$B,'OTV-广告位'!$B$7)</f>
        <v>#DIV/0!</v>
      </c>
      <c r="AI66" s="149" t="e">
        <f>SUMIFS('OTV-广告位'!$AI:$AI,'OTV-广告位'!$AF:$AF,TA!AI$63,'OTV-广告位'!$AD:$AD,TA!$I66,'OTV-广告位'!$B:$B,'OTV-广告位'!$B$8)/SUMIFS('OTV-广告位'!$AI:$AI,'OTV-广告位'!$AF:$AF,TA!AI$63,'OTV-广告位'!$AD:$AD,TA!$I66,'OTV-广告位'!$B:$B,'OTV-广告位'!$B$7)</f>
        <v>#DIV/0!</v>
      </c>
      <c r="AK66" s="148" t="str">
        <f t="shared" si="81"/>
        <v>广州</v>
      </c>
      <c r="AL66" s="149" t="e">
        <f>SUMIFS('OTV-广告位'!$AJ:$AJ,'OTV-广告位'!$AF:$AF,TA!AL$63,'OTV-广告位'!$AD:$AD,TA!$I66,'OTV-广告位'!$AE:$AE,Market!$D$7)/SUMIFS('OTV-广告位'!$AI:$AI,'OTV-广告位'!$AF:$AF,TA!AL$63,'OTV-广告位'!$AD:$AD,TA!$I66,'OTV-广告位'!$AE:$AE,'OTV-广告位'!$AE$6)</f>
        <v>#DIV/0!</v>
      </c>
      <c r="AM66" s="149" t="e">
        <f>SUMIFS('OTV-广告位'!$AJ:$AJ,'OTV-广告位'!$AF:$AF,TA!AM$63,'OTV-广告位'!$AD:$AD,TA!$I66,'OTV-广告位'!$AE:$AE,Market!$D$7)/SUMIFS('OTV-广告位'!$AI:$AI,'OTV-广告位'!$AF:$AF,TA!AM$63,'OTV-广告位'!$AD:$AD,TA!$I66,'OTV-广告位'!$AE:$AE,'OTV-广告位'!$AE$6)</f>
        <v>#DIV/0!</v>
      </c>
      <c r="AN66" s="149" t="e">
        <f>SUMIFS('OTV-广告位'!$AJ:$AJ,'OTV-广告位'!$AF:$AF,TA!AN$63,'OTV-广告位'!$AD:$AD,TA!$I66,'OTV-广告位'!$AE:$AE,Market!$D$7)/SUMIFS('OTV-广告位'!$AI:$AI,'OTV-广告位'!$AF:$AF,TA!AN$63,'OTV-广告位'!$AD:$AD,TA!$I66,'OTV-广告位'!$AE:$AE,'OTV-广告位'!$AE$6)</f>
        <v>#DIV/0!</v>
      </c>
      <c r="AO66" s="149" t="e">
        <f>SUMIFS('OTV-广告位'!$AM:$AM,'OTV-广告位'!$AF:$AF,TA!AO$63,'OTV-广告位'!$AD:$AD,TA!$I66,'OTV-广告位'!$B:$B,'OTV-广告位'!$B$8)/SUMIFS('OTV-广告位'!$AI:$AI,'OTV-广告位'!$AF:$AF,TA!AO$63,'OTV-广告位'!$AD:$AD,TA!$I66,'OTV-广告位'!$B:$B,'OTV-广告位'!$B$6)</f>
        <v>#DIV/0!</v>
      </c>
      <c r="AP66" s="149" t="e">
        <f>SUMIFS('OTV-广告位'!$AM:$AM,'OTV-广告位'!$AF:$AF,TA!AP$63,'OTV-广告位'!$AD:$AD,TA!$I66,'OTV-广告位'!$B:$B,'OTV-广告位'!$B$8)/SUMIFS('OTV-广告位'!$AI:$AI,'OTV-广告位'!$AF:$AF,TA!AP$63,'OTV-广告位'!$AD:$AD,TA!$I66,'OTV-广告位'!$B:$B,'OTV-广告位'!$B$6)</f>
        <v>#DIV/0!</v>
      </c>
      <c r="AR66" s="148" t="str">
        <f t="shared" si="82"/>
        <v>广州</v>
      </c>
      <c r="AS66" s="150" t="e">
        <f>SUMIFS('OTV-广告位'!$AJ:$AJ,'OTV-广告位'!$AF:$AF,TA!AS$63,'OTV-广告位'!$AD:$AD,TA!$I66,'OTV-广告位'!$AE:$AE,Market!$D$7)/SUMIFS('OTV-广告位'!$AG:$AG,'OTV-广告位'!$AF:$AF,TA!AS$63,'OTV-广告位'!$AD:$AD,TA!$I66,'OTV-广告位'!$AE:$AE,'OTV-广告位'!$AE$6)*1000</f>
        <v>#DIV/0!</v>
      </c>
      <c r="AT66" s="150" t="e">
        <f>SUMIFS('OTV-广告位'!$AJ:$AJ,'OTV-广告位'!$AF:$AF,TA!AT$63,'OTV-广告位'!$AD:$AD,TA!$I66,'OTV-广告位'!$AE:$AE,Market!$D$7)/SUMIFS('OTV-广告位'!$AG:$AG,'OTV-广告位'!$AF:$AF,TA!AT$63,'OTV-广告位'!$AD:$AD,TA!$I66,'OTV-广告位'!$AE:$AE,'OTV-广告位'!$AE$6)*1000</f>
        <v>#DIV/0!</v>
      </c>
      <c r="AU66" s="150" t="e">
        <f>SUMIFS('OTV-广告位'!$AJ:$AJ,'OTV-广告位'!$AF:$AF,TA!AU$63,'OTV-广告位'!$AD:$AD,TA!$I66,'OTV-广告位'!$AE:$AE,Market!$D$7)/SUMIFS('OTV-广告位'!$AG:$AG,'OTV-广告位'!$AF:$AF,TA!AU$63,'OTV-广告位'!$AD:$AD,TA!$I66,'OTV-广告位'!$AE:$AE,'OTV-广告位'!$AE$6)*1000</f>
        <v>#DIV/0!</v>
      </c>
      <c r="AV66" s="151" t="e">
        <f>SUMIFS('OTV-广告位'!$AM:$AM,'OTV-广告位'!$AF:$AF,TA!AV$63,'OTV-广告位'!$AD:$AD,TA!$I66,'OTV-广告位'!$B:$B,'OTV-广告位'!$B$8)/SUMIFS('OTV-广告位'!$AG:$AG,'OTV-广告位'!$AF:$AF,TA!AV$63,'OTV-广告位'!$AD:$AD,TA!$I66,'OTV-广告位'!$B:$B,'OTV-广告位'!$B$6)*1000</f>
        <v>#DIV/0!</v>
      </c>
      <c r="AW66" s="151" t="e">
        <f>SUMIFS('OTV-广告位'!$AM:$AM,'OTV-广告位'!$AF:$AF,TA!AW$63,'OTV-广告位'!$AD:$AD,TA!$I66,'OTV-广告位'!$B:$B,'OTV-广告位'!$B$8)/SUMIFS('OTV-广告位'!$AG:$AG,'OTV-广告位'!$AF:$AF,TA!AW$63,'OTV-广告位'!$AD:$AD,TA!$I66,'OTV-广告位'!$B:$B,'OTV-广告位'!$B$6)*1000</f>
        <v>#DIV/0!</v>
      </c>
      <c r="AY66" s="148" t="str">
        <f t="shared" si="83"/>
        <v>广州</v>
      </c>
      <c r="AZ66" s="150" t="e">
        <f>Cost!N6/SUMIFS('OTV-广告位'!$AJ:$AJ,'OTV-广告位'!$AD:$AD,TA!$AY66,'OTV-广告位'!$AF:$AF,TA!AZ$63,'OTV-广告位'!$AE:$AE,Market!$D$7)</f>
        <v>#DIV/0!</v>
      </c>
      <c r="BA66" s="150" t="e">
        <f>Cost!P6/SUMIFS('OTV-广告位'!$AJ:$AJ,'OTV-广告位'!$AD:$AD,TA!$AY66,'OTV-广告位'!$AF:$AF,TA!BA$63,'OTV-广告位'!$AE:$AE,Market!$D$7)</f>
        <v>#DIV/0!</v>
      </c>
      <c r="BB66" s="150" t="e">
        <f>Cost!Q6/SUMIFS('OTV-广告位'!$AJ:$AJ,'OTV-广告位'!$AD:$AD,TA!$AY66,'OTV-广告位'!$AF:$AF,TA!BB$63,'OTV-广告位'!$AE:$AE,Market!$D$7)</f>
        <v>#DIV/0!</v>
      </c>
      <c r="BC66" s="150" t="e">
        <f>Cost!#REF!/SUMIFS('OTV-广告位'!$AJ:$AJ,'OTV-广告位'!$AD:$AD,TA!$AY66,'OTV-广告位'!$AF:$AF,TA!BC$63,'OTV-广告位'!$AE:$AE,Market!$D$7)</f>
        <v>#REF!</v>
      </c>
      <c r="BD66" s="150" t="e">
        <f>Cost!#REF!/SUMIFS('OTV-广告位'!$AJ:$AJ,'OTV-广告位'!$AD:$AD,TA!$AY66,'OTV-广告位'!$AF:$AF,TA!BD$63,'OTV-广告位'!$AE:$AE,Market!$D$7)</f>
        <v>#REF!</v>
      </c>
    </row>
    <row r="67" spans="2:56" hidden="1">
      <c r="B67" s="148" t="s">
        <v>4</v>
      </c>
      <c r="C67" s="149">
        <f>SUMIFS(Spotplan!$E:$E,Spotplan!$B:$B,TA!C$63,Spotplan!$C:$C,TA!$B67,Spotplan!$A:$A,TA!$B$62)/SUMIFS(Spotplan!$E:$E,Spotplan!$C:$C,TA!$B67,Spotplan!$A:$A,TA!$B$62)</f>
        <v>0.49614112458654908</v>
      </c>
      <c r="D67" s="149">
        <f>SUMIFS(Spotplan!$E:$E,Spotplan!$B:$B,TA!D$63,Spotplan!$C:$C,TA!$B67,Spotplan!$A:$A,TA!$B$62)/SUMIFS(Spotplan!$E:$E,Spotplan!$C:$C,TA!$B67,Spotplan!$A:$A,TA!$B$62)</f>
        <v>0.3202866593164278</v>
      </c>
      <c r="E67" s="149">
        <f>SUMIFS(Spotplan!$E:$E,Spotplan!$B:$B,TA!E$63,Spotplan!$C:$C,TA!$B67,Spotplan!$A:$A,TA!$B$62)/SUMIFS(Spotplan!$E:$E,Spotplan!$C:$C,TA!$B67,Spotplan!$A:$A,TA!$B$62)</f>
        <v>9.0959206174200669E-2</v>
      </c>
      <c r="F67" s="149">
        <f>SUMIFS(Spotplan!$E:$E,Spotplan!$B:$B,TA!F$63,Spotplan!$C:$C,TA!$B67,Spotplan!$A:$A,TA!$B$62)/SUMIFS(Spotplan!$E:$E,Spotplan!$C:$C,TA!$B67,Spotplan!$A:$A,TA!$B$62)</f>
        <v>0</v>
      </c>
      <c r="G67" s="149">
        <f>SUMIFS(Spotplan!$E:$E,Spotplan!$B:$B,TA!G$63,Spotplan!$C:$C,TA!$B67,Spotplan!$A:$A,TA!$B$62)/SUMIFS(Spotplan!$E:$E,Spotplan!$C:$C,TA!$B67,Spotplan!$A:$A,TA!$B$62)</f>
        <v>0</v>
      </c>
      <c r="I67" s="148" t="str">
        <f t="shared" si="77"/>
        <v>深圳</v>
      </c>
      <c r="J67" s="149" t="e">
        <f>SUMIFS('OTV-广告位'!$AG:$AG,'OTV-广告位'!$AF:$AF,TA!J$63,'OTV-广告位'!$AD:$AD,TA!$I67,'OTV-广告位'!$AE:$AE,'OTV-广告位'!$AE$7)/SUMIFS('OTV-广告位'!$AG:$AG,'OTV-广告位'!$AF:$AF,TA!J$63,'OTV-广告位'!$AD:$AD,TA!$I67,'OTV-广告位'!$AE:$AE,'OTV-广告位'!$AE$6)</f>
        <v>#DIV/0!</v>
      </c>
      <c r="K67" s="149" t="e">
        <f>SUMIFS('OTV-广告位'!$AG:$AG,'OTV-广告位'!$AF:$AF,TA!K$63,'OTV-广告位'!$AD:$AD,TA!$I67,'OTV-广告位'!$AE:$AE,'OTV-广告位'!$AE$7)/SUMIFS('OTV-广告位'!$AG:$AG,'OTV-广告位'!$AF:$AF,TA!K$63,'OTV-广告位'!$AD:$AD,TA!$I67,'OTV-广告位'!$AE:$AE,'OTV-广告位'!$AE$6)</f>
        <v>#DIV/0!</v>
      </c>
      <c r="L67" s="149" t="e">
        <f>SUMIFS('OTV-广告位'!$AG:$AG,'OTV-广告位'!$AF:$AF,TA!L$63,'OTV-广告位'!$AD:$AD,TA!$I67,'OTV-广告位'!$AE:$AE,'OTV-广告位'!$AE$7)/SUMIFS('OTV-广告位'!$AG:$AG,'OTV-广告位'!$AF:$AF,TA!L$63,'OTV-广告位'!$AD:$AD,TA!$I67,'OTV-广告位'!$AE:$AE,'OTV-广告位'!$AE$6)</f>
        <v>#DIV/0!</v>
      </c>
      <c r="M67" s="149" t="e">
        <f>SUMIFS('OTV-广告位'!$AG:$AG,'OTV-广告位'!$AF:$AF,TA!M$63,'OTV-广告位'!$AD:$AD,TA!$I67,'OTV-广告位'!$B:$B,'OTV-广告位'!$B$7)/SUMIFS('OTV-广告位'!$AG:$AG,'OTV-广告位'!$AF:$AF,TA!M$63,'OTV-广告位'!$AD:$AD,TA!$I67,'OTV-广告位'!$B:$B,'OTV-广告位'!$B$6)</f>
        <v>#DIV/0!</v>
      </c>
      <c r="N67" s="149" t="e">
        <f>SUMIFS('OTV-广告位'!$AG:$AG,'OTV-广告位'!$AF:$AF,TA!N$63,'OTV-广告位'!$AD:$AD,TA!$I67,'OTV-广告位'!$B:$B,'OTV-广告位'!$B$7)/SUMIFS('OTV-广告位'!$AG:$AG,'OTV-广告位'!$AF:$AF,TA!N$63,'OTV-广告位'!$AD:$AD,TA!$I67,'OTV-广告位'!$B:$B,'OTV-广告位'!$B$6)</f>
        <v>#DIV/0!</v>
      </c>
      <c r="P67" s="148" t="str">
        <f t="shared" si="78"/>
        <v>深圳</v>
      </c>
      <c r="Q67" s="149" t="e">
        <f>SUMIFS('OTV-广告位'!$AG:$AG,'OTV-广告位'!$AF:$AF,TA!Q$63,'OTV-广告位'!$AD:$AD,TA!$I67,'OTV-广告位'!$AE:$AE,Market!$D$7)/SUMIFS('OTV-广告位'!$AG:$AG,'OTV-广告位'!$AF:$AF,TA!Q$63,'OTV-广告位'!$AD:$AD,TA!$I67,'OTV-广告位'!$AE:$AE,'OTV-广告位'!$AE$7)</f>
        <v>#DIV/0!</v>
      </c>
      <c r="R67" s="149" t="e">
        <f>SUMIFS('OTV-广告位'!$AG:$AG,'OTV-广告位'!$AF:$AF,TA!R$63,'OTV-广告位'!$AD:$AD,TA!$I67,'OTV-广告位'!$AE:$AE,Market!$D$7)/SUMIFS('OTV-广告位'!$AG:$AG,'OTV-广告位'!$AF:$AF,TA!R$63,'OTV-广告位'!$AD:$AD,TA!$I67,'OTV-广告位'!$AE:$AE,'OTV-广告位'!$AE$7)</f>
        <v>#DIV/0!</v>
      </c>
      <c r="S67" s="149" t="e">
        <f>SUMIFS('OTV-广告位'!$AG:$AG,'OTV-广告位'!$AF:$AF,TA!S$63,'OTV-广告位'!$AD:$AD,TA!$I67,'OTV-广告位'!$AE:$AE,Market!$D$7)/SUMIFS('OTV-广告位'!$AG:$AG,'OTV-广告位'!$AF:$AF,TA!S$63,'OTV-广告位'!$AD:$AD,TA!$I67,'OTV-广告位'!$AE:$AE,'OTV-广告位'!$AE$7)</f>
        <v>#DIV/0!</v>
      </c>
      <c r="T67" s="149" t="e">
        <f>SUMIFS('OTV-广告位'!$AG:$AG,'OTV-广告位'!$AF:$AF,TA!T$63,'OTV-广告位'!$AD:$AD,TA!$I67,'OTV-广告位'!$B:$B,'OTV-广告位'!$B$8)/SUMIFS('OTV-广告位'!$AG:$AG,'OTV-广告位'!$AF:$AF,TA!T$63,'OTV-广告位'!$AD:$AD,TA!$I67,'OTV-广告位'!$B:$B,'OTV-广告位'!$B$7)</f>
        <v>#DIV/0!</v>
      </c>
      <c r="U67" s="149" t="e">
        <f>SUMIFS('OTV-广告位'!$AG:$AG,'OTV-广告位'!$AF:$AF,TA!U$63,'OTV-广告位'!$AD:$AD,TA!$I67,'OTV-广告位'!$B:$B,'OTV-广告位'!$B$8)/SUMIFS('OTV-广告位'!$AG:$AG,'OTV-广告位'!$AF:$AF,TA!U$63,'OTV-广告位'!$AD:$AD,TA!$I67,'OTV-广告位'!$B:$B,'OTV-广告位'!$B$7)</f>
        <v>#DIV/0!</v>
      </c>
      <c r="W67" s="148" t="str">
        <f t="shared" si="79"/>
        <v>深圳</v>
      </c>
      <c r="X67" s="149" t="e">
        <f>SUMIFS('OTV-广告位'!$AG:$AG,'OTV-广告位'!$AF:$AF,TA!X$63,'OTV-广告位'!$AD:$AD,TA!$I67,'OTV-广告位'!$AE:$AE,$W$6)/SUMIFS('OTV-广告位'!$AG:$AG,'OTV-广告位'!$AF:$AF,TA!X$63,'OTV-广告位'!$AD:$AD,TA!$I67,'OTV-广告位'!$AE:$AE,'OTV-广告位'!$AE$7)</f>
        <v>#DIV/0!</v>
      </c>
      <c r="Y67" s="149" t="e">
        <f>SUMIFS('OTV-广告位'!$AG:$AG,'OTV-广告位'!$AF:$AF,TA!Y$63,'OTV-广告位'!$AD:$AD,TA!$I67,'OTV-广告位'!$AE:$AE,$W$6)/SUMIFS('OTV-广告位'!$AG:$AG,'OTV-广告位'!$AF:$AF,TA!Y$63,'OTV-广告位'!$AD:$AD,TA!$I67,'OTV-广告位'!$AE:$AE,'OTV-广告位'!$AE$7)</f>
        <v>#DIV/0!</v>
      </c>
      <c r="Z67" s="149" t="e">
        <f>SUMIFS('OTV-广告位'!$AG:$AG,'OTV-广告位'!$AF:$AF,TA!Z$63,'OTV-广告位'!$AD:$AD,TA!$I67,'OTV-广告位'!$AE:$AE,$W$6)/SUMIFS('OTV-广告位'!$AG:$AG,'OTV-广告位'!$AF:$AF,TA!Z$63,'OTV-广告位'!$AD:$AD,TA!$I67,'OTV-广告位'!$AE:$AE,'OTV-广告位'!$AE$7)</f>
        <v>#DIV/0!</v>
      </c>
      <c r="AA67" s="149" t="e">
        <f>SUMIFS('OTV-广告位'!$AG:$AG,'OTV-广告位'!$AF:$AF,TA!AA$63,'OTV-广告位'!$AD:$AD,TA!$I67,'OTV-广告位'!$B:$B,'OTV-广告位'!$B$8)/SUMIFS('OTV-广告位'!$AG:$AG,'OTV-广告位'!$AF:$AF,TA!AA$63,'OTV-广告位'!$AD:$AD,TA!$I67,'OTV-广告位'!$B:$B,'OTV-广告位'!$B$7)</f>
        <v>#DIV/0!</v>
      </c>
      <c r="AB67" s="149" t="e">
        <f>SUMIFS('OTV-广告位'!$AG:$AG,'OTV-广告位'!$AF:$AF,TA!AB$63,'OTV-广告位'!$AD:$AD,TA!$I67,'OTV-广告位'!$B:$B,'OTV-广告位'!$B$8)/SUMIFS('OTV-广告位'!$AG:$AG,'OTV-广告位'!$AF:$AF,TA!AB$63,'OTV-广告位'!$AD:$AD,TA!$I67,'OTV-广告位'!$B:$B,'OTV-广告位'!$B$7)</f>
        <v>#DIV/0!</v>
      </c>
      <c r="AD67" s="148" t="str">
        <f t="shared" si="80"/>
        <v>深圳</v>
      </c>
      <c r="AE67" s="149" t="e">
        <f>SUMIFS('OTV-广告位'!$AI:$AI,'OTV-广告位'!$AF:$AF,TA!AE$63,'OTV-广告位'!$AD:$AD,TA!$I67,'OTV-广告位'!$AE:$AE,Market!$D$7)/SUMIFS('OTV-广告位'!$AI:$AI,'OTV-广告位'!$AF:$AF,TA!AE$63,'OTV-广告位'!$AD:$AD,TA!$I67,'OTV-广告位'!$AE:$AE,'OTV-广告位'!$B$7)</f>
        <v>#DIV/0!</v>
      </c>
      <c r="AF67" s="149" t="e">
        <f>SUMIFS('OTV-广告位'!$AI:$AI,'OTV-广告位'!$AF:$AF,TA!AF$63,'OTV-广告位'!$AD:$AD,TA!$I67,'OTV-广告位'!$AE:$AE,Market!$D$7)/SUMIFS('OTV-广告位'!$AI:$AI,'OTV-广告位'!$AF:$AF,TA!AF$63,'OTV-广告位'!$AD:$AD,TA!$I67,'OTV-广告位'!$AE:$AE,'OTV-广告位'!$B$7)</f>
        <v>#DIV/0!</v>
      </c>
      <c r="AG67" s="149" t="e">
        <f>SUMIFS('OTV-广告位'!$AI:$AI,'OTV-广告位'!$AF:$AF,TA!AG$63,'OTV-广告位'!$AD:$AD,TA!$I67,'OTV-广告位'!$AE:$AE,Market!$D$7)/SUMIFS('OTV-广告位'!$AI:$AI,'OTV-广告位'!$AF:$AF,TA!AG$63,'OTV-广告位'!$AD:$AD,TA!$I67,'OTV-广告位'!$AE:$AE,'OTV-广告位'!$B$7)</f>
        <v>#DIV/0!</v>
      </c>
      <c r="AH67" s="149" t="e">
        <f>SUMIFS('OTV-广告位'!$AI:$AI,'OTV-广告位'!$AF:$AF,TA!AH$63,'OTV-广告位'!$AD:$AD,TA!$I67,'OTV-广告位'!$B:$B,'OTV-广告位'!$B$8)/SUMIFS('OTV-广告位'!$AI:$AI,'OTV-广告位'!$AF:$AF,TA!AH$63,'OTV-广告位'!$AD:$AD,TA!$I67,'OTV-广告位'!$B:$B,'OTV-广告位'!$B$7)</f>
        <v>#DIV/0!</v>
      </c>
      <c r="AI67" s="149" t="e">
        <f>SUMIFS('OTV-广告位'!$AI:$AI,'OTV-广告位'!$AF:$AF,TA!AI$63,'OTV-广告位'!$AD:$AD,TA!$I67,'OTV-广告位'!$B:$B,'OTV-广告位'!$B$8)/SUMIFS('OTV-广告位'!$AI:$AI,'OTV-广告位'!$AF:$AF,TA!AI$63,'OTV-广告位'!$AD:$AD,TA!$I67,'OTV-广告位'!$B:$B,'OTV-广告位'!$B$7)</f>
        <v>#DIV/0!</v>
      </c>
      <c r="AK67" s="148" t="str">
        <f t="shared" si="81"/>
        <v>深圳</v>
      </c>
      <c r="AL67" s="149" t="e">
        <f>SUMIFS('OTV-广告位'!$AJ:$AJ,'OTV-广告位'!$AF:$AF,TA!AL$63,'OTV-广告位'!$AD:$AD,TA!$I67,'OTV-广告位'!$AE:$AE,Market!$D$7)/SUMIFS('OTV-广告位'!$AI:$AI,'OTV-广告位'!$AF:$AF,TA!AL$63,'OTV-广告位'!$AD:$AD,TA!$I67,'OTV-广告位'!$AE:$AE,'OTV-广告位'!$AE$6)</f>
        <v>#DIV/0!</v>
      </c>
      <c r="AM67" s="149" t="e">
        <f>SUMIFS('OTV-广告位'!$AJ:$AJ,'OTV-广告位'!$AF:$AF,TA!AM$63,'OTV-广告位'!$AD:$AD,TA!$I67,'OTV-广告位'!$AE:$AE,Market!$D$7)/SUMIFS('OTV-广告位'!$AI:$AI,'OTV-广告位'!$AF:$AF,TA!AM$63,'OTV-广告位'!$AD:$AD,TA!$I67,'OTV-广告位'!$AE:$AE,'OTV-广告位'!$AE$6)</f>
        <v>#DIV/0!</v>
      </c>
      <c r="AN67" s="149" t="e">
        <f>SUMIFS('OTV-广告位'!$AJ:$AJ,'OTV-广告位'!$AF:$AF,TA!AN$63,'OTV-广告位'!$AD:$AD,TA!$I67,'OTV-广告位'!$AE:$AE,Market!$D$7)/SUMIFS('OTV-广告位'!$AI:$AI,'OTV-广告位'!$AF:$AF,TA!AN$63,'OTV-广告位'!$AD:$AD,TA!$I67,'OTV-广告位'!$AE:$AE,'OTV-广告位'!$AE$6)</f>
        <v>#DIV/0!</v>
      </c>
      <c r="AO67" s="149" t="e">
        <f>SUMIFS('OTV-广告位'!$AM:$AM,'OTV-广告位'!$AF:$AF,TA!AO$63,'OTV-广告位'!$AD:$AD,TA!$I67,'OTV-广告位'!$B:$B,'OTV-广告位'!$B$8)/SUMIFS('OTV-广告位'!$AI:$AI,'OTV-广告位'!$AF:$AF,TA!AO$63,'OTV-广告位'!$AD:$AD,TA!$I67,'OTV-广告位'!$B:$B,'OTV-广告位'!$B$6)</f>
        <v>#DIV/0!</v>
      </c>
      <c r="AP67" s="149" t="e">
        <f>SUMIFS('OTV-广告位'!$AM:$AM,'OTV-广告位'!$AF:$AF,TA!AP$63,'OTV-广告位'!$AD:$AD,TA!$I67,'OTV-广告位'!$B:$B,'OTV-广告位'!$B$8)/SUMIFS('OTV-广告位'!$AI:$AI,'OTV-广告位'!$AF:$AF,TA!AP$63,'OTV-广告位'!$AD:$AD,TA!$I67,'OTV-广告位'!$B:$B,'OTV-广告位'!$B$6)</f>
        <v>#DIV/0!</v>
      </c>
      <c r="AR67" s="148" t="str">
        <f t="shared" si="82"/>
        <v>深圳</v>
      </c>
      <c r="AS67" s="150" t="e">
        <f>SUMIFS('OTV-广告位'!$AJ:$AJ,'OTV-广告位'!$AF:$AF,TA!AS$63,'OTV-广告位'!$AD:$AD,TA!$I67,'OTV-广告位'!$AE:$AE,Market!$D$7)/SUMIFS('OTV-广告位'!$AG:$AG,'OTV-广告位'!$AF:$AF,TA!AS$63,'OTV-广告位'!$AD:$AD,TA!$I67,'OTV-广告位'!$AE:$AE,'OTV-广告位'!$AE$6)*1000</f>
        <v>#DIV/0!</v>
      </c>
      <c r="AT67" s="150" t="e">
        <f>SUMIFS('OTV-广告位'!$AJ:$AJ,'OTV-广告位'!$AF:$AF,TA!AT$63,'OTV-广告位'!$AD:$AD,TA!$I67,'OTV-广告位'!$AE:$AE,Market!$D$7)/SUMIFS('OTV-广告位'!$AG:$AG,'OTV-广告位'!$AF:$AF,TA!AT$63,'OTV-广告位'!$AD:$AD,TA!$I67,'OTV-广告位'!$AE:$AE,'OTV-广告位'!$AE$6)*1000</f>
        <v>#DIV/0!</v>
      </c>
      <c r="AU67" s="150" t="e">
        <f>SUMIFS('OTV-广告位'!$AJ:$AJ,'OTV-广告位'!$AF:$AF,TA!AU$63,'OTV-广告位'!$AD:$AD,TA!$I67,'OTV-广告位'!$AE:$AE,Market!$D$7)/SUMIFS('OTV-广告位'!$AG:$AG,'OTV-广告位'!$AF:$AF,TA!AU$63,'OTV-广告位'!$AD:$AD,TA!$I67,'OTV-广告位'!$AE:$AE,'OTV-广告位'!$AE$6)*1000</f>
        <v>#DIV/0!</v>
      </c>
      <c r="AV67" s="151" t="e">
        <f>SUMIFS('OTV-广告位'!$AM:$AM,'OTV-广告位'!$AF:$AF,TA!AV$63,'OTV-广告位'!$AD:$AD,TA!$I67,'OTV-广告位'!$B:$B,'OTV-广告位'!$B$8)/SUMIFS('OTV-广告位'!$AG:$AG,'OTV-广告位'!$AF:$AF,TA!AV$63,'OTV-广告位'!$AD:$AD,TA!$I67,'OTV-广告位'!$B:$B,'OTV-广告位'!$B$6)*1000</f>
        <v>#DIV/0!</v>
      </c>
      <c r="AW67" s="151" t="e">
        <f>SUMIFS('OTV-广告位'!$AM:$AM,'OTV-广告位'!$AF:$AF,TA!AW$63,'OTV-广告位'!$AD:$AD,TA!$I67,'OTV-广告位'!$B:$B,'OTV-广告位'!$B$8)/SUMIFS('OTV-广告位'!$AG:$AG,'OTV-广告位'!$AF:$AF,TA!AW$63,'OTV-广告位'!$AD:$AD,TA!$I67,'OTV-广告位'!$B:$B,'OTV-广告位'!$B$6)*1000</f>
        <v>#DIV/0!</v>
      </c>
      <c r="AY67" s="148" t="str">
        <f t="shared" si="83"/>
        <v>深圳</v>
      </c>
      <c r="AZ67" s="150" t="e">
        <f>Cost!N7/SUMIFS('OTV-广告位'!$AJ:$AJ,'OTV-广告位'!$AD:$AD,TA!$AY67,'OTV-广告位'!$AF:$AF,TA!AZ$63,'OTV-广告位'!$AE:$AE,Market!$D$7)</f>
        <v>#DIV/0!</v>
      </c>
      <c r="BA67" s="150" t="e">
        <f>Cost!P7/SUMIFS('OTV-广告位'!$AJ:$AJ,'OTV-广告位'!$AD:$AD,TA!$AY67,'OTV-广告位'!$AF:$AF,TA!BA$63,'OTV-广告位'!$AE:$AE,Market!$D$7)</f>
        <v>#DIV/0!</v>
      </c>
      <c r="BB67" s="150" t="e">
        <f>Cost!Q7/SUMIFS('OTV-广告位'!$AJ:$AJ,'OTV-广告位'!$AD:$AD,TA!$AY67,'OTV-广告位'!$AF:$AF,TA!BB$63,'OTV-广告位'!$AE:$AE,Market!$D$7)</f>
        <v>#DIV/0!</v>
      </c>
      <c r="BC67" s="150" t="e">
        <f>Cost!#REF!/SUMIFS('OTV-广告位'!$AJ:$AJ,'OTV-广告位'!$AD:$AD,TA!$AY67,'OTV-广告位'!$AF:$AF,TA!BC$63,'OTV-广告位'!$AE:$AE,Market!$D$7)</f>
        <v>#REF!</v>
      </c>
      <c r="BD67" s="150" t="e">
        <f>Cost!#REF!/SUMIFS('OTV-广告位'!$AJ:$AJ,'OTV-广告位'!$AD:$AD,TA!$AY67,'OTV-广告位'!$AF:$AF,TA!BD$63,'OTV-广告位'!$AE:$AE,Market!$D$7)</f>
        <v>#REF!</v>
      </c>
    </row>
    <row r="68" spans="2:56" hidden="1">
      <c r="B68" s="148" t="s">
        <v>5</v>
      </c>
      <c r="C68" s="149">
        <f>SUMIFS(Spotplan!$E:$E,Spotplan!$B:$B,TA!C$63,Spotplan!$C:$C,TA!$B68,Spotplan!$A:$A,TA!$B$62)/SUMIFS(Spotplan!$E:$E,Spotplan!$C:$C,TA!$B68,Spotplan!$A:$A,TA!$B$62)</f>
        <v>0.24042742653606411</v>
      </c>
      <c r="D68" s="149">
        <f>SUMIFS(Spotplan!$E:$E,Spotplan!$B:$B,TA!D$63,Spotplan!$C:$C,TA!$B68,Spotplan!$A:$A,TA!$B$62)/SUMIFS(Spotplan!$E:$E,Spotplan!$C:$C,TA!$B68,Spotplan!$A:$A,TA!$B$62)</f>
        <v>0.55290887503710295</v>
      </c>
      <c r="E68" s="149">
        <f>SUMIFS(Spotplan!$E:$E,Spotplan!$B:$B,TA!E$63,Spotplan!$C:$C,TA!$B68,Spotplan!$A:$A,TA!$B$62)/SUMIFS(Spotplan!$E:$E,Spotplan!$C:$C,TA!$B68,Spotplan!$A:$A,TA!$B$62)</f>
        <v>6.1219946571683004E-2</v>
      </c>
      <c r="F68" s="149">
        <f>SUMIFS(Spotplan!$E:$E,Spotplan!$B:$B,TA!F$63,Spotplan!$C:$C,TA!$B68,Spotplan!$A:$A,TA!$B$62)/SUMIFS(Spotplan!$E:$E,Spotplan!$C:$C,TA!$B68,Spotplan!$A:$A,TA!$B$62)</f>
        <v>0</v>
      </c>
      <c r="G68" s="149">
        <f>SUMIFS(Spotplan!$E:$E,Spotplan!$B:$B,TA!G$63,Spotplan!$C:$C,TA!$B68,Spotplan!$A:$A,TA!$B$62)/SUMIFS(Spotplan!$E:$E,Spotplan!$C:$C,TA!$B68,Spotplan!$A:$A,TA!$B$62)</f>
        <v>0</v>
      </c>
      <c r="I68" s="148" t="str">
        <f t="shared" si="77"/>
        <v>苏州</v>
      </c>
      <c r="J68" s="149" t="e">
        <f>SUMIFS('OTV-广告位'!$AG:$AG,'OTV-广告位'!$AF:$AF,TA!J$63,'OTV-广告位'!$AD:$AD,TA!$I68,'OTV-广告位'!$AE:$AE,'OTV-广告位'!$AE$7)/SUMIFS('OTV-广告位'!$AG:$AG,'OTV-广告位'!$AF:$AF,TA!J$63,'OTV-广告位'!$AD:$AD,TA!$I68,'OTV-广告位'!$AE:$AE,'OTV-广告位'!$AE$6)</f>
        <v>#DIV/0!</v>
      </c>
      <c r="K68" s="149" t="e">
        <f>SUMIFS('OTV-广告位'!$AG:$AG,'OTV-广告位'!$AF:$AF,TA!K$63,'OTV-广告位'!$AD:$AD,TA!$I68,'OTV-广告位'!$AE:$AE,'OTV-广告位'!$AE$7)/SUMIFS('OTV-广告位'!$AG:$AG,'OTV-广告位'!$AF:$AF,TA!K$63,'OTV-广告位'!$AD:$AD,TA!$I68,'OTV-广告位'!$AE:$AE,'OTV-广告位'!$AE$6)</f>
        <v>#DIV/0!</v>
      </c>
      <c r="L68" s="149" t="e">
        <f>SUMIFS('OTV-广告位'!$AG:$AG,'OTV-广告位'!$AF:$AF,TA!L$63,'OTV-广告位'!$AD:$AD,TA!$I68,'OTV-广告位'!$AE:$AE,'OTV-广告位'!$AE$7)/SUMIFS('OTV-广告位'!$AG:$AG,'OTV-广告位'!$AF:$AF,TA!L$63,'OTV-广告位'!$AD:$AD,TA!$I68,'OTV-广告位'!$AE:$AE,'OTV-广告位'!$AE$6)</f>
        <v>#DIV/0!</v>
      </c>
      <c r="M68" s="149" t="e">
        <f>SUMIFS('OTV-广告位'!$AG:$AG,'OTV-广告位'!$AF:$AF,TA!M$63,'OTV-广告位'!$AD:$AD,TA!$I68,'OTV-广告位'!$B:$B,'OTV-广告位'!$B$7)/SUMIFS('OTV-广告位'!$AG:$AG,'OTV-广告位'!$AF:$AF,TA!M$63,'OTV-广告位'!$AD:$AD,TA!$I68,'OTV-广告位'!$B:$B,'OTV-广告位'!$B$6)</f>
        <v>#DIV/0!</v>
      </c>
      <c r="N68" s="149" t="e">
        <f>SUMIFS('OTV-广告位'!$AG:$AG,'OTV-广告位'!$AF:$AF,TA!N$63,'OTV-广告位'!$AD:$AD,TA!$I68,'OTV-广告位'!$B:$B,'OTV-广告位'!$B$7)/SUMIFS('OTV-广告位'!$AG:$AG,'OTV-广告位'!$AF:$AF,TA!N$63,'OTV-广告位'!$AD:$AD,TA!$I68,'OTV-广告位'!$B:$B,'OTV-广告位'!$B$6)</f>
        <v>#DIV/0!</v>
      </c>
      <c r="P68" s="148" t="str">
        <f t="shared" si="78"/>
        <v>苏州</v>
      </c>
      <c r="Q68" s="149" t="e">
        <f>SUMIFS('OTV-广告位'!$AG:$AG,'OTV-广告位'!$AF:$AF,TA!Q$63,'OTV-广告位'!$AD:$AD,TA!$I68,'OTV-广告位'!$AE:$AE,Market!$D$7)/SUMIFS('OTV-广告位'!$AG:$AG,'OTV-广告位'!$AF:$AF,TA!Q$63,'OTV-广告位'!$AD:$AD,TA!$I68,'OTV-广告位'!$AE:$AE,'OTV-广告位'!$AE$7)</f>
        <v>#DIV/0!</v>
      </c>
      <c r="R68" s="149" t="e">
        <f>SUMIFS('OTV-广告位'!$AG:$AG,'OTV-广告位'!$AF:$AF,TA!R$63,'OTV-广告位'!$AD:$AD,TA!$I68,'OTV-广告位'!$AE:$AE,Market!$D$7)/SUMIFS('OTV-广告位'!$AG:$AG,'OTV-广告位'!$AF:$AF,TA!R$63,'OTV-广告位'!$AD:$AD,TA!$I68,'OTV-广告位'!$AE:$AE,'OTV-广告位'!$AE$7)</f>
        <v>#DIV/0!</v>
      </c>
      <c r="S68" s="149" t="e">
        <f>SUMIFS('OTV-广告位'!$AG:$AG,'OTV-广告位'!$AF:$AF,TA!S$63,'OTV-广告位'!$AD:$AD,TA!$I68,'OTV-广告位'!$AE:$AE,Market!$D$7)/SUMIFS('OTV-广告位'!$AG:$AG,'OTV-广告位'!$AF:$AF,TA!S$63,'OTV-广告位'!$AD:$AD,TA!$I68,'OTV-广告位'!$AE:$AE,'OTV-广告位'!$AE$7)</f>
        <v>#DIV/0!</v>
      </c>
      <c r="T68" s="149" t="e">
        <f>SUMIFS('OTV-广告位'!$AG:$AG,'OTV-广告位'!$AF:$AF,TA!T$63,'OTV-广告位'!$AD:$AD,TA!$I68,'OTV-广告位'!$B:$B,'OTV-广告位'!$B$8)/SUMIFS('OTV-广告位'!$AG:$AG,'OTV-广告位'!$AF:$AF,TA!T$63,'OTV-广告位'!$AD:$AD,TA!$I68,'OTV-广告位'!$B:$B,'OTV-广告位'!$B$7)</f>
        <v>#DIV/0!</v>
      </c>
      <c r="U68" s="149" t="e">
        <f>SUMIFS('OTV-广告位'!$AG:$AG,'OTV-广告位'!$AF:$AF,TA!U$63,'OTV-广告位'!$AD:$AD,TA!$I68,'OTV-广告位'!$B:$B,'OTV-广告位'!$B$8)/SUMIFS('OTV-广告位'!$AG:$AG,'OTV-广告位'!$AF:$AF,TA!U$63,'OTV-广告位'!$AD:$AD,TA!$I68,'OTV-广告位'!$B:$B,'OTV-广告位'!$B$7)</f>
        <v>#DIV/0!</v>
      </c>
      <c r="W68" s="148" t="str">
        <f t="shared" si="79"/>
        <v>苏州</v>
      </c>
      <c r="X68" s="149" t="e">
        <f>SUMIFS('OTV-广告位'!$AG:$AG,'OTV-广告位'!$AF:$AF,TA!X$63,'OTV-广告位'!$AD:$AD,TA!$I68,'OTV-广告位'!$AE:$AE,$W$6)/SUMIFS('OTV-广告位'!$AG:$AG,'OTV-广告位'!$AF:$AF,TA!X$63,'OTV-广告位'!$AD:$AD,TA!$I68,'OTV-广告位'!$AE:$AE,'OTV-广告位'!$AE$7)</f>
        <v>#DIV/0!</v>
      </c>
      <c r="Y68" s="149" t="e">
        <f>SUMIFS('OTV-广告位'!$AG:$AG,'OTV-广告位'!$AF:$AF,TA!Y$63,'OTV-广告位'!$AD:$AD,TA!$I68,'OTV-广告位'!$AE:$AE,$W$6)/SUMIFS('OTV-广告位'!$AG:$AG,'OTV-广告位'!$AF:$AF,TA!Y$63,'OTV-广告位'!$AD:$AD,TA!$I68,'OTV-广告位'!$AE:$AE,'OTV-广告位'!$AE$7)</f>
        <v>#DIV/0!</v>
      </c>
      <c r="Z68" s="149" t="e">
        <f>SUMIFS('OTV-广告位'!$AG:$AG,'OTV-广告位'!$AF:$AF,TA!Z$63,'OTV-广告位'!$AD:$AD,TA!$I68,'OTV-广告位'!$AE:$AE,$W$6)/SUMIFS('OTV-广告位'!$AG:$AG,'OTV-广告位'!$AF:$AF,TA!Z$63,'OTV-广告位'!$AD:$AD,TA!$I68,'OTV-广告位'!$AE:$AE,'OTV-广告位'!$AE$7)</f>
        <v>#DIV/0!</v>
      </c>
      <c r="AA68" s="149" t="e">
        <f>SUMIFS('OTV-广告位'!$AG:$AG,'OTV-广告位'!$AF:$AF,TA!AA$63,'OTV-广告位'!$AD:$AD,TA!$I68,'OTV-广告位'!$B:$B,'OTV-广告位'!$B$8)/SUMIFS('OTV-广告位'!$AG:$AG,'OTV-广告位'!$AF:$AF,TA!AA$63,'OTV-广告位'!$AD:$AD,TA!$I68,'OTV-广告位'!$B:$B,'OTV-广告位'!$B$7)</f>
        <v>#DIV/0!</v>
      </c>
      <c r="AB68" s="149" t="e">
        <f>SUMIFS('OTV-广告位'!$AG:$AG,'OTV-广告位'!$AF:$AF,TA!AB$63,'OTV-广告位'!$AD:$AD,TA!$I68,'OTV-广告位'!$B:$B,'OTV-广告位'!$B$8)/SUMIFS('OTV-广告位'!$AG:$AG,'OTV-广告位'!$AF:$AF,TA!AB$63,'OTV-广告位'!$AD:$AD,TA!$I68,'OTV-广告位'!$B:$B,'OTV-广告位'!$B$7)</f>
        <v>#DIV/0!</v>
      </c>
      <c r="AD68" s="148" t="str">
        <f t="shared" si="80"/>
        <v>苏州</v>
      </c>
      <c r="AE68" s="149" t="e">
        <f>SUMIFS('OTV-广告位'!$AI:$AI,'OTV-广告位'!$AF:$AF,TA!AE$63,'OTV-广告位'!$AD:$AD,TA!$I68,'OTV-广告位'!$AE:$AE,Market!$D$7)/SUMIFS('OTV-广告位'!$AI:$AI,'OTV-广告位'!$AF:$AF,TA!AE$63,'OTV-广告位'!$AD:$AD,TA!$I68,'OTV-广告位'!$AE:$AE,'OTV-广告位'!$B$7)</f>
        <v>#DIV/0!</v>
      </c>
      <c r="AF68" s="149" t="e">
        <f>SUMIFS('OTV-广告位'!$AI:$AI,'OTV-广告位'!$AF:$AF,TA!AF$63,'OTV-广告位'!$AD:$AD,TA!$I68,'OTV-广告位'!$AE:$AE,Market!$D$7)/SUMIFS('OTV-广告位'!$AI:$AI,'OTV-广告位'!$AF:$AF,TA!AF$63,'OTV-广告位'!$AD:$AD,TA!$I68,'OTV-广告位'!$AE:$AE,'OTV-广告位'!$B$7)</f>
        <v>#DIV/0!</v>
      </c>
      <c r="AG68" s="149" t="e">
        <f>SUMIFS('OTV-广告位'!$AI:$AI,'OTV-广告位'!$AF:$AF,TA!AG$63,'OTV-广告位'!$AD:$AD,TA!$I68,'OTV-广告位'!$AE:$AE,Market!$D$7)/SUMIFS('OTV-广告位'!$AI:$AI,'OTV-广告位'!$AF:$AF,TA!AG$63,'OTV-广告位'!$AD:$AD,TA!$I68,'OTV-广告位'!$AE:$AE,'OTV-广告位'!$B$7)</f>
        <v>#DIV/0!</v>
      </c>
      <c r="AH68" s="149" t="e">
        <f>SUMIFS('OTV-广告位'!$AI:$AI,'OTV-广告位'!$AF:$AF,TA!AH$63,'OTV-广告位'!$AD:$AD,TA!$I68,'OTV-广告位'!$B:$B,'OTV-广告位'!$B$8)/SUMIFS('OTV-广告位'!$AI:$AI,'OTV-广告位'!$AF:$AF,TA!AH$63,'OTV-广告位'!$AD:$AD,TA!$I68,'OTV-广告位'!$B:$B,'OTV-广告位'!$B$7)</f>
        <v>#DIV/0!</v>
      </c>
      <c r="AI68" s="149" t="e">
        <f>SUMIFS('OTV-广告位'!$AI:$AI,'OTV-广告位'!$AF:$AF,TA!AI$63,'OTV-广告位'!$AD:$AD,TA!$I68,'OTV-广告位'!$B:$B,'OTV-广告位'!$B$8)/SUMIFS('OTV-广告位'!$AI:$AI,'OTV-广告位'!$AF:$AF,TA!AI$63,'OTV-广告位'!$AD:$AD,TA!$I68,'OTV-广告位'!$B:$B,'OTV-广告位'!$B$7)</f>
        <v>#DIV/0!</v>
      </c>
      <c r="AK68" s="148" t="str">
        <f t="shared" si="81"/>
        <v>苏州</v>
      </c>
      <c r="AL68" s="149" t="e">
        <f>SUMIFS('OTV-广告位'!$AJ:$AJ,'OTV-广告位'!$AF:$AF,TA!AL$63,'OTV-广告位'!$AD:$AD,TA!$I68,'OTV-广告位'!$AE:$AE,Market!$D$7)/SUMIFS('OTV-广告位'!$AI:$AI,'OTV-广告位'!$AF:$AF,TA!AL$63,'OTV-广告位'!$AD:$AD,TA!$I68,'OTV-广告位'!$AE:$AE,'OTV-广告位'!$AE$6)</f>
        <v>#DIV/0!</v>
      </c>
      <c r="AM68" s="149" t="e">
        <f>SUMIFS('OTV-广告位'!$AJ:$AJ,'OTV-广告位'!$AF:$AF,TA!AM$63,'OTV-广告位'!$AD:$AD,TA!$I68,'OTV-广告位'!$AE:$AE,Market!$D$7)/SUMIFS('OTV-广告位'!$AI:$AI,'OTV-广告位'!$AF:$AF,TA!AM$63,'OTV-广告位'!$AD:$AD,TA!$I68,'OTV-广告位'!$AE:$AE,'OTV-广告位'!$AE$6)</f>
        <v>#DIV/0!</v>
      </c>
      <c r="AN68" s="149" t="e">
        <f>SUMIFS('OTV-广告位'!$AJ:$AJ,'OTV-广告位'!$AF:$AF,TA!AN$63,'OTV-广告位'!$AD:$AD,TA!$I68,'OTV-广告位'!$AE:$AE,Market!$D$7)/SUMIFS('OTV-广告位'!$AI:$AI,'OTV-广告位'!$AF:$AF,TA!AN$63,'OTV-广告位'!$AD:$AD,TA!$I68,'OTV-广告位'!$AE:$AE,'OTV-广告位'!$AE$6)</f>
        <v>#DIV/0!</v>
      </c>
      <c r="AO68" s="149" t="e">
        <f>SUMIFS('OTV-广告位'!$AM:$AM,'OTV-广告位'!$AF:$AF,TA!AO$63,'OTV-广告位'!$AD:$AD,TA!$I68,'OTV-广告位'!$B:$B,'OTV-广告位'!$B$8)/SUMIFS('OTV-广告位'!$AI:$AI,'OTV-广告位'!$AF:$AF,TA!AO$63,'OTV-广告位'!$AD:$AD,TA!$I68,'OTV-广告位'!$B:$B,'OTV-广告位'!$B$6)</f>
        <v>#DIV/0!</v>
      </c>
      <c r="AP68" s="149" t="e">
        <f>SUMIFS('OTV-广告位'!$AM:$AM,'OTV-广告位'!$AF:$AF,TA!AP$63,'OTV-广告位'!$AD:$AD,TA!$I68,'OTV-广告位'!$B:$B,'OTV-广告位'!$B$8)/SUMIFS('OTV-广告位'!$AI:$AI,'OTV-广告位'!$AF:$AF,TA!AP$63,'OTV-广告位'!$AD:$AD,TA!$I68,'OTV-广告位'!$B:$B,'OTV-广告位'!$B$6)</f>
        <v>#DIV/0!</v>
      </c>
      <c r="AR68" s="148" t="str">
        <f t="shared" si="82"/>
        <v>苏州</v>
      </c>
      <c r="AS68" s="150" t="e">
        <f>SUMIFS('OTV-广告位'!$AJ:$AJ,'OTV-广告位'!$AF:$AF,TA!AS$63,'OTV-广告位'!$AD:$AD,TA!$I68,'OTV-广告位'!$AE:$AE,Market!$D$7)/SUMIFS('OTV-广告位'!$AG:$AG,'OTV-广告位'!$AF:$AF,TA!AS$63,'OTV-广告位'!$AD:$AD,TA!$I68,'OTV-广告位'!$AE:$AE,'OTV-广告位'!$AE$6)*1000</f>
        <v>#DIV/0!</v>
      </c>
      <c r="AT68" s="150" t="e">
        <f>SUMIFS('OTV-广告位'!$AJ:$AJ,'OTV-广告位'!$AF:$AF,TA!AT$63,'OTV-广告位'!$AD:$AD,TA!$I68,'OTV-广告位'!$AE:$AE,Market!$D$7)/SUMIFS('OTV-广告位'!$AG:$AG,'OTV-广告位'!$AF:$AF,TA!AT$63,'OTV-广告位'!$AD:$AD,TA!$I68,'OTV-广告位'!$AE:$AE,'OTV-广告位'!$AE$6)*1000</f>
        <v>#DIV/0!</v>
      </c>
      <c r="AU68" s="150" t="e">
        <f>SUMIFS('OTV-广告位'!$AJ:$AJ,'OTV-广告位'!$AF:$AF,TA!AU$63,'OTV-广告位'!$AD:$AD,TA!$I68,'OTV-广告位'!$AE:$AE,Market!$D$7)/SUMIFS('OTV-广告位'!$AG:$AG,'OTV-广告位'!$AF:$AF,TA!AU$63,'OTV-广告位'!$AD:$AD,TA!$I68,'OTV-广告位'!$AE:$AE,'OTV-广告位'!$AE$6)*1000</f>
        <v>#DIV/0!</v>
      </c>
      <c r="AV68" s="151" t="e">
        <f>SUMIFS('OTV-广告位'!$AM:$AM,'OTV-广告位'!$AF:$AF,TA!AV$63,'OTV-广告位'!$AD:$AD,TA!$I68,'OTV-广告位'!$B:$B,'OTV-广告位'!$B$8)/SUMIFS('OTV-广告位'!$AG:$AG,'OTV-广告位'!$AF:$AF,TA!AV$63,'OTV-广告位'!$AD:$AD,TA!$I68,'OTV-广告位'!$B:$B,'OTV-广告位'!$B$6)*1000</f>
        <v>#DIV/0!</v>
      </c>
      <c r="AW68" s="151" t="e">
        <f>SUMIFS('OTV-广告位'!$AM:$AM,'OTV-广告位'!$AF:$AF,TA!AW$63,'OTV-广告位'!$AD:$AD,TA!$I68,'OTV-广告位'!$B:$B,'OTV-广告位'!$B$8)/SUMIFS('OTV-广告位'!$AG:$AG,'OTV-广告位'!$AF:$AF,TA!AW$63,'OTV-广告位'!$AD:$AD,TA!$I68,'OTV-广告位'!$B:$B,'OTV-广告位'!$B$6)*1000</f>
        <v>#DIV/0!</v>
      </c>
      <c r="AY68" s="148" t="str">
        <f t="shared" si="83"/>
        <v>苏州</v>
      </c>
      <c r="AZ68" s="150" t="e">
        <f>Cost!N8/SUMIFS('OTV-广告位'!$AJ:$AJ,'OTV-广告位'!$AD:$AD,TA!$AY68,'OTV-广告位'!$AF:$AF,TA!AZ$63,'OTV-广告位'!$AE:$AE,Market!$D$7)</f>
        <v>#DIV/0!</v>
      </c>
      <c r="BA68" s="150" t="e">
        <f>Cost!P8/SUMIFS('OTV-广告位'!$AJ:$AJ,'OTV-广告位'!$AD:$AD,TA!$AY68,'OTV-广告位'!$AF:$AF,TA!BA$63,'OTV-广告位'!$AE:$AE,Market!$D$7)</f>
        <v>#DIV/0!</v>
      </c>
      <c r="BB68" s="150" t="e">
        <f>Cost!Q8/SUMIFS('OTV-广告位'!$AJ:$AJ,'OTV-广告位'!$AD:$AD,TA!$AY68,'OTV-广告位'!$AF:$AF,TA!BB$63,'OTV-广告位'!$AE:$AE,Market!$D$7)</f>
        <v>#DIV/0!</v>
      </c>
      <c r="BC68" s="150" t="e">
        <f>Cost!#REF!/SUMIFS('OTV-广告位'!$AJ:$AJ,'OTV-广告位'!$AD:$AD,TA!$AY68,'OTV-广告位'!$AF:$AF,TA!BC$63,'OTV-广告位'!$AE:$AE,Market!$D$7)</f>
        <v>#REF!</v>
      </c>
      <c r="BD68" s="150" t="e">
        <f>Cost!#REF!/SUMIFS('OTV-广告位'!$AJ:$AJ,'OTV-广告位'!$AD:$AD,TA!$AY68,'OTV-广告位'!$AF:$AF,TA!BD$63,'OTV-广告位'!$AE:$AE,Market!$D$7)</f>
        <v>#REF!</v>
      </c>
    </row>
    <row r="69" spans="2:56" hidden="1">
      <c r="B69" s="152" t="s">
        <v>117</v>
      </c>
      <c r="C69" s="149">
        <f>SUMIFS(Spotplan!$E:$E,Spotplan!$B:$B,TA!C$63,Spotplan!$C:$C,TA!$B69,Spotplan!$A:$A,TA!$B$62)/SUMIFS(Spotplan!$E:$E,Spotplan!$C:$C,TA!$B69,Spotplan!$A:$A,TA!$B$62)</f>
        <v>0.34593209481101855</v>
      </c>
      <c r="D69" s="149">
        <f>SUMIFS(Spotplan!$E:$E,Spotplan!$B:$B,TA!D$63,Spotplan!$C:$C,TA!$B69,Spotplan!$A:$A,TA!$B$62)/SUMIFS(Spotplan!$E:$E,Spotplan!$C:$C,TA!$B69,Spotplan!$A:$A,TA!$B$62)</f>
        <v>0.47389493914157593</v>
      </c>
      <c r="E69" s="149">
        <f>SUMIFS(Spotplan!$E:$E,Spotplan!$B:$B,TA!E$63,Spotplan!$C:$C,TA!$B69,Spotplan!$A:$A,TA!$B$62)/SUMIFS(Spotplan!$E:$E,Spotplan!$C:$C,TA!$B69,Spotplan!$A:$A,TA!$B$62)</f>
        <v>7.9276105060858429E-2</v>
      </c>
      <c r="F69" s="149">
        <f>SUMIFS(Spotplan!$E:$E,Spotplan!$B:$B,TA!F$63,Spotplan!$C:$C,TA!$B69,Spotplan!$A:$A,TA!$B$62)/SUMIFS(Spotplan!$E:$E,Spotplan!$C:$C,TA!$B69,Spotplan!$A:$A,TA!$B$62)</f>
        <v>0</v>
      </c>
      <c r="G69" s="149">
        <f>SUMIFS(Spotplan!$E:$E,Spotplan!$B:$B,TA!G$63,Spotplan!$C:$C,TA!$B69,Spotplan!$A:$A,TA!$B$62)/SUMIFS(Spotplan!$E:$E,Spotplan!$C:$C,TA!$B69,Spotplan!$A:$A,TA!$B$62)</f>
        <v>0</v>
      </c>
      <c r="I69" s="148" t="str">
        <f t="shared" si="77"/>
        <v>无锡</v>
      </c>
      <c r="J69" s="149" t="e">
        <f>SUMIFS('OTV-广告位'!$AG:$AG,'OTV-广告位'!$AF:$AF,TA!J$63,'OTV-广告位'!$AD:$AD,TA!$I69,'OTV-广告位'!$AE:$AE,'OTV-广告位'!$AE$7)/SUMIFS('OTV-广告位'!$AG:$AG,'OTV-广告位'!$AF:$AF,TA!J$63,'OTV-广告位'!$AD:$AD,TA!$I69,'OTV-广告位'!$AE:$AE,'OTV-广告位'!$AE$6)</f>
        <v>#DIV/0!</v>
      </c>
      <c r="K69" s="149" t="e">
        <f>SUMIFS('OTV-广告位'!$AG:$AG,'OTV-广告位'!$AF:$AF,TA!K$63,'OTV-广告位'!$AD:$AD,TA!$I69,'OTV-广告位'!$AE:$AE,'OTV-广告位'!$AE$7)/SUMIFS('OTV-广告位'!$AG:$AG,'OTV-广告位'!$AF:$AF,TA!K$63,'OTV-广告位'!$AD:$AD,TA!$I69,'OTV-广告位'!$AE:$AE,'OTV-广告位'!$AE$6)</f>
        <v>#DIV/0!</v>
      </c>
      <c r="L69" s="149" t="e">
        <f>SUMIFS('OTV-广告位'!$AG:$AG,'OTV-广告位'!$AF:$AF,TA!L$63,'OTV-广告位'!$AD:$AD,TA!$I69,'OTV-广告位'!$AE:$AE,'OTV-广告位'!$AE$7)/SUMIFS('OTV-广告位'!$AG:$AG,'OTV-广告位'!$AF:$AF,TA!L$63,'OTV-广告位'!$AD:$AD,TA!$I69,'OTV-广告位'!$AE:$AE,'OTV-广告位'!$AE$6)</f>
        <v>#DIV/0!</v>
      </c>
      <c r="M69" s="149" t="e">
        <f>SUMIFS('OTV-广告位'!$AG:$AG,'OTV-广告位'!$AF:$AF,TA!M$63,'OTV-广告位'!$AD:$AD,TA!$I69,'OTV-广告位'!$B:$B,'OTV-广告位'!$B$7)/SUMIFS('OTV-广告位'!$AG:$AG,'OTV-广告位'!$AF:$AF,TA!M$63,'OTV-广告位'!$AD:$AD,TA!$I69,'OTV-广告位'!$B:$B,'OTV-广告位'!$B$6)</f>
        <v>#DIV/0!</v>
      </c>
      <c r="N69" s="149" t="e">
        <f>SUMIFS('OTV-广告位'!$AG:$AG,'OTV-广告位'!$AF:$AF,TA!N$63,'OTV-广告位'!$AD:$AD,TA!$I69,'OTV-广告位'!$B:$B,'OTV-广告位'!$B$7)/SUMIFS('OTV-广告位'!$AG:$AG,'OTV-广告位'!$AF:$AF,TA!N$63,'OTV-广告位'!$AD:$AD,TA!$I69,'OTV-广告位'!$B:$B,'OTV-广告位'!$B$6)</f>
        <v>#DIV/0!</v>
      </c>
      <c r="P69" s="148" t="str">
        <f t="shared" ref="P69:P76" si="84">I69</f>
        <v>无锡</v>
      </c>
      <c r="Q69" s="149" t="e">
        <f>SUMIFS('OTV-广告位'!$AG:$AG,'OTV-广告位'!$AF:$AF,TA!Q$63,'OTV-广告位'!$AD:$AD,TA!$I69,'OTV-广告位'!$AE:$AE,Market!$D$7)/SUMIFS('OTV-广告位'!$AG:$AG,'OTV-广告位'!$AF:$AF,TA!Q$63,'OTV-广告位'!$AD:$AD,TA!$I69,'OTV-广告位'!$AE:$AE,'OTV-广告位'!$AE$7)</f>
        <v>#DIV/0!</v>
      </c>
      <c r="R69" s="149" t="e">
        <f>SUMIFS('OTV-广告位'!$AG:$AG,'OTV-广告位'!$AF:$AF,TA!R$63,'OTV-广告位'!$AD:$AD,TA!$I69,'OTV-广告位'!$AE:$AE,Market!$D$7)/SUMIFS('OTV-广告位'!$AG:$AG,'OTV-广告位'!$AF:$AF,TA!R$63,'OTV-广告位'!$AD:$AD,TA!$I69,'OTV-广告位'!$AE:$AE,'OTV-广告位'!$AE$7)</f>
        <v>#DIV/0!</v>
      </c>
      <c r="S69" s="149" t="e">
        <f>SUMIFS('OTV-广告位'!$AG:$AG,'OTV-广告位'!$AF:$AF,TA!S$63,'OTV-广告位'!$AD:$AD,TA!$I69,'OTV-广告位'!$AE:$AE,Market!$D$7)/SUMIFS('OTV-广告位'!$AG:$AG,'OTV-广告位'!$AF:$AF,TA!S$63,'OTV-广告位'!$AD:$AD,TA!$I69,'OTV-广告位'!$AE:$AE,'OTV-广告位'!$AE$7)</f>
        <v>#DIV/0!</v>
      </c>
      <c r="T69" s="149" t="e">
        <f>SUMIFS('OTV-广告位'!$AG:$AG,'OTV-广告位'!$AF:$AF,TA!T$63,'OTV-广告位'!$AD:$AD,TA!$I69,'OTV-广告位'!$B:$B,'OTV-广告位'!$B$8)/SUMIFS('OTV-广告位'!$AG:$AG,'OTV-广告位'!$AF:$AF,TA!T$63,'OTV-广告位'!$AD:$AD,TA!$I69,'OTV-广告位'!$B:$B,'OTV-广告位'!$B$7)</f>
        <v>#DIV/0!</v>
      </c>
      <c r="U69" s="149" t="e">
        <f>SUMIFS('OTV-广告位'!$AG:$AG,'OTV-广告位'!$AF:$AF,TA!U$63,'OTV-广告位'!$AD:$AD,TA!$I69,'OTV-广告位'!$B:$B,'OTV-广告位'!$B$8)/SUMIFS('OTV-广告位'!$AG:$AG,'OTV-广告位'!$AF:$AF,TA!U$63,'OTV-广告位'!$AD:$AD,TA!$I69,'OTV-广告位'!$B:$B,'OTV-广告位'!$B$7)</f>
        <v>#DIV/0!</v>
      </c>
      <c r="W69" s="148" t="str">
        <f t="shared" si="79"/>
        <v>无锡</v>
      </c>
      <c r="X69" s="149" t="e">
        <f>SUMIFS('OTV-广告位'!$AG:$AG,'OTV-广告位'!$AF:$AF,TA!X$63,'OTV-广告位'!$AD:$AD,TA!$I69,'OTV-广告位'!$AE:$AE,$W$6)/SUMIFS('OTV-广告位'!$AG:$AG,'OTV-广告位'!$AF:$AF,TA!X$63,'OTV-广告位'!$AD:$AD,TA!$I69,'OTV-广告位'!$AE:$AE,'OTV-广告位'!$AE$7)</f>
        <v>#DIV/0!</v>
      </c>
      <c r="Y69" s="149" t="e">
        <f>SUMIFS('OTV-广告位'!$AG:$AG,'OTV-广告位'!$AF:$AF,TA!Y$63,'OTV-广告位'!$AD:$AD,TA!$I69,'OTV-广告位'!$AE:$AE,$W$6)/SUMIFS('OTV-广告位'!$AG:$AG,'OTV-广告位'!$AF:$AF,TA!Y$63,'OTV-广告位'!$AD:$AD,TA!$I69,'OTV-广告位'!$AE:$AE,'OTV-广告位'!$AE$7)</f>
        <v>#DIV/0!</v>
      </c>
      <c r="Z69" s="149" t="e">
        <f>SUMIFS('OTV-广告位'!$AG:$AG,'OTV-广告位'!$AF:$AF,TA!Z$63,'OTV-广告位'!$AD:$AD,TA!$I69,'OTV-广告位'!$AE:$AE,$W$6)/SUMIFS('OTV-广告位'!$AG:$AG,'OTV-广告位'!$AF:$AF,TA!Z$63,'OTV-广告位'!$AD:$AD,TA!$I69,'OTV-广告位'!$AE:$AE,'OTV-广告位'!$AE$7)</f>
        <v>#DIV/0!</v>
      </c>
      <c r="AA69" s="149" t="e">
        <f>SUMIFS('OTV-广告位'!$AG:$AG,'OTV-广告位'!$AF:$AF,TA!AA$63,'OTV-广告位'!$AD:$AD,TA!$I69,'OTV-广告位'!$B:$B,'OTV-广告位'!$B$8)/SUMIFS('OTV-广告位'!$AG:$AG,'OTV-广告位'!$AF:$AF,TA!AA$63,'OTV-广告位'!$AD:$AD,TA!$I69,'OTV-广告位'!$B:$B,'OTV-广告位'!$B$7)</f>
        <v>#DIV/0!</v>
      </c>
      <c r="AB69" s="149" t="e">
        <f>SUMIFS('OTV-广告位'!$AG:$AG,'OTV-广告位'!$AF:$AF,TA!AB$63,'OTV-广告位'!$AD:$AD,TA!$I69,'OTV-广告位'!$B:$B,'OTV-广告位'!$B$8)/SUMIFS('OTV-广告位'!$AG:$AG,'OTV-广告位'!$AF:$AF,TA!AB$63,'OTV-广告位'!$AD:$AD,TA!$I69,'OTV-广告位'!$B:$B,'OTV-广告位'!$B$7)</f>
        <v>#DIV/0!</v>
      </c>
      <c r="AD69" s="148" t="str">
        <f t="shared" ref="AD69:AD76" si="85">I69</f>
        <v>无锡</v>
      </c>
      <c r="AE69" s="149" t="e">
        <f>SUMIFS('OTV-广告位'!$AI:$AI,'OTV-广告位'!$AF:$AF,TA!AE$63,'OTV-广告位'!$AD:$AD,TA!$I69,'OTV-广告位'!$AE:$AE,Market!$D$7)/SUMIFS('OTV-广告位'!$AI:$AI,'OTV-广告位'!$AF:$AF,TA!AE$63,'OTV-广告位'!$AD:$AD,TA!$I69,'OTV-广告位'!$AE:$AE,'OTV-广告位'!$B$7)</f>
        <v>#DIV/0!</v>
      </c>
      <c r="AF69" s="149" t="e">
        <f>SUMIFS('OTV-广告位'!$AI:$AI,'OTV-广告位'!$AF:$AF,TA!AF$63,'OTV-广告位'!$AD:$AD,TA!$I69,'OTV-广告位'!$AE:$AE,Market!$D$7)/SUMIFS('OTV-广告位'!$AI:$AI,'OTV-广告位'!$AF:$AF,TA!AF$63,'OTV-广告位'!$AD:$AD,TA!$I69,'OTV-广告位'!$AE:$AE,'OTV-广告位'!$B$7)</f>
        <v>#DIV/0!</v>
      </c>
      <c r="AG69" s="149" t="e">
        <f>SUMIFS('OTV-广告位'!$AI:$AI,'OTV-广告位'!$AF:$AF,TA!AG$63,'OTV-广告位'!$AD:$AD,TA!$I69,'OTV-广告位'!$AE:$AE,Market!$D$7)/SUMIFS('OTV-广告位'!$AI:$AI,'OTV-广告位'!$AF:$AF,TA!AG$63,'OTV-广告位'!$AD:$AD,TA!$I69,'OTV-广告位'!$AE:$AE,'OTV-广告位'!$B$7)</f>
        <v>#DIV/0!</v>
      </c>
      <c r="AH69" s="149" t="e">
        <f>SUMIFS('OTV-广告位'!$AI:$AI,'OTV-广告位'!$AF:$AF,TA!AH$63,'OTV-广告位'!$AD:$AD,TA!$I69,'OTV-广告位'!$B:$B,'OTV-广告位'!$B$8)/SUMIFS('OTV-广告位'!$AI:$AI,'OTV-广告位'!$AF:$AF,TA!AH$63,'OTV-广告位'!$AD:$AD,TA!$I69,'OTV-广告位'!$B:$B,'OTV-广告位'!$B$7)</f>
        <v>#DIV/0!</v>
      </c>
      <c r="AI69" s="149" t="e">
        <f>SUMIFS('OTV-广告位'!$AI:$AI,'OTV-广告位'!$AF:$AF,TA!AI$63,'OTV-广告位'!$AD:$AD,TA!$I69,'OTV-广告位'!$B:$B,'OTV-广告位'!$B$8)/SUMIFS('OTV-广告位'!$AI:$AI,'OTV-广告位'!$AF:$AF,TA!AI$63,'OTV-广告位'!$AD:$AD,TA!$I69,'OTV-广告位'!$B:$B,'OTV-广告位'!$B$7)</f>
        <v>#DIV/0!</v>
      </c>
      <c r="AK69" s="148" t="str">
        <f t="shared" ref="AK69:AK76" si="86">I69</f>
        <v>无锡</v>
      </c>
      <c r="AL69" s="149" t="e">
        <f>SUMIFS('OTV-广告位'!$AJ:$AJ,'OTV-广告位'!$AF:$AF,TA!AL$63,'OTV-广告位'!$AD:$AD,TA!$I69,'OTV-广告位'!$AE:$AE,Market!$D$7)/SUMIFS('OTV-广告位'!$AI:$AI,'OTV-广告位'!$AF:$AF,TA!AL$63,'OTV-广告位'!$AD:$AD,TA!$I69,'OTV-广告位'!$AE:$AE,'OTV-广告位'!$AE$6)</f>
        <v>#DIV/0!</v>
      </c>
      <c r="AM69" s="149" t="e">
        <f>SUMIFS('OTV-广告位'!$AJ:$AJ,'OTV-广告位'!$AF:$AF,TA!AM$63,'OTV-广告位'!$AD:$AD,TA!$I69,'OTV-广告位'!$AE:$AE,Market!$D$7)/SUMIFS('OTV-广告位'!$AI:$AI,'OTV-广告位'!$AF:$AF,TA!AM$63,'OTV-广告位'!$AD:$AD,TA!$I69,'OTV-广告位'!$AE:$AE,'OTV-广告位'!$AE$6)</f>
        <v>#DIV/0!</v>
      </c>
      <c r="AN69" s="149" t="e">
        <f>SUMIFS('OTV-广告位'!$AJ:$AJ,'OTV-广告位'!$AF:$AF,TA!AN$63,'OTV-广告位'!$AD:$AD,TA!$I69,'OTV-广告位'!$AE:$AE,Market!$D$7)/SUMIFS('OTV-广告位'!$AI:$AI,'OTV-广告位'!$AF:$AF,TA!AN$63,'OTV-广告位'!$AD:$AD,TA!$I69,'OTV-广告位'!$AE:$AE,'OTV-广告位'!$AE$6)</f>
        <v>#DIV/0!</v>
      </c>
      <c r="AO69" s="149" t="e">
        <f>SUMIFS('OTV-广告位'!$AM:$AM,'OTV-广告位'!$AF:$AF,TA!AO$63,'OTV-广告位'!$AD:$AD,TA!$I69,'OTV-广告位'!$B:$B,'OTV-广告位'!$B$8)/SUMIFS('OTV-广告位'!$AI:$AI,'OTV-广告位'!$AF:$AF,TA!AO$63,'OTV-广告位'!$AD:$AD,TA!$I69,'OTV-广告位'!$B:$B,'OTV-广告位'!$B$6)</f>
        <v>#DIV/0!</v>
      </c>
      <c r="AP69" s="149" t="e">
        <f>SUMIFS('OTV-广告位'!$AM:$AM,'OTV-广告位'!$AF:$AF,TA!AP$63,'OTV-广告位'!$AD:$AD,TA!$I69,'OTV-广告位'!$B:$B,'OTV-广告位'!$B$8)/SUMIFS('OTV-广告位'!$AI:$AI,'OTV-广告位'!$AF:$AF,TA!AP$63,'OTV-广告位'!$AD:$AD,TA!$I69,'OTV-广告位'!$B:$B,'OTV-广告位'!$B$6)</f>
        <v>#DIV/0!</v>
      </c>
      <c r="AR69" s="148" t="str">
        <f t="shared" ref="AR69:AR76" si="87">I69</f>
        <v>无锡</v>
      </c>
      <c r="AS69" s="150" t="e">
        <f>SUMIFS('OTV-广告位'!$AJ:$AJ,'OTV-广告位'!$AF:$AF,TA!AS$63,'OTV-广告位'!$AD:$AD,TA!$I69,'OTV-广告位'!$AE:$AE,Market!$D$7)/SUMIFS('OTV-广告位'!$AG:$AG,'OTV-广告位'!$AF:$AF,TA!AS$63,'OTV-广告位'!$AD:$AD,TA!$I69,'OTV-广告位'!$AE:$AE,'OTV-广告位'!$AE$6)*1000</f>
        <v>#DIV/0!</v>
      </c>
      <c r="AT69" s="150" t="e">
        <f>SUMIFS('OTV-广告位'!$AJ:$AJ,'OTV-广告位'!$AF:$AF,TA!AT$63,'OTV-广告位'!$AD:$AD,TA!$I69,'OTV-广告位'!$AE:$AE,Market!$D$7)/SUMIFS('OTV-广告位'!$AG:$AG,'OTV-广告位'!$AF:$AF,TA!AT$63,'OTV-广告位'!$AD:$AD,TA!$I69,'OTV-广告位'!$AE:$AE,'OTV-广告位'!$AE$6)*1000</f>
        <v>#DIV/0!</v>
      </c>
      <c r="AU69" s="150" t="e">
        <f>SUMIFS('OTV-广告位'!$AJ:$AJ,'OTV-广告位'!$AF:$AF,TA!AU$63,'OTV-广告位'!$AD:$AD,TA!$I69,'OTV-广告位'!$AE:$AE,Market!$D$7)/SUMIFS('OTV-广告位'!$AG:$AG,'OTV-广告位'!$AF:$AF,TA!AU$63,'OTV-广告位'!$AD:$AD,TA!$I69,'OTV-广告位'!$AE:$AE,'OTV-广告位'!$AE$6)*1000</f>
        <v>#DIV/0!</v>
      </c>
      <c r="AV69" s="151" t="e">
        <f>SUMIFS('OTV-广告位'!$AM:$AM,'OTV-广告位'!$AF:$AF,TA!AV$63,'OTV-广告位'!$AD:$AD,TA!$I69,'OTV-广告位'!$B:$B,'OTV-广告位'!$B$8)/SUMIFS('OTV-广告位'!$AG:$AG,'OTV-广告位'!$AF:$AF,TA!AV$63,'OTV-广告位'!$AD:$AD,TA!$I69,'OTV-广告位'!$B:$B,'OTV-广告位'!$B$6)*1000</f>
        <v>#DIV/0!</v>
      </c>
      <c r="AW69" s="151" t="e">
        <f>SUMIFS('OTV-广告位'!$AM:$AM,'OTV-广告位'!$AF:$AF,TA!AW$63,'OTV-广告位'!$AD:$AD,TA!$I69,'OTV-广告位'!$B:$B,'OTV-广告位'!$B$8)/SUMIFS('OTV-广告位'!$AG:$AG,'OTV-广告位'!$AF:$AF,TA!AW$63,'OTV-广告位'!$AD:$AD,TA!$I69,'OTV-广告位'!$B:$B,'OTV-广告位'!$B$6)*1000</f>
        <v>#DIV/0!</v>
      </c>
      <c r="AY69" s="148" t="str">
        <f t="shared" ref="AY69:AY84" si="88">P69</f>
        <v>无锡</v>
      </c>
      <c r="AZ69" s="150" t="e">
        <f>Cost!N9/SUMIFS('OTV-广告位'!$AJ:$AJ,'OTV-广告位'!$AD:$AD,TA!$AY69,'OTV-广告位'!$AF:$AF,TA!AZ$63,'OTV-广告位'!$AE:$AE,Market!$D$7)</f>
        <v>#DIV/0!</v>
      </c>
      <c r="BA69" s="150" t="e">
        <f>Cost!P9/SUMIFS('OTV-广告位'!$AJ:$AJ,'OTV-广告位'!$AD:$AD,TA!$AY69,'OTV-广告位'!$AF:$AF,TA!BA$63,'OTV-广告位'!$AE:$AE,Market!$D$7)</f>
        <v>#DIV/0!</v>
      </c>
      <c r="BB69" s="150" t="e">
        <f>Cost!Q9/SUMIFS('OTV-广告位'!$AJ:$AJ,'OTV-广告位'!$AD:$AD,TA!$AY69,'OTV-广告位'!$AF:$AF,TA!BB$63,'OTV-广告位'!$AE:$AE,Market!$D$7)</f>
        <v>#DIV/0!</v>
      </c>
      <c r="BC69" s="150" t="e">
        <f>Cost!#REF!/SUMIFS('OTV-广告位'!$AJ:$AJ,'OTV-广告位'!$AD:$AD,TA!$AY69,'OTV-广告位'!$AF:$AF,TA!BC$63,'OTV-广告位'!$AE:$AE,Market!$D$7)</f>
        <v>#REF!</v>
      </c>
      <c r="BD69" s="150" t="e">
        <f>Cost!#REF!/SUMIFS('OTV-广告位'!$AJ:$AJ,'OTV-广告位'!$AD:$AD,TA!$AY69,'OTV-广告位'!$AF:$AF,TA!BD$63,'OTV-广告位'!$AE:$AE,Market!$D$7)</f>
        <v>#REF!</v>
      </c>
    </row>
    <row r="70" spans="2:56" hidden="1">
      <c r="B70" s="152" t="s">
        <v>118</v>
      </c>
      <c r="C70" s="149">
        <f>SUMIFS(Spotplan!$E:$E,Spotplan!$B:$B,TA!C$63,Spotplan!$C:$C,TA!$B70,Spotplan!$A:$A,TA!$B$62)/SUMIFS(Spotplan!$E:$E,Spotplan!$C:$C,TA!$B70,Spotplan!$A:$A,TA!$B$62)</f>
        <v>0.48190690042317991</v>
      </c>
      <c r="D70" s="149">
        <f>SUMIFS(Spotplan!$E:$E,Spotplan!$B:$B,TA!D$63,Spotplan!$C:$C,TA!$B70,Spotplan!$A:$A,TA!$B$62)/SUMIFS(Spotplan!$E:$E,Spotplan!$C:$C,TA!$B70,Spotplan!$A:$A,TA!$B$62)</f>
        <v>0.34389843682528715</v>
      </c>
      <c r="E70" s="149">
        <f>SUMIFS(Spotplan!$E:$E,Spotplan!$B:$B,TA!E$63,Spotplan!$C:$C,TA!$B70,Spotplan!$A:$A,TA!$B$62)/SUMIFS(Spotplan!$E:$E,Spotplan!$C:$C,TA!$B70,Spotplan!$A:$A,TA!$B$62)</f>
        <v>7.5049658865186983E-2</v>
      </c>
      <c r="F70" s="149">
        <f>SUMIFS(Spotplan!$E:$E,Spotplan!$B:$B,TA!F$63,Spotplan!$C:$C,TA!$B70,Spotplan!$A:$A,TA!$B$62)/SUMIFS(Spotplan!$E:$E,Spotplan!$C:$C,TA!$B70,Spotplan!$A:$A,TA!$B$62)</f>
        <v>0</v>
      </c>
      <c r="G70" s="149">
        <f>SUMIFS(Spotplan!$E:$E,Spotplan!$B:$B,TA!G$63,Spotplan!$C:$C,TA!$B70,Spotplan!$A:$A,TA!$B$62)/SUMIFS(Spotplan!$E:$E,Spotplan!$C:$C,TA!$B70,Spotplan!$A:$A,TA!$B$62)</f>
        <v>0</v>
      </c>
      <c r="I70" s="148" t="str">
        <f t="shared" si="77"/>
        <v>昆明</v>
      </c>
      <c r="J70" s="149" t="e">
        <f>SUMIFS('OTV-广告位'!$AG:$AG,'OTV-广告位'!$AF:$AF,TA!J$63,'OTV-广告位'!$AD:$AD,TA!$I70,'OTV-广告位'!$AE:$AE,'OTV-广告位'!$AE$7)/SUMIFS('OTV-广告位'!$AG:$AG,'OTV-广告位'!$AF:$AF,TA!J$63,'OTV-广告位'!$AD:$AD,TA!$I70,'OTV-广告位'!$AE:$AE,'OTV-广告位'!$AE$6)</f>
        <v>#DIV/0!</v>
      </c>
      <c r="K70" s="149" t="e">
        <f>SUMIFS('OTV-广告位'!$AG:$AG,'OTV-广告位'!$AF:$AF,TA!K$63,'OTV-广告位'!$AD:$AD,TA!$I70,'OTV-广告位'!$AE:$AE,'OTV-广告位'!$AE$7)/SUMIFS('OTV-广告位'!$AG:$AG,'OTV-广告位'!$AF:$AF,TA!K$63,'OTV-广告位'!$AD:$AD,TA!$I70,'OTV-广告位'!$AE:$AE,'OTV-广告位'!$AE$6)</f>
        <v>#DIV/0!</v>
      </c>
      <c r="L70" s="149" t="e">
        <f>SUMIFS('OTV-广告位'!$AG:$AG,'OTV-广告位'!$AF:$AF,TA!L$63,'OTV-广告位'!$AD:$AD,TA!$I70,'OTV-广告位'!$AE:$AE,'OTV-广告位'!$AE$7)/SUMIFS('OTV-广告位'!$AG:$AG,'OTV-广告位'!$AF:$AF,TA!L$63,'OTV-广告位'!$AD:$AD,TA!$I70,'OTV-广告位'!$AE:$AE,'OTV-广告位'!$AE$6)</f>
        <v>#DIV/0!</v>
      </c>
      <c r="M70" s="149" t="e">
        <f>SUMIFS('OTV-广告位'!$AG:$AG,'OTV-广告位'!$AF:$AF,TA!M$63,'OTV-广告位'!$AD:$AD,TA!$I70,'OTV-广告位'!$B:$B,'OTV-广告位'!$B$7)/SUMIFS('OTV-广告位'!$AG:$AG,'OTV-广告位'!$AF:$AF,TA!M$63,'OTV-广告位'!$AD:$AD,TA!$I70,'OTV-广告位'!$B:$B,'OTV-广告位'!$B$6)</f>
        <v>#DIV/0!</v>
      </c>
      <c r="N70" s="149" t="e">
        <f>SUMIFS('OTV-广告位'!$AG:$AG,'OTV-广告位'!$AF:$AF,TA!N$63,'OTV-广告位'!$AD:$AD,TA!$I70,'OTV-广告位'!$B:$B,'OTV-广告位'!$B$7)/SUMIFS('OTV-广告位'!$AG:$AG,'OTV-广告位'!$AF:$AF,TA!N$63,'OTV-广告位'!$AD:$AD,TA!$I70,'OTV-广告位'!$B:$B,'OTV-广告位'!$B$6)</f>
        <v>#DIV/0!</v>
      </c>
      <c r="P70" s="148" t="str">
        <f t="shared" si="84"/>
        <v>昆明</v>
      </c>
      <c r="Q70" s="149" t="e">
        <f>SUMIFS('OTV-广告位'!$AG:$AG,'OTV-广告位'!$AF:$AF,TA!Q$63,'OTV-广告位'!$AD:$AD,TA!$I70,'OTV-广告位'!$AE:$AE,Market!$D$7)/SUMIFS('OTV-广告位'!$AG:$AG,'OTV-广告位'!$AF:$AF,TA!Q$63,'OTV-广告位'!$AD:$AD,TA!$I70,'OTV-广告位'!$AE:$AE,'OTV-广告位'!$AE$7)</f>
        <v>#DIV/0!</v>
      </c>
      <c r="R70" s="149" t="e">
        <f>SUMIFS('OTV-广告位'!$AG:$AG,'OTV-广告位'!$AF:$AF,TA!R$63,'OTV-广告位'!$AD:$AD,TA!$I70,'OTV-广告位'!$AE:$AE,Market!$D$7)/SUMIFS('OTV-广告位'!$AG:$AG,'OTV-广告位'!$AF:$AF,TA!R$63,'OTV-广告位'!$AD:$AD,TA!$I70,'OTV-广告位'!$AE:$AE,'OTV-广告位'!$AE$7)</f>
        <v>#DIV/0!</v>
      </c>
      <c r="S70" s="149" t="e">
        <f>SUMIFS('OTV-广告位'!$AG:$AG,'OTV-广告位'!$AF:$AF,TA!S$63,'OTV-广告位'!$AD:$AD,TA!$I70,'OTV-广告位'!$AE:$AE,Market!$D$7)/SUMIFS('OTV-广告位'!$AG:$AG,'OTV-广告位'!$AF:$AF,TA!S$63,'OTV-广告位'!$AD:$AD,TA!$I70,'OTV-广告位'!$AE:$AE,'OTV-广告位'!$AE$7)</f>
        <v>#DIV/0!</v>
      </c>
      <c r="T70" s="149" t="e">
        <f>SUMIFS('OTV-广告位'!$AG:$AG,'OTV-广告位'!$AF:$AF,TA!T$63,'OTV-广告位'!$AD:$AD,TA!$I70,'OTV-广告位'!$B:$B,'OTV-广告位'!$B$8)/SUMIFS('OTV-广告位'!$AG:$AG,'OTV-广告位'!$AF:$AF,TA!T$63,'OTV-广告位'!$AD:$AD,TA!$I70,'OTV-广告位'!$B:$B,'OTV-广告位'!$B$7)</f>
        <v>#DIV/0!</v>
      </c>
      <c r="U70" s="149" t="e">
        <f>SUMIFS('OTV-广告位'!$AG:$AG,'OTV-广告位'!$AF:$AF,TA!U$63,'OTV-广告位'!$AD:$AD,TA!$I70,'OTV-广告位'!$B:$B,'OTV-广告位'!$B$8)/SUMIFS('OTV-广告位'!$AG:$AG,'OTV-广告位'!$AF:$AF,TA!U$63,'OTV-广告位'!$AD:$AD,TA!$I70,'OTV-广告位'!$B:$B,'OTV-广告位'!$B$7)</f>
        <v>#DIV/0!</v>
      </c>
      <c r="W70" s="148" t="str">
        <f t="shared" si="79"/>
        <v>昆明</v>
      </c>
      <c r="X70" s="149" t="e">
        <f>SUMIFS('OTV-广告位'!$AG:$AG,'OTV-广告位'!$AF:$AF,TA!X$63,'OTV-广告位'!$AD:$AD,TA!$I70,'OTV-广告位'!$AE:$AE,$W$6)/SUMIFS('OTV-广告位'!$AG:$AG,'OTV-广告位'!$AF:$AF,TA!X$63,'OTV-广告位'!$AD:$AD,TA!$I70,'OTV-广告位'!$AE:$AE,'OTV-广告位'!$AE$7)</f>
        <v>#DIV/0!</v>
      </c>
      <c r="Y70" s="149" t="e">
        <f>SUMIFS('OTV-广告位'!$AG:$AG,'OTV-广告位'!$AF:$AF,TA!Y$63,'OTV-广告位'!$AD:$AD,TA!$I70,'OTV-广告位'!$AE:$AE,$W$6)/SUMIFS('OTV-广告位'!$AG:$AG,'OTV-广告位'!$AF:$AF,TA!Y$63,'OTV-广告位'!$AD:$AD,TA!$I70,'OTV-广告位'!$AE:$AE,'OTV-广告位'!$AE$7)</f>
        <v>#DIV/0!</v>
      </c>
      <c r="Z70" s="149" t="e">
        <f>SUMIFS('OTV-广告位'!$AG:$AG,'OTV-广告位'!$AF:$AF,TA!Z$63,'OTV-广告位'!$AD:$AD,TA!$I70,'OTV-广告位'!$AE:$AE,$W$6)/SUMIFS('OTV-广告位'!$AG:$AG,'OTV-广告位'!$AF:$AF,TA!Z$63,'OTV-广告位'!$AD:$AD,TA!$I70,'OTV-广告位'!$AE:$AE,'OTV-广告位'!$AE$7)</f>
        <v>#DIV/0!</v>
      </c>
      <c r="AA70" s="149" t="e">
        <f>SUMIFS('OTV-广告位'!$AG:$AG,'OTV-广告位'!$AF:$AF,TA!AA$63,'OTV-广告位'!$AD:$AD,TA!$I70,'OTV-广告位'!$B:$B,'OTV-广告位'!$B$8)/SUMIFS('OTV-广告位'!$AG:$AG,'OTV-广告位'!$AF:$AF,TA!AA$63,'OTV-广告位'!$AD:$AD,TA!$I70,'OTV-广告位'!$B:$B,'OTV-广告位'!$B$7)</f>
        <v>#DIV/0!</v>
      </c>
      <c r="AB70" s="149" t="e">
        <f>SUMIFS('OTV-广告位'!$AG:$AG,'OTV-广告位'!$AF:$AF,TA!AB$63,'OTV-广告位'!$AD:$AD,TA!$I70,'OTV-广告位'!$B:$B,'OTV-广告位'!$B$8)/SUMIFS('OTV-广告位'!$AG:$AG,'OTV-广告位'!$AF:$AF,TA!AB$63,'OTV-广告位'!$AD:$AD,TA!$I70,'OTV-广告位'!$B:$B,'OTV-广告位'!$B$7)</f>
        <v>#DIV/0!</v>
      </c>
      <c r="AD70" s="148" t="str">
        <f t="shared" si="85"/>
        <v>昆明</v>
      </c>
      <c r="AE70" s="149" t="e">
        <f>SUMIFS('OTV-广告位'!$AI:$AI,'OTV-广告位'!$AF:$AF,TA!AE$63,'OTV-广告位'!$AD:$AD,TA!$I70,'OTV-广告位'!$AE:$AE,Market!$D$7)/SUMIFS('OTV-广告位'!$AI:$AI,'OTV-广告位'!$AF:$AF,TA!AE$63,'OTV-广告位'!$AD:$AD,TA!$I70,'OTV-广告位'!$AE:$AE,'OTV-广告位'!$B$7)</f>
        <v>#DIV/0!</v>
      </c>
      <c r="AF70" s="149" t="e">
        <f>SUMIFS('OTV-广告位'!$AI:$AI,'OTV-广告位'!$AF:$AF,TA!AF$63,'OTV-广告位'!$AD:$AD,TA!$I70,'OTV-广告位'!$AE:$AE,Market!$D$7)/SUMIFS('OTV-广告位'!$AI:$AI,'OTV-广告位'!$AF:$AF,TA!AF$63,'OTV-广告位'!$AD:$AD,TA!$I70,'OTV-广告位'!$AE:$AE,'OTV-广告位'!$B$7)</f>
        <v>#DIV/0!</v>
      </c>
      <c r="AG70" s="149" t="e">
        <f>SUMIFS('OTV-广告位'!$AI:$AI,'OTV-广告位'!$AF:$AF,TA!AG$63,'OTV-广告位'!$AD:$AD,TA!$I70,'OTV-广告位'!$AE:$AE,Market!$D$7)/SUMIFS('OTV-广告位'!$AI:$AI,'OTV-广告位'!$AF:$AF,TA!AG$63,'OTV-广告位'!$AD:$AD,TA!$I70,'OTV-广告位'!$AE:$AE,'OTV-广告位'!$B$7)</f>
        <v>#DIV/0!</v>
      </c>
      <c r="AH70" s="149" t="e">
        <f>SUMIFS('OTV-广告位'!$AI:$AI,'OTV-广告位'!$AF:$AF,TA!AH$63,'OTV-广告位'!$AD:$AD,TA!$I70,'OTV-广告位'!$B:$B,'OTV-广告位'!$B$8)/SUMIFS('OTV-广告位'!$AI:$AI,'OTV-广告位'!$AF:$AF,TA!AH$63,'OTV-广告位'!$AD:$AD,TA!$I70,'OTV-广告位'!$B:$B,'OTV-广告位'!$B$7)</f>
        <v>#DIV/0!</v>
      </c>
      <c r="AI70" s="149" t="e">
        <f>SUMIFS('OTV-广告位'!$AI:$AI,'OTV-广告位'!$AF:$AF,TA!AI$63,'OTV-广告位'!$AD:$AD,TA!$I70,'OTV-广告位'!$B:$B,'OTV-广告位'!$B$8)/SUMIFS('OTV-广告位'!$AI:$AI,'OTV-广告位'!$AF:$AF,TA!AI$63,'OTV-广告位'!$AD:$AD,TA!$I70,'OTV-广告位'!$B:$B,'OTV-广告位'!$B$7)</f>
        <v>#DIV/0!</v>
      </c>
      <c r="AK70" s="148" t="str">
        <f t="shared" si="86"/>
        <v>昆明</v>
      </c>
      <c r="AL70" s="149" t="e">
        <f>SUMIFS('OTV-广告位'!$AJ:$AJ,'OTV-广告位'!$AF:$AF,TA!AL$63,'OTV-广告位'!$AD:$AD,TA!$I70,'OTV-广告位'!$AE:$AE,Market!$D$7)/SUMIFS('OTV-广告位'!$AI:$AI,'OTV-广告位'!$AF:$AF,TA!AL$63,'OTV-广告位'!$AD:$AD,TA!$I70,'OTV-广告位'!$AE:$AE,'OTV-广告位'!$AE$6)</f>
        <v>#DIV/0!</v>
      </c>
      <c r="AM70" s="149" t="e">
        <f>SUMIFS('OTV-广告位'!$AJ:$AJ,'OTV-广告位'!$AF:$AF,TA!AM$63,'OTV-广告位'!$AD:$AD,TA!$I70,'OTV-广告位'!$AE:$AE,Market!$D$7)/SUMIFS('OTV-广告位'!$AI:$AI,'OTV-广告位'!$AF:$AF,TA!AM$63,'OTV-广告位'!$AD:$AD,TA!$I70,'OTV-广告位'!$AE:$AE,'OTV-广告位'!$AE$6)</f>
        <v>#DIV/0!</v>
      </c>
      <c r="AN70" s="149" t="e">
        <f>SUMIFS('OTV-广告位'!$AJ:$AJ,'OTV-广告位'!$AF:$AF,TA!AN$63,'OTV-广告位'!$AD:$AD,TA!$I70,'OTV-广告位'!$AE:$AE,Market!$D$7)/SUMIFS('OTV-广告位'!$AI:$AI,'OTV-广告位'!$AF:$AF,TA!AN$63,'OTV-广告位'!$AD:$AD,TA!$I70,'OTV-广告位'!$AE:$AE,'OTV-广告位'!$AE$6)</f>
        <v>#DIV/0!</v>
      </c>
      <c r="AO70" s="149" t="e">
        <f>SUMIFS('OTV-广告位'!$AM:$AM,'OTV-广告位'!$AF:$AF,TA!AO$63,'OTV-广告位'!$AD:$AD,TA!$I70,'OTV-广告位'!$B:$B,'OTV-广告位'!$B$8)/SUMIFS('OTV-广告位'!$AI:$AI,'OTV-广告位'!$AF:$AF,TA!AO$63,'OTV-广告位'!$AD:$AD,TA!$I70,'OTV-广告位'!$B:$B,'OTV-广告位'!$B$6)</f>
        <v>#DIV/0!</v>
      </c>
      <c r="AP70" s="149" t="e">
        <f>SUMIFS('OTV-广告位'!$AM:$AM,'OTV-广告位'!$AF:$AF,TA!AP$63,'OTV-广告位'!$AD:$AD,TA!$I70,'OTV-广告位'!$B:$B,'OTV-广告位'!$B$8)/SUMIFS('OTV-广告位'!$AI:$AI,'OTV-广告位'!$AF:$AF,TA!AP$63,'OTV-广告位'!$AD:$AD,TA!$I70,'OTV-广告位'!$B:$B,'OTV-广告位'!$B$6)</f>
        <v>#DIV/0!</v>
      </c>
      <c r="AR70" s="148" t="str">
        <f t="shared" si="87"/>
        <v>昆明</v>
      </c>
      <c r="AS70" s="150" t="e">
        <f>SUMIFS('OTV-广告位'!$AJ:$AJ,'OTV-广告位'!$AF:$AF,TA!AS$63,'OTV-广告位'!$AD:$AD,TA!$I70,'OTV-广告位'!$AE:$AE,Market!$D$7)/SUMIFS('OTV-广告位'!$AG:$AG,'OTV-广告位'!$AF:$AF,TA!AS$63,'OTV-广告位'!$AD:$AD,TA!$I70,'OTV-广告位'!$AE:$AE,'OTV-广告位'!$AE$6)*1000</f>
        <v>#DIV/0!</v>
      </c>
      <c r="AT70" s="150" t="e">
        <f>SUMIFS('OTV-广告位'!$AJ:$AJ,'OTV-广告位'!$AF:$AF,TA!AT$63,'OTV-广告位'!$AD:$AD,TA!$I70,'OTV-广告位'!$AE:$AE,Market!$D$7)/SUMIFS('OTV-广告位'!$AG:$AG,'OTV-广告位'!$AF:$AF,TA!AT$63,'OTV-广告位'!$AD:$AD,TA!$I70,'OTV-广告位'!$AE:$AE,'OTV-广告位'!$AE$6)*1000</f>
        <v>#DIV/0!</v>
      </c>
      <c r="AU70" s="150" t="e">
        <f>SUMIFS('OTV-广告位'!$AJ:$AJ,'OTV-广告位'!$AF:$AF,TA!AU$63,'OTV-广告位'!$AD:$AD,TA!$I70,'OTV-广告位'!$AE:$AE,Market!$D$7)/SUMIFS('OTV-广告位'!$AG:$AG,'OTV-广告位'!$AF:$AF,TA!AU$63,'OTV-广告位'!$AD:$AD,TA!$I70,'OTV-广告位'!$AE:$AE,'OTV-广告位'!$AE$6)*1000</f>
        <v>#DIV/0!</v>
      </c>
      <c r="AV70" s="151" t="e">
        <f>SUMIFS('OTV-广告位'!$AM:$AM,'OTV-广告位'!$AF:$AF,TA!AV$63,'OTV-广告位'!$AD:$AD,TA!$I70,'OTV-广告位'!$B:$B,'OTV-广告位'!$B$8)/SUMIFS('OTV-广告位'!$AG:$AG,'OTV-广告位'!$AF:$AF,TA!AV$63,'OTV-广告位'!$AD:$AD,TA!$I70,'OTV-广告位'!$B:$B,'OTV-广告位'!$B$6)*1000</f>
        <v>#DIV/0!</v>
      </c>
      <c r="AW70" s="151" t="e">
        <f>SUMIFS('OTV-广告位'!$AM:$AM,'OTV-广告位'!$AF:$AF,TA!AW$63,'OTV-广告位'!$AD:$AD,TA!$I70,'OTV-广告位'!$B:$B,'OTV-广告位'!$B$8)/SUMIFS('OTV-广告位'!$AG:$AG,'OTV-广告位'!$AF:$AF,TA!AW$63,'OTV-广告位'!$AD:$AD,TA!$I70,'OTV-广告位'!$B:$B,'OTV-广告位'!$B$6)*1000</f>
        <v>#DIV/0!</v>
      </c>
      <c r="AY70" s="148" t="str">
        <f t="shared" si="88"/>
        <v>昆明</v>
      </c>
      <c r="AZ70" s="150" t="e">
        <f>Cost!N10/SUMIFS('OTV-广告位'!$AJ:$AJ,'OTV-广告位'!$AD:$AD,TA!$AY70,'OTV-广告位'!$AF:$AF,TA!AZ$63,'OTV-广告位'!$AE:$AE,Market!$D$7)</f>
        <v>#DIV/0!</v>
      </c>
      <c r="BA70" s="150" t="e">
        <f>Cost!P10/SUMIFS('OTV-广告位'!$AJ:$AJ,'OTV-广告位'!$AD:$AD,TA!$AY70,'OTV-广告位'!$AF:$AF,TA!BA$63,'OTV-广告位'!$AE:$AE,Market!$D$7)</f>
        <v>#DIV/0!</v>
      </c>
      <c r="BB70" s="150" t="e">
        <f>Cost!Q10/SUMIFS('OTV-广告位'!$AJ:$AJ,'OTV-广告位'!$AD:$AD,TA!$AY70,'OTV-广告位'!$AF:$AF,TA!BB$63,'OTV-广告位'!$AE:$AE,Market!$D$7)</f>
        <v>#DIV/0!</v>
      </c>
      <c r="BC70" s="150" t="e">
        <f>Cost!#REF!/SUMIFS('OTV-广告位'!$AJ:$AJ,'OTV-广告位'!$AD:$AD,TA!$AY70,'OTV-广告位'!$AF:$AF,TA!BC$63,'OTV-广告位'!$AE:$AE,Market!$D$7)</f>
        <v>#REF!</v>
      </c>
      <c r="BD70" s="150" t="e">
        <f>Cost!#REF!/SUMIFS('OTV-广告位'!$AJ:$AJ,'OTV-广告位'!$AD:$AD,TA!$AY70,'OTV-广告位'!$AF:$AF,TA!BD$63,'OTV-广告位'!$AE:$AE,Market!$D$7)</f>
        <v>#REF!</v>
      </c>
    </row>
    <row r="71" spans="2:56" hidden="1">
      <c r="B71" s="152" t="s">
        <v>119</v>
      </c>
      <c r="C71" s="149">
        <f>SUMIFS(Spotplan!$E:$E,Spotplan!$B:$B,TA!C$63,Spotplan!$C:$C,TA!$B71,Spotplan!$A:$A,TA!$B$62)/SUMIFS(Spotplan!$E:$E,Spotplan!$C:$C,TA!$B71,Spotplan!$A:$A,TA!$B$62)</f>
        <v>0.31108230719377833</v>
      </c>
      <c r="D71" s="149">
        <f>SUMIFS(Spotplan!$E:$E,Spotplan!$B:$B,TA!D$63,Spotplan!$C:$C,TA!$B71,Spotplan!$A:$A,TA!$B$62)/SUMIFS(Spotplan!$E:$E,Spotplan!$C:$C,TA!$B71,Spotplan!$A:$A,TA!$B$62)</f>
        <v>0.46964787211060705</v>
      </c>
      <c r="E71" s="149">
        <f>SUMIFS(Spotplan!$E:$E,Spotplan!$B:$B,TA!E$63,Spotplan!$C:$C,TA!$B71,Spotplan!$A:$A,TA!$B$62)/SUMIFS(Spotplan!$E:$E,Spotplan!$C:$C,TA!$B71,Spotplan!$A:$A,TA!$B$62)</f>
        <v>8.3171311298336589E-2</v>
      </c>
      <c r="F71" s="149">
        <f>SUMIFS(Spotplan!$E:$E,Spotplan!$B:$B,TA!F$63,Spotplan!$C:$C,TA!$B71,Spotplan!$A:$A,TA!$B$62)/SUMIFS(Spotplan!$E:$E,Spotplan!$C:$C,TA!$B71,Spotplan!$A:$A,TA!$B$62)</f>
        <v>0</v>
      </c>
      <c r="G71" s="149">
        <f>SUMIFS(Spotplan!$E:$E,Spotplan!$B:$B,TA!G$63,Spotplan!$C:$C,TA!$B71,Spotplan!$A:$A,TA!$B$62)/SUMIFS(Spotplan!$E:$E,Spotplan!$C:$C,TA!$B71,Spotplan!$A:$A,TA!$B$62)</f>
        <v>0</v>
      </c>
      <c r="I71" s="148" t="str">
        <f t="shared" si="77"/>
        <v>佛山</v>
      </c>
      <c r="J71" s="149" t="e">
        <f>SUMIFS('OTV-广告位'!$AG:$AG,'OTV-广告位'!$AF:$AF,TA!J$63,'OTV-广告位'!$AD:$AD,TA!$I71,'OTV-广告位'!$AE:$AE,'OTV-广告位'!$AE$7)/SUMIFS('OTV-广告位'!$AG:$AG,'OTV-广告位'!$AF:$AF,TA!J$63,'OTV-广告位'!$AD:$AD,TA!$I71,'OTV-广告位'!$AE:$AE,'OTV-广告位'!$AE$6)</f>
        <v>#DIV/0!</v>
      </c>
      <c r="K71" s="149" t="e">
        <f>SUMIFS('OTV-广告位'!$AG:$AG,'OTV-广告位'!$AF:$AF,TA!K$63,'OTV-广告位'!$AD:$AD,TA!$I71,'OTV-广告位'!$AE:$AE,'OTV-广告位'!$AE$7)/SUMIFS('OTV-广告位'!$AG:$AG,'OTV-广告位'!$AF:$AF,TA!K$63,'OTV-广告位'!$AD:$AD,TA!$I71,'OTV-广告位'!$AE:$AE,'OTV-广告位'!$AE$6)</f>
        <v>#DIV/0!</v>
      </c>
      <c r="L71" s="149" t="e">
        <f>SUMIFS('OTV-广告位'!$AG:$AG,'OTV-广告位'!$AF:$AF,TA!L$63,'OTV-广告位'!$AD:$AD,TA!$I71,'OTV-广告位'!$AE:$AE,'OTV-广告位'!$AE$7)/SUMIFS('OTV-广告位'!$AG:$AG,'OTV-广告位'!$AF:$AF,TA!L$63,'OTV-广告位'!$AD:$AD,TA!$I71,'OTV-广告位'!$AE:$AE,'OTV-广告位'!$AE$6)</f>
        <v>#DIV/0!</v>
      </c>
      <c r="M71" s="149" t="e">
        <f>SUMIFS('OTV-广告位'!$AG:$AG,'OTV-广告位'!$AF:$AF,TA!M$63,'OTV-广告位'!$AD:$AD,TA!$I71,'OTV-广告位'!$B:$B,'OTV-广告位'!$B$7)/SUMIFS('OTV-广告位'!$AG:$AG,'OTV-广告位'!$AF:$AF,TA!M$63,'OTV-广告位'!$AD:$AD,TA!$I71,'OTV-广告位'!$B:$B,'OTV-广告位'!$B$6)</f>
        <v>#DIV/0!</v>
      </c>
      <c r="N71" s="149" t="e">
        <f>SUMIFS('OTV-广告位'!$AG:$AG,'OTV-广告位'!$AF:$AF,TA!N$63,'OTV-广告位'!$AD:$AD,TA!$I71,'OTV-广告位'!$B:$B,'OTV-广告位'!$B$7)/SUMIFS('OTV-广告位'!$AG:$AG,'OTV-广告位'!$AF:$AF,TA!N$63,'OTV-广告位'!$AD:$AD,TA!$I71,'OTV-广告位'!$B:$B,'OTV-广告位'!$B$6)</f>
        <v>#DIV/0!</v>
      </c>
      <c r="P71" s="148" t="str">
        <f t="shared" si="84"/>
        <v>佛山</v>
      </c>
      <c r="Q71" s="149" t="e">
        <f>SUMIFS('OTV-广告位'!$AG:$AG,'OTV-广告位'!$AF:$AF,TA!Q$63,'OTV-广告位'!$AD:$AD,TA!$I71,'OTV-广告位'!$AE:$AE,Market!$D$7)/SUMIFS('OTV-广告位'!$AG:$AG,'OTV-广告位'!$AF:$AF,TA!Q$63,'OTV-广告位'!$AD:$AD,TA!$I71,'OTV-广告位'!$AE:$AE,'OTV-广告位'!$AE$7)</f>
        <v>#DIV/0!</v>
      </c>
      <c r="R71" s="149" t="e">
        <f>SUMIFS('OTV-广告位'!$AG:$AG,'OTV-广告位'!$AF:$AF,TA!R$63,'OTV-广告位'!$AD:$AD,TA!$I71,'OTV-广告位'!$AE:$AE,Market!$D$7)/SUMIFS('OTV-广告位'!$AG:$AG,'OTV-广告位'!$AF:$AF,TA!R$63,'OTV-广告位'!$AD:$AD,TA!$I71,'OTV-广告位'!$AE:$AE,'OTV-广告位'!$AE$7)</f>
        <v>#DIV/0!</v>
      </c>
      <c r="S71" s="149" t="e">
        <f>SUMIFS('OTV-广告位'!$AG:$AG,'OTV-广告位'!$AF:$AF,TA!S$63,'OTV-广告位'!$AD:$AD,TA!$I71,'OTV-广告位'!$AE:$AE,Market!$D$7)/SUMIFS('OTV-广告位'!$AG:$AG,'OTV-广告位'!$AF:$AF,TA!S$63,'OTV-广告位'!$AD:$AD,TA!$I71,'OTV-广告位'!$AE:$AE,'OTV-广告位'!$AE$7)</f>
        <v>#DIV/0!</v>
      </c>
      <c r="T71" s="149" t="e">
        <f>SUMIFS('OTV-广告位'!$AG:$AG,'OTV-广告位'!$AF:$AF,TA!T$63,'OTV-广告位'!$AD:$AD,TA!$I71,'OTV-广告位'!$B:$B,'OTV-广告位'!$B$8)/SUMIFS('OTV-广告位'!$AG:$AG,'OTV-广告位'!$AF:$AF,TA!T$63,'OTV-广告位'!$AD:$AD,TA!$I71,'OTV-广告位'!$B:$B,'OTV-广告位'!$B$7)</f>
        <v>#DIV/0!</v>
      </c>
      <c r="U71" s="149" t="e">
        <f>SUMIFS('OTV-广告位'!$AG:$AG,'OTV-广告位'!$AF:$AF,TA!U$63,'OTV-广告位'!$AD:$AD,TA!$I71,'OTV-广告位'!$B:$B,'OTV-广告位'!$B$8)/SUMIFS('OTV-广告位'!$AG:$AG,'OTV-广告位'!$AF:$AF,TA!U$63,'OTV-广告位'!$AD:$AD,TA!$I71,'OTV-广告位'!$B:$B,'OTV-广告位'!$B$7)</f>
        <v>#DIV/0!</v>
      </c>
      <c r="W71" s="148" t="str">
        <f t="shared" si="79"/>
        <v>佛山</v>
      </c>
      <c r="X71" s="149" t="e">
        <f>SUMIFS('OTV-广告位'!$AG:$AG,'OTV-广告位'!$AF:$AF,TA!X$63,'OTV-广告位'!$AD:$AD,TA!$I71,'OTV-广告位'!$AE:$AE,$W$6)/SUMIFS('OTV-广告位'!$AG:$AG,'OTV-广告位'!$AF:$AF,TA!X$63,'OTV-广告位'!$AD:$AD,TA!$I71,'OTV-广告位'!$AE:$AE,'OTV-广告位'!$AE$7)</f>
        <v>#DIV/0!</v>
      </c>
      <c r="Y71" s="149" t="e">
        <f>SUMIFS('OTV-广告位'!$AG:$AG,'OTV-广告位'!$AF:$AF,TA!Y$63,'OTV-广告位'!$AD:$AD,TA!$I71,'OTV-广告位'!$AE:$AE,$W$6)/SUMIFS('OTV-广告位'!$AG:$AG,'OTV-广告位'!$AF:$AF,TA!Y$63,'OTV-广告位'!$AD:$AD,TA!$I71,'OTV-广告位'!$AE:$AE,'OTV-广告位'!$AE$7)</f>
        <v>#DIV/0!</v>
      </c>
      <c r="Z71" s="149" t="e">
        <f>SUMIFS('OTV-广告位'!$AG:$AG,'OTV-广告位'!$AF:$AF,TA!Z$63,'OTV-广告位'!$AD:$AD,TA!$I71,'OTV-广告位'!$AE:$AE,$W$6)/SUMIFS('OTV-广告位'!$AG:$AG,'OTV-广告位'!$AF:$AF,TA!Z$63,'OTV-广告位'!$AD:$AD,TA!$I71,'OTV-广告位'!$AE:$AE,'OTV-广告位'!$AE$7)</f>
        <v>#DIV/0!</v>
      </c>
      <c r="AA71" s="149" t="e">
        <f>SUMIFS('OTV-广告位'!$AG:$AG,'OTV-广告位'!$AF:$AF,TA!AA$63,'OTV-广告位'!$AD:$AD,TA!$I71,'OTV-广告位'!$B:$B,'OTV-广告位'!$B$8)/SUMIFS('OTV-广告位'!$AG:$AG,'OTV-广告位'!$AF:$AF,TA!AA$63,'OTV-广告位'!$AD:$AD,TA!$I71,'OTV-广告位'!$B:$B,'OTV-广告位'!$B$7)</f>
        <v>#DIV/0!</v>
      </c>
      <c r="AB71" s="149" t="e">
        <f>SUMIFS('OTV-广告位'!$AG:$AG,'OTV-广告位'!$AF:$AF,TA!AB$63,'OTV-广告位'!$AD:$AD,TA!$I71,'OTV-广告位'!$B:$B,'OTV-广告位'!$B$8)/SUMIFS('OTV-广告位'!$AG:$AG,'OTV-广告位'!$AF:$AF,TA!AB$63,'OTV-广告位'!$AD:$AD,TA!$I71,'OTV-广告位'!$B:$B,'OTV-广告位'!$B$7)</f>
        <v>#DIV/0!</v>
      </c>
      <c r="AD71" s="148" t="str">
        <f t="shared" si="85"/>
        <v>佛山</v>
      </c>
      <c r="AE71" s="149" t="e">
        <f>SUMIFS('OTV-广告位'!$AI:$AI,'OTV-广告位'!$AF:$AF,TA!AE$63,'OTV-广告位'!$AD:$AD,TA!$I71,'OTV-广告位'!$AE:$AE,Market!$D$7)/SUMIFS('OTV-广告位'!$AI:$AI,'OTV-广告位'!$AF:$AF,TA!AE$63,'OTV-广告位'!$AD:$AD,TA!$I71,'OTV-广告位'!$AE:$AE,'OTV-广告位'!$B$7)</f>
        <v>#DIV/0!</v>
      </c>
      <c r="AF71" s="149" t="e">
        <f>SUMIFS('OTV-广告位'!$AI:$AI,'OTV-广告位'!$AF:$AF,TA!AF$63,'OTV-广告位'!$AD:$AD,TA!$I71,'OTV-广告位'!$AE:$AE,Market!$D$7)/SUMIFS('OTV-广告位'!$AI:$AI,'OTV-广告位'!$AF:$AF,TA!AF$63,'OTV-广告位'!$AD:$AD,TA!$I71,'OTV-广告位'!$AE:$AE,'OTV-广告位'!$B$7)</f>
        <v>#DIV/0!</v>
      </c>
      <c r="AG71" s="149" t="e">
        <f>SUMIFS('OTV-广告位'!$AI:$AI,'OTV-广告位'!$AF:$AF,TA!AG$63,'OTV-广告位'!$AD:$AD,TA!$I71,'OTV-广告位'!$AE:$AE,Market!$D$7)/SUMIFS('OTV-广告位'!$AI:$AI,'OTV-广告位'!$AF:$AF,TA!AG$63,'OTV-广告位'!$AD:$AD,TA!$I71,'OTV-广告位'!$AE:$AE,'OTV-广告位'!$B$7)</f>
        <v>#DIV/0!</v>
      </c>
      <c r="AH71" s="149" t="e">
        <f>SUMIFS('OTV-广告位'!$AI:$AI,'OTV-广告位'!$AF:$AF,TA!AH$63,'OTV-广告位'!$AD:$AD,TA!$I71,'OTV-广告位'!$B:$B,'OTV-广告位'!$B$8)/SUMIFS('OTV-广告位'!$AI:$AI,'OTV-广告位'!$AF:$AF,TA!AH$63,'OTV-广告位'!$AD:$AD,TA!$I71,'OTV-广告位'!$B:$B,'OTV-广告位'!$B$7)</f>
        <v>#DIV/0!</v>
      </c>
      <c r="AI71" s="149" t="e">
        <f>SUMIFS('OTV-广告位'!$AI:$AI,'OTV-广告位'!$AF:$AF,TA!AI$63,'OTV-广告位'!$AD:$AD,TA!$I71,'OTV-广告位'!$B:$B,'OTV-广告位'!$B$8)/SUMIFS('OTV-广告位'!$AI:$AI,'OTV-广告位'!$AF:$AF,TA!AI$63,'OTV-广告位'!$AD:$AD,TA!$I71,'OTV-广告位'!$B:$B,'OTV-广告位'!$B$7)</f>
        <v>#DIV/0!</v>
      </c>
      <c r="AK71" s="148" t="str">
        <f t="shared" si="86"/>
        <v>佛山</v>
      </c>
      <c r="AL71" s="149" t="e">
        <f>SUMIFS('OTV-广告位'!$AJ:$AJ,'OTV-广告位'!$AF:$AF,TA!AL$63,'OTV-广告位'!$AD:$AD,TA!$I71,'OTV-广告位'!$AE:$AE,Market!$D$7)/SUMIFS('OTV-广告位'!$AI:$AI,'OTV-广告位'!$AF:$AF,TA!AL$63,'OTV-广告位'!$AD:$AD,TA!$I71,'OTV-广告位'!$AE:$AE,'OTV-广告位'!$AE$6)</f>
        <v>#DIV/0!</v>
      </c>
      <c r="AM71" s="149" t="e">
        <f>SUMIFS('OTV-广告位'!$AJ:$AJ,'OTV-广告位'!$AF:$AF,TA!AM$63,'OTV-广告位'!$AD:$AD,TA!$I71,'OTV-广告位'!$AE:$AE,Market!$D$7)/SUMIFS('OTV-广告位'!$AI:$AI,'OTV-广告位'!$AF:$AF,TA!AM$63,'OTV-广告位'!$AD:$AD,TA!$I71,'OTV-广告位'!$AE:$AE,'OTV-广告位'!$AE$6)</f>
        <v>#DIV/0!</v>
      </c>
      <c r="AN71" s="149" t="e">
        <f>SUMIFS('OTV-广告位'!$AJ:$AJ,'OTV-广告位'!$AF:$AF,TA!AN$63,'OTV-广告位'!$AD:$AD,TA!$I71,'OTV-广告位'!$AE:$AE,Market!$D$7)/SUMIFS('OTV-广告位'!$AI:$AI,'OTV-广告位'!$AF:$AF,TA!AN$63,'OTV-广告位'!$AD:$AD,TA!$I71,'OTV-广告位'!$AE:$AE,'OTV-广告位'!$AE$6)</f>
        <v>#DIV/0!</v>
      </c>
      <c r="AO71" s="149" t="e">
        <f>SUMIFS('OTV-广告位'!$AM:$AM,'OTV-广告位'!$AF:$AF,TA!AO$63,'OTV-广告位'!$AD:$AD,TA!$I71,'OTV-广告位'!$B:$B,'OTV-广告位'!$B$8)/SUMIFS('OTV-广告位'!$AI:$AI,'OTV-广告位'!$AF:$AF,TA!AO$63,'OTV-广告位'!$AD:$AD,TA!$I71,'OTV-广告位'!$B:$B,'OTV-广告位'!$B$6)</f>
        <v>#DIV/0!</v>
      </c>
      <c r="AP71" s="149" t="e">
        <f>SUMIFS('OTV-广告位'!$AM:$AM,'OTV-广告位'!$AF:$AF,TA!AP$63,'OTV-广告位'!$AD:$AD,TA!$I71,'OTV-广告位'!$B:$B,'OTV-广告位'!$B$8)/SUMIFS('OTV-广告位'!$AI:$AI,'OTV-广告位'!$AF:$AF,TA!AP$63,'OTV-广告位'!$AD:$AD,TA!$I71,'OTV-广告位'!$B:$B,'OTV-广告位'!$B$6)</f>
        <v>#DIV/0!</v>
      </c>
      <c r="AR71" s="148" t="str">
        <f t="shared" si="87"/>
        <v>佛山</v>
      </c>
      <c r="AS71" s="150" t="e">
        <f>SUMIFS('OTV-广告位'!$AJ:$AJ,'OTV-广告位'!$AF:$AF,TA!AS$63,'OTV-广告位'!$AD:$AD,TA!$I71,'OTV-广告位'!$AE:$AE,Market!$D$7)/SUMIFS('OTV-广告位'!$AG:$AG,'OTV-广告位'!$AF:$AF,TA!AS$63,'OTV-广告位'!$AD:$AD,TA!$I71,'OTV-广告位'!$AE:$AE,'OTV-广告位'!$AE$6)*1000</f>
        <v>#DIV/0!</v>
      </c>
      <c r="AT71" s="150" t="e">
        <f>SUMIFS('OTV-广告位'!$AJ:$AJ,'OTV-广告位'!$AF:$AF,TA!AT$63,'OTV-广告位'!$AD:$AD,TA!$I71,'OTV-广告位'!$AE:$AE,Market!$D$7)/SUMIFS('OTV-广告位'!$AG:$AG,'OTV-广告位'!$AF:$AF,TA!AT$63,'OTV-广告位'!$AD:$AD,TA!$I71,'OTV-广告位'!$AE:$AE,'OTV-广告位'!$AE$6)*1000</f>
        <v>#DIV/0!</v>
      </c>
      <c r="AU71" s="150" t="e">
        <f>SUMIFS('OTV-广告位'!$AJ:$AJ,'OTV-广告位'!$AF:$AF,TA!AU$63,'OTV-广告位'!$AD:$AD,TA!$I71,'OTV-广告位'!$AE:$AE,Market!$D$7)/SUMIFS('OTV-广告位'!$AG:$AG,'OTV-广告位'!$AF:$AF,TA!AU$63,'OTV-广告位'!$AD:$AD,TA!$I71,'OTV-广告位'!$AE:$AE,'OTV-广告位'!$AE$6)*1000</f>
        <v>#DIV/0!</v>
      </c>
      <c r="AV71" s="151" t="e">
        <f>SUMIFS('OTV-广告位'!$AM:$AM,'OTV-广告位'!$AF:$AF,TA!AV$63,'OTV-广告位'!$AD:$AD,TA!$I71,'OTV-广告位'!$B:$B,'OTV-广告位'!$B$8)/SUMIFS('OTV-广告位'!$AG:$AG,'OTV-广告位'!$AF:$AF,TA!AV$63,'OTV-广告位'!$AD:$AD,TA!$I71,'OTV-广告位'!$B:$B,'OTV-广告位'!$B$6)*1000</f>
        <v>#DIV/0!</v>
      </c>
      <c r="AW71" s="151" t="e">
        <f>SUMIFS('OTV-广告位'!$AM:$AM,'OTV-广告位'!$AF:$AF,TA!AW$63,'OTV-广告位'!$AD:$AD,TA!$I71,'OTV-广告位'!$B:$B,'OTV-广告位'!$B$8)/SUMIFS('OTV-广告位'!$AG:$AG,'OTV-广告位'!$AF:$AF,TA!AW$63,'OTV-广告位'!$AD:$AD,TA!$I71,'OTV-广告位'!$B:$B,'OTV-广告位'!$B$6)*1000</f>
        <v>#DIV/0!</v>
      </c>
      <c r="AY71" s="148" t="str">
        <f t="shared" si="88"/>
        <v>佛山</v>
      </c>
      <c r="AZ71" s="150" t="e">
        <f>Cost!N11/SUMIFS('OTV-广告位'!$AJ:$AJ,'OTV-广告位'!$AD:$AD,TA!$AY71,'OTV-广告位'!$AF:$AF,TA!AZ$63,'OTV-广告位'!$AE:$AE,Market!$D$7)</f>
        <v>#DIV/0!</v>
      </c>
      <c r="BA71" s="150" t="e">
        <f>Cost!P11/SUMIFS('OTV-广告位'!$AJ:$AJ,'OTV-广告位'!$AD:$AD,TA!$AY71,'OTV-广告位'!$AF:$AF,TA!BA$63,'OTV-广告位'!$AE:$AE,Market!$D$7)</f>
        <v>#DIV/0!</v>
      </c>
      <c r="BB71" s="150" t="e">
        <f>Cost!Q11/SUMIFS('OTV-广告位'!$AJ:$AJ,'OTV-广告位'!$AD:$AD,TA!$AY71,'OTV-广告位'!$AF:$AF,TA!BB$63,'OTV-广告位'!$AE:$AE,Market!$D$7)</f>
        <v>#DIV/0!</v>
      </c>
      <c r="BC71" s="150" t="e">
        <f>Cost!#REF!/SUMIFS('OTV-广告位'!$AJ:$AJ,'OTV-广告位'!$AD:$AD,TA!$AY71,'OTV-广告位'!$AF:$AF,TA!BC$63,'OTV-广告位'!$AE:$AE,Market!$D$7)</f>
        <v>#REF!</v>
      </c>
      <c r="BD71" s="150" t="e">
        <f>Cost!#REF!/SUMIFS('OTV-广告位'!$AJ:$AJ,'OTV-广告位'!$AD:$AD,TA!$AY71,'OTV-广告位'!$AF:$AF,TA!BD$63,'OTV-广告位'!$AE:$AE,Market!$D$7)</f>
        <v>#REF!</v>
      </c>
    </row>
    <row r="72" spans="2:56" hidden="1">
      <c r="B72" s="152" t="s">
        <v>120</v>
      </c>
      <c r="C72" s="149">
        <f>SUMIFS(Spotplan!$E:$E,Spotplan!$B:$B,TA!C$63,Spotplan!$C:$C,TA!$B72,Spotplan!$A:$A,TA!$B$62)/SUMIFS(Spotplan!$E:$E,Spotplan!$C:$C,TA!$B72,Spotplan!$A:$A,TA!$B$62)</f>
        <v>0.4924924924924925</v>
      </c>
      <c r="D72" s="149">
        <f>SUMIFS(Spotplan!$E:$E,Spotplan!$B:$B,TA!D$63,Spotplan!$C:$C,TA!$B72,Spotplan!$A:$A,TA!$B$62)/SUMIFS(Spotplan!$E:$E,Spotplan!$C:$C,TA!$B72,Spotplan!$A:$A,TA!$B$62)</f>
        <v>0.27260593927260596</v>
      </c>
      <c r="E72" s="149">
        <f>SUMIFS(Spotplan!$E:$E,Spotplan!$B:$B,TA!E$63,Spotplan!$C:$C,TA!$B72,Spotplan!$A:$A,TA!$B$62)/SUMIFS(Spotplan!$E:$E,Spotplan!$C:$C,TA!$B72,Spotplan!$A:$A,TA!$B$62)</f>
        <v>0.16016016016016016</v>
      </c>
      <c r="F72" s="149">
        <f>SUMIFS(Spotplan!$E:$E,Spotplan!$B:$B,TA!F$63,Spotplan!$C:$C,TA!$B72,Spotplan!$A:$A,TA!$B$62)/SUMIFS(Spotplan!$E:$E,Spotplan!$C:$C,TA!$B72,Spotplan!$A:$A,TA!$B$62)</f>
        <v>0</v>
      </c>
      <c r="G72" s="149">
        <f>SUMIFS(Spotplan!$E:$E,Spotplan!$B:$B,TA!G$63,Spotplan!$C:$C,TA!$B72,Spotplan!$A:$A,TA!$B$62)/SUMIFS(Spotplan!$E:$E,Spotplan!$C:$C,TA!$B72,Spotplan!$A:$A,TA!$B$62)</f>
        <v>0</v>
      </c>
      <c r="I72" s="148" t="str">
        <f t="shared" si="77"/>
        <v>成都</v>
      </c>
      <c r="J72" s="149" t="e">
        <f>SUMIFS('OTV-广告位'!$AG:$AG,'OTV-广告位'!$AF:$AF,TA!J$63,'OTV-广告位'!$AD:$AD,TA!$I72,'OTV-广告位'!$AE:$AE,'OTV-广告位'!$AE$7)/SUMIFS('OTV-广告位'!$AG:$AG,'OTV-广告位'!$AF:$AF,TA!J$63,'OTV-广告位'!$AD:$AD,TA!$I72,'OTV-广告位'!$AE:$AE,'OTV-广告位'!$AE$6)</f>
        <v>#DIV/0!</v>
      </c>
      <c r="K72" s="149" t="e">
        <f>SUMIFS('OTV-广告位'!$AG:$AG,'OTV-广告位'!$AF:$AF,TA!K$63,'OTV-广告位'!$AD:$AD,TA!$I72,'OTV-广告位'!$AE:$AE,'OTV-广告位'!$AE$7)/SUMIFS('OTV-广告位'!$AG:$AG,'OTV-广告位'!$AF:$AF,TA!K$63,'OTV-广告位'!$AD:$AD,TA!$I72,'OTV-广告位'!$AE:$AE,'OTV-广告位'!$AE$6)</f>
        <v>#DIV/0!</v>
      </c>
      <c r="L72" s="149" t="e">
        <f>SUMIFS('OTV-广告位'!$AG:$AG,'OTV-广告位'!$AF:$AF,TA!L$63,'OTV-广告位'!$AD:$AD,TA!$I72,'OTV-广告位'!$AE:$AE,'OTV-广告位'!$AE$7)/SUMIFS('OTV-广告位'!$AG:$AG,'OTV-广告位'!$AF:$AF,TA!L$63,'OTV-广告位'!$AD:$AD,TA!$I72,'OTV-广告位'!$AE:$AE,'OTV-广告位'!$AE$6)</f>
        <v>#DIV/0!</v>
      </c>
      <c r="M72" s="149" t="e">
        <f>SUMIFS('OTV-广告位'!$AG:$AG,'OTV-广告位'!$AF:$AF,TA!M$63,'OTV-广告位'!$AD:$AD,TA!$I72,'OTV-广告位'!$B:$B,'OTV-广告位'!$B$7)/SUMIFS('OTV-广告位'!$AG:$AG,'OTV-广告位'!$AF:$AF,TA!M$63,'OTV-广告位'!$AD:$AD,TA!$I72,'OTV-广告位'!$B:$B,'OTV-广告位'!$B$6)</f>
        <v>#DIV/0!</v>
      </c>
      <c r="N72" s="149" t="e">
        <f>SUMIFS('OTV-广告位'!$AG:$AG,'OTV-广告位'!$AF:$AF,TA!N$63,'OTV-广告位'!$AD:$AD,TA!$I72,'OTV-广告位'!$B:$B,'OTV-广告位'!$B$7)/SUMIFS('OTV-广告位'!$AG:$AG,'OTV-广告位'!$AF:$AF,TA!N$63,'OTV-广告位'!$AD:$AD,TA!$I72,'OTV-广告位'!$B:$B,'OTV-广告位'!$B$6)</f>
        <v>#DIV/0!</v>
      </c>
      <c r="P72" s="148" t="str">
        <f t="shared" si="84"/>
        <v>成都</v>
      </c>
      <c r="Q72" s="149" t="e">
        <f>SUMIFS('OTV-广告位'!$AG:$AG,'OTV-广告位'!$AF:$AF,TA!Q$63,'OTV-广告位'!$AD:$AD,TA!$I72,'OTV-广告位'!$AE:$AE,Market!$D$7)/SUMIFS('OTV-广告位'!$AG:$AG,'OTV-广告位'!$AF:$AF,TA!Q$63,'OTV-广告位'!$AD:$AD,TA!$I72,'OTV-广告位'!$AE:$AE,'OTV-广告位'!$AE$7)</f>
        <v>#DIV/0!</v>
      </c>
      <c r="R72" s="149" t="e">
        <f>SUMIFS('OTV-广告位'!$AG:$AG,'OTV-广告位'!$AF:$AF,TA!R$63,'OTV-广告位'!$AD:$AD,TA!$I72,'OTV-广告位'!$AE:$AE,Market!$D$7)/SUMIFS('OTV-广告位'!$AG:$AG,'OTV-广告位'!$AF:$AF,TA!R$63,'OTV-广告位'!$AD:$AD,TA!$I72,'OTV-广告位'!$AE:$AE,'OTV-广告位'!$AE$7)</f>
        <v>#DIV/0!</v>
      </c>
      <c r="S72" s="149" t="e">
        <f>SUMIFS('OTV-广告位'!$AG:$AG,'OTV-广告位'!$AF:$AF,TA!S$63,'OTV-广告位'!$AD:$AD,TA!$I72,'OTV-广告位'!$AE:$AE,Market!$D$7)/SUMIFS('OTV-广告位'!$AG:$AG,'OTV-广告位'!$AF:$AF,TA!S$63,'OTV-广告位'!$AD:$AD,TA!$I72,'OTV-广告位'!$AE:$AE,'OTV-广告位'!$AE$7)</f>
        <v>#DIV/0!</v>
      </c>
      <c r="T72" s="149" t="e">
        <f>SUMIFS('OTV-广告位'!$AG:$AG,'OTV-广告位'!$AF:$AF,TA!T$63,'OTV-广告位'!$AD:$AD,TA!$I72,'OTV-广告位'!$B:$B,'OTV-广告位'!$B$8)/SUMIFS('OTV-广告位'!$AG:$AG,'OTV-广告位'!$AF:$AF,TA!T$63,'OTV-广告位'!$AD:$AD,TA!$I72,'OTV-广告位'!$B:$B,'OTV-广告位'!$B$7)</f>
        <v>#DIV/0!</v>
      </c>
      <c r="U72" s="149" t="e">
        <f>SUMIFS('OTV-广告位'!$AG:$AG,'OTV-广告位'!$AF:$AF,TA!U$63,'OTV-广告位'!$AD:$AD,TA!$I72,'OTV-广告位'!$B:$B,'OTV-广告位'!$B$8)/SUMIFS('OTV-广告位'!$AG:$AG,'OTV-广告位'!$AF:$AF,TA!U$63,'OTV-广告位'!$AD:$AD,TA!$I72,'OTV-广告位'!$B:$B,'OTV-广告位'!$B$7)</f>
        <v>#DIV/0!</v>
      </c>
      <c r="W72" s="148" t="str">
        <f t="shared" si="79"/>
        <v>成都</v>
      </c>
      <c r="X72" s="149" t="e">
        <f>SUMIFS('OTV-广告位'!$AG:$AG,'OTV-广告位'!$AF:$AF,TA!X$63,'OTV-广告位'!$AD:$AD,TA!$I72,'OTV-广告位'!$AE:$AE,$W$6)/SUMIFS('OTV-广告位'!$AG:$AG,'OTV-广告位'!$AF:$AF,TA!X$63,'OTV-广告位'!$AD:$AD,TA!$I72,'OTV-广告位'!$AE:$AE,'OTV-广告位'!$AE$7)</f>
        <v>#DIV/0!</v>
      </c>
      <c r="Y72" s="149" t="e">
        <f>SUMIFS('OTV-广告位'!$AG:$AG,'OTV-广告位'!$AF:$AF,TA!Y$63,'OTV-广告位'!$AD:$AD,TA!$I72,'OTV-广告位'!$AE:$AE,$W$6)/SUMIFS('OTV-广告位'!$AG:$AG,'OTV-广告位'!$AF:$AF,TA!Y$63,'OTV-广告位'!$AD:$AD,TA!$I72,'OTV-广告位'!$AE:$AE,'OTV-广告位'!$AE$7)</f>
        <v>#DIV/0!</v>
      </c>
      <c r="Z72" s="149" t="e">
        <f>SUMIFS('OTV-广告位'!$AG:$AG,'OTV-广告位'!$AF:$AF,TA!Z$63,'OTV-广告位'!$AD:$AD,TA!$I72,'OTV-广告位'!$AE:$AE,$W$6)/SUMIFS('OTV-广告位'!$AG:$AG,'OTV-广告位'!$AF:$AF,TA!Z$63,'OTV-广告位'!$AD:$AD,TA!$I72,'OTV-广告位'!$AE:$AE,'OTV-广告位'!$AE$7)</f>
        <v>#DIV/0!</v>
      </c>
      <c r="AA72" s="149" t="e">
        <f>SUMIFS('OTV-广告位'!$AG:$AG,'OTV-广告位'!$AF:$AF,TA!AA$63,'OTV-广告位'!$AD:$AD,TA!$I72,'OTV-广告位'!$B:$B,'OTV-广告位'!$B$8)/SUMIFS('OTV-广告位'!$AG:$AG,'OTV-广告位'!$AF:$AF,TA!AA$63,'OTV-广告位'!$AD:$AD,TA!$I72,'OTV-广告位'!$B:$B,'OTV-广告位'!$B$7)</f>
        <v>#DIV/0!</v>
      </c>
      <c r="AB72" s="149" t="e">
        <f>SUMIFS('OTV-广告位'!$AG:$AG,'OTV-广告位'!$AF:$AF,TA!AB$63,'OTV-广告位'!$AD:$AD,TA!$I72,'OTV-广告位'!$B:$B,'OTV-广告位'!$B$8)/SUMIFS('OTV-广告位'!$AG:$AG,'OTV-广告位'!$AF:$AF,TA!AB$63,'OTV-广告位'!$AD:$AD,TA!$I72,'OTV-广告位'!$B:$B,'OTV-广告位'!$B$7)</f>
        <v>#DIV/0!</v>
      </c>
      <c r="AD72" s="148" t="str">
        <f t="shared" si="85"/>
        <v>成都</v>
      </c>
      <c r="AE72" s="149" t="e">
        <f>SUMIFS('OTV-广告位'!$AI:$AI,'OTV-广告位'!$AF:$AF,TA!AE$63,'OTV-广告位'!$AD:$AD,TA!$I72,'OTV-广告位'!$AE:$AE,Market!$D$7)/SUMIFS('OTV-广告位'!$AI:$AI,'OTV-广告位'!$AF:$AF,TA!AE$63,'OTV-广告位'!$AD:$AD,TA!$I72,'OTV-广告位'!$AE:$AE,'OTV-广告位'!$B$7)</f>
        <v>#DIV/0!</v>
      </c>
      <c r="AF72" s="149" t="e">
        <f>SUMIFS('OTV-广告位'!$AI:$AI,'OTV-广告位'!$AF:$AF,TA!AF$63,'OTV-广告位'!$AD:$AD,TA!$I72,'OTV-广告位'!$AE:$AE,Market!$D$7)/SUMIFS('OTV-广告位'!$AI:$AI,'OTV-广告位'!$AF:$AF,TA!AF$63,'OTV-广告位'!$AD:$AD,TA!$I72,'OTV-广告位'!$AE:$AE,'OTV-广告位'!$B$7)</f>
        <v>#DIV/0!</v>
      </c>
      <c r="AG72" s="149" t="e">
        <f>SUMIFS('OTV-广告位'!$AI:$AI,'OTV-广告位'!$AF:$AF,TA!AG$63,'OTV-广告位'!$AD:$AD,TA!$I72,'OTV-广告位'!$AE:$AE,Market!$D$7)/SUMIFS('OTV-广告位'!$AI:$AI,'OTV-广告位'!$AF:$AF,TA!AG$63,'OTV-广告位'!$AD:$AD,TA!$I72,'OTV-广告位'!$AE:$AE,'OTV-广告位'!$B$7)</f>
        <v>#DIV/0!</v>
      </c>
      <c r="AH72" s="149" t="e">
        <f>SUMIFS('OTV-广告位'!$AI:$AI,'OTV-广告位'!$AF:$AF,TA!AH$63,'OTV-广告位'!$AD:$AD,TA!$I72,'OTV-广告位'!$B:$B,'OTV-广告位'!$B$8)/SUMIFS('OTV-广告位'!$AI:$AI,'OTV-广告位'!$AF:$AF,TA!AH$63,'OTV-广告位'!$AD:$AD,TA!$I72,'OTV-广告位'!$B:$B,'OTV-广告位'!$B$7)</f>
        <v>#DIV/0!</v>
      </c>
      <c r="AI72" s="149" t="e">
        <f>SUMIFS('OTV-广告位'!$AI:$AI,'OTV-广告位'!$AF:$AF,TA!AI$63,'OTV-广告位'!$AD:$AD,TA!$I72,'OTV-广告位'!$B:$B,'OTV-广告位'!$B$8)/SUMIFS('OTV-广告位'!$AI:$AI,'OTV-广告位'!$AF:$AF,TA!AI$63,'OTV-广告位'!$AD:$AD,TA!$I72,'OTV-广告位'!$B:$B,'OTV-广告位'!$B$7)</f>
        <v>#DIV/0!</v>
      </c>
      <c r="AK72" s="148" t="str">
        <f t="shared" si="86"/>
        <v>成都</v>
      </c>
      <c r="AL72" s="149" t="e">
        <f>SUMIFS('OTV-广告位'!$AJ:$AJ,'OTV-广告位'!$AF:$AF,TA!AL$63,'OTV-广告位'!$AD:$AD,TA!$I72,'OTV-广告位'!$AE:$AE,Market!$D$7)/SUMIFS('OTV-广告位'!$AI:$AI,'OTV-广告位'!$AF:$AF,TA!AL$63,'OTV-广告位'!$AD:$AD,TA!$I72,'OTV-广告位'!$AE:$AE,'OTV-广告位'!$AE$6)</f>
        <v>#DIV/0!</v>
      </c>
      <c r="AM72" s="149" t="e">
        <f>SUMIFS('OTV-广告位'!$AJ:$AJ,'OTV-广告位'!$AF:$AF,TA!AM$63,'OTV-广告位'!$AD:$AD,TA!$I72,'OTV-广告位'!$AE:$AE,Market!$D$7)/SUMIFS('OTV-广告位'!$AI:$AI,'OTV-广告位'!$AF:$AF,TA!AM$63,'OTV-广告位'!$AD:$AD,TA!$I72,'OTV-广告位'!$AE:$AE,'OTV-广告位'!$AE$6)</f>
        <v>#DIV/0!</v>
      </c>
      <c r="AN72" s="149" t="e">
        <f>SUMIFS('OTV-广告位'!$AJ:$AJ,'OTV-广告位'!$AF:$AF,TA!AN$63,'OTV-广告位'!$AD:$AD,TA!$I72,'OTV-广告位'!$AE:$AE,Market!$D$7)/SUMIFS('OTV-广告位'!$AI:$AI,'OTV-广告位'!$AF:$AF,TA!AN$63,'OTV-广告位'!$AD:$AD,TA!$I72,'OTV-广告位'!$AE:$AE,'OTV-广告位'!$AE$6)</f>
        <v>#DIV/0!</v>
      </c>
      <c r="AO72" s="149" t="e">
        <f>SUMIFS('OTV-广告位'!$AM:$AM,'OTV-广告位'!$AF:$AF,TA!AO$63,'OTV-广告位'!$AD:$AD,TA!$I72,'OTV-广告位'!$B:$B,'OTV-广告位'!$B$8)/SUMIFS('OTV-广告位'!$AI:$AI,'OTV-广告位'!$AF:$AF,TA!AO$63,'OTV-广告位'!$AD:$AD,TA!$I72,'OTV-广告位'!$B:$B,'OTV-广告位'!$B$6)</f>
        <v>#DIV/0!</v>
      </c>
      <c r="AP72" s="149" t="e">
        <f>SUMIFS('OTV-广告位'!$AM:$AM,'OTV-广告位'!$AF:$AF,TA!AP$63,'OTV-广告位'!$AD:$AD,TA!$I72,'OTV-广告位'!$B:$B,'OTV-广告位'!$B$8)/SUMIFS('OTV-广告位'!$AI:$AI,'OTV-广告位'!$AF:$AF,TA!AP$63,'OTV-广告位'!$AD:$AD,TA!$I72,'OTV-广告位'!$B:$B,'OTV-广告位'!$B$6)</f>
        <v>#DIV/0!</v>
      </c>
      <c r="AR72" s="148" t="str">
        <f t="shared" si="87"/>
        <v>成都</v>
      </c>
      <c r="AS72" s="150" t="e">
        <f>SUMIFS('OTV-广告位'!$AJ:$AJ,'OTV-广告位'!$AF:$AF,TA!AS$63,'OTV-广告位'!$AD:$AD,TA!$I72,'OTV-广告位'!$AE:$AE,Market!$D$7)/SUMIFS('OTV-广告位'!$AG:$AG,'OTV-广告位'!$AF:$AF,TA!AS$63,'OTV-广告位'!$AD:$AD,TA!$I72,'OTV-广告位'!$AE:$AE,'OTV-广告位'!$AE$6)*1000</f>
        <v>#DIV/0!</v>
      </c>
      <c r="AT72" s="150" t="e">
        <f>SUMIFS('OTV-广告位'!$AJ:$AJ,'OTV-广告位'!$AF:$AF,TA!AT$63,'OTV-广告位'!$AD:$AD,TA!$I72,'OTV-广告位'!$AE:$AE,Market!$D$7)/SUMIFS('OTV-广告位'!$AG:$AG,'OTV-广告位'!$AF:$AF,TA!AT$63,'OTV-广告位'!$AD:$AD,TA!$I72,'OTV-广告位'!$AE:$AE,'OTV-广告位'!$AE$6)*1000</f>
        <v>#DIV/0!</v>
      </c>
      <c r="AU72" s="150" t="e">
        <f>SUMIFS('OTV-广告位'!$AJ:$AJ,'OTV-广告位'!$AF:$AF,TA!AU$63,'OTV-广告位'!$AD:$AD,TA!$I72,'OTV-广告位'!$AE:$AE,Market!$D$7)/SUMIFS('OTV-广告位'!$AG:$AG,'OTV-广告位'!$AF:$AF,TA!AU$63,'OTV-广告位'!$AD:$AD,TA!$I72,'OTV-广告位'!$AE:$AE,'OTV-广告位'!$AE$6)*1000</f>
        <v>#DIV/0!</v>
      </c>
      <c r="AV72" s="151" t="e">
        <f>SUMIFS('OTV-广告位'!$AM:$AM,'OTV-广告位'!$AF:$AF,TA!AV$63,'OTV-广告位'!$AD:$AD,TA!$I72,'OTV-广告位'!$B:$B,'OTV-广告位'!$B$8)/SUMIFS('OTV-广告位'!$AG:$AG,'OTV-广告位'!$AF:$AF,TA!AV$63,'OTV-广告位'!$AD:$AD,TA!$I72,'OTV-广告位'!$B:$B,'OTV-广告位'!$B$6)*1000</f>
        <v>#DIV/0!</v>
      </c>
      <c r="AW72" s="151" t="e">
        <f>SUMIFS('OTV-广告位'!$AM:$AM,'OTV-广告位'!$AF:$AF,TA!AW$63,'OTV-广告位'!$AD:$AD,TA!$I72,'OTV-广告位'!$B:$B,'OTV-广告位'!$B$8)/SUMIFS('OTV-广告位'!$AG:$AG,'OTV-广告位'!$AF:$AF,TA!AW$63,'OTV-广告位'!$AD:$AD,TA!$I72,'OTV-广告位'!$B:$B,'OTV-广告位'!$B$6)*1000</f>
        <v>#DIV/0!</v>
      </c>
      <c r="AY72" s="148" t="str">
        <f t="shared" si="88"/>
        <v>成都</v>
      </c>
      <c r="AZ72" s="150" t="e">
        <f>Cost!N12/SUMIFS('OTV-广告位'!$AJ:$AJ,'OTV-广告位'!$AD:$AD,TA!$AY72,'OTV-广告位'!$AF:$AF,TA!AZ$63,'OTV-广告位'!$AE:$AE,Market!$D$7)</f>
        <v>#DIV/0!</v>
      </c>
      <c r="BA72" s="150" t="e">
        <f>Cost!P12/SUMIFS('OTV-广告位'!$AJ:$AJ,'OTV-广告位'!$AD:$AD,TA!$AY72,'OTV-广告位'!$AF:$AF,TA!BA$63,'OTV-广告位'!$AE:$AE,Market!$D$7)</f>
        <v>#DIV/0!</v>
      </c>
      <c r="BB72" s="150" t="e">
        <f>Cost!Q12/SUMIFS('OTV-广告位'!$AJ:$AJ,'OTV-广告位'!$AD:$AD,TA!$AY72,'OTV-广告位'!$AF:$AF,TA!BB$63,'OTV-广告位'!$AE:$AE,Market!$D$7)</f>
        <v>#DIV/0!</v>
      </c>
      <c r="BC72" s="150" t="e">
        <f>Cost!#REF!/SUMIFS('OTV-广告位'!$AJ:$AJ,'OTV-广告位'!$AD:$AD,TA!$AY72,'OTV-广告位'!$AF:$AF,TA!BC$63,'OTV-广告位'!$AE:$AE,Market!$D$7)</f>
        <v>#REF!</v>
      </c>
      <c r="BD72" s="150" t="e">
        <f>Cost!#REF!/SUMIFS('OTV-广告位'!$AJ:$AJ,'OTV-广告位'!$AD:$AD,TA!$AY72,'OTV-广告位'!$AF:$AF,TA!BD$63,'OTV-广告位'!$AE:$AE,Market!$D$7)</f>
        <v>#REF!</v>
      </c>
    </row>
    <row r="73" spans="2:56" hidden="1">
      <c r="B73" s="152" t="s">
        <v>3</v>
      </c>
      <c r="C73" s="149">
        <f>SUMIFS(Spotplan!$E:$E,Spotplan!$B:$B,TA!C$63,Spotplan!$C:$C,TA!$B73,Spotplan!$A:$A,TA!$B$62)/SUMIFS(Spotplan!$E:$E,Spotplan!$C:$C,TA!$B73,Spotplan!$A:$A,TA!$B$62)</f>
        <v>0.36614407620559636</v>
      </c>
      <c r="D73" s="149">
        <f>SUMIFS(Spotplan!$E:$E,Spotplan!$B:$B,TA!D$63,Spotplan!$C:$C,TA!$B73,Spotplan!$A:$A,TA!$B$62)/SUMIFS(Spotplan!$E:$E,Spotplan!$C:$C,TA!$B73,Spotplan!$A:$A,TA!$B$62)</f>
        <v>0.46864457233578088</v>
      </c>
      <c r="E73" s="149">
        <f>SUMIFS(Spotplan!$E:$E,Spotplan!$B:$B,TA!E$63,Spotplan!$C:$C,TA!$B73,Spotplan!$A:$A,TA!$B$62)/SUMIFS(Spotplan!$E:$E,Spotplan!$C:$C,TA!$B73,Spotplan!$A:$A,TA!$B$62)</f>
        <v>8.1861480452470742E-2</v>
      </c>
      <c r="F73" s="149">
        <f>SUMIFS(Spotplan!$E:$E,Spotplan!$B:$B,TA!F$63,Spotplan!$C:$C,TA!$B73,Spotplan!$A:$A,TA!$B$62)/SUMIFS(Spotplan!$E:$E,Spotplan!$C:$C,TA!$B73,Spotplan!$A:$A,TA!$B$62)</f>
        <v>0</v>
      </c>
      <c r="G73" s="149">
        <f>SUMIFS(Spotplan!$E:$E,Spotplan!$B:$B,TA!G$63,Spotplan!$C:$C,TA!$B73,Spotplan!$A:$A,TA!$B$62)/SUMIFS(Spotplan!$E:$E,Spotplan!$C:$C,TA!$B73,Spotplan!$A:$A,TA!$B$62)</f>
        <v>0</v>
      </c>
      <c r="I73" s="148" t="str">
        <f t="shared" si="77"/>
        <v>南京</v>
      </c>
      <c r="J73" s="149" t="e">
        <f>SUMIFS('OTV-广告位'!$AG:$AG,'OTV-广告位'!$AF:$AF,TA!J$63,'OTV-广告位'!$AD:$AD,TA!$I73,'OTV-广告位'!$AE:$AE,'OTV-广告位'!$AE$7)/SUMIFS('OTV-广告位'!$AG:$AG,'OTV-广告位'!$AF:$AF,TA!J$63,'OTV-广告位'!$AD:$AD,TA!$I73,'OTV-广告位'!$AE:$AE,'OTV-广告位'!$AE$6)</f>
        <v>#DIV/0!</v>
      </c>
      <c r="K73" s="149" t="e">
        <f>SUMIFS('OTV-广告位'!$AG:$AG,'OTV-广告位'!$AF:$AF,TA!K$63,'OTV-广告位'!$AD:$AD,TA!$I73,'OTV-广告位'!$AE:$AE,'OTV-广告位'!$AE$7)/SUMIFS('OTV-广告位'!$AG:$AG,'OTV-广告位'!$AF:$AF,TA!K$63,'OTV-广告位'!$AD:$AD,TA!$I73,'OTV-广告位'!$AE:$AE,'OTV-广告位'!$AE$6)</f>
        <v>#DIV/0!</v>
      </c>
      <c r="L73" s="149" t="e">
        <f>SUMIFS('OTV-广告位'!$AG:$AG,'OTV-广告位'!$AF:$AF,TA!L$63,'OTV-广告位'!$AD:$AD,TA!$I73,'OTV-广告位'!$AE:$AE,'OTV-广告位'!$AE$7)/SUMIFS('OTV-广告位'!$AG:$AG,'OTV-广告位'!$AF:$AF,TA!L$63,'OTV-广告位'!$AD:$AD,TA!$I73,'OTV-广告位'!$AE:$AE,'OTV-广告位'!$AE$6)</f>
        <v>#DIV/0!</v>
      </c>
      <c r="M73" s="149" t="e">
        <f>SUMIFS('OTV-广告位'!$AG:$AG,'OTV-广告位'!$AF:$AF,TA!M$63,'OTV-广告位'!$AD:$AD,TA!$I73,'OTV-广告位'!$B:$B,'OTV-广告位'!$B$7)/SUMIFS('OTV-广告位'!$AG:$AG,'OTV-广告位'!$AF:$AF,TA!M$63,'OTV-广告位'!$AD:$AD,TA!$I73,'OTV-广告位'!$B:$B,'OTV-广告位'!$B$6)</f>
        <v>#DIV/0!</v>
      </c>
      <c r="N73" s="149" t="e">
        <f>SUMIFS('OTV-广告位'!$AG:$AG,'OTV-广告位'!$AF:$AF,TA!N$63,'OTV-广告位'!$AD:$AD,TA!$I73,'OTV-广告位'!$B:$B,'OTV-广告位'!$B$7)/SUMIFS('OTV-广告位'!$AG:$AG,'OTV-广告位'!$AF:$AF,TA!N$63,'OTV-广告位'!$AD:$AD,TA!$I73,'OTV-广告位'!$B:$B,'OTV-广告位'!$B$6)</f>
        <v>#DIV/0!</v>
      </c>
      <c r="P73" s="148" t="str">
        <f t="shared" si="84"/>
        <v>南京</v>
      </c>
      <c r="Q73" s="149" t="e">
        <f>SUMIFS('OTV-广告位'!$AG:$AG,'OTV-广告位'!$AF:$AF,TA!Q$63,'OTV-广告位'!$AD:$AD,TA!$I73,'OTV-广告位'!$AE:$AE,Market!$D$7)/SUMIFS('OTV-广告位'!$AG:$AG,'OTV-广告位'!$AF:$AF,TA!Q$63,'OTV-广告位'!$AD:$AD,TA!$I73,'OTV-广告位'!$AE:$AE,'OTV-广告位'!$AE$7)</f>
        <v>#DIV/0!</v>
      </c>
      <c r="R73" s="149" t="e">
        <f>SUMIFS('OTV-广告位'!$AG:$AG,'OTV-广告位'!$AF:$AF,TA!R$63,'OTV-广告位'!$AD:$AD,TA!$I73,'OTV-广告位'!$AE:$AE,Market!$D$7)/SUMIFS('OTV-广告位'!$AG:$AG,'OTV-广告位'!$AF:$AF,TA!R$63,'OTV-广告位'!$AD:$AD,TA!$I73,'OTV-广告位'!$AE:$AE,'OTV-广告位'!$AE$7)</f>
        <v>#DIV/0!</v>
      </c>
      <c r="S73" s="149" t="e">
        <f>SUMIFS('OTV-广告位'!$AG:$AG,'OTV-广告位'!$AF:$AF,TA!S$63,'OTV-广告位'!$AD:$AD,TA!$I73,'OTV-广告位'!$AE:$AE,Market!$D$7)/SUMIFS('OTV-广告位'!$AG:$AG,'OTV-广告位'!$AF:$AF,TA!S$63,'OTV-广告位'!$AD:$AD,TA!$I73,'OTV-广告位'!$AE:$AE,'OTV-广告位'!$AE$7)</f>
        <v>#DIV/0!</v>
      </c>
      <c r="T73" s="149" t="e">
        <f>SUMIFS('OTV-广告位'!$AG:$AG,'OTV-广告位'!$AF:$AF,TA!T$63,'OTV-广告位'!$AD:$AD,TA!$I73,'OTV-广告位'!$B:$B,'OTV-广告位'!$B$8)/SUMIFS('OTV-广告位'!$AG:$AG,'OTV-广告位'!$AF:$AF,TA!T$63,'OTV-广告位'!$AD:$AD,TA!$I73,'OTV-广告位'!$B:$B,'OTV-广告位'!$B$7)</f>
        <v>#DIV/0!</v>
      </c>
      <c r="U73" s="149" t="e">
        <f>SUMIFS('OTV-广告位'!$AG:$AG,'OTV-广告位'!$AF:$AF,TA!U$63,'OTV-广告位'!$AD:$AD,TA!$I73,'OTV-广告位'!$B:$B,'OTV-广告位'!$B$8)/SUMIFS('OTV-广告位'!$AG:$AG,'OTV-广告位'!$AF:$AF,TA!U$63,'OTV-广告位'!$AD:$AD,TA!$I73,'OTV-广告位'!$B:$B,'OTV-广告位'!$B$7)</f>
        <v>#DIV/0!</v>
      </c>
      <c r="W73" s="148" t="str">
        <f t="shared" si="79"/>
        <v>南京</v>
      </c>
      <c r="X73" s="149" t="e">
        <f>SUMIFS('OTV-广告位'!$AG:$AG,'OTV-广告位'!$AF:$AF,TA!X$63,'OTV-广告位'!$AD:$AD,TA!$I73,'OTV-广告位'!$AE:$AE,$W$6)/SUMIFS('OTV-广告位'!$AG:$AG,'OTV-广告位'!$AF:$AF,TA!X$63,'OTV-广告位'!$AD:$AD,TA!$I73,'OTV-广告位'!$AE:$AE,'OTV-广告位'!$AE$7)</f>
        <v>#DIV/0!</v>
      </c>
      <c r="Y73" s="149" t="e">
        <f>SUMIFS('OTV-广告位'!$AG:$AG,'OTV-广告位'!$AF:$AF,TA!Y$63,'OTV-广告位'!$AD:$AD,TA!$I73,'OTV-广告位'!$AE:$AE,$W$6)/SUMIFS('OTV-广告位'!$AG:$AG,'OTV-广告位'!$AF:$AF,TA!Y$63,'OTV-广告位'!$AD:$AD,TA!$I73,'OTV-广告位'!$AE:$AE,'OTV-广告位'!$AE$7)</f>
        <v>#DIV/0!</v>
      </c>
      <c r="Z73" s="149" t="e">
        <f>SUMIFS('OTV-广告位'!$AG:$AG,'OTV-广告位'!$AF:$AF,TA!Z$63,'OTV-广告位'!$AD:$AD,TA!$I73,'OTV-广告位'!$AE:$AE,$W$6)/SUMIFS('OTV-广告位'!$AG:$AG,'OTV-广告位'!$AF:$AF,TA!Z$63,'OTV-广告位'!$AD:$AD,TA!$I73,'OTV-广告位'!$AE:$AE,'OTV-广告位'!$AE$7)</f>
        <v>#DIV/0!</v>
      </c>
      <c r="AA73" s="149" t="e">
        <f>SUMIFS('OTV-广告位'!$AG:$AG,'OTV-广告位'!$AF:$AF,TA!AA$63,'OTV-广告位'!$AD:$AD,TA!$I73,'OTV-广告位'!$B:$B,'OTV-广告位'!$B$8)/SUMIFS('OTV-广告位'!$AG:$AG,'OTV-广告位'!$AF:$AF,TA!AA$63,'OTV-广告位'!$AD:$AD,TA!$I73,'OTV-广告位'!$B:$B,'OTV-广告位'!$B$7)</f>
        <v>#DIV/0!</v>
      </c>
      <c r="AB73" s="149" t="e">
        <f>SUMIFS('OTV-广告位'!$AG:$AG,'OTV-广告位'!$AF:$AF,TA!AB$63,'OTV-广告位'!$AD:$AD,TA!$I73,'OTV-广告位'!$B:$B,'OTV-广告位'!$B$8)/SUMIFS('OTV-广告位'!$AG:$AG,'OTV-广告位'!$AF:$AF,TA!AB$63,'OTV-广告位'!$AD:$AD,TA!$I73,'OTV-广告位'!$B:$B,'OTV-广告位'!$B$7)</f>
        <v>#DIV/0!</v>
      </c>
      <c r="AD73" s="148" t="str">
        <f t="shared" si="85"/>
        <v>南京</v>
      </c>
      <c r="AE73" s="149" t="e">
        <f>SUMIFS('OTV-广告位'!$AI:$AI,'OTV-广告位'!$AF:$AF,TA!AE$63,'OTV-广告位'!$AD:$AD,TA!$I73,'OTV-广告位'!$AE:$AE,Market!$D$7)/SUMIFS('OTV-广告位'!$AI:$AI,'OTV-广告位'!$AF:$AF,TA!AE$63,'OTV-广告位'!$AD:$AD,TA!$I73,'OTV-广告位'!$AE:$AE,'OTV-广告位'!$B$7)</f>
        <v>#DIV/0!</v>
      </c>
      <c r="AF73" s="149" t="e">
        <f>SUMIFS('OTV-广告位'!$AI:$AI,'OTV-广告位'!$AF:$AF,TA!AF$63,'OTV-广告位'!$AD:$AD,TA!$I73,'OTV-广告位'!$AE:$AE,Market!$D$7)/SUMIFS('OTV-广告位'!$AI:$AI,'OTV-广告位'!$AF:$AF,TA!AF$63,'OTV-广告位'!$AD:$AD,TA!$I73,'OTV-广告位'!$AE:$AE,'OTV-广告位'!$B$7)</f>
        <v>#DIV/0!</v>
      </c>
      <c r="AG73" s="149" t="e">
        <f>SUMIFS('OTV-广告位'!$AI:$AI,'OTV-广告位'!$AF:$AF,TA!AG$63,'OTV-广告位'!$AD:$AD,TA!$I73,'OTV-广告位'!$AE:$AE,Market!$D$7)/SUMIFS('OTV-广告位'!$AI:$AI,'OTV-广告位'!$AF:$AF,TA!AG$63,'OTV-广告位'!$AD:$AD,TA!$I73,'OTV-广告位'!$AE:$AE,'OTV-广告位'!$B$7)</f>
        <v>#DIV/0!</v>
      </c>
      <c r="AH73" s="149" t="e">
        <f>SUMIFS('OTV-广告位'!$AI:$AI,'OTV-广告位'!$AF:$AF,TA!AH$63,'OTV-广告位'!$AD:$AD,TA!$I73,'OTV-广告位'!$B:$B,'OTV-广告位'!$B$8)/SUMIFS('OTV-广告位'!$AI:$AI,'OTV-广告位'!$AF:$AF,TA!AH$63,'OTV-广告位'!$AD:$AD,TA!$I73,'OTV-广告位'!$B:$B,'OTV-广告位'!$B$7)</f>
        <v>#DIV/0!</v>
      </c>
      <c r="AI73" s="149" t="e">
        <f>SUMIFS('OTV-广告位'!$AI:$AI,'OTV-广告位'!$AF:$AF,TA!AI$63,'OTV-广告位'!$AD:$AD,TA!$I73,'OTV-广告位'!$B:$B,'OTV-广告位'!$B$8)/SUMIFS('OTV-广告位'!$AI:$AI,'OTV-广告位'!$AF:$AF,TA!AI$63,'OTV-广告位'!$AD:$AD,TA!$I73,'OTV-广告位'!$B:$B,'OTV-广告位'!$B$7)</f>
        <v>#DIV/0!</v>
      </c>
      <c r="AK73" s="148" t="str">
        <f t="shared" si="86"/>
        <v>南京</v>
      </c>
      <c r="AL73" s="149" t="e">
        <f>SUMIFS('OTV-广告位'!$AJ:$AJ,'OTV-广告位'!$AF:$AF,TA!AL$63,'OTV-广告位'!$AD:$AD,TA!$I73,'OTV-广告位'!$AE:$AE,Market!$D$7)/SUMIFS('OTV-广告位'!$AI:$AI,'OTV-广告位'!$AF:$AF,TA!AL$63,'OTV-广告位'!$AD:$AD,TA!$I73,'OTV-广告位'!$AE:$AE,'OTV-广告位'!$AE$6)</f>
        <v>#DIV/0!</v>
      </c>
      <c r="AM73" s="149" t="e">
        <f>SUMIFS('OTV-广告位'!$AJ:$AJ,'OTV-广告位'!$AF:$AF,TA!AM$63,'OTV-广告位'!$AD:$AD,TA!$I73,'OTV-广告位'!$AE:$AE,Market!$D$7)/SUMIFS('OTV-广告位'!$AI:$AI,'OTV-广告位'!$AF:$AF,TA!AM$63,'OTV-广告位'!$AD:$AD,TA!$I73,'OTV-广告位'!$AE:$AE,'OTV-广告位'!$AE$6)</f>
        <v>#DIV/0!</v>
      </c>
      <c r="AN73" s="149" t="e">
        <f>SUMIFS('OTV-广告位'!$AJ:$AJ,'OTV-广告位'!$AF:$AF,TA!AN$63,'OTV-广告位'!$AD:$AD,TA!$I73,'OTV-广告位'!$AE:$AE,Market!$D$7)/SUMIFS('OTV-广告位'!$AI:$AI,'OTV-广告位'!$AF:$AF,TA!AN$63,'OTV-广告位'!$AD:$AD,TA!$I73,'OTV-广告位'!$AE:$AE,'OTV-广告位'!$AE$6)</f>
        <v>#DIV/0!</v>
      </c>
      <c r="AO73" s="149" t="e">
        <f>SUMIFS('OTV-广告位'!$AM:$AM,'OTV-广告位'!$AF:$AF,TA!AO$63,'OTV-广告位'!$AD:$AD,TA!$I73,'OTV-广告位'!$B:$B,'OTV-广告位'!$B$8)/SUMIFS('OTV-广告位'!$AI:$AI,'OTV-广告位'!$AF:$AF,TA!AO$63,'OTV-广告位'!$AD:$AD,TA!$I73,'OTV-广告位'!$B:$B,'OTV-广告位'!$B$6)</f>
        <v>#DIV/0!</v>
      </c>
      <c r="AP73" s="149" t="e">
        <f>SUMIFS('OTV-广告位'!$AM:$AM,'OTV-广告位'!$AF:$AF,TA!AP$63,'OTV-广告位'!$AD:$AD,TA!$I73,'OTV-广告位'!$B:$B,'OTV-广告位'!$B$8)/SUMIFS('OTV-广告位'!$AI:$AI,'OTV-广告位'!$AF:$AF,TA!AP$63,'OTV-广告位'!$AD:$AD,TA!$I73,'OTV-广告位'!$B:$B,'OTV-广告位'!$B$6)</f>
        <v>#DIV/0!</v>
      </c>
      <c r="AR73" s="148" t="str">
        <f t="shared" si="87"/>
        <v>南京</v>
      </c>
      <c r="AS73" s="150" t="e">
        <f>SUMIFS('OTV-广告位'!$AJ:$AJ,'OTV-广告位'!$AF:$AF,TA!AS$63,'OTV-广告位'!$AD:$AD,TA!$I73,'OTV-广告位'!$AE:$AE,Market!$D$7)/SUMIFS('OTV-广告位'!$AG:$AG,'OTV-广告位'!$AF:$AF,TA!AS$63,'OTV-广告位'!$AD:$AD,TA!$I73,'OTV-广告位'!$AE:$AE,'OTV-广告位'!$AE$6)*1000</f>
        <v>#DIV/0!</v>
      </c>
      <c r="AT73" s="150" t="e">
        <f>SUMIFS('OTV-广告位'!$AJ:$AJ,'OTV-广告位'!$AF:$AF,TA!AT$63,'OTV-广告位'!$AD:$AD,TA!$I73,'OTV-广告位'!$AE:$AE,Market!$D$7)/SUMIFS('OTV-广告位'!$AG:$AG,'OTV-广告位'!$AF:$AF,TA!AT$63,'OTV-广告位'!$AD:$AD,TA!$I73,'OTV-广告位'!$AE:$AE,'OTV-广告位'!$AE$6)*1000</f>
        <v>#DIV/0!</v>
      </c>
      <c r="AU73" s="150" t="e">
        <f>SUMIFS('OTV-广告位'!$AJ:$AJ,'OTV-广告位'!$AF:$AF,TA!AU$63,'OTV-广告位'!$AD:$AD,TA!$I73,'OTV-广告位'!$AE:$AE,Market!$D$7)/SUMIFS('OTV-广告位'!$AG:$AG,'OTV-广告位'!$AF:$AF,TA!AU$63,'OTV-广告位'!$AD:$AD,TA!$I73,'OTV-广告位'!$AE:$AE,'OTV-广告位'!$AE$6)*1000</f>
        <v>#DIV/0!</v>
      </c>
      <c r="AV73" s="151" t="e">
        <f>SUMIFS('OTV-广告位'!$AM:$AM,'OTV-广告位'!$AF:$AF,TA!AV$63,'OTV-广告位'!$AD:$AD,TA!$I73,'OTV-广告位'!$B:$B,'OTV-广告位'!$B$8)/SUMIFS('OTV-广告位'!$AG:$AG,'OTV-广告位'!$AF:$AF,TA!AV$63,'OTV-广告位'!$AD:$AD,TA!$I73,'OTV-广告位'!$B:$B,'OTV-广告位'!$B$6)*1000</f>
        <v>#DIV/0!</v>
      </c>
      <c r="AW73" s="151" t="e">
        <f>SUMIFS('OTV-广告位'!$AM:$AM,'OTV-广告位'!$AF:$AF,TA!AW$63,'OTV-广告位'!$AD:$AD,TA!$I73,'OTV-广告位'!$B:$B,'OTV-广告位'!$B$8)/SUMIFS('OTV-广告位'!$AG:$AG,'OTV-广告位'!$AF:$AF,TA!AW$63,'OTV-广告位'!$AD:$AD,TA!$I73,'OTV-广告位'!$B:$B,'OTV-广告位'!$B$6)*1000</f>
        <v>#DIV/0!</v>
      </c>
      <c r="AY73" s="148" t="str">
        <f t="shared" si="88"/>
        <v>南京</v>
      </c>
      <c r="AZ73" s="150" t="e">
        <f>Cost!N13/SUMIFS('OTV-广告位'!$AJ:$AJ,'OTV-广告位'!$AD:$AD,TA!$AY73,'OTV-广告位'!$AF:$AF,TA!AZ$63,'OTV-广告位'!$AE:$AE,Market!$D$7)</f>
        <v>#DIV/0!</v>
      </c>
      <c r="BA73" s="150" t="e">
        <f>Cost!P13/SUMIFS('OTV-广告位'!$AJ:$AJ,'OTV-广告位'!$AD:$AD,TA!$AY73,'OTV-广告位'!$AF:$AF,TA!BA$63,'OTV-广告位'!$AE:$AE,Market!$D$7)</f>
        <v>#DIV/0!</v>
      </c>
      <c r="BB73" s="150" t="e">
        <f>Cost!Q13/SUMIFS('OTV-广告位'!$AJ:$AJ,'OTV-广告位'!$AD:$AD,TA!$AY73,'OTV-广告位'!$AF:$AF,TA!BB$63,'OTV-广告位'!$AE:$AE,Market!$D$7)</f>
        <v>#DIV/0!</v>
      </c>
      <c r="BC73" s="150" t="e">
        <f>Cost!#REF!/SUMIFS('OTV-广告位'!$AJ:$AJ,'OTV-广告位'!$AD:$AD,TA!$AY73,'OTV-广告位'!$AF:$AF,TA!BC$63,'OTV-广告位'!$AE:$AE,Market!$D$7)</f>
        <v>#REF!</v>
      </c>
      <c r="BD73" s="150" t="e">
        <f>Cost!#REF!/SUMIFS('OTV-广告位'!$AJ:$AJ,'OTV-广告位'!$AD:$AD,TA!$AY73,'OTV-广告位'!$AF:$AF,TA!BD$63,'OTV-广告位'!$AE:$AE,Market!$D$7)</f>
        <v>#REF!</v>
      </c>
    </row>
    <row r="74" spans="2:56" hidden="1">
      <c r="B74" s="152" t="s">
        <v>121</v>
      </c>
      <c r="C74" s="149">
        <f>SUMIFS(Spotplan!$E:$E,Spotplan!$B:$B,TA!C$63,Spotplan!$C:$C,TA!$B74,Spotplan!$A:$A,TA!$B$62)/SUMIFS(Spotplan!$E:$E,Spotplan!$C:$C,TA!$B74,Spotplan!$A:$A,TA!$B$62)</f>
        <v>0.41098869237460134</v>
      </c>
      <c r="D74" s="149">
        <f>SUMIFS(Spotplan!$E:$E,Spotplan!$B:$B,TA!D$63,Spotplan!$C:$C,TA!$B74,Spotplan!$A:$A,TA!$B$62)/SUMIFS(Spotplan!$E:$E,Spotplan!$C:$C,TA!$B74,Spotplan!$A:$A,TA!$B$62)</f>
        <v>0.40272542766019137</v>
      </c>
      <c r="E74" s="149">
        <f>SUMIFS(Spotplan!$E:$E,Spotplan!$B:$B,TA!E$63,Spotplan!$C:$C,TA!$B74,Spotplan!$A:$A,TA!$B$62)/SUMIFS(Spotplan!$E:$E,Spotplan!$C:$C,TA!$B74,Spotplan!$A:$A,TA!$B$62)</f>
        <v>0.13047260075384171</v>
      </c>
      <c r="F74" s="149">
        <f>SUMIFS(Spotplan!$E:$E,Spotplan!$B:$B,TA!F$63,Spotplan!$C:$C,TA!$B74,Spotplan!$A:$A,TA!$B$62)/SUMIFS(Spotplan!$E:$E,Spotplan!$C:$C,TA!$B74,Spotplan!$A:$A,TA!$B$62)</f>
        <v>0</v>
      </c>
      <c r="G74" s="149">
        <f>SUMIFS(Spotplan!$E:$E,Spotplan!$B:$B,TA!G$63,Spotplan!$C:$C,TA!$B74,Spotplan!$A:$A,TA!$B$62)/SUMIFS(Spotplan!$E:$E,Spotplan!$C:$C,TA!$B74,Spotplan!$A:$A,TA!$B$62)</f>
        <v>0</v>
      </c>
      <c r="I74" s="148" t="str">
        <f t="shared" si="77"/>
        <v>武汉</v>
      </c>
      <c r="J74" s="149" t="e">
        <f>SUMIFS('OTV-广告位'!$AG:$AG,'OTV-广告位'!$AF:$AF,TA!J$63,'OTV-广告位'!$AD:$AD,TA!$I74,'OTV-广告位'!$AE:$AE,'OTV-广告位'!$AE$7)/SUMIFS('OTV-广告位'!$AG:$AG,'OTV-广告位'!$AF:$AF,TA!J$63,'OTV-广告位'!$AD:$AD,TA!$I74,'OTV-广告位'!$AE:$AE,'OTV-广告位'!$AE$6)</f>
        <v>#DIV/0!</v>
      </c>
      <c r="K74" s="149" t="e">
        <f>SUMIFS('OTV-广告位'!$AG:$AG,'OTV-广告位'!$AF:$AF,TA!K$63,'OTV-广告位'!$AD:$AD,TA!$I74,'OTV-广告位'!$AE:$AE,'OTV-广告位'!$AE$7)/SUMIFS('OTV-广告位'!$AG:$AG,'OTV-广告位'!$AF:$AF,TA!K$63,'OTV-广告位'!$AD:$AD,TA!$I74,'OTV-广告位'!$AE:$AE,'OTV-广告位'!$AE$6)</f>
        <v>#DIV/0!</v>
      </c>
      <c r="L74" s="149" t="e">
        <f>SUMIFS('OTV-广告位'!$AG:$AG,'OTV-广告位'!$AF:$AF,TA!L$63,'OTV-广告位'!$AD:$AD,TA!$I74,'OTV-广告位'!$AE:$AE,'OTV-广告位'!$AE$7)/SUMIFS('OTV-广告位'!$AG:$AG,'OTV-广告位'!$AF:$AF,TA!L$63,'OTV-广告位'!$AD:$AD,TA!$I74,'OTV-广告位'!$AE:$AE,'OTV-广告位'!$AE$6)</f>
        <v>#DIV/0!</v>
      </c>
      <c r="M74" s="149" t="e">
        <f>SUMIFS('OTV-广告位'!$AG:$AG,'OTV-广告位'!$AF:$AF,TA!M$63,'OTV-广告位'!$AD:$AD,TA!$I74,'OTV-广告位'!$B:$B,'OTV-广告位'!$B$7)/SUMIFS('OTV-广告位'!$AG:$AG,'OTV-广告位'!$AF:$AF,TA!M$63,'OTV-广告位'!$AD:$AD,TA!$I74,'OTV-广告位'!$B:$B,'OTV-广告位'!$B$6)</f>
        <v>#DIV/0!</v>
      </c>
      <c r="N74" s="149" t="e">
        <f>SUMIFS('OTV-广告位'!$AG:$AG,'OTV-广告位'!$AF:$AF,TA!N$63,'OTV-广告位'!$AD:$AD,TA!$I74,'OTV-广告位'!$B:$B,'OTV-广告位'!$B$7)/SUMIFS('OTV-广告位'!$AG:$AG,'OTV-广告位'!$AF:$AF,TA!N$63,'OTV-广告位'!$AD:$AD,TA!$I74,'OTV-广告位'!$B:$B,'OTV-广告位'!$B$6)</f>
        <v>#DIV/0!</v>
      </c>
      <c r="P74" s="148" t="str">
        <f t="shared" si="84"/>
        <v>武汉</v>
      </c>
      <c r="Q74" s="149" t="e">
        <f>SUMIFS('OTV-广告位'!$AG:$AG,'OTV-广告位'!$AF:$AF,TA!Q$63,'OTV-广告位'!$AD:$AD,TA!$I74,'OTV-广告位'!$AE:$AE,Market!$D$7)/SUMIFS('OTV-广告位'!$AG:$AG,'OTV-广告位'!$AF:$AF,TA!Q$63,'OTV-广告位'!$AD:$AD,TA!$I74,'OTV-广告位'!$AE:$AE,'OTV-广告位'!$AE$7)</f>
        <v>#DIV/0!</v>
      </c>
      <c r="R74" s="149" t="e">
        <f>SUMIFS('OTV-广告位'!$AG:$AG,'OTV-广告位'!$AF:$AF,TA!R$63,'OTV-广告位'!$AD:$AD,TA!$I74,'OTV-广告位'!$AE:$AE,Market!$D$7)/SUMIFS('OTV-广告位'!$AG:$AG,'OTV-广告位'!$AF:$AF,TA!R$63,'OTV-广告位'!$AD:$AD,TA!$I74,'OTV-广告位'!$AE:$AE,'OTV-广告位'!$AE$7)</f>
        <v>#DIV/0!</v>
      </c>
      <c r="S74" s="149" t="e">
        <f>SUMIFS('OTV-广告位'!$AG:$AG,'OTV-广告位'!$AF:$AF,TA!S$63,'OTV-广告位'!$AD:$AD,TA!$I74,'OTV-广告位'!$AE:$AE,Market!$D$7)/SUMIFS('OTV-广告位'!$AG:$AG,'OTV-广告位'!$AF:$AF,TA!S$63,'OTV-广告位'!$AD:$AD,TA!$I74,'OTV-广告位'!$AE:$AE,'OTV-广告位'!$AE$7)</f>
        <v>#DIV/0!</v>
      </c>
      <c r="T74" s="149" t="e">
        <f>SUMIFS('OTV-广告位'!$AG:$AG,'OTV-广告位'!$AF:$AF,TA!T$63,'OTV-广告位'!$AD:$AD,TA!$I74,'OTV-广告位'!$B:$B,'OTV-广告位'!$B$8)/SUMIFS('OTV-广告位'!$AG:$AG,'OTV-广告位'!$AF:$AF,TA!T$63,'OTV-广告位'!$AD:$AD,TA!$I74,'OTV-广告位'!$B:$B,'OTV-广告位'!$B$7)</f>
        <v>#DIV/0!</v>
      </c>
      <c r="U74" s="149" t="e">
        <f>SUMIFS('OTV-广告位'!$AG:$AG,'OTV-广告位'!$AF:$AF,TA!U$63,'OTV-广告位'!$AD:$AD,TA!$I74,'OTV-广告位'!$B:$B,'OTV-广告位'!$B$8)/SUMIFS('OTV-广告位'!$AG:$AG,'OTV-广告位'!$AF:$AF,TA!U$63,'OTV-广告位'!$AD:$AD,TA!$I74,'OTV-广告位'!$B:$B,'OTV-广告位'!$B$7)</f>
        <v>#DIV/0!</v>
      </c>
      <c r="W74" s="148" t="str">
        <f t="shared" si="79"/>
        <v>武汉</v>
      </c>
      <c r="X74" s="149" t="e">
        <f>SUMIFS('OTV-广告位'!$AG:$AG,'OTV-广告位'!$AF:$AF,TA!X$63,'OTV-广告位'!$AD:$AD,TA!$I74,'OTV-广告位'!$AE:$AE,$W$6)/SUMIFS('OTV-广告位'!$AG:$AG,'OTV-广告位'!$AF:$AF,TA!X$63,'OTV-广告位'!$AD:$AD,TA!$I74,'OTV-广告位'!$AE:$AE,'OTV-广告位'!$AE$7)</f>
        <v>#DIV/0!</v>
      </c>
      <c r="Y74" s="149" t="e">
        <f>SUMIFS('OTV-广告位'!$AG:$AG,'OTV-广告位'!$AF:$AF,TA!Y$63,'OTV-广告位'!$AD:$AD,TA!$I74,'OTV-广告位'!$AE:$AE,$W$6)/SUMIFS('OTV-广告位'!$AG:$AG,'OTV-广告位'!$AF:$AF,TA!Y$63,'OTV-广告位'!$AD:$AD,TA!$I74,'OTV-广告位'!$AE:$AE,'OTV-广告位'!$AE$7)</f>
        <v>#DIV/0!</v>
      </c>
      <c r="Z74" s="149" t="e">
        <f>SUMIFS('OTV-广告位'!$AG:$AG,'OTV-广告位'!$AF:$AF,TA!Z$63,'OTV-广告位'!$AD:$AD,TA!$I74,'OTV-广告位'!$AE:$AE,$W$6)/SUMIFS('OTV-广告位'!$AG:$AG,'OTV-广告位'!$AF:$AF,TA!Z$63,'OTV-广告位'!$AD:$AD,TA!$I74,'OTV-广告位'!$AE:$AE,'OTV-广告位'!$AE$7)</f>
        <v>#DIV/0!</v>
      </c>
      <c r="AA74" s="149" t="e">
        <f>SUMIFS('OTV-广告位'!$AG:$AG,'OTV-广告位'!$AF:$AF,TA!AA$63,'OTV-广告位'!$AD:$AD,TA!$I74,'OTV-广告位'!$B:$B,'OTV-广告位'!$B$8)/SUMIFS('OTV-广告位'!$AG:$AG,'OTV-广告位'!$AF:$AF,TA!AA$63,'OTV-广告位'!$AD:$AD,TA!$I74,'OTV-广告位'!$B:$B,'OTV-广告位'!$B$7)</f>
        <v>#DIV/0!</v>
      </c>
      <c r="AB74" s="149" t="e">
        <f>SUMIFS('OTV-广告位'!$AG:$AG,'OTV-广告位'!$AF:$AF,TA!AB$63,'OTV-广告位'!$AD:$AD,TA!$I74,'OTV-广告位'!$B:$B,'OTV-广告位'!$B$8)/SUMIFS('OTV-广告位'!$AG:$AG,'OTV-广告位'!$AF:$AF,TA!AB$63,'OTV-广告位'!$AD:$AD,TA!$I74,'OTV-广告位'!$B:$B,'OTV-广告位'!$B$7)</f>
        <v>#DIV/0!</v>
      </c>
      <c r="AD74" s="148" t="str">
        <f t="shared" si="85"/>
        <v>武汉</v>
      </c>
      <c r="AE74" s="149" t="e">
        <f>SUMIFS('OTV-广告位'!$AI:$AI,'OTV-广告位'!$AF:$AF,TA!AE$63,'OTV-广告位'!$AD:$AD,TA!$I74,'OTV-广告位'!$AE:$AE,Market!$D$7)/SUMIFS('OTV-广告位'!$AI:$AI,'OTV-广告位'!$AF:$AF,TA!AE$63,'OTV-广告位'!$AD:$AD,TA!$I74,'OTV-广告位'!$AE:$AE,'OTV-广告位'!$B$7)</f>
        <v>#DIV/0!</v>
      </c>
      <c r="AF74" s="149" t="e">
        <f>SUMIFS('OTV-广告位'!$AI:$AI,'OTV-广告位'!$AF:$AF,TA!AF$63,'OTV-广告位'!$AD:$AD,TA!$I74,'OTV-广告位'!$AE:$AE,Market!$D$7)/SUMIFS('OTV-广告位'!$AI:$AI,'OTV-广告位'!$AF:$AF,TA!AF$63,'OTV-广告位'!$AD:$AD,TA!$I74,'OTV-广告位'!$AE:$AE,'OTV-广告位'!$B$7)</f>
        <v>#DIV/0!</v>
      </c>
      <c r="AG74" s="149" t="e">
        <f>SUMIFS('OTV-广告位'!$AI:$AI,'OTV-广告位'!$AF:$AF,TA!AG$63,'OTV-广告位'!$AD:$AD,TA!$I74,'OTV-广告位'!$AE:$AE,Market!$D$7)/SUMIFS('OTV-广告位'!$AI:$AI,'OTV-广告位'!$AF:$AF,TA!AG$63,'OTV-广告位'!$AD:$AD,TA!$I74,'OTV-广告位'!$AE:$AE,'OTV-广告位'!$B$7)</f>
        <v>#DIV/0!</v>
      </c>
      <c r="AH74" s="149" t="e">
        <f>SUMIFS('OTV-广告位'!$AI:$AI,'OTV-广告位'!$AF:$AF,TA!AH$63,'OTV-广告位'!$AD:$AD,TA!$I74,'OTV-广告位'!$B:$B,'OTV-广告位'!$B$8)/SUMIFS('OTV-广告位'!$AI:$AI,'OTV-广告位'!$AF:$AF,TA!AH$63,'OTV-广告位'!$AD:$AD,TA!$I74,'OTV-广告位'!$B:$B,'OTV-广告位'!$B$7)</f>
        <v>#DIV/0!</v>
      </c>
      <c r="AI74" s="149" t="e">
        <f>SUMIFS('OTV-广告位'!$AI:$AI,'OTV-广告位'!$AF:$AF,TA!AI$63,'OTV-广告位'!$AD:$AD,TA!$I74,'OTV-广告位'!$B:$B,'OTV-广告位'!$B$8)/SUMIFS('OTV-广告位'!$AI:$AI,'OTV-广告位'!$AF:$AF,TA!AI$63,'OTV-广告位'!$AD:$AD,TA!$I74,'OTV-广告位'!$B:$B,'OTV-广告位'!$B$7)</f>
        <v>#DIV/0!</v>
      </c>
      <c r="AK74" s="148" t="str">
        <f t="shared" si="86"/>
        <v>武汉</v>
      </c>
      <c r="AL74" s="149" t="e">
        <f>SUMIFS('OTV-广告位'!$AJ:$AJ,'OTV-广告位'!$AF:$AF,TA!AL$63,'OTV-广告位'!$AD:$AD,TA!$I74,'OTV-广告位'!$AE:$AE,Market!$D$7)/SUMIFS('OTV-广告位'!$AI:$AI,'OTV-广告位'!$AF:$AF,TA!AL$63,'OTV-广告位'!$AD:$AD,TA!$I74,'OTV-广告位'!$AE:$AE,'OTV-广告位'!$AE$6)</f>
        <v>#DIV/0!</v>
      </c>
      <c r="AM74" s="149" t="e">
        <f>SUMIFS('OTV-广告位'!$AJ:$AJ,'OTV-广告位'!$AF:$AF,TA!AM$63,'OTV-广告位'!$AD:$AD,TA!$I74,'OTV-广告位'!$AE:$AE,Market!$D$7)/SUMIFS('OTV-广告位'!$AI:$AI,'OTV-广告位'!$AF:$AF,TA!AM$63,'OTV-广告位'!$AD:$AD,TA!$I74,'OTV-广告位'!$AE:$AE,'OTV-广告位'!$AE$6)</f>
        <v>#DIV/0!</v>
      </c>
      <c r="AN74" s="149" t="e">
        <f>SUMIFS('OTV-广告位'!$AJ:$AJ,'OTV-广告位'!$AF:$AF,TA!AN$63,'OTV-广告位'!$AD:$AD,TA!$I74,'OTV-广告位'!$AE:$AE,Market!$D$7)/SUMIFS('OTV-广告位'!$AI:$AI,'OTV-广告位'!$AF:$AF,TA!AN$63,'OTV-广告位'!$AD:$AD,TA!$I74,'OTV-广告位'!$AE:$AE,'OTV-广告位'!$AE$6)</f>
        <v>#DIV/0!</v>
      </c>
      <c r="AO74" s="149" t="e">
        <f>SUMIFS('OTV-广告位'!$AM:$AM,'OTV-广告位'!$AF:$AF,TA!AO$63,'OTV-广告位'!$AD:$AD,TA!$I74,'OTV-广告位'!$B:$B,'OTV-广告位'!$B$8)/SUMIFS('OTV-广告位'!$AI:$AI,'OTV-广告位'!$AF:$AF,TA!AO$63,'OTV-广告位'!$AD:$AD,TA!$I74,'OTV-广告位'!$B:$B,'OTV-广告位'!$B$6)</f>
        <v>#DIV/0!</v>
      </c>
      <c r="AP74" s="149" t="e">
        <f>SUMIFS('OTV-广告位'!$AM:$AM,'OTV-广告位'!$AF:$AF,TA!AP$63,'OTV-广告位'!$AD:$AD,TA!$I74,'OTV-广告位'!$B:$B,'OTV-广告位'!$B$8)/SUMIFS('OTV-广告位'!$AI:$AI,'OTV-广告位'!$AF:$AF,TA!AP$63,'OTV-广告位'!$AD:$AD,TA!$I74,'OTV-广告位'!$B:$B,'OTV-广告位'!$B$6)</f>
        <v>#DIV/0!</v>
      </c>
      <c r="AR74" s="148" t="str">
        <f t="shared" si="87"/>
        <v>武汉</v>
      </c>
      <c r="AS74" s="150" t="e">
        <f>SUMIFS('OTV-广告位'!$AJ:$AJ,'OTV-广告位'!$AF:$AF,TA!AS$63,'OTV-广告位'!$AD:$AD,TA!$I74,'OTV-广告位'!$AE:$AE,Market!$D$7)/SUMIFS('OTV-广告位'!$AG:$AG,'OTV-广告位'!$AF:$AF,TA!AS$63,'OTV-广告位'!$AD:$AD,TA!$I74,'OTV-广告位'!$AE:$AE,'OTV-广告位'!$AE$6)*1000</f>
        <v>#DIV/0!</v>
      </c>
      <c r="AT74" s="150" t="e">
        <f>SUMIFS('OTV-广告位'!$AJ:$AJ,'OTV-广告位'!$AF:$AF,TA!AT$63,'OTV-广告位'!$AD:$AD,TA!$I74,'OTV-广告位'!$AE:$AE,Market!$D$7)/SUMIFS('OTV-广告位'!$AG:$AG,'OTV-广告位'!$AF:$AF,TA!AT$63,'OTV-广告位'!$AD:$AD,TA!$I74,'OTV-广告位'!$AE:$AE,'OTV-广告位'!$AE$6)*1000</f>
        <v>#DIV/0!</v>
      </c>
      <c r="AU74" s="150" t="e">
        <f>SUMIFS('OTV-广告位'!$AJ:$AJ,'OTV-广告位'!$AF:$AF,TA!AU$63,'OTV-广告位'!$AD:$AD,TA!$I74,'OTV-广告位'!$AE:$AE,Market!$D$7)/SUMIFS('OTV-广告位'!$AG:$AG,'OTV-广告位'!$AF:$AF,TA!AU$63,'OTV-广告位'!$AD:$AD,TA!$I74,'OTV-广告位'!$AE:$AE,'OTV-广告位'!$AE$6)*1000</f>
        <v>#DIV/0!</v>
      </c>
      <c r="AV74" s="151" t="e">
        <f>SUMIFS('OTV-广告位'!$AM:$AM,'OTV-广告位'!$AF:$AF,TA!AV$63,'OTV-广告位'!$AD:$AD,TA!$I74,'OTV-广告位'!$B:$B,'OTV-广告位'!$B$8)/SUMIFS('OTV-广告位'!$AG:$AG,'OTV-广告位'!$AF:$AF,TA!AV$63,'OTV-广告位'!$AD:$AD,TA!$I74,'OTV-广告位'!$B:$B,'OTV-广告位'!$B$6)*1000</f>
        <v>#DIV/0!</v>
      </c>
      <c r="AW74" s="151" t="e">
        <f>SUMIFS('OTV-广告位'!$AM:$AM,'OTV-广告位'!$AF:$AF,TA!AW$63,'OTV-广告位'!$AD:$AD,TA!$I74,'OTV-广告位'!$B:$B,'OTV-广告位'!$B$8)/SUMIFS('OTV-广告位'!$AG:$AG,'OTV-广告位'!$AF:$AF,TA!AW$63,'OTV-广告位'!$AD:$AD,TA!$I74,'OTV-广告位'!$B:$B,'OTV-广告位'!$B$6)*1000</f>
        <v>#DIV/0!</v>
      </c>
      <c r="AY74" s="148" t="str">
        <f t="shared" si="88"/>
        <v>武汉</v>
      </c>
      <c r="AZ74" s="150" t="e">
        <f>Cost!N14/SUMIFS('OTV-广告位'!$AJ:$AJ,'OTV-广告位'!$AD:$AD,TA!$AY74,'OTV-广告位'!$AF:$AF,TA!AZ$63,'OTV-广告位'!$AE:$AE,Market!$D$7)</f>
        <v>#DIV/0!</v>
      </c>
      <c r="BA74" s="150" t="e">
        <f>Cost!P14/SUMIFS('OTV-广告位'!$AJ:$AJ,'OTV-广告位'!$AD:$AD,TA!$AY74,'OTV-广告位'!$AF:$AF,TA!BA$63,'OTV-广告位'!$AE:$AE,Market!$D$7)</f>
        <v>#DIV/0!</v>
      </c>
      <c r="BB74" s="150" t="e">
        <f>Cost!Q14/SUMIFS('OTV-广告位'!$AJ:$AJ,'OTV-广告位'!$AD:$AD,TA!$AY74,'OTV-广告位'!$AF:$AF,TA!BB$63,'OTV-广告位'!$AE:$AE,Market!$D$7)</f>
        <v>#DIV/0!</v>
      </c>
      <c r="BC74" s="150" t="e">
        <f>Cost!#REF!/SUMIFS('OTV-广告位'!$AJ:$AJ,'OTV-广告位'!$AD:$AD,TA!$AY74,'OTV-广告位'!$AF:$AF,TA!BC$63,'OTV-广告位'!$AE:$AE,Market!$D$7)</f>
        <v>#REF!</v>
      </c>
      <c r="BD74" s="150" t="e">
        <f>Cost!#REF!/SUMIFS('OTV-广告位'!$AJ:$AJ,'OTV-广告位'!$AD:$AD,TA!$AY74,'OTV-广告位'!$AF:$AF,TA!BD$63,'OTV-广告位'!$AE:$AE,Market!$D$7)</f>
        <v>#REF!</v>
      </c>
    </row>
    <row r="75" spans="2:56" hidden="1">
      <c r="B75" s="152" t="s">
        <v>122</v>
      </c>
      <c r="C75" s="149">
        <f>SUMIFS(Spotplan!$E:$E,Spotplan!$B:$B,TA!C$63,Spotplan!$C:$C,TA!$B75,Spotplan!$A:$A,TA!$B$62)/SUMIFS(Spotplan!$E:$E,Spotplan!$C:$C,TA!$B75,Spotplan!$A:$A,TA!$B$62)</f>
        <v>0.4030352033835054</v>
      </c>
      <c r="D75" s="149">
        <f>SUMIFS(Spotplan!$E:$E,Spotplan!$B:$B,TA!D$63,Spotplan!$C:$C,TA!$B75,Spotplan!$A:$A,TA!$B$62)/SUMIFS(Spotplan!$E:$E,Spotplan!$C:$C,TA!$B75,Spotplan!$A:$A,TA!$B$62)</f>
        <v>0.47132727951237718</v>
      </c>
      <c r="E75" s="149">
        <f>SUMIFS(Spotplan!$E:$E,Spotplan!$B:$B,TA!E$63,Spotplan!$C:$C,TA!$B75,Spotplan!$A:$A,TA!$B$62)/SUMIFS(Spotplan!$E:$E,Spotplan!$C:$C,TA!$B75,Spotplan!$A:$A,TA!$B$62)</f>
        <v>6.2943152133349931E-2</v>
      </c>
      <c r="F75" s="149">
        <f>SUMIFS(Spotplan!$E:$E,Spotplan!$B:$B,TA!F$63,Spotplan!$C:$C,TA!$B75,Spotplan!$A:$A,TA!$B$62)/SUMIFS(Spotplan!$E:$E,Spotplan!$C:$C,TA!$B75,Spotplan!$A:$A,TA!$B$62)</f>
        <v>0</v>
      </c>
      <c r="G75" s="149">
        <f>SUMIFS(Spotplan!$E:$E,Spotplan!$B:$B,TA!G$63,Spotplan!$C:$C,TA!$B75,Spotplan!$A:$A,TA!$B$62)/SUMIFS(Spotplan!$E:$E,Spotplan!$C:$C,TA!$B75,Spotplan!$A:$A,TA!$B$62)</f>
        <v>0</v>
      </c>
      <c r="I75" s="148" t="str">
        <f t="shared" si="77"/>
        <v>济南</v>
      </c>
      <c r="J75" s="149" t="e">
        <f>SUMIFS('OTV-广告位'!$AG:$AG,'OTV-广告位'!$AF:$AF,TA!J$63,'OTV-广告位'!$AD:$AD,TA!$I75,'OTV-广告位'!$AE:$AE,'OTV-广告位'!$AE$7)/SUMIFS('OTV-广告位'!$AG:$AG,'OTV-广告位'!$AF:$AF,TA!J$63,'OTV-广告位'!$AD:$AD,TA!$I75,'OTV-广告位'!$AE:$AE,'OTV-广告位'!$AE$6)</f>
        <v>#DIV/0!</v>
      </c>
      <c r="K75" s="149" t="e">
        <f>SUMIFS('OTV-广告位'!$AG:$AG,'OTV-广告位'!$AF:$AF,TA!K$63,'OTV-广告位'!$AD:$AD,TA!$I75,'OTV-广告位'!$AE:$AE,'OTV-广告位'!$AE$7)/SUMIFS('OTV-广告位'!$AG:$AG,'OTV-广告位'!$AF:$AF,TA!K$63,'OTV-广告位'!$AD:$AD,TA!$I75,'OTV-广告位'!$AE:$AE,'OTV-广告位'!$AE$6)</f>
        <v>#DIV/0!</v>
      </c>
      <c r="L75" s="149" t="e">
        <f>SUMIFS('OTV-广告位'!$AG:$AG,'OTV-广告位'!$AF:$AF,TA!L$63,'OTV-广告位'!$AD:$AD,TA!$I75,'OTV-广告位'!$AE:$AE,'OTV-广告位'!$AE$7)/SUMIFS('OTV-广告位'!$AG:$AG,'OTV-广告位'!$AF:$AF,TA!L$63,'OTV-广告位'!$AD:$AD,TA!$I75,'OTV-广告位'!$AE:$AE,'OTV-广告位'!$AE$6)</f>
        <v>#DIV/0!</v>
      </c>
      <c r="M75" s="149" t="e">
        <f>SUMIFS('OTV-广告位'!$AG:$AG,'OTV-广告位'!$AF:$AF,TA!M$63,'OTV-广告位'!$AD:$AD,TA!$I75,'OTV-广告位'!$B:$B,'OTV-广告位'!$B$7)/SUMIFS('OTV-广告位'!$AG:$AG,'OTV-广告位'!$AF:$AF,TA!M$63,'OTV-广告位'!$AD:$AD,TA!$I75,'OTV-广告位'!$B:$B,'OTV-广告位'!$B$6)</f>
        <v>#DIV/0!</v>
      </c>
      <c r="N75" s="149" t="e">
        <f>SUMIFS('OTV-广告位'!$AG:$AG,'OTV-广告位'!$AF:$AF,TA!N$63,'OTV-广告位'!$AD:$AD,TA!$I75,'OTV-广告位'!$B:$B,'OTV-广告位'!$B$7)/SUMIFS('OTV-广告位'!$AG:$AG,'OTV-广告位'!$AF:$AF,TA!N$63,'OTV-广告位'!$AD:$AD,TA!$I75,'OTV-广告位'!$B:$B,'OTV-广告位'!$B$6)</f>
        <v>#DIV/0!</v>
      </c>
      <c r="P75" s="148" t="str">
        <f t="shared" si="84"/>
        <v>济南</v>
      </c>
      <c r="Q75" s="149" t="e">
        <f>SUMIFS('OTV-广告位'!$AG:$AG,'OTV-广告位'!$AF:$AF,TA!Q$63,'OTV-广告位'!$AD:$AD,TA!$I75,'OTV-广告位'!$AE:$AE,Market!$D$7)/SUMIFS('OTV-广告位'!$AG:$AG,'OTV-广告位'!$AF:$AF,TA!Q$63,'OTV-广告位'!$AD:$AD,TA!$I75,'OTV-广告位'!$AE:$AE,'OTV-广告位'!$AE$7)</f>
        <v>#DIV/0!</v>
      </c>
      <c r="R75" s="149" t="e">
        <f>SUMIFS('OTV-广告位'!$AG:$AG,'OTV-广告位'!$AF:$AF,TA!R$63,'OTV-广告位'!$AD:$AD,TA!$I75,'OTV-广告位'!$AE:$AE,Market!$D$7)/SUMIFS('OTV-广告位'!$AG:$AG,'OTV-广告位'!$AF:$AF,TA!R$63,'OTV-广告位'!$AD:$AD,TA!$I75,'OTV-广告位'!$AE:$AE,'OTV-广告位'!$AE$7)</f>
        <v>#DIV/0!</v>
      </c>
      <c r="S75" s="149" t="e">
        <f>SUMIFS('OTV-广告位'!$AG:$AG,'OTV-广告位'!$AF:$AF,TA!S$63,'OTV-广告位'!$AD:$AD,TA!$I75,'OTV-广告位'!$AE:$AE,Market!$D$7)/SUMIFS('OTV-广告位'!$AG:$AG,'OTV-广告位'!$AF:$AF,TA!S$63,'OTV-广告位'!$AD:$AD,TA!$I75,'OTV-广告位'!$AE:$AE,'OTV-广告位'!$AE$7)</f>
        <v>#DIV/0!</v>
      </c>
      <c r="T75" s="149" t="e">
        <f>SUMIFS('OTV-广告位'!$AG:$AG,'OTV-广告位'!$AF:$AF,TA!T$63,'OTV-广告位'!$AD:$AD,TA!$I75,'OTV-广告位'!$B:$B,'OTV-广告位'!$B$8)/SUMIFS('OTV-广告位'!$AG:$AG,'OTV-广告位'!$AF:$AF,TA!T$63,'OTV-广告位'!$AD:$AD,TA!$I75,'OTV-广告位'!$B:$B,'OTV-广告位'!$B$7)</f>
        <v>#DIV/0!</v>
      </c>
      <c r="U75" s="149" t="e">
        <f>SUMIFS('OTV-广告位'!$AG:$AG,'OTV-广告位'!$AF:$AF,TA!U$63,'OTV-广告位'!$AD:$AD,TA!$I75,'OTV-广告位'!$B:$B,'OTV-广告位'!$B$8)/SUMIFS('OTV-广告位'!$AG:$AG,'OTV-广告位'!$AF:$AF,TA!U$63,'OTV-广告位'!$AD:$AD,TA!$I75,'OTV-广告位'!$B:$B,'OTV-广告位'!$B$7)</f>
        <v>#DIV/0!</v>
      </c>
      <c r="W75" s="148" t="str">
        <f t="shared" si="79"/>
        <v>济南</v>
      </c>
      <c r="X75" s="149" t="e">
        <f>SUMIFS('OTV-广告位'!$AG:$AG,'OTV-广告位'!$AF:$AF,TA!X$63,'OTV-广告位'!$AD:$AD,TA!$I75,'OTV-广告位'!$AE:$AE,$W$6)/SUMIFS('OTV-广告位'!$AG:$AG,'OTV-广告位'!$AF:$AF,TA!X$63,'OTV-广告位'!$AD:$AD,TA!$I75,'OTV-广告位'!$AE:$AE,'OTV-广告位'!$AE$7)</f>
        <v>#DIV/0!</v>
      </c>
      <c r="Y75" s="149" t="e">
        <f>SUMIFS('OTV-广告位'!$AG:$AG,'OTV-广告位'!$AF:$AF,TA!Y$63,'OTV-广告位'!$AD:$AD,TA!$I75,'OTV-广告位'!$AE:$AE,$W$6)/SUMIFS('OTV-广告位'!$AG:$AG,'OTV-广告位'!$AF:$AF,TA!Y$63,'OTV-广告位'!$AD:$AD,TA!$I75,'OTV-广告位'!$AE:$AE,'OTV-广告位'!$AE$7)</f>
        <v>#DIV/0!</v>
      </c>
      <c r="Z75" s="149" t="e">
        <f>SUMIFS('OTV-广告位'!$AG:$AG,'OTV-广告位'!$AF:$AF,TA!Z$63,'OTV-广告位'!$AD:$AD,TA!$I75,'OTV-广告位'!$AE:$AE,$W$6)/SUMIFS('OTV-广告位'!$AG:$AG,'OTV-广告位'!$AF:$AF,TA!Z$63,'OTV-广告位'!$AD:$AD,TA!$I75,'OTV-广告位'!$AE:$AE,'OTV-广告位'!$AE$7)</f>
        <v>#DIV/0!</v>
      </c>
      <c r="AA75" s="149" t="e">
        <f>SUMIFS('OTV-广告位'!$AG:$AG,'OTV-广告位'!$AF:$AF,TA!AA$63,'OTV-广告位'!$AD:$AD,TA!$I75,'OTV-广告位'!$B:$B,'OTV-广告位'!$B$8)/SUMIFS('OTV-广告位'!$AG:$AG,'OTV-广告位'!$AF:$AF,TA!AA$63,'OTV-广告位'!$AD:$AD,TA!$I75,'OTV-广告位'!$B:$B,'OTV-广告位'!$B$7)</f>
        <v>#DIV/0!</v>
      </c>
      <c r="AB75" s="149" t="e">
        <f>SUMIFS('OTV-广告位'!$AG:$AG,'OTV-广告位'!$AF:$AF,TA!AB$63,'OTV-广告位'!$AD:$AD,TA!$I75,'OTV-广告位'!$B:$B,'OTV-广告位'!$B$8)/SUMIFS('OTV-广告位'!$AG:$AG,'OTV-广告位'!$AF:$AF,TA!AB$63,'OTV-广告位'!$AD:$AD,TA!$I75,'OTV-广告位'!$B:$B,'OTV-广告位'!$B$7)</f>
        <v>#DIV/0!</v>
      </c>
      <c r="AD75" s="148" t="str">
        <f t="shared" si="85"/>
        <v>济南</v>
      </c>
      <c r="AE75" s="149" t="e">
        <f>SUMIFS('OTV-广告位'!$AI:$AI,'OTV-广告位'!$AF:$AF,TA!AE$63,'OTV-广告位'!$AD:$AD,TA!$I75,'OTV-广告位'!$AE:$AE,Market!$D$7)/SUMIFS('OTV-广告位'!$AI:$AI,'OTV-广告位'!$AF:$AF,TA!AE$63,'OTV-广告位'!$AD:$AD,TA!$I75,'OTV-广告位'!$AE:$AE,'OTV-广告位'!$B$7)</f>
        <v>#DIV/0!</v>
      </c>
      <c r="AF75" s="149" t="e">
        <f>SUMIFS('OTV-广告位'!$AI:$AI,'OTV-广告位'!$AF:$AF,TA!AF$63,'OTV-广告位'!$AD:$AD,TA!$I75,'OTV-广告位'!$AE:$AE,Market!$D$7)/SUMIFS('OTV-广告位'!$AI:$AI,'OTV-广告位'!$AF:$AF,TA!AF$63,'OTV-广告位'!$AD:$AD,TA!$I75,'OTV-广告位'!$AE:$AE,'OTV-广告位'!$B$7)</f>
        <v>#DIV/0!</v>
      </c>
      <c r="AG75" s="149" t="e">
        <f>SUMIFS('OTV-广告位'!$AI:$AI,'OTV-广告位'!$AF:$AF,TA!AG$63,'OTV-广告位'!$AD:$AD,TA!$I75,'OTV-广告位'!$AE:$AE,Market!$D$7)/SUMIFS('OTV-广告位'!$AI:$AI,'OTV-广告位'!$AF:$AF,TA!AG$63,'OTV-广告位'!$AD:$AD,TA!$I75,'OTV-广告位'!$AE:$AE,'OTV-广告位'!$B$7)</f>
        <v>#DIV/0!</v>
      </c>
      <c r="AH75" s="149" t="e">
        <f>SUMIFS('OTV-广告位'!$AI:$AI,'OTV-广告位'!$AF:$AF,TA!AH$63,'OTV-广告位'!$AD:$AD,TA!$I75,'OTV-广告位'!$B:$B,'OTV-广告位'!$B$8)/SUMIFS('OTV-广告位'!$AI:$AI,'OTV-广告位'!$AF:$AF,TA!AH$63,'OTV-广告位'!$AD:$AD,TA!$I75,'OTV-广告位'!$B:$B,'OTV-广告位'!$B$7)</f>
        <v>#DIV/0!</v>
      </c>
      <c r="AI75" s="149" t="e">
        <f>SUMIFS('OTV-广告位'!$AI:$AI,'OTV-广告位'!$AF:$AF,TA!AI$63,'OTV-广告位'!$AD:$AD,TA!$I75,'OTV-广告位'!$B:$B,'OTV-广告位'!$B$8)/SUMIFS('OTV-广告位'!$AI:$AI,'OTV-广告位'!$AF:$AF,TA!AI$63,'OTV-广告位'!$AD:$AD,TA!$I75,'OTV-广告位'!$B:$B,'OTV-广告位'!$B$7)</f>
        <v>#DIV/0!</v>
      </c>
      <c r="AK75" s="148" t="str">
        <f t="shared" si="86"/>
        <v>济南</v>
      </c>
      <c r="AL75" s="149" t="e">
        <f>SUMIFS('OTV-广告位'!$AJ:$AJ,'OTV-广告位'!$AF:$AF,TA!AL$63,'OTV-广告位'!$AD:$AD,TA!$I75,'OTV-广告位'!$AE:$AE,Market!$D$7)/SUMIFS('OTV-广告位'!$AI:$AI,'OTV-广告位'!$AF:$AF,TA!AL$63,'OTV-广告位'!$AD:$AD,TA!$I75,'OTV-广告位'!$AE:$AE,'OTV-广告位'!$AE$6)</f>
        <v>#DIV/0!</v>
      </c>
      <c r="AM75" s="149" t="e">
        <f>SUMIFS('OTV-广告位'!$AJ:$AJ,'OTV-广告位'!$AF:$AF,TA!AM$63,'OTV-广告位'!$AD:$AD,TA!$I75,'OTV-广告位'!$AE:$AE,Market!$D$7)/SUMIFS('OTV-广告位'!$AI:$AI,'OTV-广告位'!$AF:$AF,TA!AM$63,'OTV-广告位'!$AD:$AD,TA!$I75,'OTV-广告位'!$AE:$AE,'OTV-广告位'!$AE$6)</f>
        <v>#DIV/0!</v>
      </c>
      <c r="AN75" s="149" t="e">
        <f>SUMIFS('OTV-广告位'!$AJ:$AJ,'OTV-广告位'!$AF:$AF,TA!AN$63,'OTV-广告位'!$AD:$AD,TA!$I75,'OTV-广告位'!$AE:$AE,Market!$D$7)/SUMIFS('OTV-广告位'!$AI:$AI,'OTV-广告位'!$AF:$AF,TA!AN$63,'OTV-广告位'!$AD:$AD,TA!$I75,'OTV-广告位'!$AE:$AE,'OTV-广告位'!$AE$6)</f>
        <v>#DIV/0!</v>
      </c>
      <c r="AO75" s="149" t="e">
        <f>SUMIFS('OTV-广告位'!$AM:$AM,'OTV-广告位'!$AF:$AF,TA!AO$63,'OTV-广告位'!$AD:$AD,TA!$I75,'OTV-广告位'!$B:$B,'OTV-广告位'!$B$8)/SUMIFS('OTV-广告位'!$AI:$AI,'OTV-广告位'!$AF:$AF,TA!AO$63,'OTV-广告位'!$AD:$AD,TA!$I75,'OTV-广告位'!$B:$B,'OTV-广告位'!$B$6)</f>
        <v>#DIV/0!</v>
      </c>
      <c r="AP75" s="149" t="e">
        <f>SUMIFS('OTV-广告位'!$AM:$AM,'OTV-广告位'!$AF:$AF,TA!AP$63,'OTV-广告位'!$AD:$AD,TA!$I75,'OTV-广告位'!$B:$B,'OTV-广告位'!$B$8)/SUMIFS('OTV-广告位'!$AI:$AI,'OTV-广告位'!$AF:$AF,TA!AP$63,'OTV-广告位'!$AD:$AD,TA!$I75,'OTV-广告位'!$B:$B,'OTV-广告位'!$B$6)</f>
        <v>#DIV/0!</v>
      </c>
      <c r="AR75" s="148" t="str">
        <f t="shared" si="87"/>
        <v>济南</v>
      </c>
      <c r="AS75" s="150" t="e">
        <f>SUMIFS('OTV-广告位'!$AJ:$AJ,'OTV-广告位'!$AF:$AF,TA!AS$63,'OTV-广告位'!$AD:$AD,TA!$I75,'OTV-广告位'!$AE:$AE,Market!$D$7)/SUMIFS('OTV-广告位'!$AG:$AG,'OTV-广告位'!$AF:$AF,TA!AS$63,'OTV-广告位'!$AD:$AD,TA!$I75,'OTV-广告位'!$AE:$AE,'OTV-广告位'!$AE$6)*1000</f>
        <v>#DIV/0!</v>
      </c>
      <c r="AT75" s="150" t="e">
        <f>SUMIFS('OTV-广告位'!$AJ:$AJ,'OTV-广告位'!$AF:$AF,TA!AT$63,'OTV-广告位'!$AD:$AD,TA!$I75,'OTV-广告位'!$AE:$AE,Market!$D$7)/SUMIFS('OTV-广告位'!$AG:$AG,'OTV-广告位'!$AF:$AF,TA!AT$63,'OTV-广告位'!$AD:$AD,TA!$I75,'OTV-广告位'!$AE:$AE,'OTV-广告位'!$AE$6)*1000</f>
        <v>#DIV/0!</v>
      </c>
      <c r="AU75" s="150" t="e">
        <f>SUMIFS('OTV-广告位'!$AJ:$AJ,'OTV-广告位'!$AF:$AF,TA!AU$63,'OTV-广告位'!$AD:$AD,TA!$I75,'OTV-广告位'!$AE:$AE,Market!$D$7)/SUMIFS('OTV-广告位'!$AG:$AG,'OTV-广告位'!$AF:$AF,TA!AU$63,'OTV-广告位'!$AD:$AD,TA!$I75,'OTV-广告位'!$AE:$AE,'OTV-广告位'!$AE$6)*1000</f>
        <v>#DIV/0!</v>
      </c>
      <c r="AV75" s="151" t="e">
        <f>SUMIFS('OTV-广告位'!$AM:$AM,'OTV-广告位'!$AF:$AF,TA!AV$63,'OTV-广告位'!$AD:$AD,TA!$I75,'OTV-广告位'!$B:$B,'OTV-广告位'!$B$8)/SUMIFS('OTV-广告位'!$AG:$AG,'OTV-广告位'!$AF:$AF,TA!AV$63,'OTV-广告位'!$AD:$AD,TA!$I75,'OTV-广告位'!$B:$B,'OTV-广告位'!$B$6)*1000</f>
        <v>#DIV/0!</v>
      </c>
      <c r="AW75" s="151" t="e">
        <f>SUMIFS('OTV-广告位'!$AM:$AM,'OTV-广告位'!$AF:$AF,TA!AW$63,'OTV-广告位'!$AD:$AD,TA!$I75,'OTV-广告位'!$B:$B,'OTV-广告位'!$B$8)/SUMIFS('OTV-广告位'!$AG:$AG,'OTV-广告位'!$AF:$AF,TA!AW$63,'OTV-广告位'!$AD:$AD,TA!$I75,'OTV-广告位'!$B:$B,'OTV-广告位'!$B$6)*1000</f>
        <v>#DIV/0!</v>
      </c>
      <c r="AY75" s="148" t="str">
        <f t="shared" si="88"/>
        <v>济南</v>
      </c>
      <c r="AZ75" s="150" t="e">
        <f>Cost!N15/SUMIFS('OTV-广告位'!$AJ:$AJ,'OTV-广告位'!$AD:$AD,TA!$AY75,'OTV-广告位'!$AF:$AF,TA!AZ$63,'OTV-广告位'!$AE:$AE,Market!$D$7)</f>
        <v>#DIV/0!</v>
      </c>
      <c r="BA75" s="150" t="e">
        <f>Cost!P15/SUMIFS('OTV-广告位'!$AJ:$AJ,'OTV-广告位'!$AD:$AD,TA!$AY75,'OTV-广告位'!$AF:$AF,TA!BA$63,'OTV-广告位'!$AE:$AE,Market!$D$7)</f>
        <v>#DIV/0!</v>
      </c>
      <c r="BB75" s="150" t="e">
        <f>Cost!Q15/SUMIFS('OTV-广告位'!$AJ:$AJ,'OTV-广告位'!$AD:$AD,TA!$AY75,'OTV-广告位'!$AF:$AF,TA!BB$63,'OTV-广告位'!$AE:$AE,Market!$D$7)</f>
        <v>#DIV/0!</v>
      </c>
      <c r="BC75" s="150" t="e">
        <f>Cost!#REF!/SUMIFS('OTV-广告位'!$AJ:$AJ,'OTV-广告位'!$AD:$AD,TA!$AY75,'OTV-广告位'!$AF:$AF,TA!BC$63,'OTV-广告位'!$AE:$AE,Market!$D$7)</f>
        <v>#REF!</v>
      </c>
      <c r="BD75" s="150" t="e">
        <f>Cost!#REF!/SUMIFS('OTV-广告位'!$AJ:$AJ,'OTV-广告位'!$AD:$AD,TA!$AY75,'OTV-广告位'!$AF:$AF,TA!BD$63,'OTV-广告位'!$AE:$AE,Market!$D$7)</f>
        <v>#REF!</v>
      </c>
    </row>
    <row r="76" spans="2:56" hidden="1">
      <c r="B76" s="152" t="s">
        <v>0</v>
      </c>
      <c r="C76" s="149">
        <f>SUMIFS(Spotplan!$E:$E,Spotplan!$B:$B,TA!C$63,Spotplan!$C:$C,TA!$B76,Spotplan!$A:$A,TA!$B$62)/SUMIFS(Spotplan!$E:$E,Spotplan!$C:$C,TA!$B76,Spotplan!$A:$A,TA!$B$62)</f>
        <v>0.59655718242975864</v>
      </c>
      <c r="D76" s="149">
        <f>SUMIFS(Spotplan!$E:$E,Spotplan!$B:$B,TA!D$63,Spotplan!$C:$C,TA!$B76,Spotplan!$A:$A,TA!$B$62)/SUMIFS(Spotplan!$E:$E,Spotplan!$C:$C,TA!$B76,Spotplan!$A:$A,TA!$B$62)</f>
        <v>0.19172932330827067</v>
      </c>
      <c r="E76" s="149">
        <f>SUMIFS(Spotplan!$E:$E,Spotplan!$B:$B,TA!E$63,Spotplan!$C:$C,TA!$B76,Spotplan!$A:$A,TA!$B$62)/SUMIFS(Spotplan!$E:$E,Spotplan!$C:$C,TA!$B76,Spotplan!$A:$A,TA!$B$62)</f>
        <v>8.7059754649782356E-2</v>
      </c>
      <c r="F76" s="149">
        <f>SUMIFS(Spotplan!$E:$E,Spotplan!$B:$B,TA!F$63,Spotplan!$C:$C,TA!$B76,Spotplan!$A:$A,TA!$B$62)/SUMIFS(Spotplan!$E:$E,Spotplan!$C:$C,TA!$B76,Spotplan!$A:$A,TA!$B$62)</f>
        <v>0</v>
      </c>
      <c r="G76" s="149">
        <f>SUMIFS(Spotplan!$E:$E,Spotplan!$B:$B,TA!G$63,Spotplan!$C:$C,TA!$B76,Spotplan!$A:$A,TA!$B$62)/SUMIFS(Spotplan!$E:$E,Spotplan!$C:$C,TA!$B76,Spotplan!$A:$A,TA!$B$62)</f>
        <v>0</v>
      </c>
      <c r="I76" s="148" t="str">
        <f t="shared" si="77"/>
        <v>杭州</v>
      </c>
      <c r="J76" s="149" t="e">
        <f>SUMIFS('OTV-广告位'!$AG:$AG,'OTV-广告位'!$AF:$AF,TA!J$63,'OTV-广告位'!$AD:$AD,TA!$I76,'OTV-广告位'!$AE:$AE,'OTV-广告位'!$AE$7)/SUMIFS('OTV-广告位'!$AG:$AG,'OTV-广告位'!$AF:$AF,TA!J$63,'OTV-广告位'!$AD:$AD,TA!$I76,'OTV-广告位'!$AE:$AE,'OTV-广告位'!$AE$6)</f>
        <v>#DIV/0!</v>
      </c>
      <c r="K76" s="149" t="e">
        <f>SUMIFS('OTV-广告位'!$AG:$AG,'OTV-广告位'!$AF:$AF,TA!K$63,'OTV-广告位'!$AD:$AD,TA!$I76,'OTV-广告位'!$AE:$AE,'OTV-广告位'!$AE$7)/SUMIFS('OTV-广告位'!$AG:$AG,'OTV-广告位'!$AF:$AF,TA!K$63,'OTV-广告位'!$AD:$AD,TA!$I76,'OTV-广告位'!$AE:$AE,'OTV-广告位'!$AE$6)</f>
        <v>#DIV/0!</v>
      </c>
      <c r="L76" s="149" t="e">
        <f>SUMIFS('OTV-广告位'!$AG:$AG,'OTV-广告位'!$AF:$AF,TA!L$63,'OTV-广告位'!$AD:$AD,TA!$I76,'OTV-广告位'!$AE:$AE,'OTV-广告位'!$AE$7)/SUMIFS('OTV-广告位'!$AG:$AG,'OTV-广告位'!$AF:$AF,TA!L$63,'OTV-广告位'!$AD:$AD,TA!$I76,'OTV-广告位'!$AE:$AE,'OTV-广告位'!$AE$6)</f>
        <v>#DIV/0!</v>
      </c>
      <c r="M76" s="149" t="e">
        <f>SUMIFS('OTV-广告位'!$AG:$AG,'OTV-广告位'!$AF:$AF,TA!M$63,'OTV-广告位'!$AD:$AD,TA!$I76,'OTV-广告位'!$B:$B,'OTV-广告位'!$B$7)/SUMIFS('OTV-广告位'!$AG:$AG,'OTV-广告位'!$AF:$AF,TA!M$63,'OTV-广告位'!$AD:$AD,TA!$I76,'OTV-广告位'!$B:$B,'OTV-广告位'!$B$6)</f>
        <v>#DIV/0!</v>
      </c>
      <c r="N76" s="149" t="e">
        <f>SUMIFS('OTV-广告位'!$AG:$AG,'OTV-广告位'!$AF:$AF,TA!N$63,'OTV-广告位'!$AD:$AD,TA!$I76,'OTV-广告位'!$B:$B,'OTV-广告位'!$B$7)/SUMIFS('OTV-广告位'!$AG:$AG,'OTV-广告位'!$AF:$AF,TA!N$63,'OTV-广告位'!$AD:$AD,TA!$I76,'OTV-广告位'!$B:$B,'OTV-广告位'!$B$6)</f>
        <v>#DIV/0!</v>
      </c>
      <c r="P76" s="148" t="str">
        <f t="shared" si="84"/>
        <v>杭州</v>
      </c>
      <c r="Q76" s="149" t="e">
        <f>SUMIFS('OTV-广告位'!$AG:$AG,'OTV-广告位'!$AF:$AF,TA!Q$63,'OTV-广告位'!$AD:$AD,TA!$I76,'OTV-广告位'!$AE:$AE,Market!$D$7)/SUMIFS('OTV-广告位'!$AG:$AG,'OTV-广告位'!$AF:$AF,TA!Q$63,'OTV-广告位'!$AD:$AD,TA!$I76,'OTV-广告位'!$AE:$AE,'OTV-广告位'!$AE$7)</f>
        <v>#DIV/0!</v>
      </c>
      <c r="R76" s="149" t="e">
        <f>SUMIFS('OTV-广告位'!$AG:$AG,'OTV-广告位'!$AF:$AF,TA!R$63,'OTV-广告位'!$AD:$AD,TA!$I76,'OTV-广告位'!$AE:$AE,Market!$D$7)/SUMIFS('OTV-广告位'!$AG:$AG,'OTV-广告位'!$AF:$AF,TA!R$63,'OTV-广告位'!$AD:$AD,TA!$I76,'OTV-广告位'!$AE:$AE,'OTV-广告位'!$AE$7)</f>
        <v>#DIV/0!</v>
      </c>
      <c r="S76" s="149" t="e">
        <f>SUMIFS('OTV-广告位'!$AG:$AG,'OTV-广告位'!$AF:$AF,TA!S$63,'OTV-广告位'!$AD:$AD,TA!$I76,'OTV-广告位'!$AE:$AE,Market!$D$7)/SUMIFS('OTV-广告位'!$AG:$AG,'OTV-广告位'!$AF:$AF,TA!S$63,'OTV-广告位'!$AD:$AD,TA!$I76,'OTV-广告位'!$AE:$AE,'OTV-广告位'!$AE$7)</f>
        <v>#DIV/0!</v>
      </c>
      <c r="T76" s="149" t="e">
        <f>SUMIFS('OTV-广告位'!$AG:$AG,'OTV-广告位'!$AF:$AF,TA!T$63,'OTV-广告位'!$AD:$AD,TA!$I76,'OTV-广告位'!$B:$B,'OTV-广告位'!$B$8)/SUMIFS('OTV-广告位'!$AG:$AG,'OTV-广告位'!$AF:$AF,TA!T$63,'OTV-广告位'!$AD:$AD,TA!$I76,'OTV-广告位'!$B:$B,'OTV-广告位'!$B$7)</f>
        <v>#DIV/0!</v>
      </c>
      <c r="U76" s="149" t="e">
        <f>SUMIFS('OTV-广告位'!$AG:$AG,'OTV-广告位'!$AF:$AF,TA!U$63,'OTV-广告位'!$AD:$AD,TA!$I76,'OTV-广告位'!$B:$B,'OTV-广告位'!$B$8)/SUMIFS('OTV-广告位'!$AG:$AG,'OTV-广告位'!$AF:$AF,TA!U$63,'OTV-广告位'!$AD:$AD,TA!$I76,'OTV-广告位'!$B:$B,'OTV-广告位'!$B$7)</f>
        <v>#DIV/0!</v>
      </c>
      <c r="W76" s="148" t="str">
        <f t="shared" si="79"/>
        <v>杭州</v>
      </c>
      <c r="X76" s="149" t="e">
        <f>SUMIFS('OTV-广告位'!$AG:$AG,'OTV-广告位'!$AF:$AF,TA!X$63,'OTV-广告位'!$AD:$AD,TA!$I76,'OTV-广告位'!$AE:$AE,$W$6)/SUMIFS('OTV-广告位'!$AG:$AG,'OTV-广告位'!$AF:$AF,TA!X$63,'OTV-广告位'!$AD:$AD,TA!$I76,'OTV-广告位'!$AE:$AE,'OTV-广告位'!$AE$7)</f>
        <v>#DIV/0!</v>
      </c>
      <c r="Y76" s="149" t="e">
        <f>SUMIFS('OTV-广告位'!$AG:$AG,'OTV-广告位'!$AF:$AF,TA!Y$63,'OTV-广告位'!$AD:$AD,TA!$I76,'OTV-广告位'!$AE:$AE,$W$6)/SUMIFS('OTV-广告位'!$AG:$AG,'OTV-广告位'!$AF:$AF,TA!Y$63,'OTV-广告位'!$AD:$AD,TA!$I76,'OTV-广告位'!$AE:$AE,'OTV-广告位'!$AE$7)</f>
        <v>#DIV/0!</v>
      </c>
      <c r="Z76" s="149" t="e">
        <f>SUMIFS('OTV-广告位'!$AG:$AG,'OTV-广告位'!$AF:$AF,TA!Z$63,'OTV-广告位'!$AD:$AD,TA!$I76,'OTV-广告位'!$AE:$AE,$W$6)/SUMIFS('OTV-广告位'!$AG:$AG,'OTV-广告位'!$AF:$AF,TA!Z$63,'OTV-广告位'!$AD:$AD,TA!$I76,'OTV-广告位'!$AE:$AE,'OTV-广告位'!$AE$7)</f>
        <v>#DIV/0!</v>
      </c>
      <c r="AA76" s="149" t="e">
        <f>SUMIFS('OTV-广告位'!$AG:$AG,'OTV-广告位'!$AF:$AF,TA!AA$63,'OTV-广告位'!$AD:$AD,TA!$I76,'OTV-广告位'!$B:$B,'OTV-广告位'!$B$8)/SUMIFS('OTV-广告位'!$AG:$AG,'OTV-广告位'!$AF:$AF,TA!AA$63,'OTV-广告位'!$AD:$AD,TA!$I76,'OTV-广告位'!$B:$B,'OTV-广告位'!$B$7)</f>
        <v>#DIV/0!</v>
      </c>
      <c r="AB76" s="149" t="e">
        <f>SUMIFS('OTV-广告位'!$AG:$AG,'OTV-广告位'!$AF:$AF,TA!AB$63,'OTV-广告位'!$AD:$AD,TA!$I76,'OTV-广告位'!$B:$B,'OTV-广告位'!$B$8)/SUMIFS('OTV-广告位'!$AG:$AG,'OTV-广告位'!$AF:$AF,TA!AB$63,'OTV-广告位'!$AD:$AD,TA!$I76,'OTV-广告位'!$B:$B,'OTV-广告位'!$B$7)</f>
        <v>#DIV/0!</v>
      </c>
      <c r="AD76" s="148" t="str">
        <f t="shared" si="85"/>
        <v>杭州</v>
      </c>
      <c r="AE76" s="149" t="e">
        <f>SUMIFS('OTV-广告位'!$AI:$AI,'OTV-广告位'!$AF:$AF,TA!AE$63,'OTV-广告位'!$AD:$AD,TA!$I76,'OTV-广告位'!$AE:$AE,Market!$D$7)/SUMIFS('OTV-广告位'!$AI:$AI,'OTV-广告位'!$AF:$AF,TA!AE$63,'OTV-广告位'!$AD:$AD,TA!$I76,'OTV-广告位'!$AE:$AE,'OTV-广告位'!$B$7)</f>
        <v>#DIV/0!</v>
      </c>
      <c r="AF76" s="149" t="e">
        <f>SUMIFS('OTV-广告位'!$AI:$AI,'OTV-广告位'!$AF:$AF,TA!AF$63,'OTV-广告位'!$AD:$AD,TA!$I76,'OTV-广告位'!$AE:$AE,Market!$D$7)/SUMIFS('OTV-广告位'!$AI:$AI,'OTV-广告位'!$AF:$AF,TA!AF$63,'OTV-广告位'!$AD:$AD,TA!$I76,'OTV-广告位'!$AE:$AE,'OTV-广告位'!$B$7)</f>
        <v>#DIV/0!</v>
      </c>
      <c r="AG76" s="149" t="e">
        <f>SUMIFS('OTV-广告位'!$AI:$AI,'OTV-广告位'!$AF:$AF,TA!AG$63,'OTV-广告位'!$AD:$AD,TA!$I76,'OTV-广告位'!$AE:$AE,Market!$D$7)/SUMIFS('OTV-广告位'!$AI:$AI,'OTV-广告位'!$AF:$AF,TA!AG$63,'OTV-广告位'!$AD:$AD,TA!$I76,'OTV-广告位'!$AE:$AE,'OTV-广告位'!$B$7)</f>
        <v>#DIV/0!</v>
      </c>
      <c r="AH76" s="149" t="e">
        <f>SUMIFS('OTV-广告位'!$AI:$AI,'OTV-广告位'!$AF:$AF,TA!AH$63,'OTV-广告位'!$AD:$AD,TA!$I76,'OTV-广告位'!$B:$B,'OTV-广告位'!$B$8)/SUMIFS('OTV-广告位'!$AI:$AI,'OTV-广告位'!$AF:$AF,TA!AH$63,'OTV-广告位'!$AD:$AD,TA!$I76,'OTV-广告位'!$B:$B,'OTV-广告位'!$B$7)</f>
        <v>#DIV/0!</v>
      </c>
      <c r="AI76" s="149" t="e">
        <f>SUMIFS('OTV-广告位'!$AI:$AI,'OTV-广告位'!$AF:$AF,TA!AI$63,'OTV-广告位'!$AD:$AD,TA!$I76,'OTV-广告位'!$B:$B,'OTV-广告位'!$B$8)/SUMIFS('OTV-广告位'!$AI:$AI,'OTV-广告位'!$AF:$AF,TA!AI$63,'OTV-广告位'!$AD:$AD,TA!$I76,'OTV-广告位'!$B:$B,'OTV-广告位'!$B$7)</f>
        <v>#DIV/0!</v>
      </c>
      <c r="AK76" s="148" t="str">
        <f t="shared" si="86"/>
        <v>杭州</v>
      </c>
      <c r="AL76" s="149" t="e">
        <f>SUMIFS('OTV-广告位'!$AJ:$AJ,'OTV-广告位'!$AF:$AF,TA!AL$63,'OTV-广告位'!$AD:$AD,TA!$I76,'OTV-广告位'!$AE:$AE,Market!$D$7)/SUMIFS('OTV-广告位'!$AI:$AI,'OTV-广告位'!$AF:$AF,TA!AL$63,'OTV-广告位'!$AD:$AD,TA!$I76,'OTV-广告位'!$AE:$AE,'OTV-广告位'!$AE$6)</f>
        <v>#DIV/0!</v>
      </c>
      <c r="AM76" s="149" t="e">
        <f>SUMIFS('OTV-广告位'!$AJ:$AJ,'OTV-广告位'!$AF:$AF,TA!AM$63,'OTV-广告位'!$AD:$AD,TA!$I76,'OTV-广告位'!$AE:$AE,Market!$D$7)/SUMIFS('OTV-广告位'!$AI:$AI,'OTV-广告位'!$AF:$AF,TA!AM$63,'OTV-广告位'!$AD:$AD,TA!$I76,'OTV-广告位'!$AE:$AE,'OTV-广告位'!$AE$6)</f>
        <v>#DIV/0!</v>
      </c>
      <c r="AN76" s="149" t="e">
        <f>SUMIFS('OTV-广告位'!$AJ:$AJ,'OTV-广告位'!$AF:$AF,TA!AN$63,'OTV-广告位'!$AD:$AD,TA!$I76,'OTV-广告位'!$AE:$AE,Market!$D$7)/SUMIFS('OTV-广告位'!$AI:$AI,'OTV-广告位'!$AF:$AF,TA!AN$63,'OTV-广告位'!$AD:$AD,TA!$I76,'OTV-广告位'!$AE:$AE,'OTV-广告位'!$AE$6)</f>
        <v>#DIV/0!</v>
      </c>
      <c r="AO76" s="149" t="e">
        <f>SUMIFS('OTV-广告位'!$AM:$AM,'OTV-广告位'!$AF:$AF,TA!AO$63,'OTV-广告位'!$AD:$AD,TA!$I76,'OTV-广告位'!$B:$B,'OTV-广告位'!$B$8)/SUMIFS('OTV-广告位'!$AI:$AI,'OTV-广告位'!$AF:$AF,TA!AO$63,'OTV-广告位'!$AD:$AD,TA!$I76,'OTV-广告位'!$B:$B,'OTV-广告位'!$B$6)</f>
        <v>#DIV/0!</v>
      </c>
      <c r="AP76" s="149" t="e">
        <f>SUMIFS('OTV-广告位'!$AM:$AM,'OTV-广告位'!$AF:$AF,TA!AP$63,'OTV-广告位'!$AD:$AD,TA!$I76,'OTV-广告位'!$B:$B,'OTV-广告位'!$B$8)/SUMIFS('OTV-广告位'!$AI:$AI,'OTV-广告位'!$AF:$AF,TA!AP$63,'OTV-广告位'!$AD:$AD,TA!$I76,'OTV-广告位'!$B:$B,'OTV-广告位'!$B$6)</f>
        <v>#DIV/0!</v>
      </c>
      <c r="AR76" s="148" t="str">
        <f t="shared" si="87"/>
        <v>杭州</v>
      </c>
      <c r="AS76" s="150" t="e">
        <f>SUMIFS('OTV-广告位'!$AJ:$AJ,'OTV-广告位'!$AF:$AF,TA!AS$63,'OTV-广告位'!$AD:$AD,TA!$I76,'OTV-广告位'!$AE:$AE,Market!$D$7)/SUMIFS('OTV-广告位'!$AG:$AG,'OTV-广告位'!$AF:$AF,TA!AS$63,'OTV-广告位'!$AD:$AD,TA!$I76,'OTV-广告位'!$AE:$AE,'OTV-广告位'!$AE$6)*1000</f>
        <v>#DIV/0!</v>
      </c>
      <c r="AT76" s="150" t="e">
        <f>SUMIFS('OTV-广告位'!$AJ:$AJ,'OTV-广告位'!$AF:$AF,TA!AT$63,'OTV-广告位'!$AD:$AD,TA!$I76,'OTV-广告位'!$AE:$AE,Market!$D$7)/SUMIFS('OTV-广告位'!$AG:$AG,'OTV-广告位'!$AF:$AF,TA!AT$63,'OTV-广告位'!$AD:$AD,TA!$I76,'OTV-广告位'!$AE:$AE,'OTV-广告位'!$AE$6)*1000</f>
        <v>#DIV/0!</v>
      </c>
      <c r="AU76" s="150" t="e">
        <f>SUMIFS('OTV-广告位'!$AJ:$AJ,'OTV-广告位'!$AF:$AF,TA!AU$63,'OTV-广告位'!$AD:$AD,TA!$I76,'OTV-广告位'!$AE:$AE,Market!$D$7)/SUMIFS('OTV-广告位'!$AG:$AG,'OTV-广告位'!$AF:$AF,TA!AU$63,'OTV-广告位'!$AD:$AD,TA!$I76,'OTV-广告位'!$AE:$AE,'OTV-广告位'!$AE$6)*1000</f>
        <v>#DIV/0!</v>
      </c>
      <c r="AV76" s="151" t="e">
        <f>SUMIFS('OTV-广告位'!$AM:$AM,'OTV-广告位'!$AF:$AF,TA!AV$63,'OTV-广告位'!$AD:$AD,TA!$I76,'OTV-广告位'!$B:$B,'OTV-广告位'!$B$8)/SUMIFS('OTV-广告位'!$AG:$AG,'OTV-广告位'!$AF:$AF,TA!AV$63,'OTV-广告位'!$AD:$AD,TA!$I76,'OTV-广告位'!$B:$B,'OTV-广告位'!$B$6)*1000</f>
        <v>#DIV/0!</v>
      </c>
      <c r="AW76" s="151" t="e">
        <f>SUMIFS('OTV-广告位'!$AM:$AM,'OTV-广告位'!$AF:$AF,TA!AW$63,'OTV-广告位'!$AD:$AD,TA!$I76,'OTV-广告位'!$B:$B,'OTV-广告位'!$B$8)/SUMIFS('OTV-广告位'!$AG:$AG,'OTV-广告位'!$AF:$AF,TA!AW$63,'OTV-广告位'!$AD:$AD,TA!$I76,'OTV-广告位'!$B:$B,'OTV-广告位'!$B$6)*1000</f>
        <v>#DIV/0!</v>
      </c>
      <c r="AY76" s="148" t="str">
        <f t="shared" si="88"/>
        <v>杭州</v>
      </c>
      <c r="AZ76" s="150" t="e">
        <f>Cost!N16/SUMIFS('OTV-广告位'!$AJ:$AJ,'OTV-广告位'!$AD:$AD,TA!$AY76,'OTV-广告位'!$AF:$AF,TA!AZ$63,'OTV-广告位'!$AE:$AE,Market!$D$7)</f>
        <v>#DIV/0!</v>
      </c>
      <c r="BA76" s="150" t="e">
        <f>Cost!P16/SUMIFS('OTV-广告位'!$AJ:$AJ,'OTV-广告位'!$AD:$AD,TA!$AY76,'OTV-广告位'!$AF:$AF,TA!BA$63,'OTV-广告位'!$AE:$AE,Market!$D$7)</f>
        <v>#DIV/0!</v>
      </c>
      <c r="BB76" s="150" t="e">
        <f>Cost!Q16/SUMIFS('OTV-广告位'!$AJ:$AJ,'OTV-广告位'!$AD:$AD,TA!$AY76,'OTV-广告位'!$AF:$AF,TA!BB$63,'OTV-广告位'!$AE:$AE,Market!$D$7)</f>
        <v>#DIV/0!</v>
      </c>
      <c r="BC76" s="150" t="e">
        <f>Cost!#REF!/SUMIFS('OTV-广告位'!$AJ:$AJ,'OTV-广告位'!$AD:$AD,TA!$AY76,'OTV-广告位'!$AF:$AF,TA!BC$63,'OTV-广告位'!$AE:$AE,Market!$D$7)</f>
        <v>#REF!</v>
      </c>
      <c r="BD76" s="150" t="e">
        <f>Cost!#REF!/SUMIFS('OTV-广告位'!$AJ:$AJ,'OTV-广告位'!$AD:$AD,TA!$AY76,'OTV-广告位'!$AF:$AF,TA!BD$63,'OTV-广告位'!$AE:$AE,Market!$D$7)</f>
        <v>#REF!</v>
      </c>
    </row>
    <row r="77" spans="2:56" hidden="1">
      <c r="B77" s="152" t="s">
        <v>123</v>
      </c>
      <c r="C77" s="149">
        <f>SUMIFS(Spotplan!$E:$E,Spotplan!$B:$B,TA!C$63,Spotplan!$C:$C,TA!$B77,Spotplan!$A:$A,TA!$B$62)/SUMIFS(Spotplan!$E:$E,Spotplan!$C:$C,TA!$B77,Spotplan!$A:$A,TA!$B$62)</f>
        <v>0.31317056196717508</v>
      </c>
      <c r="D77" s="149">
        <f>SUMIFS(Spotplan!$E:$E,Spotplan!$B:$B,TA!D$63,Spotplan!$C:$C,TA!$B77,Spotplan!$A:$A,TA!$B$62)/SUMIFS(Spotplan!$E:$E,Spotplan!$C:$C,TA!$B77,Spotplan!$A:$A,TA!$B$62)</f>
        <v>0.56301107695876584</v>
      </c>
      <c r="E77" s="149">
        <f>SUMIFS(Spotplan!$E:$E,Spotplan!$B:$B,TA!E$63,Spotplan!$C:$C,TA!$B77,Spotplan!$A:$A,TA!$B$62)/SUMIFS(Spotplan!$E:$E,Spotplan!$C:$C,TA!$B77,Spotplan!$A:$A,TA!$B$62)</f>
        <v>6.6983703531868E-2</v>
      </c>
      <c r="F77" s="149">
        <f>SUMIFS(Spotplan!$E:$E,Spotplan!$B:$B,TA!F$63,Spotplan!$C:$C,TA!$B77,Spotplan!$A:$A,TA!$B$62)/SUMIFS(Spotplan!$E:$E,Spotplan!$C:$C,TA!$B77,Spotplan!$A:$A,TA!$B$62)</f>
        <v>0</v>
      </c>
      <c r="G77" s="149">
        <f>SUMIFS(Spotplan!$E:$E,Spotplan!$B:$B,TA!G$63,Spotplan!$C:$C,TA!$B77,Spotplan!$A:$A,TA!$B$62)/SUMIFS(Spotplan!$E:$E,Spotplan!$C:$C,TA!$B77,Spotplan!$A:$A,TA!$B$62)</f>
        <v>0</v>
      </c>
      <c r="I77" s="148" t="str">
        <f t="shared" si="77"/>
        <v>重庆</v>
      </c>
      <c r="J77" s="149" t="e">
        <f>SUMIFS('OTV-广告位'!$AG:$AG,'OTV-广告位'!$AF:$AF,TA!J$63,'OTV-广告位'!$AD:$AD,TA!$I77,'OTV-广告位'!$AE:$AE,'OTV-广告位'!$AE$7)/SUMIFS('OTV-广告位'!$AG:$AG,'OTV-广告位'!$AF:$AF,TA!J$63,'OTV-广告位'!$AD:$AD,TA!$I77,'OTV-广告位'!$AE:$AE,'OTV-广告位'!$AE$6)</f>
        <v>#DIV/0!</v>
      </c>
      <c r="K77" s="149" t="e">
        <f>SUMIFS('OTV-广告位'!$AG:$AG,'OTV-广告位'!$AF:$AF,TA!K$63,'OTV-广告位'!$AD:$AD,TA!$I77,'OTV-广告位'!$AE:$AE,'OTV-广告位'!$AE$7)/SUMIFS('OTV-广告位'!$AG:$AG,'OTV-广告位'!$AF:$AF,TA!K$63,'OTV-广告位'!$AD:$AD,TA!$I77,'OTV-广告位'!$AE:$AE,'OTV-广告位'!$AE$6)</f>
        <v>#DIV/0!</v>
      </c>
      <c r="L77" s="149" t="e">
        <f>SUMIFS('OTV-广告位'!$AG:$AG,'OTV-广告位'!$AF:$AF,TA!L$63,'OTV-广告位'!$AD:$AD,TA!$I77,'OTV-广告位'!$AE:$AE,'OTV-广告位'!$AE$7)/SUMIFS('OTV-广告位'!$AG:$AG,'OTV-广告位'!$AF:$AF,TA!L$63,'OTV-广告位'!$AD:$AD,TA!$I77,'OTV-广告位'!$AE:$AE,'OTV-广告位'!$AE$6)</f>
        <v>#DIV/0!</v>
      </c>
      <c r="M77" s="149" t="e">
        <f>SUMIFS('OTV-广告位'!$AG:$AG,'OTV-广告位'!$AF:$AF,TA!M$63,'OTV-广告位'!$AD:$AD,TA!$I77,'OTV-广告位'!$B:$B,'OTV-广告位'!$B$7)/SUMIFS('OTV-广告位'!$AG:$AG,'OTV-广告位'!$AF:$AF,TA!M$63,'OTV-广告位'!$AD:$AD,TA!$I77,'OTV-广告位'!$B:$B,'OTV-广告位'!$B$6)</f>
        <v>#DIV/0!</v>
      </c>
      <c r="N77" s="149" t="e">
        <f>SUMIFS('OTV-广告位'!$AG:$AG,'OTV-广告位'!$AF:$AF,TA!N$63,'OTV-广告位'!$AD:$AD,TA!$I77,'OTV-广告位'!$B:$B,'OTV-广告位'!$B$7)/SUMIFS('OTV-广告位'!$AG:$AG,'OTV-广告位'!$AF:$AF,TA!N$63,'OTV-广告位'!$AD:$AD,TA!$I77,'OTV-广告位'!$B:$B,'OTV-广告位'!$B$6)</f>
        <v>#DIV/0!</v>
      </c>
      <c r="P77" s="148" t="str">
        <f t="shared" si="78"/>
        <v>重庆</v>
      </c>
      <c r="Q77" s="149" t="e">
        <f>SUMIFS('OTV-广告位'!$AG:$AG,'OTV-广告位'!$AF:$AF,TA!Q$63,'OTV-广告位'!$AD:$AD,TA!$I77,'OTV-广告位'!$AE:$AE,Market!$D$7)/SUMIFS('OTV-广告位'!$AG:$AG,'OTV-广告位'!$AF:$AF,TA!Q$63,'OTV-广告位'!$AD:$AD,TA!$I77,'OTV-广告位'!$AE:$AE,'OTV-广告位'!$AE$7)</f>
        <v>#DIV/0!</v>
      </c>
      <c r="R77" s="149" t="e">
        <f>SUMIFS('OTV-广告位'!$AG:$AG,'OTV-广告位'!$AF:$AF,TA!R$63,'OTV-广告位'!$AD:$AD,TA!$I77,'OTV-广告位'!$AE:$AE,Market!$D$7)/SUMIFS('OTV-广告位'!$AG:$AG,'OTV-广告位'!$AF:$AF,TA!R$63,'OTV-广告位'!$AD:$AD,TA!$I77,'OTV-广告位'!$AE:$AE,'OTV-广告位'!$AE$7)</f>
        <v>#DIV/0!</v>
      </c>
      <c r="S77" s="149" t="e">
        <f>SUMIFS('OTV-广告位'!$AG:$AG,'OTV-广告位'!$AF:$AF,TA!S$63,'OTV-广告位'!$AD:$AD,TA!$I77,'OTV-广告位'!$AE:$AE,Market!$D$7)/SUMIFS('OTV-广告位'!$AG:$AG,'OTV-广告位'!$AF:$AF,TA!S$63,'OTV-广告位'!$AD:$AD,TA!$I77,'OTV-广告位'!$AE:$AE,'OTV-广告位'!$AE$7)</f>
        <v>#DIV/0!</v>
      </c>
      <c r="T77" s="149" t="e">
        <f>SUMIFS('OTV-广告位'!$AG:$AG,'OTV-广告位'!$AF:$AF,TA!T$63,'OTV-广告位'!$AD:$AD,TA!$I77,'OTV-广告位'!$B:$B,'OTV-广告位'!$B$8)/SUMIFS('OTV-广告位'!$AG:$AG,'OTV-广告位'!$AF:$AF,TA!T$63,'OTV-广告位'!$AD:$AD,TA!$I77,'OTV-广告位'!$B:$B,'OTV-广告位'!$B$7)</f>
        <v>#DIV/0!</v>
      </c>
      <c r="U77" s="149" t="e">
        <f>SUMIFS('OTV-广告位'!$AG:$AG,'OTV-广告位'!$AF:$AF,TA!U$63,'OTV-广告位'!$AD:$AD,TA!$I77,'OTV-广告位'!$B:$B,'OTV-广告位'!$B$8)/SUMIFS('OTV-广告位'!$AG:$AG,'OTV-广告位'!$AF:$AF,TA!U$63,'OTV-广告位'!$AD:$AD,TA!$I77,'OTV-广告位'!$B:$B,'OTV-广告位'!$B$7)</f>
        <v>#DIV/0!</v>
      </c>
      <c r="W77" s="148" t="str">
        <f t="shared" si="79"/>
        <v>重庆</v>
      </c>
      <c r="X77" s="149" t="e">
        <f>SUMIFS('OTV-广告位'!$AG:$AG,'OTV-广告位'!$AF:$AF,TA!X$63,'OTV-广告位'!$AD:$AD,TA!$I77,'OTV-广告位'!$AE:$AE,$W$6)/SUMIFS('OTV-广告位'!$AG:$AG,'OTV-广告位'!$AF:$AF,TA!X$63,'OTV-广告位'!$AD:$AD,TA!$I77,'OTV-广告位'!$AE:$AE,'OTV-广告位'!$AE$7)</f>
        <v>#DIV/0!</v>
      </c>
      <c r="Y77" s="149" t="e">
        <f>SUMIFS('OTV-广告位'!$AG:$AG,'OTV-广告位'!$AF:$AF,TA!Y$63,'OTV-广告位'!$AD:$AD,TA!$I77,'OTV-广告位'!$AE:$AE,$W$6)/SUMIFS('OTV-广告位'!$AG:$AG,'OTV-广告位'!$AF:$AF,TA!Y$63,'OTV-广告位'!$AD:$AD,TA!$I77,'OTV-广告位'!$AE:$AE,'OTV-广告位'!$AE$7)</f>
        <v>#DIV/0!</v>
      </c>
      <c r="Z77" s="149" t="e">
        <f>SUMIFS('OTV-广告位'!$AG:$AG,'OTV-广告位'!$AF:$AF,TA!Z$63,'OTV-广告位'!$AD:$AD,TA!$I77,'OTV-广告位'!$AE:$AE,$W$6)/SUMIFS('OTV-广告位'!$AG:$AG,'OTV-广告位'!$AF:$AF,TA!Z$63,'OTV-广告位'!$AD:$AD,TA!$I77,'OTV-广告位'!$AE:$AE,'OTV-广告位'!$AE$7)</f>
        <v>#DIV/0!</v>
      </c>
      <c r="AA77" s="149" t="e">
        <f>SUMIFS('OTV-广告位'!$AG:$AG,'OTV-广告位'!$AF:$AF,TA!AA$63,'OTV-广告位'!$AD:$AD,TA!$I77,'OTV-广告位'!$B:$B,'OTV-广告位'!$B$8)/SUMIFS('OTV-广告位'!$AG:$AG,'OTV-广告位'!$AF:$AF,TA!AA$63,'OTV-广告位'!$AD:$AD,TA!$I77,'OTV-广告位'!$B:$B,'OTV-广告位'!$B$7)</f>
        <v>#DIV/0!</v>
      </c>
      <c r="AB77" s="149" t="e">
        <f>SUMIFS('OTV-广告位'!$AG:$AG,'OTV-广告位'!$AF:$AF,TA!AB$63,'OTV-广告位'!$AD:$AD,TA!$I77,'OTV-广告位'!$B:$B,'OTV-广告位'!$B$8)/SUMIFS('OTV-广告位'!$AG:$AG,'OTV-广告位'!$AF:$AF,TA!AB$63,'OTV-广告位'!$AD:$AD,TA!$I77,'OTV-广告位'!$B:$B,'OTV-广告位'!$B$7)</f>
        <v>#DIV/0!</v>
      </c>
      <c r="AD77" s="148" t="str">
        <f t="shared" si="80"/>
        <v>重庆</v>
      </c>
      <c r="AE77" s="149" t="e">
        <f>SUMIFS('OTV-广告位'!$AI:$AI,'OTV-广告位'!$AF:$AF,TA!AE$63,'OTV-广告位'!$AD:$AD,TA!$I77,'OTV-广告位'!$AE:$AE,Market!$D$7)/SUMIFS('OTV-广告位'!$AI:$AI,'OTV-广告位'!$AF:$AF,TA!AE$63,'OTV-广告位'!$AD:$AD,TA!$I77,'OTV-广告位'!$AE:$AE,'OTV-广告位'!$B$7)</f>
        <v>#DIV/0!</v>
      </c>
      <c r="AF77" s="149" t="e">
        <f>SUMIFS('OTV-广告位'!$AI:$AI,'OTV-广告位'!$AF:$AF,TA!AF$63,'OTV-广告位'!$AD:$AD,TA!$I77,'OTV-广告位'!$AE:$AE,Market!$D$7)/SUMIFS('OTV-广告位'!$AI:$AI,'OTV-广告位'!$AF:$AF,TA!AF$63,'OTV-广告位'!$AD:$AD,TA!$I77,'OTV-广告位'!$AE:$AE,'OTV-广告位'!$B$7)</f>
        <v>#DIV/0!</v>
      </c>
      <c r="AG77" s="149" t="e">
        <f>SUMIFS('OTV-广告位'!$AI:$AI,'OTV-广告位'!$AF:$AF,TA!AG$63,'OTV-广告位'!$AD:$AD,TA!$I77,'OTV-广告位'!$AE:$AE,Market!$D$7)/SUMIFS('OTV-广告位'!$AI:$AI,'OTV-广告位'!$AF:$AF,TA!AG$63,'OTV-广告位'!$AD:$AD,TA!$I77,'OTV-广告位'!$AE:$AE,'OTV-广告位'!$B$7)</f>
        <v>#DIV/0!</v>
      </c>
      <c r="AH77" s="149" t="e">
        <f>SUMIFS('OTV-广告位'!$AI:$AI,'OTV-广告位'!$AF:$AF,TA!AH$63,'OTV-广告位'!$AD:$AD,TA!$I77,'OTV-广告位'!$B:$B,'OTV-广告位'!$B$8)/SUMIFS('OTV-广告位'!$AI:$AI,'OTV-广告位'!$AF:$AF,TA!AH$63,'OTV-广告位'!$AD:$AD,TA!$I77,'OTV-广告位'!$B:$B,'OTV-广告位'!$B$7)</f>
        <v>#DIV/0!</v>
      </c>
      <c r="AI77" s="149" t="e">
        <f>SUMIFS('OTV-广告位'!$AI:$AI,'OTV-广告位'!$AF:$AF,TA!AI$63,'OTV-广告位'!$AD:$AD,TA!$I77,'OTV-广告位'!$B:$B,'OTV-广告位'!$B$8)/SUMIFS('OTV-广告位'!$AI:$AI,'OTV-广告位'!$AF:$AF,TA!AI$63,'OTV-广告位'!$AD:$AD,TA!$I77,'OTV-广告位'!$B:$B,'OTV-广告位'!$B$7)</f>
        <v>#DIV/0!</v>
      </c>
      <c r="AK77" s="148" t="str">
        <f t="shared" si="81"/>
        <v>重庆</v>
      </c>
      <c r="AL77" s="149" t="e">
        <f>SUMIFS('OTV-广告位'!$AJ:$AJ,'OTV-广告位'!$AF:$AF,TA!AL$63,'OTV-广告位'!$AD:$AD,TA!$I77,'OTV-广告位'!$AE:$AE,Market!$D$7)/SUMIFS('OTV-广告位'!$AI:$AI,'OTV-广告位'!$AF:$AF,TA!AL$63,'OTV-广告位'!$AD:$AD,TA!$I77,'OTV-广告位'!$AE:$AE,'OTV-广告位'!$AE$6)</f>
        <v>#DIV/0!</v>
      </c>
      <c r="AM77" s="149" t="e">
        <f>SUMIFS('OTV-广告位'!$AJ:$AJ,'OTV-广告位'!$AF:$AF,TA!AM$63,'OTV-广告位'!$AD:$AD,TA!$I77,'OTV-广告位'!$AE:$AE,Market!$D$7)/SUMIFS('OTV-广告位'!$AI:$AI,'OTV-广告位'!$AF:$AF,TA!AM$63,'OTV-广告位'!$AD:$AD,TA!$I77,'OTV-广告位'!$AE:$AE,'OTV-广告位'!$AE$6)</f>
        <v>#DIV/0!</v>
      </c>
      <c r="AN77" s="149" t="e">
        <f>SUMIFS('OTV-广告位'!$AJ:$AJ,'OTV-广告位'!$AF:$AF,TA!AN$63,'OTV-广告位'!$AD:$AD,TA!$I77,'OTV-广告位'!$AE:$AE,Market!$D$7)/SUMIFS('OTV-广告位'!$AI:$AI,'OTV-广告位'!$AF:$AF,TA!AN$63,'OTV-广告位'!$AD:$AD,TA!$I77,'OTV-广告位'!$AE:$AE,'OTV-广告位'!$AE$6)</f>
        <v>#DIV/0!</v>
      </c>
      <c r="AO77" s="149" t="e">
        <f>SUMIFS('OTV-广告位'!$AM:$AM,'OTV-广告位'!$AF:$AF,TA!AO$63,'OTV-广告位'!$AD:$AD,TA!$I77,'OTV-广告位'!$B:$B,'OTV-广告位'!$B$8)/SUMIFS('OTV-广告位'!$AI:$AI,'OTV-广告位'!$AF:$AF,TA!AO$63,'OTV-广告位'!$AD:$AD,TA!$I77,'OTV-广告位'!$B:$B,'OTV-广告位'!$B$6)</f>
        <v>#DIV/0!</v>
      </c>
      <c r="AP77" s="149" t="e">
        <f>SUMIFS('OTV-广告位'!$AM:$AM,'OTV-广告位'!$AF:$AF,TA!AP$63,'OTV-广告位'!$AD:$AD,TA!$I77,'OTV-广告位'!$B:$B,'OTV-广告位'!$B$8)/SUMIFS('OTV-广告位'!$AI:$AI,'OTV-广告位'!$AF:$AF,TA!AP$63,'OTV-广告位'!$AD:$AD,TA!$I77,'OTV-广告位'!$B:$B,'OTV-广告位'!$B$6)</f>
        <v>#DIV/0!</v>
      </c>
      <c r="AR77" s="148" t="str">
        <f t="shared" si="82"/>
        <v>重庆</v>
      </c>
      <c r="AS77" s="150" t="e">
        <f>SUMIFS('OTV-广告位'!$AJ:$AJ,'OTV-广告位'!$AF:$AF,TA!AS$63,'OTV-广告位'!$AD:$AD,TA!$I77,'OTV-广告位'!$AE:$AE,Market!$D$7)/SUMIFS('OTV-广告位'!$AG:$AG,'OTV-广告位'!$AF:$AF,TA!AS$63,'OTV-广告位'!$AD:$AD,TA!$I77,'OTV-广告位'!$AE:$AE,'OTV-广告位'!$AE$6)*1000</f>
        <v>#DIV/0!</v>
      </c>
      <c r="AT77" s="150" t="e">
        <f>SUMIFS('OTV-广告位'!$AJ:$AJ,'OTV-广告位'!$AF:$AF,TA!AT$63,'OTV-广告位'!$AD:$AD,TA!$I77,'OTV-广告位'!$AE:$AE,Market!$D$7)/SUMIFS('OTV-广告位'!$AG:$AG,'OTV-广告位'!$AF:$AF,TA!AT$63,'OTV-广告位'!$AD:$AD,TA!$I77,'OTV-广告位'!$AE:$AE,'OTV-广告位'!$AE$6)*1000</f>
        <v>#DIV/0!</v>
      </c>
      <c r="AU77" s="150" t="e">
        <f>SUMIFS('OTV-广告位'!$AJ:$AJ,'OTV-广告位'!$AF:$AF,TA!AU$63,'OTV-广告位'!$AD:$AD,TA!$I77,'OTV-广告位'!$AE:$AE,Market!$D$7)/SUMIFS('OTV-广告位'!$AG:$AG,'OTV-广告位'!$AF:$AF,TA!AU$63,'OTV-广告位'!$AD:$AD,TA!$I77,'OTV-广告位'!$AE:$AE,'OTV-广告位'!$AE$6)*1000</f>
        <v>#DIV/0!</v>
      </c>
      <c r="AV77" s="151" t="e">
        <f>SUMIFS('OTV-广告位'!$AM:$AM,'OTV-广告位'!$AF:$AF,TA!AV$63,'OTV-广告位'!$AD:$AD,TA!$I77,'OTV-广告位'!$B:$B,'OTV-广告位'!$B$8)/SUMIFS('OTV-广告位'!$AG:$AG,'OTV-广告位'!$AF:$AF,TA!AV$63,'OTV-广告位'!$AD:$AD,TA!$I77,'OTV-广告位'!$B:$B,'OTV-广告位'!$B$6)*1000</f>
        <v>#DIV/0!</v>
      </c>
      <c r="AW77" s="151" t="e">
        <f>SUMIFS('OTV-广告位'!$AM:$AM,'OTV-广告位'!$AF:$AF,TA!AW$63,'OTV-广告位'!$AD:$AD,TA!$I77,'OTV-广告位'!$B:$B,'OTV-广告位'!$B$8)/SUMIFS('OTV-广告位'!$AG:$AG,'OTV-广告位'!$AF:$AF,TA!AW$63,'OTV-广告位'!$AD:$AD,TA!$I77,'OTV-广告位'!$B:$B,'OTV-广告位'!$B$6)*1000</f>
        <v>#DIV/0!</v>
      </c>
      <c r="AY77" s="148" t="str">
        <f t="shared" si="88"/>
        <v>重庆</v>
      </c>
      <c r="AZ77" s="150" t="e">
        <f>Cost!N17/SUMIFS('OTV-广告位'!$AJ:$AJ,'OTV-广告位'!$AD:$AD,TA!$AY77,'OTV-广告位'!$AF:$AF,TA!AZ$63,'OTV-广告位'!$AE:$AE,Market!$D$7)</f>
        <v>#DIV/0!</v>
      </c>
      <c r="BA77" s="150" t="e">
        <f>Cost!P17/SUMIFS('OTV-广告位'!$AJ:$AJ,'OTV-广告位'!$AD:$AD,TA!$AY77,'OTV-广告位'!$AF:$AF,TA!BA$63,'OTV-广告位'!$AE:$AE,Market!$D$7)</f>
        <v>#DIV/0!</v>
      </c>
      <c r="BB77" s="150" t="e">
        <f>Cost!Q17/SUMIFS('OTV-广告位'!$AJ:$AJ,'OTV-广告位'!$AD:$AD,TA!$AY77,'OTV-广告位'!$AF:$AF,TA!BB$63,'OTV-广告位'!$AE:$AE,Market!$D$7)</f>
        <v>#DIV/0!</v>
      </c>
      <c r="BC77" s="150" t="e">
        <f>Cost!#REF!/SUMIFS('OTV-广告位'!$AJ:$AJ,'OTV-广告位'!$AD:$AD,TA!$AY77,'OTV-广告位'!$AF:$AF,TA!BC$63,'OTV-广告位'!$AE:$AE,Market!$D$7)</f>
        <v>#REF!</v>
      </c>
      <c r="BD77" s="150" t="e">
        <f>Cost!#REF!/SUMIFS('OTV-广告位'!$AJ:$AJ,'OTV-广告位'!$AD:$AD,TA!$AY77,'OTV-广告位'!$AF:$AF,TA!BD$63,'OTV-广告位'!$AE:$AE,Market!$D$7)</f>
        <v>#REF!</v>
      </c>
    </row>
    <row r="78" spans="2:56" hidden="1">
      <c r="B78" s="152" t="s">
        <v>124</v>
      </c>
      <c r="C78" s="149">
        <f>SUMIFS(Spotplan!$E:$E,Spotplan!$B:$B,TA!C$63,Spotplan!$C:$C,TA!$B78,Spotplan!$A:$A,TA!$B$62)/SUMIFS(Spotplan!$E:$E,Spotplan!$C:$C,TA!$B78,Spotplan!$A:$A,TA!$B$62)</f>
        <v>0.48963730569948188</v>
      </c>
      <c r="D78" s="149">
        <f>SUMIFS(Spotplan!$E:$E,Spotplan!$B:$B,TA!D$63,Spotplan!$C:$C,TA!$B78,Spotplan!$A:$A,TA!$B$62)/SUMIFS(Spotplan!$E:$E,Spotplan!$C:$C,TA!$B78,Spotplan!$A:$A,TA!$B$62)</f>
        <v>0.38056994818652851</v>
      </c>
      <c r="E78" s="149">
        <f>SUMIFS(Spotplan!$E:$E,Spotplan!$B:$B,TA!E$63,Spotplan!$C:$C,TA!$B78,Spotplan!$A:$A,TA!$B$62)/SUMIFS(Spotplan!$E:$E,Spotplan!$C:$C,TA!$B78,Spotplan!$A:$A,TA!$B$62)</f>
        <v>6.2694300518134724E-2</v>
      </c>
      <c r="F78" s="149">
        <f>SUMIFS(Spotplan!$E:$E,Spotplan!$B:$B,TA!F$63,Spotplan!$C:$C,TA!$B78,Spotplan!$A:$A,TA!$B$62)/SUMIFS(Spotplan!$E:$E,Spotplan!$C:$C,TA!$B78,Spotplan!$A:$A,TA!$B$62)</f>
        <v>0</v>
      </c>
      <c r="G78" s="149">
        <f>SUMIFS(Spotplan!$E:$E,Spotplan!$B:$B,TA!G$63,Spotplan!$C:$C,TA!$B78,Spotplan!$A:$A,TA!$B$62)/SUMIFS(Spotplan!$E:$E,Spotplan!$C:$C,TA!$B78,Spotplan!$A:$A,TA!$B$62)</f>
        <v>0</v>
      </c>
      <c r="I78" s="148" t="str">
        <f t="shared" si="77"/>
        <v>沈阳</v>
      </c>
      <c r="J78" s="149" t="e">
        <f>SUMIFS('OTV-广告位'!$AG:$AG,'OTV-广告位'!$AF:$AF,TA!J$63,'OTV-广告位'!$AD:$AD,TA!$I78,'OTV-广告位'!$AE:$AE,'OTV-广告位'!$AE$7)/SUMIFS('OTV-广告位'!$AG:$AG,'OTV-广告位'!$AF:$AF,TA!J$63,'OTV-广告位'!$AD:$AD,TA!$I78,'OTV-广告位'!$AE:$AE,'OTV-广告位'!$AE$6)</f>
        <v>#DIV/0!</v>
      </c>
      <c r="K78" s="149" t="e">
        <f>SUMIFS('OTV-广告位'!$AG:$AG,'OTV-广告位'!$AF:$AF,TA!K$63,'OTV-广告位'!$AD:$AD,TA!$I78,'OTV-广告位'!$AE:$AE,'OTV-广告位'!$AE$7)/SUMIFS('OTV-广告位'!$AG:$AG,'OTV-广告位'!$AF:$AF,TA!K$63,'OTV-广告位'!$AD:$AD,TA!$I78,'OTV-广告位'!$AE:$AE,'OTV-广告位'!$AE$6)</f>
        <v>#DIV/0!</v>
      </c>
      <c r="L78" s="149" t="e">
        <f>SUMIFS('OTV-广告位'!$AG:$AG,'OTV-广告位'!$AF:$AF,TA!L$63,'OTV-广告位'!$AD:$AD,TA!$I78,'OTV-广告位'!$AE:$AE,'OTV-广告位'!$AE$7)/SUMIFS('OTV-广告位'!$AG:$AG,'OTV-广告位'!$AF:$AF,TA!L$63,'OTV-广告位'!$AD:$AD,TA!$I78,'OTV-广告位'!$AE:$AE,'OTV-广告位'!$AE$6)</f>
        <v>#DIV/0!</v>
      </c>
      <c r="M78" s="149" t="e">
        <f>SUMIFS('OTV-广告位'!$AG:$AG,'OTV-广告位'!$AF:$AF,TA!M$63,'OTV-广告位'!$AD:$AD,TA!$I78,'OTV-广告位'!$B:$B,'OTV-广告位'!$B$7)/SUMIFS('OTV-广告位'!$AG:$AG,'OTV-广告位'!$AF:$AF,TA!M$63,'OTV-广告位'!$AD:$AD,TA!$I78,'OTV-广告位'!$B:$B,'OTV-广告位'!$B$6)</f>
        <v>#DIV/0!</v>
      </c>
      <c r="N78" s="149" t="e">
        <f>SUMIFS('OTV-广告位'!$AG:$AG,'OTV-广告位'!$AF:$AF,TA!N$63,'OTV-广告位'!$AD:$AD,TA!$I78,'OTV-广告位'!$B:$B,'OTV-广告位'!$B$7)/SUMIFS('OTV-广告位'!$AG:$AG,'OTV-广告位'!$AF:$AF,TA!N$63,'OTV-广告位'!$AD:$AD,TA!$I78,'OTV-广告位'!$B:$B,'OTV-广告位'!$B$6)</f>
        <v>#DIV/0!</v>
      </c>
      <c r="P78" s="148" t="str">
        <f t="shared" si="78"/>
        <v>沈阳</v>
      </c>
      <c r="Q78" s="149" t="e">
        <f>SUMIFS('OTV-广告位'!$AG:$AG,'OTV-广告位'!$AF:$AF,TA!Q$63,'OTV-广告位'!$AD:$AD,TA!$I78,'OTV-广告位'!$AE:$AE,Market!$D$7)/SUMIFS('OTV-广告位'!$AG:$AG,'OTV-广告位'!$AF:$AF,TA!Q$63,'OTV-广告位'!$AD:$AD,TA!$I78,'OTV-广告位'!$AE:$AE,'OTV-广告位'!$AE$7)</f>
        <v>#DIV/0!</v>
      </c>
      <c r="R78" s="149" t="e">
        <f>SUMIFS('OTV-广告位'!$AG:$AG,'OTV-广告位'!$AF:$AF,TA!R$63,'OTV-广告位'!$AD:$AD,TA!$I78,'OTV-广告位'!$AE:$AE,Market!$D$7)/SUMIFS('OTV-广告位'!$AG:$AG,'OTV-广告位'!$AF:$AF,TA!R$63,'OTV-广告位'!$AD:$AD,TA!$I78,'OTV-广告位'!$AE:$AE,'OTV-广告位'!$AE$7)</f>
        <v>#DIV/0!</v>
      </c>
      <c r="S78" s="149" t="e">
        <f>SUMIFS('OTV-广告位'!$AG:$AG,'OTV-广告位'!$AF:$AF,TA!S$63,'OTV-广告位'!$AD:$AD,TA!$I78,'OTV-广告位'!$AE:$AE,Market!$D$7)/SUMIFS('OTV-广告位'!$AG:$AG,'OTV-广告位'!$AF:$AF,TA!S$63,'OTV-广告位'!$AD:$AD,TA!$I78,'OTV-广告位'!$AE:$AE,'OTV-广告位'!$AE$7)</f>
        <v>#DIV/0!</v>
      </c>
      <c r="T78" s="149" t="e">
        <f>SUMIFS('OTV-广告位'!$AG:$AG,'OTV-广告位'!$AF:$AF,TA!T$63,'OTV-广告位'!$AD:$AD,TA!$I78,'OTV-广告位'!$B:$B,'OTV-广告位'!$B$8)/SUMIFS('OTV-广告位'!$AG:$AG,'OTV-广告位'!$AF:$AF,TA!T$63,'OTV-广告位'!$AD:$AD,TA!$I78,'OTV-广告位'!$B:$B,'OTV-广告位'!$B$7)</f>
        <v>#DIV/0!</v>
      </c>
      <c r="U78" s="149" t="e">
        <f>SUMIFS('OTV-广告位'!$AG:$AG,'OTV-广告位'!$AF:$AF,TA!U$63,'OTV-广告位'!$AD:$AD,TA!$I78,'OTV-广告位'!$B:$B,'OTV-广告位'!$B$8)/SUMIFS('OTV-广告位'!$AG:$AG,'OTV-广告位'!$AF:$AF,TA!U$63,'OTV-广告位'!$AD:$AD,TA!$I78,'OTV-广告位'!$B:$B,'OTV-广告位'!$B$7)</f>
        <v>#DIV/0!</v>
      </c>
      <c r="W78" s="148" t="str">
        <f t="shared" si="79"/>
        <v>沈阳</v>
      </c>
      <c r="X78" s="149" t="e">
        <f>SUMIFS('OTV-广告位'!$AG:$AG,'OTV-广告位'!$AF:$AF,TA!X$63,'OTV-广告位'!$AD:$AD,TA!$I78,'OTV-广告位'!$AE:$AE,$W$6)/SUMIFS('OTV-广告位'!$AG:$AG,'OTV-广告位'!$AF:$AF,TA!X$63,'OTV-广告位'!$AD:$AD,TA!$I78,'OTV-广告位'!$AE:$AE,'OTV-广告位'!$AE$7)</f>
        <v>#DIV/0!</v>
      </c>
      <c r="Y78" s="149" t="e">
        <f>SUMIFS('OTV-广告位'!$AG:$AG,'OTV-广告位'!$AF:$AF,TA!Y$63,'OTV-广告位'!$AD:$AD,TA!$I78,'OTV-广告位'!$AE:$AE,$W$6)/SUMIFS('OTV-广告位'!$AG:$AG,'OTV-广告位'!$AF:$AF,TA!Y$63,'OTV-广告位'!$AD:$AD,TA!$I78,'OTV-广告位'!$AE:$AE,'OTV-广告位'!$AE$7)</f>
        <v>#DIV/0!</v>
      </c>
      <c r="Z78" s="149" t="e">
        <f>SUMIFS('OTV-广告位'!$AG:$AG,'OTV-广告位'!$AF:$AF,TA!Z$63,'OTV-广告位'!$AD:$AD,TA!$I78,'OTV-广告位'!$AE:$AE,$W$6)/SUMIFS('OTV-广告位'!$AG:$AG,'OTV-广告位'!$AF:$AF,TA!Z$63,'OTV-广告位'!$AD:$AD,TA!$I78,'OTV-广告位'!$AE:$AE,'OTV-广告位'!$AE$7)</f>
        <v>#DIV/0!</v>
      </c>
      <c r="AA78" s="149" t="e">
        <f>SUMIFS('OTV-广告位'!$AG:$AG,'OTV-广告位'!$AF:$AF,TA!AA$63,'OTV-广告位'!$AD:$AD,TA!$I78,'OTV-广告位'!$B:$B,'OTV-广告位'!$B$8)/SUMIFS('OTV-广告位'!$AG:$AG,'OTV-广告位'!$AF:$AF,TA!AA$63,'OTV-广告位'!$AD:$AD,TA!$I78,'OTV-广告位'!$B:$B,'OTV-广告位'!$B$7)</f>
        <v>#DIV/0!</v>
      </c>
      <c r="AB78" s="149" t="e">
        <f>SUMIFS('OTV-广告位'!$AG:$AG,'OTV-广告位'!$AF:$AF,TA!AB$63,'OTV-广告位'!$AD:$AD,TA!$I78,'OTV-广告位'!$B:$B,'OTV-广告位'!$B$8)/SUMIFS('OTV-广告位'!$AG:$AG,'OTV-广告位'!$AF:$AF,TA!AB$63,'OTV-广告位'!$AD:$AD,TA!$I78,'OTV-广告位'!$B:$B,'OTV-广告位'!$B$7)</f>
        <v>#DIV/0!</v>
      </c>
      <c r="AD78" s="148" t="str">
        <f t="shared" si="80"/>
        <v>沈阳</v>
      </c>
      <c r="AE78" s="149" t="e">
        <f>SUMIFS('OTV-广告位'!$AI:$AI,'OTV-广告位'!$AF:$AF,TA!AE$63,'OTV-广告位'!$AD:$AD,TA!$I78,'OTV-广告位'!$AE:$AE,Market!$D$7)/SUMIFS('OTV-广告位'!$AI:$AI,'OTV-广告位'!$AF:$AF,TA!AE$63,'OTV-广告位'!$AD:$AD,TA!$I78,'OTV-广告位'!$AE:$AE,'OTV-广告位'!$B$7)</f>
        <v>#DIV/0!</v>
      </c>
      <c r="AF78" s="149" t="e">
        <f>SUMIFS('OTV-广告位'!$AI:$AI,'OTV-广告位'!$AF:$AF,TA!AF$63,'OTV-广告位'!$AD:$AD,TA!$I78,'OTV-广告位'!$AE:$AE,Market!$D$7)/SUMIFS('OTV-广告位'!$AI:$AI,'OTV-广告位'!$AF:$AF,TA!AF$63,'OTV-广告位'!$AD:$AD,TA!$I78,'OTV-广告位'!$AE:$AE,'OTV-广告位'!$B$7)</f>
        <v>#DIV/0!</v>
      </c>
      <c r="AG78" s="149" t="e">
        <f>SUMIFS('OTV-广告位'!$AI:$AI,'OTV-广告位'!$AF:$AF,TA!AG$63,'OTV-广告位'!$AD:$AD,TA!$I78,'OTV-广告位'!$AE:$AE,Market!$D$7)/SUMIFS('OTV-广告位'!$AI:$AI,'OTV-广告位'!$AF:$AF,TA!AG$63,'OTV-广告位'!$AD:$AD,TA!$I78,'OTV-广告位'!$AE:$AE,'OTV-广告位'!$B$7)</f>
        <v>#DIV/0!</v>
      </c>
      <c r="AH78" s="149" t="e">
        <f>SUMIFS('OTV-广告位'!$AI:$AI,'OTV-广告位'!$AF:$AF,TA!AH$63,'OTV-广告位'!$AD:$AD,TA!$I78,'OTV-广告位'!$B:$B,'OTV-广告位'!$B$8)/SUMIFS('OTV-广告位'!$AI:$AI,'OTV-广告位'!$AF:$AF,TA!AH$63,'OTV-广告位'!$AD:$AD,TA!$I78,'OTV-广告位'!$B:$B,'OTV-广告位'!$B$7)</f>
        <v>#DIV/0!</v>
      </c>
      <c r="AI78" s="149" t="e">
        <f>SUMIFS('OTV-广告位'!$AI:$AI,'OTV-广告位'!$AF:$AF,TA!AI$63,'OTV-广告位'!$AD:$AD,TA!$I78,'OTV-广告位'!$B:$B,'OTV-广告位'!$B$8)/SUMIFS('OTV-广告位'!$AI:$AI,'OTV-广告位'!$AF:$AF,TA!AI$63,'OTV-广告位'!$AD:$AD,TA!$I78,'OTV-广告位'!$B:$B,'OTV-广告位'!$B$7)</f>
        <v>#DIV/0!</v>
      </c>
      <c r="AK78" s="148" t="str">
        <f t="shared" si="81"/>
        <v>沈阳</v>
      </c>
      <c r="AL78" s="149" t="e">
        <f>SUMIFS('OTV-广告位'!$AJ:$AJ,'OTV-广告位'!$AF:$AF,TA!AL$63,'OTV-广告位'!$AD:$AD,TA!$I78,'OTV-广告位'!$AE:$AE,Market!$D$7)/SUMIFS('OTV-广告位'!$AI:$AI,'OTV-广告位'!$AF:$AF,TA!AL$63,'OTV-广告位'!$AD:$AD,TA!$I78,'OTV-广告位'!$AE:$AE,'OTV-广告位'!$AE$6)</f>
        <v>#DIV/0!</v>
      </c>
      <c r="AM78" s="149" t="e">
        <f>SUMIFS('OTV-广告位'!$AJ:$AJ,'OTV-广告位'!$AF:$AF,TA!AM$63,'OTV-广告位'!$AD:$AD,TA!$I78,'OTV-广告位'!$AE:$AE,Market!$D$7)/SUMIFS('OTV-广告位'!$AI:$AI,'OTV-广告位'!$AF:$AF,TA!AM$63,'OTV-广告位'!$AD:$AD,TA!$I78,'OTV-广告位'!$AE:$AE,'OTV-广告位'!$AE$6)</f>
        <v>#DIV/0!</v>
      </c>
      <c r="AN78" s="149" t="e">
        <f>SUMIFS('OTV-广告位'!$AJ:$AJ,'OTV-广告位'!$AF:$AF,TA!AN$63,'OTV-广告位'!$AD:$AD,TA!$I78,'OTV-广告位'!$AE:$AE,Market!$D$7)/SUMIFS('OTV-广告位'!$AI:$AI,'OTV-广告位'!$AF:$AF,TA!AN$63,'OTV-广告位'!$AD:$AD,TA!$I78,'OTV-广告位'!$AE:$AE,'OTV-广告位'!$AE$6)</f>
        <v>#DIV/0!</v>
      </c>
      <c r="AO78" s="149" t="e">
        <f>SUMIFS('OTV-广告位'!$AM:$AM,'OTV-广告位'!$AF:$AF,TA!AO$63,'OTV-广告位'!$AD:$AD,TA!$I78,'OTV-广告位'!$B:$B,'OTV-广告位'!$B$8)/SUMIFS('OTV-广告位'!$AI:$AI,'OTV-广告位'!$AF:$AF,TA!AO$63,'OTV-广告位'!$AD:$AD,TA!$I78,'OTV-广告位'!$B:$B,'OTV-广告位'!$B$6)</f>
        <v>#DIV/0!</v>
      </c>
      <c r="AP78" s="149" t="e">
        <f>SUMIFS('OTV-广告位'!$AM:$AM,'OTV-广告位'!$AF:$AF,TA!AP$63,'OTV-广告位'!$AD:$AD,TA!$I78,'OTV-广告位'!$B:$B,'OTV-广告位'!$B$8)/SUMIFS('OTV-广告位'!$AI:$AI,'OTV-广告位'!$AF:$AF,TA!AP$63,'OTV-广告位'!$AD:$AD,TA!$I78,'OTV-广告位'!$B:$B,'OTV-广告位'!$B$6)</f>
        <v>#DIV/0!</v>
      </c>
      <c r="AR78" s="148" t="str">
        <f t="shared" si="82"/>
        <v>沈阳</v>
      </c>
      <c r="AS78" s="150" t="e">
        <f>SUMIFS('OTV-广告位'!$AJ:$AJ,'OTV-广告位'!$AF:$AF,TA!AS$63,'OTV-广告位'!$AD:$AD,TA!$I78,'OTV-广告位'!$AE:$AE,Market!$D$7)/SUMIFS('OTV-广告位'!$AG:$AG,'OTV-广告位'!$AF:$AF,TA!AS$63,'OTV-广告位'!$AD:$AD,TA!$I78,'OTV-广告位'!$AE:$AE,'OTV-广告位'!$AE$6)*1000</f>
        <v>#DIV/0!</v>
      </c>
      <c r="AT78" s="150" t="e">
        <f>SUMIFS('OTV-广告位'!$AJ:$AJ,'OTV-广告位'!$AF:$AF,TA!AT$63,'OTV-广告位'!$AD:$AD,TA!$I78,'OTV-广告位'!$AE:$AE,Market!$D$7)/SUMIFS('OTV-广告位'!$AG:$AG,'OTV-广告位'!$AF:$AF,TA!AT$63,'OTV-广告位'!$AD:$AD,TA!$I78,'OTV-广告位'!$AE:$AE,'OTV-广告位'!$AE$6)*1000</f>
        <v>#DIV/0!</v>
      </c>
      <c r="AU78" s="150" t="e">
        <f>SUMIFS('OTV-广告位'!$AJ:$AJ,'OTV-广告位'!$AF:$AF,TA!AU$63,'OTV-广告位'!$AD:$AD,TA!$I78,'OTV-广告位'!$AE:$AE,Market!$D$7)/SUMIFS('OTV-广告位'!$AG:$AG,'OTV-广告位'!$AF:$AF,TA!AU$63,'OTV-广告位'!$AD:$AD,TA!$I78,'OTV-广告位'!$AE:$AE,'OTV-广告位'!$AE$6)*1000</f>
        <v>#DIV/0!</v>
      </c>
      <c r="AV78" s="151" t="e">
        <f>SUMIFS('OTV-广告位'!$AM:$AM,'OTV-广告位'!$AF:$AF,TA!AV$63,'OTV-广告位'!$AD:$AD,TA!$I78,'OTV-广告位'!$B:$B,'OTV-广告位'!$B$8)/SUMIFS('OTV-广告位'!$AG:$AG,'OTV-广告位'!$AF:$AF,TA!AV$63,'OTV-广告位'!$AD:$AD,TA!$I78,'OTV-广告位'!$B:$B,'OTV-广告位'!$B$6)*1000</f>
        <v>#DIV/0!</v>
      </c>
      <c r="AW78" s="151" t="e">
        <f>SUMIFS('OTV-广告位'!$AM:$AM,'OTV-广告位'!$AF:$AF,TA!AW$63,'OTV-广告位'!$AD:$AD,TA!$I78,'OTV-广告位'!$B:$B,'OTV-广告位'!$B$8)/SUMIFS('OTV-广告位'!$AG:$AG,'OTV-广告位'!$AF:$AF,TA!AW$63,'OTV-广告位'!$AD:$AD,TA!$I78,'OTV-广告位'!$B:$B,'OTV-广告位'!$B$6)*1000</f>
        <v>#DIV/0!</v>
      </c>
      <c r="AY78" s="148" t="str">
        <f t="shared" si="88"/>
        <v>沈阳</v>
      </c>
      <c r="AZ78" s="150" t="e">
        <f>Cost!N18/SUMIFS('OTV-广告位'!$AJ:$AJ,'OTV-广告位'!$AD:$AD,TA!$AY78,'OTV-广告位'!$AF:$AF,TA!AZ$63,'OTV-广告位'!$AE:$AE,Market!$D$7)</f>
        <v>#DIV/0!</v>
      </c>
      <c r="BA78" s="150" t="e">
        <f>Cost!P18/SUMIFS('OTV-广告位'!$AJ:$AJ,'OTV-广告位'!$AD:$AD,TA!$AY78,'OTV-广告位'!$AF:$AF,TA!BA$63,'OTV-广告位'!$AE:$AE,Market!$D$7)</f>
        <v>#DIV/0!</v>
      </c>
      <c r="BB78" s="150" t="e">
        <f>Cost!Q18/SUMIFS('OTV-广告位'!$AJ:$AJ,'OTV-广告位'!$AD:$AD,TA!$AY78,'OTV-广告位'!$AF:$AF,TA!BB$63,'OTV-广告位'!$AE:$AE,Market!$D$7)</f>
        <v>#DIV/0!</v>
      </c>
      <c r="BC78" s="150" t="e">
        <f>Cost!#REF!/SUMIFS('OTV-广告位'!$AJ:$AJ,'OTV-广告位'!$AD:$AD,TA!$AY78,'OTV-广告位'!$AF:$AF,TA!BC$63,'OTV-广告位'!$AE:$AE,Market!$D$7)</f>
        <v>#REF!</v>
      </c>
      <c r="BD78" s="150" t="e">
        <f>Cost!#REF!/SUMIFS('OTV-广告位'!$AJ:$AJ,'OTV-广告位'!$AD:$AD,TA!$AY78,'OTV-广告位'!$AF:$AF,TA!BD$63,'OTV-广告位'!$AE:$AE,Market!$D$7)</f>
        <v>#REF!</v>
      </c>
    </row>
    <row r="79" spans="2:56" hidden="1">
      <c r="B79" s="152" t="s">
        <v>125</v>
      </c>
      <c r="C79" s="149">
        <f>SUMIFS(Spotplan!$E:$E,Spotplan!$B:$B,TA!C$63,Spotplan!$C:$C,TA!$B79,Spotplan!$A:$A,TA!$B$62)/SUMIFS(Spotplan!$E:$E,Spotplan!$C:$C,TA!$B79,Spotplan!$A:$A,TA!$B$62)</f>
        <v>0.50031269543464663</v>
      </c>
      <c r="D79" s="149">
        <f>SUMIFS(Spotplan!$E:$E,Spotplan!$B:$B,TA!D$63,Spotplan!$C:$C,TA!$B79,Spotplan!$A:$A,TA!$B$62)/SUMIFS(Spotplan!$E:$E,Spotplan!$C:$C,TA!$B79,Spotplan!$A:$A,TA!$B$62)</f>
        <v>0.22826766729205752</v>
      </c>
      <c r="E79" s="149">
        <f>SUMIFS(Spotplan!$E:$E,Spotplan!$B:$B,TA!E$63,Spotplan!$C:$C,TA!$B79,Spotplan!$A:$A,TA!$B$62)/SUMIFS(Spotplan!$E:$E,Spotplan!$C:$C,TA!$B79,Spotplan!$A:$A,TA!$B$62)</f>
        <v>9.63101938711695E-2</v>
      </c>
      <c r="F79" s="149">
        <f>SUMIFS(Spotplan!$E:$E,Spotplan!$B:$B,TA!F$63,Spotplan!$C:$C,TA!$B79,Spotplan!$A:$A,TA!$B$62)/SUMIFS(Spotplan!$E:$E,Spotplan!$C:$C,TA!$B79,Spotplan!$A:$A,TA!$B$62)</f>
        <v>0</v>
      </c>
      <c r="G79" s="149">
        <f>SUMIFS(Spotplan!$E:$E,Spotplan!$B:$B,TA!G$63,Spotplan!$C:$C,TA!$B79,Spotplan!$A:$A,TA!$B$62)/SUMIFS(Spotplan!$E:$E,Spotplan!$C:$C,TA!$B79,Spotplan!$A:$A,TA!$B$62)</f>
        <v>0</v>
      </c>
      <c r="I79" s="148" t="str">
        <f t="shared" si="77"/>
        <v>郑州</v>
      </c>
      <c r="J79" s="149" t="e">
        <f>SUMIFS('OTV-广告位'!$AG:$AG,'OTV-广告位'!$AF:$AF,TA!J$63,'OTV-广告位'!$AD:$AD,TA!$I79,'OTV-广告位'!$AE:$AE,'OTV-广告位'!$AE$7)/SUMIFS('OTV-广告位'!$AG:$AG,'OTV-广告位'!$AF:$AF,TA!J$63,'OTV-广告位'!$AD:$AD,TA!$I79,'OTV-广告位'!$AE:$AE,'OTV-广告位'!$AE$6)</f>
        <v>#DIV/0!</v>
      </c>
      <c r="K79" s="149" t="e">
        <f>SUMIFS('OTV-广告位'!$AG:$AG,'OTV-广告位'!$AF:$AF,TA!K$63,'OTV-广告位'!$AD:$AD,TA!$I79,'OTV-广告位'!$AE:$AE,'OTV-广告位'!$AE$7)/SUMIFS('OTV-广告位'!$AG:$AG,'OTV-广告位'!$AF:$AF,TA!K$63,'OTV-广告位'!$AD:$AD,TA!$I79,'OTV-广告位'!$AE:$AE,'OTV-广告位'!$AE$6)</f>
        <v>#DIV/0!</v>
      </c>
      <c r="L79" s="149" t="e">
        <f>SUMIFS('OTV-广告位'!$AG:$AG,'OTV-广告位'!$AF:$AF,TA!L$63,'OTV-广告位'!$AD:$AD,TA!$I79,'OTV-广告位'!$AE:$AE,'OTV-广告位'!$AE$7)/SUMIFS('OTV-广告位'!$AG:$AG,'OTV-广告位'!$AF:$AF,TA!L$63,'OTV-广告位'!$AD:$AD,TA!$I79,'OTV-广告位'!$AE:$AE,'OTV-广告位'!$AE$6)</f>
        <v>#DIV/0!</v>
      </c>
      <c r="M79" s="149" t="e">
        <f>SUMIFS('OTV-广告位'!$AG:$AG,'OTV-广告位'!$AF:$AF,TA!M$63,'OTV-广告位'!$AD:$AD,TA!$I79,'OTV-广告位'!$B:$B,'OTV-广告位'!$B$7)/SUMIFS('OTV-广告位'!$AG:$AG,'OTV-广告位'!$AF:$AF,TA!M$63,'OTV-广告位'!$AD:$AD,TA!$I79,'OTV-广告位'!$B:$B,'OTV-广告位'!$B$6)</f>
        <v>#DIV/0!</v>
      </c>
      <c r="N79" s="149" t="e">
        <f>SUMIFS('OTV-广告位'!$AG:$AG,'OTV-广告位'!$AF:$AF,TA!N$63,'OTV-广告位'!$AD:$AD,TA!$I79,'OTV-广告位'!$B:$B,'OTV-广告位'!$B$7)/SUMIFS('OTV-广告位'!$AG:$AG,'OTV-广告位'!$AF:$AF,TA!N$63,'OTV-广告位'!$AD:$AD,TA!$I79,'OTV-广告位'!$B:$B,'OTV-广告位'!$B$6)</f>
        <v>#DIV/0!</v>
      </c>
      <c r="P79" s="148" t="str">
        <f t="shared" si="78"/>
        <v>郑州</v>
      </c>
      <c r="Q79" s="149" t="e">
        <f>SUMIFS('OTV-广告位'!$AG:$AG,'OTV-广告位'!$AF:$AF,TA!Q$63,'OTV-广告位'!$AD:$AD,TA!$I79,'OTV-广告位'!$AE:$AE,Market!$D$7)/SUMIFS('OTV-广告位'!$AG:$AG,'OTV-广告位'!$AF:$AF,TA!Q$63,'OTV-广告位'!$AD:$AD,TA!$I79,'OTV-广告位'!$AE:$AE,'OTV-广告位'!$AE$7)</f>
        <v>#DIV/0!</v>
      </c>
      <c r="R79" s="149" t="e">
        <f>SUMIFS('OTV-广告位'!$AG:$AG,'OTV-广告位'!$AF:$AF,TA!R$63,'OTV-广告位'!$AD:$AD,TA!$I79,'OTV-广告位'!$AE:$AE,Market!$D$7)/SUMIFS('OTV-广告位'!$AG:$AG,'OTV-广告位'!$AF:$AF,TA!R$63,'OTV-广告位'!$AD:$AD,TA!$I79,'OTV-广告位'!$AE:$AE,'OTV-广告位'!$AE$7)</f>
        <v>#DIV/0!</v>
      </c>
      <c r="S79" s="149" t="e">
        <f>SUMIFS('OTV-广告位'!$AG:$AG,'OTV-广告位'!$AF:$AF,TA!S$63,'OTV-广告位'!$AD:$AD,TA!$I79,'OTV-广告位'!$AE:$AE,Market!$D$7)/SUMIFS('OTV-广告位'!$AG:$AG,'OTV-广告位'!$AF:$AF,TA!S$63,'OTV-广告位'!$AD:$AD,TA!$I79,'OTV-广告位'!$AE:$AE,'OTV-广告位'!$AE$7)</f>
        <v>#DIV/0!</v>
      </c>
      <c r="T79" s="149" t="e">
        <f>SUMIFS('OTV-广告位'!$AG:$AG,'OTV-广告位'!$AF:$AF,TA!T$63,'OTV-广告位'!$AD:$AD,TA!$I79,'OTV-广告位'!$B:$B,'OTV-广告位'!$B$8)/SUMIFS('OTV-广告位'!$AG:$AG,'OTV-广告位'!$AF:$AF,TA!T$63,'OTV-广告位'!$AD:$AD,TA!$I79,'OTV-广告位'!$B:$B,'OTV-广告位'!$B$7)</f>
        <v>#DIV/0!</v>
      </c>
      <c r="U79" s="149" t="e">
        <f>SUMIFS('OTV-广告位'!$AG:$AG,'OTV-广告位'!$AF:$AF,TA!U$63,'OTV-广告位'!$AD:$AD,TA!$I79,'OTV-广告位'!$B:$B,'OTV-广告位'!$B$8)/SUMIFS('OTV-广告位'!$AG:$AG,'OTV-广告位'!$AF:$AF,TA!U$63,'OTV-广告位'!$AD:$AD,TA!$I79,'OTV-广告位'!$B:$B,'OTV-广告位'!$B$7)</f>
        <v>#DIV/0!</v>
      </c>
      <c r="W79" s="148" t="str">
        <f t="shared" si="79"/>
        <v>郑州</v>
      </c>
      <c r="X79" s="149" t="e">
        <f>SUMIFS('OTV-广告位'!$AG:$AG,'OTV-广告位'!$AF:$AF,TA!X$63,'OTV-广告位'!$AD:$AD,TA!$I79,'OTV-广告位'!$AE:$AE,$W$6)/SUMIFS('OTV-广告位'!$AG:$AG,'OTV-广告位'!$AF:$AF,TA!X$63,'OTV-广告位'!$AD:$AD,TA!$I79,'OTV-广告位'!$AE:$AE,'OTV-广告位'!$AE$7)</f>
        <v>#DIV/0!</v>
      </c>
      <c r="Y79" s="149" t="e">
        <f>SUMIFS('OTV-广告位'!$AG:$AG,'OTV-广告位'!$AF:$AF,TA!Y$63,'OTV-广告位'!$AD:$AD,TA!$I79,'OTV-广告位'!$AE:$AE,$W$6)/SUMIFS('OTV-广告位'!$AG:$AG,'OTV-广告位'!$AF:$AF,TA!Y$63,'OTV-广告位'!$AD:$AD,TA!$I79,'OTV-广告位'!$AE:$AE,'OTV-广告位'!$AE$7)</f>
        <v>#DIV/0!</v>
      </c>
      <c r="Z79" s="149" t="e">
        <f>SUMIFS('OTV-广告位'!$AG:$AG,'OTV-广告位'!$AF:$AF,TA!Z$63,'OTV-广告位'!$AD:$AD,TA!$I79,'OTV-广告位'!$AE:$AE,$W$6)/SUMIFS('OTV-广告位'!$AG:$AG,'OTV-广告位'!$AF:$AF,TA!Z$63,'OTV-广告位'!$AD:$AD,TA!$I79,'OTV-广告位'!$AE:$AE,'OTV-广告位'!$AE$7)</f>
        <v>#DIV/0!</v>
      </c>
      <c r="AA79" s="149" t="e">
        <f>SUMIFS('OTV-广告位'!$AG:$AG,'OTV-广告位'!$AF:$AF,TA!AA$63,'OTV-广告位'!$AD:$AD,TA!$I79,'OTV-广告位'!$B:$B,'OTV-广告位'!$B$8)/SUMIFS('OTV-广告位'!$AG:$AG,'OTV-广告位'!$AF:$AF,TA!AA$63,'OTV-广告位'!$AD:$AD,TA!$I79,'OTV-广告位'!$B:$B,'OTV-广告位'!$B$7)</f>
        <v>#DIV/0!</v>
      </c>
      <c r="AB79" s="149" t="e">
        <f>SUMIFS('OTV-广告位'!$AG:$AG,'OTV-广告位'!$AF:$AF,TA!AB$63,'OTV-广告位'!$AD:$AD,TA!$I79,'OTV-广告位'!$B:$B,'OTV-广告位'!$B$8)/SUMIFS('OTV-广告位'!$AG:$AG,'OTV-广告位'!$AF:$AF,TA!AB$63,'OTV-广告位'!$AD:$AD,TA!$I79,'OTV-广告位'!$B:$B,'OTV-广告位'!$B$7)</f>
        <v>#DIV/0!</v>
      </c>
      <c r="AD79" s="148" t="str">
        <f t="shared" si="80"/>
        <v>郑州</v>
      </c>
      <c r="AE79" s="149" t="e">
        <f>SUMIFS('OTV-广告位'!$AI:$AI,'OTV-广告位'!$AF:$AF,TA!AE$63,'OTV-广告位'!$AD:$AD,TA!$I79,'OTV-广告位'!$AE:$AE,Market!$D$7)/SUMIFS('OTV-广告位'!$AI:$AI,'OTV-广告位'!$AF:$AF,TA!AE$63,'OTV-广告位'!$AD:$AD,TA!$I79,'OTV-广告位'!$AE:$AE,'OTV-广告位'!$B$7)</f>
        <v>#DIV/0!</v>
      </c>
      <c r="AF79" s="149" t="e">
        <f>SUMIFS('OTV-广告位'!$AI:$AI,'OTV-广告位'!$AF:$AF,TA!AF$63,'OTV-广告位'!$AD:$AD,TA!$I79,'OTV-广告位'!$AE:$AE,Market!$D$7)/SUMIFS('OTV-广告位'!$AI:$AI,'OTV-广告位'!$AF:$AF,TA!AF$63,'OTV-广告位'!$AD:$AD,TA!$I79,'OTV-广告位'!$AE:$AE,'OTV-广告位'!$B$7)</f>
        <v>#DIV/0!</v>
      </c>
      <c r="AG79" s="149" t="e">
        <f>SUMIFS('OTV-广告位'!$AI:$AI,'OTV-广告位'!$AF:$AF,TA!AG$63,'OTV-广告位'!$AD:$AD,TA!$I79,'OTV-广告位'!$AE:$AE,Market!$D$7)/SUMIFS('OTV-广告位'!$AI:$AI,'OTV-广告位'!$AF:$AF,TA!AG$63,'OTV-广告位'!$AD:$AD,TA!$I79,'OTV-广告位'!$AE:$AE,'OTV-广告位'!$B$7)</f>
        <v>#DIV/0!</v>
      </c>
      <c r="AH79" s="149" t="e">
        <f>SUMIFS('OTV-广告位'!$AI:$AI,'OTV-广告位'!$AF:$AF,TA!AH$63,'OTV-广告位'!$AD:$AD,TA!$I79,'OTV-广告位'!$B:$B,'OTV-广告位'!$B$8)/SUMIFS('OTV-广告位'!$AI:$AI,'OTV-广告位'!$AF:$AF,TA!AH$63,'OTV-广告位'!$AD:$AD,TA!$I79,'OTV-广告位'!$B:$B,'OTV-广告位'!$B$7)</f>
        <v>#DIV/0!</v>
      </c>
      <c r="AI79" s="149" t="e">
        <f>SUMIFS('OTV-广告位'!$AI:$AI,'OTV-广告位'!$AF:$AF,TA!AI$63,'OTV-广告位'!$AD:$AD,TA!$I79,'OTV-广告位'!$B:$B,'OTV-广告位'!$B$8)/SUMIFS('OTV-广告位'!$AI:$AI,'OTV-广告位'!$AF:$AF,TA!AI$63,'OTV-广告位'!$AD:$AD,TA!$I79,'OTV-广告位'!$B:$B,'OTV-广告位'!$B$7)</f>
        <v>#DIV/0!</v>
      </c>
      <c r="AK79" s="148" t="str">
        <f t="shared" si="81"/>
        <v>郑州</v>
      </c>
      <c r="AL79" s="149" t="e">
        <f>SUMIFS('OTV-广告位'!$AJ:$AJ,'OTV-广告位'!$AF:$AF,TA!AL$63,'OTV-广告位'!$AD:$AD,TA!$I79,'OTV-广告位'!$AE:$AE,Market!$D$7)/SUMIFS('OTV-广告位'!$AI:$AI,'OTV-广告位'!$AF:$AF,TA!AL$63,'OTV-广告位'!$AD:$AD,TA!$I79,'OTV-广告位'!$AE:$AE,'OTV-广告位'!$AE$6)</f>
        <v>#DIV/0!</v>
      </c>
      <c r="AM79" s="149" t="e">
        <f>SUMIFS('OTV-广告位'!$AJ:$AJ,'OTV-广告位'!$AF:$AF,TA!AM$63,'OTV-广告位'!$AD:$AD,TA!$I79,'OTV-广告位'!$AE:$AE,Market!$D$7)/SUMIFS('OTV-广告位'!$AI:$AI,'OTV-广告位'!$AF:$AF,TA!AM$63,'OTV-广告位'!$AD:$AD,TA!$I79,'OTV-广告位'!$AE:$AE,'OTV-广告位'!$AE$6)</f>
        <v>#DIV/0!</v>
      </c>
      <c r="AN79" s="149" t="e">
        <f>SUMIFS('OTV-广告位'!$AJ:$AJ,'OTV-广告位'!$AF:$AF,TA!AN$63,'OTV-广告位'!$AD:$AD,TA!$I79,'OTV-广告位'!$AE:$AE,Market!$D$7)/SUMIFS('OTV-广告位'!$AI:$AI,'OTV-广告位'!$AF:$AF,TA!AN$63,'OTV-广告位'!$AD:$AD,TA!$I79,'OTV-广告位'!$AE:$AE,'OTV-广告位'!$AE$6)</f>
        <v>#DIV/0!</v>
      </c>
      <c r="AO79" s="149" t="e">
        <f>SUMIFS('OTV-广告位'!$AM:$AM,'OTV-广告位'!$AF:$AF,TA!AO$63,'OTV-广告位'!$AD:$AD,TA!$I79,'OTV-广告位'!$B:$B,'OTV-广告位'!$B$8)/SUMIFS('OTV-广告位'!$AI:$AI,'OTV-广告位'!$AF:$AF,TA!AO$63,'OTV-广告位'!$AD:$AD,TA!$I79,'OTV-广告位'!$B:$B,'OTV-广告位'!$B$6)</f>
        <v>#DIV/0!</v>
      </c>
      <c r="AP79" s="149" t="e">
        <f>SUMIFS('OTV-广告位'!$AM:$AM,'OTV-广告位'!$AF:$AF,TA!AP$63,'OTV-广告位'!$AD:$AD,TA!$I79,'OTV-广告位'!$B:$B,'OTV-广告位'!$B$8)/SUMIFS('OTV-广告位'!$AI:$AI,'OTV-广告位'!$AF:$AF,TA!AP$63,'OTV-广告位'!$AD:$AD,TA!$I79,'OTV-广告位'!$B:$B,'OTV-广告位'!$B$6)</f>
        <v>#DIV/0!</v>
      </c>
      <c r="AR79" s="148" t="str">
        <f t="shared" si="82"/>
        <v>郑州</v>
      </c>
      <c r="AS79" s="150" t="e">
        <f>SUMIFS('OTV-广告位'!$AJ:$AJ,'OTV-广告位'!$AF:$AF,TA!AS$63,'OTV-广告位'!$AD:$AD,TA!$I79,'OTV-广告位'!$AE:$AE,Market!$D$7)/SUMIFS('OTV-广告位'!$AG:$AG,'OTV-广告位'!$AF:$AF,TA!AS$63,'OTV-广告位'!$AD:$AD,TA!$I79,'OTV-广告位'!$AE:$AE,'OTV-广告位'!$AE$6)*1000</f>
        <v>#DIV/0!</v>
      </c>
      <c r="AT79" s="150" t="e">
        <f>SUMIFS('OTV-广告位'!$AJ:$AJ,'OTV-广告位'!$AF:$AF,TA!AT$63,'OTV-广告位'!$AD:$AD,TA!$I79,'OTV-广告位'!$AE:$AE,Market!$D$7)/SUMIFS('OTV-广告位'!$AG:$AG,'OTV-广告位'!$AF:$AF,TA!AT$63,'OTV-广告位'!$AD:$AD,TA!$I79,'OTV-广告位'!$AE:$AE,'OTV-广告位'!$AE$6)*1000</f>
        <v>#DIV/0!</v>
      </c>
      <c r="AU79" s="150" t="e">
        <f>SUMIFS('OTV-广告位'!$AJ:$AJ,'OTV-广告位'!$AF:$AF,TA!AU$63,'OTV-广告位'!$AD:$AD,TA!$I79,'OTV-广告位'!$AE:$AE,Market!$D$7)/SUMIFS('OTV-广告位'!$AG:$AG,'OTV-广告位'!$AF:$AF,TA!AU$63,'OTV-广告位'!$AD:$AD,TA!$I79,'OTV-广告位'!$AE:$AE,'OTV-广告位'!$AE$6)*1000</f>
        <v>#DIV/0!</v>
      </c>
      <c r="AV79" s="151" t="e">
        <f>SUMIFS('OTV-广告位'!$AM:$AM,'OTV-广告位'!$AF:$AF,TA!AV$63,'OTV-广告位'!$AD:$AD,TA!$I79,'OTV-广告位'!$B:$B,'OTV-广告位'!$B$8)/SUMIFS('OTV-广告位'!$AG:$AG,'OTV-广告位'!$AF:$AF,TA!AV$63,'OTV-广告位'!$AD:$AD,TA!$I79,'OTV-广告位'!$B:$B,'OTV-广告位'!$B$6)*1000</f>
        <v>#DIV/0!</v>
      </c>
      <c r="AW79" s="151" t="e">
        <f>SUMIFS('OTV-广告位'!$AM:$AM,'OTV-广告位'!$AF:$AF,TA!AW$63,'OTV-广告位'!$AD:$AD,TA!$I79,'OTV-广告位'!$B:$B,'OTV-广告位'!$B$8)/SUMIFS('OTV-广告位'!$AG:$AG,'OTV-广告位'!$AF:$AF,TA!AW$63,'OTV-广告位'!$AD:$AD,TA!$I79,'OTV-广告位'!$B:$B,'OTV-广告位'!$B$6)*1000</f>
        <v>#DIV/0!</v>
      </c>
      <c r="AY79" s="148" t="str">
        <f t="shared" si="88"/>
        <v>郑州</v>
      </c>
      <c r="AZ79" s="150" t="e">
        <f>Cost!N19/SUMIFS('OTV-广告位'!$AJ:$AJ,'OTV-广告位'!$AD:$AD,TA!$AY79,'OTV-广告位'!$AF:$AF,TA!AZ$63,'OTV-广告位'!$AE:$AE,Market!$D$7)</f>
        <v>#DIV/0!</v>
      </c>
      <c r="BA79" s="150" t="e">
        <f>Cost!P19/SUMIFS('OTV-广告位'!$AJ:$AJ,'OTV-广告位'!$AD:$AD,TA!$AY79,'OTV-广告位'!$AF:$AF,TA!BA$63,'OTV-广告位'!$AE:$AE,Market!$D$7)</f>
        <v>#DIV/0!</v>
      </c>
      <c r="BB79" s="150" t="e">
        <f>Cost!Q19/SUMIFS('OTV-广告位'!$AJ:$AJ,'OTV-广告位'!$AD:$AD,TA!$AY79,'OTV-广告位'!$AF:$AF,TA!BB$63,'OTV-广告位'!$AE:$AE,Market!$D$7)</f>
        <v>#DIV/0!</v>
      </c>
      <c r="BC79" s="150" t="e">
        <f>Cost!#REF!/SUMIFS('OTV-广告位'!$AJ:$AJ,'OTV-广告位'!$AD:$AD,TA!$AY79,'OTV-广告位'!$AF:$AF,TA!BC$63,'OTV-广告位'!$AE:$AE,Market!$D$7)</f>
        <v>#REF!</v>
      </c>
      <c r="BD79" s="150" t="e">
        <f>Cost!#REF!/SUMIFS('OTV-广告位'!$AJ:$AJ,'OTV-广告位'!$AD:$AD,TA!$AY79,'OTV-广告位'!$AF:$AF,TA!BD$63,'OTV-广告位'!$AE:$AE,Market!$D$7)</f>
        <v>#REF!</v>
      </c>
    </row>
    <row r="80" spans="2:56" hidden="1">
      <c r="B80" s="152" t="s">
        <v>126</v>
      </c>
      <c r="C80" s="149">
        <f>SUMIFS(Spotplan!$E:$E,Spotplan!$B:$B,TA!C$63,Spotplan!$C:$C,TA!$B80,Spotplan!$A:$A,TA!$B$62)/SUMIFS(Spotplan!$E:$E,Spotplan!$C:$C,TA!$B80,Spotplan!$A:$A,TA!$B$62)</f>
        <v>0.52023121387283233</v>
      </c>
      <c r="D80" s="149">
        <f>SUMIFS(Spotplan!$E:$E,Spotplan!$B:$B,TA!D$63,Spotplan!$C:$C,TA!$B80,Spotplan!$A:$A,TA!$B$62)/SUMIFS(Spotplan!$E:$E,Spotplan!$C:$C,TA!$B80,Spotplan!$A:$A,TA!$B$62)</f>
        <v>0.27565028901734107</v>
      </c>
      <c r="E80" s="149">
        <f>SUMIFS(Spotplan!$E:$E,Spotplan!$B:$B,TA!E$63,Spotplan!$C:$C,TA!$B80,Spotplan!$A:$A,TA!$B$62)/SUMIFS(Spotplan!$E:$E,Spotplan!$C:$C,TA!$B80,Spotplan!$A:$A,TA!$B$62)</f>
        <v>8.6103082851637786E-2</v>
      </c>
      <c r="F80" s="149">
        <f>SUMIFS(Spotplan!$E:$E,Spotplan!$B:$B,TA!F$63,Spotplan!$C:$C,TA!$B80,Spotplan!$A:$A,TA!$B$62)/SUMIFS(Spotplan!$E:$E,Spotplan!$C:$C,TA!$B80,Spotplan!$A:$A,TA!$B$62)</f>
        <v>0</v>
      </c>
      <c r="G80" s="149">
        <f>SUMIFS(Spotplan!$E:$E,Spotplan!$B:$B,TA!G$63,Spotplan!$C:$C,TA!$B80,Spotplan!$A:$A,TA!$B$62)/SUMIFS(Spotplan!$E:$E,Spotplan!$C:$C,TA!$B80,Spotplan!$A:$A,TA!$B$62)</f>
        <v>0</v>
      </c>
      <c r="I80" s="148" t="str">
        <f t="shared" si="77"/>
        <v>青岛</v>
      </c>
      <c r="J80" s="149" t="e">
        <f>SUMIFS('OTV-广告位'!$AG:$AG,'OTV-广告位'!$AF:$AF,TA!J$63,'OTV-广告位'!$AD:$AD,TA!$I80,'OTV-广告位'!$AE:$AE,'OTV-广告位'!$AE$7)/SUMIFS('OTV-广告位'!$AG:$AG,'OTV-广告位'!$AF:$AF,TA!J$63,'OTV-广告位'!$AD:$AD,TA!$I80,'OTV-广告位'!$AE:$AE,'OTV-广告位'!$AE$6)</f>
        <v>#DIV/0!</v>
      </c>
      <c r="K80" s="149" t="e">
        <f>SUMIFS('OTV-广告位'!$AG:$AG,'OTV-广告位'!$AF:$AF,TA!K$63,'OTV-广告位'!$AD:$AD,TA!$I80,'OTV-广告位'!$AE:$AE,'OTV-广告位'!$AE$7)/SUMIFS('OTV-广告位'!$AG:$AG,'OTV-广告位'!$AF:$AF,TA!K$63,'OTV-广告位'!$AD:$AD,TA!$I80,'OTV-广告位'!$AE:$AE,'OTV-广告位'!$AE$6)</f>
        <v>#DIV/0!</v>
      </c>
      <c r="L80" s="149" t="e">
        <f>SUMIFS('OTV-广告位'!$AG:$AG,'OTV-广告位'!$AF:$AF,TA!L$63,'OTV-广告位'!$AD:$AD,TA!$I80,'OTV-广告位'!$AE:$AE,'OTV-广告位'!$AE$7)/SUMIFS('OTV-广告位'!$AG:$AG,'OTV-广告位'!$AF:$AF,TA!L$63,'OTV-广告位'!$AD:$AD,TA!$I80,'OTV-广告位'!$AE:$AE,'OTV-广告位'!$AE$6)</f>
        <v>#DIV/0!</v>
      </c>
      <c r="M80" s="149" t="e">
        <f>SUMIFS('OTV-广告位'!$AG:$AG,'OTV-广告位'!$AF:$AF,TA!M$63,'OTV-广告位'!$AD:$AD,TA!$I80,'OTV-广告位'!$B:$B,'OTV-广告位'!$B$7)/SUMIFS('OTV-广告位'!$AG:$AG,'OTV-广告位'!$AF:$AF,TA!M$63,'OTV-广告位'!$AD:$AD,TA!$I80,'OTV-广告位'!$B:$B,'OTV-广告位'!$B$6)</f>
        <v>#DIV/0!</v>
      </c>
      <c r="N80" s="149" t="e">
        <f>SUMIFS('OTV-广告位'!$AG:$AG,'OTV-广告位'!$AF:$AF,TA!N$63,'OTV-广告位'!$AD:$AD,TA!$I80,'OTV-广告位'!$B:$B,'OTV-广告位'!$B$7)/SUMIFS('OTV-广告位'!$AG:$AG,'OTV-广告位'!$AF:$AF,TA!N$63,'OTV-广告位'!$AD:$AD,TA!$I80,'OTV-广告位'!$B:$B,'OTV-广告位'!$B$6)</f>
        <v>#DIV/0!</v>
      </c>
      <c r="P80" s="148" t="str">
        <f t="shared" si="78"/>
        <v>青岛</v>
      </c>
      <c r="Q80" s="149" t="e">
        <f>SUMIFS('OTV-广告位'!$AG:$AG,'OTV-广告位'!$AF:$AF,TA!Q$63,'OTV-广告位'!$AD:$AD,TA!$I80,'OTV-广告位'!$AE:$AE,Market!$D$7)/SUMIFS('OTV-广告位'!$AG:$AG,'OTV-广告位'!$AF:$AF,TA!Q$63,'OTV-广告位'!$AD:$AD,TA!$I80,'OTV-广告位'!$AE:$AE,'OTV-广告位'!$AE$7)</f>
        <v>#DIV/0!</v>
      </c>
      <c r="R80" s="149" t="e">
        <f>SUMIFS('OTV-广告位'!$AG:$AG,'OTV-广告位'!$AF:$AF,TA!R$63,'OTV-广告位'!$AD:$AD,TA!$I80,'OTV-广告位'!$AE:$AE,Market!$D$7)/SUMIFS('OTV-广告位'!$AG:$AG,'OTV-广告位'!$AF:$AF,TA!R$63,'OTV-广告位'!$AD:$AD,TA!$I80,'OTV-广告位'!$AE:$AE,'OTV-广告位'!$AE$7)</f>
        <v>#DIV/0!</v>
      </c>
      <c r="S80" s="149" t="e">
        <f>SUMIFS('OTV-广告位'!$AG:$AG,'OTV-广告位'!$AF:$AF,TA!S$63,'OTV-广告位'!$AD:$AD,TA!$I80,'OTV-广告位'!$AE:$AE,Market!$D$7)/SUMIFS('OTV-广告位'!$AG:$AG,'OTV-广告位'!$AF:$AF,TA!S$63,'OTV-广告位'!$AD:$AD,TA!$I80,'OTV-广告位'!$AE:$AE,'OTV-广告位'!$AE$7)</f>
        <v>#DIV/0!</v>
      </c>
      <c r="T80" s="149" t="e">
        <f>SUMIFS('OTV-广告位'!$AG:$AG,'OTV-广告位'!$AF:$AF,TA!T$63,'OTV-广告位'!$AD:$AD,TA!$I80,'OTV-广告位'!$B:$B,'OTV-广告位'!$B$8)/SUMIFS('OTV-广告位'!$AG:$AG,'OTV-广告位'!$AF:$AF,TA!T$63,'OTV-广告位'!$AD:$AD,TA!$I80,'OTV-广告位'!$B:$B,'OTV-广告位'!$B$7)</f>
        <v>#DIV/0!</v>
      </c>
      <c r="U80" s="149" t="e">
        <f>SUMIFS('OTV-广告位'!$AG:$AG,'OTV-广告位'!$AF:$AF,TA!U$63,'OTV-广告位'!$AD:$AD,TA!$I80,'OTV-广告位'!$B:$B,'OTV-广告位'!$B$8)/SUMIFS('OTV-广告位'!$AG:$AG,'OTV-广告位'!$AF:$AF,TA!U$63,'OTV-广告位'!$AD:$AD,TA!$I80,'OTV-广告位'!$B:$B,'OTV-广告位'!$B$7)</f>
        <v>#DIV/0!</v>
      </c>
      <c r="W80" s="148" t="str">
        <f t="shared" si="79"/>
        <v>青岛</v>
      </c>
      <c r="X80" s="149" t="e">
        <f>SUMIFS('OTV-广告位'!$AG:$AG,'OTV-广告位'!$AF:$AF,TA!X$63,'OTV-广告位'!$AD:$AD,TA!$I80,'OTV-广告位'!$AE:$AE,$W$6)/SUMIFS('OTV-广告位'!$AG:$AG,'OTV-广告位'!$AF:$AF,TA!X$63,'OTV-广告位'!$AD:$AD,TA!$I80,'OTV-广告位'!$AE:$AE,'OTV-广告位'!$AE$7)</f>
        <v>#DIV/0!</v>
      </c>
      <c r="Y80" s="149" t="e">
        <f>SUMIFS('OTV-广告位'!$AG:$AG,'OTV-广告位'!$AF:$AF,TA!Y$63,'OTV-广告位'!$AD:$AD,TA!$I80,'OTV-广告位'!$AE:$AE,$W$6)/SUMIFS('OTV-广告位'!$AG:$AG,'OTV-广告位'!$AF:$AF,TA!Y$63,'OTV-广告位'!$AD:$AD,TA!$I80,'OTV-广告位'!$AE:$AE,'OTV-广告位'!$AE$7)</f>
        <v>#DIV/0!</v>
      </c>
      <c r="Z80" s="149" t="e">
        <f>SUMIFS('OTV-广告位'!$AG:$AG,'OTV-广告位'!$AF:$AF,TA!Z$63,'OTV-广告位'!$AD:$AD,TA!$I80,'OTV-广告位'!$AE:$AE,$W$6)/SUMIFS('OTV-广告位'!$AG:$AG,'OTV-广告位'!$AF:$AF,TA!Z$63,'OTV-广告位'!$AD:$AD,TA!$I80,'OTV-广告位'!$AE:$AE,'OTV-广告位'!$AE$7)</f>
        <v>#DIV/0!</v>
      </c>
      <c r="AA80" s="149" t="e">
        <f>SUMIFS('OTV-广告位'!$AG:$AG,'OTV-广告位'!$AF:$AF,TA!AA$63,'OTV-广告位'!$AD:$AD,TA!$I80,'OTV-广告位'!$B:$B,'OTV-广告位'!$B$8)/SUMIFS('OTV-广告位'!$AG:$AG,'OTV-广告位'!$AF:$AF,TA!AA$63,'OTV-广告位'!$AD:$AD,TA!$I80,'OTV-广告位'!$B:$B,'OTV-广告位'!$B$7)</f>
        <v>#DIV/0!</v>
      </c>
      <c r="AB80" s="149" t="e">
        <f>SUMIFS('OTV-广告位'!$AG:$AG,'OTV-广告位'!$AF:$AF,TA!AB$63,'OTV-广告位'!$AD:$AD,TA!$I80,'OTV-广告位'!$B:$B,'OTV-广告位'!$B$8)/SUMIFS('OTV-广告位'!$AG:$AG,'OTV-广告位'!$AF:$AF,TA!AB$63,'OTV-广告位'!$AD:$AD,TA!$I80,'OTV-广告位'!$B:$B,'OTV-广告位'!$B$7)</f>
        <v>#DIV/0!</v>
      </c>
      <c r="AD80" s="148" t="str">
        <f t="shared" si="80"/>
        <v>青岛</v>
      </c>
      <c r="AE80" s="149" t="e">
        <f>SUMIFS('OTV-广告位'!$AI:$AI,'OTV-广告位'!$AF:$AF,TA!AE$63,'OTV-广告位'!$AD:$AD,TA!$I80,'OTV-广告位'!$AE:$AE,Market!$D$7)/SUMIFS('OTV-广告位'!$AI:$AI,'OTV-广告位'!$AF:$AF,TA!AE$63,'OTV-广告位'!$AD:$AD,TA!$I80,'OTV-广告位'!$AE:$AE,'OTV-广告位'!$B$7)</f>
        <v>#DIV/0!</v>
      </c>
      <c r="AF80" s="149" t="e">
        <f>SUMIFS('OTV-广告位'!$AI:$AI,'OTV-广告位'!$AF:$AF,TA!AF$63,'OTV-广告位'!$AD:$AD,TA!$I80,'OTV-广告位'!$AE:$AE,Market!$D$7)/SUMIFS('OTV-广告位'!$AI:$AI,'OTV-广告位'!$AF:$AF,TA!AF$63,'OTV-广告位'!$AD:$AD,TA!$I80,'OTV-广告位'!$AE:$AE,'OTV-广告位'!$B$7)</f>
        <v>#DIV/0!</v>
      </c>
      <c r="AG80" s="149" t="e">
        <f>SUMIFS('OTV-广告位'!$AI:$AI,'OTV-广告位'!$AF:$AF,TA!AG$63,'OTV-广告位'!$AD:$AD,TA!$I80,'OTV-广告位'!$AE:$AE,Market!$D$7)/SUMIFS('OTV-广告位'!$AI:$AI,'OTV-广告位'!$AF:$AF,TA!AG$63,'OTV-广告位'!$AD:$AD,TA!$I80,'OTV-广告位'!$AE:$AE,'OTV-广告位'!$B$7)</f>
        <v>#DIV/0!</v>
      </c>
      <c r="AH80" s="149" t="e">
        <f>SUMIFS('OTV-广告位'!$AI:$AI,'OTV-广告位'!$AF:$AF,TA!AH$63,'OTV-广告位'!$AD:$AD,TA!$I80,'OTV-广告位'!$B:$B,'OTV-广告位'!$B$8)/SUMIFS('OTV-广告位'!$AI:$AI,'OTV-广告位'!$AF:$AF,TA!AH$63,'OTV-广告位'!$AD:$AD,TA!$I80,'OTV-广告位'!$B:$B,'OTV-广告位'!$B$7)</f>
        <v>#DIV/0!</v>
      </c>
      <c r="AI80" s="149" t="e">
        <f>SUMIFS('OTV-广告位'!$AI:$AI,'OTV-广告位'!$AF:$AF,TA!AI$63,'OTV-广告位'!$AD:$AD,TA!$I80,'OTV-广告位'!$B:$B,'OTV-广告位'!$B$8)/SUMIFS('OTV-广告位'!$AI:$AI,'OTV-广告位'!$AF:$AF,TA!AI$63,'OTV-广告位'!$AD:$AD,TA!$I80,'OTV-广告位'!$B:$B,'OTV-广告位'!$B$7)</f>
        <v>#DIV/0!</v>
      </c>
      <c r="AK80" s="148" t="str">
        <f t="shared" si="81"/>
        <v>青岛</v>
      </c>
      <c r="AL80" s="149" t="e">
        <f>SUMIFS('OTV-广告位'!$AJ:$AJ,'OTV-广告位'!$AF:$AF,TA!AL$63,'OTV-广告位'!$AD:$AD,TA!$I80,'OTV-广告位'!$AE:$AE,Market!$D$7)/SUMIFS('OTV-广告位'!$AI:$AI,'OTV-广告位'!$AF:$AF,TA!AL$63,'OTV-广告位'!$AD:$AD,TA!$I80,'OTV-广告位'!$AE:$AE,'OTV-广告位'!$AE$6)</f>
        <v>#DIV/0!</v>
      </c>
      <c r="AM80" s="149" t="e">
        <f>SUMIFS('OTV-广告位'!$AJ:$AJ,'OTV-广告位'!$AF:$AF,TA!AM$63,'OTV-广告位'!$AD:$AD,TA!$I80,'OTV-广告位'!$AE:$AE,Market!$D$7)/SUMIFS('OTV-广告位'!$AI:$AI,'OTV-广告位'!$AF:$AF,TA!AM$63,'OTV-广告位'!$AD:$AD,TA!$I80,'OTV-广告位'!$AE:$AE,'OTV-广告位'!$AE$6)</f>
        <v>#DIV/0!</v>
      </c>
      <c r="AN80" s="149" t="e">
        <f>SUMIFS('OTV-广告位'!$AJ:$AJ,'OTV-广告位'!$AF:$AF,TA!AN$63,'OTV-广告位'!$AD:$AD,TA!$I80,'OTV-广告位'!$AE:$AE,Market!$D$7)/SUMIFS('OTV-广告位'!$AI:$AI,'OTV-广告位'!$AF:$AF,TA!AN$63,'OTV-广告位'!$AD:$AD,TA!$I80,'OTV-广告位'!$AE:$AE,'OTV-广告位'!$AE$6)</f>
        <v>#DIV/0!</v>
      </c>
      <c r="AO80" s="149" t="e">
        <f>SUMIFS('OTV-广告位'!$AM:$AM,'OTV-广告位'!$AF:$AF,TA!AO$63,'OTV-广告位'!$AD:$AD,TA!$I80,'OTV-广告位'!$B:$B,'OTV-广告位'!$B$8)/SUMIFS('OTV-广告位'!$AI:$AI,'OTV-广告位'!$AF:$AF,TA!AO$63,'OTV-广告位'!$AD:$AD,TA!$I80,'OTV-广告位'!$B:$B,'OTV-广告位'!$B$6)</f>
        <v>#DIV/0!</v>
      </c>
      <c r="AP80" s="149" t="e">
        <f>SUMIFS('OTV-广告位'!$AM:$AM,'OTV-广告位'!$AF:$AF,TA!AP$63,'OTV-广告位'!$AD:$AD,TA!$I80,'OTV-广告位'!$B:$B,'OTV-广告位'!$B$8)/SUMIFS('OTV-广告位'!$AI:$AI,'OTV-广告位'!$AF:$AF,TA!AP$63,'OTV-广告位'!$AD:$AD,TA!$I80,'OTV-广告位'!$B:$B,'OTV-广告位'!$B$6)</f>
        <v>#DIV/0!</v>
      </c>
      <c r="AR80" s="148" t="str">
        <f t="shared" si="82"/>
        <v>青岛</v>
      </c>
      <c r="AS80" s="150" t="e">
        <f>SUMIFS('OTV-广告位'!$AJ:$AJ,'OTV-广告位'!$AF:$AF,TA!AS$63,'OTV-广告位'!$AD:$AD,TA!$I80,'OTV-广告位'!$AE:$AE,Market!$D$7)/SUMIFS('OTV-广告位'!$AG:$AG,'OTV-广告位'!$AF:$AF,TA!AS$63,'OTV-广告位'!$AD:$AD,TA!$I80,'OTV-广告位'!$AE:$AE,'OTV-广告位'!$AE$6)*1000</f>
        <v>#DIV/0!</v>
      </c>
      <c r="AT80" s="150" t="e">
        <f>SUMIFS('OTV-广告位'!$AJ:$AJ,'OTV-广告位'!$AF:$AF,TA!AT$63,'OTV-广告位'!$AD:$AD,TA!$I80,'OTV-广告位'!$AE:$AE,Market!$D$7)/SUMIFS('OTV-广告位'!$AG:$AG,'OTV-广告位'!$AF:$AF,TA!AT$63,'OTV-广告位'!$AD:$AD,TA!$I80,'OTV-广告位'!$AE:$AE,'OTV-广告位'!$AE$6)*1000</f>
        <v>#DIV/0!</v>
      </c>
      <c r="AU80" s="150" t="e">
        <f>SUMIFS('OTV-广告位'!$AJ:$AJ,'OTV-广告位'!$AF:$AF,TA!AU$63,'OTV-广告位'!$AD:$AD,TA!$I80,'OTV-广告位'!$AE:$AE,Market!$D$7)/SUMIFS('OTV-广告位'!$AG:$AG,'OTV-广告位'!$AF:$AF,TA!AU$63,'OTV-广告位'!$AD:$AD,TA!$I80,'OTV-广告位'!$AE:$AE,'OTV-广告位'!$AE$6)*1000</f>
        <v>#DIV/0!</v>
      </c>
      <c r="AV80" s="151" t="e">
        <f>SUMIFS('OTV-广告位'!$AM:$AM,'OTV-广告位'!$AF:$AF,TA!AV$63,'OTV-广告位'!$AD:$AD,TA!$I80,'OTV-广告位'!$B:$B,'OTV-广告位'!$B$8)/SUMIFS('OTV-广告位'!$AG:$AG,'OTV-广告位'!$AF:$AF,TA!AV$63,'OTV-广告位'!$AD:$AD,TA!$I80,'OTV-广告位'!$B:$B,'OTV-广告位'!$B$6)*1000</f>
        <v>#DIV/0!</v>
      </c>
      <c r="AW80" s="151" t="e">
        <f>SUMIFS('OTV-广告位'!$AM:$AM,'OTV-广告位'!$AF:$AF,TA!AW$63,'OTV-广告位'!$AD:$AD,TA!$I80,'OTV-广告位'!$B:$B,'OTV-广告位'!$B$8)/SUMIFS('OTV-广告位'!$AG:$AG,'OTV-广告位'!$AF:$AF,TA!AW$63,'OTV-广告位'!$AD:$AD,TA!$I80,'OTV-广告位'!$B:$B,'OTV-广告位'!$B$6)*1000</f>
        <v>#DIV/0!</v>
      </c>
      <c r="AY80" s="148" t="str">
        <f t="shared" si="88"/>
        <v>青岛</v>
      </c>
      <c r="AZ80" s="150" t="e">
        <f>Cost!N20/SUMIFS('OTV-广告位'!$AJ:$AJ,'OTV-广告位'!$AD:$AD,TA!$AY80,'OTV-广告位'!$AF:$AF,TA!AZ$63,'OTV-广告位'!$AE:$AE,Market!$D$7)</f>
        <v>#DIV/0!</v>
      </c>
      <c r="BA80" s="150" t="e">
        <f>Cost!P20/SUMIFS('OTV-广告位'!$AJ:$AJ,'OTV-广告位'!$AD:$AD,TA!$AY80,'OTV-广告位'!$AF:$AF,TA!BA$63,'OTV-广告位'!$AE:$AE,Market!$D$7)</f>
        <v>#DIV/0!</v>
      </c>
      <c r="BB80" s="150" t="e">
        <f>Cost!Q20/SUMIFS('OTV-广告位'!$AJ:$AJ,'OTV-广告位'!$AD:$AD,TA!$AY80,'OTV-广告位'!$AF:$AF,TA!BB$63,'OTV-广告位'!$AE:$AE,Market!$D$7)</f>
        <v>#DIV/0!</v>
      </c>
      <c r="BC80" s="150" t="e">
        <f>Cost!#REF!/SUMIFS('OTV-广告位'!$AJ:$AJ,'OTV-广告位'!$AD:$AD,TA!$AY80,'OTV-广告位'!$AF:$AF,TA!BC$63,'OTV-广告位'!$AE:$AE,Market!$D$7)</f>
        <v>#REF!</v>
      </c>
      <c r="BD80" s="150" t="e">
        <f>Cost!#REF!/SUMIFS('OTV-广告位'!$AJ:$AJ,'OTV-广告位'!$AD:$AD,TA!$AY80,'OTV-广告位'!$AF:$AF,TA!BD$63,'OTV-广告位'!$AE:$AE,Market!$D$7)</f>
        <v>#REF!</v>
      </c>
    </row>
    <row r="81" spans="2:56" hidden="1">
      <c r="B81" s="152" t="s">
        <v>127</v>
      </c>
      <c r="C81" s="149">
        <f>SUMIFS(Spotplan!$E:$E,Spotplan!$B:$B,TA!C$63,Spotplan!$C:$C,TA!$B81,Spotplan!$A:$A,TA!$B$62)/SUMIFS(Spotplan!$E:$E,Spotplan!$C:$C,TA!$B81,Spotplan!$A:$A,TA!$B$62)</f>
        <v>0.29830957905203848</v>
      </c>
      <c r="D81" s="149">
        <f>SUMIFS(Spotplan!$E:$E,Spotplan!$B:$B,TA!D$63,Spotplan!$C:$C,TA!$B81,Spotplan!$A:$A,TA!$B$62)/SUMIFS(Spotplan!$E:$E,Spotplan!$C:$C,TA!$B81,Spotplan!$A:$A,TA!$B$62)</f>
        <v>0.46138548226715281</v>
      </c>
      <c r="E81" s="149">
        <f>SUMIFS(Spotplan!$E:$E,Spotplan!$B:$B,TA!E$63,Spotplan!$C:$C,TA!$B81,Spotplan!$A:$A,TA!$B$62)/SUMIFS(Spotplan!$E:$E,Spotplan!$C:$C,TA!$B81,Spotplan!$A:$A,TA!$B$62)</f>
        <v>5.4690089492873718E-2</v>
      </c>
      <c r="F81" s="149">
        <f>SUMIFS(Spotplan!$E:$E,Spotplan!$B:$B,TA!F$63,Spotplan!$C:$C,TA!$B81,Spotplan!$A:$A,TA!$B$62)/SUMIFS(Spotplan!$E:$E,Spotplan!$C:$C,TA!$B81,Spotplan!$A:$A,TA!$B$62)</f>
        <v>0</v>
      </c>
      <c r="G81" s="149">
        <f>SUMIFS(Spotplan!$E:$E,Spotplan!$B:$B,TA!G$63,Spotplan!$C:$C,TA!$B81,Spotplan!$A:$A,TA!$B$62)/SUMIFS(Spotplan!$E:$E,Spotplan!$C:$C,TA!$B81,Spotplan!$A:$A,TA!$B$62)</f>
        <v>0</v>
      </c>
      <c r="I81" s="148" t="str">
        <f t="shared" si="77"/>
        <v>南通</v>
      </c>
      <c r="J81" s="149" t="e">
        <f>SUMIFS('OTV-广告位'!$AG:$AG,'OTV-广告位'!$AF:$AF,TA!J$63,'OTV-广告位'!$AD:$AD,TA!$I81,'OTV-广告位'!$AE:$AE,'OTV-广告位'!$AE$7)/SUMIFS('OTV-广告位'!$AG:$AG,'OTV-广告位'!$AF:$AF,TA!J$63,'OTV-广告位'!$AD:$AD,TA!$I81,'OTV-广告位'!$AE:$AE,'OTV-广告位'!$AE$6)</f>
        <v>#DIV/0!</v>
      </c>
      <c r="K81" s="149" t="e">
        <f>SUMIFS('OTV-广告位'!$AG:$AG,'OTV-广告位'!$AF:$AF,TA!K$63,'OTV-广告位'!$AD:$AD,TA!$I81,'OTV-广告位'!$AE:$AE,'OTV-广告位'!$AE$7)/SUMIFS('OTV-广告位'!$AG:$AG,'OTV-广告位'!$AF:$AF,TA!K$63,'OTV-广告位'!$AD:$AD,TA!$I81,'OTV-广告位'!$AE:$AE,'OTV-广告位'!$AE$6)</f>
        <v>#DIV/0!</v>
      </c>
      <c r="L81" s="149" t="e">
        <f>SUMIFS('OTV-广告位'!$AG:$AG,'OTV-广告位'!$AF:$AF,TA!L$63,'OTV-广告位'!$AD:$AD,TA!$I81,'OTV-广告位'!$AE:$AE,'OTV-广告位'!$AE$7)/SUMIFS('OTV-广告位'!$AG:$AG,'OTV-广告位'!$AF:$AF,TA!L$63,'OTV-广告位'!$AD:$AD,TA!$I81,'OTV-广告位'!$AE:$AE,'OTV-广告位'!$AE$6)</f>
        <v>#DIV/0!</v>
      </c>
      <c r="M81" s="149" t="e">
        <f>SUMIFS('OTV-广告位'!$AG:$AG,'OTV-广告位'!$AF:$AF,TA!M$63,'OTV-广告位'!$AD:$AD,TA!$I81,'OTV-广告位'!$B:$B,'OTV-广告位'!$B$7)/SUMIFS('OTV-广告位'!$AG:$AG,'OTV-广告位'!$AF:$AF,TA!M$63,'OTV-广告位'!$AD:$AD,TA!$I81,'OTV-广告位'!$B:$B,'OTV-广告位'!$B$6)</f>
        <v>#DIV/0!</v>
      </c>
      <c r="N81" s="149" t="e">
        <f>SUMIFS('OTV-广告位'!$AG:$AG,'OTV-广告位'!$AF:$AF,TA!N$63,'OTV-广告位'!$AD:$AD,TA!$I81,'OTV-广告位'!$B:$B,'OTV-广告位'!$B$7)/SUMIFS('OTV-广告位'!$AG:$AG,'OTV-广告位'!$AF:$AF,TA!N$63,'OTV-广告位'!$AD:$AD,TA!$I81,'OTV-广告位'!$B:$B,'OTV-广告位'!$B$6)</f>
        <v>#DIV/0!</v>
      </c>
      <c r="P81" s="148" t="str">
        <f t="shared" ref="P81:P82" si="89">I81</f>
        <v>南通</v>
      </c>
      <c r="Q81" s="149" t="e">
        <f>SUMIFS('OTV-广告位'!$AG:$AG,'OTV-广告位'!$AF:$AF,TA!Q$63,'OTV-广告位'!$AD:$AD,TA!$I81,'OTV-广告位'!$AE:$AE,Market!$D$7)/SUMIFS('OTV-广告位'!$AG:$AG,'OTV-广告位'!$AF:$AF,TA!Q$63,'OTV-广告位'!$AD:$AD,TA!$I81,'OTV-广告位'!$AE:$AE,'OTV-广告位'!$AE$7)</f>
        <v>#DIV/0!</v>
      </c>
      <c r="R81" s="149" t="e">
        <f>SUMIFS('OTV-广告位'!$AG:$AG,'OTV-广告位'!$AF:$AF,TA!R$63,'OTV-广告位'!$AD:$AD,TA!$I81,'OTV-广告位'!$AE:$AE,Market!$D$7)/SUMIFS('OTV-广告位'!$AG:$AG,'OTV-广告位'!$AF:$AF,TA!R$63,'OTV-广告位'!$AD:$AD,TA!$I81,'OTV-广告位'!$AE:$AE,'OTV-广告位'!$AE$7)</f>
        <v>#DIV/0!</v>
      </c>
      <c r="S81" s="149" t="e">
        <f>SUMIFS('OTV-广告位'!$AG:$AG,'OTV-广告位'!$AF:$AF,TA!S$63,'OTV-广告位'!$AD:$AD,TA!$I81,'OTV-广告位'!$AE:$AE,Market!$D$7)/SUMIFS('OTV-广告位'!$AG:$AG,'OTV-广告位'!$AF:$AF,TA!S$63,'OTV-广告位'!$AD:$AD,TA!$I81,'OTV-广告位'!$AE:$AE,'OTV-广告位'!$AE$7)</f>
        <v>#DIV/0!</v>
      </c>
      <c r="T81" s="149" t="e">
        <f>SUMIFS('OTV-广告位'!$AG:$AG,'OTV-广告位'!$AF:$AF,TA!T$63,'OTV-广告位'!$AD:$AD,TA!$I81,'OTV-广告位'!$B:$B,'OTV-广告位'!$B$8)/SUMIFS('OTV-广告位'!$AG:$AG,'OTV-广告位'!$AF:$AF,TA!T$63,'OTV-广告位'!$AD:$AD,TA!$I81,'OTV-广告位'!$B:$B,'OTV-广告位'!$B$7)</f>
        <v>#DIV/0!</v>
      </c>
      <c r="U81" s="149" t="e">
        <f>SUMIFS('OTV-广告位'!$AG:$AG,'OTV-广告位'!$AF:$AF,TA!U$63,'OTV-广告位'!$AD:$AD,TA!$I81,'OTV-广告位'!$B:$B,'OTV-广告位'!$B$8)/SUMIFS('OTV-广告位'!$AG:$AG,'OTV-广告位'!$AF:$AF,TA!U$63,'OTV-广告位'!$AD:$AD,TA!$I81,'OTV-广告位'!$B:$B,'OTV-广告位'!$B$7)</f>
        <v>#DIV/0!</v>
      </c>
      <c r="W81" s="148" t="str">
        <f t="shared" ref="W81:W82" si="90">P81</f>
        <v>南通</v>
      </c>
      <c r="X81" s="149" t="e">
        <f>SUMIFS('OTV-广告位'!$AG:$AG,'OTV-广告位'!$AF:$AF,TA!X$63,'OTV-广告位'!$AD:$AD,TA!$I81,'OTV-广告位'!$AE:$AE,$W$6)/SUMIFS('OTV-广告位'!$AG:$AG,'OTV-广告位'!$AF:$AF,TA!X$63,'OTV-广告位'!$AD:$AD,TA!$I81,'OTV-广告位'!$AE:$AE,'OTV-广告位'!$AE$7)</f>
        <v>#DIV/0!</v>
      </c>
      <c r="Y81" s="149" t="e">
        <f>SUMIFS('OTV-广告位'!$AG:$AG,'OTV-广告位'!$AF:$AF,TA!Y$63,'OTV-广告位'!$AD:$AD,TA!$I81,'OTV-广告位'!$AE:$AE,$W$6)/SUMIFS('OTV-广告位'!$AG:$AG,'OTV-广告位'!$AF:$AF,TA!Y$63,'OTV-广告位'!$AD:$AD,TA!$I81,'OTV-广告位'!$AE:$AE,'OTV-广告位'!$AE$7)</f>
        <v>#DIV/0!</v>
      </c>
      <c r="Z81" s="149" t="e">
        <f>SUMIFS('OTV-广告位'!$AG:$AG,'OTV-广告位'!$AF:$AF,TA!Z$63,'OTV-广告位'!$AD:$AD,TA!$I81,'OTV-广告位'!$AE:$AE,$W$6)/SUMIFS('OTV-广告位'!$AG:$AG,'OTV-广告位'!$AF:$AF,TA!Z$63,'OTV-广告位'!$AD:$AD,TA!$I81,'OTV-广告位'!$AE:$AE,'OTV-广告位'!$AE$7)</f>
        <v>#DIV/0!</v>
      </c>
      <c r="AA81" s="149" t="e">
        <f>SUMIFS('OTV-广告位'!$AG:$AG,'OTV-广告位'!$AF:$AF,TA!AA$63,'OTV-广告位'!$AD:$AD,TA!$I81,'OTV-广告位'!$B:$B,'OTV-广告位'!$B$8)/SUMIFS('OTV-广告位'!$AG:$AG,'OTV-广告位'!$AF:$AF,TA!AA$63,'OTV-广告位'!$AD:$AD,TA!$I81,'OTV-广告位'!$B:$B,'OTV-广告位'!$B$7)</f>
        <v>#DIV/0!</v>
      </c>
      <c r="AB81" s="149" t="e">
        <f>SUMIFS('OTV-广告位'!$AG:$AG,'OTV-广告位'!$AF:$AF,TA!AB$63,'OTV-广告位'!$AD:$AD,TA!$I81,'OTV-广告位'!$B:$B,'OTV-广告位'!$B$8)/SUMIFS('OTV-广告位'!$AG:$AG,'OTV-广告位'!$AF:$AF,TA!AB$63,'OTV-广告位'!$AD:$AD,TA!$I81,'OTV-广告位'!$B:$B,'OTV-广告位'!$B$7)</f>
        <v>#DIV/0!</v>
      </c>
      <c r="AD81" s="148" t="str">
        <f t="shared" ref="AD81:AD82" si="91">I81</f>
        <v>南通</v>
      </c>
      <c r="AE81" s="149" t="e">
        <f>SUMIFS('OTV-广告位'!$AI:$AI,'OTV-广告位'!$AF:$AF,TA!AE$63,'OTV-广告位'!$AD:$AD,TA!$I81,'OTV-广告位'!$AE:$AE,Market!$D$7)/SUMIFS('OTV-广告位'!$AI:$AI,'OTV-广告位'!$AF:$AF,TA!AE$63,'OTV-广告位'!$AD:$AD,TA!$I81,'OTV-广告位'!$AE:$AE,'OTV-广告位'!$B$7)</f>
        <v>#DIV/0!</v>
      </c>
      <c r="AF81" s="149" t="e">
        <f>SUMIFS('OTV-广告位'!$AI:$AI,'OTV-广告位'!$AF:$AF,TA!AF$63,'OTV-广告位'!$AD:$AD,TA!$I81,'OTV-广告位'!$AE:$AE,Market!$D$7)/SUMIFS('OTV-广告位'!$AI:$AI,'OTV-广告位'!$AF:$AF,TA!AF$63,'OTV-广告位'!$AD:$AD,TA!$I81,'OTV-广告位'!$AE:$AE,'OTV-广告位'!$B$7)</f>
        <v>#DIV/0!</v>
      </c>
      <c r="AG81" s="149" t="e">
        <f>SUMIFS('OTV-广告位'!$AI:$AI,'OTV-广告位'!$AF:$AF,TA!AG$63,'OTV-广告位'!$AD:$AD,TA!$I81,'OTV-广告位'!$AE:$AE,Market!$D$7)/SUMIFS('OTV-广告位'!$AI:$AI,'OTV-广告位'!$AF:$AF,TA!AG$63,'OTV-广告位'!$AD:$AD,TA!$I81,'OTV-广告位'!$AE:$AE,'OTV-广告位'!$B$7)</f>
        <v>#DIV/0!</v>
      </c>
      <c r="AH81" s="149" t="e">
        <f>SUMIFS('OTV-广告位'!$AI:$AI,'OTV-广告位'!$AF:$AF,TA!AH$63,'OTV-广告位'!$AD:$AD,TA!$I81,'OTV-广告位'!$B:$B,'OTV-广告位'!$B$8)/SUMIFS('OTV-广告位'!$AI:$AI,'OTV-广告位'!$AF:$AF,TA!AH$63,'OTV-广告位'!$AD:$AD,TA!$I81,'OTV-广告位'!$B:$B,'OTV-广告位'!$B$7)</f>
        <v>#DIV/0!</v>
      </c>
      <c r="AI81" s="149" t="e">
        <f>SUMIFS('OTV-广告位'!$AI:$AI,'OTV-广告位'!$AF:$AF,TA!AI$63,'OTV-广告位'!$AD:$AD,TA!$I81,'OTV-广告位'!$B:$B,'OTV-广告位'!$B$8)/SUMIFS('OTV-广告位'!$AI:$AI,'OTV-广告位'!$AF:$AF,TA!AI$63,'OTV-广告位'!$AD:$AD,TA!$I81,'OTV-广告位'!$B:$B,'OTV-广告位'!$B$7)</f>
        <v>#DIV/0!</v>
      </c>
      <c r="AK81" s="148" t="str">
        <f t="shared" ref="AK81:AK82" si="92">I81</f>
        <v>南通</v>
      </c>
      <c r="AL81" s="149" t="e">
        <f>SUMIFS('OTV-广告位'!$AJ:$AJ,'OTV-广告位'!$AF:$AF,TA!AL$63,'OTV-广告位'!$AD:$AD,TA!$I81,'OTV-广告位'!$AE:$AE,Market!$D$7)/SUMIFS('OTV-广告位'!$AI:$AI,'OTV-广告位'!$AF:$AF,TA!AL$63,'OTV-广告位'!$AD:$AD,TA!$I81,'OTV-广告位'!$AE:$AE,'OTV-广告位'!$AE$6)</f>
        <v>#DIV/0!</v>
      </c>
      <c r="AM81" s="149" t="e">
        <f>SUMIFS('OTV-广告位'!$AJ:$AJ,'OTV-广告位'!$AF:$AF,TA!AM$63,'OTV-广告位'!$AD:$AD,TA!$I81,'OTV-广告位'!$AE:$AE,Market!$D$7)/SUMIFS('OTV-广告位'!$AI:$AI,'OTV-广告位'!$AF:$AF,TA!AM$63,'OTV-广告位'!$AD:$AD,TA!$I81,'OTV-广告位'!$AE:$AE,'OTV-广告位'!$AE$6)</f>
        <v>#DIV/0!</v>
      </c>
      <c r="AN81" s="149" t="e">
        <f>SUMIFS('OTV-广告位'!$AJ:$AJ,'OTV-广告位'!$AF:$AF,TA!AN$63,'OTV-广告位'!$AD:$AD,TA!$I81,'OTV-广告位'!$AE:$AE,Market!$D$7)/SUMIFS('OTV-广告位'!$AI:$AI,'OTV-广告位'!$AF:$AF,TA!AN$63,'OTV-广告位'!$AD:$AD,TA!$I81,'OTV-广告位'!$AE:$AE,'OTV-广告位'!$AE$6)</f>
        <v>#DIV/0!</v>
      </c>
      <c r="AO81" s="149" t="e">
        <f>SUMIFS('OTV-广告位'!$AM:$AM,'OTV-广告位'!$AF:$AF,TA!AO$63,'OTV-广告位'!$AD:$AD,TA!$I81,'OTV-广告位'!$B:$B,'OTV-广告位'!$B$8)/SUMIFS('OTV-广告位'!$AI:$AI,'OTV-广告位'!$AF:$AF,TA!AO$63,'OTV-广告位'!$AD:$AD,TA!$I81,'OTV-广告位'!$B:$B,'OTV-广告位'!$B$6)</f>
        <v>#DIV/0!</v>
      </c>
      <c r="AP81" s="149" t="e">
        <f>SUMIFS('OTV-广告位'!$AM:$AM,'OTV-广告位'!$AF:$AF,TA!AP$63,'OTV-广告位'!$AD:$AD,TA!$I81,'OTV-广告位'!$B:$B,'OTV-广告位'!$B$8)/SUMIFS('OTV-广告位'!$AI:$AI,'OTV-广告位'!$AF:$AF,TA!AP$63,'OTV-广告位'!$AD:$AD,TA!$I81,'OTV-广告位'!$B:$B,'OTV-广告位'!$B$6)</f>
        <v>#DIV/0!</v>
      </c>
      <c r="AR81" s="148" t="str">
        <f t="shared" ref="AR81:AR82" si="93">I81</f>
        <v>南通</v>
      </c>
      <c r="AS81" s="150" t="e">
        <f>SUMIFS('OTV-广告位'!$AJ:$AJ,'OTV-广告位'!$AF:$AF,TA!AS$63,'OTV-广告位'!$AD:$AD,TA!$I81,'OTV-广告位'!$AE:$AE,Market!$D$7)/SUMIFS('OTV-广告位'!$AG:$AG,'OTV-广告位'!$AF:$AF,TA!AS$63,'OTV-广告位'!$AD:$AD,TA!$I81,'OTV-广告位'!$AE:$AE,'OTV-广告位'!$AE$6)*1000</f>
        <v>#DIV/0!</v>
      </c>
      <c r="AT81" s="150" t="e">
        <f>SUMIFS('OTV-广告位'!$AJ:$AJ,'OTV-广告位'!$AF:$AF,TA!AT$63,'OTV-广告位'!$AD:$AD,TA!$I81,'OTV-广告位'!$AE:$AE,Market!$D$7)/SUMIFS('OTV-广告位'!$AG:$AG,'OTV-广告位'!$AF:$AF,TA!AT$63,'OTV-广告位'!$AD:$AD,TA!$I81,'OTV-广告位'!$AE:$AE,'OTV-广告位'!$AE$6)*1000</f>
        <v>#DIV/0!</v>
      </c>
      <c r="AU81" s="150" t="e">
        <f>SUMIFS('OTV-广告位'!$AJ:$AJ,'OTV-广告位'!$AF:$AF,TA!AU$63,'OTV-广告位'!$AD:$AD,TA!$I81,'OTV-广告位'!$AE:$AE,Market!$D$7)/SUMIFS('OTV-广告位'!$AG:$AG,'OTV-广告位'!$AF:$AF,TA!AU$63,'OTV-广告位'!$AD:$AD,TA!$I81,'OTV-广告位'!$AE:$AE,'OTV-广告位'!$AE$6)*1000</f>
        <v>#DIV/0!</v>
      </c>
      <c r="AV81" s="151" t="e">
        <f>SUMIFS('OTV-广告位'!$AM:$AM,'OTV-广告位'!$AF:$AF,TA!AV$63,'OTV-广告位'!$AD:$AD,TA!$I81,'OTV-广告位'!$B:$B,'OTV-广告位'!$B$8)/SUMIFS('OTV-广告位'!$AG:$AG,'OTV-广告位'!$AF:$AF,TA!AV$63,'OTV-广告位'!$AD:$AD,TA!$I81,'OTV-广告位'!$B:$B,'OTV-广告位'!$B$6)*1000</f>
        <v>#DIV/0!</v>
      </c>
      <c r="AW81" s="151" t="e">
        <f>SUMIFS('OTV-广告位'!$AM:$AM,'OTV-广告位'!$AF:$AF,TA!AW$63,'OTV-广告位'!$AD:$AD,TA!$I81,'OTV-广告位'!$B:$B,'OTV-广告位'!$B$8)/SUMIFS('OTV-广告位'!$AG:$AG,'OTV-广告位'!$AF:$AF,TA!AW$63,'OTV-广告位'!$AD:$AD,TA!$I81,'OTV-广告位'!$B:$B,'OTV-广告位'!$B$6)*1000</f>
        <v>#DIV/0!</v>
      </c>
      <c r="AY81" s="148" t="str">
        <f t="shared" ref="AY81:AY82" si="94">P81</f>
        <v>南通</v>
      </c>
      <c r="AZ81" s="150" t="e">
        <f>Cost!N21/SUMIFS('OTV-广告位'!$AJ:$AJ,'OTV-广告位'!$AD:$AD,TA!$AY81,'OTV-广告位'!$AF:$AF,TA!AZ$63,'OTV-广告位'!$AE:$AE,Market!$D$7)</f>
        <v>#DIV/0!</v>
      </c>
      <c r="BA81" s="150" t="e">
        <f>Cost!P21/SUMIFS('OTV-广告位'!$AJ:$AJ,'OTV-广告位'!$AD:$AD,TA!$AY81,'OTV-广告位'!$AF:$AF,TA!BA$63,'OTV-广告位'!$AE:$AE,Market!$D$7)</f>
        <v>#DIV/0!</v>
      </c>
      <c r="BB81" s="150" t="e">
        <f>Cost!Q21/SUMIFS('OTV-广告位'!$AJ:$AJ,'OTV-广告位'!$AD:$AD,TA!$AY81,'OTV-广告位'!$AF:$AF,TA!BB$63,'OTV-广告位'!$AE:$AE,Market!$D$7)</f>
        <v>#DIV/0!</v>
      </c>
      <c r="BC81" s="150" t="e">
        <f>Cost!#REF!/SUMIFS('OTV-广告位'!$AJ:$AJ,'OTV-广告位'!$AD:$AD,TA!$AY81,'OTV-广告位'!$AF:$AF,TA!BC$63,'OTV-广告位'!$AE:$AE,Market!$D$7)</f>
        <v>#REF!</v>
      </c>
      <c r="BD81" s="150" t="e">
        <f>Cost!#REF!/SUMIFS('OTV-广告位'!$AJ:$AJ,'OTV-广告位'!$AD:$AD,TA!$AY81,'OTV-广告位'!$AF:$AF,TA!BD$63,'OTV-广告位'!$AE:$AE,Market!$D$7)</f>
        <v>#REF!</v>
      </c>
    </row>
    <row r="82" spans="2:56" hidden="1">
      <c r="B82" s="152" t="s">
        <v>128</v>
      </c>
      <c r="C82" s="149">
        <f>SUMIFS(Spotplan!$E:$E,Spotplan!$B:$B,TA!C$63,Spotplan!$C:$C,TA!$B82,Spotplan!$A:$A,TA!$B$62)/SUMIFS(Spotplan!$E:$E,Spotplan!$C:$C,TA!$B82,Spotplan!$A:$A,TA!$B$62)</f>
        <v>0.3568977350720659</v>
      </c>
      <c r="D82" s="149">
        <f>SUMIFS(Spotplan!$E:$E,Spotplan!$B:$B,TA!D$63,Spotplan!$C:$C,TA!$B82,Spotplan!$A:$A,TA!$B$62)/SUMIFS(Spotplan!$E:$E,Spotplan!$C:$C,TA!$B82,Spotplan!$A:$A,TA!$B$62)</f>
        <v>0.50606268588423697</v>
      </c>
      <c r="E82" s="149">
        <f>SUMIFS(Spotplan!$E:$E,Spotplan!$B:$B,TA!E$63,Spotplan!$C:$C,TA!$B82,Spotplan!$A:$A,TA!$B$62)/SUMIFS(Spotplan!$E:$E,Spotplan!$C:$C,TA!$B82,Spotplan!$A:$A,TA!$B$62)</f>
        <v>7.2981011210249386E-2</v>
      </c>
      <c r="F82" s="149">
        <f>SUMIFS(Spotplan!$E:$E,Spotplan!$B:$B,TA!F$63,Spotplan!$C:$C,TA!$B82,Spotplan!$A:$A,TA!$B$62)/SUMIFS(Spotplan!$E:$E,Spotplan!$C:$C,TA!$B82,Spotplan!$A:$A,TA!$B$62)</f>
        <v>0</v>
      </c>
      <c r="G82" s="149">
        <f>SUMIFS(Spotplan!$E:$E,Spotplan!$B:$B,TA!G$63,Spotplan!$C:$C,TA!$B82,Spotplan!$A:$A,TA!$B$62)/SUMIFS(Spotplan!$E:$E,Spotplan!$C:$C,TA!$B82,Spotplan!$A:$A,TA!$B$62)</f>
        <v>0</v>
      </c>
      <c r="I82" s="148" t="str">
        <f t="shared" si="77"/>
        <v>厦门</v>
      </c>
      <c r="J82" s="149" t="e">
        <f>SUMIFS('OTV-广告位'!$AG:$AG,'OTV-广告位'!$AF:$AF,TA!J$63,'OTV-广告位'!$AD:$AD,TA!$I82,'OTV-广告位'!$AE:$AE,'OTV-广告位'!$AE$7)/SUMIFS('OTV-广告位'!$AG:$AG,'OTV-广告位'!$AF:$AF,TA!J$63,'OTV-广告位'!$AD:$AD,TA!$I82,'OTV-广告位'!$AE:$AE,'OTV-广告位'!$AE$6)</f>
        <v>#DIV/0!</v>
      </c>
      <c r="K82" s="149" t="e">
        <f>SUMIFS('OTV-广告位'!$AG:$AG,'OTV-广告位'!$AF:$AF,TA!K$63,'OTV-广告位'!$AD:$AD,TA!$I82,'OTV-广告位'!$AE:$AE,'OTV-广告位'!$AE$7)/SUMIFS('OTV-广告位'!$AG:$AG,'OTV-广告位'!$AF:$AF,TA!K$63,'OTV-广告位'!$AD:$AD,TA!$I82,'OTV-广告位'!$AE:$AE,'OTV-广告位'!$AE$6)</f>
        <v>#DIV/0!</v>
      </c>
      <c r="L82" s="149" t="e">
        <f>SUMIFS('OTV-广告位'!$AG:$AG,'OTV-广告位'!$AF:$AF,TA!L$63,'OTV-广告位'!$AD:$AD,TA!$I82,'OTV-广告位'!$AE:$AE,'OTV-广告位'!$AE$7)/SUMIFS('OTV-广告位'!$AG:$AG,'OTV-广告位'!$AF:$AF,TA!L$63,'OTV-广告位'!$AD:$AD,TA!$I82,'OTV-广告位'!$AE:$AE,'OTV-广告位'!$AE$6)</f>
        <v>#DIV/0!</v>
      </c>
      <c r="M82" s="149" t="e">
        <f>SUMIFS('OTV-广告位'!$AG:$AG,'OTV-广告位'!$AF:$AF,TA!M$63,'OTV-广告位'!$AD:$AD,TA!$I82,'OTV-广告位'!$B:$B,'OTV-广告位'!$B$7)/SUMIFS('OTV-广告位'!$AG:$AG,'OTV-广告位'!$AF:$AF,TA!M$63,'OTV-广告位'!$AD:$AD,TA!$I82,'OTV-广告位'!$B:$B,'OTV-广告位'!$B$6)</f>
        <v>#DIV/0!</v>
      </c>
      <c r="N82" s="149" t="e">
        <f>SUMIFS('OTV-广告位'!$AG:$AG,'OTV-广告位'!$AF:$AF,TA!N$63,'OTV-广告位'!$AD:$AD,TA!$I82,'OTV-广告位'!$B:$B,'OTV-广告位'!$B$7)/SUMIFS('OTV-广告位'!$AG:$AG,'OTV-广告位'!$AF:$AF,TA!N$63,'OTV-广告位'!$AD:$AD,TA!$I82,'OTV-广告位'!$B:$B,'OTV-广告位'!$B$6)</f>
        <v>#DIV/0!</v>
      </c>
      <c r="P82" s="148" t="str">
        <f t="shared" si="89"/>
        <v>厦门</v>
      </c>
      <c r="Q82" s="149" t="e">
        <f>SUMIFS('OTV-广告位'!$AG:$AG,'OTV-广告位'!$AF:$AF,TA!Q$63,'OTV-广告位'!$AD:$AD,TA!$I82,'OTV-广告位'!$AE:$AE,Market!$D$7)/SUMIFS('OTV-广告位'!$AG:$AG,'OTV-广告位'!$AF:$AF,TA!Q$63,'OTV-广告位'!$AD:$AD,TA!$I82,'OTV-广告位'!$AE:$AE,'OTV-广告位'!$AE$7)</f>
        <v>#DIV/0!</v>
      </c>
      <c r="R82" s="149" t="e">
        <f>SUMIFS('OTV-广告位'!$AG:$AG,'OTV-广告位'!$AF:$AF,TA!R$63,'OTV-广告位'!$AD:$AD,TA!$I82,'OTV-广告位'!$AE:$AE,Market!$D$7)/SUMIFS('OTV-广告位'!$AG:$AG,'OTV-广告位'!$AF:$AF,TA!R$63,'OTV-广告位'!$AD:$AD,TA!$I82,'OTV-广告位'!$AE:$AE,'OTV-广告位'!$AE$7)</f>
        <v>#DIV/0!</v>
      </c>
      <c r="S82" s="149" t="e">
        <f>SUMIFS('OTV-广告位'!$AG:$AG,'OTV-广告位'!$AF:$AF,TA!S$63,'OTV-广告位'!$AD:$AD,TA!$I82,'OTV-广告位'!$AE:$AE,Market!$D$7)/SUMIFS('OTV-广告位'!$AG:$AG,'OTV-广告位'!$AF:$AF,TA!S$63,'OTV-广告位'!$AD:$AD,TA!$I82,'OTV-广告位'!$AE:$AE,'OTV-广告位'!$AE$7)</f>
        <v>#DIV/0!</v>
      </c>
      <c r="T82" s="149" t="e">
        <f>SUMIFS('OTV-广告位'!$AG:$AG,'OTV-广告位'!$AF:$AF,TA!T$63,'OTV-广告位'!$AD:$AD,TA!$I82,'OTV-广告位'!$B:$B,'OTV-广告位'!$B$8)/SUMIFS('OTV-广告位'!$AG:$AG,'OTV-广告位'!$AF:$AF,TA!T$63,'OTV-广告位'!$AD:$AD,TA!$I82,'OTV-广告位'!$B:$B,'OTV-广告位'!$B$7)</f>
        <v>#DIV/0!</v>
      </c>
      <c r="U82" s="149" t="e">
        <f>SUMIFS('OTV-广告位'!$AG:$AG,'OTV-广告位'!$AF:$AF,TA!U$63,'OTV-广告位'!$AD:$AD,TA!$I82,'OTV-广告位'!$B:$B,'OTV-广告位'!$B$8)/SUMIFS('OTV-广告位'!$AG:$AG,'OTV-广告位'!$AF:$AF,TA!U$63,'OTV-广告位'!$AD:$AD,TA!$I82,'OTV-广告位'!$B:$B,'OTV-广告位'!$B$7)</f>
        <v>#DIV/0!</v>
      </c>
      <c r="W82" s="148" t="str">
        <f t="shared" si="90"/>
        <v>厦门</v>
      </c>
      <c r="X82" s="149" t="e">
        <f>SUMIFS('OTV-广告位'!$AG:$AG,'OTV-广告位'!$AF:$AF,TA!X$63,'OTV-广告位'!$AD:$AD,TA!$I82,'OTV-广告位'!$AE:$AE,$W$6)/SUMIFS('OTV-广告位'!$AG:$AG,'OTV-广告位'!$AF:$AF,TA!X$63,'OTV-广告位'!$AD:$AD,TA!$I82,'OTV-广告位'!$AE:$AE,'OTV-广告位'!$AE$7)</f>
        <v>#DIV/0!</v>
      </c>
      <c r="Y82" s="149" t="e">
        <f>SUMIFS('OTV-广告位'!$AG:$AG,'OTV-广告位'!$AF:$AF,TA!Y$63,'OTV-广告位'!$AD:$AD,TA!$I82,'OTV-广告位'!$AE:$AE,$W$6)/SUMIFS('OTV-广告位'!$AG:$AG,'OTV-广告位'!$AF:$AF,TA!Y$63,'OTV-广告位'!$AD:$AD,TA!$I82,'OTV-广告位'!$AE:$AE,'OTV-广告位'!$AE$7)</f>
        <v>#DIV/0!</v>
      </c>
      <c r="Z82" s="149" t="e">
        <f>SUMIFS('OTV-广告位'!$AG:$AG,'OTV-广告位'!$AF:$AF,TA!Z$63,'OTV-广告位'!$AD:$AD,TA!$I82,'OTV-广告位'!$AE:$AE,$W$6)/SUMIFS('OTV-广告位'!$AG:$AG,'OTV-广告位'!$AF:$AF,TA!Z$63,'OTV-广告位'!$AD:$AD,TA!$I82,'OTV-广告位'!$AE:$AE,'OTV-广告位'!$AE$7)</f>
        <v>#DIV/0!</v>
      </c>
      <c r="AA82" s="149" t="e">
        <f>SUMIFS('OTV-广告位'!$AG:$AG,'OTV-广告位'!$AF:$AF,TA!AA$63,'OTV-广告位'!$AD:$AD,TA!$I82,'OTV-广告位'!$B:$B,'OTV-广告位'!$B$8)/SUMIFS('OTV-广告位'!$AG:$AG,'OTV-广告位'!$AF:$AF,TA!AA$63,'OTV-广告位'!$AD:$AD,TA!$I82,'OTV-广告位'!$B:$B,'OTV-广告位'!$B$7)</f>
        <v>#DIV/0!</v>
      </c>
      <c r="AB82" s="149" t="e">
        <f>SUMIFS('OTV-广告位'!$AG:$AG,'OTV-广告位'!$AF:$AF,TA!AB$63,'OTV-广告位'!$AD:$AD,TA!$I82,'OTV-广告位'!$B:$B,'OTV-广告位'!$B$8)/SUMIFS('OTV-广告位'!$AG:$AG,'OTV-广告位'!$AF:$AF,TA!AB$63,'OTV-广告位'!$AD:$AD,TA!$I82,'OTV-广告位'!$B:$B,'OTV-广告位'!$B$7)</f>
        <v>#DIV/0!</v>
      </c>
      <c r="AD82" s="148" t="str">
        <f t="shared" si="91"/>
        <v>厦门</v>
      </c>
      <c r="AE82" s="149" t="e">
        <f>SUMIFS('OTV-广告位'!$AI:$AI,'OTV-广告位'!$AF:$AF,TA!AE$63,'OTV-广告位'!$AD:$AD,TA!$I82,'OTV-广告位'!$AE:$AE,Market!$D$7)/SUMIFS('OTV-广告位'!$AI:$AI,'OTV-广告位'!$AF:$AF,TA!AE$63,'OTV-广告位'!$AD:$AD,TA!$I82,'OTV-广告位'!$AE:$AE,'OTV-广告位'!$B$7)</f>
        <v>#DIV/0!</v>
      </c>
      <c r="AF82" s="149" t="e">
        <f>SUMIFS('OTV-广告位'!$AI:$AI,'OTV-广告位'!$AF:$AF,TA!AF$63,'OTV-广告位'!$AD:$AD,TA!$I82,'OTV-广告位'!$AE:$AE,Market!$D$7)/SUMIFS('OTV-广告位'!$AI:$AI,'OTV-广告位'!$AF:$AF,TA!AF$63,'OTV-广告位'!$AD:$AD,TA!$I82,'OTV-广告位'!$AE:$AE,'OTV-广告位'!$B$7)</f>
        <v>#DIV/0!</v>
      </c>
      <c r="AG82" s="149" t="e">
        <f>SUMIFS('OTV-广告位'!$AI:$AI,'OTV-广告位'!$AF:$AF,TA!AG$63,'OTV-广告位'!$AD:$AD,TA!$I82,'OTV-广告位'!$AE:$AE,Market!$D$7)/SUMIFS('OTV-广告位'!$AI:$AI,'OTV-广告位'!$AF:$AF,TA!AG$63,'OTV-广告位'!$AD:$AD,TA!$I82,'OTV-广告位'!$AE:$AE,'OTV-广告位'!$B$7)</f>
        <v>#DIV/0!</v>
      </c>
      <c r="AH82" s="149" t="e">
        <f>SUMIFS('OTV-广告位'!$AI:$AI,'OTV-广告位'!$AF:$AF,TA!AH$63,'OTV-广告位'!$AD:$AD,TA!$I82,'OTV-广告位'!$B:$B,'OTV-广告位'!$B$8)/SUMIFS('OTV-广告位'!$AI:$AI,'OTV-广告位'!$AF:$AF,TA!AH$63,'OTV-广告位'!$AD:$AD,TA!$I82,'OTV-广告位'!$B:$B,'OTV-广告位'!$B$7)</f>
        <v>#DIV/0!</v>
      </c>
      <c r="AI82" s="149" t="e">
        <f>SUMIFS('OTV-广告位'!$AI:$AI,'OTV-广告位'!$AF:$AF,TA!AI$63,'OTV-广告位'!$AD:$AD,TA!$I82,'OTV-广告位'!$B:$B,'OTV-广告位'!$B$8)/SUMIFS('OTV-广告位'!$AI:$AI,'OTV-广告位'!$AF:$AF,TA!AI$63,'OTV-广告位'!$AD:$AD,TA!$I82,'OTV-广告位'!$B:$B,'OTV-广告位'!$B$7)</f>
        <v>#DIV/0!</v>
      </c>
      <c r="AK82" s="148" t="str">
        <f t="shared" si="92"/>
        <v>厦门</v>
      </c>
      <c r="AL82" s="149" t="e">
        <f>SUMIFS('OTV-广告位'!$AJ:$AJ,'OTV-广告位'!$AF:$AF,TA!AL$63,'OTV-广告位'!$AD:$AD,TA!$I82,'OTV-广告位'!$AE:$AE,Market!$D$7)/SUMIFS('OTV-广告位'!$AI:$AI,'OTV-广告位'!$AF:$AF,TA!AL$63,'OTV-广告位'!$AD:$AD,TA!$I82,'OTV-广告位'!$AE:$AE,'OTV-广告位'!$AE$6)</f>
        <v>#DIV/0!</v>
      </c>
      <c r="AM82" s="149" t="e">
        <f>SUMIFS('OTV-广告位'!$AJ:$AJ,'OTV-广告位'!$AF:$AF,TA!AM$63,'OTV-广告位'!$AD:$AD,TA!$I82,'OTV-广告位'!$AE:$AE,Market!$D$7)/SUMIFS('OTV-广告位'!$AI:$AI,'OTV-广告位'!$AF:$AF,TA!AM$63,'OTV-广告位'!$AD:$AD,TA!$I82,'OTV-广告位'!$AE:$AE,'OTV-广告位'!$AE$6)</f>
        <v>#DIV/0!</v>
      </c>
      <c r="AN82" s="149" t="e">
        <f>SUMIFS('OTV-广告位'!$AJ:$AJ,'OTV-广告位'!$AF:$AF,TA!AN$63,'OTV-广告位'!$AD:$AD,TA!$I82,'OTV-广告位'!$AE:$AE,Market!$D$7)/SUMIFS('OTV-广告位'!$AI:$AI,'OTV-广告位'!$AF:$AF,TA!AN$63,'OTV-广告位'!$AD:$AD,TA!$I82,'OTV-广告位'!$AE:$AE,'OTV-广告位'!$AE$6)</f>
        <v>#DIV/0!</v>
      </c>
      <c r="AO82" s="149" t="e">
        <f>SUMIFS('OTV-广告位'!$AM:$AM,'OTV-广告位'!$AF:$AF,TA!AO$63,'OTV-广告位'!$AD:$AD,TA!$I82,'OTV-广告位'!$B:$B,'OTV-广告位'!$B$8)/SUMIFS('OTV-广告位'!$AI:$AI,'OTV-广告位'!$AF:$AF,TA!AO$63,'OTV-广告位'!$AD:$AD,TA!$I82,'OTV-广告位'!$B:$B,'OTV-广告位'!$B$6)</f>
        <v>#DIV/0!</v>
      </c>
      <c r="AP82" s="149" t="e">
        <f>SUMIFS('OTV-广告位'!$AM:$AM,'OTV-广告位'!$AF:$AF,TA!AP$63,'OTV-广告位'!$AD:$AD,TA!$I82,'OTV-广告位'!$B:$B,'OTV-广告位'!$B$8)/SUMIFS('OTV-广告位'!$AI:$AI,'OTV-广告位'!$AF:$AF,TA!AP$63,'OTV-广告位'!$AD:$AD,TA!$I82,'OTV-广告位'!$B:$B,'OTV-广告位'!$B$6)</f>
        <v>#DIV/0!</v>
      </c>
      <c r="AR82" s="148" t="str">
        <f t="shared" si="93"/>
        <v>厦门</v>
      </c>
      <c r="AS82" s="150" t="e">
        <f>SUMIFS('OTV-广告位'!$AJ:$AJ,'OTV-广告位'!$AF:$AF,TA!AS$63,'OTV-广告位'!$AD:$AD,TA!$I82,'OTV-广告位'!$AE:$AE,Market!$D$7)/SUMIFS('OTV-广告位'!$AG:$AG,'OTV-广告位'!$AF:$AF,TA!AS$63,'OTV-广告位'!$AD:$AD,TA!$I82,'OTV-广告位'!$AE:$AE,'OTV-广告位'!$AE$6)*1000</f>
        <v>#DIV/0!</v>
      </c>
      <c r="AT82" s="150" t="e">
        <f>SUMIFS('OTV-广告位'!$AJ:$AJ,'OTV-广告位'!$AF:$AF,TA!AT$63,'OTV-广告位'!$AD:$AD,TA!$I82,'OTV-广告位'!$AE:$AE,Market!$D$7)/SUMIFS('OTV-广告位'!$AG:$AG,'OTV-广告位'!$AF:$AF,TA!AT$63,'OTV-广告位'!$AD:$AD,TA!$I82,'OTV-广告位'!$AE:$AE,'OTV-广告位'!$AE$6)*1000</f>
        <v>#DIV/0!</v>
      </c>
      <c r="AU82" s="150" t="e">
        <f>SUMIFS('OTV-广告位'!$AJ:$AJ,'OTV-广告位'!$AF:$AF,TA!AU$63,'OTV-广告位'!$AD:$AD,TA!$I82,'OTV-广告位'!$AE:$AE,Market!$D$7)/SUMIFS('OTV-广告位'!$AG:$AG,'OTV-广告位'!$AF:$AF,TA!AU$63,'OTV-广告位'!$AD:$AD,TA!$I82,'OTV-广告位'!$AE:$AE,'OTV-广告位'!$AE$6)*1000</f>
        <v>#DIV/0!</v>
      </c>
      <c r="AV82" s="151" t="e">
        <f>SUMIFS('OTV-广告位'!$AM:$AM,'OTV-广告位'!$AF:$AF,TA!AV$63,'OTV-广告位'!$AD:$AD,TA!$I82,'OTV-广告位'!$B:$B,'OTV-广告位'!$B$8)/SUMIFS('OTV-广告位'!$AG:$AG,'OTV-广告位'!$AF:$AF,TA!AV$63,'OTV-广告位'!$AD:$AD,TA!$I82,'OTV-广告位'!$B:$B,'OTV-广告位'!$B$6)*1000</f>
        <v>#DIV/0!</v>
      </c>
      <c r="AW82" s="151" t="e">
        <f>SUMIFS('OTV-广告位'!$AM:$AM,'OTV-广告位'!$AF:$AF,TA!AW$63,'OTV-广告位'!$AD:$AD,TA!$I82,'OTV-广告位'!$B:$B,'OTV-广告位'!$B$8)/SUMIFS('OTV-广告位'!$AG:$AG,'OTV-广告位'!$AF:$AF,TA!AW$63,'OTV-广告位'!$AD:$AD,TA!$I82,'OTV-广告位'!$B:$B,'OTV-广告位'!$B$6)*1000</f>
        <v>#DIV/0!</v>
      </c>
      <c r="AY82" s="148" t="str">
        <f t="shared" si="94"/>
        <v>厦门</v>
      </c>
      <c r="AZ82" s="150" t="e">
        <f>Cost!N22/SUMIFS('OTV-广告位'!$AJ:$AJ,'OTV-广告位'!$AD:$AD,TA!$AY82,'OTV-广告位'!$AF:$AF,TA!AZ$63,'OTV-广告位'!$AE:$AE,Market!$D$7)</f>
        <v>#DIV/0!</v>
      </c>
      <c r="BA82" s="150" t="e">
        <f>Cost!P22/SUMIFS('OTV-广告位'!$AJ:$AJ,'OTV-广告位'!$AD:$AD,TA!$AY82,'OTV-广告位'!$AF:$AF,TA!BA$63,'OTV-广告位'!$AE:$AE,Market!$D$7)</f>
        <v>#DIV/0!</v>
      </c>
      <c r="BB82" s="150" t="e">
        <f>Cost!Q22/SUMIFS('OTV-广告位'!$AJ:$AJ,'OTV-广告位'!$AD:$AD,TA!$AY82,'OTV-广告位'!$AF:$AF,TA!BB$63,'OTV-广告位'!$AE:$AE,Market!$D$7)</f>
        <v>#DIV/0!</v>
      </c>
      <c r="BC82" s="150" t="e">
        <f>Cost!#REF!/SUMIFS('OTV-广告位'!$AJ:$AJ,'OTV-广告位'!$AD:$AD,TA!$AY82,'OTV-广告位'!$AF:$AF,TA!BC$63,'OTV-广告位'!$AE:$AE,Market!$D$7)</f>
        <v>#REF!</v>
      </c>
      <c r="BD82" s="150" t="e">
        <f>Cost!#REF!/SUMIFS('OTV-广告位'!$AJ:$AJ,'OTV-广告位'!$AD:$AD,TA!$AY82,'OTV-广告位'!$AF:$AF,TA!BD$63,'OTV-广告位'!$AE:$AE,Market!$D$7)</f>
        <v>#REF!</v>
      </c>
    </row>
    <row r="83" spans="2:56" hidden="1">
      <c r="B83" s="152" t="s">
        <v>129</v>
      </c>
      <c r="C83" s="149">
        <f>SUMIFS(Spotplan!$E:$E,Spotplan!$B:$B,TA!C$63,Spotplan!$C:$C,TA!$B83,Spotplan!$A:$A,TA!$B$62)/SUMIFS(Spotplan!$E:$E,Spotplan!$C:$C,TA!$B83,Spotplan!$A:$A,TA!$B$62)</f>
        <v>0.29326195740719191</v>
      </c>
      <c r="D83" s="149">
        <f>SUMIFS(Spotplan!$E:$E,Spotplan!$B:$B,TA!D$63,Spotplan!$C:$C,TA!$B83,Spotplan!$A:$A,TA!$B$62)/SUMIFS(Spotplan!$E:$E,Spotplan!$C:$C,TA!$B83,Spotplan!$A:$A,TA!$B$62)</f>
        <v>0.50366577446758987</v>
      </c>
      <c r="E83" s="149">
        <f>SUMIFS(Spotplan!$E:$E,Spotplan!$B:$B,TA!E$63,Spotplan!$C:$C,TA!$B83,Spotplan!$A:$A,TA!$B$62)/SUMIFS(Spotplan!$E:$E,Spotplan!$C:$C,TA!$B83,Spotplan!$A:$A,TA!$B$62)</f>
        <v>6.7845921098568601E-2</v>
      </c>
      <c r="F83" s="149">
        <f>SUMIFS(Spotplan!$E:$E,Spotplan!$B:$B,TA!F$63,Spotplan!$C:$C,TA!$B83,Spotplan!$A:$A,TA!$B$62)/SUMIFS(Spotplan!$E:$E,Spotplan!$C:$C,TA!$B83,Spotplan!$A:$A,TA!$B$62)</f>
        <v>0</v>
      </c>
      <c r="G83" s="149">
        <f>SUMIFS(Spotplan!$E:$E,Spotplan!$B:$B,TA!G$63,Spotplan!$C:$C,TA!$B83,Spotplan!$A:$A,TA!$B$62)/SUMIFS(Spotplan!$E:$E,Spotplan!$C:$C,TA!$B83,Spotplan!$A:$A,TA!$B$62)</f>
        <v>0</v>
      </c>
      <c r="I83" s="148" t="str">
        <f t="shared" si="77"/>
        <v>常州</v>
      </c>
      <c r="J83" s="149" t="e">
        <f>SUMIFS('OTV-广告位'!$AG:$AG,'OTV-广告位'!$AF:$AF,TA!J$63,'OTV-广告位'!$AD:$AD,TA!$I83,'OTV-广告位'!$AE:$AE,'OTV-广告位'!$AE$7)/SUMIFS('OTV-广告位'!$AG:$AG,'OTV-广告位'!$AF:$AF,TA!J$63,'OTV-广告位'!$AD:$AD,TA!$I83,'OTV-广告位'!$AE:$AE,'OTV-广告位'!$AE$6)</f>
        <v>#DIV/0!</v>
      </c>
      <c r="K83" s="149" t="e">
        <f>SUMIFS('OTV-广告位'!$AG:$AG,'OTV-广告位'!$AF:$AF,TA!K$63,'OTV-广告位'!$AD:$AD,TA!$I83,'OTV-广告位'!$AE:$AE,'OTV-广告位'!$AE$7)/SUMIFS('OTV-广告位'!$AG:$AG,'OTV-广告位'!$AF:$AF,TA!K$63,'OTV-广告位'!$AD:$AD,TA!$I83,'OTV-广告位'!$AE:$AE,'OTV-广告位'!$AE$6)</f>
        <v>#DIV/0!</v>
      </c>
      <c r="L83" s="149" t="e">
        <f>SUMIFS('OTV-广告位'!$AG:$AG,'OTV-广告位'!$AF:$AF,TA!L$63,'OTV-广告位'!$AD:$AD,TA!$I83,'OTV-广告位'!$AE:$AE,'OTV-广告位'!$AE$7)/SUMIFS('OTV-广告位'!$AG:$AG,'OTV-广告位'!$AF:$AF,TA!L$63,'OTV-广告位'!$AD:$AD,TA!$I83,'OTV-广告位'!$AE:$AE,'OTV-广告位'!$AE$6)</f>
        <v>#DIV/0!</v>
      </c>
      <c r="M83" s="149" t="e">
        <f>SUMIFS('OTV-广告位'!$AG:$AG,'OTV-广告位'!$AF:$AF,TA!M$63,'OTV-广告位'!$AD:$AD,TA!$I83,'OTV-广告位'!$B:$B,'OTV-广告位'!$B$7)/SUMIFS('OTV-广告位'!$AG:$AG,'OTV-广告位'!$AF:$AF,TA!M$63,'OTV-广告位'!$AD:$AD,TA!$I83,'OTV-广告位'!$B:$B,'OTV-广告位'!$B$6)</f>
        <v>#DIV/0!</v>
      </c>
      <c r="N83" s="149" t="e">
        <f>SUMIFS('OTV-广告位'!$AG:$AG,'OTV-广告位'!$AF:$AF,TA!N$63,'OTV-广告位'!$AD:$AD,TA!$I83,'OTV-广告位'!$B:$B,'OTV-广告位'!$B$7)/SUMIFS('OTV-广告位'!$AG:$AG,'OTV-广告位'!$AF:$AF,TA!N$63,'OTV-广告位'!$AD:$AD,TA!$I83,'OTV-广告位'!$B:$B,'OTV-广告位'!$B$6)</f>
        <v>#DIV/0!</v>
      </c>
      <c r="P83" s="148" t="str">
        <f t="shared" si="78"/>
        <v>常州</v>
      </c>
      <c r="Q83" s="149" t="e">
        <f>SUMIFS('OTV-广告位'!$AG:$AG,'OTV-广告位'!$AF:$AF,TA!Q$63,'OTV-广告位'!$AD:$AD,TA!$I83,'OTV-广告位'!$AE:$AE,Market!$D$7)/SUMIFS('OTV-广告位'!$AG:$AG,'OTV-广告位'!$AF:$AF,TA!Q$63,'OTV-广告位'!$AD:$AD,TA!$I83,'OTV-广告位'!$AE:$AE,'OTV-广告位'!$AE$7)</f>
        <v>#DIV/0!</v>
      </c>
      <c r="R83" s="149" t="e">
        <f>SUMIFS('OTV-广告位'!$AG:$AG,'OTV-广告位'!$AF:$AF,TA!R$63,'OTV-广告位'!$AD:$AD,TA!$I83,'OTV-广告位'!$AE:$AE,Market!$D$7)/SUMIFS('OTV-广告位'!$AG:$AG,'OTV-广告位'!$AF:$AF,TA!R$63,'OTV-广告位'!$AD:$AD,TA!$I83,'OTV-广告位'!$AE:$AE,'OTV-广告位'!$AE$7)</f>
        <v>#DIV/0!</v>
      </c>
      <c r="S83" s="149" t="e">
        <f>SUMIFS('OTV-广告位'!$AG:$AG,'OTV-广告位'!$AF:$AF,TA!S$63,'OTV-广告位'!$AD:$AD,TA!$I83,'OTV-广告位'!$AE:$AE,Market!$D$7)/SUMIFS('OTV-广告位'!$AG:$AG,'OTV-广告位'!$AF:$AF,TA!S$63,'OTV-广告位'!$AD:$AD,TA!$I83,'OTV-广告位'!$AE:$AE,'OTV-广告位'!$AE$7)</f>
        <v>#DIV/0!</v>
      </c>
      <c r="T83" s="149" t="e">
        <f>SUMIFS('OTV-广告位'!$AG:$AG,'OTV-广告位'!$AF:$AF,TA!T$63,'OTV-广告位'!$AD:$AD,TA!$I83,'OTV-广告位'!$B:$B,'OTV-广告位'!$B$8)/SUMIFS('OTV-广告位'!$AG:$AG,'OTV-广告位'!$AF:$AF,TA!T$63,'OTV-广告位'!$AD:$AD,TA!$I83,'OTV-广告位'!$B:$B,'OTV-广告位'!$B$7)</f>
        <v>#DIV/0!</v>
      </c>
      <c r="U83" s="149" t="e">
        <f>SUMIFS('OTV-广告位'!$AG:$AG,'OTV-广告位'!$AF:$AF,TA!U$63,'OTV-广告位'!$AD:$AD,TA!$I83,'OTV-广告位'!$B:$B,'OTV-广告位'!$B$8)/SUMIFS('OTV-广告位'!$AG:$AG,'OTV-广告位'!$AF:$AF,TA!U$63,'OTV-广告位'!$AD:$AD,TA!$I83,'OTV-广告位'!$B:$B,'OTV-广告位'!$B$7)</f>
        <v>#DIV/0!</v>
      </c>
      <c r="W83" s="148" t="str">
        <f t="shared" si="79"/>
        <v>常州</v>
      </c>
      <c r="X83" s="149" t="e">
        <f>SUMIFS('OTV-广告位'!$AG:$AG,'OTV-广告位'!$AF:$AF,TA!X$63,'OTV-广告位'!$AD:$AD,TA!$I83,'OTV-广告位'!$AE:$AE,$W$6)/SUMIFS('OTV-广告位'!$AG:$AG,'OTV-广告位'!$AF:$AF,TA!X$63,'OTV-广告位'!$AD:$AD,TA!$I83,'OTV-广告位'!$AE:$AE,'OTV-广告位'!$AE$7)</f>
        <v>#DIV/0!</v>
      </c>
      <c r="Y83" s="149" t="e">
        <f>SUMIFS('OTV-广告位'!$AG:$AG,'OTV-广告位'!$AF:$AF,TA!Y$63,'OTV-广告位'!$AD:$AD,TA!$I83,'OTV-广告位'!$AE:$AE,$W$6)/SUMIFS('OTV-广告位'!$AG:$AG,'OTV-广告位'!$AF:$AF,TA!Y$63,'OTV-广告位'!$AD:$AD,TA!$I83,'OTV-广告位'!$AE:$AE,'OTV-广告位'!$AE$7)</f>
        <v>#DIV/0!</v>
      </c>
      <c r="Z83" s="149" t="e">
        <f>SUMIFS('OTV-广告位'!$AG:$AG,'OTV-广告位'!$AF:$AF,TA!Z$63,'OTV-广告位'!$AD:$AD,TA!$I83,'OTV-广告位'!$AE:$AE,$W$6)/SUMIFS('OTV-广告位'!$AG:$AG,'OTV-广告位'!$AF:$AF,TA!Z$63,'OTV-广告位'!$AD:$AD,TA!$I83,'OTV-广告位'!$AE:$AE,'OTV-广告位'!$AE$7)</f>
        <v>#DIV/0!</v>
      </c>
      <c r="AA83" s="149" t="e">
        <f>SUMIFS('OTV-广告位'!$AG:$AG,'OTV-广告位'!$AF:$AF,TA!AA$63,'OTV-广告位'!$AD:$AD,TA!$I83,'OTV-广告位'!$B:$B,'OTV-广告位'!$B$8)/SUMIFS('OTV-广告位'!$AG:$AG,'OTV-广告位'!$AF:$AF,TA!AA$63,'OTV-广告位'!$AD:$AD,TA!$I83,'OTV-广告位'!$B:$B,'OTV-广告位'!$B$7)</f>
        <v>#DIV/0!</v>
      </c>
      <c r="AB83" s="149" t="e">
        <f>SUMIFS('OTV-广告位'!$AG:$AG,'OTV-广告位'!$AF:$AF,TA!AB$63,'OTV-广告位'!$AD:$AD,TA!$I83,'OTV-广告位'!$B:$B,'OTV-广告位'!$B$8)/SUMIFS('OTV-广告位'!$AG:$AG,'OTV-广告位'!$AF:$AF,TA!AB$63,'OTV-广告位'!$AD:$AD,TA!$I83,'OTV-广告位'!$B:$B,'OTV-广告位'!$B$7)</f>
        <v>#DIV/0!</v>
      </c>
      <c r="AD83" s="148" t="str">
        <f t="shared" si="80"/>
        <v>常州</v>
      </c>
      <c r="AE83" s="149" t="e">
        <f>SUMIFS('OTV-广告位'!$AI:$AI,'OTV-广告位'!$AF:$AF,TA!AE$63,'OTV-广告位'!$AD:$AD,TA!$I83,'OTV-广告位'!$AE:$AE,Market!$D$7)/SUMIFS('OTV-广告位'!$AI:$AI,'OTV-广告位'!$AF:$AF,TA!AE$63,'OTV-广告位'!$AD:$AD,TA!$I83,'OTV-广告位'!$AE:$AE,'OTV-广告位'!$B$7)</f>
        <v>#DIV/0!</v>
      </c>
      <c r="AF83" s="149" t="e">
        <f>SUMIFS('OTV-广告位'!$AI:$AI,'OTV-广告位'!$AF:$AF,TA!AF$63,'OTV-广告位'!$AD:$AD,TA!$I83,'OTV-广告位'!$AE:$AE,Market!$D$7)/SUMIFS('OTV-广告位'!$AI:$AI,'OTV-广告位'!$AF:$AF,TA!AF$63,'OTV-广告位'!$AD:$AD,TA!$I83,'OTV-广告位'!$AE:$AE,'OTV-广告位'!$B$7)</f>
        <v>#DIV/0!</v>
      </c>
      <c r="AG83" s="149" t="e">
        <f>SUMIFS('OTV-广告位'!$AI:$AI,'OTV-广告位'!$AF:$AF,TA!AG$63,'OTV-广告位'!$AD:$AD,TA!$I83,'OTV-广告位'!$AE:$AE,Market!$D$7)/SUMIFS('OTV-广告位'!$AI:$AI,'OTV-广告位'!$AF:$AF,TA!AG$63,'OTV-广告位'!$AD:$AD,TA!$I83,'OTV-广告位'!$AE:$AE,'OTV-广告位'!$B$7)</f>
        <v>#DIV/0!</v>
      </c>
      <c r="AH83" s="149" t="e">
        <f>SUMIFS('OTV-广告位'!$AI:$AI,'OTV-广告位'!$AF:$AF,TA!AH$63,'OTV-广告位'!$AD:$AD,TA!$I83,'OTV-广告位'!$B:$B,'OTV-广告位'!$B$8)/SUMIFS('OTV-广告位'!$AI:$AI,'OTV-广告位'!$AF:$AF,TA!AH$63,'OTV-广告位'!$AD:$AD,TA!$I83,'OTV-广告位'!$B:$B,'OTV-广告位'!$B$7)</f>
        <v>#DIV/0!</v>
      </c>
      <c r="AI83" s="149" t="e">
        <f>SUMIFS('OTV-广告位'!$AI:$AI,'OTV-广告位'!$AF:$AF,TA!AI$63,'OTV-广告位'!$AD:$AD,TA!$I83,'OTV-广告位'!$B:$B,'OTV-广告位'!$B$8)/SUMIFS('OTV-广告位'!$AI:$AI,'OTV-广告位'!$AF:$AF,TA!AI$63,'OTV-广告位'!$AD:$AD,TA!$I83,'OTV-广告位'!$B:$B,'OTV-广告位'!$B$7)</f>
        <v>#DIV/0!</v>
      </c>
      <c r="AK83" s="148" t="str">
        <f t="shared" si="81"/>
        <v>常州</v>
      </c>
      <c r="AL83" s="149" t="e">
        <f>SUMIFS('OTV-广告位'!$AJ:$AJ,'OTV-广告位'!$AF:$AF,TA!AL$63,'OTV-广告位'!$AD:$AD,TA!$I83,'OTV-广告位'!$AE:$AE,Market!$D$7)/SUMIFS('OTV-广告位'!$AI:$AI,'OTV-广告位'!$AF:$AF,TA!AL$63,'OTV-广告位'!$AD:$AD,TA!$I83,'OTV-广告位'!$AE:$AE,'OTV-广告位'!$AE$6)</f>
        <v>#DIV/0!</v>
      </c>
      <c r="AM83" s="149" t="e">
        <f>SUMIFS('OTV-广告位'!$AJ:$AJ,'OTV-广告位'!$AF:$AF,TA!AM$63,'OTV-广告位'!$AD:$AD,TA!$I83,'OTV-广告位'!$AE:$AE,Market!$D$7)/SUMIFS('OTV-广告位'!$AI:$AI,'OTV-广告位'!$AF:$AF,TA!AM$63,'OTV-广告位'!$AD:$AD,TA!$I83,'OTV-广告位'!$AE:$AE,'OTV-广告位'!$AE$6)</f>
        <v>#DIV/0!</v>
      </c>
      <c r="AN83" s="149" t="e">
        <f>SUMIFS('OTV-广告位'!$AJ:$AJ,'OTV-广告位'!$AF:$AF,TA!AN$63,'OTV-广告位'!$AD:$AD,TA!$I83,'OTV-广告位'!$AE:$AE,Market!$D$7)/SUMIFS('OTV-广告位'!$AI:$AI,'OTV-广告位'!$AF:$AF,TA!AN$63,'OTV-广告位'!$AD:$AD,TA!$I83,'OTV-广告位'!$AE:$AE,'OTV-广告位'!$AE$6)</f>
        <v>#DIV/0!</v>
      </c>
      <c r="AO83" s="149" t="e">
        <f>SUMIFS('OTV-广告位'!$AM:$AM,'OTV-广告位'!$AF:$AF,TA!AO$63,'OTV-广告位'!$AD:$AD,TA!$I83,'OTV-广告位'!$B:$B,'OTV-广告位'!$B$8)/SUMIFS('OTV-广告位'!$AI:$AI,'OTV-广告位'!$AF:$AF,TA!AO$63,'OTV-广告位'!$AD:$AD,TA!$I83,'OTV-广告位'!$B:$B,'OTV-广告位'!$B$6)</f>
        <v>#DIV/0!</v>
      </c>
      <c r="AP83" s="149" t="e">
        <f>SUMIFS('OTV-广告位'!$AM:$AM,'OTV-广告位'!$AF:$AF,TA!AP$63,'OTV-广告位'!$AD:$AD,TA!$I83,'OTV-广告位'!$B:$B,'OTV-广告位'!$B$8)/SUMIFS('OTV-广告位'!$AI:$AI,'OTV-广告位'!$AF:$AF,TA!AP$63,'OTV-广告位'!$AD:$AD,TA!$I83,'OTV-广告位'!$B:$B,'OTV-广告位'!$B$6)</f>
        <v>#DIV/0!</v>
      </c>
      <c r="AR83" s="148" t="str">
        <f t="shared" si="82"/>
        <v>常州</v>
      </c>
      <c r="AS83" s="150" t="e">
        <f>SUMIFS('OTV-广告位'!$AJ:$AJ,'OTV-广告位'!$AF:$AF,TA!AS$63,'OTV-广告位'!$AD:$AD,TA!$I83,'OTV-广告位'!$AE:$AE,Market!$D$7)/SUMIFS('OTV-广告位'!$AG:$AG,'OTV-广告位'!$AF:$AF,TA!AS$63,'OTV-广告位'!$AD:$AD,TA!$I83,'OTV-广告位'!$AE:$AE,'OTV-广告位'!$AE$6)*1000</f>
        <v>#DIV/0!</v>
      </c>
      <c r="AT83" s="150" t="e">
        <f>SUMIFS('OTV-广告位'!$AJ:$AJ,'OTV-广告位'!$AF:$AF,TA!AT$63,'OTV-广告位'!$AD:$AD,TA!$I83,'OTV-广告位'!$AE:$AE,Market!$D$7)/SUMIFS('OTV-广告位'!$AG:$AG,'OTV-广告位'!$AF:$AF,TA!AT$63,'OTV-广告位'!$AD:$AD,TA!$I83,'OTV-广告位'!$AE:$AE,'OTV-广告位'!$AE$6)*1000</f>
        <v>#DIV/0!</v>
      </c>
      <c r="AU83" s="150" t="e">
        <f>SUMIFS('OTV-广告位'!$AJ:$AJ,'OTV-广告位'!$AF:$AF,TA!AU$63,'OTV-广告位'!$AD:$AD,TA!$I83,'OTV-广告位'!$AE:$AE,Market!$D$7)/SUMIFS('OTV-广告位'!$AG:$AG,'OTV-广告位'!$AF:$AF,TA!AU$63,'OTV-广告位'!$AD:$AD,TA!$I83,'OTV-广告位'!$AE:$AE,'OTV-广告位'!$AE$6)*1000</f>
        <v>#DIV/0!</v>
      </c>
      <c r="AV83" s="151" t="e">
        <f>SUMIFS('OTV-广告位'!$AM:$AM,'OTV-广告位'!$AF:$AF,TA!AV$63,'OTV-广告位'!$AD:$AD,TA!$I83,'OTV-广告位'!$B:$B,'OTV-广告位'!$B$8)/SUMIFS('OTV-广告位'!$AG:$AG,'OTV-广告位'!$AF:$AF,TA!AV$63,'OTV-广告位'!$AD:$AD,TA!$I83,'OTV-广告位'!$B:$B,'OTV-广告位'!$B$6)*1000</f>
        <v>#DIV/0!</v>
      </c>
      <c r="AW83" s="151" t="e">
        <f>SUMIFS('OTV-广告位'!$AM:$AM,'OTV-广告位'!$AF:$AF,TA!AW$63,'OTV-广告位'!$AD:$AD,TA!$I83,'OTV-广告位'!$B:$B,'OTV-广告位'!$B$8)/SUMIFS('OTV-广告位'!$AG:$AG,'OTV-广告位'!$AF:$AF,TA!AW$63,'OTV-广告位'!$AD:$AD,TA!$I83,'OTV-广告位'!$B:$B,'OTV-广告位'!$B$6)*1000</f>
        <v>#DIV/0!</v>
      </c>
      <c r="AY83" s="148" t="str">
        <f t="shared" si="88"/>
        <v>常州</v>
      </c>
      <c r="AZ83" s="150" t="e">
        <f>Cost!N23/SUMIFS('OTV-广告位'!$AJ:$AJ,'OTV-广告位'!$AD:$AD,TA!$AY83,'OTV-广告位'!$AF:$AF,TA!AZ$63,'OTV-广告位'!$AE:$AE,Market!$D$7)</f>
        <v>#DIV/0!</v>
      </c>
      <c r="BA83" s="150" t="e">
        <f>Cost!P23/SUMIFS('OTV-广告位'!$AJ:$AJ,'OTV-广告位'!$AD:$AD,TA!$AY83,'OTV-广告位'!$AF:$AF,TA!BA$63,'OTV-广告位'!$AE:$AE,Market!$D$7)</f>
        <v>#DIV/0!</v>
      </c>
      <c r="BB83" s="150" t="e">
        <f>Cost!Q23/SUMIFS('OTV-广告位'!$AJ:$AJ,'OTV-广告位'!$AD:$AD,TA!$AY83,'OTV-广告位'!$AF:$AF,TA!BB$63,'OTV-广告位'!$AE:$AE,Market!$D$7)</f>
        <v>#DIV/0!</v>
      </c>
      <c r="BC83" s="150" t="e">
        <f>Cost!#REF!/SUMIFS('OTV-广告位'!$AJ:$AJ,'OTV-广告位'!$AD:$AD,TA!$AY83,'OTV-广告位'!$AF:$AF,TA!BC$63,'OTV-广告位'!$AE:$AE,Market!$D$7)</f>
        <v>#REF!</v>
      </c>
      <c r="BD83" s="150" t="e">
        <f>Cost!#REF!/SUMIFS('OTV-广告位'!$AJ:$AJ,'OTV-广告位'!$AD:$AD,TA!$AY83,'OTV-广告位'!$AF:$AF,TA!BD$63,'OTV-广告位'!$AE:$AE,Market!$D$7)</f>
        <v>#REF!</v>
      </c>
    </row>
    <row r="84" spans="2:56" hidden="1">
      <c r="B84" s="152" t="s">
        <v>130</v>
      </c>
      <c r="C84" s="149">
        <f>SUMIFS(Spotplan!$E:$E,Spotplan!$B:$B,TA!C$63,Spotplan!$C:$C,TA!$B84,Spotplan!$A:$A,TA!$B$62)/SUMIFS(Spotplan!$E:$E,Spotplan!$C:$C,TA!$B84,Spotplan!$A:$A,TA!$B$62)</f>
        <v>0.44456265673683409</v>
      </c>
      <c r="D84" s="149">
        <f>SUMIFS(Spotplan!$E:$E,Spotplan!$B:$B,TA!D$63,Spotplan!$C:$C,TA!$B84,Spotplan!$A:$A,TA!$B$62)/SUMIFS(Spotplan!$E:$E,Spotplan!$C:$C,TA!$B84,Spotplan!$A:$A,TA!$B$62)</f>
        <v>0.3475948020366289</v>
      </c>
      <c r="E84" s="149">
        <f>SUMIFS(Spotplan!$E:$E,Spotplan!$B:$B,TA!E$63,Spotplan!$C:$C,TA!$B84,Spotplan!$A:$A,TA!$B$62)/SUMIFS(Spotplan!$E:$E,Spotplan!$C:$C,TA!$B84,Spotplan!$A:$A,TA!$B$62)</f>
        <v>9.6131924918306869E-2</v>
      </c>
      <c r="F84" s="149">
        <f>SUMIFS(Spotplan!$E:$E,Spotplan!$B:$B,TA!F$63,Spotplan!$C:$C,TA!$B84,Spotplan!$A:$A,TA!$B$62)/SUMIFS(Spotplan!$E:$E,Spotplan!$C:$C,TA!$B84,Spotplan!$A:$A,TA!$B$62)</f>
        <v>0</v>
      </c>
      <c r="G84" s="149">
        <f>SUMIFS(Spotplan!$E:$E,Spotplan!$B:$B,TA!G$63,Spotplan!$C:$C,TA!$B84,Spotplan!$A:$A,TA!$B$62)/SUMIFS(Spotplan!$E:$E,Spotplan!$C:$C,TA!$B84,Spotplan!$A:$A,TA!$B$62)</f>
        <v>0</v>
      </c>
      <c r="I84" s="148" t="str">
        <f t="shared" si="77"/>
        <v>东莞</v>
      </c>
      <c r="J84" s="149" t="e">
        <f>SUMIFS('OTV-广告位'!$AG:$AG,'OTV-广告位'!$AF:$AF,TA!J$63,'OTV-广告位'!$AD:$AD,TA!$I84,'OTV-广告位'!$AE:$AE,'OTV-广告位'!$AE$7)/SUMIFS('OTV-广告位'!$AG:$AG,'OTV-广告位'!$AF:$AF,TA!J$63,'OTV-广告位'!$AD:$AD,TA!$I84,'OTV-广告位'!$AE:$AE,'OTV-广告位'!$AE$6)</f>
        <v>#DIV/0!</v>
      </c>
      <c r="K84" s="149" t="e">
        <f>SUMIFS('OTV-广告位'!$AG:$AG,'OTV-广告位'!$AF:$AF,TA!K$63,'OTV-广告位'!$AD:$AD,TA!$I84,'OTV-广告位'!$AE:$AE,'OTV-广告位'!$AE$7)/SUMIFS('OTV-广告位'!$AG:$AG,'OTV-广告位'!$AF:$AF,TA!K$63,'OTV-广告位'!$AD:$AD,TA!$I84,'OTV-广告位'!$AE:$AE,'OTV-广告位'!$AE$6)</f>
        <v>#DIV/0!</v>
      </c>
      <c r="L84" s="149" t="e">
        <f>SUMIFS('OTV-广告位'!$AG:$AG,'OTV-广告位'!$AF:$AF,TA!L$63,'OTV-广告位'!$AD:$AD,TA!$I84,'OTV-广告位'!$AE:$AE,'OTV-广告位'!$AE$7)/SUMIFS('OTV-广告位'!$AG:$AG,'OTV-广告位'!$AF:$AF,TA!L$63,'OTV-广告位'!$AD:$AD,TA!$I84,'OTV-广告位'!$AE:$AE,'OTV-广告位'!$AE$6)</f>
        <v>#DIV/0!</v>
      </c>
      <c r="M84" s="149" t="e">
        <f>SUMIFS('OTV-广告位'!$AG:$AG,'OTV-广告位'!$AF:$AF,TA!M$63,'OTV-广告位'!$AD:$AD,TA!$I84,'OTV-广告位'!$B:$B,'OTV-广告位'!$B$7)/SUMIFS('OTV-广告位'!$AG:$AG,'OTV-广告位'!$AF:$AF,TA!M$63,'OTV-广告位'!$AD:$AD,TA!$I84,'OTV-广告位'!$B:$B,'OTV-广告位'!$B$6)</f>
        <v>#DIV/0!</v>
      </c>
      <c r="N84" s="149" t="e">
        <f>SUMIFS('OTV-广告位'!$AG:$AG,'OTV-广告位'!$AF:$AF,TA!N$63,'OTV-广告位'!$AD:$AD,TA!$I84,'OTV-广告位'!$B:$B,'OTV-广告位'!$B$7)/SUMIFS('OTV-广告位'!$AG:$AG,'OTV-广告位'!$AF:$AF,TA!N$63,'OTV-广告位'!$AD:$AD,TA!$I84,'OTV-广告位'!$B:$B,'OTV-广告位'!$B$6)</f>
        <v>#DIV/0!</v>
      </c>
      <c r="P84" s="148" t="str">
        <f t="shared" si="78"/>
        <v>东莞</v>
      </c>
      <c r="Q84" s="149" t="e">
        <f>SUMIFS('OTV-广告位'!$AG:$AG,'OTV-广告位'!$AF:$AF,TA!Q$63,'OTV-广告位'!$AD:$AD,TA!$I84,'OTV-广告位'!$AE:$AE,Market!$D$7)/SUMIFS('OTV-广告位'!$AG:$AG,'OTV-广告位'!$AF:$AF,TA!Q$63,'OTV-广告位'!$AD:$AD,TA!$I84,'OTV-广告位'!$AE:$AE,'OTV-广告位'!$AE$7)</f>
        <v>#DIV/0!</v>
      </c>
      <c r="R84" s="149" t="e">
        <f>SUMIFS('OTV-广告位'!$AG:$AG,'OTV-广告位'!$AF:$AF,TA!R$63,'OTV-广告位'!$AD:$AD,TA!$I84,'OTV-广告位'!$AE:$AE,Market!$D$7)/SUMIFS('OTV-广告位'!$AG:$AG,'OTV-广告位'!$AF:$AF,TA!R$63,'OTV-广告位'!$AD:$AD,TA!$I84,'OTV-广告位'!$AE:$AE,'OTV-广告位'!$AE$7)</f>
        <v>#DIV/0!</v>
      </c>
      <c r="S84" s="149" t="e">
        <f>SUMIFS('OTV-广告位'!$AG:$AG,'OTV-广告位'!$AF:$AF,TA!S$63,'OTV-广告位'!$AD:$AD,TA!$I84,'OTV-广告位'!$AE:$AE,Market!$D$7)/SUMIFS('OTV-广告位'!$AG:$AG,'OTV-广告位'!$AF:$AF,TA!S$63,'OTV-广告位'!$AD:$AD,TA!$I84,'OTV-广告位'!$AE:$AE,'OTV-广告位'!$AE$7)</f>
        <v>#DIV/0!</v>
      </c>
      <c r="T84" s="149" t="e">
        <f>SUMIFS('OTV-广告位'!$AG:$AG,'OTV-广告位'!$AF:$AF,TA!T$63,'OTV-广告位'!$AD:$AD,TA!$I84,'OTV-广告位'!$B:$B,'OTV-广告位'!$B$8)/SUMIFS('OTV-广告位'!$AG:$AG,'OTV-广告位'!$AF:$AF,TA!T$63,'OTV-广告位'!$AD:$AD,TA!$I84,'OTV-广告位'!$B:$B,'OTV-广告位'!$B$7)</f>
        <v>#DIV/0!</v>
      </c>
      <c r="U84" s="149" t="e">
        <f>SUMIFS('OTV-广告位'!$AG:$AG,'OTV-广告位'!$AF:$AF,TA!U$63,'OTV-广告位'!$AD:$AD,TA!$I84,'OTV-广告位'!$B:$B,'OTV-广告位'!$B$8)/SUMIFS('OTV-广告位'!$AG:$AG,'OTV-广告位'!$AF:$AF,TA!U$63,'OTV-广告位'!$AD:$AD,TA!$I84,'OTV-广告位'!$B:$B,'OTV-广告位'!$B$7)</f>
        <v>#DIV/0!</v>
      </c>
      <c r="W84" s="148" t="str">
        <f t="shared" si="79"/>
        <v>东莞</v>
      </c>
      <c r="X84" s="149" t="e">
        <f>SUMIFS('OTV-广告位'!$AG:$AG,'OTV-广告位'!$AF:$AF,TA!X$63,'OTV-广告位'!$AD:$AD,TA!$I84,'OTV-广告位'!$AE:$AE,$W$6)/SUMIFS('OTV-广告位'!$AG:$AG,'OTV-广告位'!$AF:$AF,TA!X$63,'OTV-广告位'!$AD:$AD,TA!$I84,'OTV-广告位'!$AE:$AE,'OTV-广告位'!$AE$7)</f>
        <v>#DIV/0!</v>
      </c>
      <c r="Y84" s="149" t="e">
        <f>SUMIFS('OTV-广告位'!$AG:$AG,'OTV-广告位'!$AF:$AF,TA!Y$63,'OTV-广告位'!$AD:$AD,TA!$I84,'OTV-广告位'!$AE:$AE,$W$6)/SUMIFS('OTV-广告位'!$AG:$AG,'OTV-广告位'!$AF:$AF,TA!Y$63,'OTV-广告位'!$AD:$AD,TA!$I84,'OTV-广告位'!$AE:$AE,'OTV-广告位'!$AE$7)</f>
        <v>#DIV/0!</v>
      </c>
      <c r="Z84" s="149" t="e">
        <f>SUMIFS('OTV-广告位'!$AG:$AG,'OTV-广告位'!$AF:$AF,TA!Z$63,'OTV-广告位'!$AD:$AD,TA!$I84,'OTV-广告位'!$AE:$AE,$W$6)/SUMIFS('OTV-广告位'!$AG:$AG,'OTV-广告位'!$AF:$AF,TA!Z$63,'OTV-广告位'!$AD:$AD,TA!$I84,'OTV-广告位'!$AE:$AE,'OTV-广告位'!$AE$7)</f>
        <v>#DIV/0!</v>
      </c>
      <c r="AA84" s="149" t="e">
        <f>SUMIFS('OTV-广告位'!$AG:$AG,'OTV-广告位'!$AF:$AF,TA!AA$63,'OTV-广告位'!$AD:$AD,TA!$I84,'OTV-广告位'!$B:$B,'OTV-广告位'!$B$8)/SUMIFS('OTV-广告位'!$AG:$AG,'OTV-广告位'!$AF:$AF,TA!AA$63,'OTV-广告位'!$AD:$AD,TA!$I84,'OTV-广告位'!$B:$B,'OTV-广告位'!$B$7)</f>
        <v>#DIV/0!</v>
      </c>
      <c r="AB84" s="149" t="e">
        <f>SUMIFS('OTV-广告位'!$AG:$AG,'OTV-广告位'!$AF:$AF,TA!AB$63,'OTV-广告位'!$AD:$AD,TA!$I84,'OTV-广告位'!$B:$B,'OTV-广告位'!$B$8)/SUMIFS('OTV-广告位'!$AG:$AG,'OTV-广告位'!$AF:$AF,TA!AB$63,'OTV-广告位'!$AD:$AD,TA!$I84,'OTV-广告位'!$B:$B,'OTV-广告位'!$B$7)</f>
        <v>#DIV/0!</v>
      </c>
      <c r="AD84" s="148" t="str">
        <f t="shared" si="80"/>
        <v>东莞</v>
      </c>
      <c r="AE84" s="149" t="e">
        <f>SUMIFS('OTV-广告位'!$AI:$AI,'OTV-广告位'!$AF:$AF,TA!AE$63,'OTV-广告位'!$AD:$AD,TA!$I84,'OTV-广告位'!$AE:$AE,Market!$D$7)/SUMIFS('OTV-广告位'!$AI:$AI,'OTV-广告位'!$AF:$AF,TA!AE$63,'OTV-广告位'!$AD:$AD,TA!$I84,'OTV-广告位'!$AE:$AE,'OTV-广告位'!$B$7)</f>
        <v>#DIV/0!</v>
      </c>
      <c r="AF84" s="149" t="e">
        <f>SUMIFS('OTV-广告位'!$AI:$AI,'OTV-广告位'!$AF:$AF,TA!AF$63,'OTV-广告位'!$AD:$AD,TA!$I84,'OTV-广告位'!$AE:$AE,Market!$D$7)/SUMIFS('OTV-广告位'!$AI:$AI,'OTV-广告位'!$AF:$AF,TA!AF$63,'OTV-广告位'!$AD:$AD,TA!$I84,'OTV-广告位'!$AE:$AE,'OTV-广告位'!$B$7)</f>
        <v>#DIV/0!</v>
      </c>
      <c r="AG84" s="149" t="e">
        <f>SUMIFS('OTV-广告位'!$AI:$AI,'OTV-广告位'!$AF:$AF,TA!AG$63,'OTV-广告位'!$AD:$AD,TA!$I84,'OTV-广告位'!$AE:$AE,Market!$D$7)/SUMIFS('OTV-广告位'!$AI:$AI,'OTV-广告位'!$AF:$AF,TA!AG$63,'OTV-广告位'!$AD:$AD,TA!$I84,'OTV-广告位'!$AE:$AE,'OTV-广告位'!$B$7)</f>
        <v>#DIV/0!</v>
      </c>
      <c r="AH84" s="149" t="e">
        <f>SUMIFS('OTV-广告位'!$AI:$AI,'OTV-广告位'!$AF:$AF,TA!AH$63,'OTV-广告位'!$AD:$AD,TA!$I84,'OTV-广告位'!$B:$B,'OTV-广告位'!$B$8)/SUMIFS('OTV-广告位'!$AI:$AI,'OTV-广告位'!$AF:$AF,TA!AH$63,'OTV-广告位'!$AD:$AD,TA!$I84,'OTV-广告位'!$B:$B,'OTV-广告位'!$B$7)</f>
        <v>#DIV/0!</v>
      </c>
      <c r="AI84" s="149" t="e">
        <f>SUMIFS('OTV-广告位'!$AI:$AI,'OTV-广告位'!$AF:$AF,TA!AI$63,'OTV-广告位'!$AD:$AD,TA!$I84,'OTV-广告位'!$B:$B,'OTV-广告位'!$B$8)/SUMIFS('OTV-广告位'!$AI:$AI,'OTV-广告位'!$AF:$AF,TA!AI$63,'OTV-广告位'!$AD:$AD,TA!$I84,'OTV-广告位'!$B:$B,'OTV-广告位'!$B$7)</f>
        <v>#DIV/0!</v>
      </c>
      <c r="AK84" s="148" t="str">
        <f t="shared" si="81"/>
        <v>东莞</v>
      </c>
      <c r="AL84" s="149" t="e">
        <f>SUMIFS('OTV-广告位'!$AJ:$AJ,'OTV-广告位'!$AF:$AF,TA!AL$63,'OTV-广告位'!$AD:$AD,TA!$I84,'OTV-广告位'!$AE:$AE,Market!$D$7)/SUMIFS('OTV-广告位'!$AI:$AI,'OTV-广告位'!$AF:$AF,TA!AL$63,'OTV-广告位'!$AD:$AD,TA!$I84,'OTV-广告位'!$AE:$AE,'OTV-广告位'!$AE$6)</f>
        <v>#DIV/0!</v>
      </c>
      <c r="AM84" s="149" t="e">
        <f>SUMIFS('OTV-广告位'!$AJ:$AJ,'OTV-广告位'!$AF:$AF,TA!AM$63,'OTV-广告位'!$AD:$AD,TA!$I84,'OTV-广告位'!$AE:$AE,Market!$D$7)/SUMIFS('OTV-广告位'!$AI:$AI,'OTV-广告位'!$AF:$AF,TA!AM$63,'OTV-广告位'!$AD:$AD,TA!$I84,'OTV-广告位'!$AE:$AE,'OTV-广告位'!$AE$6)</f>
        <v>#DIV/0!</v>
      </c>
      <c r="AN84" s="149" t="e">
        <f>SUMIFS('OTV-广告位'!$AJ:$AJ,'OTV-广告位'!$AF:$AF,TA!AN$63,'OTV-广告位'!$AD:$AD,TA!$I84,'OTV-广告位'!$AE:$AE,Market!$D$7)/SUMIFS('OTV-广告位'!$AI:$AI,'OTV-广告位'!$AF:$AF,TA!AN$63,'OTV-广告位'!$AD:$AD,TA!$I84,'OTV-广告位'!$AE:$AE,'OTV-广告位'!$AE$6)</f>
        <v>#DIV/0!</v>
      </c>
      <c r="AO84" s="149" t="e">
        <f>SUMIFS('OTV-广告位'!$AM:$AM,'OTV-广告位'!$AF:$AF,TA!AO$63,'OTV-广告位'!$AD:$AD,TA!$I84,'OTV-广告位'!$B:$B,'OTV-广告位'!$B$8)/SUMIFS('OTV-广告位'!$AI:$AI,'OTV-广告位'!$AF:$AF,TA!AO$63,'OTV-广告位'!$AD:$AD,TA!$I84,'OTV-广告位'!$B:$B,'OTV-广告位'!$B$6)</f>
        <v>#DIV/0!</v>
      </c>
      <c r="AP84" s="149" t="e">
        <f>SUMIFS('OTV-广告位'!$AM:$AM,'OTV-广告位'!$AF:$AF,TA!AP$63,'OTV-广告位'!$AD:$AD,TA!$I84,'OTV-广告位'!$B:$B,'OTV-广告位'!$B$8)/SUMIFS('OTV-广告位'!$AI:$AI,'OTV-广告位'!$AF:$AF,TA!AP$63,'OTV-广告位'!$AD:$AD,TA!$I84,'OTV-广告位'!$B:$B,'OTV-广告位'!$B$6)</f>
        <v>#DIV/0!</v>
      </c>
      <c r="AR84" s="148" t="str">
        <f t="shared" si="82"/>
        <v>东莞</v>
      </c>
      <c r="AS84" s="150" t="e">
        <f>SUMIFS('OTV-广告位'!$AJ:$AJ,'OTV-广告位'!$AF:$AF,TA!AS$63,'OTV-广告位'!$AD:$AD,TA!$I84,'OTV-广告位'!$AE:$AE,Market!$D$7)/SUMIFS('OTV-广告位'!$AG:$AG,'OTV-广告位'!$AF:$AF,TA!AS$63,'OTV-广告位'!$AD:$AD,TA!$I84,'OTV-广告位'!$AE:$AE,'OTV-广告位'!$AE$6)*1000</f>
        <v>#DIV/0!</v>
      </c>
      <c r="AT84" s="150" t="e">
        <f>SUMIFS('OTV-广告位'!$AJ:$AJ,'OTV-广告位'!$AF:$AF,TA!AT$63,'OTV-广告位'!$AD:$AD,TA!$I84,'OTV-广告位'!$AE:$AE,Market!$D$7)/SUMIFS('OTV-广告位'!$AG:$AG,'OTV-广告位'!$AF:$AF,TA!AT$63,'OTV-广告位'!$AD:$AD,TA!$I84,'OTV-广告位'!$AE:$AE,'OTV-广告位'!$AE$6)*1000</f>
        <v>#DIV/0!</v>
      </c>
      <c r="AU84" s="150" t="e">
        <f>SUMIFS('OTV-广告位'!$AJ:$AJ,'OTV-广告位'!$AF:$AF,TA!AU$63,'OTV-广告位'!$AD:$AD,TA!$I84,'OTV-广告位'!$AE:$AE,Market!$D$7)/SUMIFS('OTV-广告位'!$AG:$AG,'OTV-广告位'!$AF:$AF,TA!AU$63,'OTV-广告位'!$AD:$AD,TA!$I84,'OTV-广告位'!$AE:$AE,'OTV-广告位'!$AE$6)*1000</f>
        <v>#DIV/0!</v>
      </c>
      <c r="AV84" s="151" t="e">
        <f>SUMIFS('OTV-广告位'!$AM:$AM,'OTV-广告位'!$AF:$AF,TA!AV$63,'OTV-广告位'!$AD:$AD,TA!$I84,'OTV-广告位'!$B:$B,'OTV-广告位'!$B$8)/SUMIFS('OTV-广告位'!$AG:$AG,'OTV-广告位'!$AF:$AF,TA!AV$63,'OTV-广告位'!$AD:$AD,TA!$I84,'OTV-广告位'!$B:$B,'OTV-广告位'!$B$6)*1000</f>
        <v>#DIV/0!</v>
      </c>
      <c r="AW84" s="151" t="e">
        <f>SUMIFS('OTV-广告位'!$AM:$AM,'OTV-广告位'!$AF:$AF,TA!AW$63,'OTV-广告位'!$AD:$AD,TA!$I84,'OTV-广告位'!$B:$B,'OTV-广告位'!$B$8)/SUMIFS('OTV-广告位'!$AG:$AG,'OTV-广告位'!$AF:$AF,TA!AW$63,'OTV-广告位'!$AD:$AD,TA!$I84,'OTV-广告位'!$B:$B,'OTV-广告位'!$B$6)*1000</f>
        <v>#DIV/0!</v>
      </c>
      <c r="AY84" s="148" t="str">
        <f t="shared" si="88"/>
        <v>东莞</v>
      </c>
      <c r="AZ84" s="150" t="e">
        <f>Cost!N24/SUMIFS('OTV-广告位'!$AJ:$AJ,'OTV-广告位'!$AD:$AD,TA!$AY84,'OTV-广告位'!$AF:$AF,TA!AZ$63,'OTV-广告位'!$AE:$AE,Market!$D$7)</f>
        <v>#DIV/0!</v>
      </c>
      <c r="BA84" s="150" t="e">
        <f>Cost!P24/SUMIFS('OTV-广告位'!$AJ:$AJ,'OTV-广告位'!$AD:$AD,TA!$AY84,'OTV-广告位'!$AF:$AF,TA!BA$63,'OTV-广告位'!$AE:$AE,Market!$D$7)</f>
        <v>#DIV/0!</v>
      </c>
      <c r="BB84" s="150" t="e">
        <f>Cost!Q24/SUMIFS('OTV-广告位'!$AJ:$AJ,'OTV-广告位'!$AD:$AD,TA!$AY84,'OTV-广告位'!$AF:$AF,TA!BB$63,'OTV-广告位'!$AE:$AE,Market!$D$7)</f>
        <v>#DIV/0!</v>
      </c>
      <c r="BC84" s="150" t="e">
        <f>Cost!#REF!/SUMIFS('OTV-广告位'!$AJ:$AJ,'OTV-广告位'!$AD:$AD,TA!$AY84,'OTV-广告位'!$AF:$AF,TA!BC$63,'OTV-广告位'!$AE:$AE,Market!$D$7)</f>
        <v>#REF!</v>
      </c>
      <c r="BD84" s="150" t="e">
        <f>Cost!#REF!/SUMIFS('OTV-广告位'!$AJ:$AJ,'OTV-广告位'!$AD:$AD,TA!$AY84,'OTV-广告位'!$AF:$AF,TA!BD$63,'OTV-广告位'!$AE:$AE,Market!$D$7)</f>
        <v>#REF!</v>
      </c>
    </row>
  </sheetData>
  <phoneticPr fontId="8" type="noConversion"/>
  <conditionalFormatting sqref="J13:L20">
    <cfRule type="colorScale" priority="6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3:T20">
    <cfRule type="colorScale" priority="6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3:AH20">
    <cfRule type="colorScale" priority="6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3:AO20">
    <cfRule type="colorScale" priority="6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13:AV20">
    <cfRule type="colorScale" priority="6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:L32 J35:L36 J8:M8 J9:L12 M9:M20 M29:M36">
    <cfRule type="colorScale" priority="8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9:T32 Q8:Q20 T8:T12 Q35:Q36 T35:T36 Q29:Q32">
    <cfRule type="colorScale" priority="8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9:AH32 AH8:AH12 AH35:AH36">
    <cfRule type="colorScale" priority="8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9:AO32 AO8:AO12 AO35:AO36">
    <cfRule type="colorScale" priority="8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29:AV32 AV8:AV12 AV35:AV36">
    <cfRule type="colorScale" priority="8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3:AA20">
    <cfRule type="colorScale" priority="6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9:AA32 AA8:AA12 AA35:AA36">
    <cfRule type="colorScale" priority="6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8:Q20 Q35:Q36 Q29:Q32">
    <cfRule type="colorScale" priority="6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:R20 R35:R36 R29:R32">
    <cfRule type="colorScale" priority="6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:R20 R29:R32">
    <cfRule type="colorScale" priority="5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:S20 S35:S36 S29:S32">
    <cfRule type="colorScale" priority="5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:S20 S29:S32">
    <cfRule type="colorScale" priority="5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8:X20 X35:X36 X29:X32">
    <cfRule type="colorScale" priority="5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8:X20 X29:X32">
    <cfRule type="colorScale" priority="5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8:Y20 Y35:Y36 Y29:Y32">
    <cfRule type="colorScale" priority="5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8:Y20 Y29:Y32">
    <cfRule type="colorScale" priority="5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:Z20 Z35:Z36 Z29:Z32">
    <cfRule type="colorScale" priority="5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:Z20 Z29:Z32">
    <cfRule type="colorScale" priority="5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:AE20 AE35:AE36 AE29:AE32">
    <cfRule type="colorScale" priority="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:AE20 AE29:AE32">
    <cfRule type="colorScale" priority="5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:AF20 AF35:AF36 AF29:AF32">
    <cfRule type="colorScale" priority="5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:AF20 AF29:AF32">
    <cfRule type="colorScale" priority="5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8:AG20 AG35:AG36 AG29:AG32">
    <cfRule type="colorScale" priority="5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8:AG20 AG29:AG32">
    <cfRule type="colorScale" priority="5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:AL20 AL35:AL36 AL29:AL32">
    <cfRule type="colorScale" priority="5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:AL20 AL29:AL32">
    <cfRule type="colorScale" priority="5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8:AM20 AM35:AM36 AM29:AM32">
    <cfRule type="colorScale" priority="5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8:AM20 AM29:AM32">
    <cfRule type="colorScale" priority="5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8:AN20 AN35:AN36 AN29:AN32">
    <cfRule type="colorScale" priority="5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8:AN20 AN29:AN32">
    <cfRule type="colorScale" priority="5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8:AS20 AS35:AS36 AS29:AS32">
    <cfRule type="colorScale" priority="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8:AS20 AS29:AS32">
    <cfRule type="colorScale" priority="5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8:AT20 AT35:AT36 AT29:AT32">
    <cfRule type="colorScale" priority="5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8:AT20 AT29:AT32">
    <cfRule type="colorScale" priority="5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8:AU20 AU35:AU36 AU29:AU32">
    <cfRule type="colorScale" priority="5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8:AU20 AU29:AU32">
    <cfRule type="colorScale" priority="5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5:M52">
    <cfRule type="colorScale" priority="5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5:T52">
    <cfRule type="colorScale" priority="5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5:AH52">
    <cfRule type="colorScale" priority="5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5:AO52">
    <cfRule type="colorScale" priority="5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45:AV52">
    <cfRule type="colorScale" priority="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M44 J53:M56 J59:M60">
    <cfRule type="colorScale" priority="5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3:T56 Q40:Q56 T40:T44 Q59:Q60 T59:T60">
    <cfRule type="colorScale" priority="5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53:AH56 AH40:AH44 AH59:AH60">
    <cfRule type="colorScale" priority="5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53:AO56 AO40:AO44 AO59:AO60">
    <cfRule type="colorScale" priority="5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53:AV56 AV40:AV44 AV59:AV60">
    <cfRule type="colorScale" priority="5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5:AA52">
    <cfRule type="colorScale" priority="5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3:AA56 AA40:AA44 AA59:AA60">
    <cfRule type="colorScale" priority="5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56 Q59:Q60">
    <cfRule type="colorScale" priority="5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0:R56 R59:R60">
    <cfRule type="colorScale" priority="5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0:R56">
    <cfRule type="colorScale" priority="5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S56 S59:S60">
    <cfRule type="colorScale" priority="5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S56">
    <cfRule type="colorScale" priority="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0:X56 X59:X60">
    <cfRule type="colorScale" priority="5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0:X56">
    <cfRule type="colorScale" priority="5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0:Y56 Y59:Y60">
    <cfRule type="colorScale" priority="5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0:Y56">
    <cfRule type="colorScale" priority="5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0:Z56 Z59:Z60">
    <cfRule type="colorScale" priority="5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0:Z56">
    <cfRule type="colorScale" priority="5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0:AE56 AE59:AE60"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0:AE56">
    <cfRule type="colorScale" priority="5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0:AF56 AF59:AF60">
    <cfRule type="colorScale" priority="5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0:AF56">
    <cfRule type="colorScale" priority="5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40:AG56 AG59:AG60">
    <cfRule type="colorScale" priority="5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40:AG56">
    <cfRule type="colorScale" priority="5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0:AL56 AL59:AL60">
    <cfRule type="colorScale" priority="5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0:AL56">
    <cfRule type="colorScale" priority="5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0:AM56 AM59:AM60">
    <cfRule type="colorScale" priority="5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0:AM56">
    <cfRule type="colorScale" priority="5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0:AN56 AN59:AN60">
    <cfRule type="colorScale" priority="5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0:AN56">
    <cfRule type="colorScale" priority="5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40:AS56 AS59:AS60">
    <cfRule type="colorScale" priority="5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40:AS56">
    <cfRule type="colorScale" priority="5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40:AT56 AT59:AT60">
    <cfRule type="colorScale" priority="5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40:AT56">
    <cfRule type="colorScale" priority="5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40:AU56 AU59:AU60">
    <cfRule type="colorScale" priority="5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40:AU56">
    <cfRule type="colorScale" priority="5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:M76">
    <cfRule type="colorScale" priority="5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69:T76">
    <cfRule type="colorScale" priority="5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69:AH76">
    <cfRule type="colorScale" priority="5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69:AO76">
    <cfRule type="colorScale" priority="5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69:AV76">
    <cfRule type="colorScale" priority="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4:M68 J77:M80 J83:M84">
    <cfRule type="colorScale" priority="5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77:T80 Q64:Q80 T64:T68 Q83:Q84 T83:T84">
    <cfRule type="colorScale" priority="5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77:AH80 AH64:AH68 AH83:AH84">
    <cfRule type="colorScale" priority="5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77:AO80 AO64:AO68 AO83:AO84">
    <cfRule type="colorScale" priority="5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77:AV80 AV64:AV68 AV83:AV84">
    <cfRule type="colorScale" priority="5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69:AA76">
    <cfRule type="colorScale" priority="5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77:AA80 AA64:AA68 AA83:AA84">
    <cfRule type="colorScale" priority="5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4:Q80 Q83:Q84">
    <cfRule type="colorScale" priority="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4:R80 R83:R84">
    <cfRule type="colorScale" priority="4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4:R80">
    <cfRule type="colorScale" priority="4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4:S80 S83:S84">
    <cfRule type="colorScale" priority="4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4:S80">
    <cfRule type="colorScale" priority="4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4:X80 X83:X84">
    <cfRule type="colorScale" priority="4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4:X80">
    <cfRule type="colorScale" priority="4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64:Y80 Y83:Y84">
    <cfRule type="colorScale" priority="4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64:Y80">
    <cfRule type="colorScale" priority="4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64:Z80 Z83:Z84">
    <cfRule type="colorScale" priority="4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64:Z80">
    <cfRule type="colorScale" priority="4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64:AE80 AE83:AE84">
    <cfRule type="colorScale" priority="4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64:AE80">
    <cfRule type="colorScale" priority="4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64:AF80 AF83:AF84">
    <cfRule type="colorScale" priority="4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64:AF80">
    <cfRule type="colorScale" priority="4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64:AG80 AG83:AG84">
    <cfRule type="colorScale" priority="4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64:AG80">
    <cfRule type="colorScale" priority="4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64:AL80 AL83:AL84">
    <cfRule type="colorScale" priority="4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64:AL80">
    <cfRule type="colorScale" priority="4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64:AM80 AM83:AM84">
    <cfRule type="colorScale" priority="4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64:AM80">
    <cfRule type="colorScale" priority="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4:AN80 AN83:AN84">
    <cfRule type="colorScale" priority="4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4:AN80">
    <cfRule type="colorScale" priority="4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64:AS80 AS83:AS84">
    <cfRule type="colorScale" priority="4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64:AS80">
    <cfRule type="colorScale" priority="4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64:AT80 AT83:AT84">
    <cfRule type="colorScale" priority="4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64:AT80">
    <cfRule type="colorScale" priority="4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64:AU80 AU83:AU84">
    <cfRule type="colorScale" priority="4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64:AU80">
    <cfRule type="colorScale" priority="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64:BD84">
    <cfRule type="colorScale" priority="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64:BD84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64:BD84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40:BD60">
    <cfRule type="colorScale" priority="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40:BD60">
    <cfRule type="colorScale" priority="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40:BD60">
    <cfRule type="colorScale" priority="4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8:BD20 AZ29:BD36">
    <cfRule type="colorScale" priority="4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8:BD20 AZ29:BD36">
    <cfRule type="colorScale" priority="4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8:BD20 AZ29:BD36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E8">
    <cfRule type="iconSet" priority="3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9:E9">
    <cfRule type="iconSet" priority="34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0:E10">
    <cfRule type="iconSet" priority="34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:E11">
    <cfRule type="iconSet" priority="34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2:E12">
    <cfRule type="iconSet" priority="34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:E13">
    <cfRule type="iconSet" priority="34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4:E14">
    <cfRule type="iconSet" priority="34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5:E15">
    <cfRule type="iconSet" priority="3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6:E16">
    <cfRule type="iconSet" priority="33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7:E17">
    <cfRule type="iconSet" priority="33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8:E18">
    <cfRule type="iconSet" priority="33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E19">
    <cfRule type="iconSet" priority="33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0:E20">
    <cfRule type="iconSet" priority="3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9:E29">
    <cfRule type="iconSet" priority="3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0:E30">
    <cfRule type="iconSet" priority="3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1:E31">
    <cfRule type="iconSet" priority="3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2:E32">
    <cfRule type="iconSet" priority="33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5:E35">
    <cfRule type="iconSet" priority="33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6:E36">
    <cfRule type="iconSet" priority="32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0:F40 F41:F60">
    <cfRule type="iconSet" priority="3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1:E41">
    <cfRule type="iconSet" priority="3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2:E42">
    <cfRule type="iconSet" priority="32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3:E43">
    <cfRule type="iconSet" priority="32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4:E44">
    <cfRule type="iconSet" priority="32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5:E45">
    <cfRule type="iconSet" priority="32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:E46">
    <cfRule type="iconSet" priority="32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7:E47">
    <cfRule type="iconSet" priority="32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8:E48">
    <cfRule type="iconSet" priority="3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9:E49">
    <cfRule type="iconSet" priority="3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0:E50">
    <cfRule type="iconSet" priority="3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1:E51">
    <cfRule type="iconSet" priority="3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2:E52">
    <cfRule type="iconSet" priority="31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3:E53">
    <cfRule type="iconSet" priority="3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4:E54">
    <cfRule type="iconSet" priority="3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5:E55">
    <cfRule type="iconSet" priority="31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6:E56">
    <cfRule type="iconSet" priority="3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9:E59">
    <cfRule type="iconSet" priority="3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0:E60">
    <cfRule type="iconSet" priority="30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4:F64 F65:F84">
    <cfRule type="iconSet" priority="30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5:E65">
    <cfRule type="iconSet" priority="30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6:E66">
    <cfRule type="iconSet" priority="30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7:E67">
    <cfRule type="iconSet" priority="30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8:E68">
    <cfRule type="iconSet" priority="30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9:E69">
    <cfRule type="iconSet" priority="30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0:E70">
    <cfRule type="iconSet" priority="30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1:E71">
    <cfRule type="iconSet" priority="30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2:E72">
    <cfRule type="iconSet" priority="30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3:E73">
    <cfRule type="iconSet" priority="29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4:E74">
    <cfRule type="iconSet" priority="29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5:E75">
    <cfRule type="iconSet" priority="29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6:E76">
    <cfRule type="iconSet" priority="29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E77">
    <cfRule type="iconSet" priority="29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8:E78">
    <cfRule type="iconSet" priority="29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9:E79">
    <cfRule type="iconSet" priority="29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0:E80">
    <cfRule type="iconSet" priority="29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3:E83">
    <cfRule type="iconSet" priority="29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4:E84">
    <cfRule type="iconSet" priority="29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3:L34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3:Q34 T33:T34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3:AH34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33:AO34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33:AV34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3:AA34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3:Q34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3:R34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3:R34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3:S34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3:S34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33:X34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33:X34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Y34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Y34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3:Z34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3:Z34">
    <cfRule type="colorScale" priority="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3:AE34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3:AE34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33:AF34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33:AF34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33:AG34">
    <cfRule type="colorScale" priority="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33:AG34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3:AL34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3:AL34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3:AM34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33:AM34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3:AN34"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3:AN34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33:AS34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33:AS34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3:AT34"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3:AT34">
    <cfRule type="colorScale" priority="2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33:AU34"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33:AU34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E33">
    <cfRule type="iconSet" priority="2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4:E34">
    <cfRule type="iconSet" priority="24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7:M58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7:Q58 T57:T58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57:AH58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57:AO58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57:AV58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7:AA58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7:Q58">
    <cfRule type="colorScale" priority="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7:R58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7:R58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7:S58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7:S58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7:X58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7:X58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7:Y58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7:Y58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57:Z58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57:Z58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57:AE58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57:AE58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57:AF58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57:AF58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57:AG58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57:AG58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7:AL58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7:AL58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57:AM58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57:AM58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7:AN58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7:AN58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57:AS58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57:AS58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57:AT58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57:AT58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57:AU58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57:AU58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7:E57">
    <cfRule type="iconSet" priority="20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8:E58">
    <cfRule type="iconSet" priority="20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81:M82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81:Q82 T81:T82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81:AH82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81:AO82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81:AV82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81:AA82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81:Q82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1:R82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1:R82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1:S82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1:S82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81:X82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81:X82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81:Y82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81:Y82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1:Z82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1:Z82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1:AE8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1:AE82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1:AF82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1:AF82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81:AG82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81:AG82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1:AL82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1:AL82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81:AM82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81:AM82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81:AN82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81:AN82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81:AS82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81:AS82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81:AT82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81:AT82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81:AU82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81:AU82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1:E81">
    <cfRule type="iconSet" priority="16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2:E82">
    <cfRule type="iconSet" priority="15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:F20 F29:F36">
    <cfRule type="iconSet" priority="15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0:G60">
    <cfRule type="iconSet" priority="15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64:G84">
    <cfRule type="iconSet" priority="15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8:G20 G29:G36">
    <cfRule type="iconSet" priority="15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8:N20 N29:N36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5:N52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0:N44 N53:N56 N59:N60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9:N76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4:N68 N77:N80 N83:N8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7:N58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1:N82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3:U20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9:U32 U8:U12 U35:U36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5:U52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3:U56 U40:U44 U59:U60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69:U76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77:U80 U64:U68 U83:U84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3:U34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7:U58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81:U82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3:AB20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9:AB32 AB8:AB12 AB35:AB36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5:AB52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53:AB56 AB40:AB44 AB59:AB60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69:AB76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77:AB80 AB64:AB68 AB83:AB84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33:AB3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57:AB58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81:AB82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3:AI20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9:AI32 AI8:AI12 AI35:AI36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5:AI52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53:AI56 AI40:AI44 AI59:AI60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69:AI76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77:AI80 AI64:AI68 AI83:AI84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33:AI34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57:AI58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81:AI82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13:AP20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29:AP32 AP8:AP12 AP35:AP36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5:AP52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53:AP56 AP40:AP44 AP59:AP60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69:AP76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77:AP80 AP64:AP68 AP83:AP84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3:AP34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57:AP58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81:AP82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13:AW20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9:AW32 AW8:AW12 AW35:AW36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5:AW52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AW56 AW40:AW44 AW59:AW60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69:AW76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77:AW80 AW64:AW68 AW83:AW84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AW34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7:AW58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81:AW82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:L24 J27:L28 M21:M28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1:T24 Q27:Q28 T27:T28 Q21:Q24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1:AH24 AH27:AH28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1:AO24 AO27:AO28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21:AV24 AV27:AV28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1:AA24 AA27:AA28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7:Q28 Q21:Q24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7:R28 R21:R24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1:R24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7:S28 S21:S24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1:S24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7:X28 X21:X24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1:X24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7:Y28 Y21:Y24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1:Y24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7:Z28 Z21:Z24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1:Z24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7:AE28 AE21:AE2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1:AE24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7:AF28 AF21:AF24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1:AF2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7:AG28 AG21:AG24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1:AG2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7:AL28 AL21:AL24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1:AL2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7:AM28 AM21:AM24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1:AM2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27:AN28 AN21:AN24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21:AN2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7:AS28 AS21:AS24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1:AS24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27:AT28 AT21:AT24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21:AT24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7:AU28 AU21:AU24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1:AU24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21:BD28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21:BD28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21:BD28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E21">
    <cfRule type="iconSet" priority="5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2:E22">
    <cfRule type="iconSet" priority="5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3:E23">
    <cfRule type="iconSet" priority="5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4:E24">
    <cfRule type="iconSet" priority="5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7:E27">
    <cfRule type="iconSet" priority="5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8:E28">
    <cfRule type="iconSet" priority="5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25:L26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5:Q26 T25:T26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5:AH26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5:AO2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V25:AV26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5:AA26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5:Q26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:R26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:R26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5:S26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5:S26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5:X2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5:X26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5:Y26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5:Y26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5:Z26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5:Z26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5:AE26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5:AE2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5:AF2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5:AF2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5:AG2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5:AG26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5:AL2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5:AL26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5:AM2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5:AM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25:AN2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25:AN2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5:AS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5:AS2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25:AT2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25:AT2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5:AU2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5:AU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:E25">
    <cfRule type="iconSet" priority="1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6:E26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1:F28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21:G28">
    <cfRule type="iconSet" priority="1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21:N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1:U24 U27:U2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5:U2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1:AB24 AB27:AB2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5:AB2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1:AI24 AI27:AI2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5:AI2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21:AP24 AP27:AP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25:AP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1:AW24 AW27:AW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5:AW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BD84"/>
  <sheetViews>
    <sheetView showGridLines="0" topLeftCell="A13" zoomScale="80" zoomScaleNormal="80" workbookViewId="0">
      <selection activeCell="A25" sqref="A25:XFD25"/>
    </sheetView>
  </sheetViews>
  <sheetFormatPr defaultColWidth="9" defaultRowHeight="12.4"/>
  <cols>
    <col min="1" max="1" width="2.76171875" style="9" customWidth="1"/>
    <col min="2" max="8" width="10.64453125" style="9" customWidth="1"/>
    <col min="9" max="9" width="13.1171875" style="9" bestFit="1" customWidth="1"/>
    <col min="10" max="12" width="10.64453125" style="67" customWidth="1"/>
    <col min="13" max="15" width="10.64453125" style="9" customWidth="1"/>
    <col min="16" max="16" width="10.64453125" style="58" customWidth="1"/>
    <col min="17" max="56" width="10.64453125" style="9" customWidth="1"/>
    <col min="57" max="16384" width="9" style="9"/>
  </cols>
  <sheetData>
    <row r="6" spans="2:56">
      <c r="B6" s="8" t="s">
        <v>157</v>
      </c>
      <c r="P6" s="257" t="s">
        <v>102</v>
      </c>
      <c r="Q6" s="57" t="s">
        <v>100</v>
      </c>
      <c r="R6" s="57" t="s">
        <v>100</v>
      </c>
      <c r="S6" s="57" t="s">
        <v>100</v>
      </c>
      <c r="T6" s="57" t="s">
        <v>100</v>
      </c>
      <c r="U6" s="192" t="s">
        <v>100</v>
      </c>
      <c r="V6" s="57" t="s">
        <v>101</v>
      </c>
      <c r="W6" s="57" t="s">
        <v>101</v>
      </c>
      <c r="X6" s="57" t="s">
        <v>101</v>
      </c>
      <c r="Y6" s="57" t="s">
        <v>101</v>
      </c>
      <c r="Z6" s="192" t="s">
        <v>101</v>
      </c>
      <c r="AA6" s="57">
        <v>1</v>
      </c>
      <c r="AB6" s="57">
        <v>1</v>
      </c>
      <c r="AC6" s="57">
        <v>1</v>
      </c>
      <c r="AD6" s="57">
        <v>1</v>
      </c>
      <c r="AE6" s="192">
        <v>1</v>
      </c>
      <c r="AF6" s="57">
        <v>2</v>
      </c>
      <c r="AG6" s="57">
        <v>2</v>
      </c>
      <c r="AH6" s="57">
        <v>2</v>
      </c>
      <c r="AI6" s="57">
        <v>2</v>
      </c>
      <c r="AJ6" s="192">
        <v>2</v>
      </c>
      <c r="AK6" s="57">
        <v>3</v>
      </c>
      <c r="AL6" s="57">
        <v>3</v>
      </c>
      <c r="AM6" s="57">
        <v>3</v>
      </c>
      <c r="AN6" s="57">
        <v>3</v>
      </c>
      <c r="AO6" s="192">
        <v>3</v>
      </c>
      <c r="AP6" s="57">
        <v>4</v>
      </c>
      <c r="AQ6" s="57">
        <v>4</v>
      </c>
      <c r="AR6" s="57">
        <v>4</v>
      </c>
      <c r="AS6" s="57">
        <v>4</v>
      </c>
      <c r="AT6" s="192">
        <v>4</v>
      </c>
      <c r="AU6" s="57">
        <v>5</v>
      </c>
      <c r="AV6" s="57">
        <v>5</v>
      </c>
      <c r="AW6" s="57">
        <v>5</v>
      </c>
      <c r="AX6" s="57">
        <v>5</v>
      </c>
      <c r="AY6" s="192">
        <v>5</v>
      </c>
      <c r="AZ6" s="57" t="s">
        <v>99</v>
      </c>
      <c r="BA6" s="57" t="s">
        <v>99</v>
      </c>
      <c r="BB6" s="57" t="s">
        <v>99</v>
      </c>
      <c r="BC6" s="57" t="s">
        <v>99</v>
      </c>
      <c r="BD6" s="192" t="s">
        <v>90</v>
      </c>
    </row>
    <row r="7" spans="2:56">
      <c r="B7" s="19" t="s">
        <v>89</v>
      </c>
      <c r="C7" s="19" t="s">
        <v>113</v>
      </c>
      <c r="D7" s="19" t="s">
        <v>38</v>
      </c>
      <c r="E7" s="19" t="s">
        <v>36</v>
      </c>
      <c r="F7" s="210" t="s">
        <v>218</v>
      </c>
      <c r="G7" s="193"/>
      <c r="I7" s="19" t="s">
        <v>98</v>
      </c>
      <c r="J7" s="68" t="str">
        <f>C7</f>
        <v>Tencent</v>
      </c>
      <c r="K7" s="68" t="str">
        <f>D7</f>
        <v>IQIYI</v>
      </c>
      <c r="L7" s="68" t="str">
        <f>E7</f>
        <v>Youku</v>
      </c>
      <c r="M7" s="69" t="str">
        <f>F7</f>
        <v>HunanTV</v>
      </c>
      <c r="N7" s="193">
        <f>G7</f>
        <v>0</v>
      </c>
      <c r="P7" s="257"/>
      <c r="Q7" s="19" t="str">
        <f>C7</f>
        <v>Tencent</v>
      </c>
      <c r="R7" s="19" t="str">
        <f>D7</f>
        <v>IQIYI</v>
      </c>
      <c r="S7" s="19" t="str">
        <f>E7</f>
        <v>Youku</v>
      </c>
      <c r="T7" s="19" t="str">
        <f>F7</f>
        <v>HunanTV</v>
      </c>
      <c r="U7" s="193">
        <f>G7</f>
        <v>0</v>
      </c>
      <c r="V7" s="19" t="str">
        <f>C7</f>
        <v>Tencent</v>
      </c>
      <c r="W7" s="19" t="str">
        <f>D7</f>
        <v>IQIYI</v>
      </c>
      <c r="X7" s="19" t="str">
        <f>E7</f>
        <v>Youku</v>
      </c>
      <c r="Y7" s="19" t="str">
        <f>F7</f>
        <v>HunanTV</v>
      </c>
      <c r="Z7" s="193">
        <f>G7</f>
        <v>0</v>
      </c>
      <c r="AA7" s="19" t="str">
        <f>C7</f>
        <v>Tencent</v>
      </c>
      <c r="AB7" s="19" t="str">
        <f>D7</f>
        <v>IQIYI</v>
      </c>
      <c r="AC7" s="19" t="str">
        <f>E7</f>
        <v>Youku</v>
      </c>
      <c r="AD7" s="19" t="str">
        <f>F7</f>
        <v>HunanTV</v>
      </c>
      <c r="AE7" s="193">
        <f>G7</f>
        <v>0</v>
      </c>
      <c r="AF7" s="19" t="str">
        <f>C7</f>
        <v>Tencent</v>
      </c>
      <c r="AG7" s="19" t="str">
        <f>D7</f>
        <v>IQIYI</v>
      </c>
      <c r="AH7" s="19" t="str">
        <f>E7</f>
        <v>Youku</v>
      </c>
      <c r="AI7" s="19" t="str">
        <f>F7</f>
        <v>HunanTV</v>
      </c>
      <c r="AJ7" s="193">
        <f>G7</f>
        <v>0</v>
      </c>
      <c r="AK7" s="19" t="str">
        <f>C7</f>
        <v>Tencent</v>
      </c>
      <c r="AL7" s="19" t="str">
        <f>D7</f>
        <v>IQIYI</v>
      </c>
      <c r="AM7" s="19" t="str">
        <f>E7</f>
        <v>Youku</v>
      </c>
      <c r="AN7" s="19" t="str">
        <f>F7</f>
        <v>HunanTV</v>
      </c>
      <c r="AO7" s="193">
        <f>G7</f>
        <v>0</v>
      </c>
      <c r="AP7" s="19" t="str">
        <f>J7</f>
        <v>Tencent</v>
      </c>
      <c r="AQ7" s="19" t="str">
        <f>K7</f>
        <v>IQIYI</v>
      </c>
      <c r="AR7" s="19" t="str">
        <f>L7</f>
        <v>Youku</v>
      </c>
      <c r="AS7" s="19" t="str">
        <f>M7</f>
        <v>HunanTV</v>
      </c>
      <c r="AT7" s="193">
        <f>N7</f>
        <v>0</v>
      </c>
      <c r="AU7" s="19" t="str">
        <f t="shared" ref="AU7:AZ7" si="0">AA7</f>
        <v>Tencent</v>
      </c>
      <c r="AV7" s="19" t="str">
        <f t="shared" si="0"/>
        <v>IQIYI</v>
      </c>
      <c r="AW7" s="19" t="str">
        <f t="shared" si="0"/>
        <v>Youku</v>
      </c>
      <c r="AX7" s="19" t="str">
        <f t="shared" si="0"/>
        <v>HunanTV</v>
      </c>
      <c r="AY7" s="193">
        <f t="shared" si="0"/>
        <v>0</v>
      </c>
      <c r="AZ7" s="19" t="str">
        <f t="shared" si="0"/>
        <v>Tencent</v>
      </c>
      <c r="BA7" s="19" t="str">
        <f t="shared" ref="BA7" si="1">AG7</f>
        <v>IQIYI</v>
      </c>
      <c r="BB7" s="19" t="str">
        <f t="shared" ref="BB7" si="2">AH7</f>
        <v>Youku</v>
      </c>
      <c r="BC7" s="19" t="str">
        <f t="shared" ref="BC7:BD7" si="3">AI7</f>
        <v>HunanTV</v>
      </c>
      <c r="BD7" s="193">
        <f t="shared" si="3"/>
        <v>0</v>
      </c>
    </row>
    <row r="8" spans="2:56">
      <c r="B8" s="104" t="s">
        <v>115</v>
      </c>
      <c r="C8" s="26">
        <f>(AK8+AP8+AU8+AZ8)/V8</f>
        <v>0.37235015267716787</v>
      </c>
      <c r="D8" s="26">
        <f t="shared" ref="D8:G8" si="4">(AL8+AQ8+AV8+BA8)/W8</f>
        <v>0.37092220693871314</v>
      </c>
      <c r="E8" s="26">
        <f t="shared" si="4"/>
        <v>0.39510340240064334</v>
      </c>
      <c r="F8" s="26">
        <f t="shared" si="4"/>
        <v>0.26135253071648334</v>
      </c>
      <c r="G8" s="26" t="e">
        <f t="shared" si="4"/>
        <v>#DIV/0!</v>
      </c>
      <c r="I8" s="19" t="str">
        <f t="shared" ref="I8:I36" si="5">B8</f>
        <v>北京</v>
      </c>
      <c r="J8" s="68">
        <f>(Q8-(AA8*AA$6+AF8*AF$6+AK8*AK$6+AP8*AP$6+AU8*AU$6)-AZ8*AU$6)/Q8</f>
        <v>6.0463947141625972E-3</v>
      </c>
      <c r="K8" s="68">
        <f t="shared" ref="K8:N8" si="6">(R8-(AB8*AB$6+AG8*AG$6+AL8*AL$6+AQ8*AQ$6+AV8*AV$6)-BA8*AV$6)/R8</f>
        <v>8.1247407393279958E-2</v>
      </c>
      <c r="L8" s="68">
        <f t="shared" si="6"/>
        <v>8.3943233388421084E-4</v>
      </c>
      <c r="M8" s="68">
        <f t="shared" si="6"/>
        <v>7.1533635639637883E-3</v>
      </c>
      <c r="N8" s="68" t="e">
        <f t="shared" si="6"/>
        <v>#DIV/0!</v>
      </c>
      <c r="P8" s="62" t="str">
        <f>B8</f>
        <v>北京</v>
      </c>
      <c r="Q8" s="22">
        <f>SUMIFS('OTV-广告位'!$E:$E,'OTV-广告位'!$C:$C,Frequency!Q$7,'OTV-广告位'!$A:$A,Frequency!$B8,'OTV-广告位'!$B:$B,'OTV-广告位'!$B$6)</f>
        <v>5569600</v>
      </c>
      <c r="R8" s="22">
        <f>SUMIFS('OTV-广告位'!$E:$E,'OTV-广告位'!$C:$C,Frequency!R$7,'OTV-广告位'!$A:$A,Frequency!$B8,'OTV-广告位'!$B:$B,'OTV-广告位'!$B$6)</f>
        <v>2097310</v>
      </c>
      <c r="S8" s="22">
        <f>SUMIFS('OTV-广告位'!$E:$E,'OTV-广告位'!$C:$C,Frequency!S$7,'OTV-广告位'!$A:$A,Frequency!$B8,'OTV-广告位'!$B:$B,'OTV-广告位'!$B$6)</f>
        <v>457452</v>
      </c>
      <c r="T8" s="22">
        <f>SUMIFS('OTV-广告位'!$E:$E,'OTV-广告位'!$C:$C,Frequency!T$7,'OTV-广告位'!$A:$A,Frequency!$B8,'OTV-广告位'!$B:$B,'OTV-广告位'!$B$6)</f>
        <v>492216</v>
      </c>
      <c r="U8" s="22">
        <f>SUMIFS('OTV-广告位'!$E:$E,'OTV-广告位'!$C:$C,Frequency!U$7,'OTV-广告位'!$A:$A,Frequency!$B8,'OTV-广告位'!$B:$B,'OTV-广告位'!$B$6)</f>
        <v>0</v>
      </c>
      <c r="V8" s="22">
        <f>SUMIFS('OTV-广告位'!$G:$G,'OTV-广告位'!$C:$C,Frequency!V$7,'OTV-广告位'!$A:$A,Frequency!$B8,'OTV-广告位'!$B:$B,'OTV-广告位'!$B$6)</f>
        <v>2454198</v>
      </c>
      <c r="W8" s="22">
        <f>SUMIFS('OTV-广告位'!$G:$G,'OTV-广告位'!$C:$C,Frequency!W$7,'OTV-广告位'!$A:$A,Frequency!$B8,'OTV-广告位'!$B:$B,'OTV-广告位'!$B$6)</f>
        <v>817875</v>
      </c>
      <c r="X8" s="22">
        <f>SUMIFS('OTV-广告位'!$G:$G,'OTV-广告位'!$C:$C,Frequency!X$7,'OTV-广告位'!$A:$A,Frequency!$B8,'OTV-广告位'!$B:$B,'OTV-广告位'!$B$6)</f>
        <v>201446</v>
      </c>
      <c r="Y8" s="22">
        <f>SUMIFS('OTV-广告位'!$G:$G,'OTV-广告位'!$C:$C,Frequency!Y$7,'OTV-广告位'!$A:$A,Frequency!$B8,'OTV-广告位'!$B:$B,'OTV-广告位'!$B$6)</f>
        <v>248645</v>
      </c>
      <c r="Z8" s="22">
        <f>SUMIFS('OTV-广告位'!$G:$G,'OTV-广告位'!$C:$C,Frequency!Z$7,'OTV-广告位'!$A:$A,Frequency!$B8,'OTV-广告位'!$B:$B,'OTV-广告位'!$B$6)</f>
        <v>0</v>
      </c>
      <c r="AA8" s="22">
        <f>SUMIFS('OTV-广告位'!$I:$I,'OTV-广告位'!$C:$C,Frequency!AA$7,'OTV-广告位'!$A:$A,Frequency!$B8,'OTV-广告位'!$B:$B,'OTV-广告位'!$B$6)</f>
        <v>1118359</v>
      </c>
      <c r="AB8" s="22">
        <f>SUMIFS('OTV-广告位'!$I:$I,'OTV-广告位'!$C:$C,Frequency!AB$7,'OTV-广告位'!$A:$A,Frequency!$B8,'OTV-广告位'!$B:$B,'OTV-广告位'!$B$6)</f>
        <v>451437</v>
      </c>
      <c r="AC8" s="22">
        <f>SUMIFS('OTV-广告位'!$I:$I,'OTV-广告位'!$C:$C,Frequency!AC$7,'OTV-广告位'!$A:$A,Frequency!$B8,'OTV-广告位'!$B:$B,'OTV-广告位'!$B$6)</f>
        <v>79876</v>
      </c>
      <c r="AD8" s="22">
        <f>SUMIFS('OTV-广告位'!$I:$I,'OTV-广告位'!$C:$C,Frequency!AD$7,'OTV-广告位'!$A:$A,Frequency!$B8,'OTV-广告位'!$B:$B,'OTV-广告位'!$B$6)</f>
        <v>130265</v>
      </c>
      <c r="AE8" s="22">
        <f>SUMIFS('OTV-广告位'!$I:$I,'OTV-广告位'!$C:$C,Frequency!AE$7,'OTV-广告位'!$A:$A,Frequency!$B8,'OTV-广告位'!$B:$B,'OTV-广告位'!$B$6)</f>
        <v>0</v>
      </c>
      <c r="AF8" s="22">
        <f>SUMIFS('OTV-广告位'!$J:$J,'OTV-广告位'!$C:$C,Frequency!AF$7,'OTV-广告位'!$A:$A,Frequency!$B8,'OTV-广告位'!$B:$B,'OTV-广告位'!$B$6)</f>
        <v>422018</v>
      </c>
      <c r="AG8" s="22">
        <f>SUMIFS('OTV-广告位'!$J:$J,'OTV-广告位'!$C:$C,Frequency!AG$7,'OTV-广告位'!$A:$A,Frequency!$B8,'OTV-广告位'!$B:$B,'OTV-广告位'!$B$6)</f>
        <v>63070</v>
      </c>
      <c r="AH8" s="22">
        <f>SUMIFS('OTV-广告位'!$J:$J,'OTV-广告位'!$C:$C,Frequency!AH$7,'OTV-广告位'!$A:$A,Frequency!$B8,'OTV-广告位'!$B:$B,'OTV-广告位'!$B$6)</f>
        <v>41978</v>
      </c>
      <c r="AI8" s="22">
        <f>SUMIFS('OTV-广告位'!$J:$J,'OTV-广告位'!$C:$C,Frequency!AI$7,'OTV-广告位'!$A:$A,Frequency!$B8,'OTV-广告位'!$B:$B,'OTV-广告位'!$B$6)</f>
        <v>53396</v>
      </c>
      <c r="AJ8" s="22">
        <f>SUMIFS('OTV-广告位'!$J:$J,'OTV-广告位'!$C:$C,Frequency!AJ$7,'OTV-广告位'!$A:$A,Frequency!$B8,'OTV-广告位'!$B:$B,'OTV-广告位'!$B$6)</f>
        <v>0</v>
      </c>
      <c r="AK8" s="22">
        <f>SUMIFS('OTV-广告位'!$K:$K,'OTV-广告位'!$C:$C,Frequency!AK$7,'OTV-广告位'!$A:$A,Frequency!$B8,'OTV-广告位'!$B:$B,'OTV-广告位'!$B$6)</f>
        <v>374576</v>
      </c>
      <c r="AL8" s="22">
        <f>SUMIFS('OTV-广告位'!$K:$K,'OTV-广告位'!$C:$C,Frequency!AL$7,'OTV-广告位'!$A:$A,Frequency!$B8,'OTV-广告位'!$B:$B,'OTV-广告位'!$B$6)</f>
        <v>59609</v>
      </c>
      <c r="AM8" s="22">
        <f>SUMIFS('OTV-广告位'!$K:$K,'OTV-广告位'!$C:$C,Frequency!AM$7,'OTV-广告位'!$A:$A,Frequency!$B8,'OTV-广告位'!$B:$B,'OTV-广告位'!$B$6)</f>
        <v>39305</v>
      </c>
      <c r="AN8" s="22">
        <f>SUMIFS('OTV-广告位'!$K:$K,'OTV-广告位'!$C:$C,Frequency!AN$7,'OTV-广告位'!$A:$A,Frequency!$B8,'OTV-广告位'!$B:$B,'OTV-广告位'!$B$6)</f>
        <v>29872</v>
      </c>
      <c r="AO8" s="22">
        <f>SUMIFS('OTV-广告位'!$K:$K,'OTV-广告位'!$C:$C,Frequency!AO$7,'OTV-广告位'!$A:$A,Frequency!$B8,'OTV-广告位'!$B:$B,'OTV-广告位'!$B$6)</f>
        <v>0</v>
      </c>
      <c r="AP8" s="22">
        <f>SUMIFS('OTV-广告位'!$L:$L,'OTV-广告位'!$C:$C,Frequency!AP$7,'OTV-广告位'!$A:$A,Frequency!$B8,'OTV-广告位'!$B:$B,'OTV-广告位'!$B$6)</f>
        <v>246424</v>
      </c>
      <c r="AQ8" s="22">
        <f>SUMIFS('OTV-广告位'!$L:$L,'OTV-广告位'!$C:$C,Frequency!AQ$7,'OTV-广告位'!$A:$A,Frequency!$B8,'OTV-广告位'!$B:$B,'OTV-广告位'!$B$6)</f>
        <v>48290</v>
      </c>
      <c r="AR8" s="22">
        <f>SUMIFS('OTV-广告位'!$L:$L,'OTV-广告位'!$C:$C,Frequency!AR$7,'OTV-广告位'!$A:$A,Frequency!$B8,'OTV-广告位'!$B:$B,'OTV-广告位'!$B$6)</f>
        <v>26114</v>
      </c>
      <c r="AS8" s="22">
        <f>SUMIFS('OTV-广告位'!$L:$L,'OTV-广告位'!$C:$C,Frequency!AS$7,'OTV-广告位'!$A:$A,Frequency!$B8,'OTV-广告位'!$B:$B,'OTV-广告位'!$B$6)</f>
        <v>13538</v>
      </c>
      <c r="AT8" s="22">
        <f>SUMIFS('OTV-广告位'!$L:$L,'OTV-广告位'!$C:$C,Frequency!AT$7,'OTV-广告位'!$A:$A,Frequency!$B8,'OTV-广告位'!$B:$B,'OTV-广告位'!$B$6)</f>
        <v>0</v>
      </c>
      <c r="AU8" s="22">
        <f>SUMIFS('OTV-广告位'!$M:$M,'OTV-广告位'!$C:$C,Frequency!AU$7,'OTV-广告位'!$A:$A,Frequency!$B8,'OTV-广告位'!$B:$B,'OTV-广告位'!$B$6)</f>
        <v>277595</v>
      </c>
      <c r="AV8" s="22">
        <f>SUMIFS('OTV-广告位'!$M:$M,'OTV-广告位'!$C:$C,Frequency!AV$7,'OTV-广告位'!$A:$A,Frequency!$B8,'OTV-广告位'!$B:$B,'OTV-广告位'!$B$6)</f>
        <v>124208</v>
      </c>
      <c r="AW8" s="22">
        <f>SUMIFS('OTV-广告位'!$M:$M,'OTV-广告位'!$C:$C,Frequency!AW$7,'OTV-广告位'!$A:$A,Frequency!$B8,'OTV-广告位'!$B:$B,'OTV-广告位'!$B$6)</f>
        <v>14087</v>
      </c>
      <c r="AX8" s="22">
        <f>SUMIFS('OTV-广告位'!$M:$M,'OTV-广告位'!$C:$C,Frequency!AX$7,'OTV-广告位'!$A:$A,Frequency!$B8,'OTV-广告位'!$B:$B,'OTV-广告位'!$B$6)</f>
        <v>19793</v>
      </c>
      <c r="AY8" s="22">
        <f>SUMIFS('OTV-广告位'!$M:$M,'OTV-广告位'!$C:$C,Frequency!AY$7,'OTV-广告位'!$A:$A,Frequency!$B8,'OTV-广告位'!$B:$B,'OTV-广告位'!$B$6)</f>
        <v>0</v>
      </c>
      <c r="AZ8" s="22">
        <f>SUMIFS('OTV-广告位'!$N:$N,'OTV-广告位'!$C:$C,Frequency!AZ$7,'OTV-广告位'!$A:$A,Frequency!$B8,'OTV-广告位'!$B:$B,'OTV-广告位'!$B$6)</f>
        <v>15226</v>
      </c>
      <c r="BA8" s="22">
        <f>SUMIFS('OTV-广告位'!$N:$N,'OTV-广告位'!$C:$C,Frequency!BA$7,'OTV-广告位'!$A:$A,Frequency!$B8,'OTV-广告位'!$B:$B,'OTV-广告位'!$B$6)</f>
        <v>71261</v>
      </c>
      <c r="BB8" s="22">
        <f>SUMIFS('OTV-广告位'!$N:$N,'OTV-广告位'!$C:$C,Frequency!BB$7,'OTV-广告位'!$A:$A,Frequency!$B8,'OTV-广告位'!$B:$B,'OTV-广告位'!$B$6)</f>
        <v>86</v>
      </c>
      <c r="BC8" s="22">
        <f>SUMIFS('OTV-广告位'!$N:$N,'OTV-广告位'!$C:$C,Frequency!BC$7,'OTV-广告位'!$A:$A,Frequency!$B8,'OTV-广告位'!$B:$B,'OTV-广告位'!$B$6)</f>
        <v>1781</v>
      </c>
      <c r="BD8" s="22">
        <f>SUMIFS('OTV-广告位'!$N:$N,'OTV-广告位'!$C:$C,Frequency!BD$7,'OTV-广告位'!$A:$A,Frequency!$B8,'OTV-广告位'!$B:$B,'OTV-广告位'!$B$6)</f>
        <v>0</v>
      </c>
    </row>
    <row r="9" spans="2:56">
      <c r="B9" s="104" t="s">
        <v>116</v>
      </c>
      <c r="C9" s="26">
        <f t="shared" ref="C9:C36" si="7">(AK9+AP9+AU9+AZ9)/V9</f>
        <v>0.54726889405957135</v>
      </c>
      <c r="D9" s="26">
        <f t="shared" ref="D9:D36" si="8">(AL9+AQ9+AV9+BA9)/W9</f>
        <v>0.70063476935928892</v>
      </c>
      <c r="E9" s="26">
        <f t="shared" ref="E9:E36" si="9">(AM9+AR9+AW9+BB9)/X9</f>
        <v>0.50030978736450793</v>
      </c>
      <c r="F9" s="26">
        <f t="shared" ref="F9:F36" si="10">(AN9+AS9+AX9+BC9)/Y9</f>
        <v>0.11645520114920917</v>
      </c>
      <c r="G9" s="26" t="e">
        <f t="shared" ref="G9:G36" si="11">(AO9+AT9+AY9+BD9)/Z9</f>
        <v>#DIV/0!</v>
      </c>
      <c r="I9" s="19" t="str">
        <f t="shared" si="5"/>
        <v>上海</v>
      </c>
      <c r="J9" s="68">
        <f t="shared" ref="J9:J36" si="12">(Q9-(AA9*AA$6+AF9*AF$6+AK9*AK$6+AP9*AP$6+AU9*AU$6)-AZ9*AU$6)/Q9</f>
        <v>2.0874099939247022E-3</v>
      </c>
      <c r="K9" s="68">
        <f t="shared" ref="K9:K36" si="13">(R9-(AB9*AB$6+AG9*AG$6+AL9*AL$6+AQ9*AQ$6+AV9*AV$6)-BA9*AV$6)/R9</f>
        <v>0.16684828952136022</v>
      </c>
      <c r="L9" s="68">
        <f t="shared" ref="L9:L36" si="14">(S9-(AC9*AC$6+AH9*AH$6+AM9*AM$6+AR9*AR$6+AW9*AW$6)-BB9*AW$6)/S9</f>
        <v>1.0062606138950144E-3</v>
      </c>
      <c r="M9" s="68">
        <f t="shared" ref="M9:M36" si="15">(T9-(AD9*AD$6+AI9*AI$6+AN9*AN$6+AS9*AS$6+AX9*AX$6)-BC9*AX$6)/T9</f>
        <v>1.569530187297269E-4</v>
      </c>
      <c r="N9" s="68" t="e">
        <f t="shared" ref="N9:N36" si="16">(U9-(AE9*AE$6+AJ9*AJ$6+AO9*AO$6+AT9*AT$6+AY9*AY$6)-BD9*AY$6)/U9</f>
        <v>#DIV/0!</v>
      </c>
      <c r="P9" s="62" t="str">
        <f t="shared" ref="P9:P36" si="17">B9</f>
        <v>上海</v>
      </c>
      <c r="Q9" s="22">
        <f>SUMIFS('OTV-广告位'!$E:$E,'OTV-广告位'!$C:$C,Frequency!Q$7,'OTV-广告位'!$A:$A,Frequency!$B9,'OTV-广告位'!$B:$B,'OTV-广告位'!$B$6)</f>
        <v>834527</v>
      </c>
      <c r="R9" s="22">
        <f>SUMIFS('OTV-广告位'!$E:$E,'OTV-广告位'!$C:$C,Frequency!R$7,'OTV-广告位'!$A:$A,Frequency!$B9,'OTV-广告位'!$B:$B,'OTV-广告位'!$B$6)</f>
        <v>734122</v>
      </c>
      <c r="S9" s="22">
        <f>SUMIFS('OTV-广告位'!$E:$E,'OTV-广告位'!$C:$C,Frequency!S$7,'OTV-广告位'!$A:$A,Frequency!$B9,'OTV-广告位'!$B:$B,'OTV-广告位'!$B$6)</f>
        <v>394530</v>
      </c>
      <c r="T9" s="22">
        <f>SUMIFS('OTV-广告位'!$E:$E,'OTV-广告位'!$C:$C,Frequency!T$7,'OTV-广告位'!$A:$A,Frequency!$B9,'OTV-广告位'!$B:$B,'OTV-广告位'!$B$6)</f>
        <v>191140</v>
      </c>
      <c r="U9" s="22">
        <f>SUMIFS('OTV-广告位'!$E:$E,'OTV-广告位'!$C:$C,Frequency!U$7,'OTV-广告位'!$A:$A,Frequency!$B9,'OTV-广告位'!$B:$B,'OTV-广告位'!$B$6)</f>
        <v>0</v>
      </c>
      <c r="V9" s="22">
        <f>SUMIFS('OTV-广告位'!$G:$G,'OTV-广告位'!$C:$C,Frequency!V$7,'OTV-广告位'!$A:$A,Frequency!$B9,'OTV-广告位'!$B:$B,'OTV-广告位'!$B$6)</f>
        <v>311156</v>
      </c>
      <c r="W9" s="22">
        <f>SUMIFS('OTV-广告位'!$G:$G,'OTV-广告位'!$C:$C,Frequency!W$7,'OTV-广告位'!$A:$A,Frequency!$B9,'OTV-广告位'!$B:$B,'OTV-广告位'!$B$6)</f>
        <v>169983</v>
      </c>
      <c r="X9" s="22">
        <f>SUMIFS('OTV-广告位'!$G:$G,'OTV-广告位'!$C:$C,Frequency!X$7,'OTV-广告位'!$A:$A,Frequency!$B9,'OTV-广告位'!$B:$B,'OTV-广告位'!$B$6)</f>
        <v>156559</v>
      </c>
      <c r="Y9" s="22">
        <f>SUMIFS('OTV-广告位'!$G:$G,'OTV-广告位'!$C:$C,Frequency!Y$7,'OTV-广告位'!$A:$A,Frequency!$B9,'OTV-广告位'!$B:$B,'OTV-广告位'!$B$6)</f>
        <v>132961</v>
      </c>
      <c r="Z9" s="22">
        <f>SUMIFS('OTV-广告位'!$G:$G,'OTV-广告位'!$C:$C,Frequency!Z$7,'OTV-广告位'!$A:$A,Frequency!$B9,'OTV-广告位'!$B:$B,'OTV-广告位'!$B$6)</f>
        <v>0</v>
      </c>
      <c r="AA9" s="22">
        <f>SUMIFS('OTV-广告位'!$I:$I,'OTV-广告位'!$C:$C,Frequency!AA$7,'OTV-广告位'!$A:$A,Frequency!$B9,'OTV-广告位'!$B:$B,'OTV-广告位'!$B$6)</f>
        <v>87401</v>
      </c>
      <c r="AB9" s="22">
        <f>SUMIFS('OTV-广告位'!$I:$I,'OTV-广告位'!$C:$C,Frequency!AB$7,'OTV-广告位'!$A:$A,Frequency!$B9,'OTV-广告位'!$B:$B,'OTV-广告位'!$B$6)</f>
        <v>35348</v>
      </c>
      <c r="AC9" s="22">
        <f>SUMIFS('OTV-广告位'!$I:$I,'OTV-广告位'!$C:$C,Frequency!AC$7,'OTV-广告位'!$A:$A,Frequency!$B9,'OTV-广告位'!$B:$B,'OTV-广告位'!$B$6)</f>
        <v>47557</v>
      </c>
      <c r="AD9" s="22">
        <f>SUMIFS('OTV-广告位'!$I:$I,'OTV-广告位'!$C:$C,Frequency!AD$7,'OTV-广告位'!$A:$A,Frequency!$B9,'OTV-广告位'!$B:$B,'OTV-广告位'!$B$6)</f>
        <v>93799</v>
      </c>
      <c r="AE9" s="22">
        <f>SUMIFS('OTV-广告位'!$I:$I,'OTV-广告位'!$C:$C,Frequency!AE$7,'OTV-广告位'!$A:$A,Frequency!$B9,'OTV-广告位'!$B:$B,'OTV-广告位'!$B$6)</f>
        <v>0</v>
      </c>
      <c r="AF9" s="22">
        <f>SUMIFS('OTV-广告位'!$J:$J,'OTV-广告位'!$C:$C,Frequency!AF$7,'OTV-广告位'!$A:$A,Frequency!$B9,'OTV-广告位'!$B:$B,'OTV-广告位'!$B$6)</f>
        <v>53469</v>
      </c>
      <c r="AG9" s="22">
        <f>SUMIFS('OTV-广告位'!$J:$J,'OTV-广告位'!$C:$C,Frequency!AG$7,'OTV-广告位'!$A:$A,Frequency!$B9,'OTV-广告位'!$B:$B,'OTV-广告位'!$B$6)</f>
        <v>15539</v>
      </c>
      <c r="AH9" s="22">
        <f>SUMIFS('OTV-广告位'!$J:$J,'OTV-广告位'!$C:$C,Frequency!AH$7,'OTV-广告位'!$A:$A,Frequency!$B9,'OTV-广告位'!$B:$B,'OTV-广告位'!$B$6)</f>
        <v>30674</v>
      </c>
      <c r="AI9" s="22">
        <f>SUMIFS('OTV-广告位'!$J:$J,'OTV-广告位'!$C:$C,Frequency!AI$7,'OTV-广告位'!$A:$A,Frequency!$B9,'OTV-广告位'!$B:$B,'OTV-广告位'!$B$6)</f>
        <v>23678</v>
      </c>
      <c r="AJ9" s="22">
        <f>SUMIFS('OTV-广告位'!$J:$J,'OTV-广告位'!$C:$C,Frequency!AJ$7,'OTV-广告位'!$A:$A,Frequency!$B9,'OTV-广告位'!$B:$B,'OTV-广告位'!$B$6)</f>
        <v>0</v>
      </c>
      <c r="AK9" s="22">
        <f>SUMIFS('OTV-广告位'!$K:$K,'OTV-广告位'!$C:$C,Frequency!AK$7,'OTV-广告位'!$A:$A,Frequency!$B9,'OTV-广告位'!$B:$B,'OTV-广告位'!$B$6)</f>
        <v>80191</v>
      </c>
      <c r="AL9" s="22">
        <f>SUMIFS('OTV-广告位'!$K:$K,'OTV-广告位'!$C:$C,Frequency!AL$7,'OTV-广告位'!$A:$A,Frequency!$B9,'OTV-广告位'!$B:$B,'OTV-广告位'!$B$6)</f>
        <v>17061</v>
      </c>
      <c r="AM9" s="22">
        <f>SUMIFS('OTV-广告位'!$K:$K,'OTV-广告位'!$C:$C,Frequency!AM$7,'OTV-广告位'!$A:$A,Frequency!$B9,'OTV-广告位'!$B:$B,'OTV-广告位'!$B$6)</f>
        <v>39698</v>
      </c>
      <c r="AN9" s="22">
        <f>SUMIFS('OTV-广告位'!$K:$K,'OTV-广告位'!$C:$C,Frequency!AN$7,'OTV-广告位'!$A:$A,Frequency!$B9,'OTV-广告位'!$B:$B,'OTV-广告位'!$B$6)</f>
        <v>12808</v>
      </c>
      <c r="AO9" s="22">
        <f>SUMIFS('OTV-广告位'!$K:$K,'OTV-广告位'!$C:$C,Frequency!AO$7,'OTV-广告位'!$A:$A,Frequency!$B9,'OTV-广告位'!$B:$B,'OTV-广告位'!$B$6)</f>
        <v>0</v>
      </c>
      <c r="AP9" s="22">
        <f>SUMIFS('OTV-广告位'!$L:$L,'OTV-广告位'!$C:$C,Frequency!AP$7,'OTV-广告位'!$A:$A,Frequency!$B9,'OTV-广告位'!$B:$B,'OTV-广告位'!$B$6)</f>
        <v>52602</v>
      </c>
      <c r="AQ9" s="22">
        <f>SUMIFS('OTV-广告位'!$L:$L,'OTV-广告位'!$C:$C,Frequency!AQ$7,'OTV-广告位'!$A:$A,Frequency!$B9,'OTV-广告位'!$B:$B,'OTV-广告位'!$B$6)</f>
        <v>16149</v>
      </c>
      <c r="AR9" s="22">
        <f>SUMIFS('OTV-广告位'!$L:$L,'OTV-广告位'!$C:$C,Frequency!AR$7,'OTV-广告位'!$A:$A,Frequency!$B9,'OTV-广告位'!$B:$B,'OTV-广告位'!$B$6)</f>
        <v>27016</v>
      </c>
      <c r="AS9" s="22">
        <f>SUMIFS('OTV-广告位'!$L:$L,'OTV-广告位'!$C:$C,Frequency!AS$7,'OTV-广告位'!$A:$A,Frequency!$B9,'OTV-广告位'!$B:$B,'OTV-广告位'!$B$6)</f>
        <v>1849</v>
      </c>
      <c r="AT9" s="22">
        <f>SUMIFS('OTV-广告位'!$L:$L,'OTV-广告位'!$C:$C,Frequency!AT$7,'OTV-广告位'!$A:$A,Frequency!$B9,'OTV-广告位'!$B:$B,'OTV-广告位'!$B$6)</f>
        <v>0</v>
      </c>
      <c r="AU9" s="22">
        <f>SUMIFS('OTV-广告位'!$M:$M,'OTV-广告位'!$C:$C,Frequency!AU$7,'OTV-广告位'!$A:$A,Frequency!$B9,'OTV-广告位'!$B:$B,'OTV-广告位'!$B$6)</f>
        <v>36963</v>
      </c>
      <c r="AV9" s="22">
        <f>SUMIFS('OTV-广告位'!$M:$M,'OTV-广告位'!$C:$C,Frequency!AV$7,'OTV-广告位'!$A:$A,Frequency!$B9,'OTV-广告位'!$B:$B,'OTV-广告位'!$B$6)</f>
        <v>33368</v>
      </c>
      <c r="AW9" s="22">
        <f>SUMIFS('OTV-广告位'!$M:$M,'OTV-广告位'!$C:$C,Frequency!AW$7,'OTV-广告位'!$A:$A,Frequency!$B9,'OTV-广告位'!$B:$B,'OTV-广告位'!$B$6)</f>
        <v>11496</v>
      </c>
      <c r="AX9" s="22">
        <f>SUMIFS('OTV-广告位'!$M:$M,'OTV-广告位'!$C:$C,Frequency!AX$7,'OTV-广告位'!$A:$A,Frequency!$B9,'OTV-广告位'!$B:$B,'OTV-广告位'!$B$6)</f>
        <v>814</v>
      </c>
      <c r="AY9" s="22">
        <f>SUMIFS('OTV-广告位'!$M:$M,'OTV-广告位'!$C:$C,Frequency!AY$7,'OTV-广告位'!$A:$A,Frequency!$B9,'OTV-广告位'!$B:$B,'OTV-广告位'!$B$6)</f>
        <v>0</v>
      </c>
      <c r="AZ9" s="22">
        <f>SUMIFS('OTV-广告位'!$N:$N,'OTV-广告位'!$C:$C,Frequency!AZ$7,'OTV-广告位'!$A:$A,Frequency!$B9,'OTV-广告位'!$B:$B,'OTV-广告位'!$B$6)</f>
        <v>530</v>
      </c>
      <c r="BA9" s="22">
        <f>SUMIFS('OTV-广告位'!$N:$N,'OTV-广告位'!$C:$C,Frequency!BA$7,'OTV-广告位'!$A:$A,Frequency!$B9,'OTV-广告位'!$B:$B,'OTV-广告位'!$B$6)</f>
        <v>52518</v>
      </c>
      <c r="BB9" s="22">
        <f>SUMIFS('OTV-广告位'!$N:$N,'OTV-广告位'!$C:$C,Frequency!BB$7,'OTV-广告位'!$A:$A,Frequency!$B9,'OTV-广告位'!$B:$B,'OTV-广告位'!$B$6)</f>
        <v>118</v>
      </c>
      <c r="BC9" s="22">
        <f>SUMIFS('OTV-广告位'!$N:$N,'OTV-广告位'!$C:$C,Frequency!BC$7,'OTV-广告位'!$A:$A,Frequency!$B9,'OTV-广告位'!$B:$B,'OTV-广告位'!$B$6)</f>
        <v>13</v>
      </c>
      <c r="BD9" s="22">
        <f>SUMIFS('OTV-广告位'!$N:$N,'OTV-广告位'!$C:$C,Frequency!BD$7,'OTV-广告位'!$A:$A,Frequency!$B9,'OTV-广告位'!$B:$B,'OTV-广告位'!$B$6)</f>
        <v>0</v>
      </c>
    </row>
    <row r="10" spans="2:56">
      <c r="B10" s="104" t="s">
        <v>1</v>
      </c>
      <c r="C10" s="26">
        <f t="shared" si="7"/>
        <v>0.40555844068818792</v>
      </c>
      <c r="D10" s="26">
        <f t="shared" si="8"/>
        <v>0.46097497995406422</v>
      </c>
      <c r="E10" s="26">
        <f t="shared" si="9"/>
        <v>0.37808530805687202</v>
      </c>
      <c r="F10" s="26">
        <f t="shared" si="10"/>
        <v>0.1359204106561602</v>
      </c>
      <c r="G10" s="26" t="e">
        <f t="shared" si="11"/>
        <v>#DIV/0!</v>
      </c>
      <c r="I10" s="19" t="str">
        <f t="shared" si="5"/>
        <v>广州</v>
      </c>
      <c r="J10" s="68">
        <f t="shared" si="12"/>
        <v>3.2277549524345611E-3</v>
      </c>
      <c r="K10" s="68">
        <f t="shared" si="13"/>
        <v>7.7284066374296967E-2</v>
      </c>
      <c r="L10" s="68">
        <f t="shared" si="14"/>
        <v>6.7998960587316738E-4</v>
      </c>
      <c r="M10" s="68">
        <f t="shared" si="15"/>
        <v>4.9918680858601313E-4</v>
      </c>
      <c r="N10" s="68" t="e">
        <f t="shared" si="16"/>
        <v>#DIV/0!</v>
      </c>
      <c r="P10" s="62" t="str">
        <f t="shared" si="17"/>
        <v>广州</v>
      </c>
      <c r="Q10" s="22">
        <f>SUMIFS('OTV-广告位'!$E:$E,'OTV-广告位'!$C:$C,Frequency!Q$7,'OTV-广告位'!$A:$A,Frequency!$B10,'OTV-广告位'!$B:$B,'OTV-广告位'!$B$6)</f>
        <v>2673685</v>
      </c>
      <c r="R10" s="22">
        <f>SUMIFS('OTV-广告位'!$E:$E,'OTV-广告位'!$C:$C,Frequency!R$7,'OTV-广告位'!$A:$A,Frequency!$B10,'OTV-广告位'!$B:$B,'OTV-广告位'!$B$6)</f>
        <v>637777</v>
      </c>
      <c r="S10" s="22">
        <f>SUMIFS('OTV-广告位'!$E:$E,'OTV-广告位'!$C:$C,Frequency!S$7,'OTV-广告位'!$A:$A,Frequency!$B10,'OTV-广告位'!$B:$B,'OTV-广告位'!$B$6)</f>
        <v>411771</v>
      </c>
      <c r="T10" s="22">
        <f>SUMIFS('OTV-广告位'!$E:$E,'OTV-广告位'!$C:$C,Frequency!T$7,'OTV-广告位'!$A:$A,Frequency!$B10,'OTV-广告位'!$B:$B,'OTV-广告位'!$B$6)</f>
        <v>434707</v>
      </c>
      <c r="U10" s="22">
        <f>SUMIFS('OTV-广告位'!$E:$E,'OTV-广告位'!$C:$C,Frequency!U$7,'OTV-广告位'!$A:$A,Frequency!$B10,'OTV-广告位'!$B:$B,'OTV-广告位'!$B$6)</f>
        <v>0</v>
      </c>
      <c r="V10" s="22">
        <f>SUMIFS('OTV-广告位'!$G:$G,'OTV-广告位'!$C:$C,Frequency!V$7,'OTV-广告位'!$A:$A,Frequency!$B10,'OTV-广告位'!$B:$B,'OTV-广告位'!$B$6)</f>
        <v>1134167</v>
      </c>
      <c r="W10" s="22">
        <f>SUMIFS('OTV-广告位'!$G:$G,'OTV-广告位'!$C:$C,Frequency!W$7,'OTV-广告位'!$A:$A,Frequency!$B10,'OTV-广告位'!$B:$B,'OTV-广告位'!$B$6)</f>
        <v>220743</v>
      </c>
      <c r="X10" s="22">
        <f>SUMIFS('OTV-广告位'!$G:$G,'OTV-广告位'!$C:$C,Frequency!X$7,'OTV-广告位'!$A:$A,Frequency!$B10,'OTV-广告位'!$B:$B,'OTV-广告位'!$B$6)</f>
        <v>184625</v>
      </c>
      <c r="Y10" s="22">
        <f>SUMIFS('OTV-广告位'!$G:$G,'OTV-广告位'!$C:$C,Frequency!Y$7,'OTV-广告位'!$A:$A,Frequency!$B10,'OTV-广告位'!$B:$B,'OTV-广告位'!$B$6)</f>
        <v>283254</v>
      </c>
      <c r="Z10" s="22">
        <f>SUMIFS('OTV-广告位'!$G:$G,'OTV-广告位'!$C:$C,Frequency!Z$7,'OTV-广告位'!$A:$A,Frequency!$B10,'OTV-广告位'!$B:$B,'OTV-广告位'!$B$6)</f>
        <v>0</v>
      </c>
      <c r="AA10" s="22">
        <f>SUMIFS('OTV-广告位'!$I:$I,'OTV-广告位'!$C:$C,Frequency!AA$7,'OTV-广告位'!$A:$A,Frequency!$B10,'OTV-广告位'!$B:$B,'OTV-广告位'!$B$6)</f>
        <v>466424</v>
      </c>
      <c r="AB10" s="22">
        <f>SUMIFS('OTV-广告位'!$I:$I,'OTV-广告位'!$C:$C,Frequency!AB$7,'OTV-广告位'!$A:$A,Frequency!$B10,'OTV-广告位'!$B:$B,'OTV-广告位'!$B$6)</f>
        <v>98826</v>
      </c>
      <c r="AC10" s="22">
        <f>SUMIFS('OTV-广告位'!$I:$I,'OTV-广告位'!$C:$C,Frequency!AC$7,'OTV-广告位'!$A:$A,Frequency!$B10,'OTV-广告位'!$B:$B,'OTV-广告位'!$B$6)</f>
        <v>77697</v>
      </c>
      <c r="AD10" s="22">
        <f>SUMIFS('OTV-广告位'!$I:$I,'OTV-广告位'!$C:$C,Frequency!AD$7,'OTV-广告位'!$A:$A,Frequency!$B10,'OTV-广告位'!$B:$B,'OTV-广告位'!$B$6)</f>
        <v>192889</v>
      </c>
      <c r="AE10" s="22">
        <f>SUMIFS('OTV-广告位'!$I:$I,'OTV-广告位'!$C:$C,Frequency!AE$7,'OTV-广告位'!$A:$A,Frequency!$B10,'OTV-广告位'!$B:$B,'OTV-广告位'!$B$6)</f>
        <v>0</v>
      </c>
      <c r="AF10" s="22">
        <f>SUMIFS('OTV-广告位'!$J:$J,'OTV-广告位'!$C:$C,Frequency!AF$7,'OTV-广告位'!$A:$A,Frequency!$B10,'OTV-广告位'!$B:$B,'OTV-广告位'!$B$6)</f>
        <v>207772</v>
      </c>
      <c r="AG10" s="22">
        <f>SUMIFS('OTV-广告位'!$J:$J,'OTV-广告位'!$C:$C,Frequency!AG$7,'OTV-广告位'!$A:$A,Frequency!$B10,'OTV-广告位'!$B:$B,'OTV-广告位'!$B$6)</f>
        <v>20160</v>
      </c>
      <c r="AH10" s="22">
        <f>SUMIFS('OTV-广告位'!$J:$J,'OTV-广告位'!$C:$C,Frequency!AH$7,'OTV-广告位'!$A:$A,Frequency!$B10,'OTV-广告位'!$B:$B,'OTV-广告位'!$B$6)</f>
        <v>37124</v>
      </c>
      <c r="AI10" s="22">
        <f>SUMIFS('OTV-广告位'!$J:$J,'OTV-广告位'!$C:$C,Frequency!AI$7,'OTV-广告位'!$A:$A,Frequency!$B10,'OTV-广告位'!$B:$B,'OTV-广告位'!$B$6)</f>
        <v>51865</v>
      </c>
      <c r="AJ10" s="22">
        <f>SUMIFS('OTV-广告位'!$J:$J,'OTV-广告位'!$C:$C,Frequency!AJ$7,'OTV-广告位'!$A:$A,Frequency!$B10,'OTV-广告位'!$B:$B,'OTV-广告位'!$B$6)</f>
        <v>0</v>
      </c>
      <c r="AK10" s="22">
        <f>SUMIFS('OTV-广告位'!$K:$K,'OTV-广告位'!$C:$C,Frequency!AK$7,'OTV-广告位'!$A:$A,Frequency!$B10,'OTV-广告位'!$B:$B,'OTV-广告位'!$B$6)</f>
        <v>196443</v>
      </c>
      <c r="AL10" s="22">
        <f>SUMIFS('OTV-广告位'!$K:$K,'OTV-广告位'!$C:$C,Frequency!AL$7,'OTV-广告位'!$A:$A,Frequency!$B10,'OTV-广告位'!$B:$B,'OTV-广告位'!$B$6)</f>
        <v>21856</v>
      </c>
      <c r="AM10" s="22">
        <f>SUMIFS('OTV-广告位'!$K:$K,'OTV-广告位'!$C:$C,Frequency!AM$7,'OTV-广告位'!$A:$A,Frequency!$B10,'OTV-广告位'!$B:$B,'OTV-广告位'!$B$6)</f>
        <v>34133</v>
      </c>
      <c r="AN10" s="22">
        <f>SUMIFS('OTV-广告位'!$K:$K,'OTV-广告位'!$C:$C,Frequency!AN$7,'OTV-广告位'!$A:$A,Frequency!$B10,'OTV-广告位'!$B:$B,'OTV-广告位'!$B$6)</f>
        <v>23761</v>
      </c>
      <c r="AO10" s="22">
        <f>SUMIFS('OTV-广告位'!$K:$K,'OTV-广告位'!$C:$C,Frequency!AO$7,'OTV-广告位'!$A:$A,Frequency!$B10,'OTV-广告位'!$B:$B,'OTV-广告位'!$B$6)</f>
        <v>0</v>
      </c>
      <c r="AP10" s="22">
        <f>SUMIFS('OTV-广告位'!$L:$L,'OTV-广告位'!$C:$C,Frequency!AP$7,'OTV-广告位'!$A:$A,Frequency!$B10,'OTV-广告位'!$B:$B,'OTV-广告位'!$B$6)</f>
        <v>123882</v>
      </c>
      <c r="AQ10" s="22">
        <f>SUMIFS('OTV-广告位'!$L:$L,'OTV-广告位'!$C:$C,Frequency!AQ$7,'OTV-广告位'!$A:$A,Frequency!$B10,'OTV-广告位'!$B:$B,'OTV-广告位'!$B$6)</f>
        <v>15732</v>
      </c>
      <c r="AR10" s="22">
        <f>SUMIFS('OTV-广告位'!$L:$L,'OTV-广告位'!$C:$C,Frequency!AR$7,'OTV-广告位'!$A:$A,Frequency!$B10,'OTV-广告位'!$B:$B,'OTV-广告位'!$B$6)</f>
        <v>21208</v>
      </c>
      <c r="AS10" s="22">
        <f>SUMIFS('OTV-广告位'!$L:$L,'OTV-广告位'!$C:$C,Frequency!AS$7,'OTV-广告位'!$A:$A,Frequency!$B10,'OTV-广告位'!$B:$B,'OTV-广告位'!$B$6)</f>
        <v>7107</v>
      </c>
      <c r="AT10" s="22">
        <f>SUMIFS('OTV-广告位'!$L:$L,'OTV-广告位'!$C:$C,Frequency!AT$7,'OTV-广告位'!$A:$A,Frequency!$B10,'OTV-广告位'!$B:$B,'OTV-广告位'!$B$6)</f>
        <v>0</v>
      </c>
      <c r="AU10" s="22">
        <f>SUMIFS('OTV-广告位'!$M:$M,'OTV-广告位'!$C:$C,Frequency!AU$7,'OTV-广告位'!$A:$A,Frequency!$B10,'OTV-广告位'!$B:$B,'OTV-广告位'!$B$6)</f>
        <v>137064</v>
      </c>
      <c r="AV10" s="22">
        <f>SUMIFS('OTV-广告位'!$M:$M,'OTV-广告位'!$C:$C,Frequency!AV$7,'OTV-广告位'!$A:$A,Frequency!$B10,'OTV-广告位'!$B:$B,'OTV-广告位'!$B$6)</f>
        <v>43574</v>
      </c>
      <c r="AW10" s="22">
        <f>SUMIFS('OTV-广告位'!$M:$M,'OTV-广告位'!$C:$C,Frequency!AW$7,'OTV-广告位'!$A:$A,Frequency!$B10,'OTV-广告位'!$B:$B,'OTV-广告位'!$B$6)</f>
        <v>14366</v>
      </c>
      <c r="AX10" s="22">
        <f>SUMIFS('OTV-广告位'!$M:$M,'OTV-广告位'!$C:$C,Frequency!AX$7,'OTV-广告位'!$A:$A,Frequency!$B10,'OTV-广告位'!$B:$B,'OTV-广告位'!$B$6)</f>
        <v>7474</v>
      </c>
      <c r="AY10" s="22">
        <f>SUMIFS('OTV-广告位'!$M:$M,'OTV-广告位'!$C:$C,Frequency!AY$7,'OTV-广告位'!$A:$A,Frequency!$B10,'OTV-广告位'!$B:$B,'OTV-广告位'!$B$6)</f>
        <v>0</v>
      </c>
      <c r="AZ10" s="22">
        <f>SUMIFS('OTV-广告位'!$N:$N,'OTV-广告位'!$C:$C,Frequency!AZ$7,'OTV-广告位'!$A:$A,Frequency!$B10,'OTV-广告位'!$B:$B,'OTV-广告位'!$B$6)</f>
        <v>2582</v>
      </c>
      <c r="BA10" s="22">
        <f>SUMIFS('OTV-广告位'!$N:$N,'OTV-广告位'!$C:$C,Frequency!BA$7,'OTV-广告位'!$A:$A,Frequency!$B10,'OTV-广告位'!$B:$B,'OTV-广告位'!$B$6)</f>
        <v>20595</v>
      </c>
      <c r="BB10" s="22">
        <f>SUMIFS('OTV-广告位'!$N:$N,'OTV-广告位'!$C:$C,Frequency!BB$7,'OTV-广告位'!$A:$A,Frequency!$B10,'OTV-广告位'!$B:$B,'OTV-广告位'!$B$6)</f>
        <v>97</v>
      </c>
      <c r="BC10" s="22">
        <f>SUMIFS('OTV-广告位'!$N:$N,'OTV-广告位'!$C:$C,Frequency!BC$7,'OTV-广告位'!$A:$A,Frequency!$B10,'OTV-广告位'!$B:$B,'OTV-广告位'!$B$6)</f>
        <v>158</v>
      </c>
      <c r="BD10" s="22">
        <f>SUMIFS('OTV-广告位'!$N:$N,'OTV-广告位'!$C:$C,Frequency!BD$7,'OTV-广告位'!$A:$A,Frequency!$B10,'OTV-广告位'!$B:$B,'OTV-广告位'!$B$6)</f>
        <v>0</v>
      </c>
    </row>
    <row r="11" spans="2:56">
      <c r="B11" s="104" t="s">
        <v>4</v>
      </c>
      <c r="C11" s="26">
        <f t="shared" si="7"/>
        <v>0.42039073808635896</v>
      </c>
      <c r="D11" s="26">
        <f t="shared" si="8"/>
        <v>0.63739587452307189</v>
      </c>
      <c r="E11" s="26">
        <f t="shared" si="9"/>
        <v>0.37386614629125298</v>
      </c>
      <c r="F11" s="26">
        <f t="shared" si="10"/>
        <v>0.22371983873879295</v>
      </c>
      <c r="G11" s="26" t="e">
        <f t="shared" si="11"/>
        <v>#DIV/0!</v>
      </c>
      <c r="I11" s="19" t="str">
        <f t="shared" si="5"/>
        <v>深圳</v>
      </c>
      <c r="J11" s="68">
        <f t="shared" si="12"/>
        <v>2.3971159526171184E-3</v>
      </c>
      <c r="K11" s="68">
        <f t="shared" si="13"/>
        <v>0.113285203427569</v>
      </c>
      <c r="L11" s="68">
        <f t="shared" si="14"/>
        <v>1.1257371041500082E-3</v>
      </c>
      <c r="M11" s="68">
        <f t="shared" si="15"/>
        <v>1.5495641027892153E-3</v>
      </c>
      <c r="N11" s="68" t="e">
        <f t="shared" si="16"/>
        <v>#DIV/0!</v>
      </c>
      <c r="P11" s="62" t="str">
        <f t="shared" si="17"/>
        <v>深圳</v>
      </c>
      <c r="Q11" s="22">
        <f>SUMIFS('OTV-广告位'!$E:$E,'OTV-广告位'!$C:$C,Frequency!Q$7,'OTV-广告位'!$A:$A,Frequency!$B11,'OTV-广告位'!$B:$B,'OTV-广告位'!$B$6)</f>
        <v>2717015</v>
      </c>
      <c r="R11" s="22">
        <f>SUMIFS('OTV-广告位'!$E:$E,'OTV-广告位'!$C:$C,Frequency!R$7,'OTV-广告位'!$A:$A,Frequency!$B11,'OTV-广告位'!$B:$B,'OTV-广告位'!$B$6)</f>
        <v>1378353</v>
      </c>
      <c r="S11" s="22">
        <f>SUMIFS('OTV-广告位'!$E:$E,'OTV-广告位'!$C:$C,Frequency!S$7,'OTV-广告位'!$A:$A,Frequency!$B11,'OTV-广告位'!$B:$B,'OTV-广告位'!$B$6)</f>
        <v>413951</v>
      </c>
      <c r="T11" s="22">
        <f>SUMIFS('OTV-广告位'!$E:$E,'OTV-广告位'!$C:$C,Frequency!T$7,'OTV-广告位'!$A:$A,Frequency!$B11,'OTV-广告位'!$B:$B,'OTV-广告位'!$B$6)</f>
        <v>455612</v>
      </c>
      <c r="U11" s="22">
        <f>SUMIFS('OTV-广告位'!$E:$E,'OTV-广告位'!$C:$C,Frequency!U$7,'OTV-广告位'!$A:$A,Frequency!$B11,'OTV-广告位'!$B:$B,'OTV-广告位'!$B$6)</f>
        <v>0</v>
      </c>
      <c r="V11" s="22">
        <f>SUMIFS('OTV-广告位'!$G:$G,'OTV-广告位'!$C:$C,Frequency!V$7,'OTV-广告位'!$A:$A,Frequency!$B11,'OTV-广告位'!$B:$B,'OTV-广告位'!$B$6)</f>
        <v>1131602</v>
      </c>
      <c r="W11" s="22">
        <f>SUMIFS('OTV-广告位'!$G:$G,'OTV-广告位'!$C:$C,Frequency!W$7,'OTV-广告位'!$A:$A,Frequency!$B11,'OTV-广告位'!$B:$B,'OTV-广告位'!$B$6)</f>
        <v>381871</v>
      </c>
      <c r="X11" s="22">
        <f>SUMIFS('OTV-广告位'!$G:$G,'OTV-广告位'!$C:$C,Frequency!X$7,'OTV-广告位'!$A:$A,Frequency!$B11,'OTV-广告位'!$B:$B,'OTV-广告位'!$B$6)</f>
        <v>186532</v>
      </c>
      <c r="Y11" s="22">
        <f>SUMIFS('OTV-广告位'!$G:$G,'OTV-广告位'!$C:$C,Frequency!Y$7,'OTV-广告位'!$A:$A,Frequency!$B11,'OTV-广告位'!$B:$B,'OTV-广告位'!$B$6)</f>
        <v>249285</v>
      </c>
      <c r="Z11" s="22">
        <f>SUMIFS('OTV-广告位'!$G:$G,'OTV-广告位'!$C:$C,Frequency!Z$7,'OTV-广告位'!$A:$A,Frequency!$B11,'OTV-广告位'!$B:$B,'OTV-广告位'!$B$6)</f>
        <v>0</v>
      </c>
      <c r="AA11" s="22">
        <f>SUMIFS('OTV-广告位'!$I:$I,'OTV-广告位'!$C:$C,Frequency!AA$7,'OTV-广告位'!$A:$A,Frequency!$B11,'OTV-广告位'!$B:$B,'OTV-广告位'!$B$6)</f>
        <v>452105</v>
      </c>
      <c r="AB11" s="22">
        <f>SUMIFS('OTV-广告位'!$I:$I,'OTV-广告位'!$C:$C,Frequency!AB$7,'OTV-广告位'!$A:$A,Frequency!$B11,'OTV-广告位'!$B:$B,'OTV-广告位'!$B$6)</f>
        <v>90848</v>
      </c>
      <c r="AC11" s="22">
        <f>SUMIFS('OTV-广告位'!$I:$I,'OTV-广告位'!$C:$C,Frequency!AC$7,'OTV-广告位'!$A:$A,Frequency!$B11,'OTV-广告位'!$B:$B,'OTV-广告位'!$B$6)</f>
        <v>78013</v>
      </c>
      <c r="AD11" s="22">
        <f>SUMIFS('OTV-广告位'!$I:$I,'OTV-广告位'!$C:$C,Frequency!AD$7,'OTV-广告位'!$A:$A,Frequency!$B11,'OTV-广告位'!$B:$B,'OTV-广告位'!$B$6)</f>
        <v>137537</v>
      </c>
      <c r="AE11" s="22">
        <f>SUMIFS('OTV-广告位'!$I:$I,'OTV-广告位'!$C:$C,Frequency!AE$7,'OTV-广告位'!$A:$A,Frequency!$B11,'OTV-广告位'!$B:$B,'OTV-广告位'!$B$6)</f>
        <v>0</v>
      </c>
      <c r="AF11" s="22">
        <f>SUMIFS('OTV-广告位'!$J:$J,'OTV-广告位'!$C:$C,Frequency!AF$7,'OTV-广告位'!$A:$A,Frequency!$B11,'OTV-广告位'!$B:$B,'OTV-广告位'!$B$6)</f>
        <v>203782</v>
      </c>
      <c r="AG11" s="22">
        <f>SUMIFS('OTV-广告位'!$J:$J,'OTV-广告位'!$C:$C,Frequency!AG$7,'OTV-广告位'!$A:$A,Frequency!$B11,'OTV-广告位'!$B:$B,'OTV-广告位'!$B$6)</f>
        <v>47620</v>
      </c>
      <c r="AH11" s="22">
        <f>SUMIFS('OTV-广告位'!$J:$J,'OTV-广告位'!$C:$C,Frequency!AH$7,'OTV-广告位'!$A:$A,Frequency!$B11,'OTV-广告位'!$B:$B,'OTV-广告位'!$B$6)</f>
        <v>38781</v>
      </c>
      <c r="AI11" s="22">
        <f>SUMIFS('OTV-广告位'!$J:$J,'OTV-广告位'!$C:$C,Frequency!AI$7,'OTV-广告位'!$A:$A,Frequency!$B11,'OTV-广告位'!$B:$B,'OTV-广告位'!$B$6)</f>
        <v>55978</v>
      </c>
      <c r="AJ11" s="22">
        <f>SUMIFS('OTV-广告位'!$J:$J,'OTV-广告位'!$C:$C,Frequency!AJ$7,'OTV-广告位'!$A:$A,Frequency!$B11,'OTV-广告位'!$B:$B,'OTV-广告位'!$B$6)</f>
        <v>0</v>
      </c>
      <c r="AK11" s="22">
        <f>SUMIFS('OTV-广告位'!$K:$K,'OTV-广告位'!$C:$C,Frequency!AK$7,'OTV-广告位'!$A:$A,Frequency!$B11,'OTV-广告位'!$B:$B,'OTV-广告位'!$B$6)</f>
        <v>196565</v>
      </c>
      <c r="AL11" s="22">
        <f>SUMIFS('OTV-广告位'!$K:$K,'OTV-广告位'!$C:$C,Frequency!AL$7,'OTV-广告位'!$A:$A,Frequency!$B11,'OTV-广告位'!$B:$B,'OTV-广告位'!$B$6)</f>
        <v>67970</v>
      </c>
      <c r="AM11" s="22">
        <f>SUMIFS('OTV-广告位'!$K:$K,'OTV-广告位'!$C:$C,Frequency!AM$7,'OTV-广告位'!$A:$A,Frequency!$B11,'OTV-广告位'!$B:$B,'OTV-广告位'!$B$6)</f>
        <v>34716</v>
      </c>
      <c r="AN11" s="22">
        <f>SUMIFS('OTV-广告位'!$K:$K,'OTV-广告位'!$C:$C,Frequency!AN$7,'OTV-广告位'!$A:$A,Frequency!$B11,'OTV-广告位'!$B:$B,'OTV-广告位'!$B$6)</f>
        <v>30563</v>
      </c>
      <c r="AO11" s="22">
        <f>SUMIFS('OTV-广告位'!$K:$K,'OTV-广告位'!$C:$C,Frequency!AO$7,'OTV-广告位'!$A:$A,Frequency!$B11,'OTV-广告位'!$B:$B,'OTV-广告位'!$B$6)</f>
        <v>0</v>
      </c>
      <c r="AP11" s="22">
        <f>SUMIFS('OTV-广告位'!$L:$L,'OTV-广告位'!$C:$C,Frequency!AP$7,'OTV-广告位'!$A:$A,Frequency!$B11,'OTV-广告位'!$B:$B,'OTV-广告位'!$B$6)</f>
        <v>134612</v>
      </c>
      <c r="AQ11" s="22">
        <f>SUMIFS('OTV-广告位'!$L:$L,'OTV-广告位'!$C:$C,Frequency!AQ$7,'OTV-广告位'!$A:$A,Frequency!$B11,'OTV-广告位'!$B:$B,'OTV-广告位'!$B$6)</f>
        <v>44957</v>
      </c>
      <c r="AR11" s="22">
        <f>SUMIFS('OTV-广告位'!$L:$L,'OTV-广告位'!$C:$C,Frequency!AR$7,'OTV-广告位'!$A:$A,Frequency!$B11,'OTV-广告位'!$B:$B,'OTV-广告位'!$B$6)</f>
        <v>21348</v>
      </c>
      <c r="AS11" s="22">
        <f>SUMIFS('OTV-广告位'!$L:$L,'OTV-广告位'!$C:$C,Frequency!AS$7,'OTV-广告位'!$A:$A,Frequency!$B11,'OTV-广告位'!$B:$B,'OTV-广告位'!$B$6)</f>
        <v>12311</v>
      </c>
      <c r="AT11" s="22">
        <f>SUMIFS('OTV-广告位'!$L:$L,'OTV-广告位'!$C:$C,Frequency!AT$7,'OTV-广告位'!$A:$A,Frequency!$B11,'OTV-广告位'!$B:$B,'OTV-广告位'!$B$6)</f>
        <v>0</v>
      </c>
      <c r="AU11" s="22">
        <f>SUMIFS('OTV-广告位'!$M:$M,'OTV-广告位'!$C:$C,Frequency!AU$7,'OTV-广告位'!$A:$A,Frequency!$B11,'OTV-广告位'!$B:$B,'OTV-广告位'!$B$6)</f>
        <v>142252</v>
      </c>
      <c r="AV11" s="22">
        <f>SUMIFS('OTV-广告位'!$M:$M,'OTV-广告位'!$C:$C,Frequency!AV$7,'OTV-广告位'!$A:$A,Frequency!$B11,'OTV-广告位'!$B:$B,'OTV-广告位'!$B$6)</f>
        <v>70090</v>
      </c>
      <c r="AW11" s="22">
        <f>SUMIFS('OTV-广告位'!$M:$M,'OTV-广告位'!$C:$C,Frequency!AW$7,'OTV-广告位'!$A:$A,Frequency!$B11,'OTV-广告位'!$B:$B,'OTV-广告位'!$B$6)</f>
        <v>13568</v>
      </c>
      <c r="AX11" s="22">
        <f>SUMIFS('OTV-广告位'!$M:$M,'OTV-广告位'!$C:$C,Frequency!AX$7,'OTV-广告位'!$A:$A,Frequency!$B11,'OTV-广告位'!$B:$B,'OTV-广告位'!$B$6)</f>
        <v>12468</v>
      </c>
      <c r="AY11" s="22">
        <f>SUMIFS('OTV-广告位'!$M:$M,'OTV-广告位'!$C:$C,Frequency!AY$7,'OTV-广告位'!$A:$A,Frequency!$B11,'OTV-广告位'!$B:$B,'OTV-广告位'!$B$6)</f>
        <v>0</v>
      </c>
      <c r="AZ11" s="22">
        <f>SUMIFS('OTV-广告位'!$N:$N,'OTV-广告位'!$C:$C,Frequency!AZ$7,'OTV-广告位'!$A:$A,Frequency!$B11,'OTV-广告位'!$B:$B,'OTV-广告位'!$B$6)</f>
        <v>2286</v>
      </c>
      <c r="BA11" s="22">
        <f>SUMIFS('OTV-广告位'!$N:$N,'OTV-广告位'!$C:$C,Frequency!BA$7,'OTV-广告位'!$A:$A,Frequency!$B11,'OTV-广告位'!$B:$B,'OTV-广告位'!$B$6)</f>
        <v>60386</v>
      </c>
      <c r="BB11" s="22">
        <f>SUMIFS('OTV-广告位'!$N:$N,'OTV-广告位'!$C:$C,Frequency!BB$7,'OTV-广告位'!$A:$A,Frequency!$B11,'OTV-广告位'!$B:$B,'OTV-广告位'!$B$6)</f>
        <v>106</v>
      </c>
      <c r="BC11" s="22">
        <f>SUMIFS('OTV-广告位'!$N:$N,'OTV-广告位'!$C:$C,Frequency!BC$7,'OTV-广告位'!$A:$A,Frequency!$B11,'OTV-广告位'!$B:$B,'OTV-广告位'!$B$6)</f>
        <v>428</v>
      </c>
      <c r="BD11" s="22">
        <f>SUMIFS('OTV-广告位'!$N:$N,'OTV-广告位'!$C:$C,Frequency!BD$7,'OTV-广告位'!$A:$A,Frequency!$B11,'OTV-广告位'!$B:$B,'OTV-广告位'!$B$6)</f>
        <v>0</v>
      </c>
    </row>
    <row r="12" spans="2:56">
      <c r="B12" s="104" t="s">
        <v>5</v>
      </c>
      <c r="C12" s="26">
        <f t="shared" si="7"/>
        <v>0.51631408672344736</v>
      </c>
      <c r="D12" s="26">
        <f t="shared" si="8"/>
        <v>0.75573079731737414</v>
      </c>
      <c r="E12" s="26">
        <f t="shared" si="9"/>
        <v>0.47620065301276343</v>
      </c>
      <c r="F12" s="26">
        <f t="shared" si="10"/>
        <v>0.24904646600328745</v>
      </c>
      <c r="G12" s="26" t="e">
        <f t="shared" si="11"/>
        <v>#DIV/0!</v>
      </c>
      <c r="I12" s="19" t="str">
        <f t="shared" si="5"/>
        <v>苏州</v>
      </c>
      <c r="J12" s="68">
        <f t="shared" si="12"/>
        <v>2.6704141325118325E-3</v>
      </c>
      <c r="K12" s="68">
        <f t="shared" si="13"/>
        <v>0.16199757792815286</v>
      </c>
      <c r="L12" s="68">
        <f t="shared" si="14"/>
        <v>8.5542390744407844E-4</v>
      </c>
      <c r="M12" s="68">
        <f t="shared" si="15"/>
        <v>5.800938272566234E-4</v>
      </c>
      <c r="N12" s="68" t="e">
        <f t="shared" si="16"/>
        <v>#DIV/0!</v>
      </c>
      <c r="P12" s="62" t="str">
        <f t="shared" si="17"/>
        <v>苏州</v>
      </c>
      <c r="Q12" s="22">
        <f>SUMIFS('OTV-广告位'!$E:$E,'OTV-广告位'!$C:$C,Frequency!Q$7,'OTV-广告位'!$A:$A,Frequency!$B12,'OTV-广告位'!$B:$B,'OTV-广告位'!$B$6)</f>
        <v>870277</v>
      </c>
      <c r="R12" s="22">
        <f>SUMIFS('OTV-广告位'!$E:$E,'OTV-广告位'!$C:$C,Frequency!R$7,'OTV-广告位'!$A:$A,Frequency!$B12,'OTV-广告位'!$B:$B,'OTV-广告位'!$B$6)</f>
        <v>1045386</v>
      </c>
      <c r="S12" s="22">
        <f>SUMIFS('OTV-广告位'!$E:$E,'OTV-广告位'!$C:$C,Frequency!S$7,'OTV-广告位'!$A:$A,Frequency!$B12,'OTV-广告位'!$B:$B,'OTV-广告位'!$B$6)</f>
        <v>211591</v>
      </c>
      <c r="T12" s="22">
        <f>SUMIFS('OTV-广告位'!$E:$E,'OTV-广告位'!$C:$C,Frequency!T$7,'OTV-广告位'!$A:$A,Frequency!$B12,'OTV-广告位'!$B:$B,'OTV-广告位'!$B$6)</f>
        <v>513710</v>
      </c>
      <c r="U12" s="22">
        <f>SUMIFS('OTV-广告位'!$E:$E,'OTV-广告位'!$C:$C,Frequency!U$7,'OTV-广告位'!$A:$A,Frequency!$B12,'OTV-广告位'!$B:$B,'OTV-广告位'!$B$6)</f>
        <v>0</v>
      </c>
      <c r="V12" s="22">
        <f>SUMIFS('OTV-广告位'!$G:$G,'OTV-广告位'!$C:$C,Frequency!V$7,'OTV-广告位'!$A:$A,Frequency!$B12,'OTV-广告位'!$B:$B,'OTV-广告位'!$B$6)</f>
        <v>329807</v>
      </c>
      <c r="W12" s="22">
        <f>SUMIFS('OTV-广告位'!$G:$G,'OTV-广告位'!$C:$C,Frequency!W$7,'OTV-广告位'!$A:$A,Frequency!$B12,'OTV-广告位'!$B:$B,'OTV-广告位'!$B$6)</f>
        <v>238274</v>
      </c>
      <c r="X12" s="22">
        <f>SUMIFS('OTV-广告位'!$G:$G,'OTV-广告位'!$C:$C,Frequency!X$7,'OTV-广告位'!$A:$A,Frequency!$B12,'OTV-广告位'!$B:$B,'OTV-广告位'!$B$6)</f>
        <v>84225</v>
      </c>
      <c r="Y12" s="22">
        <f>SUMIFS('OTV-广告位'!$G:$G,'OTV-广告位'!$C:$C,Frequency!Y$7,'OTV-广告位'!$A:$A,Frequency!$B12,'OTV-广告位'!$B:$B,'OTV-广告位'!$B$6)</f>
        <v>282895</v>
      </c>
      <c r="Z12" s="22">
        <f>SUMIFS('OTV-广告位'!$G:$G,'OTV-广告位'!$C:$C,Frequency!Z$7,'OTV-广告位'!$A:$A,Frequency!$B12,'OTV-广告位'!$B:$B,'OTV-广告位'!$B$6)</f>
        <v>0</v>
      </c>
      <c r="AA12" s="22">
        <f>SUMIFS('OTV-广告位'!$I:$I,'OTV-广告位'!$C:$C,Frequency!AA$7,'OTV-广告位'!$A:$A,Frequency!$B12,'OTV-广告位'!$B:$B,'OTV-广告位'!$B$6)</f>
        <v>105970</v>
      </c>
      <c r="AB12" s="22">
        <f>SUMIFS('OTV-广告位'!$I:$I,'OTV-广告位'!$C:$C,Frequency!AB$7,'OTV-广告位'!$A:$A,Frequency!$B12,'OTV-广告位'!$B:$B,'OTV-广告位'!$B$6)</f>
        <v>35610</v>
      </c>
      <c r="AC12" s="22">
        <f>SUMIFS('OTV-广告位'!$I:$I,'OTV-广告位'!$C:$C,Frequency!AC$7,'OTV-广告位'!$A:$A,Frequency!$B12,'OTV-广告位'!$B:$B,'OTV-广告位'!$B$6)</f>
        <v>27515</v>
      </c>
      <c r="AD12" s="22">
        <f>SUMIFS('OTV-广告位'!$I:$I,'OTV-广告位'!$C:$C,Frequency!AD$7,'OTV-广告位'!$A:$A,Frequency!$B12,'OTV-广告位'!$B:$B,'OTV-广告位'!$B$6)</f>
        <v>141243</v>
      </c>
      <c r="AE12" s="22">
        <f>SUMIFS('OTV-广告位'!$I:$I,'OTV-广告位'!$C:$C,Frequency!AE$7,'OTV-广告位'!$A:$A,Frequency!$B12,'OTV-广告位'!$B:$B,'OTV-广告位'!$B$6)</f>
        <v>0</v>
      </c>
      <c r="AF12" s="22">
        <f>SUMIFS('OTV-广告位'!$J:$J,'OTV-广告位'!$C:$C,Frequency!AF$7,'OTV-广告位'!$A:$A,Frequency!$B12,'OTV-广告位'!$B:$B,'OTV-广告位'!$B$6)</f>
        <v>53553</v>
      </c>
      <c r="AG12" s="22">
        <f>SUMIFS('OTV-广告位'!$J:$J,'OTV-广告位'!$C:$C,Frequency!AG$7,'OTV-广告位'!$A:$A,Frequency!$B12,'OTV-广告位'!$B:$B,'OTV-广告位'!$B$6)</f>
        <v>22593</v>
      </c>
      <c r="AH12" s="22">
        <f>SUMIFS('OTV-广告位'!$J:$J,'OTV-广告位'!$C:$C,Frequency!AH$7,'OTV-广告位'!$A:$A,Frequency!$B12,'OTV-广告位'!$B:$B,'OTV-广告位'!$B$6)</f>
        <v>16602</v>
      </c>
      <c r="AI12" s="22">
        <f>SUMIFS('OTV-广告位'!$J:$J,'OTV-广告位'!$C:$C,Frequency!AI$7,'OTV-广告位'!$A:$A,Frequency!$B12,'OTV-广告位'!$B:$B,'OTV-广告位'!$B$6)</f>
        <v>71198</v>
      </c>
      <c r="AJ12" s="22">
        <f>SUMIFS('OTV-广告位'!$J:$J,'OTV-广告位'!$C:$C,Frequency!AJ$7,'OTV-广告位'!$A:$A,Frequency!$B12,'OTV-广告位'!$B:$B,'OTV-广告位'!$B$6)</f>
        <v>0</v>
      </c>
      <c r="AK12" s="22">
        <f>SUMIFS('OTV-广告位'!$K:$K,'OTV-广告位'!$C:$C,Frequency!AK$7,'OTV-广告位'!$A:$A,Frequency!$B12,'OTV-广告位'!$B:$B,'OTV-广告位'!$B$6)</f>
        <v>71720</v>
      </c>
      <c r="AL12" s="22">
        <f>SUMIFS('OTV-广告位'!$K:$K,'OTV-广告位'!$C:$C,Frequency!AL$7,'OTV-广告位'!$A:$A,Frequency!$B12,'OTV-广告位'!$B:$B,'OTV-广告位'!$B$6)</f>
        <v>33539</v>
      </c>
      <c r="AM12" s="22">
        <f>SUMIFS('OTV-广告位'!$K:$K,'OTV-广告位'!$C:$C,Frequency!AM$7,'OTV-广告位'!$A:$A,Frequency!$B12,'OTV-广告位'!$B:$B,'OTV-广告位'!$B$6)</f>
        <v>18307</v>
      </c>
      <c r="AN12" s="22">
        <f>SUMIFS('OTV-广告位'!$K:$K,'OTV-广告位'!$C:$C,Frequency!AN$7,'OTV-广告位'!$A:$A,Frequency!$B12,'OTV-广告位'!$B:$B,'OTV-广告位'!$B$6)</f>
        <v>56684</v>
      </c>
      <c r="AO12" s="22">
        <f>SUMIFS('OTV-广告位'!$K:$K,'OTV-广告位'!$C:$C,Frequency!AO$7,'OTV-广告位'!$A:$A,Frequency!$B12,'OTV-广告位'!$B:$B,'OTV-广告位'!$B$6)</f>
        <v>0</v>
      </c>
      <c r="AP12" s="22">
        <f>SUMIFS('OTV-广告位'!$L:$L,'OTV-广告位'!$C:$C,Frequency!AP$7,'OTV-广告位'!$A:$A,Frequency!$B12,'OTV-广告位'!$B:$B,'OTV-广告位'!$B$6)</f>
        <v>53103</v>
      </c>
      <c r="AQ12" s="22">
        <f>SUMIFS('OTV-广告位'!$L:$L,'OTV-广告位'!$C:$C,Frequency!AQ$7,'OTV-广告位'!$A:$A,Frequency!$B12,'OTV-广告位'!$B:$B,'OTV-广告位'!$B$6)</f>
        <v>38037</v>
      </c>
      <c r="AR12" s="22">
        <f>SUMIFS('OTV-广告位'!$L:$L,'OTV-广告位'!$C:$C,Frequency!AR$7,'OTV-广告位'!$A:$A,Frequency!$B12,'OTV-广告位'!$B:$B,'OTV-广告位'!$B$6)</f>
        <v>13235</v>
      </c>
      <c r="AS12" s="22">
        <f>SUMIFS('OTV-广告位'!$L:$L,'OTV-广告位'!$C:$C,Frequency!AS$7,'OTV-广告位'!$A:$A,Frequency!$B12,'OTV-广告位'!$B:$B,'OTV-广告位'!$B$6)</f>
        <v>9129</v>
      </c>
      <c r="AT12" s="22">
        <f>SUMIFS('OTV-广告位'!$L:$L,'OTV-广告位'!$C:$C,Frequency!AT$7,'OTV-广告位'!$A:$A,Frequency!$B12,'OTV-广告位'!$B:$B,'OTV-广告位'!$B$6)</f>
        <v>0</v>
      </c>
      <c r="AU12" s="22">
        <f>SUMIFS('OTV-广告位'!$M:$M,'OTV-广告位'!$C:$C,Frequency!AU$7,'OTV-广告位'!$A:$A,Frequency!$B12,'OTV-广告位'!$B:$B,'OTV-广告位'!$B$6)</f>
        <v>44375</v>
      </c>
      <c r="AV12" s="22">
        <f>SUMIFS('OTV-广告位'!$M:$M,'OTV-广告位'!$C:$C,Frequency!AV$7,'OTV-广告位'!$A:$A,Frequency!$B12,'OTV-广告位'!$B:$B,'OTV-广告位'!$B$6)</f>
        <v>41269</v>
      </c>
      <c r="AW12" s="22">
        <f>SUMIFS('OTV-广告位'!$M:$M,'OTV-广告位'!$C:$C,Frequency!AW$7,'OTV-广告位'!$A:$A,Frequency!$B12,'OTV-广告位'!$B:$B,'OTV-广告位'!$B$6)</f>
        <v>8500</v>
      </c>
      <c r="AX12" s="22">
        <f>SUMIFS('OTV-广告位'!$M:$M,'OTV-广告位'!$C:$C,Frequency!AX$7,'OTV-广告位'!$A:$A,Frequency!$B12,'OTV-广告位'!$B:$B,'OTV-广告位'!$B$6)</f>
        <v>4491</v>
      </c>
      <c r="AY12" s="22">
        <f>SUMIFS('OTV-广告位'!$M:$M,'OTV-广告位'!$C:$C,Frequency!AY$7,'OTV-广告位'!$A:$A,Frequency!$B12,'OTV-广告位'!$B:$B,'OTV-广告位'!$B$6)</f>
        <v>0</v>
      </c>
      <c r="AZ12" s="22">
        <f>SUMIFS('OTV-广告位'!$N:$N,'OTV-广告位'!$C:$C,Frequency!AZ$7,'OTV-广告位'!$A:$A,Frequency!$B12,'OTV-广告位'!$B:$B,'OTV-广告位'!$B$6)</f>
        <v>1086</v>
      </c>
      <c r="BA12" s="22">
        <f>SUMIFS('OTV-广告位'!$N:$N,'OTV-广告位'!$C:$C,Frequency!BA$7,'OTV-广告位'!$A:$A,Frequency!$B12,'OTV-广告位'!$B:$B,'OTV-广告位'!$B$6)</f>
        <v>67226</v>
      </c>
      <c r="BB12" s="22">
        <f>SUMIFS('OTV-广告位'!$N:$N,'OTV-广告位'!$C:$C,Frequency!BB$7,'OTV-广告位'!$A:$A,Frequency!$B12,'OTV-广告位'!$B:$B,'OTV-广告位'!$B$6)</f>
        <v>66</v>
      </c>
      <c r="BC12" s="22">
        <f>SUMIFS('OTV-广告位'!$N:$N,'OTV-广告位'!$C:$C,Frequency!BC$7,'OTV-广告位'!$A:$A,Frequency!$B12,'OTV-广告位'!$B:$B,'OTV-广告位'!$B$6)</f>
        <v>150</v>
      </c>
      <c r="BD12" s="22">
        <f>SUMIFS('OTV-广告位'!$N:$N,'OTV-广告位'!$C:$C,Frequency!BD$7,'OTV-广告位'!$A:$A,Frequency!$B12,'OTV-广告位'!$B:$B,'OTV-广告位'!$B$6)</f>
        <v>0</v>
      </c>
    </row>
    <row r="13" spans="2:56">
      <c r="B13" s="103" t="s">
        <v>120</v>
      </c>
      <c r="C13" s="26">
        <f t="shared" si="7"/>
        <v>0.46080642438419339</v>
      </c>
      <c r="D13" s="26">
        <f t="shared" si="8"/>
        <v>0.67491034994435517</v>
      </c>
      <c r="E13" s="26">
        <f t="shared" si="9"/>
        <v>0.44370300975729815</v>
      </c>
      <c r="F13" s="26">
        <f t="shared" si="10"/>
        <v>0.17098652816812671</v>
      </c>
      <c r="G13" s="26" t="e">
        <f t="shared" si="11"/>
        <v>#DIV/0!</v>
      </c>
      <c r="I13" s="19" t="str">
        <f t="shared" si="5"/>
        <v>成都</v>
      </c>
      <c r="J13" s="68">
        <f t="shared" si="12"/>
        <v>3.0409730473040697E-3</v>
      </c>
      <c r="K13" s="68">
        <f t="shared" si="13"/>
        <v>0.13277602431590665</v>
      </c>
      <c r="L13" s="68">
        <f t="shared" si="14"/>
        <v>1.1679676206996241E-3</v>
      </c>
      <c r="M13" s="68">
        <f t="shared" si="15"/>
        <v>1.0058897491893324E-3</v>
      </c>
      <c r="N13" s="68" t="e">
        <f t="shared" si="16"/>
        <v>#DIV/0!</v>
      </c>
      <c r="P13" s="62" t="str">
        <f t="shared" si="17"/>
        <v>成都</v>
      </c>
      <c r="Q13" s="22">
        <f>SUMIFS('OTV-广告位'!$E:$E,'OTV-广告位'!$C:$C,Frequency!Q$7,'OTV-广告位'!$A:$A,Frequency!$B13,'OTV-广告位'!$B:$B,'OTV-广告位'!$B$6)</f>
        <v>2497227</v>
      </c>
      <c r="R13" s="22">
        <f>SUMIFS('OTV-广告位'!$E:$E,'OTV-广告位'!$C:$C,Frequency!R$7,'OTV-广告位'!$A:$A,Frequency!$B13,'OTV-广告位'!$B:$B,'OTV-广告位'!$B$6)</f>
        <v>1199215</v>
      </c>
      <c r="S13" s="22">
        <f>SUMIFS('OTV-广告位'!$E:$E,'OTV-广告位'!$C:$C,Frequency!S$7,'OTV-广告位'!$A:$A,Frequency!$B13,'OTV-广告位'!$B:$B,'OTV-广告位'!$B$6)</f>
        <v>605325</v>
      </c>
      <c r="T13" s="22">
        <f>SUMIFS('OTV-广告位'!$E:$E,'OTV-广告位'!$C:$C,Frequency!T$7,'OTV-广告位'!$A:$A,Frequency!$B13,'OTV-广告位'!$B:$B,'OTV-广告位'!$B$6)</f>
        <v>302220</v>
      </c>
      <c r="U13" s="22">
        <f>SUMIFS('OTV-广告位'!$E:$E,'OTV-广告位'!$C:$C,Frequency!U$7,'OTV-广告位'!$A:$A,Frequency!$B13,'OTV-广告位'!$B:$B,'OTV-广告位'!$B$6)</f>
        <v>0</v>
      </c>
      <c r="V13" s="22">
        <f>SUMIFS('OTV-广告位'!$G:$G,'OTV-广告位'!$C:$C,Frequency!V$7,'OTV-广告位'!$A:$A,Frequency!$B13,'OTV-广告位'!$B:$B,'OTV-广告位'!$B$6)</f>
        <v>989231</v>
      </c>
      <c r="W13" s="22">
        <f>SUMIFS('OTV-广告位'!$G:$G,'OTV-广告位'!$C:$C,Frequency!W$7,'OTV-广告位'!$A:$A,Frequency!$B13,'OTV-广告位'!$B:$B,'OTV-广告位'!$B$6)</f>
        <v>299219</v>
      </c>
      <c r="X13" s="22">
        <f>SUMIFS('OTV-广告位'!$G:$G,'OTV-广告位'!$C:$C,Frequency!X$7,'OTV-广告位'!$A:$A,Frequency!$B13,'OTV-广告位'!$B:$B,'OTV-广告位'!$B$6)</f>
        <v>251914</v>
      </c>
      <c r="Y13" s="22">
        <f>SUMIFS('OTV-广告位'!$G:$G,'OTV-广告位'!$C:$C,Frequency!Y$7,'OTV-广告位'!$A:$A,Frequency!$B13,'OTV-广告位'!$B:$B,'OTV-广告位'!$B$6)</f>
        <v>182529</v>
      </c>
      <c r="Z13" s="22">
        <f>SUMIFS('OTV-广告位'!$G:$G,'OTV-广告位'!$C:$C,Frequency!Z$7,'OTV-广告位'!$A:$A,Frequency!$B13,'OTV-广告位'!$B:$B,'OTV-广告位'!$B$6)</f>
        <v>0</v>
      </c>
      <c r="AA13" s="22">
        <f>SUMIFS('OTV-广告位'!$I:$I,'OTV-广告位'!$C:$C,Frequency!AA$7,'OTV-广告位'!$A:$A,Frequency!$B13,'OTV-广告位'!$B:$B,'OTV-广告位'!$B$6)</f>
        <v>371236</v>
      </c>
      <c r="AB13" s="22">
        <f>SUMIFS('OTV-广告位'!$I:$I,'OTV-广告位'!$C:$C,Frequency!AB$7,'OTV-广告位'!$A:$A,Frequency!$B13,'OTV-广告位'!$B:$B,'OTV-广告位'!$B$6)</f>
        <v>72492</v>
      </c>
      <c r="AC13" s="22">
        <f>SUMIFS('OTV-广告位'!$I:$I,'OTV-广告位'!$C:$C,Frequency!AC$7,'OTV-广告位'!$A:$A,Frequency!$B13,'OTV-广告位'!$B:$B,'OTV-广告位'!$B$6)</f>
        <v>89147</v>
      </c>
      <c r="AD13" s="22">
        <f>SUMIFS('OTV-广告位'!$I:$I,'OTV-广告位'!$C:$C,Frequency!AD$7,'OTV-广告位'!$A:$A,Frequency!$B13,'OTV-广告位'!$B:$B,'OTV-广告位'!$B$6)</f>
        <v>117275</v>
      </c>
      <c r="AE13" s="22">
        <f>SUMIFS('OTV-广告位'!$I:$I,'OTV-广告位'!$C:$C,Frequency!AE$7,'OTV-广告位'!$A:$A,Frequency!$B13,'OTV-广告位'!$B:$B,'OTV-广告位'!$B$6)</f>
        <v>0</v>
      </c>
      <c r="AF13" s="22">
        <f>SUMIFS('OTV-广告位'!$J:$J,'OTV-广告位'!$C:$C,Frequency!AF$7,'OTV-广告位'!$A:$A,Frequency!$B13,'OTV-广告位'!$B:$B,'OTV-广告位'!$B$6)</f>
        <v>162151</v>
      </c>
      <c r="AG13" s="22">
        <f>SUMIFS('OTV-广告位'!$J:$J,'OTV-广告位'!$C:$C,Frequency!AG$7,'OTV-广告位'!$A:$A,Frequency!$B13,'OTV-广告位'!$B:$B,'OTV-广告位'!$B$6)</f>
        <v>24781</v>
      </c>
      <c r="AH13" s="22">
        <f>SUMIFS('OTV-广告位'!$J:$J,'OTV-广告位'!$C:$C,Frequency!AH$7,'OTV-广告位'!$A:$A,Frequency!$B13,'OTV-广告位'!$B:$B,'OTV-广告位'!$B$6)</f>
        <v>50992</v>
      </c>
      <c r="AI13" s="22">
        <f>SUMIFS('OTV-广告位'!$J:$J,'OTV-广告位'!$C:$C,Frequency!AI$7,'OTV-广告位'!$A:$A,Frequency!$B13,'OTV-广告位'!$B:$B,'OTV-广告位'!$B$6)</f>
        <v>34044</v>
      </c>
      <c r="AJ13" s="22">
        <f>SUMIFS('OTV-广告位'!$J:$J,'OTV-广告位'!$C:$C,Frequency!AJ$7,'OTV-广告位'!$A:$A,Frequency!$B13,'OTV-广告位'!$B:$B,'OTV-广告位'!$B$6)</f>
        <v>0</v>
      </c>
      <c r="AK13" s="22">
        <f>SUMIFS('OTV-广告位'!$K:$K,'OTV-广告位'!$C:$C,Frequency!AK$7,'OTV-广告位'!$A:$A,Frequency!$B13,'OTV-广告位'!$B:$B,'OTV-广告位'!$B$6)</f>
        <v>176415</v>
      </c>
      <c r="AL13" s="22">
        <f>SUMIFS('OTV-广告位'!$K:$K,'OTV-广告位'!$C:$C,Frequency!AL$7,'OTV-广告位'!$A:$A,Frequency!$B13,'OTV-广告位'!$B:$B,'OTV-广告位'!$B$6)</f>
        <v>28561</v>
      </c>
      <c r="AM13" s="22">
        <f>SUMIFS('OTV-广告位'!$K:$K,'OTV-广告位'!$C:$C,Frequency!AM$7,'OTV-广告位'!$A:$A,Frequency!$B13,'OTV-广告位'!$B:$B,'OTV-广告位'!$B$6)</f>
        <v>54329</v>
      </c>
      <c r="AN13" s="22">
        <f>SUMIFS('OTV-广告位'!$K:$K,'OTV-广告位'!$C:$C,Frequency!AN$7,'OTV-广告位'!$A:$A,Frequency!$B13,'OTV-广告位'!$B:$B,'OTV-广告位'!$B$6)</f>
        <v>16659</v>
      </c>
      <c r="AO13" s="22">
        <f>SUMIFS('OTV-广告位'!$K:$K,'OTV-广告位'!$C:$C,Frequency!AO$7,'OTV-广告位'!$A:$A,Frequency!$B13,'OTV-广告位'!$B:$B,'OTV-广告位'!$B$6)</f>
        <v>0</v>
      </c>
      <c r="AP13" s="22">
        <f>SUMIFS('OTV-广告位'!$L:$L,'OTV-广告位'!$C:$C,Frequency!AP$7,'OTV-广告位'!$A:$A,Frequency!$B13,'OTV-广告位'!$B:$B,'OTV-广告位'!$B$6)</f>
        <v>132295</v>
      </c>
      <c r="AQ13" s="22">
        <f>SUMIFS('OTV-广告位'!$L:$L,'OTV-广告位'!$C:$C,Frequency!AQ$7,'OTV-广告位'!$A:$A,Frequency!$B13,'OTV-广告位'!$B:$B,'OTV-广告位'!$B$6)</f>
        <v>34674</v>
      </c>
      <c r="AR13" s="22">
        <f>SUMIFS('OTV-广告位'!$L:$L,'OTV-广告位'!$C:$C,Frequency!AR$7,'OTV-广告位'!$A:$A,Frequency!$B13,'OTV-广告位'!$B:$B,'OTV-广告位'!$B$6)</f>
        <v>36730</v>
      </c>
      <c r="AS13" s="22">
        <f>SUMIFS('OTV-广告位'!$L:$L,'OTV-广告位'!$C:$C,Frequency!AS$7,'OTV-广告位'!$A:$A,Frequency!$B13,'OTV-广告位'!$B:$B,'OTV-广告位'!$B$6)</f>
        <v>6179</v>
      </c>
      <c r="AT13" s="22">
        <f>SUMIFS('OTV-广告位'!$L:$L,'OTV-广告位'!$C:$C,Frequency!AT$7,'OTV-广告位'!$A:$A,Frequency!$B13,'OTV-广告位'!$B:$B,'OTV-广告位'!$B$6)</f>
        <v>0</v>
      </c>
      <c r="AU13" s="22">
        <f>SUMIFS('OTV-广告位'!$M:$M,'OTV-广告位'!$C:$C,Frequency!AU$7,'OTV-广告位'!$A:$A,Frequency!$B13,'OTV-广告位'!$B:$B,'OTV-广告位'!$B$6)</f>
        <v>143608</v>
      </c>
      <c r="AV13" s="22">
        <f>SUMIFS('OTV-广告位'!$M:$M,'OTV-广告位'!$C:$C,Frequency!AV$7,'OTV-广告位'!$A:$A,Frequency!$B13,'OTV-广告位'!$B:$B,'OTV-广告位'!$B$6)</f>
        <v>64648</v>
      </c>
      <c r="AW13" s="22">
        <f>SUMIFS('OTV-广告位'!$M:$M,'OTV-广告位'!$C:$C,Frequency!AW$7,'OTV-广告位'!$A:$A,Frequency!$B13,'OTV-广告位'!$B:$B,'OTV-广告位'!$B$6)</f>
        <v>20543</v>
      </c>
      <c r="AX13" s="22">
        <f>SUMIFS('OTV-广告位'!$M:$M,'OTV-广告位'!$C:$C,Frequency!AX$7,'OTV-广告位'!$A:$A,Frequency!$B13,'OTV-广告位'!$B:$B,'OTV-广告位'!$B$6)</f>
        <v>8182</v>
      </c>
      <c r="AY13" s="22">
        <f>SUMIFS('OTV-广告位'!$M:$M,'OTV-广告位'!$C:$C,Frequency!AY$7,'OTV-广告位'!$A:$A,Frequency!$B13,'OTV-广告位'!$B:$B,'OTV-广告位'!$B$6)</f>
        <v>0</v>
      </c>
      <c r="AZ13" s="22">
        <f>SUMIFS('OTV-广告位'!$N:$N,'OTV-广告位'!$C:$C,Frequency!AZ$7,'OTV-广告位'!$A:$A,Frequency!$B13,'OTV-广告位'!$B:$B,'OTV-广告位'!$B$6)</f>
        <v>3526</v>
      </c>
      <c r="BA13" s="22">
        <f>SUMIFS('OTV-广告位'!$N:$N,'OTV-广告位'!$C:$C,Frequency!BA$7,'OTV-广告位'!$A:$A,Frequency!$B13,'OTV-广告位'!$B:$B,'OTV-广告位'!$B$6)</f>
        <v>74063</v>
      </c>
      <c r="BB13" s="22">
        <f>SUMIFS('OTV-广告位'!$N:$N,'OTV-广告位'!$C:$C,Frequency!BB$7,'OTV-广告位'!$A:$A,Frequency!$B13,'OTV-广告位'!$B:$B,'OTV-广告位'!$B$6)</f>
        <v>173</v>
      </c>
      <c r="BC13" s="22">
        <f>SUMIFS('OTV-广告位'!$N:$N,'OTV-广告位'!$C:$C,Frequency!BC$7,'OTV-广告位'!$A:$A,Frequency!$B13,'OTV-广告位'!$B:$B,'OTV-广告位'!$B$6)</f>
        <v>190</v>
      </c>
      <c r="BD13" s="22">
        <f>SUMIFS('OTV-广告位'!$N:$N,'OTV-广告位'!$C:$C,Frequency!BD$7,'OTV-广告位'!$A:$A,Frequency!$B13,'OTV-广告位'!$B:$B,'OTV-广告位'!$B$6)</f>
        <v>0</v>
      </c>
    </row>
    <row r="14" spans="2:56">
      <c r="B14" s="103" t="s">
        <v>121</v>
      </c>
      <c r="C14" s="26">
        <f t="shared" si="7"/>
        <v>0.46400389311506657</v>
      </c>
      <c r="D14" s="26">
        <f t="shared" si="8"/>
        <v>0.63464850509864823</v>
      </c>
      <c r="E14" s="26">
        <f t="shared" si="9"/>
        <v>0.43917399961461878</v>
      </c>
      <c r="F14" s="26">
        <f t="shared" si="10"/>
        <v>0.15188769591317144</v>
      </c>
      <c r="G14" s="26" t="e">
        <f t="shared" si="11"/>
        <v>#DIV/0!</v>
      </c>
      <c r="I14" s="19" t="str">
        <f t="shared" si="5"/>
        <v>武汉</v>
      </c>
      <c r="J14" s="68">
        <f t="shared" si="12"/>
        <v>2.9909713369164984E-3</v>
      </c>
      <c r="K14" s="68">
        <f t="shared" si="13"/>
        <v>0.14853998257738299</v>
      </c>
      <c r="L14" s="68">
        <f t="shared" si="14"/>
        <v>9.062207016609571E-4</v>
      </c>
      <c r="M14" s="68">
        <f t="shared" si="15"/>
        <v>6.972713121958645E-4</v>
      </c>
      <c r="N14" s="68" t="e">
        <f t="shared" si="16"/>
        <v>#DIV/0!</v>
      </c>
      <c r="P14" s="62" t="str">
        <f t="shared" si="17"/>
        <v>武汉</v>
      </c>
      <c r="Q14" s="22">
        <f>SUMIFS('OTV-广告位'!$E:$E,'OTV-广告位'!$C:$C,Frequency!Q$7,'OTV-广告位'!$A:$A,Frequency!$B14,'OTV-广告位'!$B:$B,'OTV-广告位'!$B$6)</f>
        <v>1488814</v>
      </c>
      <c r="R14" s="22">
        <f>SUMIFS('OTV-广告位'!$E:$E,'OTV-广告位'!$C:$C,Frequency!R$7,'OTV-广告位'!$A:$A,Frequency!$B14,'OTV-广告位'!$B:$B,'OTV-广告位'!$B$6)</f>
        <v>944749</v>
      </c>
      <c r="S14" s="22">
        <f>SUMIFS('OTV-广告位'!$E:$E,'OTV-广告位'!$C:$C,Frequency!S$7,'OTV-广告位'!$A:$A,Frequency!$B14,'OTV-广告位'!$B:$B,'OTV-广告位'!$B$6)</f>
        <v>446911</v>
      </c>
      <c r="T14" s="22">
        <f>SUMIFS('OTV-广告位'!$E:$E,'OTV-广告位'!$C:$C,Frequency!T$7,'OTV-广告位'!$A:$A,Frequency!$B14,'OTV-广告位'!$B:$B,'OTV-广告位'!$B$6)</f>
        <v>203651</v>
      </c>
      <c r="U14" s="22">
        <f>SUMIFS('OTV-广告位'!$E:$E,'OTV-广告位'!$C:$C,Frequency!U$7,'OTV-广告位'!$A:$A,Frequency!$B14,'OTV-广告位'!$B:$B,'OTV-广告位'!$B$6)</f>
        <v>0</v>
      </c>
      <c r="V14" s="22">
        <f>SUMIFS('OTV-广告位'!$G:$G,'OTV-广告位'!$C:$C,Frequency!V$7,'OTV-广告位'!$A:$A,Frequency!$B14,'OTV-广告位'!$B:$B,'OTV-广告位'!$B$6)</f>
        <v>591814</v>
      </c>
      <c r="W14" s="22">
        <f>SUMIFS('OTV-广告位'!$G:$G,'OTV-广告位'!$C:$C,Frequency!W$7,'OTV-广告位'!$A:$A,Frequency!$B14,'OTV-广告位'!$B:$B,'OTV-广告位'!$B$6)</f>
        <v>242123</v>
      </c>
      <c r="X14" s="22">
        <f>SUMIFS('OTV-广告位'!$G:$G,'OTV-广告位'!$C:$C,Frequency!X$7,'OTV-广告位'!$A:$A,Frequency!$B14,'OTV-广告位'!$B:$B,'OTV-广告位'!$B$6)</f>
        <v>186828</v>
      </c>
      <c r="Y14" s="22">
        <f>SUMIFS('OTV-广告位'!$G:$G,'OTV-广告位'!$C:$C,Frequency!Y$7,'OTV-广告位'!$A:$A,Frequency!$B14,'OTV-广告位'!$B:$B,'OTV-广告位'!$B$6)</f>
        <v>128437</v>
      </c>
      <c r="Z14" s="22">
        <f>SUMIFS('OTV-广告位'!$G:$G,'OTV-广告位'!$C:$C,Frequency!Z$7,'OTV-广告位'!$A:$A,Frequency!$B14,'OTV-广告位'!$B:$B,'OTV-广告位'!$B$6)</f>
        <v>0</v>
      </c>
      <c r="AA14" s="22">
        <f>SUMIFS('OTV-广告位'!$I:$I,'OTV-广告位'!$C:$C,Frequency!AA$7,'OTV-广告位'!$A:$A,Frequency!$B14,'OTV-广告位'!$B:$B,'OTV-广告位'!$B$6)</f>
        <v>214821</v>
      </c>
      <c r="AB14" s="22">
        <f>SUMIFS('OTV-广告位'!$I:$I,'OTV-广告位'!$C:$C,Frequency!AB$7,'OTV-广告位'!$A:$A,Frequency!$B14,'OTV-广告位'!$B:$B,'OTV-广告位'!$B$6)</f>
        <v>58134</v>
      </c>
      <c r="AC14" s="22">
        <f>SUMIFS('OTV-广告位'!$I:$I,'OTV-广告位'!$C:$C,Frequency!AC$7,'OTV-广告位'!$A:$A,Frequency!$B14,'OTV-广告位'!$B:$B,'OTV-广告位'!$B$6)</f>
        <v>67659</v>
      </c>
      <c r="AD14" s="22">
        <f>SUMIFS('OTV-广告位'!$I:$I,'OTV-广告位'!$C:$C,Frequency!AD$7,'OTV-广告位'!$A:$A,Frequency!$B14,'OTV-广告位'!$B:$B,'OTV-广告位'!$B$6)</f>
        <v>85719</v>
      </c>
      <c r="AE14" s="22">
        <f>SUMIFS('OTV-广告位'!$I:$I,'OTV-广告位'!$C:$C,Frequency!AE$7,'OTV-广告位'!$A:$A,Frequency!$B14,'OTV-广告位'!$B:$B,'OTV-广告位'!$B$6)</f>
        <v>0</v>
      </c>
      <c r="AF14" s="22">
        <f>SUMIFS('OTV-广告位'!$J:$J,'OTV-广告位'!$C:$C,Frequency!AF$7,'OTV-广告位'!$A:$A,Frequency!$B14,'OTV-广告位'!$B:$B,'OTV-广告位'!$B$6)</f>
        <v>102389</v>
      </c>
      <c r="AG14" s="22">
        <f>SUMIFS('OTV-广告位'!$J:$J,'OTV-广告位'!$C:$C,Frequency!AG$7,'OTV-广告位'!$A:$A,Frequency!$B14,'OTV-广告位'!$B:$B,'OTV-广告位'!$B$6)</f>
        <v>30326</v>
      </c>
      <c r="AH14" s="22">
        <f>SUMIFS('OTV-广告位'!$J:$J,'OTV-广告位'!$C:$C,Frequency!AH$7,'OTV-广告位'!$A:$A,Frequency!$B14,'OTV-广告位'!$B:$B,'OTV-广告位'!$B$6)</f>
        <v>37119</v>
      </c>
      <c r="AI14" s="22">
        <f>SUMIFS('OTV-广告位'!$J:$J,'OTV-广告位'!$C:$C,Frequency!AI$7,'OTV-广告位'!$A:$A,Frequency!$B14,'OTV-广告位'!$B:$B,'OTV-广告位'!$B$6)</f>
        <v>23210</v>
      </c>
      <c r="AJ14" s="22">
        <f>SUMIFS('OTV-广告位'!$J:$J,'OTV-广告位'!$C:$C,Frequency!AJ$7,'OTV-广告位'!$A:$A,Frequency!$B14,'OTV-广告位'!$B:$B,'OTV-广告位'!$B$6)</f>
        <v>0</v>
      </c>
      <c r="AK14" s="22">
        <f>SUMIFS('OTV-广告位'!$K:$K,'OTV-广告位'!$C:$C,Frequency!AK$7,'OTV-广告位'!$A:$A,Frequency!$B14,'OTV-广告位'!$B:$B,'OTV-广告位'!$B$6)</f>
        <v>112565</v>
      </c>
      <c r="AL14" s="22">
        <f>SUMIFS('OTV-广告位'!$K:$K,'OTV-广告位'!$C:$C,Frequency!AL$7,'OTV-广告位'!$A:$A,Frequency!$B14,'OTV-广告位'!$B:$B,'OTV-广告位'!$B$6)</f>
        <v>27948</v>
      </c>
      <c r="AM14" s="22">
        <f>SUMIFS('OTV-广告位'!$K:$K,'OTV-广告位'!$C:$C,Frequency!AM$7,'OTV-广告位'!$A:$A,Frequency!$B14,'OTV-广告位'!$B:$B,'OTV-广告位'!$B$6)</f>
        <v>39131</v>
      </c>
      <c r="AN14" s="22">
        <f>SUMIFS('OTV-广告位'!$K:$K,'OTV-广告位'!$C:$C,Frequency!AN$7,'OTV-广告位'!$A:$A,Frequency!$B14,'OTV-广告位'!$B:$B,'OTV-广告位'!$B$6)</f>
        <v>11188</v>
      </c>
      <c r="AO14" s="22">
        <f>SUMIFS('OTV-广告位'!$K:$K,'OTV-广告位'!$C:$C,Frequency!AO$7,'OTV-广告位'!$A:$A,Frequency!$B14,'OTV-广告位'!$B:$B,'OTV-广告位'!$B$6)</f>
        <v>0</v>
      </c>
      <c r="AP14" s="22">
        <f>SUMIFS('OTV-广告位'!$L:$L,'OTV-广告位'!$C:$C,Frequency!AP$7,'OTV-广告位'!$A:$A,Frequency!$B14,'OTV-广告位'!$B:$B,'OTV-广告位'!$B$6)</f>
        <v>83128</v>
      </c>
      <c r="AQ14" s="22">
        <f>SUMIFS('OTV-广告位'!$L:$L,'OTV-广告位'!$C:$C,Frequency!AQ$7,'OTV-广告位'!$A:$A,Frequency!$B14,'OTV-广告位'!$B:$B,'OTV-广告位'!$B$6)</f>
        <v>26789</v>
      </c>
      <c r="AR14" s="22">
        <f>SUMIFS('OTV-广告位'!$L:$L,'OTV-广告位'!$C:$C,Frequency!AR$7,'OTV-广告位'!$A:$A,Frequency!$B14,'OTV-广告位'!$B:$B,'OTV-广告位'!$B$6)</f>
        <v>27379</v>
      </c>
      <c r="AS14" s="22">
        <f>SUMIFS('OTV-广告位'!$L:$L,'OTV-广告位'!$C:$C,Frequency!AS$7,'OTV-广告位'!$A:$A,Frequency!$B14,'OTV-广告位'!$B:$B,'OTV-广告位'!$B$6)</f>
        <v>3794</v>
      </c>
      <c r="AT14" s="22">
        <f>SUMIFS('OTV-广告位'!$L:$L,'OTV-广告位'!$C:$C,Frequency!AT$7,'OTV-广告位'!$A:$A,Frequency!$B14,'OTV-广告位'!$B:$B,'OTV-广告位'!$B$6)</f>
        <v>0</v>
      </c>
      <c r="AU14" s="22">
        <f>SUMIFS('OTV-广告位'!$M:$M,'OTV-广告位'!$C:$C,Frequency!AU$7,'OTV-广告位'!$A:$A,Frequency!$B14,'OTV-广告位'!$B:$B,'OTV-广告位'!$B$6)</f>
        <v>76560</v>
      </c>
      <c r="AV14" s="22">
        <f>SUMIFS('OTV-广告位'!$M:$M,'OTV-广告位'!$C:$C,Frequency!AV$7,'OTV-广告位'!$A:$A,Frequency!$B14,'OTV-广告位'!$B:$B,'OTV-广告位'!$B$6)</f>
        <v>38822</v>
      </c>
      <c r="AW14" s="22">
        <f>SUMIFS('OTV-广告位'!$M:$M,'OTV-广告位'!$C:$C,Frequency!AW$7,'OTV-广告位'!$A:$A,Frequency!$B14,'OTV-广告位'!$B:$B,'OTV-广告位'!$B$6)</f>
        <v>15392</v>
      </c>
      <c r="AX14" s="22">
        <f>SUMIFS('OTV-广告位'!$M:$M,'OTV-广告位'!$C:$C,Frequency!AX$7,'OTV-广告位'!$A:$A,Frequency!$B14,'OTV-广告位'!$B:$B,'OTV-广告位'!$B$6)</f>
        <v>4435</v>
      </c>
      <c r="AY14" s="22">
        <f>SUMIFS('OTV-广告位'!$M:$M,'OTV-广告位'!$C:$C,Frequency!AY$7,'OTV-广告位'!$A:$A,Frequency!$B14,'OTV-广告位'!$B:$B,'OTV-广告位'!$B$6)</f>
        <v>0</v>
      </c>
      <c r="AZ14" s="22">
        <f>SUMIFS('OTV-广告位'!$N:$N,'OTV-广告位'!$C:$C,Frequency!AZ$7,'OTV-广告位'!$A:$A,Frequency!$B14,'OTV-广告位'!$B:$B,'OTV-广告位'!$B$6)</f>
        <v>2351</v>
      </c>
      <c r="BA14" s="22">
        <f>SUMIFS('OTV-广告位'!$N:$N,'OTV-广告位'!$C:$C,Frequency!BA$7,'OTV-广告位'!$A:$A,Frequency!$B14,'OTV-广告位'!$B:$B,'OTV-广告位'!$B$6)</f>
        <v>60104</v>
      </c>
      <c r="BB14" s="22">
        <f>SUMIFS('OTV-广告位'!$N:$N,'OTV-广告位'!$C:$C,Frequency!BB$7,'OTV-广告位'!$A:$A,Frequency!$B14,'OTV-广告位'!$B:$B,'OTV-广告位'!$B$6)</f>
        <v>148</v>
      </c>
      <c r="BC14" s="22">
        <f>SUMIFS('OTV-广告位'!$N:$N,'OTV-广告位'!$C:$C,Frequency!BC$7,'OTV-广告位'!$A:$A,Frequency!$B14,'OTV-广告位'!$B:$B,'OTV-广告位'!$B$6)</f>
        <v>91</v>
      </c>
      <c r="BD14" s="22">
        <f>SUMIFS('OTV-广告位'!$N:$N,'OTV-广告位'!$C:$C,Frequency!BD$7,'OTV-广告位'!$A:$A,Frequency!$B14,'OTV-广告位'!$B:$B,'OTV-广告位'!$B$6)</f>
        <v>0</v>
      </c>
    </row>
    <row r="15" spans="2:56">
      <c r="B15" s="103" t="s">
        <v>3</v>
      </c>
      <c r="C15" s="26">
        <f t="shared" si="7"/>
        <v>0.41844086211510012</v>
      </c>
      <c r="D15" s="26">
        <f t="shared" si="8"/>
        <v>0.75167256536134264</v>
      </c>
      <c r="E15" s="26">
        <f t="shared" si="9"/>
        <v>0.43215552944129426</v>
      </c>
      <c r="F15" s="26">
        <f t="shared" si="10"/>
        <v>0.10463581352188517</v>
      </c>
      <c r="G15" s="26" t="e">
        <f t="shared" si="11"/>
        <v>#DIV/0!</v>
      </c>
      <c r="I15" s="19" t="str">
        <f t="shared" si="5"/>
        <v>南京</v>
      </c>
      <c r="J15" s="68">
        <f t="shared" si="12"/>
        <v>2.1007185448228831E-3</v>
      </c>
      <c r="K15" s="68">
        <f t="shared" si="13"/>
        <v>0.15910000105275349</v>
      </c>
      <c r="L15" s="68">
        <f t="shared" si="14"/>
        <v>6.1155942876527103E-4</v>
      </c>
      <c r="M15" s="68">
        <f t="shared" si="15"/>
        <v>6.8265866162734975E-4</v>
      </c>
      <c r="N15" s="68" t="e">
        <f t="shared" si="16"/>
        <v>#DIV/0!</v>
      </c>
      <c r="P15" s="62" t="str">
        <f t="shared" si="17"/>
        <v>南京</v>
      </c>
      <c r="Q15" s="22">
        <f>SUMIFS('OTV-广告位'!$E:$E,'OTV-广告位'!$C:$C,Frequency!Q$7,'OTV-广告位'!$A:$A,Frequency!$B15,'OTV-广告位'!$B:$B,'OTV-广告位'!$B$6)</f>
        <v>948723</v>
      </c>
      <c r="R15" s="22">
        <f>SUMIFS('OTV-广告位'!$E:$E,'OTV-广告位'!$C:$C,Frequency!R$7,'OTV-广告位'!$A:$A,Frequency!$B15,'OTV-广告位'!$B:$B,'OTV-广告位'!$B$6)</f>
        <v>379956</v>
      </c>
      <c r="S15" s="22">
        <f>SUMIFS('OTV-广告位'!$E:$E,'OTV-广告位'!$C:$C,Frequency!S$7,'OTV-广告位'!$A:$A,Frequency!$B15,'OTV-广告位'!$B:$B,'OTV-广告位'!$B$6)</f>
        <v>209301</v>
      </c>
      <c r="T15" s="22">
        <f>SUMIFS('OTV-广告位'!$E:$E,'OTV-广告位'!$C:$C,Frequency!T$7,'OTV-广告位'!$A:$A,Frequency!$B15,'OTV-广告位'!$B:$B,'OTV-广告位'!$B$6)</f>
        <v>221194</v>
      </c>
      <c r="U15" s="22">
        <f>SUMIFS('OTV-广告位'!$E:$E,'OTV-广告位'!$C:$C,Frequency!U$7,'OTV-广告位'!$A:$A,Frequency!$B15,'OTV-广告位'!$B:$B,'OTV-广告位'!$B$6)</f>
        <v>0</v>
      </c>
      <c r="V15" s="22">
        <f>SUMIFS('OTV-广告位'!$G:$G,'OTV-广告位'!$C:$C,Frequency!V$7,'OTV-广告位'!$A:$A,Frequency!$B15,'OTV-广告位'!$B:$B,'OTV-广告位'!$B$6)</f>
        <v>396142</v>
      </c>
      <c r="W15" s="22">
        <f>SUMIFS('OTV-广告位'!$G:$G,'OTV-广告位'!$C:$C,Frequency!W$7,'OTV-广告位'!$A:$A,Frequency!$B15,'OTV-广告位'!$B:$B,'OTV-广告位'!$B$6)</f>
        <v>87590</v>
      </c>
      <c r="X15" s="22">
        <f>SUMIFS('OTV-广告位'!$G:$G,'OTV-广告位'!$C:$C,Frequency!X$7,'OTV-广告位'!$A:$A,Frequency!$B15,'OTV-广告位'!$B:$B,'OTV-广告位'!$B$6)</f>
        <v>87649</v>
      </c>
      <c r="Y15" s="22">
        <f>SUMIFS('OTV-广告位'!$G:$G,'OTV-广告位'!$C:$C,Frequency!Y$7,'OTV-广告位'!$A:$A,Frequency!$B15,'OTV-广告位'!$B:$B,'OTV-广告位'!$B$6)</f>
        <v>153026</v>
      </c>
      <c r="Z15" s="22">
        <f>SUMIFS('OTV-广告位'!$G:$G,'OTV-广告位'!$C:$C,Frequency!Z$7,'OTV-广告位'!$A:$A,Frequency!$B15,'OTV-广告位'!$B:$B,'OTV-广告位'!$B$6)</f>
        <v>0</v>
      </c>
      <c r="AA15" s="22">
        <f>SUMIFS('OTV-广告位'!$I:$I,'OTV-广告位'!$C:$C,Frequency!AA$7,'OTV-广告位'!$A:$A,Frequency!$B15,'OTV-广告位'!$B:$B,'OTV-广告位'!$B$6)</f>
        <v>164518</v>
      </c>
      <c r="AB15" s="22">
        <f>SUMIFS('OTV-广告位'!$I:$I,'OTV-广告位'!$C:$C,Frequency!AB$7,'OTV-广告位'!$A:$A,Frequency!$B15,'OTV-广告位'!$B:$B,'OTV-广告位'!$B$6)</f>
        <v>13422</v>
      </c>
      <c r="AC15" s="22">
        <f>SUMIFS('OTV-广告位'!$I:$I,'OTV-广告位'!$C:$C,Frequency!AC$7,'OTV-广告位'!$A:$A,Frequency!$B15,'OTV-广告位'!$B:$B,'OTV-广告位'!$B$6)</f>
        <v>31547</v>
      </c>
      <c r="AD15" s="22">
        <f>SUMIFS('OTV-广告位'!$I:$I,'OTV-广告位'!$C:$C,Frequency!AD$7,'OTV-广告位'!$A:$A,Frequency!$B15,'OTV-广告位'!$B:$B,'OTV-广告位'!$B$6)</f>
        <v>112001</v>
      </c>
      <c r="AE15" s="22">
        <f>SUMIFS('OTV-广告位'!$I:$I,'OTV-广告位'!$C:$C,Frequency!AE$7,'OTV-广告位'!$A:$A,Frequency!$B15,'OTV-广告位'!$B:$B,'OTV-广告位'!$B$6)</f>
        <v>0</v>
      </c>
      <c r="AF15" s="22">
        <f>SUMIFS('OTV-广告位'!$J:$J,'OTV-广告位'!$C:$C,Frequency!AF$7,'OTV-广告位'!$A:$A,Frequency!$B15,'OTV-广告位'!$B:$B,'OTV-广告位'!$B$6)</f>
        <v>65862</v>
      </c>
      <c r="AG15" s="22">
        <f>SUMIFS('OTV-广告位'!$J:$J,'OTV-广告位'!$C:$C,Frequency!AG$7,'OTV-广告位'!$A:$A,Frequency!$B15,'OTV-广告位'!$B:$B,'OTV-广告位'!$B$6)</f>
        <v>8329</v>
      </c>
      <c r="AH15" s="22">
        <f>SUMIFS('OTV-广告位'!$J:$J,'OTV-广告位'!$C:$C,Frequency!AH$7,'OTV-广告位'!$A:$A,Frequency!$B15,'OTV-广告位'!$B:$B,'OTV-广告位'!$B$6)</f>
        <v>18224</v>
      </c>
      <c r="AI15" s="22">
        <f>SUMIFS('OTV-广告位'!$J:$J,'OTV-广告位'!$C:$C,Frequency!AI$7,'OTV-广告位'!$A:$A,Frequency!$B15,'OTV-广告位'!$B:$B,'OTV-广告位'!$B$6)</f>
        <v>25013</v>
      </c>
      <c r="AJ15" s="22">
        <f>SUMIFS('OTV-广告位'!$J:$J,'OTV-广告位'!$C:$C,Frequency!AJ$7,'OTV-广告位'!$A:$A,Frequency!$B15,'OTV-广告位'!$B:$B,'OTV-广告位'!$B$6)</f>
        <v>0</v>
      </c>
      <c r="AK15" s="22">
        <f>SUMIFS('OTV-广告位'!$K:$K,'OTV-广告位'!$C:$C,Frequency!AK$7,'OTV-广告位'!$A:$A,Frequency!$B15,'OTV-广告位'!$B:$B,'OTV-广告位'!$B$6)</f>
        <v>65051</v>
      </c>
      <c r="AL15" s="22">
        <f>SUMIFS('OTV-广告位'!$K:$K,'OTV-广告位'!$C:$C,Frequency!AL$7,'OTV-广告位'!$A:$A,Frequency!$B15,'OTV-广告位'!$B:$B,'OTV-广告位'!$B$6)</f>
        <v>11466</v>
      </c>
      <c r="AM15" s="22">
        <f>SUMIFS('OTV-广告位'!$K:$K,'OTV-广告位'!$C:$C,Frequency!AM$7,'OTV-广告位'!$A:$A,Frequency!$B15,'OTV-广告位'!$B:$B,'OTV-广告位'!$B$6)</f>
        <v>18020</v>
      </c>
      <c r="AN15" s="22">
        <f>SUMIFS('OTV-广告位'!$K:$K,'OTV-广告位'!$C:$C,Frequency!AN$7,'OTV-广告位'!$A:$A,Frequency!$B15,'OTV-广告位'!$B:$B,'OTV-广告位'!$B$6)</f>
        <v>9083</v>
      </c>
      <c r="AO15" s="22">
        <f>SUMIFS('OTV-广告位'!$K:$K,'OTV-广告位'!$C:$C,Frequency!AO$7,'OTV-广告位'!$A:$A,Frequency!$B15,'OTV-广告位'!$B:$B,'OTV-广告位'!$B$6)</f>
        <v>0</v>
      </c>
      <c r="AP15" s="22">
        <f>SUMIFS('OTV-广告位'!$L:$L,'OTV-广告位'!$C:$C,Frequency!AP$7,'OTV-广告位'!$A:$A,Frequency!$B15,'OTV-广告位'!$B:$B,'OTV-广告位'!$B$6)</f>
        <v>48220</v>
      </c>
      <c r="AQ15" s="22">
        <f>SUMIFS('OTV-广告位'!$L:$L,'OTV-广告位'!$C:$C,Frequency!AQ$7,'OTV-广告位'!$A:$A,Frequency!$B15,'OTV-广告位'!$B:$B,'OTV-广告位'!$B$6)</f>
        <v>16838</v>
      </c>
      <c r="AR15" s="22">
        <f>SUMIFS('OTV-广告位'!$L:$L,'OTV-广告位'!$C:$C,Frequency!AR$7,'OTV-广告位'!$A:$A,Frequency!$B15,'OTV-广告位'!$B:$B,'OTV-广告位'!$B$6)</f>
        <v>12172</v>
      </c>
      <c r="AS15" s="22">
        <f>SUMIFS('OTV-广告位'!$L:$L,'OTV-广告位'!$C:$C,Frequency!AS$7,'OTV-广告位'!$A:$A,Frequency!$B15,'OTV-广告位'!$B:$B,'OTV-广告位'!$B$6)</f>
        <v>2878</v>
      </c>
      <c r="AT15" s="22">
        <f>SUMIFS('OTV-广告位'!$L:$L,'OTV-广告位'!$C:$C,Frequency!AT$7,'OTV-广告位'!$A:$A,Frequency!$B15,'OTV-广告位'!$B:$B,'OTV-广告位'!$B$6)</f>
        <v>0</v>
      </c>
      <c r="AU15" s="22">
        <f>SUMIFS('OTV-广告位'!$M:$M,'OTV-广告位'!$C:$C,Frequency!AU$7,'OTV-广告位'!$A:$A,Frequency!$B15,'OTV-广告位'!$B:$B,'OTV-广告位'!$B$6)</f>
        <v>51320</v>
      </c>
      <c r="AV15" s="22">
        <f>SUMIFS('OTV-广告位'!$M:$M,'OTV-广告位'!$C:$C,Frequency!AV$7,'OTV-广告位'!$A:$A,Frequency!$B15,'OTV-广告位'!$B:$B,'OTV-广告位'!$B$6)</f>
        <v>11110</v>
      </c>
      <c r="AW15" s="22">
        <f>SUMIFS('OTV-广告位'!$M:$M,'OTV-广告位'!$C:$C,Frequency!AW$7,'OTV-广告位'!$A:$A,Frequency!$B15,'OTV-广告位'!$B:$B,'OTV-广告位'!$B$6)</f>
        <v>7622</v>
      </c>
      <c r="AX15" s="22">
        <f>SUMIFS('OTV-广告位'!$M:$M,'OTV-广告位'!$C:$C,Frequency!AX$7,'OTV-广告位'!$A:$A,Frequency!$B15,'OTV-广告位'!$B:$B,'OTV-广告位'!$B$6)</f>
        <v>3965</v>
      </c>
      <c r="AY15" s="22">
        <f>SUMIFS('OTV-广告位'!$M:$M,'OTV-广告位'!$C:$C,Frequency!AY$7,'OTV-广告位'!$A:$A,Frequency!$B15,'OTV-广告位'!$B:$B,'OTV-广告位'!$B$6)</f>
        <v>0</v>
      </c>
      <c r="AZ15" s="22">
        <f>SUMIFS('OTV-广告位'!$N:$N,'OTV-广告位'!$C:$C,Frequency!AZ$7,'OTV-广告位'!$A:$A,Frequency!$B15,'OTV-广告位'!$B:$B,'OTV-广告位'!$B$6)</f>
        <v>1171</v>
      </c>
      <c r="BA15" s="22">
        <f>SUMIFS('OTV-广告位'!$N:$N,'OTV-广告位'!$C:$C,Frequency!BA$7,'OTV-广告位'!$A:$A,Frequency!$B15,'OTV-广告位'!$B:$B,'OTV-广告位'!$B$6)</f>
        <v>26425</v>
      </c>
      <c r="BB15" s="22">
        <f>SUMIFS('OTV-广告位'!$N:$N,'OTV-广告位'!$C:$C,Frequency!BB$7,'OTV-广告位'!$A:$A,Frequency!$B15,'OTV-广告位'!$B:$B,'OTV-广告位'!$B$6)</f>
        <v>64</v>
      </c>
      <c r="BC15" s="22">
        <f>SUMIFS('OTV-广告位'!$N:$N,'OTV-广告位'!$C:$C,Frequency!BC$7,'OTV-广告位'!$A:$A,Frequency!$B15,'OTV-广告位'!$B:$B,'OTV-广告位'!$B$6)</f>
        <v>86</v>
      </c>
      <c r="BD15" s="22">
        <f>SUMIFS('OTV-广告位'!$N:$N,'OTV-广告位'!$C:$C,Frequency!BD$7,'OTV-广告位'!$A:$A,Frequency!$B15,'OTV-广告位'!$B:$B,'OTV-广告位'!$B$6)</f>
        <v>0</v>
      </c>
    </row>
    <row r="16" spans="2:56">
      <c r="B16" s="103" t="s">
        <v>123</v>
      </c>
      <c r="C16" s="26">
        <f t="shared" si="7"/>
        <v>0.50792425395762819</v>
      </c>
      <c r="D16" s="26">
        <f t="shared" si="8"/>
        <v>0.7489995353127622</v>
      </c>
      <c r="E16" s="26">
        <f t="shared" si="9"/>
        <v>0.49135196077574528</v>
      </c>
      <c r="F16" s="26">
        <f t="shared" si="10"/>
        <v>0.13431696769269905</v>
      </c>
      <c r="G16" s="26" t="e">
        <f t="shared" si="11"/>
        <v>#DIV/0!</v>
      </c>
      <c r="I16" s="19" t="str">
        <f t="shared" si="5"/>
        <v>重庆</v>
      </c>
      <c r="J16" s="68">
        <f t="shared" si="12"/>
        <v>1.0692485550792177E-3</v>
      </c>
      <c r="K16" s="68">
        <f t="shared" si="13"/>
        <v>0.14454756443936589</v>
      </c>
      <c r="L16" s="68">
        <f t="shared" si="14"/>
        <v>9.0360617887966579E-4</v>
      </c>
      <c r="M16" s="68">
        <f t="shared" si="15"/>
        <v>5.6096886238588505E-4</v>
      </c>
      <c r="N16" s="68" t="e">
        <f t="shared" si="16"/>
        <v>#DIV/0!</v>
      </c>
      <c r="P16" s="62" t="str">
        <f t="shared" si="17"/>
        <v>重庆</v>
      </c>
      <c r="Q16" s="22">
        <f>SUMIFS('OTV-广告位'!$E:$E,'OTV-广告位'!$C:$C,Frequency!Q$7,'OTV-广告位'!$A:$A,Frequency!$B16,'OTV-广告位'!$B:$B,'OTV-广告位'!$B$6)</f>
        <v>1393502</v>
      </c>
      <c r="R16" s="22">
        <f>SUMIFS('OTV-广告位'!$E:$E,'OTV-广告位'!$C:$C,Frequency!R$7,'OTV-广告位'!$A:$A,Frequency!$B16,'OTV-广告位'!$B:$B,'OTV-广告位'!$B$6)</f>
        <v>1829045</v>
      </c>
      <c r="S16" s="22">
        <f>SUMIFS('OTV-广告位'!$E:$E,'OTV-广告位'!$C:$C,Frequency!S$7,'OTV-广告位'!$A:$A,Frequency!$B16,'OTV-广告位'!$B:$B,'OTV-广告位'!$B$6)</f>
        <v>291056</v>
      </c>
      <c r="T16" s="22">
        <f>SUMIFS('OTV-广告位'!$E:$E,'OTV-广告位'!$C:$C,Frequency!T$7,'OTV-广告位'!$A:$A,Frequency!$B16,'OTV-广告位'!$B:$B,'OTV-广告位'!$B$6)</f>
        <v>260264</v>
      </c>
      <c r="U16" s="22">
        <f>SUMIFS('OTV-广告位'!$E:$E,'OTV-广告位'!$C:$C,Frequency!U$7,'OTV-广告位'!$A:$A,Frequency!$B16,'OTV-广告位'!$B:$B,'OTV-广告位'!$B$6)</f>
        <v>0</v>
      </c>
      <c r="V16" s="22">
        <f>SUMIFS('OTV-广告位'!$G:$G,'OTV-广告位'!$C:$C,Frequency!V$7,'OTV-广告位'!$A:$A,Frequency!$B16,'OTV-广告位'!$B:$B,'OTV-广告位'!$B$6)</f>
        <v>555699</v>
      </c>
      <c r="W16" s="22">
        <f>SUMIFS('OTV-广告位'!$G:$G,'OTV-广告位'!$C:$C,Frequency!W$7,'OTV-广告位'!$A:$A,Frequency!$B16,'OTV-广告位'!$B:$B,'OTV-广告位'!$B$6)</f>
        <v>432549</v>
      </c>
      <c r="X16" s="22">
        <f>SUMIFS('OTV-广告位'!$G:$G,'OTV-广告位'!$C:$C,Frequency!X$7,'OTV-广告位'!$A:$A,Frequency!$B16,'OTV-广告位'!$B:$B,'OTV-广告位'!$B$6)</f>
        <v>114419</v>
      </c>
      <c r="Y16" s="22">
        <f>SUMIFS('OTV-广告位'!$G:$G,'OTV-广告位'!$C:$C,Frequency!Y$7,'OTV-广告位'!$A:$A,Frequency!$B16,'OTV-广告位'!$B:$B,'OTV-广告位'!$B$6)</f>
        <v>172964</v>
      </c>
      <c r="Z16" s="22">
        <f>SUMIFS('OTV-广告位'!$G:$G,'OTV-广告位'!$C:$C,Frequency!Z$7,'OTV-广告位'!$A:$A,Frequency!$B16,'OTV-广告位'!$B:$B,'OTV-广告位'!$B$6)</f>
        <v>0</v>
      </c>
      <c r="AA16" s="22">
        <f>SUMIFS('OTV-广告位'!$I:$I,'OTV-广告位'!$C:$C,Frequency!AA$7,'OTV-广告位'!$A:$A,Frequency!$B16,'OTV-广告位'!$B:$B,'OTV-广告位'!$B$6)</f>
        <v>175104</v>
      </c>
      <c r="AB16" s="22">
        <f>SUMIFS('OTV-广告位'!$I:$I,'OTV-广告位'!$C:$C,Frequency!AB$7,'OTV-广告位'!$A:$A,Frequency!$B16,'OTV-广告位'!$B:$B,'OTV-广告位'!$B$6)</f>
        <v>67918</v>
      </c>
      <c r="AC16" s="22">
        <f>SUMIFS('OTV-广告位'!$I:$I,'OTV-广告位'!$C:$C,Frequency!AC$7,'OTV-广告位'!$A:$A,Frequency!$B16,'OTV-广告位'!$B:$B,'OTV-广告位'!$B$6)</f>
        <v>35968</v>
      </c>
      <c r="AD16" s="22">
        <f>SUMIFS('OTV-广告位'!$I:$I,'OTV-广告位'!$C:$C,Frequency!AD$7,'OTV-广告位'!$A:$A,Frequency!$B16,'OTV-广告位'!$B:$B,'OTV-广告位'!$B$6)</f>
        <v>115419</v>
      </c>
      <c r="AE16" s="22">
        <f>SUMIFS('OTV-广告位'!$I:$I,'OTV-广告位'!$C:$C,Frequency!AE$7,'OTV-广告位'!$A:$A,Frequency!$B16,'OTV-广告位'!$B:$B,'OTV-广告位'!$B$6)</f>
        <v>0</v>
      </c>
      <c r="AF16" s="22">
        <f>SUMIFS('OTV-广告位'!$J:$J,'OTV-广告位'!$C:$C,Frequency!AF$7,'OTV-广告位'!$A:$A,Frequency!$B16,'OTV-广告位'!$B:$B,'OTV-广告位'!$B$6)</f>
        <v>98342</v>
      </c>
      <c r="AG16" s="22">
        <f>SUMIFS('OTV-广告位'!$J:$J,'OTV-广告位'!$C:$C,Frequency!AG$7,'OTV-广告位'!$A:$A,Frequency!$B16,'OTV-广告位'!$B:$B,'OTV-广告位'!$B$6)</f>
        <v>40652</v>
      </c>
      <c r="AH16" s="22">
        <f>SUMIFS('OTV-广告位'!$J:$J,'OTV-广告位'!$C:$C,Frequency!AH$7,'OTV-广告位'!$A:$A,Frequency!$B16,'OTV-广告位'!$B:$B,'OTV-广告位'!$B$6)</f>
        <v>22231</v>
      </c>
      <c r="AI16" s="22">
        <f>SUMIFS('OTV-广告位'!$J:$J,'OTV-广告位'!$C:$C,Frequency!AI$7,'OTV-广告位'!$A:$A,Frequency!$B16,'OTV-广告位'!$B:$B,'OTV-广告位'!$B$6)</f>
        <v>34313</v>
      </c>
      <c r="AJ16" s="22">
        <f>SUMIFS('OTV-广告位'!$J:$J,'OTV-广告位'!$C:$C,Frequency!AJ$7,'OTV-广告位'!$A:$A,Frequency!$B16,'OTV-广告位'!$B:$B,'OTV-广告位'!$B$6)</f>
        <v>0</v>
      </c>
      <c r="AK16" s="22">
        <f>SUMIFS('OTV-广告位'!$K:$K,'OTV-广告位'!$C:$C,Frequency!AK$7,'OTV-广告位'!$A:$A,Frequency!$B16,'OTV-广告位'!$B:$B,'OTV-广告位'!$B$6)</f>
        <v>152648</v>
      </c>
      <c r="AL16" s="22">
        <f>SUMIFS('OTV-广告位'!$K:$K,'OTV-广告位'!$C:$C,Frequency!AL$7,'OTV-广告位'!$A:$A,Frequency!$B16,'OTV-广告位'!$B:$B,'OTV-广告位'!$B$6)</f>
        <v>57306</v>
      </c>
      <c r="AM16" s="22">
        <f>SUMIFS('OTV-广告位'!$K:$K,'OTV-广告位'!$C:$C,Frequency!AM$7,'OTV-广告位'!$A:$A,Frequency!$B16,'OTV-广告位'!$B:$B,'OTV-广告位'!$B$6)</f>
        <v>26043</v>
      </c>
      <c r="AN16" s="22">
        <f>SUMIFS('OTV-广告位'!$K:$K,'OTV-广告位'!$C:$C,Frequency!AN$7,'OTV-广告位'!$A:$A,Frequency!$B16,'OTV-广告位'!$B:$B,'OTV-广告位'!$B$6)</f>
        <v>19033</v>
      </c>
      <c r="AO16" s="22">
        <f>SUMIFS('OTV-广告位'!$K:$K,'OTV-广告位'!$C:$C,Frequency!AO$7,'OTV-广告位'!$A:$A,Frequency!$B16,'OTV-广告位'!$B:$B,'OTV-广告位'!$B$6)</f>
        <v>0</v>
      </c>
      <c r="AP16" s="22">
        <f>SUMIFS('OTV-广告位'!$L:$L,'OTV-广告位'!$C:$C,Frequency!AP$7,'OTV-广告位'!$A:$A,Frequency!$B16,'OTV-广告位'!$B:$B,'OTV-广告位'!$B$6)</f>
        <v>85745</v>
      </c>
      <c r="AQ16" s="22">
        <f>SUMIFS('OTV-广告位'!$L:$L,'OTV-广告位'!$C:$C,Frequency!AQ$7,'OTV-广告位'!$A:$A,Frequency!$B16,'OTV-广告位'!$B:$B,'OTV-广告位'!$B$6)</f>
        <v>89844</v>
      </c>
      <c r="AR16" s="22">
        <f>SUMIFS('OTV-广告位'!$L:$L,'OTV-广告位'!$C:$C,Frequency!AR$7,'OTV-广告位'!$A:$A,Frequency!$B16,'OTV-广告位'!$B:$B,'OTV-广告位'!$B$6)</f>
        <v>18651</v>
      </c>
      <c r="AS16" s="22">
        <f>SUMIFS('OTV-广告位'!$L:$L,'OTV-广告位'!$C:$C,Frequency!AS$7,'OTV-广告位'!$A:$A,Frequency!$B16,'OTV-广告位'!$B:$B,'OTV-广告位'!$B$6)</f>
        <v>2021</v>
      </c>
      <c r="AT16" s="22">
        <f>SUMIFS('OTV-广告位'!$L:$L,'OTV-广告位'!$C:$C,Frequency!AT$7,'OTV-广告位'!$A:$A,Frequency!$B16,'OTV-广告位'!$B:$B,'OTV-广告位'!$B$6)</f>
        <v>0</v>
      </c>
      <c r="AU16" s="22">
        <f>SUMIFS('OTV-广告位'!$M:$M,'OTV-广告位'!$C:$C,Frequency!AU$7,'OTV-广告位'!$A:$A,Frequency!$B16,'OTV-广告位'!$B:$B,'OTV-广告位'!$B$6)</f>
        <v>43139</v>
      </c>
      <c r="AV16" s="22">
        <f>SUMIFS('OTV-广告位'!$M:$M,'OTV-广告位'!$C:$C,Frequency!AV$7,'OTV-广告位'!$A:$A,Frequency!$B16,'OTV-广告位'!$B:$B,'OTV-广告位'!$B$6)</f>
        <v>62104</v>
      </c>
      <c r="AW16" s="22">
        <f>SUMIFS('OTV-广告位'!$M:$M,'OTV-广告位'!$C:$C,Frequency!AW$7,'OTV-广告位'!$A:$A,Frequency!$B16,'OTV-广告位'!$B:$B,'OTV-广告位'!$B$6)</f>
        <v>11462</v>
      </c>
      <c r="AX16" s="22">
        <f>SUMIFS('OTV-广告位'!$M:$M,'OTV-广告位'!$C:$C,Frequency!AX$7,'OTV-广告位'!$A:$A,Frequency!$B16,'OTV-广告位'!$B:$B,'OTV-广告位'!$B$6)</f>
        <v>2123</v>
      </c>
      <c r="AY16" s="22">
        <f>SUMIFS('OTV-广告位'!$M:$M,'OTV-广告位'!$C:$C,Frequency!AY$7,'OTV-广告位'!$A:$A,Frequency!$B16,'OTV-广告位'!$B:$B,'OTV-广告位'!$B$6)</f>
        <v>0</v>
      </c>
      <c r="AZ16" s="22">
        <f>SUMIFS('OTV-广告位'!$N:$N,'OTV-广告位'!$C:$C,Frequency!AZ$7,'OTV-广告位'!$A:$A,Frequency!$B16,'OTV-广告位'!$B:$B,'OTV-广告位'!$B$6)</f>
        <v>721</v>
      </c>
      <c r="BA16" s="22">
        <f>SUMIFS('OTV-广告位'!$N:$N,'OTV-广告位'!$C:$C,Frequency!BA$7,'OTV-广告位'!$A:$A,Frequency!$B16,'OTV-广告位'!$B:$B,'OTV-广告位'!$B$6)</f>
        <v>114725</v>
      </c>
      <c r="BB16" s="22">
        <f>SUMIFS('OTV-广告位'!$N:$N,'OTV-广告位'!$C:$C,Frequency!BB$7,'OTV-广告位'!$A:$A,Frequency!$B16,'OTV-广告位'!$B:$B,'OTV-广告位'!$B$6)</f>
        <v>64</v>
      </c>
      <c r="BC16" s="22">
        <f>SUMIFS('OTV-广告位'!$N:$N,'OTV-广告位'!$C:$C,Frequency!BC$7,'OTV-广告位'!$A:$A,Frequency!$B16,'OTV-广告位'!$B:$B,'OTV-广告位'!$B$6)</f>
        <v>55</v>
      </c>
      <c r="BD16" s="22">
        <f>SUMIFS('OTV-广告位'!$N:$N,'OTV-广告位'!$C:$C,Frequency!BD$7,'OTV-广告位'!$A:$A,Frequency!$B16,'OTV-广告位'!$B:$B,'OTV-广告位'!$B$6)</f>
        <v>0</v>
      </c>
    </row>
    <row r="17" spans="2:56">
      <c r="B17" s="103" t="s">
        <v>118</v>
      </c>
      <c r="C17" s="26">
        <f t="shared" si="7"/>
        <v>0.36134190893810614</v>
      </c>
      <c r="D17" s="26">
        <f t="shared" si="8"/>
        <v>0.63827231458554412</v>
      </c>
      <c r="E17" s="26">
        <f t="shared" si="9"/>
        <v>0.40520099461251552</v>
      </c>
      <c r="F17" s="26">
        <f t="shared" si="10"/>
        <v>0.18737092205062597</v>
      </c>
      <c r="G17" s="26" t="e">
        <f t="shared" si="11"/>
        <v>#DIV/0!</v>
      </c>
      <c r="I17" s="19" t="str">
        <f t="shared" si="5"/>
        <v>昆明</v>
      </c>
      <c r="J17" s="68">
        <f t="shared" si="12"/>
        <v>2.764797554578017E-3</v>
      </c>
      <c r="K17" s="68">
        <f t="shared" si="13"/>
        <v>0.11909350376893615</v>
      </c>
      <c r="L17" s="68">
        <f t="shared" si="14"/>
        <v>5.0332554377134641E-4</v>
      </c>
      <c r="M17" s="68">
        <f t="shared" si="15"/>
        <v>1.4064018122185184E-3</v>
      </c>
      <c r="N17" s="68" t="e">
        <f t="shared" si="16"/>
        <v>#DIV/0!</v>
      </c>
      <c r="P17" s="62" t="str">
        <f t="shared" si="17"/>
        <v>昆明</v>
      </c>
      <c r="Q17" s="22">
        <f>SUMIFS('OTV-广告位'!$E:$E,'OTV-广告位'!$C:$C,Frequency!Q$7,'OTV-广告位'!$A:$A,Frequency!$B17,'OTV-广告位'!$B:$B,'OTV-广告位'!$B$6)</f>
        <v>832249</v>
      </c>
      <c r="R17" s="22">
        <f>SUMIFS('OTV-广告位'!$E:$E,'OTV-广告位'!$C:$C,Frequency!R$7,'OTV-广告位'!$A:$A,Frequency!$B17,'OTV-广告位'!$B:$B,'OTV-广告位'!$B$6)</f>
        <v>491916</v>
      </c>
      <c r="S17" s="22">
        <f>SUMIFS('OTV-广告位'!$E:$E,'OTV-广告位'!$C:$C,Frequency!S$7,'OTV-广告位'!$A:$A,Frequency!$B17,'OTV-广告位'!$B:$B,'OTV-广告位'!$B$6)</f>
        <v>111260</v>
      </c>
      <c r="T17" s="22">
        <f>SUMIFS('OTV-广告位'!$E:$E,'OTV-广告位'!$C:$C,Frequency!T$7,'OTV-广告位'!$A:$A,Frequency!$B17,'OTV-广告位'!$B:$B,'OTV-广告位'!$B$6)</f>
        <v>186291</v>
      </c>
      <c r="U17" s="22">
        <f>SUMIFS('OTV-广告位'!$E:$E,'OTV-广告位'!$C:$C,Frequency!U$7,'OTV-广告位'!$A:$A,Frequency!$B17,'OTV-广告位'!$B:$B,'OTV-广告位'!$B$6)</f>
        <v>0</v>
      </c>
      <c r="V17" s="22">
        <f>SUMIFS('OTV-广告位'!$G:$G,'OTV-广告位'!$C:$C,Frequency!V$7,'OTV-广告位'!$A:$A,Frequency!$B17,'OTV-广告位'!$B:$B,'OTV-广告位'!$B$6)</f>
        <v>377194</v>
      </c>
      <c r="W17" s="22">
        <f>SUMIFS('OTV-广告位'!$G:$G,'OTV-广告位'!$C:$C,Frequency!W$7,'OTV-广告位'!$A:$A,Frequency!$B17,'OTV-广告位'!$B:$B,'OTV-广告位'!$B$6)</f>
        <v>135696</v>
      </c>
      <c r="X17" s="22">
        <f>SUMIFS('OTV-广告位'!$G:$G,'OTV-广告位'!$C:$C,Frequency!X$7,'OTV-广告位'!$A:$A,Frequency!$B17,'OTV-广告位'!$B:$B,'OTV-广告位'!$B$6)</f>
        <v>48260</v>
      </c>
      <c r="Y17" s="22">
        <f>SUMIFS('OTV-广告位'!$G:$G,'OTV-广告位'!$C:$C,Frequency!Y$7,'OTV-广告位'!$A:$A,Frequency!$B17,'OTV-广告位'!$B:$B,'OTV-广告位'!$B$6)</f>
        <v>109430</v>
      </c>
      <c r="Z17" s="22">
        <f>SUMIFS('OTV-广告位'!$G:$G,'OTV-广告位'!$C:$C,Frequency!Z$7,'OTV-广告位'!$A:$A,Frequency!$B17,'OTV-广告位'!$B:$B,'OTV-广告位'!$B$6)</f>
        <v>0</v>
      </c>
      <c r="AA17" s="22">
        <f>SUMIFS('OTV-广告位'!$I:$I,'OTV-广告位'!$C:$C,Frequency!AA$7,'OTV-广告位'!$A:$A,Frequency!$B17,'OTV-广告位'!$B:$B,'OTV-广告位'!$B$6)</f>
        <v>172034</v>
      </c>
      <c r="AB17" s="22">
        <f>SUMIFS('OTV-广告位'!$I:$I,'OTV-广告位'!$C:$C,Frequency!AB$7,'OTV-广告位'!$A:$A,Frequency!$B17,'OTV-广告位'!$B:$B,'OTV-广告位'!$B$6)</f>
        <v>32459</v>
      </c>
      <c r="AC17" s="22">
        <f>SUMIFS('OTV-广告位'!$I:$I,'OTV-广告位'!$C:$C,Frequency!AC$7,'OTV-广告位'!$A:$A,Frequency!$B17,'OTV-广告位'!$B:$B,'OTV-广告位'!$B$6)</f>
        <v>18445</v>
      </c>
      <c r="AD17" s="22">
        <f>SUMIFS('OTV-广告位'!$I:$I,'OTV-广告位'!$C:$C,Frequency!AD$7,'OTV-广告位'!$A:$A,Frequency!$B17,'OTV-广告位'!$B:$B,'OTV-广告位'!$B$6)</f>
        <v>66198</v>
      </c>
      <c r="AE17" s="22">
        <f>SUMIFS('OTV-广告位'!$I:$I,'OTV-广告位'!$C:$C,Frequency!AE$7,'OTV-广告位'!$A:$A,Frequency!$B17,'OTV-广告位'!$B:$B,'OTV-广告位'!$B$6)</f>
        <v>0</v>
      </c>
      <c r="AF17" s="22">
        <f>SUMIFS('OTV-广告位'!$J:$J,'OTV-广告位'!$C:$C,Frequency!AF$7,'OTV-广告位'!$A:$A,Frequency!$B17,'OTV-广告位'!$B:$B,'OTV-广告位'!$B$6)</f>
        <v>68864</v>
      </c>
      <c r="AG17" s="22">
        <f>SUMIFS('OTV-广告位'!$J:$J,'OTV-广告位'!$C:$C,Frequency!AG$7,'OTV-广告位'!$A:$A,Frequency!$B17,'OTV-广告位'!$B:$B,'OTV-广告位'!$B$6)</f>
        <v>16626</v>
      </c>
      <c r="AH17" s="22">
        <f>SUMIFS('OTV-广告位'!$J:$J,'OTV-广告位'!$C:$C,Frequency!AH$7,'OTV-广告位'!$A:$A,Frequency!$B17,'OTV-广告位'!$B:$B,'OTV-广告位'!$B$6)</f>
        <v>10260</v>
      </c>
      <c r="AI17" s="22">
        <f>SUMIFS('OTV-广告位'!$J:$J,'OTV-广告位'!$C:$C,Frequency!AI$7,'OTV-广告位'!$A:$A,Frequency!$B17,'OTV-广告位'!$B:$B,'OTV-广告位'!$B$6)</f>
        <v>22728</v>
      </c>
      <c r="AJ17" s="22">
        <f>SUMIFS('OTV-广告位'!$J:$J,'OTV-广告位'!$C:$C,Frequency!AJ$7,'OTV-广告位'!$A:$A,Frequency!$B17,'OTV-广告位'!$B:$B,'OTV-广告位'!$B$6)</f>
        <v>0</v>
      </c>
      <c r="AK17" s="22">
        <f>SUMIFS('OTV-广告位'!$K:$K,'OTV-广告位'!$C:$C,Frequency!AK$7,'OTV-广告位'!$A:$A,Frequency!$B17,'OTV-广告位'!$B:$B,'OTV-广告位'!$B$6)</f>
        <v>61363</v>
      </c>
      <c r="AL17" s="22">
        <f>SUMIFS('OTV-广告位'!$K:$K,'OTV-广告位'!$C:$C,Frequency!AL$7,'OTV-广告位'!$A:$A,Frequency!$B17,'OTV-广告位'!$B:$B,'OTV-广告位'!$B$6)</f>
        <v>26525</v>
      </c>
      <c r="AM17" s="22">
        <f>SUMIFS('OTV-广告位'!$K:$K,'OTV-广告位'!$C:$C,Frequency!AM$7,'OTV-广告位'!$A:$A,Frequency!$B17,'OTV-广告位'!$B:$B,'OTV-广告位'!$B$6)</f>
        <v>9743</v>
      </c>
      <c r="AN17" s="22">
        <f>SUMIFS('OTV-广告位'!$K:$K,'OTV-广告位'!$C:$C,Frequency!AN$7,'OTV-广告位'!$A:$A,Frequency!$B17,'OTV-广告位'!$B:$B,'OTV-广告位'!$B$6)</f>
        <v>12230</v>
      </c>
      <c r="AO17" s="22">
        <f>SUMIFS('OTV-广告位'!$K:$K,'OTV-广告位'!$C:$C,Frequency!AO$7,'OTV-广告位'!$A:$A,Frequency!$B17,'OTV-广告位'!$B:$B,'OTV-广告位'!$B$6)</f>
        <v>0</v>
      </c>
      <c r="AP17" s="22">
        <f>SUMIFS('OTV-广告位'!$L:$L,'OTV-广告位'!$C:$C,Frequency!AP$7,'OTV-广告位'!$A:$A,Frequency!$B17,'OTV-广告位'!$B:$B,'OTV-广告位'!$B$6)</f>
        <v>38568</v>
      </c>
      <c r="AQ17" s="22">
        <f>SUMIFS('OTV-广告位'!$L:$L,'OTV-广告位'!$C:$C,Frequency!AQ$7,'OTV-广告位'!$A:$A,Frequency!$B17,'OTV-广告位'!$B:$B,'OTV-广告位'!$B$6)</f>
        <v>12384</v>
      </c>
      <c r="AR17" s="22">
        <f>SUMIFS('OTV-广告位'!$L:$L,'OTV-广告位'!$C:$C,Frequency!AR$7,'OTV-广告位'!$A:$A,Frequency!$B17,'OTV-广告位'!$B:$B,'OTV-广告位'!$B$6)</f>
        <v>6050</v>
      </c>
      <c r="AS17" s="22">
        <f>SUMIFS('OTV-广告位'!$L:$L,'OTV-广告位'!$C:$C,Frequency!AS$7,'OTV-广告位'!$A:$A,Frequency!$B17,'OTV-广告位'!$B:$B,'OTV-广告位'!$B$6)</f>
        <v>3685</v>
      </c>
      <c r="AT17" s="22">
        <f>SUMIFS('OTV-广告位'!$L:$L,'OTV-广告位'!$C:$C,Frequency!AT$7,'OTV-广告位'!$A:$A,Frequency!$B17,'OTV-广告位'!$B:$B,'OTV-广告位'!$B$6)</f>
        <v>0</v>
      </c>
      <c r="AU17" s="22">
        <f>SUMIFS('OTV-广告位'!$M:$M,'OTV-广告位'!$C:$C,Frequency!AU$7,'OTV-广告位'!$A:$A,Frequency!$B17,'OTV-广告位'!$B:$B,'OTV-广告位'!$B$6)</f>
        <v>35720</v>
      </c>
      <c r="AV17" s="22">
        <f>SUMIFS('OTV-广告位'!$M:$M,'OTV-广告位'!$C:$C,Frequency!AV$7,'OTV-广告位'!$A:$A,Frequency!$B17,'OTV-广告位'!$B:$B,'OTV-广告位'!$B$6)</f>
        <v>25235</v>
      </c>
      <c r="AW17" s="22">
        <f>SUMIFS('OTV-广告位'!$M:$M,'OTV-广告位'!$C:$C,Frequency!AW$7,'OTV-广告位'!$A:$A,Frequency!$B17,'OTV-广告位'!$B:$B,'OTV-广告位'!$B$6)</f>
        <v>3735</v>
      </c>
      <c r="AX17" s="22">
        <f>SUMIFS('OTV-广告位'!$M:$M,'OTV-广告位'!$C:$C,Frequency!AX$7,'OTV-广告位'!$A:$A,Frequency!$B17,'OTV-广告位'!$B:$B,'OTV-广告位'!$B$6)</f>
        <v>4396</v>
      </c>
      <c r="AY17" s="22">
        <f>SUMIFS('OTV-广告位'!$M:$M,'OTV-广告位'!$C:$C,Frequency!AY$7,'OTV-广告位'!$A:$A,Frequency!$B17,'OTV-广告位'!$B:$B,'OTV-广告位'!$B$6)</f>
        <v>0</v>
      </c>
      <c r="AZ17" s="22">
        <f>SUMIFS('OTV-广告位'!$N:$N,'OTV-广告位'!$C:$C,Frequency!AZ$7,'OTV-广告位'!$A:$A,Frequency!$B17,'OTV-广告位'!$B:$B,'OTV-广告位'!$B$6)</f>
        <v>645</v>
      </c>
      <c r="BA17" s="22">
        <f>SUMIFS('OTV-广告位'!$N:$N,'OTV-广告位'!$C:$C,Frequency!BA$7,'OTV-广告位'!$A:$A,Frequency!$B17,'OTV-广告位'!$B:$B,'OTV-广告位'!$B$6)</f>
        <v>22467</v>
      </c>
      <c r="BB17" s="22">
        <f>SUMIFS('OTV-广告位'!$N:$N,'OTV-广告位'!$C:$C,Frequency!BB$7,'OTV-广告位'!$A:$A,Frequency!$B17,'OTV-广告位'!$B:$B,'OTV-广告位'!$B$6)</f>
        <v>27</v>
      </c>
      <c r="BC17" s="22">
        <f>SUMIFS('OTV-广告位'!$N:$N,'OTV-广告位'!$C:$C,Frequency!BC$7,'OTV-广告位'!$A:$A,Frequency!$B17,'OTV-广告位'!$B:$B,'OTV-广告位'!$B$6)</f>
        <v>193</v>
      </c>
      <c r="BD17" s="22">
        <f>SUMIFS('OTV-广告位'!$N:$N,'OTV-广告位'!$C:$C,Frequency!BD$7,'OTV-广告位'!$A:$A,Frequency!$B17,'OTV-广告位'!$B:$B,'OTV-广告位'!$B$6)</f>
        <v>0</v>
      </c>
    </row>
    <row r="18" spans="2:56">
      <c r="B18" s="103" t="s">
        <v>126</v>
      </c>
      <c r="C18" s="26">
        <f t="shared" si="7"/>
        <v>0.37110597361781572</v>
      </c>
      <c r="D18" s="26">
        <f t="shared" si="8"/>
        <v>0.4721208159434136</v>
      </c>
      <c r="E18" s="26">
        <f t="shared" si="9"/>
        <v>0.38354089064324232</v>
      </c>
      <c r="F18" s="26">
        <f t="shared" si="10"/>
        <v>0.19435899261187692</v>
      </c>
      <c r="G18" s="26" t="e">
        <f t="shared" si="11"/>
        <v>#DIV/0!</v>
      </c>
      <c r="I18" s="19" t="str">
        <f t="shared" si="5"/>
        <v>青岛</v>
      </c>
      <c r="J18" s="68">
        <f t="shared" si="12"/>
        <v>3.9921033568693634E-3</v>
      </c>
      <c r="K18" s="68">
        <f t="shared" si="13"/>
        <v>8.3143922533330472E-2</v>
      </c>
      <c r="L18" s="68">
        <f t="shared" si="14"/>
        <v>5.5156514356187133E-4</v>
      </c>
      <c r="M18" s="68">
        <f t="shared" si="15"/>
        <v>1.3195481208929433E-3</v>
      </c>
      <c r="N18" s="68" t="e">
        <f t="shared" si="16"/>
        <v>#DIV/0!</v>
      </c>
      <c r="P18" s="62" t="str">
        <f t="shared" si="17"/>
        <v>青岛</v>
      </c>
      <c r="Q18" s="22">
        <f>SUMIFS('OTV-广告位'!$E:$E,'OTV-广告位'!$C:$C,Frequency!Q$7,'OTV-广告位'!$A:$A,Frequency!$B18,'OTV-广告位'!$B:$B,'OTV-广告位'!$B$6)</f>
        <v>1507476</v>
      </c>
      <c r="R18" s="22">
        <f>SUMIFS('OTV-广告位'!$E:$E,'OTV-广告位'!$C:$C,Frequency!R$7,'OTV-广告位'!$A:$A,Frequency!$B18,'OTV-广告位'!$B:$B,'OTV-广告位'!$B$6)</f>
        <v>887401</v>
      </c>
      <c r="S18" s="22">
        <f>SUMIFS('OTV-广告位'!$E:$E,'OTV-广告位'!$C:$C,Frequency!S$7,'OTV-广告位'!$A:$A,Frequency!$B18,'OTV-广告位'!$B:$B,'OTV-广告位'!$B$6)</f>
        <v>161359</v>
      </c>
      <c r="T18" s="22">
        <f>SUMIFS('OTV-广告位'!$E:$E,'OTV-广告位'!$C:$C,Frequency!T$7,'OTV-广告位'!$A:$A,Frequency!$B18,'OTV-广告位'!$B:$B,'OTV-广告位'!$B$6)</f>
        <v>340268</v>
      </c>
      <c r="U18" s="22">
        <f>SUMIFS('OTV-广告位'!$E:$E,'OTV-广告位'!$C:$C,Frequency!U$7,'OTV-广告位'!$A:$A,Frequency!$B18,'OTV-广告位'!$B:$B,'OTV-广告位'!$B$6)</f>
        <v>0</v>
      </c>
      <c r="V18" s="22">
        <f>SUMIFS('OTV-广告位'!$G:$G,'OTV-广告位'!$C:$C,Frequency!V$7,'OTV-广告位'!$A:$A,Frequency!$B18,'OTV-广告位'!$B:$B,'OTV-广告位'!$B$6)</f>
        <v>663099</v>
      </c>
      <c r="W18" s="22">
        <f>SUMIFS('OTV-广告位'!$G:$G,'OTV-广告位'!$C:$C,Frequency!W$7,'OTV-广告位'!$A:$A,Frequency!$B18,'OTV-广告位'!$B:$B,'OTV-广告位'!$B$6)</f>
        <v>298305</v>
      </c>
      <c r="X18" s="22">
        <f>SUMIFS('OTV-广告位'!$G:$G,'OTV-广告位'!$C:$C,Frequency!X$7,'OTV-广告位'!$A:$A,Frequency!$B18,'OTV-广告位'!$B:$B,'OTV-广告位'!$B$6)</f>
        <v>71948</v>
      </c>
      <c r="Y18" s="22">
        <f>SUMIFS('OTV-广告位'!$G:$G,'OTV-广告位'!$C:$C,Frequency!Y$7,'OTV-广告位'!$A:$A,Frequency!$B18,'OTV-广告位'!$B:$B,'OTV-广告位'!$B$6)</f>
        <v>196667</v>
      </c>
      <c r="Z18" s="22">
        <f>SUMIFS('OTV-广告位'!$G:$G,'OTV-广告位'!$C:$C,Frequency!Z$7,'OTV-广告位'!$A:$A,Frequency!$B18,'OTV-广告位'!$B:$B,'OTV-广告位'!$B$6)</f>
        <v>0</v>
      </c>
      <c r="AA18" s="22">
        <f>SUMIFS('OTV-广告位'!$I:$I,'OTV-广告位'!$C:$C,Frequency!AA$7,'OTV-广告位'!$A:$A,Frequency!$B18,'OTV-广告位'!$B:$B,'OTV-广告位'!$B$6)</f>
        <v>301854</v>
      </c>
      <c r="AB18" s="22">
        <f>SUMIFS('OTV-广告位'!$I:$I,'OTV-广告位'!$C:$C,Frequency!AB$7,'OTV-广告位'!$A:$A,Frequency!$B18,'OTV-广告位'!$B:$B,'OTV-广告位'!$B$6)</f>
        <v>117079</v>
      </c>
      <c r="AC18" s="22">
        <f>SUMIFS('OTV-广告位'!$I:$I,'OTV-广告位'!$C:$C,Frequency!AC$7,'OTV-广告位'!$A:$A,Frequency!$B18,'OTV-广告位'!$B:$B,'OTV-广告位'!$B$6)</f>
        <v>29645</v>
      </c>
      <c r="AD18" s="22">
        <f>SUMIFS('OTV-广告位'!$I:$I,'OTV-广告位'!$C:$C,Frequency!AD$7,'OTV-广告位'!$A:$A,Frequency!$B18,'OTV-广告位'!$B:$B,'OTV-广告位'!$B$6)</f>
        <v>120578</v>
      </c>
      <c r="AE18" s="22">
        <f>SUMIFS('OTV-广告位'!$I:$I,'OTV-广告位'!$C:$C,Frequency!AE$7,'OTV-广告位'!$A:$A,Frequency!$B18,'OTV-广告位'!$B:$B,'OTV-广告位'!$B$6)</f>
        <v>0</v>
      </c>
      <c r="AF18" s="22">
        <f>SUMIFS('OTV-广告位'!$J:$J,'OTV-广告位'!$C:$C,Frequency!AF$7,'OTV-广告位'!$A:$A,Frequency!$B18,'OTV-广告位'!$B:$B,'OTV-广告位'!$B$6)</f>
        <v>115165</v>
      </c>
      <c r="AG18" s="22">
        <f>SUMIFS('OTV-广告位'!$J:$J,'OTV-广告位'!$C:$C,Frequency!AG$7,'OTV-广告位'!$A:$A,Frequency!$B18,'OTV-广告位'!$B:$B,'OTV-广告位'!$B$6)</f>
        <v>40390</v>
      </c>
      <c r="AH18" s="22">
        <f>SUMIFS('OTV-广告位'!$J:$J,'OTV-广告位'!$C:$C,Frequency!AH$7,'OTV-广告位'!$A:$A,Frequency!$B18,'OTV-广告位'!$B:$B,'OTV-广告位'!$B$6)</f>
        <v>14708</v>
      </c>
      <c r="AI18" s="22">
        <f>SUMIFS('OTV-广告位'!$J:$J,'OTV-广告位'!$C:$C,Frequency!AI$7,'OTV-广告位'!$A:$A,Frequency!$B18,'OTV-广告位'!$B:$B,'OTV-广告位'!$B$6)</f>
        <v>37865</v>
      </c>
      <c r="AJ18" s="22">
        <f>SUMIFS('OTV-广告位'!$J:$J,'OTV-广告位'!$C:$C,Frequency!AJ$7,'OTV-广告位'!$A:$A,Frequency!$B18,'OTV-广告位'!$B:$B,'OTV-广告位'!$B$6)</f>
        <v>0</v>
      </c>
      <c r="AK18" s="22">
        <f>SUMIFS('OTV-广告位'!$K:$K,'OTV-广告位'!$C:$C,Frequency!AK$7,'OTV-广告位'!$A:$A,Frequency!$B18,'OTV-广告位'!$B:$B,'OTV-广告位'!$B$6)</f>
        <v>98657</v>
      </c>
      <c r="AL18" s="22">
        <f>SUMIFS('OTV-广告位'!$K:$K,'OTV-广告位'!$C:$C,Frequency!AL$7,'OTV-广告位'!$A:$A,Frequency!$B18,'OTV-广告位'!$B:$B,'OTV-广告位'!$B$6)</f>
        <v>30937</v>
      </c>
      <c r="AM18" s="22">
        <f>SUMIFS('OTV-广告位'!$K:$K,'OTV-广告位'!$C:$C,Frequency!AM$7,'OTV-广告位'!$A:$A,Frequency!$B18,'OTV-广告位'!$B:$B,'OTV-广告位'!$B$6)</f>
        <v>13436</v>
      </c>
      <c r="AN18" s="22">
        <f>SUMIFS('OTV-广告位'!$K:$K,'OTV-广告位'!$C:$C,Frequency!AN$7,'OTV-广告位'!$A:$A,Frequency!$B18,'OTV-广告位'!$B:$B,'OTV-广告位'!$B$6)</f>
        <v>20543</v>
      </c>
      <c r="AO18" s="22">
        <f>SUMIFS('OTV-广告位'!$K:$K,'OTV-广告位'!$C:$C,Frequency!AO$7,'OTV-广告位'!$A:$A,Frequency!$B18,'OTV-广告位'!$B:$B,'OTV-广告位'!$B$6)</f>
        <v>0</v>
      </c>
      <c r="AP18" s="22">
        <f>SUMIFS('OTV-广告位'!$L:$L,'OTV-广告位'!$C:$C,Frequency!AP$7,'OTV-广告位'!$A:$A,Frequency!$B18,'OTV-广告位'!$B:$B,'OTV-广告位'!$B$6)</f>
        <v>63812</v>
      </c>
      <c r="AQ18" s="22">
        <f>SUMIFS('OTV-广告位'!$L:$L,'OTV-广告位'!$C:$C,Frequency!AQ$7,'OTV-广告位'!$A:$A,Frequency!$B18,'OTV-广告位'!$B:$B,'OTV-广告位'!$B$6)</f>
        <v>26546</v>
      </c>
      <c r="AR18" s="22">
        <f>SUMIFS('OTV-广告位'!$L:$L,'OTV-广告位'!$C:$C,Frequency!AR$7,'OTV-广告位'!$A:$A,Frequency!$B18,'OTV-广告位'!$B:$B,'OTV-广告位'!$B$6)</f>
        <v>8894</v>
      </c>
      <c r="AS18" s="22">
        <f>SUMIFS('OTV-广告位'!$L:$L,'OTV-广告位'!$C:$C,Frequency!AS$7,'OTV-广告位'!$A:$A,Frequency!$B18,'OTV-广告位'!$B:$B,'OTV-广告位'!$B$6)</f>
        <v>6523</v>
      </c>
      <c r="AT18" s="22">
        <f>SUMIFS('OTV-广告位'!$L:$L,'OTV-广告位'!$C:$C,Frequency!AT$7,'OTV-广告位'!$A:$A,Frequency!$B18,'OTV-广告位'!$B:$B,'OTV-广告位'!$B$6)</f>
        <v>0</v>
      </c>
      <c r="AU18" s="22">
        <f>SUMIFS('OTV-广告位'!$M:$M,'OTV-广告位'!$C:$C,Frequency!AU$7,'OTV-广告位'!$A:$A,Frequency!$B18,'OTV-广告位'!$B:$B,'OTV-广告位'!$B$6)</f>
        <v>81006</v>
      </c>
      <c r="AV18" s="22">
        <f>SUMIFS('OTV-广告位'!$M:$M,'OTV-广告位'!$C:$C,Frequency!AV$7,'OTV-广告位'!$A:$A,Frequency!$B18,'OTV-广告位'!$B:$B,'OTV-广告位'!$B$6)</f>
        <v>50667</v>
      </c>
      <c r="AW18" s="22">
        <f>SUMIFS('OTV-广告位'!$M:$M,'OTV-广告位'!$C:$C,Frequency!AW$7,'OTV-广告位'!$A:$A,Frequency!$B18,'OTV-广告位'!$B:$B,'OTV-广告位'!$B$6)</f>
        <v>5236</v>
      </c>
      <c r="AX18" s="22">
        <f>SUMIFS('OTV-广告位'!$M:$M,'OTV-广告位'!$C:$C,Frequency!AX$7,'OTV-广告位'!$A:$A,Frequency!$B18,'OTV-广告位'!$B:$B,'OTV-广告位'!$B$6)</f>
        <v>10968</v>
      </c>
      <c r="AY18" s="22">
        <f>SUMIFS('OTV-广告位'!$M:$M,'OTV-广告位'!$C:$C,Frequency!AY$7,'OTV-广告位'!$A:$A,Frequency!$B18,'OTV-广告位'!$B:$B,'OTV-广告位'!$B$6)</f>
        <v>0</v>
      </c>
      <c r="AZ18" s="22">
        <f>SUMIFS('OTV-广告位'!$N:$N,'OTV-广告位'!$C:$C,Frequency!AZ$7,'OTV-广告位'!$A:$A,Frequency!$B18,'OTV-广告位'!$B:$B,'OTV-广告位'!$B$6)</f>
        <v>2605</v>
      </c>
      <c r="BA18" s="22">
        <f>SUMIFS('OTV-广告位'!$N:$N,'OTV-广告位'!$C:$C,Frequency!BA$7,'OTV-广告位'!$A:$A,Frequency!$B18,'OTV-广告位'!$B:$B,'OTV-广告位'!$B$6)</f>
        <v>32686</v>
      </c>
      <c r="BB18" s="22">
        <f>SUMIFS('OTV-广告位'!$N:$N,'OTV-广告位'!$C:$C,Frequency!BB$7,'OTV-广告位'!$A:$A,Frequency!$B18,'OTV-广告位'!$B:$B,'OTV-广告位'!$B$6)</f>
        <v>29</v>
      </c>
      <c r="BC18" s="22">
        <f>SUMIFS('OTV-广告位'!$N:$N,'OTV-广告位'!$C:$C,Frequency!BC$7,'OTV-广告位'!$A:$A,Frequency!$B18,'OTV-广告位'!$B:$B,'OTV-广告位'!$B$6)</f>
        <v>190</v>
      </c>
      <c r="BD18" s="22">
        <f>SUMIFS('OTV-广告位'!$N:$N,'OTV-广告位'!$C:$C,Frequency!BD$7,'OTV-广告位'!$A:$A,Frequency!$B18,'OTV-广告位'!$B:$B,'OTV-广告位'!$B$6)</f>
        <v>0</v>
      </c>
    </row>
    <row r="19" spans="2:56">
      <c r="B19" s="103" t="s">
        <v>0</v>
      </c>
      <c r="C19" s="26">
        <f t="shared" si="7"/>
        <v>0.43831874748698196</v>
      </c>
      <c r="D19" s="26">
        <f t="shared" si="8"/>
        <v>0.69309076286080251</v>
      </c>
      <c r="E19" s="26">
        <f t="shared" si="9"/>
        <v>0.46357647508115335</v>
      </c>
      <c r="F19" s="26">
        <f t="shared" si="10"/>
        <v>0.17780963302752292</v>
      </c>
      <c r="G19" s="26" t="e">
        <f t="shared" si="11"/>
        <v>#DIV/0!</v>
      </c>
      <c r="I19" s="19" t="str">
        <f t="shared" si="5"/>
        <v>杭州</v>
      </c>
      <c r="J19" s="68">
        <f t="shared" si="12"/>
        <v>3.1217434688318533E-3</v>
      </c>
      <c r="K19" s="68">
        <f t="shared" si="13"/>
        <v>0.11629634480629437</v>
      </c>
      <c r="L19" s="68">
        <f t="shared" si="14"/>
        <v>1.1482214578088668E-3</v>
      </c>
      <c r="M19" s="68">
        <f t="shared" si="15"/>
        <v>2.3198313277070082E-4</v>
      </c>
      <c r="N19" s="68" t="e">
        <f t="shared" si="16"/>
        <v>#DIV/0!</v>
      </c>
      <c r="P19" s="62" t="str">
        <f t="shared" si="17"/>
        <v>杭州</v>
      </c>
      <c r="Q19" s="22">
        <f>SUMIFS('OTV-广告位'!$E:$E,'OTV-广告位'!$C:$C,Frequency!Q$7,'OTV-广告位'!$A:$A,Frequency!$B19,'OTV-广告位'!$B:$B,'OTV-广告位'!$B$6)</f>
        <v>1988312</v>
      </c>
      <c r="R19" s="22">
        <f>SUMIFS('OTV-广告位'!$E:$E,'OTV-广告位'!$C:$C,Frequency!R$7,'OTV-广告位'!$A:$A,Frequency!$B19,'OTV-广告位'!$B:$B,'OTV-广告位'!$B$6)</f>
        <v>534445</v>
      </c>
      <c r="S19" s="22">
        <f>SUMIFS('OTV-广告位'!$E:$E,'OTV-广告位'!$C:$C,Frequency!S$7,'OTV-广告位'!$A:$A,Frequency!$B19,'OTV-广告位'!$B:$B,'OTV-广告位'!$B$6)</f>
        <v>208148</v>
      </c>
      <c r="T19" s="22">
        <f>SUMIFS('OTV-广告位'!$E:$E,'OTV-广告位'!$C:$C,Frequency!T$7,'OTV-广告位'!$A:$A,Frequency!$B19,'OTV-广告位'!$B:$B,'OTV-广告位'!$B$6)</f>
        <v>340542</v>
      </c>
      <c r="U19" s="22">
        <f>SUMIFS('OTV-广告位'!$E:$E,'OTV-广告位'!$C:$C,Frequency!U$7,'OTV-广告位'!$A:$A,Frequency!$B19,'OTV-广告位'!$B:$B,'OTV-广告位'!$B$6)</f>
        <v>0</v>
      </c>
      <c r="V19" s="22">
        <f>SUMIFS('OTV-广告位'!$G:$G,'OTV-广告位'!$C:$C,Frequency!V$7,'OTV-广告位'!$A:$A,Frequency!$B19,'OTV-广告位'!$B:$B,'OTV-广告位'!$B$6)</f>
        <v>805804</v>
      </c>
      <c r="W19" s="22">
        <f>SUMIFS('OTV-广告位'!$G:$G,'OTV-广告位'!$C:$C,Frequency!W$7,'OTV-广告位'!$A:$A,Frequency!$B19,'OTV-广告位'!$B:$B,'OTV-广告位'!$B$6)</f>
        <v>134284</v>
      </c>
      <c r="X19" s="22">
        <f>SUMIFS('OTV-广告位'!$G:$G,'OTV-广告位'!$C:$C,Frequency!X$7,'OTV-广告位'!$A:$A,Frequency!$B19,'OTV-广告位'!$B:$B,'OTV-广告位'!$B$6)</f>
        <v>83792</v>
      </c>
      <c r="Y19" s="22">
        <f>SUMIFS('OTV-广告位'!$G:$G,'OTV-广告位'!$C:$C,Frequency!Y$7,'OTV-广告位'!$A:$A,Frequency!$B19,'OTV-广告位'!$B:$B,'OTV-广告位'!$B$6)</f>
        <v>209280</v>
      </c>
      <c r="Z19" s="22">
        <f>SUMIFS('OTV-广告位'!$G:$G,'OTV-广告位'!$C:$C,Frequency!Z$7,'OTV-广告位'!$A:$A,Frequency!$B19,'OTV-广告位'!$B:$B,'OTV-广告位'!$B$6)</f>
        <v>0</v>
      </c>
      <c r="AA19" s="22">
        <f>SUMIFS('OTV-广告位'!$I:$I,'OTV-广告位'!$C:$C,Frequency!AA$7,'OTV-广告位'!$A:$A,Frequency!$B19,'OTV-广告位'!$B:$B,'OTV-广告位'!$B$6)</f>
        <v>312921</v>
      </c>
      <c r="AB19" s="22">
        <f>SUMIFS('OTV-广告位'!$I:$I,'OTV-广告位'!$C:$C,Frequency!AB$7,'OTV-广告位'!$A:$A,Frequency!$B19,'OTV-广告位'!$B:$B,'OTV-广告位'!$B$6)</f>
        <v>30704</v>
      </c>
      <c r="AC19" s="22">
        <f>SUMIFS('OTV-广告位'!$I:$I,'OTV-广告位'!$C:$C,Frequency!AC$7,'OTV-广告位'!$A:$A,Frequency!$B19,'OTV-广告位'!$B:$B,'OTV-广告位'!$B$6)</f>
        <v>28233</v>
      </c>
      <c r="AD19" s="22">
        <f>SUMIFS('OTV-广告位'!$I:$I,'OTV-广告位'!$C:$C,Frequency!AD$7,'OTV-广告位'!$A:$A,Frequency!$B19,'OTV-广告位'!$B:$B,'OTV-广告位'!$B$6)</f>
        <v>124841</v>
      </c>
      <c r="AE19" s="22">
        <f>SUMIFS('OTV-广告位'!$I:$I,'OTV-广告位'!$C:$C,Frequency!AE$7,'OTV-广告位'!$A:$A,Frequency!$B19,'OTV-广告位'!$B:$B,'OTV-广告位'!$B$6)</f>
        <v>0</v>
      </c>
      <c r="AF19" s="22">
        <f>SUMIFS('OTV-广告位'!$J:$J,'OTV-广告位'!$C:$C,Frequency!AF$7,'OTV-广告位'!$A:$A,Frequency!$B19,'OTV-广告位'!$B:$B,'OTV-广告位'!$B$6)</f>
        <v>139684</v>
      </c>
      <c r="AG19" s="22">
        <f>SUMIFS('OTV-广告位'!$J:$J,'OTV-广告位'!$C:$C,Frequency!AG$7,'OTV-广告位'!$A:$A,Frequency!$B19,'OTV-广告位'!$B:$B,'OTV-广告位'!$B$6)</f>
        <v>10509</v>
      </c>
      <c r="AH19" s="22">
        <f>SUMIFS('OTV-广告位'!$J:$J,'OTV-广告位'!$C:$C,Frequency!AH$7,'OTV-广告位'!$A:$A,Frequency!$B19,'OTV-广告位'!$B:$B,'OTV-广告位'!$B$6)</f>
        <v>16715</v>
      </c>
      <c r="AI19" s="22">
        <f>SUMIFS('OTV-广告位'!$J:$J,'OTV-广告位'!$C:$C,Frequency!AI$7,'OTV-广告位'!$A:$A,Frequency!$B19,'OTV-广告位'!$B:$B,'OTV-广告位'!$B$6)</f>
        <v>47227</v>
      </c>
      <c r="AJ19" s="22">
        <f>SUMIFS('OTV-广告位'!$J:$J,'OTV-广告位'!$C:$C,Frequency!AJ$7,'OTV-广告位'!$A:$A,Frequency!$B19,'OTV-广告位'!$B:$B,'OTV-广告位'!$B$6)</f>
        <v>0</v>
      </c>
      <c r="AK19" s="22">
        <f>SUMIFS('OTV-广告位'!$K:$K,'OTV-广告位'!$C:$C,Frequency!AK$7,'OTV-广告位'!$A:$A,Frequency!$B19,'OTV-广告位'!$B:$B,'OTV-广告位'!$B$6)</f>
        <v>138649</v>
      </c>
      <c r="AL19" s="22">
        <f>SUMIFS('OTV-广告位'!$K:$K,'OTV-广告位'!$C:$C,Frequency!AL$7,'OTV-广告位'!$A:$A,Frequency!$B19,'OTV-广告位'!$B:$B,'OTV-广告位'!$B$6)</f>
        <v>13291</v>
      </c>
      <c r="AM19" s="22">
        <f>SUMIFS('OTV-广告位'!$K:$K,'OTV-广告位'!$C:$C,Frequency!AM$7,'OTV-广告位'!$A:$A,Frequency!$B19,'OTV-广告位'!$B:$B,'OTV-广告位'!$B$6)</f>
        <v>17615</v>
      </c>
      <c r="AN19" s="22">
        <f>SUMIFS('OTV-广告位'!$K:$K,'OTV-广告位'!$C:$C,Frequency!AN$7,'OTV-广告位'!$A:$A,Frequency!$B19,'OTV-广告位'!$B:$B,'OTV-广告位'!$B$6)</f>
        <v>30362</v>
      </c>
      <c r="AO19" s="22">
        <f>SUMIFS('OTV-广告位'!$K:$K,'OTV-广告位'!$C:$C,Frequency!AO$7,'OTV-广告位'!$A:$A,Frequency!$B19,'OTV-广告位'!$B:$B,'OTV-广告位'!$B$6)</f>
        <v>0</v>
      </c>
      <c r="AP19" s="22">
        <f>SUMIFS('OTV-广告位'!$L:$L,'OTV-广告位'!$C:$C,Frequency!AP$7,'OTV-广告位'!$A:$A,Frequency!$B19,'OTV-广告位'!$B:$B,'OTV-广告位'!$B$6)</f>
        <v>98881</v>
      </c>
      <c r="AQ19" s="22">
        <f>SUMIFS('OTV-广告位'!$L:$L,'OTV-广告位'!$C:$C,Frequency!AQ$7,'OTV-广告位'!$A:$A,Frequency!$B19,'OTV-广告位'!$B:$B,'OTV-广告位'!$B$6)</f>
        <v>18204</v>
      </c>
      <c r="AR19" s="22">
        <f>SUMIFS('OTV-广告位'!$L:$L,'OTV-广告位'!$C:$C,Frequency!AR$7,'OTV-广告位'!$A:$A,Frequency!$B19,'OTV-广告位'!$B:$B,'OTV-广告位'!$B$6)</f>
        <v>12744</v>
      </c>
      <c r="AS19" s="22">
        <f>SUMIFS('OTV-广告位'!$L:$L,'OTV-广告位'!$C:$C,Frequency!AS$7,'OTV-广告位'!$A:$A,Frequency!$B19,'OTV-广告位'!$B:$B,'OTV-广告位'!$B$6)</f>
        <v>4168</v>
      </c>
      <c r="AT19" s="22">
        <f>SUMIFS('OTV-广告位'!$L:$L,'OTV-广告位'!$C:$C,Frequency!AT$7,'OTV-广告位'!$A:$A,Frequency!$B19,'OTV-广告位'!$B:$B,'OTV-广告位'!$B$6)</f>
        <v>0</v>
      </c>
      <c r="AU19" s="22">
        <f>SUMIFS('OTV-广告位'!$M:$M,'OTV-广告位'!$C:$C,Frequency!AU$7,'OTV-广告位'!$A:$A,Frequency!$B19,'OTV-广告位'!$B:$B,'OTV-广告位'!$B$6)</f>
        <v>113185</v>
      </c>
      <c r="AV19" s="22">
        <f>SUMIFS('OTV-广告位'!$M:$M,'OTV-广告位'!$C:$C,Frequency!AV$7,'OTV-广告位'!$A:$A,Frequency!$B19,'OTV-广告位'!$B:$B,'OTV-广告位'!$B$6)</f>
        <v>31678</v>
      </c>
      <c r="AW19" s="22">
        <f>SUMIFS('OTV-广告位'!$M:$M,'OTV-广告位'!$C:$C,Frequency!AW$7,'OTV-广告位'!$A:$A,Frequency!$B19,'OTV-广告位'!$B:$B,'OTV-广告位'!$B$6)</f>
        <v>8414</v>
      </c>
      <c r="AX19" s="22">
        <f>SUMIFS('OTV-广告位'!$M:$M,'OTV-广告位'!$C:$C,Frequency!AX$7,'OTV-广告位'!$A:$A,Frequency!$B19,'OTV-广告位'!$B:$B,'OTV-广告位'!$B$6)</f>
        <v>2628</v>
      </c>
      <c r="AY19" s="22">
        <f>SUMIFS('OTV-广告位'!$M:$M,'OTV-广告位'!$C:$C,Frequency!AY$7,'OTV-广告位'!$A:$A,Frequency!$B19,'OTV-广告位'!$B:$B,'OTV-广告位'!$B$6)</f>
        <v>0</v>
      </c>
      <c r="AZ19" s="22">
        <f>SUMIFS('OTV-广告位'!$N:$N,'OTV-广告位'!$C:$C,Frequency!AZ$7,'OTV-广告位'!$A:$A,Frequency!$B19,'OTV-广告位'!$B:$B,'OTV-广告位'!$B$6)</f>
        <v>2484</v>
      </c>
      <c r="BA19" s="22">
        <f>SUMIFS('OTV-广告位'!$N:$N,'OTV-广告位'!$C:$C,Frequency!BA$7,'OTV-广告位'!$A:$A,Frequency!$B19,'OTV-广告位'!$B:$B,'OTV-广告位'!$B$6)</f>
        <v>29898</v>
      </c>
      <c r="BB19" s="22">
        <f>SUMIFS('OTV-广告位'!$N:$N,'OTV-广告位'!$C:$C,Frequency!BB$7,'OTV-广告位'!$A:$A,Frequency!$B19,'OTV-广告位'!$B:$B,'OTV-广告位'!$B$6)</f>
        <v>71</v>
      </c>
      <c r="BC19" s="22">
        <f>SUMIFS('OTV-广告位'!$N:$N,'OTV-广告位'!$C:$C,Frequency!BC$7,'OTV-广告位'!$A:$A,Frequency!$B19,'OTV-广告位'!$B:$B,'OTV-广告位'!$B$6)</f>
        <v>54</v>
      </c>
      <c r="BD19" s="22">
        <f>SUMIFS('OTV-广告位'!$N:$N,'OTV-广告位'!$C:$C,Frequency!BD$7,'OTV-广告位'!$A:$A,Frequency!$B19,'OTV-广告位'!$B:$B,'OTV-广告位'!$B$6)</f>
        <v>0</v>
      </c>
    </row>
    <row r="20" spans="2:56">
      <c r="B20" s="103" t="s">
        <v>209</v>
      </c>
      <c r="C20" s="26">
        <f t="shared" si="7"/>
        <v>0.39692048091120019</v>
      </c>
      <c r="D20" s="26">
        <f t="shared" si="8"/>
        <v>0.72245875595747278</v>
      </c>
      <c r="E20" s="26">
        <f t="shared" si="9"/>
        <v>0.44135338345864661</v>
      </c>
      <c r="F20" s="26">
        <f t="shared" si="10"/>
        <v>0.15033919015716513</v>
      </c>
      <c r="G20" s="26" t="e">
        <f t="shared" si="11"/>
        <v>#DIV/0!</v>
      </c>
      <c r="I20" s="19" t="str">
        <f t="shared" si="5"/>
        <v>福州</v>
      </c>
      <c r="J20" s="68">
        <f t="shared" si="12"/>
        <v>4.680870861091143E-3</v>
      </c>
      <c r="K20" s="68">
        <f t="shared" si="13"/>
        <v>5.5800274406055312E-4</v>
      </c>
      <c r="L20" s="68">
        <f t="shared" si="14"/>
        <v>1.0129725843871515E-3</v>
      </c>
      <c r="M20" s="68">
        <f t="shared" si="15"/>
        <v>1.1067625860907945E-3</v>
      </c>
      <c r="N20" s="68" t="e">
        <f t="shared" si="16"/>
        <v>#DIV/0!</v>
      </c>
      <c r="P20" s="62" t="str">
        <f t="shared" si="17"/>
        <v>福州</v>
      </c>
      <c r="Q20" s="22">
        <f>SUMIFS('OTV-广告位'!$E:$E,'OTV-广告位'!$C:$C,Frequency!Q$7,'OTV-广告位'!$A:$A,Frequency!$B20,'OTV-广告位'!$B:$B,'OTV-广告位'!$B$6)</f>
        <v>666329</v>
      </c>
      <c r="R20" s="22">
        <f>SUMIFS('OTV-广告位'!$E:$E,'OTV-广告位'!$C:$C,Frequency!R$7,'OTV-广告位'!$A:$A,Frequency!$B20,'OTV-广告位'!$B:$B,'OTV-广告位'!$B$6)</f>
        <v>609316</v>
      </c>
      <c r="S20" s="22">
        <f>SUMIFS('OTV-广告位'!$E:$E,'OTV-广告位'!$C:$C,Frequency!S$7,'OTV-广告位'!$A:$A,Frequency!$B20,'OTV-广告位'!$B:$B,'OTV-广告位'!$B$6)</f>
        <v>153015</v>
      </c>
      <c r="T20" s="22">
        <f>SUMIFS('OTV-广告位'!$E:$E,'OTV-广告位'!$C:$C,Frequency!T$7,'OTV-广告位'!$A:$A,Frequency!$B20,'OTV-广告位'!$B:$B,'OTV-广告位'!$B$6)</f>
        <v>149987</v>
      </c>
      <c r="U20" s="22">
        <f>SUMIFS('OTV-广告位'!$E:$E,'OTV-广告位'!$C:$C,Frequency!U$7,'OTV-广告位'!$A:$A,Frequency!$B20,'OTV-广告位'!$B:$B,'OTV-广告位'!$B$6)</f>
        <v>0</v>
      </c>
      <c r="V20" s="22">
        <f>SUMIFS('OTV-广告位'!$G:$G,'OTV-广告位'!$C:$C,Frequency!V$7,'OTV-广告位'!$A:$A,Frequency!$B20,'OTV-广告位'!$B:$B,'OTV-广告位'!$B$6)</f>
        <v>284460</v>
      </c>
      <c r="W20" s="22">
        <f>SUMIFS('OTV-广告位'!$G:$G,'OTV-广告位'!$C:$C,Frequency!W$7,'OTV-广告位'!$A:$A,Frequency!$B20,'OTV-广告位'!$B:$B,'OTV-广告位'!$B$6)</f>
        <v>204575</v>
      </c>
      <c r="X20" s="22">
        <f>SUMIFS('OTV-广告位'!$G:$G,'OTV-广告位'!$C:$C,Frequency!X$7,'OTV-广告位'!$A:$A,Frequency!$B20,'OTV-广告位'!$B:$B,'OTV-广告位'!$B$6)</f>
        <v>63840</v>
      </c>
      <c r="Y20" s="22">
        <f>SUMIFS('OTV-广告位'!$G:$G,'OTV-广告位'!$C:$C,Frequency!Y$7,'OTV-广告位'!$A:$A,Frequency!$B20,'OTV-广告位'!$B:$B,'OTV-广告位'!$B$6)</f>
        <v>94932</v>
      </c>
      <c r="Z20" s="22">
        <f>SUMIFS('OTV-广告位'!$G:$G,'OTV-广告位'!$C:$C,Frequency!Z$7,'OTV-广告位'!$A:$A,Frequency!$B20,'OTV-广告位'!$B:$B,'OTV-广告位'!$B$6)</f>
        <v>0</v>
      </c>
      <c r="AA20" s="22">
        <f>SUMIFS('OTV-广告位'!$I:$I,'OTV-广告位'!$C:$C,Frequency!AA$7,'OTV-广告位'!$A:$A,Frequency!$B20,'OTV-广告位'!$B:$B,'OTV-广告位'!$B$6)</f>
        <v>121053</v>
      </c>
      <c r="AB20" s="22">
        <f>SUMIFS('OTV-广告位'!$I:$I,'OTV-广告位'!$C:$C,Frequency!AB$7,'OTV-广告位'!$A:$A,Frequency!$B20,'OTV-广告位'!$B:$B,'OTV-广告位'!$B$6)</f>
        <v>35459</v>
      </c>
      <c r="AC20" s="22">
        <f>SUMIFS('OTV-广告位'!$I:$I,'OTV-广告位'!$C:$C,Frequency!AC$7,'OTV-广告位'!$A:$A,Frequency!$B20,'OTV-广告位'!$B:$B,'OTV-广告位'!$B$6)</f>
        <v>22531</v>
      </c>
      <c r="AD20" s="22">
        <f>SUMIFS('OTV-广告位'!$I:$I,'OTV-广告位'!$C:$C,Frequency!AD$7,'OTV-广告位'!$A:$A,Frequency!$B20,'OTV-广告位'!$B:$B,'OTV-广告位'!$B$6)</f>
        <v>66604</v>
      </c>
      <c r="AE20" s="22">
        <f>SUMIFS('OTV-广告位'!$I:$I,'OTV-广告位'!$C:$C,Frequency!AE$7,'OTV-广告位'!$A:$A,Frequency!$B20,'OTV-广告位'!$B:$B,'OTV-广告位'!$B$6)</f>
        <v>0</v>
      </c>
      <c r="AF20" s="22">
        <f>SUMIFS('OTV-广告位'!$J:$J,'OTV-广告位'!$C:$C,Frequency!AF$7,'OTV-广告位'!$A:$A,Frequency!$B20,'OTV-广告位'!$B:$B,'OTV-广告位'!$B$6)</f>
        <v>50499</v>
      </c>
      <c r="AG20" s="22">
        <f>SUMIFS('OTV-广告位'!$J:$J,'OTV-广告位'!$C:$C,Frequency!AG$7,'OTV-广告位'!$A:$A,Frequency!$B20,'OTV-广告位'!$B:$B,'OTV-广告位'!$B$6)</f>
        <v>21319</v>
      </c>
      <c r="AH20" s="22">
        <f>SUMIFS('OTV-广告位'!$J:$J,'OTV-广告位'!$C:$C,Frequency!AH$7,'OTV-广告位'!$A:$A,Frequency!$B20,'OTV-广告位'!$B:$B,'OTV-广告位'!$B$6)</f>
        <v>13133</v>
      </c>
      <c r="AI20" s="22">
        <f>SUMIFS('OTV-广告位'!$J:$J,'OTV-广告位'!$C:$C,Frequency!AI$7,'OTV-广告位'!$A:$A,Frequency!$B20,'OTV-广告位'!$B:$B,'OTV-广告位'!$B$6)</f>
        <v>14056</v>
      </c>
      <c r="AJ20" s="22">
        <f>SUMIFS('OTV-广告位'!$J:$J,'OTV-广告位'!$C:$C,Frequency!AJ$7,'OTV-广告位'!$A:$A,Frequency!$B20,'OTV-广告位'!$B:$B,'OTV-广告位'!$B$6)</f>
        <v>0</v>
      </c>
      <c r="AK20" s="22">
        <f>SUMIFS('OTV-广告位'!$K:$K,'OTV-广告位'!$C:$C,Frequency!AK$7,'OTV-广告位'!$A:$A,Frequency!$B20,'OTV-广告位'!$B:$B,'OTV-广告位'!$B$6)</f>
        <v>46948</v>
      </c>
      <c r="AL20" s="22">
        <f>SUMIFS('OTV-广告位'!$K:$K,'OTV-广告位'!$C:$C,Frequency!AL$7,'OTV-广告位'!$A:$A,Frequency!$B20,'OTV-广告位'!$B:$B,'OTV-广告位'!$B$6)</f>
        <v>62447</v>
      </c>
      <c r="AM20" s="22">
        <f>SUMIFS('OTV-广告位'!$K:$K,'OTV-广告位'!$C:$C,Frequency!AM$7,'OTV-广告位'!$A:$A,Frequency!$B20,'OTV-广告位'!$B:$B,'OTV-广告位'!$B$6)</f>
        <v>13670</v>
      </c>
      <c r="AN20" s="22">
        <f>SUMIFS('OTV-广告位'!$K:$K,'OTV-广告位'!$C:$C,Frequency!AN$7,'OTV-广告位'!$A:$A,Frequency!$B20,'OTV-广告位'!$B:$B,'OTV-广告位'!$B$6)</f>
        <v>6882</v>
      </c>
      <c r="AO20" s="22">
        <f>SUMIFS('OTV-广告位'!$K:$K,'OTV-广告位'!$C:$C,Frequency!AO$7,'OTV-广告位'!$A:$A,Frequency!$B20,'OTV-广告位'!$B:$B,'OTV-广告位'!$B$6)</f>
        <v>0</v>
      </c>
      <c r="AP20" s="22">
        <f>SUMIFS('OTV-广告位'!$L:$L,'OTV-广告位'!$C:$C,Frequency!AP$7,'OTV-广告位'!$A:$A,Frequency!$B20,'OTV-广告位'!$B:$B,'OTV-广告位'!$B$6)</f>
        <v>29485</v>
      </c>
      <c r="AQ20" s="22">
        <f>SUMIFS('OTV-广告位'!$L:$L,'OTV-广告位'!$C:$C,Frequency!AQ$7,'OTV-广告位'!$A:$A,Frequency!$B20,'OTV-广告位'!$B:$B,'OTV-广告位'!$B$6)</f>
        <v>83212</v>
      </c>
      <c r="AR20" s="22">
        <f>SUMIFS('OTV-广告位'!$L:$L,'OTV-广告位'!$C:$C,Frequency!AR$7,'OTV-广告位'!$A:$A,Frequency!$B20,'OTV-广告位'!$B:$B,'OTV-广告位'!$B$6)</f>
        <v>9477</v>
      </c>
      <c r="AS20" s="22">
        <f>SUMIFS('OTV-广告位'!$L:$L,'OTV-广告位'!$C:$C,Frequency!AS$7,'OTV-广告位'!$A:$A,Frequency!$B20,'OTV-广告位'!$B:$B,'OTV-广告位'!$B$6)</f>
        <v>2491</v>
      </c>
      <c r="AT20" s="22">
        <f>SUMIFS('OTV-广告位'!$L:$L,'OTV-广告位'!$C:$C,Frequency!AT$7,'OTV-广告位'!$A:$A,Frequency!$B20,'OTV-广告位'!$B:$B,'OTV-广告位'!$B$6)</f>
        <v>0</v>
      </c>
      <c r="AU20" s="22">
        <f>SUMIFS('OTV-广告位'!$M:$M,'OTV-广告位'!$C:$C,Frequency!AU$7,'OTV-广告位'!$A:$A,Frequency!$B20,'OTV-广告位'!$B:$B,'OTV-广告位'!$B$6)</f>
        <v>35437</v>
      </c>
      <c r="AV20" s="22">
        <f>SUMIFS('OTV-广告位'!$M:$M,'OTV-广告位'!$C:$C,Frequency!AV$7,'OTV-广告位'!$A:$A,Frequency!$B20,'OTV-广告位'!$B:$B,'OTV-广告位'!$B$6)</f>
        <v>1918</v>
      </c>
      <c r="AW20" s="22">
        <f>SUMIFS('OTV-广告位'!$M:$M,'OTV-广告位'!$C:$C,Frequency!AW$7,'OTV-广告位'!$A:$A,Frequency!$B20,'OTV-广告位'!$B:$B,'OTV-广告位'!$B$6)</f>
        <v>4980</v>
      </c>
      <c r="AX20" s="22">
        <f>SUMIFS('OTV-广告位'!$M:$M,'OTV-广告位'!$C:$C,Frequency!AX$7,'OTV-广告位'!$A:$A,Frequency!$B20,'OTV-广告位'!$B:$B,'OTV-广告位'!$B$6)</f>
        <v>4786</v>
      </c>
      <c r="AY20" s="22">
        <f>SUMIFS('OTV-广告位'!$M:$M,'OTV-广告位'!$C:$C,Frequency!AY$7,'OTV-广告位'!$A:$A,Frequency!$B20,'OTV-广告位'!$B:$B,'OTV-广告位'!$B$6)</f>
        <v>0</v>
      </c>
      <c r="AZ20" s="22">
        <f>SUMIFS('OTV-广告位'!$N:$N,'OTV-广告位'!$C:$C,Frequency!AZ$7,'OTV-广告位'!$A:$A,Frequency!$B20,'OTV-广告位'!$B:$B,'OTV-广告位'!$B$6)</f>
        <v>1038</v>
      </c>
      <c r="BA20" s="22">
        <f>SUMIFS('OTV-广告位'!$N:$N,'OTV-广告位'!$C:$C,Frequency!BA$7,'OTV-广告位'!$A:$A,Frequency!$B20,'OTV-广告位'!$B:$B,'OTV-广告位'!$B$6)</f>
        <v>220</v>
      </c>
      <c r="BB20" s="22">
        <f>SUMIFS('OTV-广告位'!$N:$N,'OTV-广告位'!$C:$C,Frequency!BB$7,'OTV-广告位'!$A:$A,Frequency!$B20,'OTV-广告位'!$B:$B,'OTV-广告位'!$B$6)</f>
        <v>49</v>
      </c>
      <c r="BC20" s="22">
        <f>SUMIFS('OTV-广告位'!$N:$N,'OTV-广告位'!$C:$C,Frequency!BC$7,'OTV-广告位'!$A:$A,Frequency!$B20,'OTV-广告位'!$B:$B,'OTV-广告位'!$B$6)</f>
        <v>113</v>
      </c>
      <c r="BD20" s="22">
        <f>SUMIFS('OTV-广告位'!$N:$N,'OTV-广告位'!$C:$C,Frequency!BD$7,'OTV-广告位'!$A:$A,Frequency!$B20,'OTV-广告位'!$B:$B,'OTV-广告位'!$B$6)</f>
        <v>0</v>
      </c>
    </row>
    <row r="21" spans="2:56">
      <c r="B21" s="103" t="s">
        <v>130</v>
      </c>
      <c r="C21" s="26">
        <f t="shared" ref="C21:C28" si="18">(AK21+AP21+AU21+AZ21)/V21</f>
        <v>0.33960832402505947</v>
      </c>
      <c r="D21" s="26">
        <f t="shared" ref="D21:D28" si="19">(AL21+AQ21+AV21+BA21)/W21</f>
        <v>0.44530284486999511</v>
      </c>
      <c r="E21" s="26">
        <f t="shared" ref="E21:E28" si="20">(AM21+AR21+AW21+BB21)/X21</f>
        <v>0.34274888964355393</v>
      </c>
      <c r="F21" s="26">
        <f t="shared" ref="F21:F28" si="21">(AN21+AS21+AX21+BC21)/Y21</f>
        <v>0.19679130086010962</v>
      </c>
      <c r="G21" s="26" t="e">
        <f t="shared" ref="G21:G28" si="22">(AO21+AT21+AY21+BD21)/Z21</f>
        <v>#DIV/0!</v>
      </c>
      <c r="I21" s="210" t="str">
        <f t="shared" ref="I21:I28" si="23">B21</f>
        <v>东莞</v>
      </c>
      <c r="J21" s="68">
        <f t="shared" ref="J21:J28" si="24">(Q21-(AA21*AA$6+AF21*AF$6+AK21*AK$6+AP21*AP$6+AU21*AU$6)-AZ21*AU$6)/Q21</f>
        <v>3.2992806079877321E-3</v>
      </c>
      <c r="K21" s="68">
        <f t="shared" ref="K21:K28" si="25">(R21-(AB21*AB$6+AG21*AG$6+AL21*AL$6+AQ21*AQ$6+AV21*AV$6)-BA21*AV$6)/R21</f>
        <v>7.1756022671066122E-2</v>
      </c>
      <c r="L21" s="68">
        <f t="shared" ref="L21:L28" si="26">(S21-(AC21*AC$6+AH21*AH$6+AM21*AM$6+AR21*AR$6+AW21*AW$6)-BB21*AW$6)/S21</f>
        <v>8.5130798950988986E-4</v>
      </c>
      <c r="M21" s="68">
        <f t="shared" ref="M21:M28" si="27">(T21-(AD21*AD$6+AI21*AI$6+AN21*AN$6+AS21*AS$6+AX21*AX$6)-BC21*AX$6)/T21</f>
        <v>8.8945750737816473E-4</v>
      </c>
      <c r="N21" s="68" t="e">
        <f t="shared" ref="N21:N28" si="28">(U21-(AE21*AE$6+AJ21*AJ$6+AO21*AO$6+AT21*AT$6+AY21*AY$6)-BD21*AY$6)/U21</f>
        <v>#DIV/0!</v>
      </c>
      <c r="P21" s="209" t="str">
        <f t="shared" ref="P21:P28" si="29">B21</f>
        <v>东莞</v>
      </c>
      <c r="Q21" s="22">
        <f>SUMIFS('OTV-广告位'!$E:$E,'OTV-广告位'!$C:$C,Frequency!Q$7,'OTV-广告位'!$A:$A,Frequency!$B21,'OTV-广告位'!$B:$B,'OTV-广告位'!$B$6)</f>
        <v>1773720</v>
      </c>
      <c r="R21" s="22">
        <f>SUMIFS('OTV-广告位'!$E:$E,'OTV-广告位'!$C:$C,Frequency!R$7,'OTV-广告位'!$A:$A,Frequency!$B21,'OTV-广告位'!$B:$B,'OTV-广告位'!$B$6)</f>
        <v>1868108</v>
      </c>
      <c r="S21" s="22">
        <f>SUMIFS('OTV-广告位'!$E:$E,'OTV-广告位'!$C:$C,Frequency!S$7,'OTV-广告位'!$A:$A,Frequency!$B21,'OTV-广告位'!$B:$B,'OTV-广告位'!$B$6)</f>
        <v>320683</v>
      </c>
      <c r="T21" s="22">
        <f>SUMIFS('OTV-广告位'!$E:$E,'OTV-广告位'!$C:$C,Frequency!T$7,'OTV-广告位'!$A:$A,Frequency!$B21,'OTV-广告位'!$B:$B,'OTV-广告位'!$B$6)</f>
        <v>392374</v>
      </c>
      <c r="U21" s="22">
        <f>SUMIFS('OTV-广告位'!$E:$E,'OTV-广告位'!$C:$C,Frequency!U$7,'OTV-广告位'!$A:$A,Frequency!$B21,'OTV-广告位'!$B:$B,'OTV-广告位'!$B$6)</f>
        <v>0</v>
      </c>
      <c r="V21" s="22">
        <f>SUMIFS('OTV-广告位'!$G:$G,'OTV-广告位'!$C:$C,Frequency!V$7,'OTV-广告位'!$A:$A,Frequency!$B21,'OTV-广告位'!$B:$B,'OTV-广告位'!$B$6)</f>
        <v>823640</v>
      </c>
      <c r="W21" s="22">
        <f>SUMIFS('OTV-广告位'!$G:$G,'OTV-广告位'!$C:$C,Frequency!W$7,'OTV-广告位'!$A:$A,Frequency!$B21,'OTV-广告位'!$B:$B,'OTV-广告位'!$B$6)</f>
        <v>666744</v>
      </c>
      <c r="X21" s="22">
        <f>SUMIFS('OTV-广告位'!$G:$G,'OTV-广告位'!$C:$C,Frequency!X$7,'OTV-广告位'!$A:$A,Frequency!$B21,'OTV-广告位'!$B:$B,'OTV-广告位'!$B$6)</f>
        <v>150177</v>
      </c>
      <c r="Y21" s="22">
        <f>SUMIFS('OTV-广告位'!$G:$G,'OTV-广告位'!$C:$C,Frequency!Y$7,'OTV-广告位'!$A:$A,Frequency!$B21,'OTV-广告位'!$B:$B,'OTV-广告位'!$B$6)</f>
        <v>224390</v>
      </c>
      <c r="Z21" s="22">
        <f>SUMIFS('OTV-广告位'!$G:$G,'OTV-广告位'!$C:$C,Frequency!Z$7,'OTV-广告位'!$A:$A,Frequency!$B21,'OTV-广告位'!$B:$B,'OTV-广告位'!$B$6)</f>
        <v>0</v>
      </c>
      <c r="AA21" s="22">
        <f>SUMIFS('OTV-广告位'!$I:$I,'OTV-广告位'!$C:$C,Frequency!AA$7,'OTV-广告位'!$A:$A,Frequency!$B21,'OTV-广告位'!$B:$B,'OTV-广告位'!$B$6)</f>
        <v>383273</v>
      </c>
      <c r="AB21" s="22">
        <f>SUMIFS('OTV-广告位'!$I:$I,'OTV-广告位'!$C:$C,Frequency!AB$7,'OTV-广告位'!$A:$A,Frequency!$B21,'OTV-广告位'!$B:$B,'OTV-广告位'!$B$6)</f>
        <v>282885</v>
      </c>
      <c r="AC21" s="22">
        <f>SUMIFS('OTV-广告位'!$I:$I,'OTV-广告位'!$C:$C,Frequency!AC$7,'OTV-广告位'!$A:$A,Frequency!$B21,'OTV-广告位'!$B:$B,'OTV-广告位'!$B$6)</f>
        <v>66637</v>
      </c>
      <c r="AD21" s="22">
        <f>SUMIFS('OTV-广告位'!$I:$I,'OTV-广告位'!$C:$C,Frequency!AD$7,'OTV-广告位'!$A:$A,Frequency!$B21,'OTV-广告位'!$B:$B,'OTV-广告位'!$B$6)</f>
        <v>129393</v>
      </c>
      <c r="AE21" s="22">
        <f>SUMIFS('OTV-广告位'!$I:$I,'OTV-广告位'!$C:$C,Frequency!AE$7,'OTV-广告位'!$A:$A,Frequency!$B21,'OTV-广告位'!$B:$B,'OTV-广告位'!$B$6)</f>
        <v>0</v>
      </c>
      <c r="AF21" s="22">
        <f>SUMIFS('OTV-广告位'!$J:$J,'OTV-广告位'!$C:$C,Frequency!AF$7,'OTV-广告位'!$A:$A,Frequency!$B21,'OTV-广告位'!$B:$B,'OTV-广告位'!$B$6)</f>
        <v>160652</v>
      </c>
      <c r="AG21" s="22">
        <f>SUMIFS('OTV-广告位'!$J:$J,'OTV-广告位'!$C:$C,Frequency!AG$7,'OTV-广告位'!$A:$A,Frequency!$B21,'OTV-广告位'!$B:$B,'OTV-广告位'!$B$6)</f>
        <v>86956</v>
      </c>
      <c r="AH21" s="22">
        <f>SUMIFS('OTV-广告位'!$J:$J,'OTV-广告位'!$C:$C,Frequency!AH$7,'OTV-广告位'!$A:$A,Frequency!$B21,'OTV-广告位'!$B:$B,'OTV-广告位'!$B$6)</f>
        <v>32067</v>
      </c>
      <c r="AI21" s="22">
        <f>SUMIFS('OTV-广告位'!$J:$J,'OTV-广告位'!$C:$C,Frequency!AI$7,'OTV-广告位'!$A:$A,Frequency!$B21,'OTV-广告位'!$B:$B,'OTV-广告位'!$B$6)</f>
        <v>50839</v>
      </c>
      <c r="AJ21" s="22">
        <f>SUMIFS('OTV-广告位'!$J:$J,'OTV-广告位'!$C:$C,Frequency!AJ$7,'OTV-广告位'!$A:$A,Frequency!$B21,'OTV-广告位'!$B:$B,'OTV-广告位'!$B$6)</f>
        <v>0</v>
      </c>
      <c r="AK21" s="22">
        <f>SUMIFS('OTV-广告位'!$K:$K,'OTV-广告位'!$C:$C,Frequency!AK$7,'OTV-广告位'!$A:$A,Frequency!$B21,'OTV-广告位'!$B:$B,'OTV-广告位'!$B$6)</f>
        <v>131271</v>
      </c>
      <c r="AL21" s="22">
        <f>SUMIFS('OTV-广告位'!$K:$K,'OTV-广告位'!$C:$C,Frequency!AL$7,'OTV-广告位'!$A:$A,Frequency!$B21,'OTV-广告位'!$B:$B,'OTV-广告位'!$B$6)</f>
        <v>79335</v>
      </c>
      <c r="AM21" s="22">
        <f>SUMIFS('OTV-广告位'!$K:$K,'OTV-广告位'!$C:$C,Frequency!AM$7,'OTV-广告位'!$A:$A,Frequency!$B21,'OTV-广告位'!$B:$B,'OTV-广告位'!$B$6)</f>
        <v>26059</v>
      </c>
      <c r="AN21" s="22">
        <f>SUMIFS('OTV-广告位'!$K:$K,'OTV-广告位'!$C:$C,Frequency!AN$7,'OTV-广告位'!$A:$A,Frequency!$B21,'OTV-广告位'!$B:$B,'OTV-广告位'!$B$6)</f>
        <v>25724</v>
      </c>
      <c r="AO21" s="22">
        <f>SUMIFS('OTV-广告位'!$K:$K,'OTV-广告位'!$C:$C,Frequency!AO$7,'OTV-广告位'!$A:$A,Frequency!$B21,'OTV-广告位'!$B:$B,'OTV-广告位'!$B$6)</f>
        <v>0</v>
      </c>
      <c r="AP21" s="22">
        <f>SUMIFS('OTV-广告位'!$L:$L,'OTV-广告位'!$C:$C,Frequency!AP$7,'OTV-广告位'!$A:$A,Frequency!$B21,'OTV-广告位'!$B:$B,'OTV-广告位'!$B$6)</f>
        <v>72742</v>
      </c>
      <c r="AQ21" s="22">
        <f>SUMIFS('OTV-广告位'!$L:$L,'OTV-广告位'!$C:$C,Frequency!AQ$7,'OTV-广告位'!$A:$A,Frequency!$B21,'OTV-广告位'!$B:$B,'OTV-广告位'!$B$6)</f>
        <v>48582</v>
      </c>
      <c r="AR21" s="22">
        <f>SUMIFS('OTV-广告位'!$L:$L,'OTV-广告位'!$C:$C,Frequency!AR$7,'OTV-广告位'!$A:$A,Frequency!$B21,'OTV-广告位'!$B:$B,'OTV-广告位'!$B$6)</f>
        <v>15608</v>
      </c>
      <c r="AS21" s="22">
        <f>SUMIFS('OTV-广告位'!$L:$L,'OTV-广告位'!$C:$C,Frequency!AS$7,'OTV-广告位'!$A:$A,Frequency!$B21,'OTV-广告位'!$B:$B,'OTV-广告位'!$B$6)</f>
        <v>8388</v>
      </c>
      <c r="AT21" s="22">
        <f>SUMIFS('OTV-广告位'!$L:$L,'OTV-广告位'!$C:$C,Frequency!AT$7,'OTV-广告位'!$A:$A,Frequency!$B21,'OTV-广告位'!$B:$B,'OTV-广告位'!$B$6)</f>
        <v>0</v>
      </c>
      <c r="AU21" s="22">
        <f>SUMIFS('OTV-广告位'!$M:$M,'OTV-广告位'!$C:$C,Frequency!AU$7,'OTV-广告位'!$A:$A,Frequency!$B21,'OTV-广告位'!$B:$B,'OTV-广告位'!$B$6)</f>
        <v>73600</v>
      </c>
      <c r="AV21" s="22">
        <f>SUMIFS('OTV-广告位'!$M:$M,'OTV-广告位'!$C:$C,Frequency!AV$7,'OTV-广告位'!$A:$A,Frequency!$B21,'OTV-广告位'!$B:$B,'OTV-广告位'!$B$6)</f>
        <v>114039</v>
      </c>
      <c r="AW21" s="22">
        <f>SUMIFS('OTV-广告位'!$M:$M,'OTV-广告位'!$C:$C,Frequency!AW$7,'OTV-广告位'!$A:$A,Frequency!$B21,'OTV-广告位'!$B:$B,'OTV-广告位'!$B$6)</f>
        <v>9739</v>
      </c>
      <c r="AX21" s="22">
        <f>SUMIFS('OTV-广告位'!$M:$M,'OTV-广告位'!$C:$C,Frequency!AX$7,'OTV-广告位'!$A:$A,Frequency!$B21,'OTV-广告位'!$B:$B,'OTV-广告位'!$B$6)</f>
        <v>9823</v>
      </c>
      <c r="AY21" s="22">
        <f>SUMIFS('OTV-广告位'!$M:$M,'OTV-广告位'!$C:$C,Frequency!AY$7,'OTV-广告位'!$A:$A,Frequency!$B21,'OTV-广告位'!$B:$B,'OTV-广告位'!$B$6)</f>
        <v>0</v>
      </c>
      <c r="AZ21" s="22">
        <f>SUMIFS('OTV-广告位'!$N:$N,'OTV-广告位'!$C:$C,Frequency!AZ$7,'OTV-广告位'!$A:$A,Frequency!$B21,'OTV-广告位'!$B:$B,'OTV-广告位'!$B$6)</f>
        <v>2102</v>
      </c>
      <c r="BA21" s="22">
        <f>SUMIFS('OTV-广告位'!$N:$N,'OTV-广告位'!$C:$C,Frequency!BA$7,'OTV-广告位'!$A:$A,Frequency!$B21,'OTV-广告位'!$B:$B,'OTV-广告位'!$B$6)</f>
        <v>54947</v>
      </c>
      <c r="BB21" s="22">
        <f>SUMIFS('OTV-广告位'!$N:$N,'OTV-广告位'!$C:$C,Frequency!BB$7,'OTV-广告位'!$A:$A,Frequency!$B21,'OTV-广告位'!$B:$B,'OTV-广告位'!$B$6)</f>
        <v>67</v>
      </c>
      <c r="BC21" s="22">
        <f>SUMIFS('OTV-广告位'!$N:$N,'OTV-广告位'!$C:$C,Frequency!BC$7,'OTV-广告位'!$A:$A,Frequency!$B21,'OTV-广告位'!$B:$B,'OTV-广告位'!$B$6)</f>
        <v>223</v>
      </c>
      <c r="BD21" s="22">
        <f>SUMIFS('OTV-广告位'!$N:$N,'OTV-广告位'!$C:$C,Frequency!BD$7,'OTV-广告位'!$A:$A,Frequency!$B21,'OTV-广告位'!$B:$B,'OTV-广告位'!$B$6)</f>
        <v>0</v>
      </c>
    </row>
    <row r="22" spans="2:56">
      <c r="B22" s="103" t="s">
        <v>119</v>
      </c>
      <c r="C22" s="26">
        <f t="shared" si="18"/>
        <v>0.3516029109908565</v>
      </c>
      <c r="D22" s="26">
        <f t="shared" si="19"/>
        <v>0.65352854683939487</v>
      </c>
      <c r="E22" s="26">
        <f t="shared" si="20"/>
        <v>0.37145698089055501</v>
      </c>
      <c r="F22" s="26">
        <f t="shared" si="21"/>
        <v>0.19690622305624589</v>
      </c>
      <c r="G22" s="26" t="e">
        <f t="shared" si="22"/>
        <v>#DIV/0!</v>
      </c>
      <c r="I22" s="210" t="str">
        <f t="shared" si="23"/>
        <v>佛山</v>
      </c>
      <c r="J22" s="68">
        <f t="shared" si="24"/>
        <v>4.0246816739027327E-3</v>
      </c>
      <c r="K22" s="68">
        <f t="shared" si="25"/>
        <v>0.10998878914410819</v>
      </c>
      <c r="L22" s="68">
        <f t="shared" si="26"/>
        <v>6.5096430545725072E-4</v>
      </c>
      <c r="M22" s="68">
        <f t="shared" si="27"/>
        <v>5.4077824526373337E-4</v>
      </c>
      <c r="N22" s="68" t="e">
        <f t="shared" si="28"/>
        <v>#DIV/0!</v>
      </c>
      <c r="P22" s="209" t="str">
        <f t="shared" si="29"/>
        <v>佛山</v>
      </c>
      <c r="Q22" s="22">
        <f>SUMIFS('OTV-广告位'!$E:$E,'OTV-广告位'!$C:$C,Frequency!Q$7,'OTV-广告位'!$A:$A,Frequency!$B22,'OTV-广告位'!$B:$B,'OTV-广告位'!$B$6)</f>
        <v>877088</v>
      </c>
      <c r="R22" s="22">
        <f>SUMIFS('OTV-广告位'!$E:$E,'OTV-广告位'!$C:$C,Frequency!R$7,'OTV-广告位'!$A:$A,Frequency!$B22,'OTV-广告位'!$B:$B,'OTV-广告位'!$B$6)</f>
        <v>1078419</v>
      </c>
      <c r="S22" s="22">
        <f>SUMIFS('OTV-广告位'!$E:$E,'OTV-广告位'!$C:$C,Frequency!S$7,'OTV-广告位'!$A:$A,Frequency!$B22,'OTV-广告位'!$B:$B,'OTV-广告位'!$B$6)</f>
        <v>193559</v>
      </c>
      <c r="T22" s="22">
        <f>SUMIFS('OTV-广告位'!$E:$E,'OTV-广告位'!$C:$C,Frequency!T$7,'OTV-广告位'!$A:$A,Frequency!$B22,'OTV-广告位'!$B:$B,'OTV-广告位'!$B$6)</f>
        <v>336552</v>
      </c>
      <c r="U22" s="22">
        <f>SUMIFS('OTV-广告位'!$E:$E,'OTV-广告位'!$C:$C,Frequency!U$7,'OTV-广告位'!$A:$A,Frequency!$B22,'OTV-广告位'!$B:$B,'OTV-广告位'!$B$6)</f>
        <v>0</v>
      </c>
      <c r="V22" s="22">
        <f>SUMIFS('OTV-广告位'!$G:$G,'OTV-广告位'!$C:$C,Frequency!V$7,'OTV-广告位'!$A:$A,Frequency!$B22,'OTV-广告位'!$B:$B,'OTV-广告位'!$B$6)</f>
        <v>401925</v>
      </c>
      <c r="W22" s="22">
        <f>SUMIFS('OTV-广告位'!$G:$G,'OTV-广告位'!$C:$C,Frequency!W$7,'OTV-广告位'!$A:$A,Frequency!$B22,'OTV-广告位'!$B:$B,'OTV-广告位'!$B$6)</f>
        <v>287002</v>
      </c>
      <c r="X22" s="22">
        <f>SUMIFS('OTV-广告位'!$G:$G,'OTV-广告位'!$C:$C,Frequency!X$7,'OTV-广告位'!$A:$A,Frequency!$B22,'OTV-广告位'!$B:$B,'OTV-广告位'!$B$6)</f>
        <v>87496</v>
      </c>
      <c r="Y22" s="22">
        <f>SUMIFS('OTV-广告位'!$G:$G,'OTV-广告位'!$C:$C,Frequency!Y$7,'OTV-广告位'!$A:$A,Frequency!$B22,'OTV-广告位'!$B:$B,'OTV-广告位'!$B$6)</f>
        <v>197170</v>
      </c>
      <c r="Z22" s="22">
        <f>SUMIFS('OTV-广告位'!$G:$G,'OTV-广告位'!$C:$C,Frequency!Z$7,'OTV-广告位'!$A:$A,Frequency!$B22,'OTV-广告位'!$B:$B,'OTV-广告位'!$B$6)</f>
        <v>0</v>
      </c>
      <c r="AA22" s="22">
        <f>SUMIFS('OTV-广告位'!$I:$I,'OTV-广告位'!$C:$C,Frequency!AA$7,'OTV-广告位'!$A:$A,Frequency!$B22,'OTV-广告位'!$B:$B,'OTV-广告位'!$B$6)</f>
        <v>186465</v>
      </c>
      <c r="AB22" s="22">
        <f>SUMIFS('OTV-广告位'!$I:$I,'OTV-广告位'!$C:$C,Frequency!AB$7,'OTV-广告位'!$A:$A,Frequency!$B22,'OTV-广告位'!$B:$B,'OTV-广告位'!$B$6)</f>
        <v>61522</v>
      </c>
      <c r="AC22" s="22">
        <f>SUMIFS('OTV-广告位'!$I:$I,'OTV-广告位'!$C:$C,Frequency!AC$7,'OTV-广告位'!$A:$A,Frequency!$B22,'OTV-广告位'!$B:$B,'OTV-广告位'!$B$6)</f>
        <v>36534</v>
      </c>
      <c r="AD22" s="22">
        <f>SUMIFS('OTV-广告位'!$I:$I,'OTV-广告位'!$C:$C,Frequency!AD$7,'OTV-广告位'!$A:$A,Frequency!$B22,'OTV-广告位'!$B:$B,'OTV-广告位'!$B$6)</f>
        <v>112102</v>
      </c>
      <c r="AE22" s="22">
        <f>SUMIFS('OTV-广告位'!$I:$I,'OTV-广告位'!$C:$C,Frequency!AE$7,'OTV-广告位'!$A:$A,Frequency!$B22,'OTV-广告位'!$B:$B,'OTV-广告位'!$B$6)</f>
        <v>0</v>
      </c>
      <c r="AF22" s="22">
        <f>SUMIFS('OTV-广告位'!$J:$J,'OTV-广告位'!$C:$C,Frequency!AF$7,'OTV-广告位'!$A:$A,Frequency!$B22,'OTV-广告位'!$B:$B,'OTV-广告位'!$B$6)</f>
        <v>74142</v>
      </c>
      <c r="AG22" s="22">
        <f>SUMIFS('OTV-广告位'!$J:$J,'OTV-广告位'!$C:$C,Frequency!AG$7,'OTV-广告位'!$A:$A,Frequency!$B22,'OTV-广告位'!$B:$B,'OTV-广告位'!$B$6)</f>
        <v>37916</v>
      </c>
      <c r="AH22" s="22">
        <f>SUMIFS('OTV-广告位'!$J:$J,'OTV-广告位'!$C:$C,Frequency!AH$7,'OTV-广告位'!$A:$A,Frequency!$B22,'OTV-广告位'!$B:$B,'OTV-广告位'!$B$6)</f>
        <v>18461</v>
      </c>
      <c r="AI22" s="22">
        <f>SUMIFS('OTV-广告位'!$J:$J,'OTV-广告位'!$C:$C,Frequency!AI$7,'OTV-广告位'!$A:$A,Frequency!$B22,'OTV-广告位'!$B:$B,'OTV-广告位'!$B$6)</f>
        <v>46244</v>
      </c>
      <c r="AJ22" s="22">
        <f>SUMIFS('OTV-广告位'!$J:$J,'OTV-广告位'!$C:$C,Frequency!AJ$7,'OTV-广告位'!$A:$A,Frequency!$B22,'OTV-广告位'!$B:$B,'OTV-广告位'!$B$6)</f>
        <v>0</v>
      </c>
      <c r="AK22" s="22">
        <f>SUMIFS('OTV-广告位'!$K:$K,'OTV-广告位'!$C:$C,Frequency!AK$7,'OTV-广告位'!$A:$A,Frequency!$B22,'OTV-广告位'!$B:$B,'OTV-广告位'!$B$6)</f>
        <v>65676</v>
      </c>
      <c r="AL22" s="22">
        <f>SUMIFS('OTV-广告位'!$K:$K,'OTV-广告位'!$C:$C,Frequency!AL$7,'OTV-广告位'!$A:$A,Frequency!$B22,'OTV-广告位'!$B:$B,'OTV-广告位'!$B$6)</f>
        <v>44727</v>
      </c>
      <c r="AM22" s="22">
        <f>SUMIFS('OTV-广告位'!$K:$K,'OTV-广告位'!$C:$C,Frequency!AM$7,'OTV-广告位'!$A:$A,Frequency!$B22,'OTV-广告位'!$B:$B,'OTV-广告位'!$B$6)</f>
        <v>16462</v>
      </c>
      <c r="AN22" s="22">
        <f>SUMIFS('OTV-广告位'!$K:$K,'OTV-广告位'!$C:$C,Frequency!AN$7,'OTV-广告位'!$A:$A,Frequency!$B22,'OTV-广告位'!$B:$B,'OTV-广告位'!$B$6)</f>
        <v>28073</v>
      </c>
      <c r="AO22" s="22">
        <f>SUMIFS('OTV-广告位'!$K:$K,'OTV-广告位'!$C:$C,Frequency!AO$7,'OTV-广告位'!$A:$A,Frequency!$B22,'OTV-广告位'!$B:$B,'OTV-广告位'!$B$6)</f>
        <v>0</v>
      </c>
      <c r="AP22" s="22">
        <f>SUMIFS('OTV-广告位'!$L:$L,'OTV-广告位'!$C:$C,Frequency!AP$7,'OTV-广告位'!$A:$A,Frequency!$B22,'OTV-广告位'!$B:$B,'OTV-广告位'!$B$6)</f>
        <v>36429</v>
      </c>
      <c r="AQ22" s="22">
        <f>SUMIFS('OTV-广告位'!$L:$L,'OTV-广告位'!$C:$C,Frequency!AQ$7,'OTV-广告位'!$A:$A,Frequency!$B22,'OTV-广告位'!$B:$B,'OTV-广告位'!$B$6)</f>
        <v>25915</v>
      </c>
      <c r="AR22" s="22">
        <f>SUMIFS('OTV-广告位'!$L:$L,'OTV-广告位'!$C:$C,Frequency!AR$7,'OTV-广告位'!$A:$A,Frequency!$B22,'OTV-广告位'!$B:$B,'OTV-广告位'!$B$6)</f>
        <v>9604</v>
      </c>
      <c r="AS22" s="22">
        <f>SUMIFS('OTV-广告位'!$L:$L,'OTV-广告位'!$C:$C,Frequency!AS$7,'OTV-广告位'!$A:$A,Frequency!$B22,'OTV-广告位'!$B:$B,'OTV-广告位'!$B$6)</f>
        <v>6194</v>
      </c>
      <c r="AT22" s="22">
        <f>SUMIFS('OTV-广告位'!$L:$L,'OTV-广告位'!$C:$C,Frequency!AT$7,'OTV-广告位'!$A:$A,Frequency!$B22,'OTV-广告位'!$B:$B,'OTV-广告位'!$B$6)</f>
        <v>0</v>
      </c>
      <c r="AU22" s="22">
        <f>SUMIFS('OTV-广告位'!$M:$M,'OTV-广告位'!$C:$C,Frequency!AU$7,'OTV-广告位'!$A:$A,Frequency!$B22,'OTV-广告位'!$B:$B,'OTV-广告位'!$B$6)</f>
        <v>38268</v>
      </c>
      <c r="AV22" s="22">
        <f>SUMIFS('OTV-广告位'!$M:$M,'OTV-广告位'!$C:$C,Frequency!AV$7,'OTV-广告位'!$A:$A,Frequency!$B22,'OTV-广告位'!$B:$B,'OTV-广告位'!$B$6)</f>
        <v>69324</v>
      </c>
      <c r="AW22" s="22">
        <f>SUMIFS('OTV-广告位'!$M:$M,'OTV-广告位'!$C:$C,Frequency!AW$7,'OTV-广告位'!$A:$A,Frequency!$B22,'OTV-广告位'!$B:$B,'OTV-广告位'!$B$6)</f>
        <v>6396</v>
      </c>
      <c r="AX22" s="22">
        <f>SUMIFS('OTV-广告位'!$M:$M,'OTV-广告位'!$C:$C,Frequency!AX$7,'OTV-广告位'!$A:$A,Frequency!$B22,'OTV-广告位'!$B:$B,'OTV-广告位'!$B$6)</f>
        <v>4453</v>
      </c>
      <c r="AY22" s="22">
        <f>SUMIFS('OTV-广告位'!$M:$M,'OTV-广告位'!$C:$C,Frequency!AY$7,'OTV-广告位'!$A:$A,Frequency!$B22,'OTV-广告位'!$B:$B,'OTV-广告位'!$B$6)</f>
        <v>0</v>
      </c>
      <c r="AZ22" s="22">
        <f>SUMIFS('OTV-广告位'!$N:$N,'OTV-广告位'!$C:$C,Frequency!AZ$7,'OTV-广告位'!$A:$A,Frequency!$B22,'OTV-广告位'!$B:$B,'OTV-广告位'!$B$6)</f>
        <v>945</v>
      </c>
      <c r="BA22" s="22">
        <f>SUMIFS('OTV-广告位'!$N:$N,'OTV-广告位'!$C:$C,Frequency!BA$7,'OTV-广告位'!$A:$A,Frequency!$B22,'OTV-广告位'!$B:$B,'OTV-广告位'!$B$6)</f>
        <v>47598</v>
      </c>
      <c r="BB22" s="22">
        <f>SUMIFS('OTV-广告位'!$N:$N,'OTV-广告位'!$C:$C,Frequency!BB$7,'OTV-广告位'!$A:$A,Frequency!$B22,'OTV-广告位'!$B:$B,'OTV-广告位'!$B$6)</f>
        <v>39</v>
      </c>
      <c r="BC22" s="22">
        <f>SUMIFS('OTV-广告位'!$N:$N,'OTV-广告位'!$C:$C,Frequency!BC$7,'OTV-广告位'!$A:$A,Frequency!$B22,'OTV-广告位'!$B:$B,'OTV-广告位'!$B$6)</f>
        <v>104</v>
      </c>
      <c r="BD22" s="22">
        <f>SUMIFS('OTV-广告位'!$N:$N,'OTV-广告位'!$C:$C,Frequency!BD$7,'OTV-广告位'!$A:$A,Frequency!$B22,'OTV-广告位'!$B:$B,'OTV-广告位'!$B$6)</f>
        <v>0</v>
      </c>
    </row>
    <row r="23" spans="2:56">
      <c r="B23" s="103" t="s">
        <v>122</v>
      </c>
      <c r="C23" s="26">
        <f t="shared" si="18"/>
        <v>0.38153933781260879</v>
      </c>
      <c r="D23" s="26">
        <f t="shared" si="19"/>
        <v>0.57266139065005917</v>
      </c>
      <c r="E23" s="26">
        <f t="shared" si="20"/>
        <v>0.4023408924652524</v>
      </c>
      <c r="F23" s="26">
        <f t="shared" si="21"/>
        <v>0.12439920195882834</v>
      </c>
      <c r="G23" s="26" t="e">
        <f t="shared" si="22"/>
        <v>#DIV/0!</v>
      </c>
      <c r="I23" s="210" t="str">
        <f t="shared" si="23"/>
        <v>济南</v>
      </c>
      <c r="J23" s="68">
        <f t="shared" si="24"/>
        <v>2.7683600246239792E-3</v>
      </c>
      <c r="K23" s="68">
        <f t="shared" si="25"/>
        <v>0.11103556152141007</v>
      </c>
      <c r="L23" s="68">
        <f t="shared" si="26"/>
        <v>5.1470014817125477E-4</v>
      </c>
      <c r="M23" s="68">
        <f t="shared" si="27"/>
        <v>7.4399113284037591E-4</v>
      </c>
      <c r="N23" s="68" t="e">
        <f t="shared" si="28"/>
        <v>#DIV/0!</v>
      </c>
      <c r="P23" s="209" t="str">
        <f t="shared" si="29"/>
        <v>济南</v>
      </c>
      <c r="Q23" s="22">
        <f>SUMIFS('OTV-广告位'!$E:$E,'OTV-广告位'!$C:$C,Frequency!Q$7,'OTV-广告位'!$A:$A,Frequency!$B23,'OTV-广告位'!$B:$B,'OTV-广告位'!$B$6)</f>
        <v>1088370</v>
      </c>
      <c r="R23" s="22">
        <f>SUMIFS('OTV-广告位'!$E:$E,'OTV-广告位'!$C:$C,Frequency!R$7,'OTV-广告位'!$A:$A,Frequency!$B23,'OTV-广告位'!$B:$B,'OTV-广告位'!$B$6)</f>
        <v>910366</v>
      </c>
      <c r="S23" s="22">
        <f>SUMIFS('OTV-广告位'!$E:$E,'OTV-广告位'!$C:$C,Frequency!S$7,'OTV-广告位'!$A:$A,Frequency!$B23,'OTV-广告位'!$B:$B,'OTV-广告位'!$B$6)</f>
        <v>128230</v>
      </c>
      <c r="T23" s="22">
        <f>SUMIFS('OTV-广告位'!$E:$E,'OTV-广告位'!$C:$C,Frequency!T$7,'OTV-广告位'!$A:$A,Frequency!$B23,'OTV-广告位'!$B:$B,'OTV-广告位'!$B$6)</f>
        <v>131722</v>
      </c>
      <c r="U23" s="22">
        <f>SUMIFS('OTV-广告位'!$E:$E,'OTV-广告位'!$C:$C,Frequency!U$7,'OTV-广告位'!$A:$A,Frequency!$B23,'OTV-广告位'!$B:$B,'OTV-广告位'!$B$6)</f>
        <v>0</v>
      </c>
      <c r="V23" s="22">
        <f>SUMIFS('OTV-广告位'!$G:$G,'OTV-广告位'!$C:$C,Frequency!V$7,'OTV-广告位'!$A:$A,Frequency!$B23,'OTV-广告位'!$B:$B,'OTV-广告位'!$B$6)</f>
        <v>474035</v>
      </c>
      <c r="W23" s="22">
        <f>SUMIFS('OTV-广告位'!$G:$G,'OTV-广告位'!$C:$C,Frequency!W$7,'OTV-广告位'!$A:$A,Frequency!$B23,'OTV-广告位'!$B:$B,'OTV-广告位'!$B$6)</f>
        <v>266868</v>
      </c>
      <c r="X23" s="22">
        <f>SUMIFS('OTV-广告位'!$G:$G,'OTV-广告位'!$C:$C,Frequency!X$7,'OTV-广告位'!$A:$A,Frequency!$B23,'OTV-广告位'!$B:$B,'OTV-广告位'!$B$6)</f>
        <v>56047</v>
      </c>
      <c r="Y23" s="22">
        <f>SUMIFS('OTV-广告位'!$G:$G,'OTV-广告位'!$C:$C,Frequency!Y$7,'OTV-广告位'!$A:$A,Frequency!$B23,'OTV-广告位'!$B:$B,'OTV-广告位'!$B$6)</f>
        <v>88216</v>
      </c>
      <c r="Z23" s="22">
        <f>SUMIFS('OTV-广告位'!$G:$G,'OTV-广告位'!$C:$C,Frequency!Z$7,'OTV-广告位'!$A:$A,Frequency!$B23,'OTV-广告位'!$B:$B,'OTV-广告位'!$B$6)</f>
        <v>0</v>
      </c>
      <c r="AA23" s="22">
        <f>SUMIFS('OTV-广告位'!$I:$I,'OTV-广告位'!$C:$C,Frequency!AA$7,'OTV-广告位'!$A:$A,Frequency!$B23,'OTV-广告位'!$B:$B,'OTV-广告位'!$B$6)</f>
        <v>209596</v>
      </c>
      <c r="AB23" s="22">
        <f>SUMIFS('OTV-广告位'!$I:$I,'OTV-广告位'!$C:$C,Frequency!AB$7,'OTV-广告位'!$A:$A,Frequency!$B23,'OTV-广告位'!$B:$B,'OTV-广告位'!$B$6)</f>
        <v>72077</v>
      </c>
      <c r="AC23" s="22">
        <f>SUMIFS('OTV-广告位'!$I:$I,'OTV-广告位'!$C:$C,Frequency!AC$7,'OTV-广告位'!$A:$A,Frequency!$B23,'OTV-广告位'!$B:$B,'OTV-广告位'!$B$6)</f>
        <v>21984</v>
      </c>
      <c r="AD23" s="22">
        <f>SUMIFS('OTV-广告位'!$I:$I,'OTV-广告位'!$C:$C,Frequency!AD$7,'OTV-广告位'!$A:$A,Frequency!$B23,'OTV-广告位'!$B:$B,'OTV-广告位'!$B$6)</f>
        <v>63215</v>
      </c>
      <c r="AE23" s="22">
        <f>SUMIFS('OTV-广告位'!$I:$I,'OTV-广告位'!$C:$C,Frequency!AE$7,'OTV-广告位'!$A:$A,Frequency!$B23,'OTV-广告位'!$B:$B,'OTV-广告位'!$B$6)</f>
        <v>0</v>
      </c>
      <c r="AF23" s="22">
        <f>SUMIFS('OTV-广告位'!$J:$J,'OTV-广告位'!$C:$C,Frequency!AF$7,'OTV-广告位'!$A:$A,Frequency!$B23,'OTV-广告位'!$B:$B,'OTV-广告位'!$B$6)</f>
        <v>83576</v>
      </c>
      <c r="AG23" s="22">
        <f>SUMIFS('OTV-广告位'!$J:$J,'OTV-广告位'!$C:$C,Frequency!AG$7,'OTV-广告位'!$A:$A,Frequency!$B23,'OTV-广告位'!$B:$B,'OTV-广告位'!$B$6)</f>
        <v>41966</v>
      </c>
      <c r="AH23" s="22">
        <f>SUMIFS('OTV-广告位'!$J:$J,'OTV-广告位'!$C:$C,Frequency!AH$7,'OTV-广告位'!$A:$A,Frequency!$B23,'OTV-广告位'!$B:$B,'OTV-广告位'!$B$6)</f>
        <v>11513</v>
      </c>
      <c r="AI23" s="22">
        <f>SUMIFS('OTV-广告位'!$J:$J,'OTV-广告位'!$C:$C,Frequency!AI$7,'OTV-广告位'!$A:$A,Frequency!$B23,'OTV-广告位'!$B:$B,'OTV-广告位'!$B$6)</f>
        <v>14027</v>
      </c>
      <c r="AJ23" s="22">
        <f>SUMIFS('OTV-广告位'!$J:$J,'OTV-广告位'!$C:$C,Frequency!AJ$7,'OTV-广告位'!$A:$A,Frequency!$B23,'OTV-广告位'!$B:$B,'OTV-广告位'!$B$6)</f>
        <v>0</v>
      </c>
      <c r="AK23" s="22">
        <f>SUMIFS('OTV-广告位'!$K:$K,'OTV-广告位'!$C:$C,Frequency!AK$7,'OTV-广告位'!$A:$A,Frequency!$B23,'OTV-广告位'!$B:$B,'OTV-广告位'!$B$6)</f>
        <v>73887</v>
      </c>
      <c r="AL23" s="22">
        <f>SUMIFS('OTV-广告位'!$K:$K,'OTV-广告位'!$C:$C,Frequency!AL$7,'OTV-广告位'!$A:$A,Frequency!$B23,'OTV-广告位'!$B:$B,'OTV-广告位'!$B$6)</f>
        <v>37373</v>
      </c>
      <c r="AM23" s="22">
        <f>SUMIFS('OTV-广告位'!$K:$K,'OTV-广告位'!$C:$C,Frequency!AM$7,'OTV-广告位'!$A:$A,Frequency!$B23,'OTV-广告位'!$B:$B,'OTV-广告位'!$B$6)</f>
        <v>11213</v>
      </c>
      <c r="AN23" s="22">
        <f>SUMIFS('OTV-广告位'!$K:$K,'OTV-广告位'!$C:$C,Frequency!AN$7,'OTV-广告位'!$A:$A,Frequency!$B23,'OTV-广告位'!$B:$B,'OTV-广告位'!$B$6)</f>
        <v>6307</v>
      </c>
      <c r="AO23" s="22">
        <f>SUMIFS('OTV-广告位'!$K:$K,'OTV-广告位'!$C:$C,Frequency!AO$7,'OTV-广告位'!$A:$A,Frequency!$B23,'OTV-广告位'!$B:$B,'OTV-广告位'!$B$6)</f>
        <v>0</v>
      </c>
      <c r="AP23" s="22">
        <f>SUMIFS('OTV-广告位'!$L:$L,'OTV-广告位'!$C:$C,Frequency!AP$7,'OTV-广告位'!$A:$A,Frequency!$B23,'OTV-广告位'!$B:$B,'OTV-广告位'!$B$6)</f>
        <v>47932</v>
      </c>
      <c r="AQ23" s="22">
        <f>SUMIFS('OTV-广告位'!$L:$L,'OTV-广告位'!$C:$C,Frequency!AQ$7,'OTV-广告位'!$A:$A,Frequency!$B23,'OTV-广告位'!$B:$B,'OTV-广告位'!$B$6)</f>
        <v>36105</v>
      </c>
      <c r="AR23" s="22">
        <f>SUMIFS('OTV-广告位'!$L:$L,'OTV-广告位'!$C:$C,Frequency!AR$7,'OTV-广告位'!$A:$A,Frequency!$B23,'OTV-广告位'!$B:$B,'OTV-广告位'!$B$6)</f>
        <v>7170</v>
      </c>
      <c r="AS23" s="22">
        <f>SUMIFS('OTV-广告位'!$L:$L,'OTV-广告位'!$C:$C,Frequency!AS$7,'OTV-广告位'!$A:$A,Frequency!$B23,'OTV-广告位'!$B:$B,'OTV-广告位'!$B$6)</f>
        <v>1901</v>
      </c>
      <c r="AT23" s="22">
        <f>SUMIFS('OTV-广告位'!$L:$L,'OTV-广告位'!$C:$C,Frequency!AT$7,'OTV-广告位'!$A:$A,Frequency!$B23,'OTV-广告位'!$B:$B,'OTV-广告位'!$B$6)</f>
        <v>0</v>
      </c>
      <c r="AU23" s="22">
        <f>SUMIFS('OTV-广告位'!$M:$M,'OTV-广告位'!$C:$C,Frequency!AU$7,'OTV-广告位'!$A:$A,Frequency!$B23,'OTV-广告位'!$B:$B,'OTV-广告位'!$B$6)</f>
        <v>57567</v>
      </c>
      <c r="AV23" s="22">
        <f>SUMIFS('OTV-广告位'!$M:$M,'OTV-广告位'!$C:$C,Frequency!AV$7,'OTV-广告位'!$A:$A,Frequency!$B23,'OTV-广告位'!$B:$B,'OTV-广告位'!$B$6)</f>
        <v>38423</v>
      </c>
      <c r="AW23" s="22">
        <f>SUMIFS('OTV-广告位'!$M:$M,'OTV-广告位'!$C:$C,Frequency!AW$7,'OTV-广告位'!$A:$A,Frequency!$B23,'OTV-广告位'!$B:$B,'OTV-广告位'!$B$6)</f>
        <v>4138</v>
      </c>
      <c r="AX23" s="22">
        <f>SUMIFS('OTV-广告位'!$M:$M,'OTV-广告位'!$C:$C,Frequency!AX$7,'OTV-广告位'!$A:$A,Frequency!$B23,'OTV-广告位'!$B:$B,'OTV-广告位'!$B$6)</f>
        <v>2719</v>
      </c>
      <c r="AY23" s="22">
        <f>SUMIFS('OTV-广告位'!$M:$M,'OTV-广告位'!$C:$C,Frequency!AY$7,'OTV-广告位'!$A:$A,Frequency!$B23,'OTV-广告位'!$B:$B,'OTV-广告位'!$B$6)</f>
        <v>0</v>
      </c>
      <c r="AZ23" s="22">
        <f>SUMIFS('OTV-广告位'!$N:$N,'OTV-广告位'!$C:$C,Frequency!AZ$7,'OTV-广告位'!$A:$A,Frequency!$B23,'OTV-广告位'!$B:$B,'OTV-广告位'!$B$6)</f>
        <v>1477</v>
      </c>
      <c r="BA23" s="22">
        <f>SUMIFS('OTV-广告位'!$N:$N,'OTV-广告位'!$C:$C,Frequency!BA$7,'OTV-广告位'!$A:$A,Frequency!$B23,'OTV-广告位'!$B:$B,'OTV-广告位'!$B$6)</f>
        <v>40924</v>
      </c>
      <c r="BB23" s="22">
        <f>SUMIFS('OTV-广告位'!$N:$N,'OTV-广告位'!$C:$C,Frequency!BB$7,'OTV-广告位'!$A:$A,Frequency!$B23,'OTV-广告位'!$B:$B,'OTV-广告位'!$B$6)</f>
        <v>29</v>
      </c>
      <c r="BC23" s="22">
        <f>SUMIFS('OTV-广告位'!$N:$N,'OTV-广告位'!$C:$C,Frequency!BC$7,'OTV-广告位'!$A:$A,Frequency!$B23,'OTV-广告位'!$B:$B,'OTV-广告位'!$B$6)</f>
        <v>47</v>
      </c>
      <c r="BD23" s="22">
        <f>SUMIFS('OTV-广告位'!$N:$N,'OTV-广告位'!$C:$C,Frequency!BD$7,'OTV-广告位'!$A:$A,Frequency!$B23,'OTV-广告位'!$B:$B,'OTV-广告位'!$B$6)</f>
        <v>0</v>
      </c>
    </row>
    <row r="24" spans="2:56">
      <c r="B24" s="103" t="s">
        <v>211</v>
      </c>
      <c r="C24" s="26">
        <f t="shared" si="18"/>
        <v>0.38812666216988639</v>
      </c>
      <c r="D24" s="26">
        <f t="shared" si="19"/>
        <v>0.71306188394724646</v>
      </c>
      <c r="E24" s="26">
        <f t="shared" si="20"/>
        <v>0.42139586998958306</v>
      </c>
      <c r="F24" s="26">
        <f t="shared" si="21"/>
        <v>0.10949266165511407</v>
      </c>
      <c r="G24" s="26" t="e">
        <f t="shared" si="22"/>
        <v>#DIV/0!</v>
      </c>
      <c r="I24" s="210" t="str">
        <f t="shared" si="23"/>
        <v>合肥</v>
      </c>
      <c r="J24" s="68">
        <f t="shared" si="24"/>
        <v>1.8004916447826094E-3</v>
      </c>
      <c r="K24" s="68">
        <f t="shared" si="25"/>
        <v>5.5024812494738765E-4</v>
      </c>
      <c r="L24" s="68">
        <f t="shared" si="26"/>
        <v>1.2697774351985284E-3</v>
      </c>
      <c r="M24" s="68">
        <f t="shared" si="27"/>
        <v>5.5832484679566204E-4</v>
      </c>
      <c r="N24" s="68" t="e">
        <f t="shared" si="28"/>
        <v>#DIV/0!</v>
      </c>
      <c r="P24" s="209" t="str">
        <f t="shared" si="29"/>
        <v>合肥</v>
      </c>
      <c r="Q24" s="22">
        <f>SUMIFS('OTV-广告位'!$E:$E,'OTV-广告位'!$C:$C,Frequency!Q$7,'OTV-广告位'!$A:$A,Frequency!$B24,'OTV-广告位'!$B:$B,'OTV-广告位'!$B$6)</f>
        <v>1239106</v>
      </c>
      <c r="R24" s="22">
        <f>SUMIFS('OTV-广告位'!$E:$E,'OTV-广告位'!$C:$C,Frequency!R$7,'OTV-广告位'!$A:$A,Frequency!$B24,'OTV-广告位'!$B:$B,'OTV-广告位'!$B$6)</f>
        <v>487053</v>
      </c>
      <c r="S24" s="22">
        <f>SUMIFS('OTV-广告位'!$E:$E,'OTV-广告位'!$C:$C,Frequency!S$7,'OTV-广告位'!$A:$A,Frequency!$B24,'OTV-广告位'!$B:$B,'OTV-广告位'!$B$6)</f>
        <v>268551</v>
      </c>
      <c r="T24" s="22">
        <f>SUMIFS('OTV-广告位'!$E:$E,'OTV-广告位'!$C:$C,Frequency!T$7,'OTV-广告位'!$A:$A,Frequency!$B24,'OTV-广告位'!$B:$B,'OTV-广告位'!$B$6)</f>
        <v>223884</v>
      </c>
      <c r="U24" s="22">
        <f>SUMIFS('OTV-广告位'!$E:$E,'OTV-广告位'!$C:$C,Frequency!U$7,'OTV-广告位'!$A:$A,Frequency!$B24,'OTV-广告位'!$B:$B,'OTV-广告位'!$B$6)</f>
        <v>0</v>
      </c>
      <c r="V24" s="22">
        <f>SUMIFS('OTV-广告位'!$G:$G,'OTV-广告位'!$C:$C,Frequency!V$7,'OTV-广告位'!$A:$A,Frequency!$B24,'OTV-广告位'!$B:$B,'OTV-广告位'!$B$6)</f>
        <v>544093</v>
      </c>
      <c r="W24" s="22">
        <f>SUMIFS('OTV-广告位'!$G:$G,'OTV-广告位'!$C:$C,Frequency!W$7,'OTV-广告位'!$A:$A,Frequency!$B24,'OTV-广告位'!$B:$B,'OTV-广告位'!$B$6)</f>
        <v>159686</v>
      </c>
      <c r="X24" s="22">
        <f>SUMIFS('OTV-广告位'!$G:$G,'OTV-广告位'!$C:$C,Frequency!X$7,'OTV-广告位'!$A:$A,Frequency!$B24,'OTV-广告位'!$B:$B,'OTV-广告位'!$B$6)</f>
        <v>114237</v>
      </c>
      <c r="Y24" s="22">
        <f>SUMIFS('OTV-广告位'!$G:$G,'OTV-广告位'!$C:$C,Frequency!Y$7,'OTV-广告位'!$A:$A,Frequency!$B24,'OTV-广告位'!$B:$B,'OTV-广告位'!$B$6)</f>
        <v>153645</v>
      </c>
      <c r="Z24" s="22">
        <f>SUMIFS('OTV-广告位'!$G:$G,'OTV-广告位'!$C:$C,Frequency!Z$7,'OTV-广告位'!$A:$A,Frequency!$B24,'OTV-广告位'!$B:$B,'OTV-广告位'!$B$6)</f>
        <v>0</v>
      </c>
      <c r="AA24" s="22">
        <f>SUMIFS('OTV-广告位'!$I:$I,'OTV-广告位'!$C:$C,Frequency!AA$7,'OTV-广告位'!$A:$A,Frequency!$B24,'OTV-广告位'!$B:$B,'OTV-广告位'!$B$6)</f>
        <v>230925</v>
      </c>
      <c r="AB24" s="22">
        <f>SUMIFS('OTV-广告位'!$I:$I,'OTV-广告位'!$C:$C,Frequency!AB$7,'OTV-广告位'!$A:$A,Frequency!$B24,'OTV-广告位'!$B:$B,'OTV-广告位'!$B$6)</f>
        <v>28147</v>
      </c>
      <c r="AC24" s="22">
        <f>SUMIFS('OTV-广告位'!$I:$I,'OTV-广告位'!$C:$C,Frequency!AC$7,'OTV-广告位'!$A:$A,Frequency!$B24,'OTV-广告位'!$B:$B,'OTV-广告位'!$B$6)</f>
        <v>42785</v>
      </c>
      <c r="AD24" s="22">
        <f>SUMIFS('OTV-广告位'!$I:$I,'OTV-广告位'!$C:$C,Frequency!AD$7,'OTV-广告位'!$A:$A,Frequency!$B24,'OTV-广告位'!$B:$B,'OTV-广告位'!$B$6)</f>
        <v>109148</v>
      </c>
      <c r="AE24" s="22">
        <f>SUMIFS('OTV-广告位'!$I:$I,'OTV-广告位'!$C:$C,Frequency!AE$7,'OTV-广告位'!$A:$A,Frequency!$B24,'OTV-广告位'!$B:$B,'OTV-广告位'!$B$6)</f>
        <v>0</v>
      </c>
      <c r="AF24" s="22">
        <f>SUMIFS('OTV-广告位'!$J:$J,'OTV-广告位'!$C:$C,Frequency!AF$7,'OTV-广告位'!$A:$A,Frequency!$B24,'OTV-广告位'!$B:$B,'OTV-广告位'!$B$6)</f>
        <v>101991</v>
      </c>
      <c r="AG24" s="22">
        <f>SUMIFS('OTV-广告位'!$J:$J,'OTV-广告位'!$C:$C,Frequency!AG$7,'OTV-广告位'!$A:$A,Frequency!$B24,'OTV-广告位'!$B:$B,'OTV-广告位'!$B$6)</f>
        <v>17673</v>
      </c>
      <c r="AH24" s="22">
        <f>SUMIFS('OTV-广告位'!$J:$J,'OTV-广告位'!$C:$C,Frequency!AH$7,'OTV-广告位'!$A:$A,Frequency!$B24,'OTV-广告位'!$B:$B,'OTV-广告位'!$B$6)</f>
        <v>23313</v>
      </c>
      <c r="AI24" s="22">
        <f>SUMIFS('OTV-广告位'!$J:$J,'OTV-广告位'!$C:$C,Frequency!AI$7,'OTV-广告位'!$A:$A,Frequency!$B24,'OTV-广告位'!$B:$B,'OTV-广告位'!$B$6)</f>
        <v>27674</v>
      </c>
      <c r="AJ24" s="22">
        <f>SUMIFS('OTV-广告位'!$J:$J,'OTV-广告位'!$C:$C,Frequency!AJ$7,'OTV-广告位'!$A:$A,Frequency!$B24,'OTV-广告位'!$B:$B,'OTV-广告位'!$B$6)</f>
        <v>0</v>
      </c>
      <c r="AK24" s="22">
        <f>SUMIFS('OTV-广告位'!$K:$K,'OTV-广告位'!$C:$C,Frequency!AK$7,'OTV-广告位'!$A:$A,Frequency!$B24,'OTV-广告位'!$B:$B,'OTV-广告位'!$B$6)</f>
        <v>95922</v>
      </c>
      <c r="AL24" s="22">
        <f>SUMIFS('OTV-广告位'!$K:$K,'OTV-广告位'!$C:$C,Frequency!AL$7,'OTV-广告位'!$A:$A,Frequency!$B24,'OTV-广告位'!$B:$B,'OTV-广告位'!$B$6)</f>
        <v>34083</v>
      </c>
      <c r="AM24" s="22">
        <f>SUMIFS('OTV-广告位'!$K:$K,'OTV-广告位'!$C:$C,Frequency!AM$7,'OTV-广告位'!$A:$A,Frequency!$B24,'OTV-广告位'!$B:$B,'OTV-广告位'!$B$6)</f>
        <v>23081</v>
      </c>
      <c r="AN24" s="22">
        <f>SUMIFS('OTV-广告位'!$K:$K,'OTV-广告位'!$C:$C,Frequency!AN$7,'OTV-广告位'!$A:$A,Frequency!$B24,'OTV-广告位'!$B:$B,'OTV-广告位'!$B$6)</f>
        <v>10899</v>
      </c>
      <c r="AO24" s="22">
        <f>SUMIFS('OTV-广告位'!$K:$K,'OTV-广告位'!$C:$C,Frequency!AO$7,'OTV-广告位'!$A:$A,Frequency!$B24,'OTV-广告位'!$B:$B,'OTV-广告位'!$B$6)</f>
        <v>0</v>
      </c>
      <c r="AP24" s="22">
        <f>SUMIFS('OTV-广告位'!$L:$L,'OTV-广告位'!$C:$C,Frequency!AP$7,'OTV-广告位'!$A:$A,Frequency!$B24,'OTV-广告位'!$B:$B,'OTV-广告位'!$B$6)</f>
        <v>62073</v>
      </c>
      <c r="AQ24" s="22">
        <f>SUMIFS('OTV-广告位'!$L:$L,'OTV-广告位'!$C:$C,Frequency!AQ$7,'OTV-广告位'!$A:$A,Frequency!$B24,'OTV-广告位'!$B:$B,'OTV-广告位'!$B$6)</f>
        <v>77872</v>
      </c>
      <c r="AR24" s="22">
        <f>SUMIFS('OTV-广告位'!$L:$L,'OTV-广告位'!$C:$C,Frequency!AR$7,'OTV-广告位'!$A:$A,Frequency!$B24,'OTV-广告位'!$B:$B,'OTV-广告位'!$B$6)</f>
        <v>15734</v>
      </c>
      <c r="AS24" s="22">
        <f>SUMIFS('OTV-广告位'!$L:$L,'OTV-广告位'!$C:$C,Frequency!AS$7,'OTV-广告位'!$A:$A,Frequency!$B24,'OTV-广告位'!$B:$B,'OTV-广告位'!$B$6)</f>
        <v>3054</v>
      </c>
      <c r="AT24" s="22">
        <f>SUMIFS('OTV-广告位'!$L:$L,'OTV-广告位'!$C:$C,Frequency!AT$7,'OTV-广告位'!$A:$A,Frequency!$B24,'OTV-广告位'!$B:$B,'OTV-广告位'!$B$6)</f>
        <v>0</v>
      </c>
      <c r="AU24" s="22">
        <f>SUMIFS('OTV-广告位'!$M:$M,'OTV-广告位'!$C:$C,Frequency!AU$7,'OTV-广告位'!$A:$A,Frequency!$B24,'OTV-广告位'!$B:$B,'OTV-广告位'!$B$6)</f>
        <v>51909</v>
      </c>
      <c r="AV24" s="22">
        <f>SUMIFS('OTV-广告位'!$M:$M,'OTV-广告位'!$C:$C,Frequency!AV$7,'OTV-广告位'!$A:$A,Frequency!$B24,'OTV-广告位'!$B:$B,'OTV-广告位'!$B$6)</f>
        <v>1730</v>
      </c>
      <c r="AW24" s="22">
        <f>SUMIFS('OTV-广告位'!$M:$M,'OTV-广告位'!$C:$C,Frequency!AW$7,'OTV-广告位'!$A:$A,Frequency!$B24,'OTV-广告位'!$B:$B,'OTV-广告位'!$B$6)</f>
        <v>9253</v>
      </c>
      <c r="AX24" s="22">
        <f>SUMIFS('OTV-广告位'!$M:$M,'OTV-广告位'!$C:$C,Frequency!AX$7,'OTV-广告位'!$A:$A,Frequency!$B24,'OTV-广告位'!$B:$B,'OTV-广告位'!$B$6)</f>
        <v>2804</v>
      </c>
      <c r="AY24" s="22">
        <f>SUMIFS('OTV-广告位'!$M:$M,'OTV-广告位'!$C:$C,Frequency!AY$7,'OTV-广告位'!$A:$A,Frequency!$B24,'OTV-广告位'!$B:$B,'OTV-广告位'!$B$6)</f>
        <v>0</v>
      </c>
      <c r="AZ24" s="22">
        <f>SUMIFS('OTV-广告位'!$N:$N,'OTV-广告位'!$C:$C,Frequency!AZ$7,'OTV-广告位'!$A:$A,Frequency!$B24,'OTV-广告位'!$B:$B,'OTV-广告位'!$B$6)</f>
        <v>1273</v>
      </c>
      <c r="BA24" s="22">
        <f>SUMIFS('OTV-广告位'!$N:$N,'OTV-广告位'!$C:$C,Frequency!BA$7,'OTV-广告位'!$A:$A,Frequency!$B24,'OTV-广告位'!$B:$B,'OTV-广告位'!$B$6)</f>
        <v>181</v>
      </c>
      <c r="BB24" s="22">
        <f>SUMIFS('OTV-广告位'!$N:$N,'OTV-广告位'!$C:$C,Frequency!BB$7,'OTV-广告位'!$A:$A,Frequency!$B24,'OTV-广告位'!$B:$B,'OTV-广告位'!$B$6)</f>
        <v>71</v>
      </c>
      <c r="BC24" s="22">
        <f>SUMIFS('OTV-广告位'!$N:$N,'OTV-广告位'!$C:$C,Frequency!BC$7,'OTV-广告位'!$A:$A,Frequency!$B24,'OTV-广告位'!$B:$B,'OTV-广告位'!$B$6)</f>
        <v>66</v>
      </c>
      <c r="BD24" s="22">
        <f>SUMIFS('OTV-广告位'!$N:$N,'OTV-广告位'!$C:$C,Frequency!BD$7,'OTV-广告位'!$A:$A,Frequency!$B24,'OTV-广告位'!$B:$B,'OTV-广告位'!$B$6)</f>
        <v>0</v>
      </c>
    </row>
    <row r="25" spans="2:56">
      <c r="B25" s="103" t="s">
        <v>212</v>
      </c>
      <c r="C25" s="26">
        <f t="shared" si="18"/>
        <v>0.37863495721841611</v>
      </c>
      <c r="D25" s="26">
        <f t="shared" si="19"/>
        <v>0.56023294872074514</v>
      </c>
      <c r="E25" s="26">
        <f t="shared" si="20"/>
        <v>0.42042834062884049</v>
      </c>
      <c r="F25" s="26">
        <f t="shared" si="21"/>
        <v>0.13719268913629973</v>
      </c>
      <c r="G25" s="26" t="e">
        <f t="shared" si="22"/>
        <v>#DIV/0!</v>
      </c>
      <c r="I25" s="210" t="str">
        <f t="shared" si="23"/>
        <v>长沙</v>
      </c>
      <c r="J25" s="68">
        <f t="shared" si="24"/>
        <v>2.2501538026475591E-3</v>
      </c>
      <c r="K25" s="68">
        <f t="shared" si="25"/>
        <v>6.0018705829983682E-4</v>
      </c>
      <c r="L25" s="68">
        <f t="shared" si="26"/>
        <v>7.6238579103481954E-4</v>
      </c>
      <c r="M25" s="68">
        <f t="shared" si="27"/>
        <v>8.657216887669563E-4</v>
      </c>
      <c r="N25" s="68" t="e">
        <f t="shared" si="28"/>
        <v>#DIV/0!</v>
      </c>
      <c r="P25" s="209" t="str">
        <f t="shared" si="29"/>
        <v>长沙</v>
      </c>
      <c r="Q25" s="22">
        <f>SUMIFS('OTV-广告位'!$E:$E,'OTV-广告位'!$C:$C,Frequency!Q$7,'OTV-广告位'!$A:$A,Frequency!$B25,'OTV-广告位'!$B:$B,'OTV-广告位'!$B$6)</f>
        <v>1067927</v>
      </c>
      <c r="R25" s="22">
        <f>SUMIFS('OTV-广告位'!$E:$E,'OTV-广告位'!$C:$C,Frequency!R$7,'OTV-广告位'!$A:$A,Frequency!$B25,'OTV-广告位'!$B:$B,'OTV-广告位'!$B$6)</f>
        <v>599813</v>
      </c>
      <c r="S25" s="22">
        <f>SUMIFS('OTV-广告位'!$E:$E,'OTV-广告位'!$C:$C,Frequency!S$7,'OTV-广告位'!$A:$A,Frequency!$B25,'OTV-广告位'!$B:$B,'OTV-广告位'!$B$6)</f>
        <v>167894</v>
      </c>
      <c r="T25" s="22">
        <f>SUMIFS('OTV-广告位'!$E:$E,'OTV-广告位'!$C:$C,Frequency!T$7,'OTV-广告位'!$A:$A,Frequency!$B25,'OTV-广告位'!$B:$B,'OTV-广告位'!$B$6)</f>
        <v>164025</v>
      </c>
      <c r="U25" s="22">
        <f>SUMIFS('OTV-广告位'!$E:$E,'OTV-广告位'!$C:$C,Frequency!U$7,'OTV-广告位'!$A:$A,Frequency!$B25,'OTV-广告位'!$B:$B,'OTV-广告位'!$B$6)</f>
        <v>0</v>
      </c>
      <c r="V25" s="22">
        <f>SUMIFS('OTV-广告位'!$G:$G,'OTV-广告位'!$C:$C,Frequency!V$7,'OTV-广告位'!$A:$A,Frequency!$B25,'OTV-广告位'!$B:$B,'OTV-广告位'!$B$6)</f>
        <v>473802</v>
      </c>
      <c r="W25" s="22">
        <f>SUMIFS('OTV-广告位'!$G:$G,'OTV-广告位'!$C:$C,Frequency!W$7,'OTV-广告位'!$A:$A,Frequency!$B25,'OTV-广告位'!$B:$B,'OTV-广告位'!$B$6)</f>
        <v>229235</v>
      </c>
      <c r="X25" s="22">
        <f>SUMIFS('OTV-广告位'!$G:$G,'OTV-广告位'!$C:$C,Frequency!X$7,'OTV-广告位'!$A:$A,Frequency!$B25,'OTV-广告位'!$B:$B,'OTV-广告位'!$B$6)</f>
        <v>72419</v>
      </c>
      <c r="Y25" s="22">
        <f>SUMIFS('OTV-广告位'!$G:$G,'OTV-广告位'!$C:$C,Frequency!Y$7,'OTV-广告位'!$A:$A,Frequency!$B25,'OTV-广告位'!$B:$B,'OTV-广告位'!$B$6)</f>
        <v>105268</v>
      </c>
      <c r="Z25" s="22">
        <f>SUMIFS('OTV-广告位'!$G:$G,'OTV-广告位'!$C:$C,Frequency!Z$7,'OTV-广告位'!$A:$A,Frequency!$B25,'OTV-广告位'!$B:$B,'OTV-广告位'!$B$6)</f>
        <v>0</v>
      </c>
      <c r="AA25" s="22">
        <f>SUMIFS('OTV-广告位'!$I:$I,'OTV-广告位'!$C:$C,Frequency!AA$7,'OTV-广告位'!$A:$A,Frequency!$B25,'OTV-广告位'!$B:$B,'OTV-广告位'!$B$6)</f>
        <v>211853</v>
      </c>
      <c r="AB25" s="22">
        <f>SUMIFS('OTV-广告位'!$I:$I,'OTV-广告位'!$C:$C,Frequency!AB$7,'OTV-广告位'!$A:$A,Frequency!$B25,'OTV-广告位'!$B:$B,'OTV-广告位'!$B$6)</f>
        <v>70824</v>
      </c>
      <c r="AC25" s="22">
        <f>SUMIFS('OTV-广告位'!$I:$I,'OTV-广告位'!$C:$C,Frequency!AC$7,'OTV-广告位'!$A:$A,Frequency!$B25,'OTV-广告位'!$B:$B,'OTV-广告位'!$B$6)</f>
        <v>26550</v>
      </c>
      <c r="AD25" s="22">
        <f>SUMIFS('OTV-广告位'!$I:$I,'OTV-广告位'!$C:$C,Frequency!AD$7,'OTV-广告位'!$A:$A,Frequency!$B25,'OTV-广告位'!$B:$B,'OTV-广告位'!$B$6)</f>
        <v>73367</v>
      </c>
      <c r="AE25" s="22">
        <f>SUMIFS('OTV-广告位'!$I:$I,'OTV-广告位'!$C:$C,Frequency!AE$7,'OTV-广告位'!$A:$A,Frequency!$B25,'OTV-广告位'!$B:$B,'OTV-广告位'!$B$6)</f>
        <v>0</v>
      </c>
      <c r="AF25" s="22">
        <f>SUMIFS('OTV-广告位'!$J:$J,'OTV-广告位'!$C:$C,Frequency!AF$7,'OTV-广告位'!$A:$A,Frequency!$B25,'OTV-广告位'!$B:$B,'OTV-广告位'!$B$6)</f>
        <v>82551</v>
      </c>
      <c r="AG25" s="22">
        <f>SUMIFS('OTV-广告位'!$J:$J,'OTV-广告位'!$C:$C,Frequency!AG$7,'OTV-广告位'!$A:$A,Frequency!$B25,'OTV-广告位'!$B:$B,'OTV-广告位'!$B$6)</f>
        <v>29986</v>
      </c>
      <c r="AH25" s="22">
        <f>SUMIFS('OTV-广告位'!$J:$J,'OTV-广告位'!$C:$C,Frequency!AH$7,'OTV-广告位'!$A:$A,Frequency!$B25,'OTV-广告位'!$B:$B,'OTV-广告位'!$B$6)</f>
        <v>15422</v>
      </c>
      <c r="AI25" s="22">
        <f>SUMIFS('OTV-广告位'!$J:$J,'OTV-广告位'!$C:$C,Frequency!AI$7,'OTV-广告位'!$A:$A,Frequency!$B25,'OTV-广告位'!$B:$B,'OTV-广告位'!$B$6)</f>
        <v>17459</v>
      </c>
      <c r="AJ25" s="22">
        <f>SUMIFS('OTV-广告位'!$J:$J,'OTV-广告位'!$C:$C,Frequency!AJ$7,'OTV-广告位'!$A:$A,Frequency!$B25,'OTV-广告位'!$B:$B,'OTV-广告位'!$B$6)</f>
        <v>0</v>
      </c>
      <c r="AK25" s="22">
        <f>SUMIFS('OTV-广告位'!$K:$K,'OTV-广告位'!$C:$C,Frequency!AK$7,'OTV-广告位'!$A:$A,Frequency!$B25,'OTV-广告位'!$B:$B,'OTV-广告位'!$B$6)</f>
        <v>77373</v>
      </c>
      <c r="AL25" s="22">
        <f>SUMIFS('OTV-广告位'!$K:$K,'OTV-广告位'!$C:$C,Frequency!AL$7,'OTV-广告位'!$A:$A,Frequency!$B25,'OTV-广告位'!$B:$B,'OTV-广告位'!$B$6)</f>
        <v>47230</v>
      </c>
      <c r="AM25" s="22">
        <f>SUMIFS('OTV-广告位'!$K:$K,'OTV-广告位'!$C:$C,Frequency!AM$7,'OTV-广告位'!$A:$A,Frequency!$B25,'OTV-广告位'!$B:$B,'OTV-广告位'!$B$6)</f>
        <v>16040</v>
      </c>
      <c r="AN25" s="22">
        <f>SUMIFS('OTV-广告位'!$K:$K,'OTV-广告位'!$C:$C,Frequency!AN$7,'OTV-广告位'!$A:$A,Frequency!$B25,'OTV-广告位'!$B:$B,'OTV-广告位'!$B$6)</f>
        <v>7062</v>
      </c>
      <c r="AO25" s="22">
        <f>SUMIFS('OTV-广告位'!$K:$K,'OTV-广告位'!$C:$C,Frequency!AO$7,'OTV-广告位'!$A:$A,Frequency!$B25,'OTV-广告位'!$B:$B,'OTV-广告位'!$B$6)</f>
        <v>0</v>
      </c>
      <c r="AP25" s="22">
        <f>SUMIFS('OTV-广告位'!$L:$L,'OTV-广告位'!$C:$C,Frequency!AP$7,'OTV-广告位'!$A:$A,Frequency!$B25,'OTV-广告位'!$B:$B,'OTV-广告位'!$B$6)</f>
        <v>53675</v>
      </c>
      <c r="AQ25" s="22">
        <f>SUMIFS('OTV-广告位'!$L:$L,'OTV-广告位'!$C:$C,Frequency!AQ$7,'OTV-广告位'!$A:$A,Frequency!$B25,'OTV-广告位'!$B:$B,'OTV-广告位'!$B$6)</f>
        <v>79008</v>
      </c>
      <c r="AR25" s="22">
        <f>SUMIFS('OTV-广告位'!$L:$L,'OTV-广告位'!$C:$C,Frequency!AR$7,'OTV-广告位'!$A:$A,Frequency!$B25,'OTV-广告位'!$B:$B,'OTV-广告位'!$B$6)</f>
        <v>9783</v>
      </c>
      <c r="AS25" s="22">
        <f>SUMIFS('OTV-广告位'!$L:$L,'OTV-广告位'!$C:$C,Frequency!AS$7,'OTV-广告位'!$A:$A,Frequency!$B25,'OTV-广告位'!$B:$B,'OTV-广告位'!$B$6)</f>
        <v>2488</v>
      </c>
      <c r="AT25" s="22">
        <f>SUMIFS('OTV-广告位'!$L:$L,'OTV-广告位'!$C:$C,Frequency!AT$7,'OTV-广告位'!$A:$A,Frequency!$B25,'OTV-广告位'!$B:$B,'OTV-广告位'!$B$6)</f>
        <v>0</v>
      </c>
      <c r="AU25" s="22">
        <f>SUMIFS('OTV-广告位'!$M:$M,'OTV-广告位'!$C:$C,Frequency!AU$7,'OTV-广告位'!$A:$A,Frequency!$B25,'OTV-广告位'!$B:$B,'OTV-广告位'!$B$6)</f>
        <v>47407</v>
      </c>
      <c r="AV25" s="22">
        <f>SUMIFS('OTV-广告位'!$M:$M,'OTV-广告位'!$C:$C,Frequency!AV$7,'OTV-广告位'!$A:$A,Frequency!$B25,'OTV-广告位'!$B:$B,'OTV-广告位'!$B$6)</f>
        <v>1951</v>
      </c>
      <c r="AW25" s="22">
        <f>SUMIFS('OTV-广告位'!$M:$M,'OTV-广告位'!$C:$C,Frequency!AW$7,'OTV-广告位'!$A:$A,Frequency!$B25,'OTV-广告位'!$B:$B,'OTV-广告位'!$B$6)</f>
        <v>4587</v>
      </c>
      <c r="AX25" s="22">
        <f>SUMIFS('OTV-广告位'!$M:$M,'OTV-广告位'!$C:$C,Frequency!AX$7,'OTV-广告位'!$A:$A,Frequency!$B25,'OTV-广告位'!$B:$B,'OTV-广告位'!$B$6)</f>
        <v>4788</v>
      </c>
      <c r="AY25" s="22">
        <f>SUMIFS('OTV-广告位'!$M:$M,'OTV-广告位'!$C:$C,Frequency!AY$7,'OTV-广告位'!$A:$A,Frequency!$B25,'OTV-广告位'!$B:$B,'OTV-广告位'!$B$6)</f>
        <v>0</v>
      </c>
      <c r="AZ25" s="22">
        <f>SUMIFS('OTV-广告位'!$N:$N,'OTV-广告位'!$C:$C,Frequency!AZ$7,'OTV-广告位'!$A:$A,Frequency!$B25,'OTV-广告位'!$B:$B,'OTV-广告位'!$B$6)</f>
        <v>943</v>
      </c>
      <c r="BA25" s="22">
        <f>SUMIFS('OTV-广告位'!$N:$N,'OTV-广告位'!$C:$C,Frequency!BA$7,'OTV-广告位'!$A:$A,Frequency!$B25,'OTV-广告位'!$B:$B,'OTV-广告位'!$B$6)</f>
        <v>236</v>
      </c>
      <c r="BB25" s="22">
        <f>SUMIFS('OTV-广告位'!$N:$N,'OTV-广告位'!$C:$C,Frequency!BB$7,'OTV-广告位'!$A:$A,Frequency!$B25,'OTV-广告位'!$B:$B,'OTV-广告位'!$B$6)</f>
        <v>37</v>
      </c>
      <c r="BC25" s="22">
        <f>SUMIFS('OTV-广告位'!$N:$N,'OTV-广告位'!$C:$C,Frequency!BC$7,'OTV-广告位'!$A:$A,Frequency!$B25,'OTV-广告位'!$B:$B,'OTV-广告位'!$B$6)</f>
        <v>104</v>
      </c>
      <c r="BD25" s="22">
        <f>SUMIFS('OTV-广告位'!$N:$N,'OTV-广告位'!$C:$C,Frequency!BD$7,'OTV-广告位'!$A:$A,Frequency!$B25,'OTV-广告位'!$B:$B,'OTV-广告位'!$B$6)</f>
        <v>0</v>
      </c>
    </row>
    <row r="26" spans="2:56">
      <c r="B26" s="103" t="s">
        <v>125</v>
      </c>
      <c r="C26" s="26">
        <f t="shared" si="18"/>
        <v>0.37596861240803869</v>
      </c>
      <c r="D26" s="26">
        <f t="shared" si="19"/>
        <v>0.38617179429032178</v>
      </c>
      <c r="E26" s="26">
        <f t="shared" si="20"/>
        <v>0.4455441832564766</v>
      </c>
      <c r="F26" s="26">
        <f t="shared" si="21"/>
        <v>0.18478446905792317</v>
      </c>
      <c r="G26" s="26" t="e">
        <f t="shared" si="22"/>
        <v>#DIV/0!</v>
      </c>
      <c r="I26" s="210" t="str">
        <f t="shared" si="23"/>
        <v>郑州</v>
      </c>
      <c r="J26" s="68">
        <f t="shared" si="24"/>
        <v>1.9832723994591076E-3</v>
      </c>
      <c r="K26" s="68">
        <f t="shared" si="25"/>
        <v>8.063898482357193E-2</v>
      </c>
      <c r="L26" s="68">
        <f t="shared" si="26"/>
        <v>1.0148532886450929E-3</v>
      </c>
      <c r="M26" s="68">
        <f t="shared" si="27"/>
        <v>1.3406709069650592E-3</v>
      </c>
      <c r="N26" s="68" t="e">
        <f t="shared" si="28"/>
        <v>#DIV/0!</v>
      </c>
      <c r="P26" s="209" t="str">
        <f t="shared" si="29"/>
        <v>郑州</v>
      </c>
      <c r="Q26" s="22">
        <f>SUMIFS('OTV-广告位'!$E:$E,'OTV-广告位'!$C:$C,Frequency!Q$7,'OTV-广告位'!$A:$A,Frequency!$B26,'OTV-广告位'!$B:$B,'OTV-广告位'!$B$6)</f>
        <v>1297855</v>
      </c>
      <c r="R26" s="22">
        <f>SUMIFS('OTV-广告位'!$E:$E,'OTV-广告位'!$C:$C,Frequency!R$7,'OTV-广告位'!$A:$A,Frequency!$B26,'OTV-广告位'!$B:$B,'OTV-广告位'!$B$6)</f>
        <v>835638</v>
      </c>
      <c r="S26" s="22">
        <f>SUMIFS('OTV-广告位'!$E:$E,'OTV-广告位'!$C:$C,Frequency!S$7,'OTV-广告位'!$A:$A,Frequency!$B26,'OTV-广告位'!$B:$B,'OTV-广告位'!$B$6)</f>
        <v>192146</v>
      </c>
      <c r="T26" s="22">
        <f>SUMIFS('OTV-广告位'!$E:$E,'OTV-广告位'!$C:$C,Frequency!T$7,'OTV-广告位'!$A:$A,Frequency!$B26,'OTV-广告位'!$B:$B,'OTV-广告位'!$B$6)</f>
        <v>419939</v>
      </c>
      <c r="U26" s="22">
        <f>SUMIFS('OTV-广告位'!$E:$E,'OTV-广告位'!$C:$C,Frequency!U$7,'OTV-广告位'!$A:$A,Frequency!$B26,'OTV-广告位'!$B:$B,'OTV-广告位'!$B$6)</f>
        <v>0</v>
      </c>
      <c r="V26" s="22">
        <f>SUMIFS('OTV-广告位'!$G:$G,'OTV-广告位'!$C:$C,Frequency!V$7,'OTV-广告位'!$A:$A,Frequency!$B26,'OTV-广告位'!$B:$B,'OTV-广告位'!$B$6)</f>
        <v>571436</v>
      </c>
      <c r="W26" s="22">
        <f>SUMIFS('OTV-广告位'!$G:$G,'OTV-广告位'!$C:$C,Frequency!W$7,'OTV-广告位'!$A:$A,Frequency!$B26,'OTV-广告位'!$B:$B,'OTV-广告位'!$B$6)</f>
        <v>317496</v>
      </c>
      <c r="X26" s="22">
        <f>SUMIFS('OTV-广告位'!$G:$G,'OTV-广告位'!$C:$C,Frequency!X$7,'OTV-广告位'!$A:$A,Frequency!$B26,'OTV-广告位'!$B:$B,'OTV-广告位'!$B$6)</f>
        <v>80019</v>
      </c>
      <c r="Y26" s="22">
        <f>SUMIFS('OTV-广告位'!$G:$G,'OTV-广告位'!$C:$C,Frequency!Y$7,'OTV-广告位'!$A:$A,Frequency!$B26,'OTV-广告位'!$B:$B,'OTV-广告位'!$B$6)</f>
        <v>245394</v>
      </c>
      <c r="Z26" s="22">
        <f>SUMIFS('OTV-广告位'!$G:$G,'OTV-广告位'!$C:$C,Frequency!Z$7,'OTV-广告位'!$A:$A,Frequency!$B26,'OTV-广告位'!$B:$B,'OTV-广告位'!$B$6)</f>
        <v>0</v>
      </c>
      <c r="AA26" s="22">
        <f>SUMIFS('OTV-广告位'!$I:$I,'OTV-广告位'!$C:$C,Frequency!AA$7,'OTV-广告位'!$A:$A,Frequency!$B26,'OTV-广告位'!$B:$B,'OTV-广告位'!$B$6)</f>
        <v>250211</v>
      </c>
      <c r="AB26" s="22">
        <f>SUMIFS('OTV-广告位'!$I:$I,'OTV-广告位'!$C:$C,Frequency!AB$7,'OTV-广告位'!$A:$A,Frequency!$B26,'OTV-广告位'!$B:$B,'OTV-广告位'!$B$6)</f>
        <v>166531</v>
      </c>
      <c r="AC26" s="22">
        <f>SUMIFS('OTV-广告位'!$I:$I,'OTV-广告位'!$C:$C,Frequency!AC$7,'OTV-广告位'!$A:$A,Frequency!$B26,'OTV-广告位'!$B:$B,'OTV-广告位'!$B$6)</f>
        <v>28295</v>
      </c>
      <c r="AD26" s="22">
        <f>SUMIFS('OTV-广告位'!$I:$I,'OTV-广告位'!$C:$C,Frequency!AD$7,'OTV-广告位'!$A:$A,Frequency!$B26,'OTV-广告位'!$B:$B,'OTV-广告位'!$B$6)</f>
        <v>147184</v>
      </c>
      <c r="AE26" s="22">
        <f>SUMIFS('OTV-广告位'!$I:$I,'OTV-广告位'!$C:$C,Frequency!AE$7,'OTV-广告位'!$A:$A,Frequency!$B26,'OTV-广告位'!$B:$B,'OTV-广告位'!$B$6)</f>
        <v>0</v>
      </c>
      <c r="AF26" s="22">
        <f>SUMIFS('OTV-广告位'!$J:$J,'OTV-广告位'!$C:$C,Frequency!AF$7,'OTV-广告位'!$A:$A,Frequency!$B26,'OTV-广告位'!$B:$B,'OTV-广告位'!$B$6)</f>
        <v>106383</v>
      </c>
      <c r="AG26" s="22">
        <f>SUMIFS('OTV-广告位'!$J:$J,'OTV-广告位'!$C:$C,Frequency!AG$7,'OTV-广告位'!$A:$A,Frequency!$B26,'OTV-广告位'!$B:$B,'OTV-广告位'!$B$6)</f>
        <v>28357</v>
      </c>
      <c r="AH26" s="22">
        <f>SUMIFS('OTV-广告位'!$J:$J,'OTV-广告位'!$C:$C,Frequency!AH$7,'OTV-广告位'!$A:$A,Frequency!$B26,'OTV-广告位'!$B:$B,'OTV-广告位'!$B$6)</f>
        <v>16072</v>
      </c>
      <c r="AI26" s="22">
        <f>SUMIFS('OTV-广告位'!$J:$J,'OTV-广告位'!$C:$C,Frequency!AI$7,'OTV-广告位'!$A:$A,Frequency!$B26,'OTV-广告位'!$B:$B,'OTV-广告位'!$B$6)</f>
        <v>52865</v>
      </c>
      <c r="AJ26" s="22">
        <f>SUMIFS('OTV-广告位'!$J:$J,'OTV-广告位'!$C:$C,Frequency!AJ$7,'OTV-广告位'!$A:$A,Frequency!$B26,'OTV-广告位'!$B:$B,'OTV-广告位'!$B$6)</f>
        <v>0</v>
      </c>
      <c r="AK26" s="22">
        <f>SUMIFS('OTV-广告位'!$K:$K,'OTV-广告位'!$C:$C,Frequency!AK$7,'OTV-广告位'!$A:$A,Frequency!$B26,'OTV-广告位'!$B:$B,'OTV-广告位'!$B$6)</f>
        <v>92103</v>
      </c>
      <c r="AL26" s="22">
        <f>SUMIFS('OTV-广告位'!$K:$K,'OTV-广告位'!$C:$C,Frequency!AL$7,'OTV-广告位'!$A:$A,Frequency!$B26,'OTV-广告位'!$B:$B,'OTV-广告位'!$B$6)</f>
        <v>22897</v>
      </c>
      <c r="AM26" s="22">
        <f>SUMIFS('OTV-广告位'!$K:$K,'OTV-广告位'!$C:$C,Frequency!AM$7,'OTV-广告位'!$A:$A,Frequency!$B26,'OTV-广告位'!$B:$B,'OTV-广告位'!$B$6)</f>
        <v>17494</v>
      </c>
      <c r="AN26" s="22">
        <f>SUMIFS('OTV-广告位'!$K:$K,'OTV-广告位'!$C:$C,Frequency!AN$7,'OTV-广告位'!$A:$A,Frequency!$B26,'OTV-广告位'!$B:$B,'OTV-广告位'!$B$6)</f>
        <v>25697</v>
      </c>
      <c r="AO26" s="22">
        <f>SUMIFS('OTV-广告位'!$K:$K,'OTV-广告位'!$C:$C,Frequency!AO$7,'OTV-广告位'!$A:$A,Frequency!$B26,'OTV-广告位'!$B:$B,'OTV-广告位'!$B$6)</f>
        <v>0</v>
      </c>
      <c r="AP26" s="22">
        <f>SUMIFS('OTV-广告位'!$L:$L,'OTV-广告位'!$C:$C,Frequency!AP$7,'OTV-广告位'!$A:$A,Frequency!$B26,'OTV-广告位'!$B:$B,'OTV-广告位'!$B$6)</f>
        <v>57700</v>
      </c>
      <c r="AQ26" s="22">
        <f>SUMIFS('OTV-广告位'!$L:$L,'OTV-广告位'!$C:$C,Frequency!AQ$7,'OTV-广告位'!$A:$A,Frequency!$B26,'OTV-广告位'!$B:$B,'OTV-广告位'!$B$6)</f>
        <v>22238</v>
      </c>
      <c r="AR26" s="22">
        <f>SUMIFS('OTV-广告位'!$L:$L,'OTV-广告位'!$C:$C,Frequency!AR$7,'OTV-广告位'!$A:$A,Frequency!$B26,'OTV-广告位'!$B:$B,'OTV-广告位'!$B$6)</f>
        <v>11760</v>
      </c>
      <c r="AS26" s="22">
        <f>SUMIFS('OTV-广告位'!$L:$L,'OTV-广告位'!$C:$C,Frequency!AS$7,'OTV-广告位'!$A:$A,Frequency!$B26,'OTV-广告位'!$B:$B,'OTV-广告位'!$B$6)</f>
        <v>8869</v>
      </c>
      <c r="AT26" s="22">
        <f>SUMIFS('OTV-广告位'!$L:$L,'OTV-广告位'!$C:$C,Frequency!AT$7,'OTV-广告位'!$A:$A,Frequency!$B26,'OTV-广告位'!$B:$B,'OTV-广告位'!$B$6)</f>
        <v>0</v>
      </c>
      <c r="AU26" s="22">
        <f>SUMIFS('OTV-广告位'!$M:$M,'OTV-广告位'!$C:$C,Frequency!AU$7,'OTV-广告位'!$A:$A,Frequency!$B26,'OTV-广告位'!$B:$B,'OTV-广告位'!$B$6)</f>
        <v>63900</v>
      </c>
      <c r="AV26" s="22">
        <f>SUMIFS('OTV-广告位'!$M:$M,'OTV-广告位'!$C:$C,Frequency!AV$7,'OTV-广告位'!$A:$A,Frequency!$B26,'OTV-广告位'!$B:$B,'OTV-广告位'!$B$6)</f>
        <v>45986</v>
      </c>
      <c r="AW26" s="22">
        <f>SUMIFS('OTV-广告位'!$M:$M,'OTV-广告位'!$C:$C,Frequency!AW$7,'OTV-广告位'!$A:$A,Frequency!$B26,'OTV-广告位'!$B:$B,'OTV-广告位'!$B$6)</f>
        <v>6359</v>
      </c>
      <c r="AX26" s="22">
        <f>SUMIFS('OTV-广告位'!$M:$M,'OTV-广告位'!$C:$C,Frequency!AX$7,'OTV-广告位'!$A:$A,Frequency!$B26,'OTV-广告位'!$B:$B,'OTV-广告位'!$B$6)</f>
        <v>10533</v>
      </c>
      <c r="AY26" s="22">
        <f>SUMIFS('OTV-广告位'!$M:$M,'OTV-广告位'!$C:$C,Frequency!AY$7,'OTV-广告位'!$A:$A,Frequency!$B26,'OTV-广告位'!$B:$B,'OTV-广告位'!$B$6)</f>
        <v>0</v>
      </c>
      <c r="AZ26" s="22">
        <f>SUMIFS('OTV-广告位'!$N:$N,'OTV-广告位'!$C:$C,Frequency!AZ$7,'OTV-广告位'!$A:$A,Frequency!$B26,'OTV-广告位'!$B:$B,'OTV-广告位'!$B$6)</f>
        <v>1139</v>
      </c>
      <c r="BA26" s="22">
        <f>SUMIFS('OTV-广告位'!$N:$N,'OTV-广告位'!$C:$C,Frequency!BA$7,'OTV-广告位'!$A:$A,Frequency!$B26,'OTV-广告位'!$B:$B,'OTV-广告位'!$B$6)</f>
        <v>31487</v>
      </c>
      <c r="BB26" s="22">
        <f>SUMIFS('OTV-广告位'!$N:$N,'OTV-广告位'!$C:$C,Frequency!BB$7,'OTV-广告位'!$A:$A,Frequency!$B26,'OTV-广告位'!$B:$B,'OTV-广告位'!$B$6)</f>
        <v>39</v>
      </c>
      <c r="BC26" s="22">
        <f>SUMIFS('OTV-广告位'!$N:$N,'OTV-广告位'!$C:$C,Frequency!BC$7,'OTV-广告位'!$A:$A,Frequency!$B26,'OTV-广告位'!$B:$B,'OTV-广告位'!$B$6)</f>
        <v>246</v>
      </c>
      <c r="BD26" s="22">
        <f>SUMIFS('OTV-广告位'!$N:$N,'OTV-广告位'!$C:$C,Frequency!BD$7,'OTV-广告位'!$A:$A,Frequency!$B26,'OTV-广告位'!$B:$B,'OTV-广告位'!$B$6)</f>
        <v>0</v>
      </c>
    </row>
    <row r="27" spans="2:56">
      <c r="B27" s="103" t="s">
        <v>127</v>
      </c>
      <c r="C27" s="26">
        <f t="shared" si="18"/>
        <v>0.52043236321205766</v>
      </c>
      <c r="D27" s="26">
        <f t="shared" si="19"/>
        <v>0.73931973294687425</v>
      </c>
      <c r="E27" s="26">
        <f t="shared" si="20"/>
        <v>0.44695484299116167</v>
      </c>
      <c r="F27" s="26">
        <f t="shared" si="21"/>
        <v>0.25715856701772194</v>
      </c>
      <c r="G27" s="26" t="e">
        <f t="shared" si="22"/>
        <v>#DIV/0!</v>
      </c>
      <c r="I27" s="210" t="str">
        <f t="shared" si="23"/>
        <v>南通</v>
      </c>
      <c r="J27" s="68">
        <f t="shared" si="24"/>
        <v>3.48773959859316E-3</v>
      </c>
      <c r="K27" s="68">
        <f t="shared" si="25"/>
        <v>0.14625575647121655</v>
      </c>
      <c r="L27" s="68">
        <f t="shared" si="26"/>
        <v>7.0650355110995426E-4</v>
      </c>
      <c r="M27" s="68">
        <f t="shared" si="27"/>
        <v>1.327424990727546E-3</v>
      </c>
      <c r="N27" s="68" t="e">
        <f t="shared" si="28"/>
        <v>#DIV/0!</v>
      </c>
      <c r="P27" s="209" t="str">
        <f t="shared" si="29"/>
        <v>南通</v>
      </c>
      <c r="Q27" s="22">
        <f>SUMIFS('OTV-广告位'!$E:$E,'OTV-广告位'!$C:$C,Frequency!Q$7,'OTV-广告位'!$A:$A,Frequency!$B27,'OTV-广告位'!$B:$B,'OTV-广告位'!$B$6)</f>
        <v>647124</v>
      </c>
      <c r="R27" s="22">
        <f>SUMIFS('OTV-广告位'!$E:$E,'OTV-广告位'!$C:$C,Frequency!R$7,'OTV-广告位'!$A:$A,Frequency!$B27,'OTV-广告位'!$B:$B,'OTV-广告位'!$B$6)</f>
        <v>694653</v>
      </c>
      <c r="S27" s="22">
        <f>SUMIFS('OTV-广告位'!$E:$E,'OTV-广告位'!$C:$C,Frequency!S$7,'OTV-广告位'!$A:$A,Frequency!$B27,'OTV-广告位'!$B:$B,'OTV-广告位'!$B$6)</f>
        <v>80679</v>
      </c>
      <c r="T27" s="22">
        <f>SUMIFS('OTV-广告位'!$E:$E,'OTV-广告位'!$C:$C,Frequency!T$7,'OTV-广告位'!$A:$A,Frequency!$B27,'OTV-广告位'!$B:$B,'OTV-广告位'!$B$6)</f>
        <v>307362</v>
      </c>
      <c r="U27" s="22">
        <f>SUMIFS('OTV-广告位'!$E:$E,'OTV-广告位'!$C:$C,Frequency!U$7,'OTV-广告位'!$A:$A,Frequency!$B27,'OTV-广告位'!$B:$B,'OTV-广告位'!$B$6)</f>
        <v>0</v>
      </c>
      <c r="V27" s="22">
        <f>SUMIFS('OTV-广告位'!$G:$G,'OTV-广告位'!$C:$C,Frequency!V$7,'OTV-广告位'!$A:$A,Frequency!$B27,'OTV-广告位'!$B:$B,'OTV-广告位'!$B$6)</f>
        <v>237393</v>
      </c>
      <c r="W27" s="22">
        <f>SUMIFS('OTV-广告位'!$G:$G,'OTV-广告位'!$C:$C,Frequency!W$7,'OTV-广告位'!$A:$A,Frequency!$B27,'OTV-广告位'!$B:$B,'OTV-广告位'!$B$6)</f>
        <v>161466</v>
      </c>
      <c r="X27" s="22">
        <f>SUMIFS('OTV-广告位'!$G:$G,'OTV-广告位'!$C:$C,Frequency!X$7,'OTV-广告位'!$A:$A,Frequency!$B27,'OTV-广告位'!$B:$B,'OTV-广告位'!$B$6)</f>
        <v>33151</v>
      </c>
      <c r="Y27" s="22">
        <f>SUMIFS('OTV-广告位'!$G:$G,'OTV-广告位'!$C:$C,Frequency!Y$7,'OTV-广告位'!$A:$A,Frequency!$B27,'OTV-广告位'!$B:$B,'OTV-广告位'!$B$6)</f>
        <v>165501</v>
      </c>
      <c r="Z27" s="22">
        <f>SUMIFS('OTV-广告位'!$G:$G,'OTV-广告位'!$C:$C,Frequency!Z$7,'OTV-广告位'!$A:$A,Frequency!$B27,'OTV-广告位'!$B:$B,'OTV-广告位'!$B$6)</f>
        <v>0</v>
      </c>
      <c r="AA27" s="22">
        <f>SUMIFS('OTV-广告位'!$I:$I,'OTV-广告位'!$C:$C,Frequency!AA$7,'OTV-广告位'!$A:$A,Frequency!$B27,'OTV-广告位'!$B:$B,'OTV-广告位'!$B$6)</f>
        <v>73203</v>
      </c>
      <c r="AB27" s="22">
        <f>SUMIFS('OTV-广告位'!$I:$I,'OTV-广告位'!$C:$C,Frequency!AB$7,'OTV-广告位'!$A:$A,Frequency!$B27,'OTV-广告位'!$B:$B,'OTV-广告位'!$B$6)</f>
        <v>26151</v>
      </c>
      <c r="AC27" s="22">
        <f>SUMIFS('OTV-广告位'!$I:$I,'OTV-广告位'!$C:$C,Frequency!AC$7,'OTV-广告位'!$A:$A,Frequency!$B27,'OTV-广告位'!$B:$B,'OTV-广告位'!$B$6)</f>
        <v>11402</v>
      </c>
      <c r="AD27" s="22">
        <f>SUMIFS('OTV-广告位'!$I:$I,'OTV-广告位'!$C:$C,Frequency!AD$7,'OTV-广告位'!$A:$A,Frequency!$B27,'OTV-广告位'!$B:$B,'OTV-广告位'!$B$6)</f>
        <v>85872</v>
      </c>
      <c r="AE27" s="22">
        <f>SUMIFS('OTV-广告位'!$I:$I,'OTV-广告位'!$C:$C,Frequency!AE$7,'OTV-广告位'!$A:$A,Frequency!$B27,'OTV-广告位'!$B:$B,'OTV-广告位'!$B$6)</f>
        <v>0</v>
      </c>
      <c r="AF27" s="22">
        <f>SUMIFS('OTV-广告位'!$J:$J,'OTV-广告位'!$C:$C,Frequency!AF$7,'OTV-广告位'!$A:$A,Frequency!$B27,'OTV-广告位'!$B:$B,'OTV-广告位'!$B$6)</f>
        <v>40643</v>
      </c>
      <c r="AG27" s="22">
        <f>SUMIFS('OTV-广告位'!$J:$J,'OTV-广告位'!$C:$C,Frequency!AG$7,'OTV-广告位'!$A:$A,Frequency!$B27,'OTV-广告位'!$B:$B,'OTV-广告位'!$B$6)</f>
        <v>15940</v>
      </c>
      <c r="AH27" s="22">
        <f>SUMIFS('OTV-广告位'!$J:$J,'OTV-广告位'!$C:$C,Frequency!AH$7,'OTV-广告位'!$A:$A,Frequency!$B27,'OTV-广告位'!$B:$B,'OTV-广告位'!$B$6)</f>
        <v>6932</v>
      </c>
      <c r="AI27" s="22">
        <f>SUMIFS('OTV-广告位'!$J:$J,'OTV-广告位'!$C:$C,Frequency!AI$7,'OTV-广告位'!$A:$A,Frequency!$B27,'OTV-广告位'!$B:$B,'OTV-广告位'!$B$6)</f>
        <v>37069</v>
      </c>
      <c r="AJ27" s="22">
        <f>SUMIFS('OTV-广告位'!$J:$J,'OTV-广告位'!$C:$C,Frequency!AJ$7,'OTV-广告位'!$A:$A,Frequency!$B27,'OTV-广告位'!$B:$B,'OTV-广告位'!$B$6)</f>
        <v>0</v>
      </c>
      <c r="AK27" s="22">
        <f>SUMIFS('OTV-广告位'!$K:$K,'OTV-广告位'!$C:$C,Frequency!AK$7,'OTV-广告位'!$A:$A,Frequency!$B27,'OTV-广告位'!$B:$B,'OTV-广告位'!$B$6)</f>
        <v>46327</v>
      </c>
      <c r="AL27" s="22">
        <f>SUMIFS('OTV-广告位'!$K:$K,'OTV-广告位'!$C:$C,Frequency!AL$7,'OTV-广告位'!$A:$A,Frequency!$B27,'OTV-广告位'!$B:$B,'OTV-广告位'!$B$6)</f>
        <v>19256</v>
      </c>
      <c r="AM27" s="22">
        <f>SUMIFS('OTV-广告位'!$K:$K,'OTV-广告位'!$C:$C,Frequency!AM$7,'OTV-广告位'!$A:$A,Frequency!$B27,'OTV-广告位'!$B:$B,'OTV-广告位'!$B$6)</f>
        <v>6931</v>
      </c>
      <c r="AN27" s="22">
        <f>SUMIFS('OTV-广告位'!$K:$K,'OTV-广告位'!$C:$C,Frequency!AN$7,'OTV-广告位'!$A:$A,Frequency!$B27,'OTV-广告位'!$B:$B,'OTV-广告位'!$B$6)</f>
        <v>29000</v>
      </c>
      <c r="AO27" s="22">
        <f>SUMIFS('OTV-广告位'!$K:$K,'OTV-广告位'!$C:$C,Frequency!AO$7,'OTV-广告位'!$A:$A,Frequency!$B27,'OTV-广告位'!$B:$B,'OTV-广告位'!$B$6)</f>
        <v>0</v>
      </c>
      <c r="AP27" s="22">
        <f>SUMIFS('OTV-广告位'!$L:$L,'OTV-广告位'!$C:$C,Frequency!AP$7,'OTV-广告位'!$A:$A,Frequency!$B27,'OTV-广告位'!$B:$B,'OTV-广告位'!$B$6)</f>
        <v>34703</v>
      </c>
      <c r="AQ27" s="22">
        <f>SUMIFS('OTV-广告位'!$L:$L,'OTV-广告位'!$C:$C,Frequency!AQ$7,'OTV-广告位'!$A:$A,Frequency!$B27,'OTV-广告位'!$B:$B,'OTV-广告位'!$B$6)</f>
        <v>23338</v>
      </c>
      <c r="AR27" s="22">
        <f>SUMIFS('OTV-广告位'!$L:$L,'OTV-广告位'!$C:$C,Frequency!AR$7,'OTV-广告位'!$A:$A,Frequency!$B27,'OTV-广告位'!$B:$B,'OTV-广告位'!$B$6)</f>
        <v>4867</v>
      </c>
      <c r="AS27" s="22">
        <f>SUMIFS('OTV-广告位'!$L:$L,'OTV-广告位'!$C:$C,Frequency!AS$7,'OTV-广告位'!$A:$A,Frequency!$B27,'OTV-广告位'!$B:$B,'OTV-广告位'!$B$6)</f>
        <v>7856</v>
      </c>
      <c r="AT27" s="22">
        <f>SUMIFS('OTV-广告位'!$L:$L,'OTV-广告位'!$C:$C,Frequency!AT$7,'OTV-广告位'!$A:$A,Frequency!$B27,'OTV-广告位'!$B:$B,'OTV-广告位'!$B$6)</f>
        <v>0</v>
      </c>
      <c r="AU27" s="22">
        <f>SUMIFS('OTV-广告位'!$M:$M,'OTV-广告位'!$C:$C,Frequency!AU$7,'OTV-广告位'!$A:$A,Frequency!$B27,'OTV-广告位'!$B:$B,'OTV-广告位'!$B$6)</f>
        <v>41217</v>
      </c>
      <c r="AV27" s="22">
        <f>SUMIFS('OTV-广告位'!$M:$M,'OTV-广告位'!$C:$C,Frequency!AV$7,'OTV-广告位'!$A:$A,Frequency!$B27,'OTV-广告位'!$B:$B,'OTV-广告位'!$B$6)</f>
        <v>30947</v>
      </c>
      <c r="AW27" s="22">
        <f>SUMIFS('OTV-广告位'!$M:$M,'OTV-广告位'!$C:$C,Frequency!AW$7,'OTV-广告位'!$A:$A,Frequency!$B27,'OTV-广告位'!$B:$B,'OTV-广告位'!$B$6)</f>
        <v>2998</v>
      </c>
      <c r="AX27" s="22">
        <f>SUMIFS('OTV-广告位'!$M:$M,'OTV-广告位'!$C:$C,Frequency!AX$7,'OTV-广告位'!$A:$A,Frequency!$B27,'OTV-广告位'!$B:$B,'OTV-广告位'!$B$6)</f>
        <v>5410</v>
      </c>
      <c r="AY27" s="22">
        <f>SUMIFS('OTV-广告位'!$M:$M,'OTV-广告位'!$C:$C,Frequency!AY$7,'OTV-广告位'!$A:$A,Frequency!$B27,'OTV-广告位'!$B:$B,'OTV-广告位'!$B$6)</f>
        <v>0</v>
      </c>
      <c r="AZ27" s="22">
        <f>SUMIFS('OTV-广告位'!$N:$N,'OTV-广告位'!$C:$C,Frequency!AZ$7,'OTV-广告位'!$A:$A,Frequency!$B27,'OTV-广告位'!$B:$B,'OTV-广告位'!$B$6)</f>
        <v>1300</v>
      </c>
      <c r="BA27" s="22">
        <f>SUMIFS('OTV-广告位'!$N:$N,'OTV-广告位'!$C:$C,Frequency!BA$7,'OTV-广告位'!$A:$A,Frequency!$B27,'OTV-广告位'!$B:$B,'OTV-广告位'!$B$6)</f>
        <v>45834</v>
      </c>
      <c r="BB27" s="22">
        <f>SUMIFS('OTV-广告位'!$N:$N,'OTV-广告位'!$C:$C,Frequency!BB$7,'OTV-广告位'!$A:$A,Frequency!$B27,'OTV-广告位'!$B:$B,'OTV-广告位'!$B$6)</f>
        <v>21</v>
      </c>
      <c r="BC27" s="22">
        <f>SUMIFS('OTV-广告位'!$N:$N,'OTV-广告位'!$C:$C,Frequency!BC$7,'OTV-广告位'!$A:$A,Frequency!$B27,'OTV-广告位'!$B:$B,'OTV-广告位'!$B$6)</f>
        <v>294</v>
      </c>
      <c r="BD27" s="22">
        <f>SUMIFS('OTV-广告位'!$N:$N,'OTV-广告位'!$C:$C,Frequency!BD$7,'OTV-广告位'!$A:$A,Frequency!$B27,'OTV-广告位'!$B:$B,'OTV-广告位'!$B$6)</f>
        <v>0</v>
      </c>
    </row>
    <row r="28" spans="2:56">
      <c r="B28" s="103" t="s">
        <v>117</v>
      </c>
      <c r="C28" s="26">
        <f t="shared" si="18"/>
        <v>0.51521045670271537</v>
      </c>
      <c r="D28" s="26">
        <f t="shared" si="19"/>
        <v>0.72584741995707336</v>
      </c>
      <c r="E28" s="26">
        <f t="shared" si="20"/>
        <v>0.48595962884584082</v>
      </c>
      <c r="F28" s="26">
        <f t="shared" si="21"/>
        <v>0.13933351314651363</v>
      </c>
      <c r="G28" s="26" t="e">
        <f t="shared" si="22"/>
        <v>#DIV/0!</v>
      </c>
      <c r="I28" s="210" t="str">
        <f t="shared" si="23"/>
        <v>无锡</v>
      </c>
      <c r="J28" s="68">
        <f t="shared" si="24"/>
        <v>3.0381809043484287E-3</v>
      </c>
      <c r="K28" s="68">
        <f t="shared" si="25"/>
        <v>0.13883052804494811</v>
      </c>
      <c r="L28" s="68">
        <f t="shared" si="26"/>
        <v>2.792951903725305E-4</v>
      </c>
      <c r="M28" s="68">
        <f t="shared" si="27"/>
        <v>1.2711029951483252E-3</v>
      </c>
      <c r="N28" s="68" t="e">
        <f t="shared" si="28"/>
        <v>#DIV/0!</v>
      </c>
      <c r="P28" s="209" t="str">
        <f t="shared" si="29"/>
        <v>无锡</v>
      </c>
      <c r="Q28" s="22">
        <f>SUMIFS('OTV-广告位'!$E:$E,'OTV-广告位'!$C:$C,Frequency!Q$7,'OTV-广告位'!$A:$A,Frequency!$B28,'OTV-广告位'!$B:$B,'OTV-广告位'!$B$6)</f>
        <v>576990</v>
      </c>
      <c r="R28" s="22">
        <f>SUMIFS('OTV-广告位'!$E:$E,'OTV-广告位'!$C:$C,Frequency!R$7,'OTV-广告位'!$A:$A,Frequency!$B28,'OTV-广告位'!$B:$B,'OTV-广告位'!$B$6)</f>
        <v>672064</v>
      </c>
      <c r="S28" s="22">
        <f>SUMIFS('OTV-广告位'!$E:$E,'OTV-广告位'!$C:$C,Frequency!S$7,'OTV-广告位'!$A:$A,Frequency!$B28,'OTV-广告位'!$B:$B,'OTV-广告位'!$B$6)</f>
        <v>121735</v>
      </c>
      <c r="T28" s="22">
        <f>SUMIFS('OTV-广告位'!$E:$E,'OTV-广告位'!$C:$C,Frequency!T$7,'OTV-广告位'!$A:$A,Frequency!$B28,'OTV-广告位'!$B:$B,'OTV-广告位'!$B$6)</f>
        <v>167571</v>
      </c>
      <c r="U28" s="22">
        <f>SUMIFS('OTV-广告位'!$E:$E,'OTV-广告位'!$C:$C,Frequency!U$7,'OTV-广告位'!$A:$A,Frequency!$B28,'OTV-广告位'!$B:$B,'OTV-广告位'!$B$6)</f>
        <v>0</v>
      </c>
      <c r="V28" s="22">
        <f>SUMIFS('OTV-广告位'!$G:$G,'OTV-广告位'!$C:$C,Frequency!V$7,'OTV-广告位'!$A:$A,Frequency!$B28,'OTV-广告位'!$B:$B,'OTV-广告位'!$B$6)</f>
        <v>218501</v>
      </c>
      <c r="W28" s="22">
        <f>SUMIFS('OTV-广告位'!$G:$G,'OTV-广告位'!$C:$C,Frequency!W$7,'OTV-广告位'!$A:$A,Frequency!$B28,'OTV-广告位'!$B:$B,'OTV-广告位'!$B$6)</f>
        <v>157478</v>
      </c>
      <c r="X28" s="22">
        <f>SUMIFS('OTV-广告位'!$G:$G,'OTV-广告位'!$C:$C,Frequency!X$7,'OTV-广告位'!$A:$A,Frequency!$B28,'OTV-广告位'!$B:$B,'OTV-广告位'!$B$6)</f>
        <v>49144</v>
      </c>
      <c r="Y28" s="22">
        <f>SUMIFS('OTV-广告位'!$G:$G,'OTV-广告位'!$C:$C,Frequency!Y$7,'OTV-广告位'!$A:$A,Frequency!$B28,'OTV-广告位'!$B:$B,'OTV-广告位'!$B$6)</f>
        <v>107519</v>
      </c>
      <c r="Z28" s="22">
        <f>SUMIFS('OTV-广告位'!$G:$G,'OTV-广告位'!$C:$C,Frequency!Z$7,'OTV-广告位'!$A:$A,Frequency!$B28,'OTV-广告位'!$B:$B,'OTV-广告位'!$B$6)</f>
        <v>0</v>
      </c>
      <c r="AA28" s="22">
        <f>SUMIFS('OTV-广告位'!$I:$I,'OTV-广告位'!$C:$C,Frequency!AA$7,'OTV-广告位'!$A:$A,Frequency!$B28,'OTV-广告位'!$B:$B,'OTV-广告位'!$B$6)</f>
        <v>67577</v>
      </c>
      <c r="AB28" s="22">
        <f>SUMIFS('OTV-广告位'!$I:$I,'OTV-广告位'!$C:$C,Frequency!AB$7,'OTV-广告位'!$A:$A,Frequency!$B28,'OTV-广告位'!$B:$B,'OTV-广告位'!$B$6)</f>
        <v>27623</v>
      </c>
      <c r="AC28" s="22">
        <f>SUMIFS('OTV-广告位'!$I:$I,'OTV-广告位'!$C:$C,Frequency!AC$7,'OTV-广告位'!$A:$A,Frequency!$B28,'OTV-广告位'!$B:$B,'OTV-广告位'!$B$6)</f>
        <v>15297</v>
      </c>
      <c r="AD28" s="22">
        <f>SUMIFS('OTV-广告位'!$I:$I,'OTV-广告位'!$C:$C,Frequency!AD$7,'OTV-广告位'!$A:$A,Frequency!$B28,'OTV-广告位'!$B:$B,'OTV-广告位'!$B$6)</f>
        <v>72287</v>
      </c>
      <c r="AE28" s="22">
        <f>SUMIFS('OTV-广告位'!$I:$I,'OTV-广告位'!$C:$C,Frequency!AE$7,'OTV-广告位'!$A:$A,Frequency!$B28,'OTV-广告位'!$B:$B,'OTV-广告位'!$B$6)</f>
        <v>0</v>
      </c>
      <c r="AF28" s="22">
        <f>SUMIFS('OTV-广告位'!$J:$J,'OTV-广告位'!$C:$C,Frequency!AF$7,'OTV-广告位'!$A:$A,Frequency!$B28,'OTV-广告位'!$B:$B,'OTV-广告位'!$B$6)</f>
        <v>38350</v>
      </c>
      <c r="AG28" s="22">
        <f>SUMIFS('OTV-广告位'!$J:$J,'OTV-广告位'!$C:$C,Frequency!AG$7,'OTV-广告位'!$A:$A,Frequency!$B28,'OTV-广告位'!$B:$B,'OTV-广告位'!$B$6)</f>
        <v>15550</v>
      </c>
      <c r="AH28" s="22">
        <f>SUMIFS('OTV-广告位'!$J:$J,'OTV-广告位'!$C:$C,Frequency!AH$7,'OTV-广告位'!$A:$A,Frequency!$B28,'OTV-广告位'!$B:$B,'OTV-广告位'!$B$6)</f>
        <v>9965</v>
      </c>
      <c r="AI28" s="22">
        <f>SUMIFS('OTV-广告位'!$J:$J,'OTV-广告位'!$C:$C,Frequency!AI$7,'OTV-广告位'!$A:$A,Frequency!$B28,'OTV-广告位'!$B:$B,'OTV-广告位'!$B$6)</f>
        <v>20251</v>
      </c>
      <c r="AJ28" s="22">
        <f>SUMIFS('OTV-广告位'!$J:$J,'OTV-广告位'!$C:$C,Frequency!AJ$7,'OTV-广告位'!$A:$A,Frequency!$B28,'OTV-广告位'!$B:$B,'OTV-广告位'!$B$6)</f>
        <v>0</v>
      </c>
      <c r="AK28" s="22">
        <f>SUMIFS('OTV-广告位'!$K:$K,'OTV-广告位'!$C:$C,Frequency!AK$7,'OTV-广告位'!$A:$A,Frequency!$B28,'OTV-广告位'!$B:$B,'OTV-广告位'!$B$6)</f>
        <v>48384</v>
      </c>
      <c r="AL28" s="22">
        <f>SUMIFS('OTV-广告位'!$K:$K,'OTV-广告位'!$C:$C,Frequency!AL$7,'OTV-广告位'!$A:$A,Frequency!$B28,'OTV-广告位'!$B:$B,'OTV-广告位'!$B$6)</f>
        <v>16894</v>
      </c>
      <c r="AM28" s="22">
        <f>SUMIFS('OTV-广告位'!$K:$K,'OTV-广告位'!$C:$C,Frequency!AM$7,'OTV-广告位'!$A:$A,Frequency!$B28,'OTV-广告位'!$B:$B,'OTV-广告位'!$B$6)</f>
        <v>12429</v>
      </c>
      <c r="AN28" s="22">
        <f>SUMIFS('OTV-广告位'!$K:$K,'OTV-广告位'!$C:$C,Frequency!AN$7,'OTV-广告位'!$A:$A,Frequency!$B28,'OTV-广告位'!$B:$B,'OTV-广告位'!$B$6)</f>
        <v>8762</v>
      </c>
      <c r="AO28" s="22">
        <f>SUMIFS('OTV-广告位'!$K:$K,'OTV-广告位'!$C:$C,Frequency!AO$7,'OTV-广告位'!$A:$A,Frequency!$B28,'OTV-广告位'!$B:$B,'OTV-广告位'!$B$6)</f>
        <v>0</v>
      </c>
      <c r="AP28" s="22">
        <f>SUMIFS('OTV-广告位'!$L:$L,'OTV-广告位'!$C:$C,Frequency!AP$7,'OTV-广告位'!$A:$A,Frequency!$B28,'OTV-广告位'!$B:$B,'OTV-广告位'!$B$6)</f>
        <v>35142</v>
      </c>
      <c r="AQ28" s="22">
        <f>SUMIFS('OTV-广告位'!$L:$L,'OTV-广告位'!$C:$C,Frequency!AQ$7,'OTV-广告位'!$A:$A,Frequency!$B28,'OTV-广告位'!$B:$B,'OTV-广告位'!$B$6)</f>
        <v>17699</v>
      </c>
      <c r="AR28" s="22">
        <f>SUMIFS('OTV-广告位'!$L:$L,'OTV-广告位'!$C:$C,Frequency!AR$7,'OTV-广告位'!$A:$A,Frequency!$B28,'OTV-广告位'!$B:$B,'OTV-广告位'!$B$6)</f>
        <v>8078</v>
      </c>
      <c r="AS28" s="22">
        <f>SUMIFS('OTV-广告位'!$L:$L,'OTV-广告位'!$C:$C,Frequency!AS$7,'OTV-广告位'!$A:$A,Frequency!$B28,'OTV-广告位'!$B:$B,'OTV-广告位'!$B$6)</f>
        <v>2812</v>
      </c>
      <c r="AT28" s="22">
        <f>SUMIFS('OTV-广告位'!$L:$L,'OTV-广告位'!$C:$C,Frequency!AT$7,'OTV-广告位'!$A:$A,Frequency!$B28,'OTV-广告位'!$B:$B,'OTV-广告位'!$B$6)</f>
        <v>0</v>
      </c>
      <c r="AU28" s="22">
        <f>SUMIFS('OTV-广告位'!$M:$M,'OTV-广告位'!$C:$C,Frequency!AU$7,'OTV-广告位'!$A:$A,Frequency!$B28,'OTV-广告位'!$B:$B,'OTV-广告位'!$B$6)</f>
        <v>28234</v>
      </c>
      <c r="AV28" s="22">
        <f>SUMIFS('OTV-广告位'!$M:$M,'OTV-广告位'!$C:$C,Frequency!AV$7,'OTV-广告位'!$A:$A,Frequency!$B28,'OTV-广告位'!$B:$B,'OTV-广告位'!$B$6)</f>
        <v>37264</v>
      </c>
      <c r="AW28" s="22">
        <f>SUMIFS('OTV-广告位'!$M:$M,'OTV-广告位'!$C:$C,Frequency!AW$7,'OTV-广告位'!$A:$A,Frequency!$B28,'OTV-广告位'!$B:$B,'OTV-广告位'!$B$6)</f>
        <v>3356</v>
      </c>
      <c r="AX28" s="22">
        <f>SUMIFS('OTV-广告位'!$M:$M,'OTV-广告位'!$C:$C,Frequency!AX$7,'OTV-广告位'!$A:$A,Frequency!$B28,'OTV-广告位'!$B:$B,'OTV-广告位'!$B$6)</f>
        <v>3326</v>
      </c>
      <c r="AY28" s="22">
        <f>SUMIFS('OTV-广告位'!$M:$M,'OTV-广告位'!$C:$C,Frequency!AY$7,'OTV-广告位'!$A:$A,Frequency!$B28,'OTV-广告位'!$B:$B,'OTV-广告位'!$B$6)</f>
        <v>0</v>
      </c>
      <c r="AZ28" s="22">
        <f>SUMIFS('OTV-广告位'!$N:$N,'OTV-广告位'!$C:$C,Frequency!AZ$7,'OTV-广告位'!$A:$A,Frequency!$B28,'OTV-广告位'!$B:$B,'OTV-广告位'!$B$6)</f>
        <v>814</v>
      </c>
      <c r="BA28" s="22">
        <f>SUMIFS('OTV-广告位'!$N:$N,'OTV-广告位'!$C:$C,Frequency!BA$7,'OTV-广告位'!$A:$A,Frequency!$B28,'OTV-广告位'!$B:$B,'OTV-广告位'!$B$6)</f>
        <v>42448</v>
      </c>
      <c r="BB28" s="22">
        <f>SUMIFS('OTV-广告位'!$N:$N,'OTV-广告位'!$C:$C,Frequency!BB$7,'OTV-广告位'!$A:$A,Frequency!$B28,'OTV-广告位'!$B:$B,'OTV-广告位'!$B$6)</f>
        <v>19</v>
      </c>
      <c r="BC28" s="22">
        <f>SUMIFS('OTV-广告位'!$N:$N,'OTV-广告位'!$C:$C,Frequency!BC$7,'OTV-广告位'!$A:$A,Frequency!$B28,'OTV-广告位'!$B:$B,'OTV-广告位'!$B$6)</f>
        <v>81</v>
      </c>
      <c r="BD28" s="22">
        <f>SUMIFS('OTV-广告位'!$N:$N,'OTV-广告位'!$C:$C,Frequency!BD$7,'OTV-广告位'!$A:$A,Frequency!$B28,'OTV-广告位'!$B:$B,'OTV-广告位'!$B$6)</f>
        <v>0</v>
      </c>
    </row>
    <row r="29" spans="2:56">
      <c r="B29" s="103" t="s">
        <v>129</v>
      </c>
      <c r="C29" s="26">
        <f t="shared" si="7"/>
        <v>0.50408629866227161</v>
      </c>
      <c r="D29" s="26">
        <f t="shared" si="8"/>
        <v>0.71041770393857606</v>
      </c>
      <c r="E29" s="26">
        <f t="shared" si="9"/>
        <v>0.43970034936844932</v>
      </c>
      <c r="F29" s="26">
        <f t="shared" si="10"/>
        <v>0.1242628637502409</v>
      </c>
      <c r="G29" s="26" t="e">
        <f t="shared" si="11"/>
        <v>#DIV/0!</v>
      </c>
      <c r="I29" s="19" t="str">
        <f t="shared" si="5"/>
        <v>常州</v>
      </c>
      <c r="J29" s="68">
        <f t="shared" si="12"/>
        <v>3.4220461604270117E-3</v>
      </c>
      <c r="K29" s="68">
        <f t="shared" si="13"/>
        <v>0.1312984925692417</v>
      </c>
      <c r="L29" s="68">
        <f t="shared" si="14"/>
        <v>4.8629347116279715E-4</v>
      </c>
      <c r="M29" s="68">
        <f t="shared" si="15"/>
        <v>6.3198212575805936E-4</v>
      </c>
      <c r="N29" s="68" t="e">
        <f t="shared" si="16"/>
        <v>#DIV/0!</v>
      </c>
      <c r="P29" s="62" t="str">
        <f t="shared" si="17"/>
        <v>常州</v>
      </c>
      <c r="Q29" s="22">
        <f>SUMIFS('OTV-广告位'!$E:$E,'OTV-广告位'!$C:$C,Frequency!Q$7,'OTV-广告位'!$A:$A,Frequency!$B29,'OTV-广告位'!$B:$B,'OTV-广告位'!$B$6)</f>
        <v>430152</v>
      </c>
      <c r="R29" s="22">
        <f>SUMIFS('OTV-广告位'!$E:$E,'OTV-广告位'!$C:$C,Frequency!R$7,'OTV-广告位'!$A:$A,Frequency!$B29,'OTV-广告位'!$B:$B,'OTV-广告位'!$B$6)</f>
        <v>620327</v>
      </c>
      <c r="S29" s="22">
        <f>SUMIFS('OTV-广告位'!$E:$E,'OTV-广告位'!$C:$C,Frequency!S$7,'OTV-广告位'!$A:$A,Frequency!$B29,'OTV-广告位'!$B:$B,'OTV-广告位'!$B$6)</f>
        <v>71973</v>
      </c>
      <c r="T29" s="22">
        <f>SUMIFS('OTV-广告位'!$E:$E,'OTV-广告位'!$C:$C,Frequency!T$7,'OTV-广告位'!$A:$A,Frequency!$B29,'OTV-广告位'!$B:$B,'OTV-广告位'!$B$6)</f>
        <v>156650</v>
      </c>
      <c r="U29" s="22">
        <f>SUMIFS('OTV-广告位'!$E:$E,'OTV-广告位'!$C:$C,Frequency!U$7,'OTV-广告位'!$A:$A,Frequency!$B29,'OTV-广告位'!$B:$B,'OTV-广告位'!$B$6)</f>
        <v>0</v>
      </c>
      <c r="V29" s="22">
        <f>SUMIFS('OTV-广告位'!$G:$G,'OTV-广告位'!$C:$C,Frequency!V$7,'OTV-广告位'!$A:$A,Frequency!$B29,'OTV-广告位'!$B:$B,'OTV-广告位'!$B$6)</f>
        <v>161393</v>
      </c>
      <c r="W29" s="22">
        <f>SUMIFS('OTV-广告位'!$G:$G,'OTV-广告位'!$C:$C,Frequency!W$7,'OTV-广告位'!$A:$A,Frequency!$B29,'OTV-广告位'!$B:$B,'OTV-广告位'!$B$6)</f>
        <v>152644</v>
      </c>
      <c r="X29" s="22">
        <f>SUMIFS('OTV-广告位'!$G:$G,'OTV-广告位'!$C:$C,Frequency!X$7,'OTV-广告位'!$A:$A,Frequency!$B29,'OTV-广告位'!$B:$B,'OTV-广告位'!$B$6)</f>
        <v>29768</v>
      </c>
      <c r="Y29" s="22">
        <f>SUMIFS('OTV-广告位'!$G:$G,'OTV-广告位'!$C:$C,Frequency!Y$7,'OTV-广告位'!$A:$A,Frequency!$B29,'OTV-广告位'!$B:$B,'OTV-广告位'!$B$6)</f>
        <v>103780</v>
      </c>
      <c r="Z29" s="22">
        <f>SUMIFS('OTV-广告位'!$G:$G,'OTV-广告位'!$C:$C,Frequency!Z$7,'OTV-广告位'!$A:$A,Frequency!$B29,'OTV-广告位'!$B:$B,'OTV-广告位'!$B$6)</f>
        <v>0</v>
      </c>
      <c r="AA29" s="22">
        <f>SUMIFS('OTV-广告位'!$I:$I,'OTV-广告位'!$C:$C,Frequency!AA$7,'OTV-广告位'!$A:$A,Frequency!$B29,'OTV-广告位'!$B:$B,'OTV-广告位'!$B$6)</f>
        <v>51457</v>
      </c>
      <c r="AB29" s="22">
        <f>SUMIFS('OTV-广告位'!$I:$I,'OTV-广告位'!$C:$C,Frequency!AB$7,'OTV-广告位'!$A:$A,Frequency!$B29,'OTV-广告位'!$B:$B,'OTV-广告位'!$B$6)</f>
        <v>25714</v>
      </c>
      <c r="AC29" s="22">
        <f>SUMIFS('OTV-广告位'!$I:$I,'OTV-广告位'!$C:$C,Frequency!AC$7,'OTV-广告位'!$A:$A,Frequency!$B29,'OTV-广告位'!$B:$B,'OTV-广告位'!$B$6)</f>
        <v>10657</v>
      </c>
      <c r="AD29" s="22">
        <f>SUMIFS('OTV-广告位'!$I:$I,'OTV-广告位'!$C:$C,Frequency!AD$7,'OTV-广告位'!$A:$A,Frequency!$B29,'OTV-广告位'!$B:$B,'OTV-广告位'!$B$6)</f>
        <v>69496</v>
      </c>
      <c r="AE29" s="22">
        <f>SUMIFS('OTV-广告位'!$I:$I,'OTV-广告位'!$C:$C,Frequency!AE$7,'OTV-广告位'!$A:$A,Frequency!$B29,'OTV-广告位'!$B:$B,'OTV-广告位'!$B$6)</f>
        <v>0</v>
      </c>
      <c r="AF29" s="22">
        <f>SUMIFS('OTV-广告位'!$J:$J,'OTV-广告位'!$C:$C,Frequency!AF$7,'OTV-广告位'!$A:$A,Frequency!$B29,'OTV-广告位'!$B:$B,'OTV-广告位'!$B$6)</f>
        <v>28580</v>
      </c>
      <c r="AG29" s="22">
        <f>SUMIFS('OTV-广告位'!$J:$J,'OTV-广告位'!$C:$C,Frequency!AG$7,'OTV-广告位'!$A:$A,Frequency!$B29,'OTV-广告位'!$B:$B,'OTV-广告位'!$B$6)</f>
        <v>18489</v>
      </c>
      <c r="AH29" s="22">
        <f>SUMIFS('OTV-广告位'!$J:$J,'OTV-广告位'!$C:$C,Frequency!AH$7,'OTV-广告位'!$A:$A,Frequency!$B29,'OTV-广告位'!$B:$B,'OTV-广告位'!$B$6)</f>
        <v>6022</v>
      </c>
      <c r="AI29" s="22">
        <f>SUMIFS('OTV-广告位'!$J:$J,'OTV-广告位'!$C:$C,Frequency!AI$7,'OTV-广告位'!$A:$A,Frequency!$B29,'OTV-广告位'!$B:$B,'OTV-广告位'!$B$6)</f>
        <v>21388</v>
      </c>
      <c r="AJ29" s="22">
        <f>SUMIFS('OTV-广告位'!$J:$J,'OTV-广告位'!$C:$C,Frequency!AJ$7,'OTV-广告位'!$A:$A,Frequency!$B29,'OTV-广告位'!$B:$B,'OTV-广告位'!$B$6)</f>
        <v>0</v>
      </c>
      <c r="AK29" s="22">
        <f>SUMIFS('OTV-广告位'!$K:$K,'OTV-广告位'!$C:$C,Frequency!AK$7,'OTV-广告位'!$A:$A,Frequency!$B29,'OTV-广告位'!$B:$B,'OTV-广告位'!$B$6)</f>
        <v>31939</v>
      </c>
      <c r="AL29" s="22">
        <f>SUMIFS('OTV-广告位'!$K:$K,'OTV-广告位'!$C:$C,Frequency!AL$7,'OTV-广告位'!$A:$A,Frequency!$B29,'OTV-广告位'!$B:$B,'OTV-广告位'!$B$6)</f>
        <v>25709</v>
      </c>
      <c r="AM29" s="22">
        <f>SUMIFS('OTV-广告位'!$K:$K,'OTV-广告位'!$C:$C,Frequency!AM$7,'OTV-广告位'!$A:$A,Frequency!$B29,'OTV-广告位'!$B:$B,'OTV-广告位'!$B$6)</f>
        <v>6024</v>
      </c>
      <c r="AN29" s="22">
        <f>SUMIFS('OTV-广告位'!$K:$K,'OTV-广告位'!$C:$C,Frequency!AN$7,'OTV-广告位'!$A:$A,Frequency!$B29,'OTV-广告位'!$B:$B,'OTV-广告位'!$B$6)</f>
        <v>9211</v>
      </c>
      <c r="AO29" s="22">
        <f>SUMIFS('OTV-广告位'!$K:$K,'OTV-广告位'!$C:$C,Frequency!AO$7,'OTV-广告位'!$A:$A,Frequency!$B29,'OTV-广告位'!$B:$B,'OTV-广告位'!$B$6)</f>
        <v>0</v>
      </c>
      <c r="AP29" s="22">
        <f>SUMIFS('OTV-广告位'!$L:$L,'OTV-广告位'!$C:$C,Frequency!AP$7,'OTV-广告位'!$A:$A,Frequency!$B29,'OTV-广告位'!$B:$B,'OTV-广告位'!$B$6)</f>
        <v>22839</v>
      </c>
      <c r="AQ29" s="22">
        <f>SUMIFS('OTV-广告位'!$L:$L,'OTV-广告位'!$C:$C,Frequency!AQ$7,'OTV-广告位'!$A:$A,Frequency!$B29,'OTV-广告位'!$B:$B,'OTV-广告位'!$B$6)</f>
        <v>14600</v>
      </c>
      <c r="AR29" s="22">
        <f>SUMIFS('OTV-广告位'!$L:$L,'OTV-广告位'!$C:$C,Frequency!AR$7,'OTV-广告位'!$A:$A,Frequency!$B29,'OTV-广告位'!$B:$B,'OTV-广告位'!$B$6)</f>
        <v>4160</v>
      </c>
      <c r="AS29" s="22">
        <f>SUMIFS('OTV-广告位'!$L:$L,'OTV-广告位'!$C:$C,Frequency!AS$7,'OTV-广告位'!$A:$A,Frequency!$B29,'OTV-广告位'!$B:$B,'OTV-广告位'!$B$6)</f>
        <v>1779</v>
      </c>
      <c r="AT29" s="22">
        <f>SUMIFS('OTV-广告位'!$L:$L,'OTV-广告位'!$C:$C,Frequency!AT$7,'OTV-广告位'!$A:$A,Frequency!$B29,'OTV-广告位'!$B:$B,'OTV-广告位'!$B$6)</f>
        <v>0</v>
      </c>
      <c r="AU29" s="22">
        <f>SUMIFS('OTV-广告位'!$M:$M,'OTV-广告位'!$C:$C,Frequency!AU$7,'OTV-广告位'!$A:$A,Frequency!$B29,'OTV-广告位'!$B:$B,'OTV-广告位'!$B$6)</f>
        <v>25850</v>
      </c>
      <c r="AV29" s="22">
        <f>SUMIFS('OTV-广告位'!$M:$M,'OTV-广告位'!$C:$C,Frequency!AV$7,'OTV-广告位'!$A:$A,Frequency!$B29,'OTV-广告位'!$B:$B,'OTV-广告位'!$B$6)</f>
        <v>35827</v>
      </c>
      <c r="AW29" s="22">
        <f>SUMIFS('OTV-广告位'!$M:$M,'OTV-广告位'!$C:$C,Frequency!AW$7,'OTV-广告位'!$A:$A,Frequency!$B29,'OTV-广告位'!$B:$B,'OTV-广告位'!$B$6)</f>
        <v>2891</v>
      </c>
      <c r="AX29" s="22">
        <f>SUMIFS('OTV-广告位'!$M:$M,'OTV-广告位'!$C:$C,Frequency!AX$7,'OTV-广告位'!$A:$A,Frequency!$B29,'OTV-广告位'!$B:$B,'OTV-广告位'!$B$6)</f>
        <v>1858</v>
      </c>
      <c r="AY29" s="22">
        <f>SUMIFS('OTV-广告位'!$M:$M,'OTV-广告位'!$C:$C,Frequency!AY$7,'OTV-广告位'!$A:$A,Frequency!$B29,'OTV-广告位'!$B:$B,'OTV-广告位'!$B$6)</f>
        <v>0</v>
      </c>
      <c r="AZ29" s="22">
        <f>SUMIFS('OTV-广告位'!$N:$N,'OTV-广告位'!$C:$C,Frequency!AZ$7,'OTV-广告位'!$A:$A,Frequency!$B29,'OTV-广告位'!$B:$B,'OTV-广告位'!$B$6)</f>
        <v>728</v>
      </c>
      <c r="BA29" s="22">
        <f>SUMIFS('OTV-广告位'!$N:$N,'OTV-广告位'!$C:$C,Frequency!BA$7,'OTV-广告位'!$A:$A,Frequency!$B29,'OTV-广告位'!$B:$B,'OTV-广告位'!$B$6)</f>
        <v>32305</v>
      </c>
      <c r="BB29" s="22">
        <f>SUMIFS('OTV-广告位'!$N:$N,'OTV-广告位'!$C:$C,Frequency!BB$7,'OTV-广告位'!$A:$A,Frequency!$B29,'OTV-广告位'!$B:$B,'OTV-广告位'!$B$6)</f>
        <v>14</v>
      </c>
      <c r="BC29" s="22">
        <f>SUMIFS('OTV-广告位'!$N:$N,'OTV-广告位'!$C:$C,Frequency!BC$7,'OTV-广告位'!$A:$A,Frequency!$B29,'OTV-广告位'!$B:$B,'OTV-广告位'!$B$6)</f>
        <v>48</v>
      </c>
      <c r="BD29" s="22">
        <f>SUMIFS('OTV-广告位'!$N:$N,'OTV-广告位'!$C:$C,Frequency!BD$7,'OTV-广告位'!$A:$A,Frequency!$B29,'OTV-广告位'!$B:$B,'OTV-广告位'!$B$6)</f>
        <v>0</v>
      </c>
    </row>
    <row r="30" spans="2:56">
      <c r="B30" s="103" t="s">
        <v>210</v>
      </c>
      <c r="C30" s="26">
        <f t="shared" si="7"/>
        <v>0.38796116255019936</v>
      </c>
      <c r="D30" s="26">
        <f t="shared" si="8"/>
        <v>0.6713370428186981</v>
      </c>
      <c r="E30" s="26">
        <f t="shared" si="9"/>
        <v>0.42879729648180559</v>
      </c>
      <c r="F30" s="26">
        <f t="shared" si="10"/>
        <v>0.14306046246839577</v>
      </c>
      <c r="G30" s="26" t="e">
        <f t="shared" si="11"/>
        <v>#DIV/0!</v>
      </c>
      <c r="I30" s="19" t="str">
        <f t="shared" si="5"/>
        <v>宁波</v>
      </c>
      <c r="J30" s="68">
        <f t="shared" si="12"/>
        <v>4.6787245784335515E-3</v>
      </c>
      <c r="K30" s="68">
        <f t="shared" si="13"/>
        <v>7.8730382740732033E-4</v>
      </c>
      <c r="L30" s="68">
        <f t="shared" si="14"/>
        <v>7.1832814255735076E-4</v>
      </c>
      <c r="M30" s="68">
        <f t="shared" si="15"/>
        <v>9.5225357763809016E-4</v>
      </c>
      <c r="N30" s="68" t="e">
        <f t="shared" si="16"/>
        <v>#DIV/0!</v>
      </c>
      <c r="P30" s="62" t="str">
        <f t="shared" si="17"/>
        <v>宁波</v>
      </c>
      <c r="Q30" s="22">
        <f>SUMIFS('OTV-广告位'!$E:$E,'OTV-广告位'!$C:$C,Frequency!Q$7,'OTV-广告位'!$A:$A,Frequency!$B30,'OTV-广告位'!$B:$B,'OTV-广告位'!$B$6)</f>
        <v>1444197</v>
      </c>
      <c r="R30" s="22">
        <f>SUMIFS('OTV-广告位'!$E:$E,'OTV-广告位'!$C:$C,Frequency!R$7,'OTV-广告位'!$A:$A,Frequency!$B30,'OTV-广告位'!$B:$B,'OTV-广告位'!$B$6)</f>
        <v>306108</v>
      </c>
      <c r="S30" s="22">
        <f>SUMIFS('OTV-广告位'!$E:$E,'OTV-广告位'!$C:$C,Frequency!S$7,'OTV-广告位'!$A:$A,Frequency!$B30,'OTV-广告位'!$B:$B,'OTV-广告位'!$B$6)</f>
        <v>194897</v>
      </c>
      <c r="T30" s="22">
        <f>SUMIFS('OTV-广告位'!$E:$E,'OTV-广告位'!$C:$C,Frequency!T$7,'OTV-广告位'!$A:$A,Frequency!$B30,'OTV-广告位'!$B:$B,'OTV-广告位'!$B$6)</f>
        <v>186925</v>
      </c>
      <c r="U30" s="22">
        <f>SUMIFS('OTV-广告位'!$E:$E,'OTV-广告位'!$C:$C,Frequency!U$7,'OTV-广告位'!$A:$A,Frequency!$B30,'OTV-广告位'!$B:$B,'OTV-广告位'!$B$6)</f>
        <v>0</v>
      </c>
      <c r="V30" s="22">
        <f>SUMIFS('OTV-广告位'!$G:$G,'OTV-广告位'!$C:$C,Frequency!V$7,'OTV-广告位'!$A:$A,Frequency!$B30,'OTV-广告位'!$B:$B,'OTV-广告位'!$B$6)</f>
        <v>621771</v>
      </c>
      <c r="W30" s="22">
        <f>SUMIFS('OTV-广告位'!$G:$G,'OTV-广告位'!$C:$C,Frequency!W$7,'OTV-广告位'!$A:$A,Frequency!$B30,'OTV-广告位'!$B:$B,'OTV-广告位'!$B$6)</f>
        <v>104417</v>
      </c>
      <c r="X30" s="22">
        <f>SUMIFS('OTV-广告位'!$G:$G,'OTV-广告位'!$C:$C,Frequency!X$7,'OTV-广告位'!$A:$A,Frequency!$B30,'OTV-广告位'!$B:$B,'OTV-广告位'!$B$6)</f>
        <v>82855</v>
      </c>
      <c r="Y30" s="22">
        <f>SUMIFS('OTV-广告位'!$G:$G,'OTV-广告位'!$C:$C,Frequency!Y$7,'OTV-广告位'!$A:$A,Frequency!$B30,'OTV-广告位'!$B:$B,'OTV-广告位'!$B$6)</f>
        <v>119446</v>
      </c>
      <c r="Z30" s="22">
        <f>SUMIFS('OTV-广告位'!$G:$G,'OTV-广告位'!$C:$C,Frequency!Z$7,'OTV-广告位'!$A:$A,Frequency!$B30,'OTV-广告位'!$B:$B,'OTV-广告位'!$B$6)</f>
        <v>0</v>
      </c>
      <c r="AA30" s="22">
        <f>SUMIFS('OTV-广告位'!$I:$I,'OTV-广告位'!$C:$C,Frequency!AA$7,'OTV-广告位'!$A:$A,Frequency!$B30,'OTV-广告位'!$B:$B,'OTV-广告位'!$B$6)</f>
        <v>266782</v>
      </c>
      <c r="AB30" s="22">
        <f>SUMIFS('OTV-广告位'!$I:$I,'OTV-广告位'!$C:$C,Frequency!AB$7,'OTV-广告位'!$A:$A,Frequency!$B30,'OTV-广告位'!$B:$B,'OTV-广告位'!$B$6)</f>
        <v>21712</v>
      </c>
      <c r="AC30" s="22">
        <f>SUMIFS('OTV-广告位'!$I:$I,'OTV-广告位'!$C:$C,Frequency!AC$7,'OTV-广告位'!$A:$A,Frequency!$B30,'OTV-广告位'!$B:$B,'OTV-广告位'!$B$6)</f>
        <v>30274</v>
      </c>
      <c r="AD30" s="22">
        <f>SUMIFS('OTV-广告位'!$I:$I,'OTV-广告位'!$C:$C,Frequency!AD$7,'OTV-广告位'!$A:$A,Frequency!$B30,'OTV-广告位'!$B:$B,'OTV-广告位'!$B$6)</f>
        <v>79353</v>
      </c>
      <c r="AE30" s="22">
        <f>SUMIFS('OTV-广告位'!$I:$I,'OTV-广告位'!$C:$C,Frequency!AE$7,'OTV-广告位'!$A:$A,Frequency!$B30,'OTV-广告位'!$B:$B,'OTV-广告位'!$B$6)</f>
        <v>0</v>
      </c>
      <c r="AF30" s="22">
        <f>SUMIFS('OTV-广告位'!$J:$J,'OTV-广告位'!$C:$C,Frequency!AF$7,'OTV-广告位'!$A:$A,Frequency!$B30,'OTV-广告位'!$B:$B,'OTV-广告位'!$B$6)</f>
        <v>113766</v>
      </c>
      <c r="AG30" s="22">
        <f>SUMIFS('OTV-广告位'!$J:$J,'OTV-广告位'!$C:$C,Frequency!AG$7,'OTV-广告位'!$A:$A,Frequency!$B30,'OTV-广告位'!$B:$B,'OTV-广告位'!$B$6)</f>
        <v>12606</v>
      </c>
      <c r="AH30" s="22">
        <f>SUMIFS('OTV-广告位'!$J:$J,'OTV-广告位'!$C:$C,Frequency!AH$7,'OTV-广告位'!$A:$A,Frequency!$B30,'OTV-广告位'!$B:$B,'OTV-广告位'!$B$6)</f>
        <v>17053</v>
      </c>
      <c r="AI30" s="22">
        <f>SUMIFS('OTV-广告位'!$J:$J,'OTV-广告位'!$C:$C,Frequency!AI$7,'OTV-广告位'!$A:$A,Frequency!$B30,'OTV-广告位'!$B:$B,'OTV-广告位'!$B$6)</f>
        <v>23005</v>
      </c>
      <c r="AJ30" s="22">
        <f>SUMIFS('OTV-广告位'!$J:$J,'OTV-广告位'!$C:$C,Frequency!AJ$7,'OTV-广告位'!$A:$A,Frequency!$B30,'OTV-广告位'!$B:$B,'OTV-广告位'!$B$6)</f>
        <v>0</v>
      </c>
      <c r="AK30" s="22">
        <f>SUMIFS('OTV-广告位'!$K:$K,'OTV-广告位'!$C:$C,Frequency!AK$7,'OTV-广告位'!$A:$A,Frequency!$B30,'OTV-广告位'!$B:$B,'OTV-广告位'!$B$6)</f>
        <v>100820</v>
      </c>
      <c r="AL30" s="22">
        <f>SUMIFS('OTV-广告位'!$K:$K,'OTV-广告位'!$C:$C,Frequency!AL$7,'OTV-广告位'!$A:$A,Frequency!$B30,'OTV-广告位'!$B:$B,'OTV-广告位'!$B$6)</f>
        <v>22673</v>
      </c>
      <c r="AM30" s="22">
        <f>SUMIFS('OTV-广告位'!$K:$K,'OTV-广告位'!$C:$C,Frequency!AM$7,'OTV-广告位'!$A:$A,Frequency!$B30,'OTV-广告位'!$B:$B,'OTV-广告位'!$B$6)</f>
        <v>17730</v>
      </c>
      <c r="AN30" s="22">
        <f>SUMIFS('OTV-广告位'!$K:$K,'OTV-广告位'!$C:$C,Frequency!AN$7,'OTV-广告位'!$A:$A,Frequency!$B30,'OTV-广告位'!$B:$B,'OTV-广告位'!$B$6)</f>
        <v>10536</v>
      </c>
      <c r="AO30" s="22">
        <f>SUMIFS('OTV-广告位'!$K:$K,'OTV-广告位'!$C:$C,Frequency!AO$7,'OTV-广告位'!$A:$A,Frequency!$B30,'OTV-广告位'!$B:$B,'OTV-广告位'!$B$6)</f>
        <v>0</v>
      </c>
      <c r="AP30" s="22">
        <f>SUMIFS('OTV-广告位'!$L:$L,'OTV-广告位'!$C:$C,Frequency!AP$7,'OTV-广告位'!$A:$A,Frequency!$B30,'OTV-广告位'!$B:$B,'OTV-广告位'!$B$6)</f>
        <v>61349</v>
      </c>
      <c r="AQ30" s="22">
        <f>SUMIFS('OTV-广告位'!$L:$L,'OTV-广告位'!$C:$C,Frequency!AQ$7,'OTV-广告位'!$A:$A,Frequency!$B30,'OTV-广告位'!$B:$B,'OTV-广告位'!$B$6)</f>
        <v>46206</v>
      </c>
      <c r="AR30" s="22">
        <f>SUMIFS('OTV-广告位'!$L:$L,'OTV-广告位'!$C:$C,Frequency!AR$7,'OTV-广告位'!$A:$A,Frequency!$B30,'OTV-广告位'!$B:$B,'OTV-广告位'!$B$6)</f>
        <v>11803</v>
      </c>
      <c r="AS30" s="22">
        <f>SUMIFS('OTV-广告位'!$L:$L,'OTV-广告位'!$C:$C,Frequency!AS$7,'OTV-广告位'!$A:$A,Frequency!$B30,'OTV-广告位'!$B:$B,'OTV-广告位'!$B$6)</f>
        <v>2984</v>
      </c>
      <c r="AT30" s="22">
        <f>SUMIFS('OTV-广告位'!$L:$L,'OTV-广告位'!$C:$C,Frequency!AT$7,'OTV-广告位'!$A:$A,Frequency!$B30,'OTV-广告位'!$B:$B,'OTV-广告位'!$B$6)</f>
        <v>0</v>
      </c>
      <c r="AU30" s="22">
        <f>SUMIFS('OTV-广告位'!$M:$M,'OTV-广告位'!$C:$C,Frequency!AU$7,'OTV-广告位'!$A:$A,Frequency!$B30,'OTV-广告位'!$B:$B,'OTV-广告位'!$B$6)</f>
        <v>75972</v>
      </c>
      <c r="AV30" s="22">
        <f>SUMIFS('OTV-广告位'!$M:$M,'OTV-广告位'!$C:$C,Frequency!AV$7,'OTV-广告位'!$A:$A,Frequency!$B30,'OTV-广告位'!$B:$B,'OTV-广告位'!$B$6)</f>
        <v>1081</v>
      </c>
      <c r="AW30" s="22">
        <f>SUMIFS('OTV-广告位'!$M:$M,'OTV-广告位'!$C:$C,Frequency!AW$7,'OTV-广告位'!$A:$A,Frequency!$B30,'OTV-广告位'!$B:$B,'OTV-广告位'!$B$6)</f>
        <v>5947</v>
      </c>
      <c r="AX30" s="22">
        <f>SUMIFS('OTV-广告位'!$M:$M,'OTV-广告位'!$C:$C,Frequency!AX$7,'OTV-广告位'!$A:$A,Frequency!$B30,'OTV-广告位'!$B:$B,'OTV-广告位'!$B$6)</f>
        <v>3479</v>
      </c>
      <c r="AY30" s="22">
        <f>SUMIFS('OTV-广告位'!$M:$M,'OTV-广告位'!$C:$C,Frequency!AY$7,'OTV-广告位'!$A:$A,Frequency!$B30,'OTV-广告位'!$B:$B,'OTV-广告位'!$B$6)</f>
        <v>0</v>
      </c>
      <c r="AZ30" s="22">
        <f>SUMIFS('OTV-广告位'!$N:$N,'OTV-广告位'!$C:$C,Frequency!AZ$7,'OTV-广告位'!$A:$A,Frequency!$B30,'OTV-广告位'!$B:$B,'OTV-广告位'!$B$6)</f>
        <v>3082</v>
      </c>
      <c r="BA30" s="22">
        <f>SUMIFS('OTV-广告位'!$N:$N,'OTV-广告位'!$C:$C,Frequency!BA$7,'OTV-广告位'!$A:$A,Frequency!$B30,'OTV-广告位'!$B:$B,'OTV-广告位'!$B$6)</f>
        <v>139</v>
      </c>
      <c r="BB30" s="22">
        <f>SUMIFS('OTV-广告位'!$N:$N,'OTV-广告位'!$C:$C,Frequency!BB$7,'OTV-广告位'!$A:$A,Frequency!$B30,'OTV-广告位'!$B:$B,'OTV-广告位'!$B$6)</f>
        <v>48</v>
      </c>
      <c r="BC30" s="22">
        <f>SUMIFS('OTV-广告位'!$N:$N,'OTV-广告位'!$C:$C,Frequency!BC$7,'OTV-广告位'!$A:$A,Frequency!$B30,'OTV-广告位'!$B:$B,'OTV-广告位'!$B$6)</f>
        <v>89</v>
      </c>
      <c r="BD30" s="22">
        <f>SUMIFS('OTV-广告位'!$N:$N,'OTV-广告位'!$C:$C,Frequency!BD$7,'OTV-广告位'!$A:$A,Frequency!$B30,'OTV-广告位'!$B:$B,'OTV-广告位'!$B$6)</f>
        <v>0</v>
      </c>
    </row>
    <row r="31" spans="2:56">
      <c r="B31" s="103" t="s">
        <v>128</v>
      </c>
      <c r="C31" s="26">
        <f t="shared" si="7"/>
        <v>0.4431814299283191</v>
      </c>
      <c r="D31" s="26">
        <f t="shared" si="8"/>
        <v>0.66760755706057284</v>
      </c>
      <c r="E31" s="26">
        <f t="shared" si="9"/>
        <v>0.41505060650544695</v>
      </c>
      <c r="F31" s="26">
        <f t="shared" si="10"/>
        <v>0.14448196196907767</v>
      </c>
      <c r="G31" s="26" t="e">
        <f t="shared" si="11"/>
        <v>#DIV/0!</v>
      </c>
      <c r="I31" s="19" t="str">
        <f t="shared" si="5"/>
        <v>厦门</v>
      </c>
      <c r="J31" s="68">
        <f t="shared" si="12"/>
        <v>4.5956802525635556E-3</v>
      </c>
      <c r="K31" s="68">
        <f t="shared" si="13"/>
        <v>0.14199866855110593</v>
      </c>
      <c r="L31" s="68">
        <f t="shared" si="14"/>
        <v>7.35336643725265E-4</v>
      </c>
      <c r="M31" s="68">
        <f t="shared" si="15"/>
        <v>1.2401273549226899E-3</v>
      </c>
      <c r="N31" s="68" t="e">
        <f t="shared" si="16"/>
        <v>#DIV/0!</v>
      </c>
      <c r="P31" s="62" t="str">
        <f t="shared" si="17"/>
        <v>厦门</v>
      </c>
      <c r="Q31" s="22">
        <f>SUMIFS('OTV-广告位'!$E:$E,'OTV-广告位'!$C:$C,Frequency!Q$7,'OTV-广告位'!$A:$A,Frequency!$B31,'OTV-广告位'!$B:$B,'OTV-广告位'!$B$6)</f>
        <v>729163</v>
      </c>
      <c r="R31" s="22">
        <f>SUMIFS('OTV-广告位'!$E:$E,'OTV-广告位'!$C:$C,Frequency!R$7,'OTV-广告位'!$A:$A,Frequency!$B31,'OTV-广告位'!$B:$B,'OTV-广告位'!$B$6)</f>
        <v>842691</v>
      </c>
      <c r="S31" s="22">
        <f>SUMIFS('OTV-广告位'!$E:$E,'OTV-广告位'!$C:$C,Frequency!S$7,'OTV-广告位'!$A:$A,Frequency!$B31,'OTV-广告位'!$B:$B,'OTV-广告位'!$B$6)</f>
        <v>121033</v>
      </c>
      <c r="T31" s="22">
        <f>SUMIFS('OTV-广告位'!$E:$E,'OTV-广告位'!$C:$C,Frequency!T$7,'OTV-广告位'!$A:$A,Frequency!$B31,'OTV-广告位'!$B:$B,'OTV-广告位'!$B$6)</f>
        <v>113698</v>
      </c>
      <c r="U31" s="22">
        <f>SUMIFS('OTV-广告位'!$E:$E,'OTV-广告位'!$C:$C,Frequency!U$7,'OTV-广告位'!$A:$A,Frequency!$B31,'OTV-广告位'!$B:$B,'OTV-广告位'!$B$6)</f>
        <v>0</v>
      </c>
      <c r="V31" s="22">
        <f>SUMIFS('OTV-广告位'!$G:$G,'OTV-广告位'!$C:$C,Frequency!V$7,'OTV-广告位'!$A:$A,Frequency!$B31,'OTV-广告位'!$B:$B,'OTV-广告位'!$B$6)</f>
        <v>292686</v>
      </c>
      <c r="W31" s="22">
        <f>SUMIFS('OTV-广告位'!$G:$G,'OTV-广告位'!$C:$C,Frequency!W$7,'OTV-广告位'!$A:$A,Frequency!$B31,'OTV-广告位'!$B:$B,'OTV-广告位'!$B$6)</f>
        <v>218233</v>
      </c>
      <c r="X31" s="22">
        <f>SUMIFS('OTV-广告位'!$G:$G,'OTV-广告位'!$C:$C,Frequency!X$7,'OTV-广告位'!$A:$A,Frequency!$B31,'OTV-广告位'!$B:$B,'OTV-广告位'!$B$6)</f>
        <v>51772</v>
      </c>
      <c r="Y31" s="22">
        <f>SUMIFS('OTV-广告位'!$G:$G,'OTV-广告位'!$C:$C,Frequency!Y$7,'OTV-广告位'!$A:$A,Frequency!$B31,'OTV-广告位'!$B:$B,'OTV-广告位'!$B$6)</f>
        <v>73151</v>
      </c>
      <c r="Z31" s="22">
        <f>SUMIFS('OTV-广告位'!$G:$G,'OTV-广告位'!$C:$C,Frequency!Z$7,'OTV-广告位'!$A:$A,Frequency!$B31,'OTV-广告位'!$B:$B,'OTV-广告位'!$B$6)</f>
        <v>0</v>
      </c>
      <c r="AA31" s="22">
        <f>SUMIFS('OTV-广告位'!$I:$I,'OTV-广告位'!$C:$C,Frequency!AA$7,'OTV-广告位'!$A:$A,Frequency!$B31,'OTV-广告位'!$B:$B,'OTV-广告位'!$B$6)</f>
        <v>109810</v>
      </c>
      <c r="AB31" s="22">
        <f>SUMIFS('OTV-广告位'!$I:$I,'OTV-广告位'!$C:$C,Frequency!AB$7,'OTV-广告位'!$A:$A,Frequency!$B31,'OTV-广告位'!$B:$B,'OTV-广告位'!$B$6)</f>
        <v>46339</v>
      </c>
      <c r="AC31" s="22">
        <f>SUMIFS('OTV-广告位'!$I:$I,'OTV-广告位'!$C:$C,Frequency!AC$7,'OTV-广告位'!$A:$A,Frequency!$B31,'OTV-广告位'!$B:$B,'OTV-广告位'!$B$6)</f>
        <v>19519</v>
      </c>
      <c r="AD31" s="22">
        <f>SUMIFS('OTV-广告位'!$I:$I,'OTV-广告位'!$C:$C,Frequency!AD$7,'OTV-广告位'!$A:$A,Frequency!$B31,'OTV-广告位'!$B:$B,'OTV-广告位'!$B$6)</f>
        <v>50270</v>
      </c>
      <c r="AE31" s="22">
        <f>SUMIFS('OTV-广告位'!$I:$I,'OTV-广告位'!$C:$C,Frequency!AE$7,'OTV-广告位'!$A:$A,Frequency!$B31,'OTV-广告位'!$B:$B,'OTV-广告位'!$B$6)</f>
        <v>0</v>
      </c>
      <c r="AF31" s="22">
        <f>SUMIFS('OTV-广告位'!$J:$J,'OTV-广告位'!$C:$C,Frequency!AF$7,'OTV-广告位'!$A:$A,Frequency!$B31,'OTV-广告位'!$B:$B,'OTV-广告位'!$B$6)</f>
        <v>53163</v>
      </c>
      <c r="AG31" s="22">
        <f>SUMIFS('OTV-广告位'!$J:$J,'OTV-广告位'!$C:$C,Frequency!AG$7,'OTV-广告位'!$A:$A,Frequency!$B31,'OTV-广告位'!$B:$B,'OTV-广告位'!$B$6)</f>
        <v>26200</v>
      </c>
      <c r="AH31" s="22">
        <f>SUMIFS('OTV-广告位'!$J:$J,'OTV-广告位'!$C:$C,Frequency!AH$7,'OTV-广告位'!$A:$A,Frequency!$B31,'OTV-广告位'!$B:$B,'OTV-广告位'!$B$6)</f>
        <v>10765</v>
      </c>
      <c r="AI31" s="22">
        <f>SUMIFS('OTV-广告位'!$J:$J,'OTV-广告位'!$C:$C,Frequency!AI$7,'OTV-广告位'!$A:$A,Frequency!$B31,'OTV-广告位'!$B:$B,'OTV-广告位'!$B$6)</f>
        <v>12312</v>
      </c>
      <c r="AJ31" s="22">
        <f>SUMIFS('OTV-广告位'!$J:$J,'OTV-广告位'!$C:$C,Frequency!AJ$7,'OTV-广告位'!$A:$A,Frequency!$B31,'OTV-广告位'!$B:$B,'OTV-广告位'!$B$6)</f>
        <v>0</v>
      </c>
      <c r="AK31" s="22">
        <f>SUMIFS('OTV-广告位'!$K:$K,'OTV-广告位'!$C:$C,Frequency!AK$7,'OTV-广告位'!$A:$A,Frequency!$B31,'OTV-广告位'!$B:$B,'OTV-广告位'!$B$6)</f>
        <v>52468</v>
      </c>
      <c r="AL31" s="22">
        <f>SUMIFS('OTV-广告位'!$K:$K,'OTV-广告位'!$C:$C,Frequency!AL$7,'OTV-广告位'!$A:$A,Frequency!$B31,'OTV-广告位'!$B:$B,'OTV-广告位'!$B$6)</f>
        <v>36437</v>
      </c>
      <c r="AM31" s="22">
        <f>SUMIFS('OTV-广告位'!$K:$K,'OTV-广告位'!$C:$C,Frequency!AM$7,'OTV-广告位'!$A:$A,Frequency!$B31,'OTV-广告位'!$B:$B,'OTV-广告位'!$B$6)</f>
        <v>10318</v>
      </c>
      <c r="AN31" s="22">
        <f>SUMIFS('OTV-广告位'!$K:$K,'OTV-广告位'!$C:$C,Frequency!AN$7,'OTV-广告位'!$A:$A,Frequency!$B31,'OTV-广告位'!$B:$B,'OTV-广告位'!$B$6)</f>
        <v>6366</v>
      </c>
      <c r="AO31" s="22">
        <f>SUMIFS('OTV-广告位'!$K:$K,'OTV-广告位'!$C:$C,Frequency!AO$7,'OTV-广告位'!$A:$A,Frequency!$B31,'OTV-广告位'!$B:$B,'OTV-广告位'!$B$6)</f>
        <v>0</v>
      </c>
      <c r="AP31" s="22">
        <f>SUMIFS('OTV-广告位'!$L:$L,'OTV-广告位'!$C:$C,Frequency!AP$7,'OTV-广告位'!$A:$A,Frequency!$B31,'OTV-广告位'!$B:$B,'OTV-广告位'!$B$6)</f>
        <v>33953</v>
      </c>
      <c r="AQ31" s="22">
        <f>SUMIFS('OTV-广告位'!$L:$L,'OTV-广告位'!$C:$C,Frequency!AQ$7,'OTV-广告位'!$A:$A,Frequency!$B31,'OTV-广告位'!$B:$B,'OTV-广告位'!$B$6)</f>
        <v>31305</v>
      </c>
      <c r="AR31" s="22">
        <f>SUMIFS('OTV-广告位'!$L:$L,'OTV-广告位'!$C:$C,Frequency!AR$7,'OTV-广告位'!$A:$A,Frequency!$B31,'OTV-广告位'!$B:$B,'OTV-广告位'!$B$6)</f>
        <v>6909</v>
      </c>
      <c r="AS31" s="22">
        <f>SUMIFS('OTV-广告位'!$L:$L,'OTV-广告位'!$C:$C,Frequency!AS$7,'OTV-广告位'!$A:$A,Frequency!$B31,'OTV-广告位'!$B:$B,'OTV-广告位'!$B$6)</f>
        <v>1450</v>
      </c>
      <c r="AT31" s="22">
        <f>SUMIFS('OTV-广告位'!$L:$L,'OTV-广告位'!$C:$C,Frequency!AT$7,'OTV-广告位'!$A:$A,Frequency!$B31,'OTV-广告位'!$B:$B,'OTV-广告位'!$B$6)</f>
        <v>0</v>
      </c>
      <c r="AU31" s="22">
        <f>SUMIFS('OTV-广告位'!$M:$M,'OTV-广告位'!$C:$C,Frequency!AU$7,'OTV-广告位'!$A:$A,Frequency!$B31,'OTV-广告位'!$B:$B,'OTV-广告位'!$B$6)</f>
        <v>42254</v>
      </c>
      <c r="AV31" s="22">
        <f>SUMIFS('OTV-广告位'!$M:$M,'OTV-广告位'!$C:$C,Frequency!AV$7,'OTV-广告位'!$A:$A,Frequency!$B31,'OTV-广告位'!$B:$B,'OTV-广告位'!$B$6)</f>
        <v>31034</v>
      </c>
      <c r="AW31" s="22">
        <f>SUMIFS('OTV-广告位'!$M:$M,'OTV-广告位'!$C:$C,Frequency!AW$7,'OTV-广告位'!$A:$A,Frequency!$B31,'OTV-广告位'!$B:$B,'OTV-广告位'!$B$6)</f>
        <v>4229</v>
      </c>
      <c r="AX31" s="22">
        <f>SUMIFS('OTV-广告位'!$M:$M,'OTV-广告位'!$C:$C,Frequency!AX$7,'OTV-广告位'!$A:$A,Frequency!$B31,'OTV-广告位'!$B:$B,'OTV-广告位'!$B$6)</f>
        <v>2681</v>
      </c>
      <c r="AY31" s="22">
        <f>SUMIFS('OTV-广告位'!$M:$M,'OTV-广告位'!$C:$C,Frequency!AY$7,'OTV-广告位'!$A:$A,Frequency!$B31,'OTV-广告位'!$B:$B,'OTV-广告位'!$B$6)</f>
        <v>0</v>
      </c>
      <c r="AZ31" s="22">
        <f>SUMIFS('OTV-广告位'!$N:$N,'OTV-广告位'!$C:$C,Frequency!AZ$7,'OTV-广告位'!$A:$A,Frequency!$B31,'OTV-广告位'!$B:$B,'OTV-广告位'!$B$6)</f>
        <v>1038</v>
      </c>
      <c r="BA31" s="22">
        <f>SUMIFS('OTV-广告位'!$N:$N,'OTV-广告位'!$C:$C,Frequency!BA$7,'OTV-广告位'!$A:$A,Frequency!$B31,'OTV-广告位'!$B:$B,'OTV-广告位'!$B$6)</f>
        <v>46918</v>
      </c>
      <c r="BB31" s="22">
        <f>SUMIFS('OTV-广告位'!$N:$N,'OTV-广告位'!$C:$C,Frequency!BB$7,'OTV-广告位'!$A:$A,Frequency!$B31,'OTV-广告位'!$B:$B,'OTV-广告位'!$B$6)</f>
        <v>32</v>
      </c>
      <c r="BC31" s="22">
        <f>SUMIFS('OTV-广告位'!$N:$N,'OTV-广告位'!$C:$C,Frequency!BC$7,'OTV-广告位'!$A:$A,Frequency!$B31,'OTV-广告位'!$B:$B,'OTV-广告位'!$B$6)</f>
        <v>72</v>
      </c>
      <c r="BD31" s="22">
        <f>SUMIFS('OTV-广告位'!$N:$N,'OTV-广告位'!$C:$C,Frequency!BD$7,'OTV-广告位'!$A:$A,Frequency!$B31,'OTV-广告位'!$B:$B,'OTV-广告位'!$B$6)</f>
        <v>0</v>
      </c>
    </row>
    <row r="32" spans="2:56">
      <c r="B32" s="103" t="s">
        <v>208</v>
      </c>
      <c r="C32" s="26">
        <f t="shared" si="7"/>
        <v>0.3722839459712951</v>
      </c>
      <c r="D32" s="26">
        <f t="shared" si="8"/>
        <v>0.65663943261839763</v>
      </c>
      <c r="E32" s="26">
        <f t="shared" si="9"/>
        <v>0.37334570829466157</v>
      </c>
      <c r="F32" s="26">
        <f t="shared" si="10"/>
        <v>0.21849931385099974</v>
      </c>
      <c r="G32" s="26" t="e">
        <f t="shared" si="11"/>
        <v>#DIV/0!</v>
      </c>
      <c r="I32" s="19" t="str">
        <f t="shared" si="5"/>
        <v>中山</v>
      </c>
      <c r="J32" s="68">
        <f t="shared" si="12"/>
        <v>3.8195744855502598E-3</v>
      </c>
      <c r="K32" s="68">
        <f t="shared" si="13"/>
        <v>1.1758428856407834E-3</v>
      </c>
      <c r="L32" s="68">
        <f t="shared" si="14"/>
        <v>5.8883689218086589E-4</v>
      </c>
      <c r="M32" s="68">
        <f t="shared" si="15"/>
        <v>1.8352657301188065E-3</v>
      </c>
      <c r="N32" s="68" t="e">
        <f t="shared" si="16"/>
        <v>#DIV/0!</v>
      </c>
      <c r="P32" s="62" t="str">
        <f t="shared" si="17"/>
        <v>中山</v>
      </c>
      <c r="Q32" s="22">
        <f>SUMIFS('OTV-广告位'!$E:$E,'OTV-广告位'!$C:$C,Frequency!Q$7,'OTV-广告位'!$A:$A,Frequency!$B32,'OTV-广告位'!$B:$B,'OTV-广告位'!$B$6)</f>
        <v>389834</v>
      </c>
      <c r="R32" s="22">
        <f>SUMIFS('OTV-广告位'!$E:$E,'OTV-广告位'!$C:$C,Frequency!R$7,'OTV-广告位'!$A:$A,Frequency!$B32,'OTV-广告位'!$B:$B,'OTV-广告位'!$B$6)</f>
        <v>294257</v>
      </c>
      <c r="S32" s="22">
        <f>SUMIFS('OTV-广告位'!$E:$E,'OTV-广告位'!$C:$C,Frequency!S$7,'OTV-广告位'!$A:$A,Frequency!$B32,'OTV-广告位'!$B:$B,'OTV-广告位'!$B$6)</f>
        <v>64534</v>
      </c>
      <c r="T32" s="22">
        <f>SUMIFS('OTV-广告位'!$E:$E,'OTV-广告位'!$C:$C,Frequency!T$7,'OTV-广告位'!$A:$A,Frequency!$B32,'OTV-广告位'!$B:$B,'OTV-广告位'!$B$6)</f>
        <v>195612</v>
      </c>
      <c r="U32" s="22">
        <f>SUMIFS('OTV-广告位'!$E:$E,'OTV-广告位'!$C:$C,Frequency!U$7,'OTV-广告位'!$A:$A,Frequency!$B32,'OTV-广告位'!$B:$B,'OTV-广告位'!$B$6)</f>
        <v>0</v>
      </c>
      <c r="V32" s="22">
        <f>SUMIFS('OTV-广告位'!$G:$G,'OTV-广告位'!$C:$C,Frequency!V$7,'OTV-广告位'!$A:$A,Frequency!$B32,'OTV-广告位'!$B:$B,'OTV-广告位'!$B$6)</f>
        <v>172723</v>
      </c>
      <c r="W32" s="22">
        <f>SUMIFS('OTV-广告位'!$G:$G,'OTV-广告位'!$C:$C,Frequency!W$7,'OTV-广告位'!$A:$A,Frequency!$B32,'OTV-广告位'!$B:$B,'OTV-广告位'!$B$6)</f>
        <v>99263</v>
      </c>
      <c r="X32" s="22">
        <f>SUMIFS('OTV-广告位'!$G:$G,'OTV-广告位'!$C:$C,Frequency!X$7,'OTV-广告位'!$A:$A,Frequency!$B32,'OTV-广告位'!$B:$B,'OTV-广告位'!$B$6)</f>
        <v>29091</v>
      </c>
      <c r="Y32" s="22">
        <f>SUMIFS('OTV-广告位'!$G:$G,'OTV-广告位'!$C:$C,Frequency!Y$7,'OTV-广告位'!$A:$A,Frequency!$B32,'OTV-广告位'!$B:$B,'OTV-广告位'!$B$6)</f>
        <v>108577</v>
      </c>
      <c r="Z32" s="22">
        <f>SUMIFS('OTV-广告位'!$G:$G,'OTV-广告位'!$C:$C,Frequency!Z$7,'OTV-广告位'!$A:$A,Frequency!$B32,'OTV-广告位'!$B:$B,'OTV-广告位'!$B$6)</f>
        <v>0</v>
      </c>
      <c r="AA32" s="22">
        <f>SUMIFS('OTV-广告位'!$I:$I,'OTV-广告位'!$C:$C,Frequency!AA$7,'OTV-广告位'!$A:$A,Frequency!$B32,'OTV-广告位'!$B:$B,'OTV-广告位'!$B$6)</f>
        <v>75542</v>
      </c>
      <c r="AB32" s="22">
        <f>SUMIFS('OTV-广告位'!$I:$I,'OTV-广告位'!$C:$C,Frequency!AB$7,'OTV-广告位'!$A:$A,Frequency!$B32,'OTV-广告位'!$B:$B,'OTV-广告位'!$B$6)</f>
        <v>20593</v>
      </c>
      <c r="AC32" s="22">
        <f>SUMIFS('OTV-广告位'!$I:$I,'OTV-广告位'!$C:$C,Frequency!AC$7,'OTV-广告位'!$A:$A,Frequency!$B32,'OTV-广告位'!$B:$B,'OTV-广告位'!$B$6)</f>
        <v>11984</v>
      </c>
      <c r="AD32" s="22">
        <f>SUMIFS('OTV-广告位'!$I:$I,'OTV-广告位'!$C:$C,Frequency!AD$7,'OTV-广告位'!$A:$A,Frequency!$B32,'OTV-广告位'!$B:$B,'OTV-广告位'!$B$6)</f>
        <v>64316</v>
      </c>
      <c r="AE32" s="22">
        <f>SUMIFS('OTV-广告位'!$I:$I,'OTV-广告位'!$C:$C,Frequency!AE$7,'OTV-广告位'!$A:$A,Frequency!$B32,'OTV-广告位'!$B:$B,'OTV-广告位'!$B$6)</f>
        <v>0</v>
      </c>
      <c r="AF32" s="22">
        <f>SUMIFS('OTV-广告位'!$J:$J,'OTV-广告位'!$C:$C,Frequency!AF$7,'OTV-广告位'!$A:$A,Frequency!$B32,'OTV-广告位'!$B:$B,'OTV-广告位'!$B$6)</f>
        <v>32879</v>
      </c>
      <c r="AG32" s="22">
        <f>SUMIFS('OTV-广告位'!$J:$J,'OTV-广告位'!$C:$C,Frequency!AG$7,'OTV-广告位'!$A:$A,Frequency!$B32,'OTV-广告位'!$B:$B,'OTV-广告位'!$B$6)</f>
        <v>13490</v>
      </c>
      <c r="AH32" s="22">
        <f>SUMIFS('OTV-广告位'!$J:$J,'OTV-广告位'!$C:$C,Frequency!AH$7,'OTV-广告位'!$A:$A,Frequency!$B32,'OTV-广告位'!$B:$B,'OTV-广告位'!$B$6)</f>
        <v>6246</v>
      </c>
      <c r="AI32" s="22">
        <f>SUMIFS('OTV-广告位'!$J:$J,'OTV-广告位'!$C:$C,Frequency!AI$7,'OTV-广告位'!$A:$A,Frequency!$B32,'OTV-广告位'!$B:$B,'OTV-广告位'!$B$6)</f>
        <v>20537</v>
      </c>
      <c r="AJ32" s="22">
        <f>SUMIFS('OTV-广告位'!$J:$J,'OTV-广告位'!$C:$C,Frequency!AJ$7,'OTV-广告位'!$A:$A,Frequency!$B32,'OTV-广告位'!$B:$B,'OTV-广告位'!$B$6)</f>
        <v>0</v>
      </c>
      <c r="AK32" s="22">
        <f>SUMIFS('OTV-广告位'!$K:$K,'OTV-广告位'!$C:$C,Frequency!AK$7,'OTV-广告位'!$A:$A,Frequency!$B32,'OTV-广告位'!$B:$B,'OTV-广告位'!$B$6)</f>
        <v>29009</v>
      </c>
      <c r="AL32" s="22">
        <f>SUMIFS('OTV-广告位'!$K:$K,'OTV-广告位'!$C:$C,Frequency!AL$7,'OTV-广告位'!$A:$A,Frequency!$B32,'OTV-广告位'!$B:$B,'OTV-广告位'!$B$6)</f>
        <v>16400</v>
      </c>
      <c r="AM32" s="22">
        <f>SUMIFS('OTV-广告位'!$K:$K,'OTV-广告位'!$C:$C,Frequency!AM$7,'OTV-广告位'!$A:$A,Frequency!$B32,'OTV-广告位'!$B:$B,'OTV-广告位'!$B$6)</f>
        <v>5492</v>
      </c>
      <c r="AN32" s="22">
        <f>SUMIFS('OTV-广告位'!$K:$K,'OTV-广告位'!$C:$C,Frequency!AN$7,'OTV-广告位'!$A:$A,Frequency!$B32,'OTV-广告位'!$B:$B,'OTV-广告位'!$B$6)</f>
        <v>12338</v>
      </c>
      <c r="AO32" s="22">
        <f>SUMIFS('OTV-广告位'!$K:$K,'OTV-广告位'!$C:$C,Frequency!AO$7,'OTV-广告位'!$A:$A,Frequency!$B32,'OTV-广告位'!$B:$B,'OTV-广告位'!$B$6)</f>
        <v>0</v>
      </c>
      <c r="AP32" s="22">
        <f>SUMIFS('OTV-广告位'!$L:$L,'OTV-广告位'!$C:$C,Frequency!AP$7,'OTV-广告位'!$A:$A,Frequency!$B32,'OTV-广告位'!$B:$B,'OTV-广告位'!$B$6)</f>
        <v>16447</v>
      </c>
      <c r="AQ32" s="22">
        <f>SUMIFS('OTV-广告位'!$L:$L,'OTV-广告位'!$C:$C,Frequency!AQ$7,'OTV-广告位'!$A:$A,Frequency!$B32,'OTV-广告位'!$B:$B,'OTV-广告位'!$B$6)</f>
        <v>46762</v>
      </c>
      <c r="AR32" s="22">
        <f>SUMIFS('OTV-广告位'!$L:$L,'OTV-广告位'!$C:$C,Frequency!AR$7,'OTV-广告位'!$A:$A,Frequency!$B32,'OTV-广告位'!$B:$B,'OTV-广告位'!$B$6)</f>
        <v>3301</v>
      </c>
      <c r="AS32" s="22">
        <f>SUMIFS('OTV-广告位'!$L:$L,'OTV-广告位'!$C:$C,Frequency!AS$7,'OTV-广告位'!$A:$A,Frequency!$B32,'OTV-广告位'!$B:$B,'OTV-广告位'!$B$6)</f>
        <v>4081</v>
      </c>
      <c r="AT32" s="22">
        <f>SUMIFS('OTV-广告位'!$L:$L,'OTV-广告位'!$C:$C,Frequency!AT$7,'OTV-广告位'!$A:$A,Frequency!$B32,'OTV-广告位'!$B:$B,'OTV-广告位'!$B$6)</f>
        <v>0</v>
      </c>
      <c r="AU32" s="22">
        <f>SUMIFS('OTV-广告位'!$M:$M,'OTV-广告位'!$C:$C,Frequency!AU$7,'OTV-广告位'!$A:$A,Frequency!$B32,'OTV-广告位'!$B:$B,'OTV-广告位'!$B$6)</f>
        <v>18479</v>
      </c>
      <c r="AV32" s="22">
        <f>SUMIFS('OTV-广告位'!$M:$M,'OTV-广告位'!$C:$C,Frequency!AV$7,'OTV-广告位'!$A:$A,Frequency!$B32,'OTV-广告位'!$B:$B,'OTV-广告位'!$B$6)</f>
        <v>1762</v>
      </c>
      <c r="AW32" s="22">
        <f>SUMIFS('OTV-广告位'!$M:$M,'OTV-广告位'!$C:$C,Frequency!AW$7,'OTV-广告位'!$A:$A,Frequency!$B32,'OTV-广告位'!$B:$B,'OTV-广告位'!$B$6)</f>
        <v>2053</v>
      </c>
      <c r="AX32" s="22">
        <f>SUMIFS('OTV-广告位'!$M:$M,'OTV-广告位'!$C:$C,Frequency!AX$7,'OTV-广告位'!$A:$A,Frequency!$B32,'OTV-广告位'!$B:$B,'OTV-广告位'!$B$6)</f>
        <v>7102</v>
      </c>
      <c r="AY32" s="22">
        <f>SUMIFS('OTV-广告位'!$M:$M,'OTV-广告位'!$C:$C,Frequency!AY$7,'OTV-广告位'!$A:$A,Frequency!$B32,'OTV-广告位'!$B:$B,'OTV-广告位'!$B$6)</f>
        <v>0</v>
      </c>
      <c r="AZ32" s="22">
        <f>SUMIFS('OTV-广告位'!$N:$N,'OTV-广告位'!$C:$C,Frequency!AZ$7,'OTV-广告位'!$A:$A,Frequency!$B32,'OTV-广告位'!$B:$B,'OTV-广告位'!$B$6)</f>
        <v>367</v>
      </c>
      <c r="BA32" s="22">
        <f>SUMIFS('OTV-广告位'!$N:$N,'OTV-广告位'!$C:$C,Frequency!BA$7,'OTV-广告位'!$A:$A,Frequency!$B32,'OTV-广告位'!$B:$B,'OTV-广告位'!$B$6)</f>
        <v>256</v>
      </c>
      <c r="BB32" s="22">
        <f>SUMIFS('OTV-广告位'!$N:$N,'OTV-广告位'!$C:$C,Frequency!BB$7,'OTV-广告位'!$A:$A,Frequency!$B32,'OTV-广告位'!$B:$B,'OTV-广告位'!$B$6)</f>
        <v>15</v>
      </c>
      <c r="BC32" s="22">
        <f>SUMIFS('OTV-广告位'!$N:$N,'OTV-广告位'!$C:$C,Frequency!BC$7,'OTV-广告位'!$A:$A,Frequency!$B32,'OTV-广告位'!$B:$B,'OTV-广告位'!$B$6)</f>
        <v>203</v>
      </c>
      <c r="BD32" s="22">
        <f>SUMIFS('OTV-广告位'!$N:$N,'OTV-广告位'!$C:$C,Frequency!BD$7,'OTV-广告位'!$A:$A,Frequency!$B32,'OTV-广告位'!$B:$B,'OTV-广告位'!$B$6)</f>
        <v>0</v>
      </c>
    </row>
    <row r="33" spans="2:56">
      <c r="B33" s="103" t="s">
        <v>124</v>
      </c>
      <c r="C33" s="26">
        <f t="shared" si="7"/>
        <v>0.422026227440506</v>
      </c>
      <c r="D33" s="26">
        <f t="shared" si="8"/>
        <v>0.68831182512509881</v>
      </c>
      <c r="E33" s="26">
        <f t="shared" si="9"/>
        <v>0.4466271386077339</v>
      </c>
      <c r="F33" s="26">
        <f t="shared" si="10"/>
        <v>0.11218948709367477</v>
      </c>
      <c r="G33" s="26" t="e">
        <f t="shared" si="11"/>
        <v>#DIV/0!</v>
      </c>
      <c r="I33" s="64" t="str">
        <f t="shared" ref="I33:I34" si="30">B33</f>
        <v>沈阳</v>
      </c>
      <c r="J33" s="68">
        <f t="shared" si="12"/>
        <v>4.1676287231586237E-3</v>
      </c>
      <c r="K33" s="68">
        <f t="shared" si="13"/>
        <v>0.18467207256056983</v>
      </c>
      <c r="L33" s="68">
        <f t="shared" si="14"/>
        <v>8.7398172883480102E-4</v>
      </c>
      <c r="M33" s="68">
        <f t="shared" si="15"/>
        <v>8.5788664063424442E-4</v>
      </c>
      <c r="N33" s="68" t="e">
        <f t="shared" si="16"/>
        <v>#DIV/0!</v>
      </c>
      <c r="P33" s="63" t="str">
        <f t="shared" ref="P33:P34" si="31">B33</f>
        <v>沈阳</v>
      </c>
      <c r="Q33" s="22">
        <f>SUMIFS('OTV-广告位'!$E:$E,'OTV-广告位'!$C:$C,Frequency!Q$7,'OTV-广告位'!$A:$A,Frequency!$B33,'OTV-广告位'!$B:$B,'OTV-广告位'!$B$6)</f>
        <v>1299300</v>
      </c>
      <c r="R33" s="22">
        <f>SUMIFS('OTV-广告位'!$E:$E,'OTV-广告位'!$C:$C,Frequency!R$7,'OTV-广告位'!$A:$A,Frequency!$B33,'OTV-广告位'!$B:$B,'OTV-广告位'!$B$6)</f>
        <v>405730</v>
      </c>
      <c r="S33" s="22">
        <f>SUMIFS('OTV-广告位'!$E:$E,'OTV-广告位'!$C:$C,Frequency!S$7,'OTV-广告位'!$A:$A,Frequency!$B33,'OTV-广告位'!$B:$B,'OTV-广告位'!$B$6)</f>
        <v>121284</v>
      </c>
      <c r="T33" s="22">
        <f>SUMIFS('OTV-广告位'!$E:$E,'OTV-广告位'!$C:$C,Frequency!T$7,'OTV-广告位'!$A:$A,Frequency!$B33,'OTV-广告位'!$B:$B,'OTV-广告位'!$B$6)</f>
        <v>135216</v>
      </c>
      <c r="U33" s="22">
        <f>SUMIFS('OTV-广告位'!$E:$E,'OTV-广告位'!$C:$C,Frequency!U$7,'OTV-广告位'!$A:$A,Frequency!$B33,'OTV-广告位'!$B:$B,'OTV-广告位'!$B$6)</f>
        <v>0</v>
      </c>
      <c r="V33" s="22">
        <f>SUMIFS('OTV-广告位'!$G:$G,'OTV-广告位'!$C:$C,Frequency!V$7,'OTV-广告位'!$A:$A,Frequency!$B33,'OTV-广告位'!$B:$B,'OTV-广告位'!$B$6)</f>
        <v>539130</v>
      </c>
      <c r="W33" s="22">
        <f>SUMIFS('OTV-广告位'!$G:$G,'OTV-广告位'!$C:$C,Frequency!W$7,'OTV-广告位'!$A:$A,Frequency!$B33,'OTV-广告位'!$B:$B,'OTV-广告位'!$B$6)</f>
        <v>94925</v>
      </c>
      <c r="X33" s="22">
        <f>SUMIFS('OTV-广告位'!$G:$G,'OTV-广告位'!$C:$C,Frequency!X$7,'OTV-广告位'!$A:$A,Frequency!$B33,'OTV-广告位'!$B:$B,'OTV-广告位'!$B$6)</f>
        <v>50091</v>
      </c>
      <c r="Y33" s="22">
        <f>SUMIFS('OTV-广告位'!$G:$G,'OTV-广告位'!$C:$C,Frequency!Y$7,'OTV-广告位'!$A:$A,Frequency!$B33,'OTV-广告位'!$B:$B,'OTV-广告位'!$B$6)</f>
        <v>92629</v>
      </c>
      <c r="Z33" s="22">
        <f>SUMIFS('OTV-广告位'!$G:$G,'OTV-广告位'!$C:$C,Frequency!Z$7,'OTV-广告位'!$A:$A,Frequency!$B33,'OTV-广告位'!$B:$B,'OTV-广告位'!$B$6)</f>
        <v>0</v>
      </c>
      <c r="AA33" s="22">
        <f>SUMIFS('OTV-广告位'!$I:$I,'OTV-广告位'!$C:$C,Frequency!AA$7,'OTV-广告位'!$A:$A,Frequency!$B33,'OTV-广告位'!$B:$B,'OTV-广告位'!$B$6)</f>
        <v>219320</v>
      </c>
      <c r="AB33" s="22">
        <f>SUMIFS('OTV-广告位'!$I:$I,'OTV-广告位'!$C:$C,Frequency!AB$7,'OTV-广告位'!$A:$A,Frequency!$B33,'OTV-广告位'!$B:$B,'OTV-广告位'!$B$6)</f>
        <v>18763</v>
      </c>
      <c r="AC33" s="22">
        <f>SUMIFS('OTV-广告位'!$I:$I,'OTV-广告位'!$C:$C,Frequency!AC$7,'OTV-广告位'!$A:$A,Frequency!$B33,'OTV-广告位'!$B:$B,'OTV-广告位'!$B$6)</f>
        <v>17755</v>
      </c>
      <c r="AD33" s="22">
        <f>SUMIFS('OTV-广告位'!$I:$I,'OTV-广告位'!$C:$C,Frequency!AD$7,'OTV-广告位'!$A:$A,Frequency!$B33,'OTV-广告位'!$B:$B,'OTV-广告位'!$B$6)</f>
        <v>65846</v>
      </c>
      <c r="AE33" s="22">
        <f>SUMIFS('OTV-广告位'!$I:$I,'OTV-广告位'!$C:$C,Frequency!AE$7,'OTV-广告位'!$A:$A,Frequency!$B33,'OTV-广告位'!$B:$B,'OTV-广告位'!$B$6)</f>
        <v>0</v>
      </c>
      <c r="AF33" s="22">
        <f>SUMIFS('OTV-广告位'!$J:$J,'OTV-广告位'!$C:$C,Frequency!AF$7,'OTV-广告位'!$A:$A,Frequency!$B33,'OTV-广告位'!$B:$B,'OTV-广告位'!$B$6)</f>
        <v>92283</v>
      </c>
      <c r="AG33" s="22">
        <f>SUMIFS('OTV-广告位'!$J:$J,'OTV-广告位'!$C:$C,Frequency!AG$7,'OTV-广告位'!$A:$A,Frequency!$B33,'OTV-广告位'!$B:$B,'OTV-广告位'!$B$6)</f>
        <v>10824</v>
      </c>
      <c r="AH33" s="22">
        <f>SUMIFS('OTV-广告位'!$J:$J,'OTV-广告位'!$C:$C,Frequency!AH$7,'OTV-广告位'!$A:$A,Frequency!$B33,'OTV-广告位'!$B:$B,'OTV-广告位'!$B$6)</f>
        <v>9964</v>
      </c>
      <c r="AI33" s="22">
        <f>SUMIFS('OTV-广告位'!$J:$J,'OTV-广告位'!$C:$C,Frequency!AI$7,'OTV-广告位'!$A:$A,Frequency!$B33,'OTV-广告位'!$B:$B,'OTV-广告位'!$B$6)</f>
        <v>16391</v>
      </c>
      <c r="AJ33" s="22">
        <f>SUMIFS('OTV-广告位'!$J:$J,'OTV-广告位'!$C:$C,Frequency!AJ$7,'OTV-广告位'!$A:$A,Frequency!$B33,'OTV-广告位'!$B:$B,'OTV-广告位'!$B$6)</f>
        <v>0</v>
      </c>
      <c r="AK33" s="22">
        <f>SUMIFS('OTV-广告位'!$K:$K,'OTV-广告位'!$C:$C,Frequency!AK$7,'OTV-广告位'!$A:$A,Frequency!$B33,'OTV-广告位'!$B:$B,'OTV-广告位'!$B$6)</f>
        <v>91747</v>
      </c>
      <c r="AL33" s="22">
        <f>SUMIFS('OTV-广告位'!$K:$K,'OTV-广告位'!$C:$C,Frequency!AL$7,'OTV-广告位'!$A:$A,Frequency!$B33,'OTV-广告位'!$B:$B,'OTV-广告位'!$B$6)</f>
        <v>13836</v>
      </c>
      <c r="AM33" s="22">
        <f>SUMIFS('OTV-广告位'!$K:$K,'OTV-广告位'!$C:$C,Frequency!AM$7,'OTV-广告位'!$A:$A,Frequency!$B33,'OTV-广告位'!$B:$B,'OTV-广告位'!$B$6)</f>
        <v>10476</v>
      </c>
      <c r="AN33" s="22">
        <f>SUMIFS('OTV-广告位'!$K:$K,'OTV-广告位'!$C:$C,Frequency!AN$7,'OTV-广告位'!$A:$A,Frequency!$B33,'OTV-广告位'!$B:$B,'OTV-广告位'!$B$6)</f>
        <v>6839</v>
      </c>
      <c r="AO33" s="22">
        <f>SUMIFS('OTV-广告位'!$K:$K,'OTV-广告位'!$C:$C,Frequency!AO$7,'OTV-广告位'!$A:$A,Frequency!$B33,'OTV-广告位'!$B:$B,'OTV-广告位'!$B$6)</f>
        <v>0</v>
      </c>
      <c r="AP33" s="22">
        <f>SUMIFS('OTV-广告位'!$L:$L,'OTV-广告位'!$C:$C,Frequency!AP$7,'OTV-广告位'!$A:$A,Frequency!$B33,'OTV-广告位'!$B:$B,'OTV-广告位'!$B$6)</f>
        <v>64142</v>
      </c>
      <c r="AQ33" s="22">
        <f>SUMIFS('OTV-广告位'!$L:$L,'OTV-广告位'!$C:$C,Frequency!AQ$7,'OTV-广告位'!$A:$A,Frequency!$B33,'OTV-广告位'!$B:$B,'OTV-广告位'!$B$6)</f>
        <v>8626</v>
      </c>
      <c r="AR33" s="22">
        <f>SUMIFS('OTV-广告位'!$L:$L,'OTV-广告位'!$C:$C,Frequency!AR$7,'OTV-广告位'!$A:$A,Frequency!$B33,'OTV-广告位'!$B:$B,'OTV-广告位'!$B$6)</f>
        <v>7413</v>
      </c>
      <c r="AS33" s="22">
        <f>SUMIFS('OTV-广告位'!$L:$L,'OTV-广告位'!$C:$C,Frequency!AS$7,'OTV-广告位'!$A:$A,Frequency!$B33,'OTV-广告位'!$B:$B,'OTV-广告位'!$B$6)</f>
        <v>1810</v>
      </c>
      <c r="AT33" s="22">
        <f>SUMIFS('OTV-广告位'!$L:$L,'OTV-广告位'!$C:$C,Frequency!AT$7,'OTV-广告位'!$A:$A,Frequency!$B33,'OTV-广告位'!$B:$B,'OTV-广告位'!$B$6)</f>
        <v>0</v>
      </c>
      <c r="AU33" s="22">
        <f>SUMIFS('OTV-广告位'!$M:$M,'OTV-广告位'!$C:$C,Frequency!AU$7,'OTV-广告位'!$A:$A,Frequency!$B33,'OTV-广告位'!$B:$B,'OTV-广告位'!$B$6)</f>
        <v>69928</v>
      </c>
      <c r="AV33" s="22">
        <f>SUMIFS('OTV-广告位'!$M:$M,'OTV-广告位'!$C:$C,Frequency!AV$7,'OTV-广告位'!$A:$A,Frequency!$B33,'OTV-广告位'!$B:$B,'OTV-广告位'!$B$6)</f>
        <v>14612</v>
      </c>
      <c r="AW33" s="22">
        <f>SUMIFS('OTV-广告位'!$M:$M,'OTV-广告位'!$C:$C,Frequency!AW$7,'OTV-广告位'!$A:$A,Frequency!$B33,'OTV-广告位'!$B:$B,'OTV-广告位'!$B$6)</f>
        <v>4452</v>
      </c>
      <c r="AX33" s="22">
        <f>SUMIFS('OTV-广告位'!$M:$M,'OTV-广告位'!$C:$C,Frequency!AX$7,'OTV-广告位'!$A:$A,Frequency!$B33,'OTV-广告位'!$B:$B,'OTV-广告位'!$B$6)</f>
        <v>1698</v>
      </c>
      <c r="AY33" s="22">
        <f>SUMIFS('OTV-广告位'!$M:$M,'OTV-广告位'!$C:$C,Frequency!AY$7,'OTV-广告位'!$A:$A,Frequency!$B33,'OTV-广告位'!$B:$B,'OTV-广告位'!$B$6)</f>
        <v>0</v>
      </c>
      <c r="AZ33" s="22">
        <f>SUMIFS('OTV-广告位'!$N:$N,'OTV-广告位'!$C:$C,Frequency!AZ$7,'OTV-广告位'!$A:$A,Frequency!$B33,'OTV-广告位'!$B:$B,'OTV-广告位'!$B$6)</f>
        <v>1710</v>
      </c>
      <c r="BA33" s="22">
        <f>SUMIFS('OTV-广告位'!$N:$N,'OTV-广告位'!$C:$C,Frequency!BA$7,'OTV-广告位'!$A:$A,Frequency!$B33,'OTV-广告位'!$B:$B,'OTV-广告位'!$B$6)</f>
        <v>28264</v>
      </c>
      <c r="BB33" s="22">
        <f>SUMIFS('OTV-广告位'!$N:$N,'OTV-广告位'!$C:$C,Frequency!BB$7,'OTV-广告位'!$A:$A,Frequency!$B33,'OTV-广告位'!$B:$B,'OTV-广告位'!$B$6)</f>
        <v>31</v>
      </c>
      <c r="BC33" s="22">
        <f>SUMIFS('OTV-广告位'!$N:$N,'OTV-广告位'!$C:$C,Frequency!BC$7,'OTV-广告位'!$A:$A,Frequency!$B33,'OTV-广告位'!$B:$B,'OTV-广告位'!$B$6)</f>
        <v>45</v>
      </c>
      <c r="BD33" s="22">
        <f>SUMIFS('OTV-广告位'!$N:$N,'OTV-广告位'!$C:$C,Frequency!BD$7,'OTV-广告位'!$A:$A,Frequency!$B33,'OTV-广告位'!$B:$B,'OTV-广告位'!$B$6)</f>
        <v>0</v>
      </c>
    </row>
    <row r="34" spans="2:56">
      <c r="B34" s="103" t="s">
        <v>206</v>
      </c>
      <c r="C34" s="26">
        <f t="shared" si="7"/>
        <v>0.3911320932048381</v>
      </c>
      <c r="D34" s="26">
        <f t="shared" si="8"/>
        <v>0.52457140806080371</v>
      </c>
      <c r="E34" s="26">
        <f t="shared" si="9"/>
        <v>0.40596356553620533</v>
      </c>
      <c r="F34" s="26">
        <f t="shared" si="10"/>
        <v>0.11331501102954472</v>
      </c>
      <c r="G34" s="26" t="e">
        <f t="shared" si="11"/>
        <v>#DIV/0!</v>
      </c>
      <c r="I34" s="64" t="str">
        <f t="shared" si="30"/>
        <v>潍坊</v>
      </c>
      <c r="J34" s="68">
        <f t="shared" si="12"/>
        <v>3.7470755197820337E-3</v>
      </c>
      <c r="K34" s="68">
        <f t="shared" si="13"/>
        <v>1.0559868722568286E-2</v>
      </c>
      <c r="L34" s="68">
        <f t="shared" si="14"/>
        <v>3.8435787437696828E-4</v>
      </c>
      <c r="M34" s="68">
        <f t="shared" si="15"/>
        <v>1.2685304944781615E-3</v>
      </c>
      <c r="N34" s="68" t="e">
        <f t="shared" si="16"/>
        <v>#DIV/0!</v>
      </c>
      <c r="P34" s="63" t="str">
        <f t="shared" si="31"/>
        <v>潍坊</v>
      </c>
      <c r="Q34" s="22">
        <f>SUMIFS('OTV-广告位'!$E:$E,'OTV-广告位'!$C:$C,Frequency!Q$7,'OTV-广告位'!$A:$A,Frequency!$B34,'OTV-广告位'!$B:$B,'OTV-广告位'!$B$6)</f>
        <v>641567</v>
      </c>
      <c r="R34" s="22">
        <f>SUMIFS('OTV-广告位'!$E:$E,'OTV-广告位'!$C:$C,Frequency!R$7,'OTV-广告位'!$A:$A,Frequency!$B34,'OTV-广告位'!$B:$B,'OTV-广告位'!$B$6)</f>
        <v>582583</v>
      </c>
      <c r="S34" s="22">
        <f>SUMIFS('OTV-广告位'!$E:$E,'OTV-广告位'!$C:$C,Frequency!S$7,'OTV-广告位'!$A:$A,Frequency!$B34,'OTV-广告位'!$B:$B,'OTV-广告位'!$B$6)</f>
        <v>80654</v>
      </c>
      <c r="T34" s="22">
        <f>SUMIFS('OTV-广告位'!$E:$E,'OTV-广告位'!$C:$C,Frequency!T$7,'OTV-广告位'!$A:$A,Frequency!$B34,'OTV-广告位'!$B:$B,'OTV-广告位'!$B$6)</f>
        <v>80408</v>
      </c>
      <c r="U34" s="22">
        <f>SUMIFS('OTV-广告位'!$E:$E,'OTV-广告位'!$C:$C,Frequency!U$7,'OTV-广告位'!$A:$A,Frequency!$B34,'OTV-广告位'!$B:$B,'OTV-广告位'!$B$6)</f>
        <v>0</v>
      </c>
      <c r="V34" s="22">
        <f>SUMIFS('OTV-广告位'!$G:$G,'OTV-广告位'!$C:$C,Frequency!V$7,'OTV-广告位'!$A:$A,Frequency!$B34,'OTV-广告位'!$B:$B,'OTV-广告位'!$B$6)</f>
        <v>276638</v>
      </c>
      <c r="W34" s="22">
        <f>SUMIFS('OTV-广告位'!$G:$G,'OTV-广告位'!$C:$C,Frequency!W$7,'OTV-广告位'!$A:$A,Frequency!$B34,'OTV-广告位'!$B:$B,'OTV-广告位'!$B$6)</f>
        <v>222881</v>
      </c>
      <c r="X34" s="22">
        <f>SUMIFS('OTV-广告位'!$G:$G,'OTV-广告位'!$C:$C,Frequency!X$7,'OTV-广告位'!$A:$A,Frequency!$B34,'OTV-广告位'!$B:$B,'OTV-广告位'!$B$6)</f>
        <v>34912</v>
      </c>
      <c r="Y34" s="22">
        <f>SUMIFS('OTV-广告位'!$G:$G,'OTV-广告位'!$C:$C,Frequency!Y$7,'OTV-广告位'!$A:$A,Frequency!$B34,'OTV-广告位'!$B:$B,'OTV-广告位'!$B$6)</f>
        <v>55306</v>
      </c>
      <c r="Z34" s="22">
        <f>SUMIFS('OTV-广告位'!$G:$G,'OTV-广告位'!$C:$C,Frequency!Z$7,'OTV-广告位'!$A:$A,Frequency!$B34,'OTV-广告位'!$B:$B,'OTV-广告位'!$B$6)</f>
        <v>0</v>
      </c>
      <c r="AA34" s="22">
        <f>SUMIFS('OTV-广告位'!$I:$I,'OTV-广告位'!$C:$C,Frequency!AA$7,'OTV-广告位'!$A:$A,Frequency!$B34,'OTV-广告位'!$B:$B,'OTV-广告位'!$B$6)</f>
        <v>120826</v>
      </c>
      <c r="AB34" s="22">
        <f>SUMIFS('OTV-广告位'!$I:$I,'OTV-广告位'!$C:$C,Frequency!AB$7,'OTV-广告位'!$A:$A,Frequency!$B34,'OTV-广告位'!$B:$B,'OTV-广告位'!$B$6)</f>
        <v>70544</v>
      </c>
      <c r="AC34" s="22">
        <f>SUMIFS('OTV-广告位'!$I:$I,'OTV-广告位'!$C:$C,Frequency!AC$7,'OTV-广告位'!$A:$A,Frequency!$B34,'OTV-广告位'!$B:$B,'OTV-广告位'!$B$6)</f>
        <v>13307</v>
      </c>
      <c r="AD34" s="22">
        <f>SUMIFS('OTV-广告位'!$I:$I,'OTV-广告位'!$C:$C,Frequency!AD$7,'OTV-广告位'!$A:$A,Frequency!$B34,'OTV-广告位'!$B:$B,'OTV-广告位'!$B$6)</f>
        <v>41375</v>
      </c>
      <c r="AE34" s="22">
        <f>SUMIFS('OTV-广告位'!$I:$I,'OTV-广告位'!$C:$C,Frequency!AE$7,'OTV-广告位'!$A:$A,Frequency!$B34,'OTV-广告位'!$B:$B,'OTV-广告位'!$B$6)</f>
        <v>0</v>
      </c>
      <c r="AF34" s="22">
        <f>SUMIFS('OTV-广告位'!$J:$J,'OTV-广告位'!$C:$C,Frequency!AF$7,'OTV-广告位'!$A:$A,Frequency!$B34,'OTV-广告位'!$B:$B,'OTV-广告位'!$B$6)</f>
        <v>47610</v>
      </c>
      <c r="AG34" s="22">
        <f>SUMIFS('OTV-广告位'!$J:$J,'OTV-广告位'!$C:$C,Frequency!AG$7,'OTV-广告位'!$A:$A,Frequency!$B34,'OTV-广告位'!$B:$B,'OTV-广告位'!$B$6)</f>
        <v>35420</v>
      </c>
      <c r="AH34" s="22">
        <f>SUMIFS('OTV-广告位'!$J:$J,'OTV-广告位'!$C:$C,Frequency!AH$7,'OTV-广告位'!$A:$A,Frequency!$B34,'OTV-广告位'!$B:$B,'OTV-广告位'!$B$6)</f>
        <v>7432</v>
      </c>
      <c r="AI34" s="22">
        <f>SUMIFS('OTV-广告位'!$J:$J,'OTV-广告位'!$C:$C,Frequency!AI$7,'OTV-广告位'!$A:$A,Frequency!$B34,'OTV-广告位'!$B:$B,'OTV-广告位'!$B$6)</f>
        <v>7664</v>
      </c>
      <c r="AJ34" s="22">
        <f>SUMIFS('OTV-广告位'!$J:$J,'OTV-广告位'!$C:$C,Frequency!AJ$7,'OTV-广告位'!$A:$A,Frequency!$B34,'OTV-广告位'!$B:$B,'OTV-广告位'!$B$6)</f>
        <v>0</v>
      </c>
      <c r="AK34" s="22">
        <f>SUMIFS('OTV-广告位'!$K:$K,'OTV-广告位'!$C:$C,Frequency!AK$7,'OTV-广告位'!$A:$A,Frequency!$B34,'OTV-广告位'!$B:$B,'OTV-广告位'!$B$6)</f>
        <v>45241</v>
      </c>
      <c r="AL34" s="22">
        <f>SUMIFS('OTV-广告位'!$K:$K,'OTV-广告位'!$C:$C,Frequency!AL$7,'OTV-广告位'!$A:$A,Frequency!$B34,'OTV-广告位'!$B:$B,'OTV-广告位'!$B$6)</f>
        <v>34963</v>
      </c>
      <c r="AM34" s="22">
        <f>SUMIFS('OTV-广告位'!$K:$K,'OTV-广告位'!$C:$C,Frequency!AM$7,'OTV-广告位'!$A:$A,Frequency!$B34,'OTV-广告位'!$B:$B,'OTV-广告位'!$B$6)</f>
        <v>6931</v>
      </c>
      <c r="AN34" s="22">
        <f>SUMIFS('OTV-广告位'!$K:$K,'OTV-广告位'!$C:$C,Frequency!AN$7,'OTV-广告位'!$A:$A,Frequency!$B34,'OTV-广告位'!$B:$B,'OTV-广告位'!$B$6)</f>
        <v>3286</v>
      </c>
      <c r="AO34" s="22">
        <f>SUMIFS('OTV-广告位'!$K:$K,'OTV-广告位'!$C:$C,Frequency!AO$7,'OTV-广告位'!$A:$A,Frequency!$B34,'OTV-广告位'!$B:$B,'OTV-广告位'!$B$6)</f>
        <v>0</v>
      </c>
      <c r="AP34" s="22">
        <f>SUMIFS('OTV-广告位'!$L:$L,'OTV-广告位'!$C:$C,Frequency!AP$7,'OTV-广告位'!$A:$A,Frequency!$B34,'OTV-广告位'!$B:$B,'OTV-广告位'!$B$6)</f>
        <v>27411</v>
      </c>
      <c r="AQ34" s="22">
        <f>SUMIFS('OTV-广告位'!$L:$L,'OTV-广告位'!$C:$C,Frequency!AQ$7,'OTV-广告位'!$A:$A,Frequency!$B34,'OTV-广告位'!$B:$B,'OTV-广告位'!$B$6)</f>
        <v>79612</v>
      </c>
      <c r="AR34" s="22">
        <f>SUMIFS('OTV-广告位'!$L:$L,'OTV-广告位'!$C:$C,Frequency!AR$7,'OTV-广告位'!$A:$A,Frequency!$B34,'OTV-广告位'!$B:$B,'OTV-广告位'!$B$6)</f>
        <v>4551</v>
      </c>
      <c r="AS34" s="22">
        <f>SUMIFS('OTV-广告位'!$L:$L,'OTV-广告位'!$C:$C,Frequency!AS$7,'OTV-广告位'!$A:$A,Frequency!$B34,'OTV-广告位'!$B:$B,'OTV-广告位'!$B$6)</f>
        <v>1160</v>
      </c>
      <c r="AT34" s="22">
        <f>SUMIFS('OTV-广告位'!$L:$L,'OTV-广告位'!$C:$C,Frequency!AT$7,'OTV-广告位'!$A:$A,Frequency!$B34,'OTV-广告位'!$B:$B,'OTV-广告位'!$B$6)</f>
        <v>0</v>
      </c>
      <c r="AU34" s="22">
        <f>SUMIFS('OTV-广告位'!$M:$M,'OTV-广告位'!$C:$C,Frequency!AU$7,'OTV-广告位'!$A:$A,Frequency!$B34,'OTV-广告位'!$B:$B,'OTV-广告位'!$B$6)</f>
        <v>34430</v>
      </c>
      <c r="AV34" s="22">
        <f>SUMIFS('OTV-广告位'!$M:$M,'OTV-广告位'!$C:$C,Frequency!AV$7,'OTV-广告位'!$A:$A,Frequency!$B34,'OTV-广告位'!$B:$B,'OTV-广告位'!$B$6)</f>
        <v>1684</v>
      </c>
      <c r="AW34" s="22">
        <f>SUMIFS('OTV-广告位'!$M:$M,'OTV-广告位'!$C:$C,Frequency!AW$7,'OTV-广告位'!$A:$A,Frequency!$B34,'OTV-广告位'!$B:$B,'OTV-广告位'!$B$6)</f>
        <v>2677</v>
      </c>
      <c r="AX34" s="22">
        <f>SUMIFS('OTV-广告位'!$M:$M,'OTV-广告位'!$C:$C,Frequency!AX$7,'OTV-广告位'!$A:$A,Frequency!$B34,'OTV-广告位'!$B:$B,'OTV-广告位'!$B$6)</f>
        <v>1766</v>
      </c>
      <c r="AY34" s="22">
        <f>SUMIFS('OTV-广告位'!$M:$M,'OTV-广告位'!$C:$C,Frequency!AY$7,'OTV-广告位'!$A:$A,Frequency!$B34,'OTV-广告位'!$B:$B,'OTV-广告位'!$B$6)</f>
        <v>0</v>
      </c>
      <c r="AZ34" s="22">
        <f>SUMIFS('OTV-广告位'!$N:$N,'OTV-广告位'!$C:$C,Frequency!AZ$7,'OTV-广告位'!$A:$A,Frequency!$B34,'OTV-广告位'!$B:$B,'OTV-广告位'!$B$6)</f>
        <v>1120</v>
      </c>
      <c r="BA34" s="22">
        <f>SUMIFS('OTV-广告位'!$N:$N,'OTV-广告位'!$C:$C,Frequency!BA$7,'OTV-广告位'!$A:$A,Frequency!$B34,'OTV-广告位'!$B:$B,'OTV-广告位'!$B$6)</f>
        <v>658</v>
      </c>
      <c r="BB34" s="22">
        <f>SUMIFS('OTV-广告位'!$N:$N,'OTV-广告位'!$C:$C,Frequency!BB$7,'OTV-广告位'!$A:$A,Frequency!$B34,'OTV-广告位'!$B:$B,'OTV-广告位'!$B$6)</f>
        <v>14</v>
      </c>
      <c r="BC34" s="22">
        <f>SUMIFS('OTV-广告位'!$N:$N,'OTV-广告位'!$C:$C,Frequency!BC$7,'OTV-广告位'!$A:$A,Frequency!$B34,'OTV-广告位'!$B:$B,'OTV-广告位'!$B$6)</f>
        <v>55</v>
      </c>
      <c r="BD34" s="22">
        <f>SUMIFS('OTV-广告位'!$N:$N,'OTV-广告位'!$C:$C,Frequency!BD$7,'OTV-广告位'!$A:$A,Frequency!$B34,'OTV-广告位'!$B:$B,'OTV-广告位'!$B$6)</f>
        <v>0</v>
      </c>
    </row>
    <row r="35" spans="2:56">
      <c r="B35" s="103" t="s">
        <v>207</v>
      </c>
      <c r="C35" s="26">
        <f t="shared" si="7"/>
        <v>0.44853710925623719</v>
      </c>
      <c r="D35" s="26">
        <f t="shared" si="8"/>
        <v>0.66869503389432705</v>
      </c>
      <c r="E35" s="26">
        <f t="shared" si="9"/>
        <v>0.43194195161611976</v>
      </c>
      <c r="F35" s="26">
        <f t="shared" si="10"/>
        <v>0.13290792709028101</v>
      </c>
      <c r="G35" s="26" t="e">
        <f t="shared" si="11"/>
        <v>#DIV/0!</v>
      </c>
      <c r="I35" s="19" t="str">
        <f t="shared" si="5"/>
        <v>石家庄</v>
      </c>
      <c r="J35" s="68">
        <f t="shared" si="12"/>
        <v>2.9053222721276565E-3</v>
      </c>
      <c r="K35" s="68">
        <f t="shared" si="13"/>
        <v>9.8971441331218227E-4</v>
      </c>
      <c r="L35" s="68">
        <f t="shared" si="14"/>
        <v>2.8215963673587234E-4</v>
      </c>
      <c r="M35" s="68">
        <f t="shared" si="15"/>
        <v>1.2290714626604167E-3</v>
      </c>
      <c r="N35" s="68" t="e">
        <f t="shared" si="16"/>
        <v>#DIV/0!</v>
      </c>
      <c r="P35" s="62" t="str">
        <f t="shared" si="17"/>
        <v>石家庄</v>
      </c>
      <c r="Q35" s="22">
        <f>SUMIFS('OTV-广告位'!$E:$E,'OTV-广告位'!$C:$C,Frequency!Q$7,'OTV-广告位'!$A:$A,Frequency!$B35,'OTV-广告位'!$B:$B,'OTV-广告位'!$B$6)</f>
        <v>1509299</v>
      </c>
      <c r="R35" s="22">
        <f>SUMIFS('OTV-广告位'!$E:$E,'OTV-广告位'!$C:$C,Frequency!R$7,'OTV-广告位'!$A:$A,Frequency!$B35,'OTV-广告位'!$B:$B,'OTV-广告位'!$B$6)</f>
        <v>859844</v>
      </c>
      <c r="S35" s="22">
        <f>SUMIFS('OTV-广告位'!$E:$E,'OTV-广告位'!$C:$C,Frequency!S$7,'OTV-广告位'!$A:$A,Frequency!$B35,'OTV-广告位'!$B:$B,'OTV-广告位'!$B$6)</f>
        <v>152396</v>
      </c>
      <c r="T35" s="22">
        <f>SUMIFS('OTV-广告位'!$E:$E,'OTV-广告位'!$C:$C,Frequency!T$7,'OTV-广告位'!$A:$A,Frequency!$B35,'OTV-广告位'!$B:$B,'OTV-广告位'!$B$6)</f>
        <v>152961</v>
      </c>
      <c r="U35" s="22">
        <f>SUMIFS('OTV-广告位'!$E:$E,'OTV-广告位'!$C:$C,Frequency!U$7,'OTV-广告位'!$A:$A,Frequency!$B35,'OTV-广告位'!$B:$B,'OTV-广告位'!$B$6)</f>
        <v>0</v>
      </c>
      <c r="V35" s="22">
        <f>SUMIFS('OTV-广告位'!$G:$G,'OTV-广告位'!$C:$C,Frequency!V$7,'OTV-广告位'!$A:$A,Frequency!$B35,'OTV-广告位'!$B:$B,'OTV-广告位'!$B$6)</f>
        <v>608487</v>
      </c>
      <c r="W35" s="22">
        <f>SUMIFS('OTV-广告位'!$G:$G,'OTV-广告位'!$C:$C,Frequency!W$7,'OTV-广告位'!$A:$A,Frequency!$B35,'OTV-广告位'!$B:$B,'OTV-广告位'!$B$6)</f>
        <v>289724</v>
      </c>
      <c r="X35" s="22">
        <f>SUMIFS('OTV-广告位'!$G:$G,'OTV-广告位'!$C:$C,Frequency!X$7,'OTV-广告位'!$A:$A,Frequency!$B35,'OTV-广告位'!$B:$B,'OTV-广告位'!$B$6)</f>
        <v>65187</v>
      </c>
      <c r="Y35" s="22">
        <f>SUMIFS('OTV-广告位'!$G:$G,'OTV-广告位'!$C:$C,Frequency!Y$7,'OTV-广告位'!$A:$A,Frequency!$B35,'OTV-广告位'!$B:$B,'OTV-广告位'!$B$6)</f>
        <v>100453</v>
      </c>
      <c r="Z35" s="22">
        <f>SUMIFS('OTV-广告位'!$G:$G,'OTV-广告位'!$C:$C,Frequency!Z$7,'OTV-广告位'!$A:$A,Frequency!$B35,'OTV-广告位'!$B:$B,'OTV-广告位'!$B$6)</f>
        <v>0</v>
      </c>
      <c r="AA35" s="22">
        <f>SUMIFS('OTV-广告位'!$I:$I,'OTV-广告位'!$C:$C,Frequency!AA$7,'OTV-广告位'!$A:$A,Frequency!$B35,'OTV-广告位'!$B:$B,'OTV-广告位'!$B$6)</f>
        <v>227660</v>
      </c>
      <c r="AB35" s="22">
        <f>SUMIFS('OTV-广告位'!$I:$I,'OTV-广告位'!$C:$C,Frequency!AB$7,'OTV-广告位'!$A:$A,Frequency!$B35,'OTV-广告位'!$B:$B,'OTV-广告位'!$B$6)</f>
        <v>60692</v>
      </c>
      <c r="AC35" s="22">
        <f>SUMIFS('OTV-广告位'!$I:$I,'OTV-广告位'!$C:$C,Frequency!AC$7,'OTV-广告位'!$A:$A,Frequency!$B35,'OTV-广告位'!$B:$B,'OTV-广告位'!$B$6)</f>
        <v>23471</v>
      </c>
      <c r="AD35" s="22">
        <f>SUMIFS('OTV-广告位'!$I:$I,'OTV-广告位'!$C:$C,Frequency!AD$7,'OTV-广告位'!$A:$A,Frequency!$B35,'OTV-广告位'!$B:$B,'OTV-广告位'!$B$6)</f>
        <v>71606</v>
      </c>
      <c r="AE35" s="22">
        <f>SUMIFS('OTV-广告位'!$I:$I,'OTV-广告位'!$C:$C,Frequency!AE$7,'OTV-广告位'!$A:$A,Frequency!$B35,'OTV-广告位'!$B:$B,'OTV-广告位'!$B$6)</f>
        <v>0</v>
      </c>
      <c r="AF35" s="22">
        <f>SUMIFS('OTV-广告位'!$J:$J,'OTV-广告位'!$C:$C,Frequency!AF$7,'OTV-广告位'!$A:$A,Frequency!$B35,'OTV-广告位'!$B:$B,'OTV-广告位'!$B$6)</f>
        <v>107898</v>
      </c>
      <c r="AG35" s="22">
        <f>SUMIFS('OTV-广告位'!$J:$J,'OTV-广告位'!$C:$C,Frequency!AG$7,'OTV-广告位'!$A:$A,Frequency!$B35,'OTV-广告位'!$B:$B,'OTV-广告位'!$B$6)</f>
        <v>35295</v>
      </c>
      <c r="AH35" s="22">
        <f>SUMIFS('OTV-广告位'!$J:$J,'OTV-广告位'!$C:$C,Frequency!AH$7,'OTV-广告位'!$A:$A,Frequency!$B35,'OTV-广告位'!$B:$B,'OTV-广告位'!$B$6)</f>
        <v>13559</v>
      </c>
      <c r="AI35" s="22">
        <f>SUMIFS('OTV-广告位'!$J:$J,'OTV-广告位'!$C:$C,Frequency!AI$7,'OTV-广告位'!$A:$A,Frequency!$B35,'OTV-广告位'!$B:$B,'OTV-广告位'!$B$6)</f>
        <v>15496</v>
      </c>
      <c r="AJ35" s="22">
        <f>SUMIFS('OTV-广告位'!$J:$J,'OTV-广告位'!$C:$C,Frequency!AJ$7,'OTV-广告位'!$A:$A,Frequency!$B35,'OTV-广告位'!$B:$B,'OTV-广告位'!$B$6)</f>
        <v>0</v>
      </c>
      <c r="AK35" s="22">
        <f>SUMIFS('OTV-广告位'!$K:$K,'OTV-广告位'!$C:$C,Frequency!AK$7,'OTV-广告位'!$A:$A,Frequency!$B35,'OTV-广告位'!$B:$B,'OTV-广告位'!$B$6)</f>
        <v>112557</v>
      </c>
      <c r="AL35" s="22">
        <f>SUMIFS('OTV-广告位'!$K:$K,'OTV-广告位'!$C:$C,Frequency!AL$7,'OTV-广告位'!$A:$A,Frequency!$B35,'OTV-广告位'!$B:$B,'OTV-广告位'!$B$6)</f>
        <v>50645</v>
      </c>
      <c r="AM35" s="22">
        <f>SUMIFS('OTV-广告位'!$K:$K,'OTV-广告位'!$C:$C,Frequency!AM$7,'OTV-广告位'!$A:$A,Frequency!$B35,'OTV-广告位'!$B:$B,'OTV-广告位'!$B$6)</f>
        <v>14877</v>
      </c>
      <c r="AN35" s="22">
        <f>SUMIFS('OTV-广告位'!$K:$K,'OTV-广告位'!$C:$C,Frequency!AN$7,'OTV-广告位'!$A:$A,Frequency!$B35,'OTV-广告位'!$B:$B,'OTV-广告位'!$B$6)</f>
        <v>7104</v>
      </c>
      <c r="AO35" s="22">
        <f>SUMIFS('OTV-广告位'!$K:$K,'OTV-广告位'!$C:$C,Frequency!AO$7,'OTV-广告位'!$A:$A,Frequency!$B35,'OTV-广告位'!$B:$B,'OTV-广告位'!$B$6)</f>
        <v>0</v>
      </c>
      <c r="AP35" s="22">
        <f>SUMIFS('OTV-广告位'!$L:$L,'OTV-广告位'!$C:$C,Frequency!AP$7,'OTV-广告位'!$A:$A,Frequency!$B35,'OTV-广告位'!$B:$B,'OTV-广告位'!$B$6)</f>
        <v>78073</v>
      </c>
      <c r="AQ35" s="22">
        <f>SUMIFS('OTV-广告位'!$L:$L,'OTV-广告位'!$C:$C,Frequency!AQ$7,'OTV-广告位'!$A:$A,Frequency!$B35,'OTV-广告位'!$B:$B,'OTV-广告位'!$B$6)</f>
        <v>139684</v>
      </c>
      <c r="AR35" s="22">
        <f>SUMIFS('OTV-广告位'!$L:$L,'OTV-广告位'!$C:$C,Frequency!AR$7,'OTV-广告位'!$A:$A,Frequency!$B35,'OTV-广告位'!$B:$B,'OTV-广告位'!$B$6)</f>
        <v>9267</v>
      </c>
      <c r="AS35" s="22">
        <f>SUMIFS('OTV-广告位'!$L:$L,'OTV-广告位'!$C:$C,Frequency!AS$7,'OTV-广告位'!$A:$A,Frequency!$B35,'OTV-广告位'!$B:$B,'OTV-广告位'!$B$6)</f>
        <v>2372</v>
      </c>
      <c r="AT35" s="22">
        <f>SUMIFS('OTV-广告位'!$L:$L,'OTV-广告位'!$C:$C,Frequency!AT$7,'OTV-广告位'!$A:$A,Frequency!$B35,'OTV-广告位'!$B:$B,'OTV-广告位'!$B$6)</f>
        <v>0</v>
      </c>
      <c r="AU35" s="22">
        <f>SUMIFS('OTV-广告位'!$M:$M,'OTV-广告位'!$C:$C,Frequency!AU$7,'OTV-广告位'!$A:$A,Frequency!$B35,'OTV-广告位'!$B:$B,'OTV-广告位'!$B$6)</f>
        <v>79192</v>
      </c>
      <c r="AV35" s="22">
        <f>SUMIFS('OTV-广告位'!$M:$M,'OTV-广告位'!$C:$C,Frequency!AV$7,'OTV-广告位'!$A:$A,Frequency!$B35,'OTV-广告位'!$B:$B,'OTV-广告位'!$B$6)</f>
        <v>2977</v>
      </c>
      <c r="AW35" s="22">
        <f>SUMIFS('OTV-广告位'!$M:$M,'OTV-广告位'!$C:$C,Frequency!AW$7,'OTV-广告位'!$A:$A,Frequency!$B35,'OTV-广告位'!$B:$B,'OTV-广告位'!$B$6)</f>
        <v>3993</v>
      </c>
      <c r="AX35" s="22">
        <f>SUMIFS('OTV-广告位'!$M:$M,'OTV-广告位'!$C:$C,Frequency!AX$7,'OTV-广告位'!$A:$A,Frequency!$B35,'OTV-广告位'!$B:$B,'OTV-广告位'!$B$6)</f>
        <v>3791</v>
      </c>
      <c r="AY35" s="22">
        <f>SUMIFS('OTV-广告位'!$M:$M,'OTV-广告位'!$C:$C,Frequency!AY$7,'OTV-广告位'!$A:$A,Frequency!$B35,'OTV-广告位'!$B:$B,'OTV-广告位'!$B$6)</f>
        <v>0</v>
      </c>
      <c r="AZ35" s="22">
        <f>SUMIFS('OTV-广告位'!$N:$N,'OTV-广告位'!$C:$C,Frequency!AZ$7,'OTV-广告位'!$A:$A,Frequency!$B35,'OTV-广告位'!$B:$B,'OTV-广告位'!$B$6)</f>
        <v>3107</v>
      </c>
      <c r="BA35" s="22">
        <f>SUMIFS('OTV-广告位'!$N:$N,'OTV-广告位'!$C:$C,Frequency!BA$7,'OTV-广告位'!$A:$A,Frequency!$B35,'OTV-广告位'!$B:$B,'OTV-广告位'!$B$6)</f>
        <v>431</v>
      </c>
      <c r="BB35" s="22">
        <f>SUMIFS('OTV-广告位'!$N:$N,'OTV-广告位'!$C:$C,Frequency!BB$7,'OTV-广告位'!$A:$A,Frequency!$B35,'OTV-广告位'!$B:$B,'OTV-广告位'!$B$6)</f>
        <v>20</v>
      </c>
      <c r="BC35" s="22">
        <f>SUMIFS('OTV-广告位'!$N:$N,'OTV-广告位'!$C:$C,Frequency!BC$7,'OTV-广告位'!$A:$A,Frequency!$B35,'OTV-广告位'!$B:$B,'OTV-广告位'!$B$6)</f>
        <v>84</v>
      </c>
      <c r="BD35" s="22">
        <f>SUMIFS('OTV-广告位'!$N:$N,'OTV-广告位'!$C:$C,Frequency!BD$7,'OTV-广告位'!$A:$A,Frequency!$B35,'OTV-广告位'!$B:$B,'OTV-广告位'!$B$6)</f>
        <v>0</v>
      </c>
    </row>
    <row r="36" spans="2:56">
      <c r="B36" s="103" t="s">
        <v>205</v>
      </c>
      <c r="C36" s="26">
        <f t="shared" si="7"/>
        <v>0.43536718695480237</v>
      </c>
      <c r="D36" s="26">
        <f t="shared" si="8"/>
        <v>0.69029774961410351</v>
      </c>
      <c r="E36" s="26">
        <f t="shared" si="9"/>
        <v>0.46668226172971528</v>
      </c>
      <c r="F36" s="26">
        <f t="shared" si="10"/>
        <v>0.19170946620256554</v>
      </c>
      <c r="G36" s="26" t="e">
        <f t="shared" si="11"/>
        <v>#DIV/0!</v>
      </c>
      <c r="I36" s="19" t="str">
        <f t="shared" si="5"/>
        <v>长春</v>
      </c>
      <c r="J36" s="68">
        <f t="shared" si="12"/>
        <v>3.7519671896609282E-3</v>
      </c>
      <c r="K36" s="68">
        <f t="shared" si="13"/>
        <v>6.9793027573403015E-4</v>
      </c>
      <c r="L36" s="68">
        <f t="shared" si="14"/>
        <v>8.6974528887968526E-4</v>
      </c>
      <c r="M36" s="68">
        <f t="shared" si="15"/>
        <v>1.2009607686148918E-3</v>
      </c>
      <c r="N36" s="68" t="e">
        <f t="shared" si="16"/>
        <v>#DIV/0!</v>
      </c>
      <c r="P36" s="62" t="str">
        <f t="shared" si="17"/>
        <v>长春</v>
      </c>
      <c r="Q36" s="22">
        <f>SUMIFS('OTV-广告位'!$E:$E,'OTV-广告位'!$C:$C,Frequency!Q$7,'OTV-广告位'!$A:$A,Frequency!$B36,'OTV-广告位'!$B:$B,'OTV-广告位'!$B$6)</f>
        <v>838760</v>
      </c>
      <c r="R36" s="22">
        <f>SUMIFS('OTV-广告位'!$E:$E,'OTV-广告位'!$C:$C,Frequency!R$7,'OTV-广告位'!$A:$A,Frequency!$B36,'OTV-广告位'!$B:$B,'OTV-广告位'!$B$6)</f>
        <v>290860</v>
      </c>
      <c r="S36" s="22">
        <f>SUMIFS('OTV-广告位'!$E:$E,'OTV-广告位'!$C:$C,Frequency!S$7,'OTV-广告位'!$A:$A,Frequency!$B36,'OTV-广告位'!$B:$B,'OTV-广告位'!$B$6)</f>
        <v>72435</v>
      </c>
      <c r="T36" s="22">
        <f>SUMIFS('OTV-广告位'!$E:$E,'OTV-广告位'!$C:$C,Frequency!T$7,'OTV-广告位'!$A:$A,Frequency!$B36,'OTV-广告位'!$B:$B,'OTV-广告位'!$B$6)</f>
        <v>212330</v>
      </c>
      <c r="U36" s="22">
        <f>SUMIFS('OTV-广告位'!$E:$E,'OTV-广告位'!$C:$C,Frequency!U$7,'OTV-广告位'!$A:$A,Frequency!$B36,'OTV-广告位'!$B:$B,'OTV-广告位'!$B$6)</f>
        <v>0</v>
      </c>
      <c r="V36" s="22">
        <f>SUMIFS('OTV-广告位'!$G:$G,'OTV-广告位'!$C:$C,Frequency!V$7,'OTV-广告位'!$A:$A,Frequency!$B36,'OTV-广告位'!$B:$B,'OTV-广告位'!$B$6)</f>
        <v>343912</v>
      </c>
      <c r="W36" s="22">
        <f>SUMIFS('OTV-广告位'!$G:$G,'OTV-广告位'!$C:$C,Frequency!W$7,'OTV-广告位'!$A:$A,Frequency!$B36,'OTV-广告位'!$B:$B,'OTV-广告位'!$B$6)</f>
        <v>98472</v>
      </c>
      <c r="X36" s="22">
        <f>SUMIFS('OTV-广告位'!$G:$G,'OTV-广告位'!$C:$C,Frequency!X$7,'OTV-广告位'!$A:$A,Frequency!$B36,'OTV-广告位'!$B:$B,'OTV-广告位'!$B$6)</f>
        <v>29924</v>
      </c>
      <c r="Y36" s="22">
        <f>SUMIFS('OTV-广告位'!$G:$G,'OTV-广告位'!$C:$C,Frequency!Y$7,'OTV-广告位'!$A:$A,Frequency!$B36,'OTV-广告位'!$B:$B,'OTV-广告位'!$B$6)</f>
        <v>123249</v>
      </c>
      <c r="Z36" s="22">
        <f>SUMIFS('OTV-广告位'!$G:$G,'OTV-广告位'!$C:$C,Frequency!Z$7,'OTV-广告位'!$A:$A,Frequency!$B36,'OTV-广告位'!$B:$B,'OTV-广告位'!$B$6)</f>
        <v>0</v>
      </c>
      <c r="AA36" s="22">
        <f>SUMIFS('OTV-广告位'!$I:$I,'OTV-广告位'!$C:$C,Frequency!AA$7,'OTV-广告位'!$A:$A,Frequency!$B36,'OTV-广告位'!$B:$B,'OTV-广告位'!$B$6)</f>
        <v>135598</v>
      </c>
      <c r="AB36" s="22">
        <f>SUMIFS('OTV-广告位'!$I:$I,'OTV-广告位'!$C:$C,Frequency!AB$7,'OTV-广告位'!$A:$A,Frequency!$B36,'OTV-广告位'!$B:$B,'OTV-广告位'!$B$6)</f>
        <v>19123</v>
      </c>
      <c r="AC36" s="22">
        <f>SUMIFS('OTV-广告位'!$I:$I,'OTV-广告位'!$C:$C,Frequency!AC$7,'OTV-广告位'!$A:$A,Frequency!$B36,'OTV-广告位'!$B:$B,'OTV-广告位'!$B$6)</f>
        <v>9840</v>
      </c>
      <c r="AD36" s="22">
        <f>SUMIFS('OTV-广告位'!$I:$I,'OTV-广告位'!$C:$C,Frequency!AD$7,'OTV-广告位'!$A:$A,Frequency!$B36,'OTV-广告位'!$B:$B,'OTV-广告位'!$B$6)</f>
        <v>76687</v>
      </c>
      <c r="AE36" s="22">
        <f>SUMIFS('OTV-广告位'!$I:$I,'OTV-广告位'!$C:$C,Frequency!AE$7,'OTV-广告位'!$A:$A,Frequency!$B36,'OTV-广告位'!$B:$B,'OTV-广告位'!$B$6)</f>
        <v>0</v>
      </c>
      <c r="AF36" s="22">
        <f>SUMIFS('OTV-广告位'!$J:$J,'OTV-广告位'!$C:$C,Frequency!AF$7,'OTV-广告位'!$A:$A,Frequency!$B36,'OTV-广告位'!$B:$B,'OTV-广告位'!$B$6)</f>
        <v>58586</v>
      </c>
      <c r="AG36" s="22">
        <f>SUMIFS('OTV-广告位'!$J:$J,'OTV-广告位'!$C:$C,Frequency!AG$7,'OTV-广告位'!$A:$A,Frequency!$B36,'OTV-广告位'!$B:$B,'OTV-广告位'!$B$6)</f>
        <v>11374</v>
      </c>
      <c r="AH36" s="22">
        <f>SUMIFS('OTV-广告位'!$J:$J,'OTV-广告位'!$C:$C,Frequency!AH$7,'OTV-广告位'!$A:$A,Frequency!$B36,'OTV-广告位'!$B:$B,'OTV-广告位'!$B$6)</f>
        <v>6119</v>
      </c>
      <c r="AI36" s="22">
        <f>SUMIFS('OTV-广告位'!$J:$J,'OTV-广告位'!$C:$C,Frequency!AI$7,'OTV-广告位'!$A:$A,Frequency!$B36,'OTV-广告位'!$B:$B,'OTV-广告位'!$B$6)</f>
        <v>22934</v>
      </c>
      <c r="AJ36" s="22">
        <f>SUMIFS('OTV-广告位'!$J:$J,'OTV-广告位'!$C:$C,Frequency!AJ$7,'OTV-广告位'!$A:$A,Frequency!$B36,'OTV-广告位'!$B:$B,'OTV-广告位'!$B$6)</f>
        <v>0</v>
      </c>
      <c r="AK36" s="22">
        <f>SUMIFS('OTV-广告位'!$K:$K,'OTV-广告位'!$C:$C,Frequency!AK$7,'OTV-广告位'!$A:$A,Frequency!$B36,'OTV-广告位'!$B:$B,'OTV-广告位'!$B$6)</f>
        <v>61434</v>
      </c>
      <c r="AL36" s="22">
        <f>SUMIFS('OTV-广告位'!$K:$K,'OTV-广告位'!$C:$C,Frequency!AL$7,'OTV-广告位'!$A:$A,Frequency!$B36,'OTV-广告位'!$B:$B,'OTV-广告位'!$B$6)</f>
        <v>24176</v>
      </c>
      <c r="AM36" s="22">
        <f>SUMIFS('OTV-广告位'!$K:$K,'OTV-广告位'!$C:$C,Frequency!AM$7,'OTV-广告位'!$A:$A,Frequency!$B36,'OTV-广告位'!$B:$B,'OTV-广告位'!$B$6)</f>
        <v>7518</v>
      </c>
      <c r="AN36" s="22">
        <f>SUMIFS('OTV-广告位'!$K:$K,'OTV-广告位'!$C:$C,Frequency!AN$7,'OTV-广告位'!$A:$A,Frequency!$B36,'OTV-广告位'!$B:$B,'OTV-广告位'!$B$6)</f>
        <v>11978</v>
      </c>
      <c r="AO36" s="22">
        <f>SUMIFS('OTV-广告位'!$K:$K,'OTV-广告位'!$C:$C,Frequency!AO$7,'OTV-广告位'!$A:$A,Frequency!$B36,'OTV-广告位'!$B:$B,'OTV-广告位'!$B$6)</f>
        <v>0</v>
      </c>
      <c r="AP36" s="22">
        <f>SUMIFS('OTV-广告位'!$L:$L,'OTV-广告位'!$C:$C,Frequency!AP$7,'OTV-广告位'!$A:$A,Frequency!$B36,'OTV-广告位'!$B:$B,'OTV-广告位'!$B$6)</f>
        <v>42929</v>
      </c>
      <c r="AQ36" s="22">
        <f>SUMIFS('OTV-广告位'!$L:$L,'OTV-广告位'!$C:$C,Frequency!AQ$7,'OTV-广告位'!$A:$A,Frequency!$B36,'OTV-广告位'!$B:$B,'OTV-广告位'!$B$6)</f>
        <v>42737</v>
      </c>
      <c r="AR36" s="22">
        <f>SUMIFS('OTV-广告位'!$L:$L,'OTV-广告位'!$C:$C,Frequency!AR$7,'OTV-广告位'!$A:$A,Frequency!$B36,'OTV-广告位'!$B:$B,'OTV-广告位'!$B$6)</f>
        <v>4495</v>
      </c>
      <c r="AS36" s="22">
        <f>SUMIFS('OTV-广告位'!$L:$L,'OTV-广告位'!$C:$C,Frequency!AS$7,'OTV-广告位'!$A:$A,Frequency!$B36,'OTV-广告位'!$B:$B,'OTV-广告位'!$B$6)</f>
        <v>4664</v>
      </c>
      <c r="AT36" s="22">
        <f>SUMIFS('OTV-广告位'!$L:$L,'OTV-广告位'!$C:$C,Frequency!AT$7,'OTV-广告位'!$A:$A,Frequency!$B36,'OTV-广告位'!$B:$B,'OTV-广告位'!$B$6)</f>
        <v>0</v>
      </c>
      <c r="AU36" s="22">
        <f>SUMIFS('OTV-广告位'!$M:$M,'OTV-广告位'!$C:$C,Frequency!AU$7,'OTV-广告位'!$A:$A,Frequency!$B36,'OTV-广告位'!$B:$B,'OTV-广告位'!$B$6)</f>
        <v>44319</v>
      </c>
      <c r="AV36" s="22">
        <f>SUMIFS('OTV-广告位'!$M:$M,'OTV-广告位'!$C:$C,Frequency!AV$7,'OTV-广告位'!$A:$A,Frequency!$B36,'OTV-广告位'!$B:$B,'OTV-广告位'!$B$6)</f>
        <v>928</v>
      </c>
      <c r="AW36" s="22">
        <f>SUMIFS('OTV-广告位'!$M:$M,'OTV-广告位'!$C:$C,Frequency!AW$7,'OTV-广告位'!$A:$A,Frequency!$B36,'OTV-广告位'!$B:$B,'OTV-广告位'!$B$6)</f>
        <v>1938</v>
      </c>
      <c r="AX36" s="22">
        <f>SUMIFS('OTV-广告位'!$M:$M,'OTV-广告位'!$C:$C,Frequency!AX$7,'OTV-广告位'!$A:$A,Frequency!$B36,'OTV-广告位'!$B:$B,'OTV-广告位'!$B$6)</f>
        <v>6850</v>
      </c>
      <c r="AY36" s="22">
        <f>SUMIFS('OTV-广告位'!$M:$M,'OTV-广告位'!$C:$C,Frequency!AY$7,'OTV-广告位'!$A:$A,Frequency!$B36,'OTV-广告位'!$B:$B,'OTV-广告位'!$B$6)</f>
        <v>0</v>
      </c>
      <c r="AZ36" s="22">
        <f>SUMIFS('OTV-广告位'!$N:$N,'OTV-广告位'!$C:$C,Frequency!AZ$7,'OTV-广告位'!$A:$A,Frequency!$B36,'OTV-广告位'!$B:$B,'OTV-广告位'!$B$6)</f>
        <v>1046</v>
      </c>
      <c r="BA36" s="22">
        <f>SUMIFS('OTV-广告位'!$N:$N,'OTV-广告位'!$C:$C,Frequency!BA$7,'OTV-广告位'!$A:$A,Frequency!$B36,'OTV-广告位'!$B:$B,'OTV-广告位'!$B$6)</f>
        <v>134</v>
      </c>
      <c r="BB36" s="22">
        <f>SUMIFS('OTV-广告位'!$N:$N,'OTV-广告位'!$C:$C,Frequency!BB$7,'OTV-广告位'!$A:$A,Frequency!$B36,'OTV-广告位'!$B:$B,'OTV-广告位'!$B$6)</f>
        <v>14</v>
      </c>
      <c r="BC36" s="22">
        <f>SUMIFS('OTV-广告位'!$N:$N,'OTV-广告位'!$C:$C,Frequency!BC$7,'OTV-广告位'!$A:$A,Frequency!$B36,'OTV-广告位'!$B:$B,'OTV-广告位'!$B$6)</f>
        <v>136</v>
      </c>
      <c r="BD36" s="22">
        <f>SUMIFS('OTV-广告位'!$N:$N,'OTV-广告位'!$C:$C,Frequency!BD$7,'OTV-广告位'!$A:$A,Frequency!$B36,'OTV-广告位'!$B:$B,'OTV-广告位'!$B$6)</f>
        <v>0</v>
      </c>
    </row>
    <row r="38" spans="2:56" hidden="1">
      <c r="B38" s="8" t="s">
        <v>159</v>
      </c>
      <c r="P38" s="257" t="s">
        <v>102</v>
      </c>
      <c r="Q38" s="57" t="s">
        <v>100</v>
      </c>
      <c r="R38" s="57" t="s">
        <v>100</v>
      </c>
      <c r="S38" s="57" t="s">
        <v>100</v>
      </c>
      <c r="T38" s="57" t="s">
        <v>100</v>
      </c>
      <c r="U38" s="192" t="s">
        <v>100</v>
      </c>
      <c r="V38" s="57" t="s">
        <v>101</v>
      </c>
      <c r="W38" s="57" t="s">
        <v>101</v>
      </c>
      <c r="X38" s="57" t="s">
        <v>101</v>
      </c>
      <c r="Y38" s="57" t="s">
        <v>101</v>
      </c>
      <c r="Z38" s="192" t="s">
        <v>101</v>
      </c>
      <c r="AA38" s="57">
        <v>1</v>
      </c>
      <c r="AB38" s="57">
        <v>1</v>
      </c>
      <c r="AC38" s="57">
        <v>1</v>
      </c>
      <c r="AD38" s="57">
        <v>1</v>
      </c>
      <c r="AE38" s="192">
        <v>1</v>
      </c>
      <c r="AF38" s="57">
        <v>2</v>
      </c>
      <c r="AG38" s="57">
        <v>2</v>
      </c>
      <c r="AH38" s="57">
        <v>2</v>
      </c>
      <c r="AI38" s="57">
        <v>2</v>
      </c>
      <c r="AJ38" s="192">
        <v>2</v>
      </c>
      <c r="AK38" s="57">
        <v>3</v>
      </c>
      <c r="AL38" s="57">
        <v>3</v>
      </c>
      <c r="AM38" s="57">
        <v>3</v>
      </c>
      <c r="AN38" s="57">
        <v>3</v>
      </c>
      <c r="AO38" s="192">
        <v>3</v>
      </c>
      <c r="AP38" s="57">
        <v>4</v>
      </c>
      <c r="AQ38" s="57">
        <v>4</v>
      </c>
      <c r="AR38" s="57">
        <v>4</v>
      </c>
      <c r="AS38" s="57">
        <v>4</v>
      </c>
      <c r="AT38" s="192">
        <v>4</v>
      </c>
      <c r="AU38" s="57">
        <v>5</v>
      </c>
      <c r="AV38" s="57">
        <v>5</v>
      </c>
      <c r="AW38" s="57">
        <v>5</v>
      </c>
      <c r="AX38" s="57">
        <v>5</v>
      </c>
      <c r="AY38" s="192">
        <v>5</v>
      </c>
      <c r="AZ38" s="57" t="s">
        <v>99</v>
      </c>
      <c r="BA38" s="57" t="s">
        <v>99</v>
      </c>
      <c r="BB38" s="57" t="s">
        <v>99</v>
      </c>
      <c r="BC38" s="57" t="s">
        <v>99</v>
      </c>
      <c r="BD38" s="192" t="s">
        <v>90</v>
      </c>
    </row>
    <row r="39" spans="2:56" hidden="1">
      <c r="B39" s="19" t="s">
        <v>89</v>
      </c>
      <c r="C39" s="19" t="s">
        <v>113</v>
      </c>
      <c r="D39" s="19" t="s">
        <v>38</v>
      </c>
      <c r="E39" s="19" t="s">
        <v>36</v>
      </c>
      <c r="F39" s="19" t="s">
        <v>189</v>
      </c>
      <c r="G39" s="193"/>
      <c r="I39" s="19" t="s">
        <v>98</v>
      </c>
      <c r="J39" s="68" t="str">
        <f>C39</f>
        <v>Tencent</v>
      </c>
      <c r="K39" s="68" t="str">
        <f>D39</f>
        <v>IQIYI</v>
      </c>
      <c r="L39" s="68" t="str">
        <f>E39</f>
        <v>Youku</v>
      </c>
      <c r="M39" s="19" t="str">
        <f>F39</f>
        <v>Hunan TV</v>
      </c>
      <c r="N39" s="193">
        <f>G39</f>
        <v>0</v>
      </c>
      <c r="P39" s="257"/>
      <c r="Q39" s="19" t="str">
        <f>C39</f>
        <v>Tencent</v>
      </c>
      <c r="R39" s="19" t="str">
        <f t="shared" ref="R39" si="32">D39</f>
        <v>IQIYI</v>
      </c>
      <c r="S39" s="19" t="str">
        <f t="shared" ref="S39" si="33">E39</f>
        <v>Youku</v>
      </c>
      <c r="T39" s="19" t="str">
        <f t="shared" ref="T39:U39" si="34">F39</f>
        <v>Hunan TV</v>
      </c>
      <c r="U39" s="193">
        <f t="shared" si="34"/>
        <v>0</v>
      </c>
      <c r="V39" s="19" t="str">
        <f>C39</f>
        <v>Tencent</v>
      </c>
      <c r="W39" s="19" t="str">
        <f t="shared" ref="W39" si="35">D39</f>
        <v>IQIYI</v>
      </c>
      <c r="X39" s="19" t="str">
        <f t="shared" ref="X39" si="36">E39</f>
        <v>Youku</v>
      </c>
      <c r="Y39" s="19" t="str">
        <f t="shared" ref="Y39:Z39" si="37">F39</f>
        <v>Hunan TV</v>
      </c>
      <c r="Z39" s="193">
        <f t="shared" si="37"/>
        <v>0</v>
      </c>
      <c r="AA39" s="19" t="str">
        <f>C39</f>
        <v>Tencent</v>
      </c>
      <c r="AB39" s="19" t="str">
        <f>D39</f>
        <v>IQIYI</v>
      </c>
      <c r="AC39" s="19" t="str">
        <f>E39</f>
        <v>Youku</v>
      </c>
      <c r="AD39" s="19" t="str">
        <f>F39</f>
        <v>Hunan TV</v>
      </c>
      <c r="AE39" s="193">
        <f>G39</f>
        <v>0</v>
      </c>
      <c r="AF39" s="19" t="str">
        <f>C39</f>
        <v>Tencent</v>
      </c>
      <c r="AG39" s="19" t="str">
        <f>D39</f>
        <v>IQIYI</v>
      </c>
      <c r="AH39" s="19" t="str">
        <f>E39</f>
        <v>Youku</v>
      </c>
      <c r="AI39" s="19" t="str">
        <f>F39</f>
        <v>Hunan TV</v>
      </c>
      <c r="AJ39" s="193">
        <f>G39</f>
        <v>0</v>
      </c>
      <c r="AK39" s="19" t="str">
        <f>C39</f>
        <v>Tencent</v>
      </c>
      <c r="AL39" s="19" t="str">
        <f>D39</f>
        <v>IQIYI</v>
      </c>
      <c r="AM39" s="19" t="str">
        <f>E39</f>
        <v>Youku</v>
      </c>
      <c r="AN39" s="19" t="str">
        <f>F39</f>
        <v>Hunan TV</v>
      </c>
      <c r="AO39" s="193">
        <f>G39</f>
        <v>0</v>
      </c>
      <c r="AP39" s="19" t="str">
        <f>J39</f>
        <v>Tencent</v>
      </c>
      <c r="AQ39" s="19" t="str">
        <f>K39</f>
        <v>IQIYI</v>
      </c>
      <c r="AR39" s="19" t="str">
        <f>L39</f>
        <v>Youku</v>
      </c>
      <c r="AS39" s="19" t="str">
        <f>M39</f>
        <v>Hunan TV</v>
      </c>
      <c r="AT39" s="193">
        <f>N39</f>
        <v>0</v>
      </c>
      <c r="AU39" s="19" t="str">
        <f t="shared" ref="AU39:AZ39" si="38">AA39</f>
        <v>Tencent</v>
      </c>
      <c r="AV39" s="19" t="str">
        <f t="shared" si="38"/>
        <v>IQIYI</v>
      </c>
      <c r="AW39" s="19" t="str">
        <f t="shared" si="38"/>
        <v>Youku</v>
      </c>
      <c r="AX39" s="19" t="str">
        <f t="shared" si="38"/>
        <v>Hunan TV</v>
      </c>
      <c r="AY39" s="193">
        <f t="shared" si="38"/>
        <v>0</v>
      </c>
      <c r="AZ39" s="19" t="str">
        <f t="shared" si="38"/>
        <v>Tencent</v>
      </c>
      <c r="BA39" s="19" t="str">
        <f t="shared" ref="BA39" si="39">AG39</f>
        <v>IQIYI</v>
      </c>
      <c r="BB39" s="19" t="str">
        <f t="shared" ref="BB39" si="40">AH39</f>
        <v>Youku</v>
      </c>
      <c r="BC39" s="19" t="str">
        <f t="shared" ref="BC39:BD39" si="41">AI39</f>
        <v>Hunan TV</v>
      </c>
      <c r="BD39" s="193">
        <f t="shared" si="41"/>
        <v>0</v>
      </c>
    </row>
    <row r="40" spans="2:56" hidden="1">
      <c r="B40" s="60" t="s">
        <v>115</v>
      </c>
      <c r="C40" s="26" t="e">
        <f>(AK40+AP40+AU40+AZ40)/V40</f>
        <v>#DIV/0!</v>
      </c>
      <c r="D40" s="26" t="e">
        <f t="shared" ref="D40:G40" si="42">(AL40+AQ40+AV40+BA40)/W40</f>
        <v>#DIV/0!</v>
      </c>
      <c r="E40" s="26" t="e">
        <f t="shared" si="42"/>
        <v>#DIV/0!</v>
      </c>
      <c r="F40" s="26" t="e">
        <f t="shared" si="42"/>
        <v>#DIV/0!</v>
      </c>
      <c r="G40" s="26" t="e">
        <f t="shared" si="42"/>
        <v>#DIV/0!</v>
      </c>
      <c r="I40" s="19" t="str">
        <f t="shared" ref="I40:I60" si="43">B40</f>
        <v>北京</v>
      </c>
      <c r="J40" s="68" t="e">
        <f>(Q40-(AA40*AA$6+AF40*AF$6+AK40*AK$6+AP40*AP$6+AU40*AU$6)-AZ40*AU$6)/Q40</f>
        <v>#DIV/0!</v>
      </c>
      <c r="K40" s="68" t="e">
        <f t="shared" ref="K40:N40" si="44">(R40-(AB40*AB$6+AG40*AG$6+AL40*AL$6+AQ40*AQ$6+AV40*AV$6)-BA40*AV$6)/R40</f>
        <v>#DIV/0!</v>
      </c>
      <c r="L40" s="68" t="e">
        <f t="shared" si="44"/>
        <v>#DIV/0!</v>
      </c>
      <c r="M40" s="68" t="e">
        <f t="shared" si="44"/>
        <v>#DIV/0!</v>
      </c>
      <c r="N40" s="68" t="e">
        <f t="shared" si="44"/>
        <v>#DIV/0!</v>
      </c>
      <c r="P40" s="62" t="str">
        <f>B40</f>
        <v>北京</v>
      </c>
      <c r="Q40" s="22">
        <f>SUMIFS('OTV-广告位'!$S:$S,'OTV-广告位'!$R:$R,Frequency!Q$39,'OTV-广告位'!$P:$P,Frequency!$B40,'OTV-广告位'!$Q:$Q,'OTV-广告位'!$Q$6)</f>
        <v>0</v>
      </c>
      <c r="R40" s="22">
        <f>SUMIFS('OTV-广告位'!$S:$S,'OTV-广告位'!$R:$R,Frequency!R$39,'OTV-广告位'!$P:$P,Frequency!$B40,'OTV-广告位'!$Q:$Q,'OTV-广告位'!$Q$6)</f>
        <v>0</v>
      </c>
      <c r="S40" s="22">
        <f>SUMIFS('OTV-广告位'!$S:$S,'OTV-广告位'!$R:$R,Frequency!S$39,'OTV-广告位'!$P:$P,Frequency!$B40,'OTV-广告位'!$Q:$Q,'OTV-广告位'!$Q$6)</f>
        <v>0</v>
      </c>
      <c r="T40" s="22">
        <f>SUMIFS('OTV-广告位'!$S:$S,'OTV-广告位'!$R:$R,Frequency!T$39,'OTV-广告位'!$P:$P,Frequency!$B40,'OTV-广告位'!$B:$B,'OTV-广告位'!$B$6)</f>
        <v>0</v>
      </c>
      <c r="U40" s="22">
        <f>SUMIFS('OTV-广告位'!$S:$S,'OTV-广告位'!$R:$R,Frequency!U$39,'OTV-广告位'!$P:$P,Frequency!$B40,'OTV-广告位'!$B:$B,'OTV-广告位'!$B$6)</f>
        <v>0</v>
      </c>
      <c r="V40" s="22">
        <f>SUMIFS('OTV-广告位'!$U:$U,'OTV-广告位'!$R:$R,Frequency!V$39,'OTV-广告位'!$P:$P,Frequency!$B40,'OTV-广告位'!$Q:$Q,'OTV-广告位'!$Q$6)</f>
        <v>0</v>
      </c>
      <c r="W40" s="22">
        <f>SUMIFS('OTV-广告位'!$U:$U,'OTV-广告位'!$R:$R,Frequency!W$39,'OTV-广告位'!$P:$P,Frequency!$B40,'OTV-广告位'!$Q:$Q,'OTV-广告位'!$Q$6)</f>
        <v>0</v>
      </c>
      <c r="X40" s="22">
        <f>SUMIFS('OTV-广告位'!$U:$U,'OTV-广告位'!$R:$R,Frequency!X$39,'OTV-广告位'!$P:$P,Frequency!$B40,'OTV-广告位'!$Q:$Q,'OTV-广告位'!$Q$6)</f>
        <v>0</v>
      </c>
      <c r="Y40" s="22">
        <f>SUMIFS('OTV-广告位'!$U:$U,'OTV-广告位'!$R:$R,Frequency!Y$39,'OTV-广告位'!$P:$P,Frequency!$B40,'OTV-广告位'!$B:$B,'OTV-广告位'!$B$6)</f>
        <v>0</v>
      </c>
      <c r="Z40" s="22">
        <f>SUMIFS('OTV-广告位'!$U:$U,'OTV-广告位'!$R:$R,Frequency!Z$39,'OTV-广告位'!$P:$P,Frequency!$B40,'OTV-广告位'!$B:$B,'OTV-广告位'!$B$6)</f>
        <v>0</v>
      </c>
      <c r="AA40" s="22">
        <f>SUMIFS('OTV-广告位'!$W:$W,'OTV-广告位'!$R:$R,Frequency!AA$39,'OTV-广告位'!$P:$P,Frequency!$B40,'OTV-广告位'!$Q:$Q,'OTV-广告位'!$Q$6)</f>
        <v>0</v>
      </c>
      <c r="AB40" s="22">
        <f>SUMIFS('OTV-广告位'!$W:$W,'OTV-广告位'!$R:$R,Frequency!AB$39,'OTV-广告位'!$P:$P,Frequency!$B40,'OTV-广告位'!$Q:$Q,'OTV-广告位'!$Q$6)</f>
        <v>0</v>
      </c>
      <c r="AC40" s="22">
        <f>SUMIFS('OTV-广告位'!$W:$W,'OTV-广告位'!$R:$R,Frequency!AC$39,'OTV-广告位'!$P:$P,Frequency!$B40,'OTV-广告位'!$Q:$Q,'OTV-广告位'!$Q$6)</f>
        <v>0</v>
      </c>
      <c r="AD40" s="22">
        <f>SUMIFS('OTV-广告位'!$W:$W,'OTV-广告位'!$R:$R,Frequency!AD$39,'OTV-广告位'!$P:$P,Frequency!$B40,'OTV-广告位'!$B:$B,'OTV-广告位'!$B$6)</f>
        <v>0</v>
      </c>
      <c r="AE40" s="22">
        <f>SUMIFS('OTV-广告位'!$W:$W,'OTV-广告位'!$R:$R,Frequency!AE$39,'OTV-广告位'!$P:$P,Frequency!$B40,'OTV-广告位'!$B:$B,'OTV-广告位'!$B$6)</f>
        <v>0</v>
      </c>
      <c r="AF40" s="22">
        <f>SUMIFS('OTV-广告位'!$X:$X,'OTV-广告位'!$R:$R,Frequency!AF$39,'OTV-广告位'!$P:$P,Frequency!$B40,'OTV-广告位'!$Q:$Q,'OTV-广告位'!$Q$6)</f>
        <v>0</v>
      </c>
      <c r="AG40" s="22">
        <f>SUMIFS('OTV-广告位'!$X:$X,'OTV-广告位'!$R:$R,Frequency!AG$39,'OTV-广告位'!$P:$P,Frequency!$B40,'OTV-广告位'!$Q:$Q,'OTV-广告位'!$Q$6)</f>
        <v>0</v>
      </c>
      <c r="AH40" s="22">
        <f>SUMIFS('OTV-广告位'!$X:$X,'OTV-广告位'!$R:$R,Frequency!AH$39,'OTV-广告位'!$P:$P,Frequency!$B40,'OTV-广告位'!$Q:$Q,'OTV-广告位'!$Q$6)</f>
        <v>0</v>
      </c>
      <c r="AI40" s="22">
        <f>SUMIFS('OTV-广告位'!$X:$X,'OTV-广告位'!$R:$R,Frequency!AI$39,'OTV-广告位'!$P:$P,Frequency!$B40,'OTV-广告位'!$B:$B,'OTV-广告位'!$B$6)</f>
        <v>0</v>
      </c>
      <c r="AJ40" s="22">
        <f>SUMIFS('OTV-广告位'!$X:$X,'OTV-广告位'!$R:$R,Frequency!AJ$39,'OTV-广告位'!$P:$P,Frequency!$B40,'OTV-广告位'!$B:$B,'OTV-广告位'!$B$6)</f>
        <v>0</v>
      </c>
      <c r="AK40" s="22">
        <f>SUMIFS('OTV-广告位'!$Y:$Y,'OTV-广告位'!$R:$R,Frequency!AK$39,'OTV-广告位'!$P:$P,Frequency!$B40,'OTV-广告位'!$Q:$Q,'OTV-广告位'!$Q$6)</f>
        <v>0</v>
      </c>
      <c r="AL40" s="22">
        <f>SUMIFS('OTV-广告位'!$Y:$Y,'OTV-广告位'!$R:$R,Frequency!AL$39,'OTV-广告位'!$P:$P,Frequency!$B40,'OTV-广告位'!$Q:$Q,'OTV-广告位'!$Q$6)</f>
        <v>0</v>
      </c>
      <c r="AM40" s="22">
        <f>SUMIFS('OTV-广告位'!$Y:$Y,'OTV-广告位'!$R:$R,Frequency!AM$39,'OTV-广告位'!$P:$P,Frequency!$B40,'OTV-广告位'!$Q:$Q,'OTV-广告位'!$Q$6)</f>
        <v>0</v>
      </c>
      <c r="AN40" s="22">
        <f>SUMIFS('OTV-广告位'!$Y:$Y,'OTV-广告位'!$R:$R,Frequency!AN$39,'OTV-广告位'!$P:$P,Frequency!$B40,'OTV-广告位'!$B:$B,'OTV-广告位'!$B$6)</f>
        <v>0</v>
      </c>
      <c r="AO40" s="22">
        <f>SUMIFS('OTV-广告位'!$Y:$Y,'OTV-广告位'!$R:$R,Frequency!AO$39,'OTV-广告位'!$P:$P,Frequency!$B40,'OTV-广告位'!$B:$B,'OTV-广告位'!$B$6)</f>
        <v>0</v>
      </c>
      <c r="AP40" s="22">
        <f>SUMIFS('OTV-广告位'!$Z:$Z,'OTV-广告位'!$R:$R,Frequency!AP$39,'OTV-广告位'!$P:$P,Frequency!$B40,'OTV-广告位'!$Q:$Q,'OTV-广告位'!$Q$6)</f>
        <v>0</v>
      </c>
      <c r="AQ40" s="22">
        <f>SUMIFS('OTV-广告位'!$Z:$Z,'OTV-广告位'!$R:$R,Frequency!AQ$39,'OTV-广告位'!$P:$P,Frequency!$B40,'OTV-广告位'!$Q:$Q,'OTV-广告位'!$Q$6)</f>
        <v>0</v>
      </c>
      <c r="AR40" s="22">
        <f>SUMIFS('OTV-广告位'!$Z:$Z,'OTV-广告位'!$R:$R,Frequency!AR$39,'OTV-广告位'!$P:$P,Frequency!$B40,'OTV-广告位'!$Q:$Q,'OTV-广告位'!$Q$6)</f>
        <v>0</v>
      </c>
      <c r="AS40" s="22">
        <f>SUMIFS('OTV-广告位'!$Z:$Z,'OTV-广告位'!$R:$R,Frequency!AS$39,'OTV-广告位'!$P:$P,Frequency!$B40,'OTV-广告位'!$B:$B,'OTV-广告位'!$B$6)</f>
        <v>0</v>
      </c>
      <c r="AT40" s="22">
        <f>SUMIFS('OTV-广告位'!$Z:$Z,'OTV-广告位'!$R:$R,Frequency!AT$39,'OTV-广告位'!$P:$P,Frequency!$B40,'OTV-广告位'!$B:$B,'OTV-广告位'!$B$6)</f>
        <v>0</v>
      </c>
      <c r="AU40" s="22">
        <f>SUMIFS('OTV-广告位'!$AA:$AA,'OTV-广告位'!$R:$R,Frequency!AU$39,'OTV-广告位'!$P:$P,Frequency!$B40,'OTV-广告位'!$Q:$Q,'OTV-广告位'!$Q$6)</f>
        <v>0</v>
      </c>
      <c r="AV40" s="22">
        <f>SUMIFS('OTV-广告位'!$AA:$AA,'OTV-广告位'!$R:$R,Frequency!AV$39,'OTV-广告位'!$P:$P,Frequency!$B40,'OTV-广告位'!$Q:$Q,'OTV-广告位'!$Q$6)</f>
        <v>0</v>
      </c>
      <c r="AW40" s="22">
        <f>SUMIFS('OTV-广告位'!$AA:$AA,'OTV-广告位'!$R:$R,Frequency!AW$39,'OTV-广告位'!$P:$P,Frequency!$B40,'OTV-广告位'!$Q:$Q,'OTV-广告位'!$Q$6)</f>
        <v>0</v>
      </c>
      <c r="AX40" s="22">
        <f>SUMIFS('OTV-广告位'!$AA:$AA,'OTV-广告位'!$R:$R,Frequency!AX$39,'OTV-广告位'!$P:$P,Frequency!$B40,'OTV-广告位'!$B:$B,'OTV-广告位'!$B$6)</f>
        <v>0</v>
      </c>
      <c r="AY40" s="22">
        <f>SUMIFS('OTV-广告位'!$AA:$AA,'OTV-广告位'!$R:$R,Frequency!AY$39,'OTV-广告位'!$P:$P,Frequency!$B40,'OTV-广告位'!$B:$B,'OTV-广告位'!$B$6)</f>
        <v>0</v>
      </c>
      <c r="AZ40" s="22">
        <f>SUMIFS('OTV-广告位'!$AB:$AB,'OTV-广告位'!$R:$R,Frequency!AZ$39,'OTV-广告位'!$P:$P,Frequency!$B40,'OTV-广告位'!$Q:$Q,'OTV-广告位'!$Q$6)</f>
        <v>0</v>
      </c>
      <c r="BA40" s="22">
        <f>SUMIFS('OTV-广告位'!$AB:$AB,'OTV-广告位'!$R:$R,Frequency!BA$39,'OTV-广告位'!$P:$P,Frequency!$B40,'OTV-广告位'!$Q:$Q,'OTV-广告位'!$Q$6)</f>
        <v>0</v>
      </c>
      <c r="BB40" s="22">
        <f>SUMIFS('OTV-广告位'!$AB:$AB,'OTV-广告位'!$R:$R,Frequency!BB$39,'OTV-广告位'!$P:$P,Frequency!$B40,'OTV-广告位'!$Q:$Q,'OTV-广告位'!$Q$6)</f>
        <v>0</v>
      </c>
      <c r="BC40" s="22">
        <f>SUMIFS('OTV-广告位'!$AB:$AB,'OTV-广告位'!$R:$R,Frequency!BC$39,'OTV-广告位'!$P:$P,Frequency!$B40,'OTV-广告位'!$B:$B,'OTV-广告位'!$B$6)</f>
        <v>0</v>
      </c>
      <c r="BD40" s="22">
        <f>SUMIFS('OTV-广告位'!$AB:$AB,'OTV-广告位'!$R:$R,Frequency!BD$39,'OTV-广告位'!$P:$P,Frequency!$B40,'OTV-广告位'!$B:$B,'OTV-广告位'!$B$6)</f>
        <v>0</v>
      </c>
    </row>
    <row r="41" spans="2:56" hidden="1">
      <c r="B41" s="60" t="s">
        <v>116</v>
      </c>
      <c r="C41" s="26" t="e">
        <f t="shared" ref="C41:C60" si="45">(AK41+AP41+AU41+AZ41)/V41</f>
        <v>#DIV/0!</v>
      </c>
      <c r="D41" s="26" t="e">
        <f t="shared" ref="D41:D60" si="46">(AL41+AQ41+AV41+BA41)/W41</f>
        <v>#DIV/0!</v>
      </c>
      <c r="E41" s="26" t="e">
        <f t="shared" ref="E41:E60" si="47">(AM41+AR41+AW41+BB41)/X41</f>
        <v>#DIV/0!</v>
      </c>
      <c r="F41" s="26" t="e">
        <f t="shared" ref="F41:F60" si="48">(AN41+AS41+AX41+BC41)/Y41</f>
        <v>#DIV/0!</v>
      </c>
      <c r="G41" s="26" t="e">
        <f t="shared" ref="G41:G60" si="49">(AO41+AT41+AY41+BD41)/Z41</f>
        <v>#DIV/0!</v>
      </c>
      <c r="I41" s="19" t="str">
        <f t="shared" si="43"/>
        <v>上海</v>
      </c>
      <c r="J41" s="68" t="e">
        <f t="shared" ref="J41:J60" si="50">(Q41-(AA41*AA$6+AF41*AF$6+AK41*AK$6+AP41*AP$6+AU41*AU$6)-AZ41*AU$6)/Q41</f>
        <v>#DIV/0!</v>
      </c>
      <c r="K41" s="68" t="e">
        <f t="shared" ref="K41:K60" si="51">(R41-(AB41*AB$6+AG41*AG$6+AL41*AL$6+AQ41*AQ$6+AV41*AV$6)-BA41*AV$6)/R41</f>
        <v>#DIV/0!</v>
      </c>
      <c r="L41" s="68" t="e">
        <f t="shared" ref="L41:L60" si="52">(S41-(AC41*AC$6+AH41*AH$6+AM41*AM$6+AR41*AR$6+AW41*AW$6)-BB41*AW$6)/S41</f>
        <v>#DIV/0!</v>
      </c>
      <c r="M41" s="68" t="e">
        <f t="shared" ref="M41:M60" si="53">(T41-(AD41*AD$6+AI41*AI$6+AN41*AN$6+AS41*AS$6+AX41*AX$6)-BC41*AX$6)/T41</f>
        <v>#DIV/0!</v>
      </c>
      <c r="N41" s="68" t="e">
        <f t="shared" ref="N41:N60" si="54">(U41-(AE41*AE$6+AJ41*AJ$6+AO41*AO$6+AT41*AT$6+AY41*AY$6)-BD41*AY$6)/U41</f>
        <v>#DIV/0!</v>
      </c>
      <c r="P41" s="62" t="str">
        <f t="shared" ref="P41:P60" si="55">B41</f>
        <v>上海</v>
      </c>
      <c r="Q41" s="22">
        <f>SUMIFS('OTV-广告位'!$S:$S,'OTV-广告位'!$R:$R,Frequency!Q$39,'OTV-广告位'!$P:$P,Frequency!$B41,'OTV-广告位'!$Q:$Q,'OTV-广告位'!$Q$6)</f>
        <v>0</v>
      </c>
      <c r="R41" s="22">
        <f>SUMIFS('OTV-广告位'!$S:$S,'OTV-广告位'!$R:$R,Frequency!R$39,'OTV-广告位'!$P:$P,Frequency!$B41,'OTV-广告位'!$Q:$Q,'OTV-广告位'!$Q$6)</f>
        <v>0</v>
      </c>
      <c r="S41" s="22">
        <f>SUMIFS('OTV-广告位'!$S:$S,'OTV-广告位'!$R:$R,Frequency!S$39,'OTV-广告位'!$P:$P,Frequency!$B41,'OTV-广告位'!$Q:$Q,'OTV-广告位'!$Q$6)</f>
        <v>0</v>
      </c>
      <c r="T41" s="22">
        <f>SUMIFS('OTV-广告位'!$S:$S,'OTV-广告位'!$R:$R,Frequency!T$39,'OTV-广告位'!$P:$P,Frequency!$B41,'OTV-广告位'!$B:$B,'OTV-广告位'!$B$6)</f>
        <v>0</v>
      </c>
      <c r="U41" s="22">
        <f>SUMIFS('OTV-广告位'!$S:$S,'OTV-广告位'!$R:$R,Frequency!U$39,'OTV-广告位'!$P:$P,Frequency!$B41,'OTV-广告位'!$B:$B,'OTV-广告位'!$B$6)</f>
        <v>0</v>
      </c>
      <c r="V41" s="22">
        <f>SUMIFS('OTV-广告位'!$U:$U,'OTV-广告位'!$R:$R,Frequency!V$39,'OTV-广告位'!$P:$P,Frequency!$B41,'OTV-广告位'!$Q:$Q,'OTV-广告位'!$Q$6)</f>
        <v>0</v>
      </c>
      <c r="W41" s="22">
        <f>SUMIFS('OTV-广告位'!$U:$U,'OTV-广告位'!$R:$R,Frequency!W$39,'OTV-广告位'!$P:$P,Frequency!$B41,'OTV-广告位'!$Q:$Q,'OTV-广告位'!$Q$6)</f>
        <v>0</v>
      </c>
      <c r="X41" s="22">
        <f>SUMIFS('OTV-广告位'!$U:$U,'OTV-广告位'!$R:$R,Frequency!X$39,'OTV-广告位'!$P:$P,Frequency!$B41,'OTV-广告位'!$Q:$Q,'OTV-广告位'!$Q$6)</f>
        <v>0</v>
      </c>
      <c r="Y41" s="22">
        <f>SUMIFS('OTV-广告位'!$U:$U,'OTV-广告位'!$R:$R,Frequency!Y$39,'OTV-广告位'!$P:$P,Frequency!$B41,'OTV-广告位'!$B:$B,'OTV-广告位'!$B$6)</f>
        <v>0</v>
      </c>
      <c r="Z41" s="22">
        <f>SUMIFS('OTV-广告位'!$U:$U,'OTV-广告位'!$R:$R,Frequency!Z$39,'OTV-广告位'!$P:$P,Frequency!$B41,'OTV-广告位'!$B:$B,'OTV-广告位'!$B$6)</f>
        <v>0</v>
      </c>
      <c r="AA41" s="22">
        <f>SUMIFS('OTV-广告位'!$W:$W,'OTV-广告位'!$R:$R,Frequency!AA$39,'OTV-广告位'!$P:$P,Frequency!$B41,'OTV-广告位'!$Q:$Q,'OTV-广告位'!$Q$6)</f>
        <v>0</v>
      </c>
      <c r="AB41" s="22">
        <f>SUMIFS('OTV-广告位'!$W:$W,'OTV-广告位'!$R:$R,Frequency!AB$39,'OTV-广告位'!$P:$P,Frequency!$B41,'OTV-广告位'!$Q:$Q,'OTV-广告位'!$Q$6)</f>
        <v>0</v>
      </c>
      <c r="AC41" s="22">
        <f>SUMIFS('OTV-广告位'!$W:$W,'OTV-广告位'!$R:$R,Frequency!AC$39,'OTV-广告位'!$P:$P,Frequency!$B41,'OTV-广告位'!$Q:$Q,'OTV-广告位'!$Q$6)</f>
        <v>0</v>
      </c>
      <c r="AD41" s="22">
        <f>SUMIFS('OTV-广告位'!$W:$W,'OTV-广告位'!$R:$R,Frequency!AD$39,'OTV-广告位'!$P:$P,Frequency!$B41,'OTV-广告位'!$B:$B,'OTV-广告位'!$B$6)</f>
        <v>0</v>
      </c>
      <c r="AE41" s="22">
        <f>SUMIFS('OTV-广告位'!$W:$W,'OTV-广告位'!$R:$R,Frequency!AE$39,'OTV-广告位'!$P:$P,Frequency!$B41,'OTV-广告位'!$B:$B,'OTV-广告位'!$B$6)</f>
        <v>0</v>
      </c>
      <c r="AF41" s="22">
        <f>SUMIFS('OTV-广告位'!$X:$X,'OTV-广告位'!$R:$R,Frequency!AF$39,'OTV-广告位'!$P:$P,Frequency!$B41,'OTV-广告位'!$Q:$Q,'OTV-广告位'!$Q$6)</f>
        <v>0</v>
      </c>
      <c r="AG41" s="22">
        <f>SUMIFS('OTV-广告位'!$X:$X,'OTV-广告位'!$R:$R,Frequency!AG$39,'OTV-广告位'!$P:$P,Frequency!$B41,'OTV-广告位'!$Q:$Q,'OTV-广告位'!$Q$6)</f>
        <v>0</v>
      </c>
      <c r="AH41" s="22">
        <f>SUMIFS('OTV-广告位'!$X:$X,'OTV-广告位'!$R:$R,Frequency!AH$39,'OTV-广告位'!$P:$P,Frequency!$B41,'OTV-广告位'!$Q:$Q,'OTV-广告位'!$Q$6)</f>
        <v>0</v>
      </c>
      <c r="AI41" s="22">
        <f>SUMIFS('OTV-广告位'!$X:$X,'OTV-广告位'!$R:$R,Frequency!AI$39,'OTV-广告位'!$P:$P,Frequency!$B41,'OTV-广告位'!$B:$B,'OTV-广告位'!$B$6)</f>
        <v>0</v>
      </c>
      <c r="AJ41" s="22">
        <f>SUMIFS('OTV-广告位'!$X:$X,'OTV-广告位'!$R:$R,Frequency!AJ$39,'OTV-广告位'!$P:$P,Frequency!$B41,'OTV-广告位'!$B:$B,'OTV-广告位'!$B$6)</f>
        <v>0</v>
      </c>
      <c r="AK41" s="22">
        <f>SUMIFS('OTV-广告位'!$Y:$Y,'OTV-广告位'!$R:$R,Frequency!AK$39,'OTV-广告位'!$P:$P,Frequency!$B41,'OTV-广告位'!$Q:$Q,'OTV-广告位'!$Q$6)</f>
        <v>0</v>
      </c>
      <c r="AL41" s="22">
        <f>SUMIFS('OTV-广告位'!$Y:$Y,'OTV-广告位'!$R:$R,Frequency!AL$39,'OTV-广告位'!$P:$P,Frequency!$B41,'OTV-广告位'!$Q:$Q,'OTV-广告位'!$Q$6)</f>
        <v>0</v>
      </c>
      <c r="AM41" s="22">
        <f>SUMIFS('OTV-广告位'!$Y:$Y,'OTV-广告位'!$R:$R,Frequency!AM$39,'OTV-广告位'!$P:$P,Frequency!$B41,'OTV-广告位'!$Q:$Q,'OTV-广告位'!$Q$6)</f>
        <v>0</v>
      </c>
      <c r="AN41" s="22">
        <f>SUMIFS('OTV-广告位'!$Y:$Y,'OTV-广告位'!$R:$R,Frequency!AN$39,'OTV-广告位'!$P:$P,Frequency!$B41,'OTV-广告位'!$B:$B,'OTV-广告位'!$B$6)</f>
        <v>0</v>
      </c>
      <c r="AO41" s="22">
        <f>SUMIFS('OTV-广告位'!$Y:$Y,'OTV-广告位'!$R:$R,Frequency!AO$39,'OTV-广告位'!$P:$P,Frequency!$B41,'OTV-广告位'!$B:$B,'OTV-广告位'!$B$6)</f>
        <v>0</v>
      </c>
      <c r="AP41" s="22">
        <f>SUMIFS('OTV-广告位'!$Z:$Z,'OTV-广告位'!$R:$R,Frequency!AP$39,'OTV-广告位'!$P:$P,Frequency!$B41,'OTV-广告位'!$Q:$Q,'OTV-广告位'!$Q$6)</f>
        <v>0</v>
      </c>
      <c r="AQ41" s="22">
        <f>SUMIFS('OTV-广告位'!$Z:$Z,'OTV-广告位'!$R:$R,Frequency!AQ$39,'OTV-广告位'!$P:$P,Frequency!$B41,'OTV-广告位'!$Q:$Q,'OTV-广告位'!$Q$6)</f>
        <v>0</v>
      </c>
      <c r="AR41" s="22">
        <f>SUMIFS('OTV-广告位'!$Z:$Z,'OTV-广告位'!$R:$R,Frequency!AR$39,'OTV-广告位'!$P:$P,Frequency!$B41,'OTV-广告位'!$Q:$Q,'OTV-广告位'!$Q$6)</f>
        <v>0</v>
      </c>
      <c r="AS41" s="22">
        <f>SUMIFS('OTV-广告位'!$Z:$Z,'OTV-广告位'!$R:$R,Frequency!AS$39,'OTV-广告位'!$P:$P,Frequency!$B41,'OTV-广告位'!$B:$B,'OTV-广告位'!$B$6)</f>
        <v>0</v>
      </c>
      <c r="AT41" s="22">
        <f>SUMIFS('OTV-广告位'!$Z:$Z,'OTV-广告位'!$R:$R,Frequency!AT$39,'OTV-广告位'!$P:$P,Frequency!$B41,'OTV-广告位'!$B:$B,'OTV-广告位'!$B$6)</f>
        <v>0</v>
      </c>
      <c r="AU41" s="22">
        <f>SUMIFS('OTV-广告位'!$AA:$AA,'OTV-广告位'!$R:$R,Frequency!AU$39,'OTV-广告位'!$P:$P,Frequency!$B41,'OTV-广告位'!$Q:$Q,'OTV-广告位'!$Q$6)</f>
        <v>0</v>
      </c>
      <c r="AV41" s="22">
        <f>SUMIFS('OTV-广告位'!$AA:$AA,'OTV-广告位'!$R:$R,Frequency!AV$39,'OTV-广告位'!$P:$P,Frequency!$B41,'OTV-广告位'!$Q:$Q,'OTV-广告位'!$Q$6)</f>
        <v>0</v>
      </c>
      <c r="AW41" s="22">
        <f>SUMIFS('OTV-广告位'!$AA:$AA,'OTV-广告位'!$R:$R,Frequency!AW$39,'OTV-广告位'!$P:$P,Frequency!$B41,'OTV-广告位'!$Q:$Q,'OTV-广告位'!$Q$6)</f>
        <v>0</v>
      </c>
      <c r="AX41" s="22">
        <f>SUMIFS('OTV-广告位'!$AA:$AA,'OTV-广告位'!$R:$R,Frequency!AX$39,'OTV-广告位'!$P:$P,Frequency!$B41,'OTV-广告位'!$B:$B,'OTV-广告位'!$B$6)</f>
        <v>0</v>
      </c>
      <c r="AY41" s="22">
        <f>SUMIFS('OTV-广告位'!$AA:$AA,'OTV-广告位'!$R:$R,Frequency!AY$39,'OTV-广告位'!$P:$P,Frequency!$B41,'OTV-广告位'!$B:$B,'OTV-广告位'!$B$6)</f>
        <v>0</v>
      </c>
      <c r="AZ41" s="22">
        <f>SUMIFS('OTV-广告位'!$AB:$AB,'OTV-广告位'!$R:$R,Frequency!AZ$39,'OTV-广告位'!$P:$P,Frequency!$B41,'OTV-广告位'!$Q:$Q,'OTV-广告位'!$Q$6)</f>
        <v>0</v>
      </c>
      <c r="BA41" s="22">
        <f>SUMIFS('OTV-广告位'!$AB:$AB,'OTV-广告位'!$R:$R,Frequency!BA$39,'OTV-广告位'!$P:$P,Frequency!$B41,'OTV-广告位'!$Q:$Q,'OTV-广告位'!$Q$6)</f>
        <v>0</v>
      </c>
      <c r="BB41" s="22">
        <f>SUMIFS('OTV-广告位'!$AB:$AB,'OTV-广告位'!$R:$R,Frequency!BB$39,'OTV-广告位'!$P:$P,Frequency!$B41,'OTV-广告位'!$Q:$Q,'OTV-广告位'!$Q$6)</f>
        <v>0</v>
      </c>
      <c r="BC41" s="22">
        <f>SUMIFS('OTV-广告位'!$AB:$AB,'OTV-广告位'!$R:$R,Frequency!BC$39,'OTV-广告位'!$P:$P,Frequency!$B41,'OTV-广告位'!$B:$B,'OTV-广告位'!$B$6)</f>
        <v>0</v>
      </c>
      <c r="BD41" s="22">
        <f>SUMIFS('OTV-广告位'!$AB:$AB,'OTV-广告位'!$R:$R,Frequency!BD$39,'OTV-广告位'!$P:$P,Frequency!$B41,'OTV-广告位'!$B:$B,'OTV-广告位'!$B$6)</f>
        <v>0</v>
      </c>
    </row>
    <row r="42" spans="2:56" hidden="1">
      <c r="B42" s="60" t="s">
        <v>1</v>
      </c>
      <c r="C42" s="26" t="e">
        <f t="shared" si="45"/>
        <v>#DIV/0!</v>
      </c>
      <c r="D42" s="26" t="e">
        <f t="shared" si="46"/>
        <v>#DIV/0!</v>
      </c>
      <c r="E42" s="26" t="e">
        <f t="shared" si="47"/>
        <v>#DIV/0!</v>
      </c>
      <c r="F42" s="26" t="e">
        <f t="shared" si="48"/>
        <v>#DIV/0!</v>
      </c>
      <c r="G42" s="26" t="e">
        <f t="shared" si="49"/>
        <v>#DIV/0!</v>
      </c>
      <c r="I42" s="19" t="str">
        <f t="shared" si="43"/>
        <v>广州</v>
      </c>
      <c r="J42" s="68" t="e">
        <f t="shared" si="50"/>
        <v>#DIV/0!</v>
      </c>
      <c r="K42" s="68" t="e">
        <f t="shared" si="51"/>
        <v>#DIV/0!</v>
      </c>
      <c r="L42" s="68" t="e">
        <f t="shared" si="52"/>
        <v>#DIV/0!</v>
      </c>
      <c r="M42" s="68" t="e">
        <f t="shared" si="53"/>
        <v>#DIV/0!</v>
      </c>
      <c r="N42" s="68" t="e">
        <f t="shared" si="54"/>
        <v>#DIV/0!</v>
      </c>
      <c r="P42" s="62" t="str">
        <f t="shared" si="55"/>
        <v>广州</v>
      </c>
      <c r="Q42" s="22">
        <f>SUMIFS('OTV-广告位'!$S:$S,'OTV-广告位'!$R:$R,Frequency!Q$39,'OTV-广告位'!$P:$P,Frequency!$B42,'OTV-广告位'!$Q:$Q,'OTV-广告位'!$Q$6)</f>
        <v>0</v>
      </c>
      <c r="R42" s="22">
        <f>SUMIFS('OTV-广告位'!$S:$S,'OTV-广告位'!$R:$R,Frequency!R$39,'OTV-广告位'!$P:$P,Frequency!$B42,'OTV-广告位'!$Q:$Q,'OTV-广告位'!$Q$6)</f>
        <v>0</v>
      </c>
      <c r="S42" s="22">
        <f>SUMIFS('OTV-广告位'!$S:$S,'OTV-广告位'!$R:$R,Frequency!S$39,'OTV-广告位'!$P:$P,Frequency!$B42,'OTV-广告位'!$Q:$Q,'OTV-广告位'!$Q$6)</f>
        <v>0</v>
      </c>
      <c r="T42" s="22">
        <f>SUMIFS('OTV-广告位'!$S:$S,'OTV-广告位'!$R:$R,Frequency!T$39,'OTV-广告位'!$P:$P,Frequency!$B42,'OTV-广告位'!$B:$B,'OTV-广告位'!$B$6)</f>
        <v>0</v>
      </c>
      <c r="U42" s="22">
        <f>SUMIFS('OTV-广告位'!$S:$S,'OTV-广告位'!$R:$R,Frequency!U$39,'OTV-广告位'!$P:$P,Frequency!$B42,'OTV-广告位'!$B:$B,'OTV-广告位'!$B$6)</f>
        <v>0</v>
      </c>
      <c r="V42" s="22">
        <f>SUMIFS('OTV-广告位'!$U:$U,'OTV-广告位'!$R:$R,Frequency!V$39,'OTV-广告位'!$P:$P,Frequency!$B42,'OTV-广告位'!$Q:$Q,'OTV-广告位'!$Q$6)</f>
        <v>0</v>
      </c>
      <c r="W42" s="22">
        <f>SUMIFS('OTV-广告位'!$U:$U,'OTV-广告位'!$R:$R,Frequency!W$39,'OTV-广告位'!$P:$P,Frequency!$B42,'OTV-广告位'!$Q:$Q,'OTV-广告位'!$Q$6)</f>
        <v>0</v>
      </c>
      <c r="X42" s="22">
        <f>SUMIFS('OTV-广告位'!$U:$U,'OTV-广告位'!$R:$R,Frequency!X$39,'OTV-广告位'!$P:$P,Frequency!$B42,'OTV-广告位'!$Q:$Q,'OTV-广告位'!$Q$6)</f>
        <v>0</v>
      </c>
      <c r="Y42" s="22">
        <f>SUMIFS('OTV-广告位'!$U:$U,'OTV-广告位'!$R:$R,Frequency!Y$39,'OTV-广告位'!$P:$P,Frequency!$B42,'OTV-广告位'!$B:$B,'OTV-广告位'!$B$6)</f>
        <v>0</v>
      </c>
      <c r="Z42" s="22">
        <f>SUMIFS('OTV-广告位'!$U:$U,'OTV-广告位'!$R:$R,Frequency!Z$39,'OTV-广告位'!$P:$P,Frequency!$B42,'OTV-广告位'!$B:$B,'OTV-广告位'!$B$6)</f>
        <v>0</v>
      </c>
      <c r="AA42" s="22">
        <f>SUMIFS('OTV-广告位'!$W:$W,'OTV-广告位'!$R:$R,Frequency!AA$39,'OTV-广告位'!$P:$P,Frequency!$B42,'OTV-广告位'!$Q:$Q,'OTV-广告位'!$Q$6)</f>
        <v>0</v>
      </c>
      <c r="AB42" s="22">
        <f>SUMIFS('OTV-广告位'!$W:$W,'OTV-广告位'!$R:$R,Frequency!AB$39,'OTV-广告位'!$P:$P,Frequency!$B42,'OTV-广告位'!$Q:$Q,'OTV-广告位'!$Q$6)</f>
        <v>0</v>
      </c>
      <c r="AC42" s="22">
        <f>SUMIFS('OTV-广告位'!$W:$W,'OTV-广告位'!$R:$R,Frequency!AC$39,'OTV-广告位'!$P:$P,Frequency!$B42,'OTV-广告位'!$Q:$Q,'OTV-广告位'!$Q$6)</f>
        <v>0</v>
      </c>
      <c r="AD42" s="22">
        <f>SUMIFS('OTV-广告位'!$W:$W,'OTV-广告位'!$R:$R,Frequency!AD$39,'OTV-广告位'!$P:$P,Frequency!$B42,'OTV-广告位'!$B:$B,'OTV-广告位'!$B$6)</f>
        <v>0</v>
      </c>
      <c r="AE42" s="22">
        <f>SUMIFS('OTV-广告位'!$W:$W,'OTV-广告位'!$R:$R,Frequency!AE$39,'OTV-广告位'!$P:$P,Frequency!$B42,'OTV-广告位'!$B:$B,'OTV-广告位'!$B$6)</f>
        <v>0</v>
      </c>
      <c r="AF42" s="22">
        <f>SUMIFS('OTV-广告位'!$X:$X,'OTV-广告位'!$R:$R,Frequency!AF$39,'OTV-广告位'!$P:$P,Frequency!$B42,'OTV-广告位'!$Q:$Q,'OTV-广告位'!$Q$6)</f>
        <v>0</v>
      </c>
      <c r="AG42" s="22">
        <f>SUMIFS('OTV-广告位'!$X:$X,'OTV-广告位'!$R:$R,Frequency!AG$39,'OTV-广告位'!$P:$P,Frequency!$B42,'OTV-广告位'!$Q:$Q,'OTV-广告位'!$Q$6)</f>
        <v>0</v>
      </c>
      <c r="AH42" s="22">
        <f>SUMIFS('OTV-广告位'!$X:$X,'OTV-广告位'!$R:$R,Frequency!AH$39,'OTV-广告位'!$P:$P,Frequency!$B42,'OTV-广告位'!$Q:$Q,'OTV-广告位'!$Q$6)</f>
        <v>0</v>
      </c>
      <c r="AI42" s="22">
        <f>SUMIFS('OTV-广告位'!$X:$X,'OTV-广告位'!$R:$R,Frequency!AI$39,'OTV-广告位'!$P:$P,Frequency!$B42,'OTV-广告位'!$B:$B,'OTV-广告位'!$B$6)</f>
        <v>0</v>
      </c>
      <c r="AJ42" s="22">
        <f>SUMIFS('OTV-广告位'!$X:$X,'OTV-广告位'!$R:$R,Frequency!AJ$39,'OTV-广告位'!$P:$P,Frequency!$B42,'OTV-广告位'!$B:$B,'OTV-广告位'!$B$6)</f>
        <v>0</v>
      </c>
      <c r="AK42" s="22">
        <f>SUMIFS('OTV-广告位'!$Y:$Y,'OTV-广告位'!$R:$R,Frequency!AK$39,'OTV-广告位'!$P:$P,Frequency!$B42,'OTV-广告位'!$Q:$Q,'OTV-广告位'!$Q$6)</f>
        <v>0</v>
      </c>
      <c r="AL42" s="22">
        <f>SUMIFS('OTV-广告位'!$Y:$Y,'OTV-广告位'!$R:$R,Frequency!AL$39,'OTV-广告位'!$P:$P,Frequency!$B42,'OTV-广告位'!$Q:$Q,'OTV-广告位'!$Q$6)</f>
        <v>0</v>
      </c>
      <c r="AM42" s="22">
        <f>SUMIFS('OTV-广告位'!$Y:$Y,'OTV-广告位'!$R:$R,Frequency!AM$39,'OTV-广告位'!$P:$P,Frequency!$B42,'OTV-广告位'!$Q:$Q,'OTV-广告位'!$Q$6)</f>
        <v>0</v>
      </c>
      <c r="AN42" s="22">
        <f>SUMIFS('OTV-广告位'!$Y:$Y,'OTV-广告位'!$R:$R,Frequency!AN$39,'OTV-广告位'!$P:$P,Frequency!$B42,'OTV-广告位'!$B:$B,'OTV-广告位'!$B$6)</f>
        <v>0</v>
      </c>
      <c r="AO42" s="22">
        <f>SUMIFS('OTV-广告位'!$Y:$Y,'OTV-广告位'!$R:$R,Frequency!AO$39,'OTV-广告位'!$P:$P,Frequency!$B42,'OTV-广告位'!$B:$B,'OTV-广告位'!$B$6)</f>
        <v>0</v>
      </c>
      <c r="AP42" s="22">
        <f>SUMIFS('OTV-广告位'!$Z:$Z,'OTV-广告位'!$R:$R,Frequency!AP$39,'OTV-广告位'!$P:$P,Frequency!$B42,'OTV-广告位'!$Q:$Q,'OTV-广告位'!$Q$6)</f>
        <v>0</v>
      </c>
      <c r="AQ42" s="22">
        <f>SUMIFS('OTV-广告位'!$Z:$Z,'OTV-广告位'!$R:$R,Frequency!AQ$39,'OTV-广告位'!$P:$P,Frequency!$B42,'OTV-广告位'!$Q:$Q,'OTV-广告位'!$Q$6)</f>
        <v>0</v>
      </c>
      <c r="AR42" s="22">
        <f>SUMIFS('OTV-广告位'!$Z:$Z,'OTV-广告位'!$R:$R,Frequency!AR$39,'OTV-广告位'!$P:$P,Frequency!$B42,'OTV-广告位'!$Q:$Q,'OTV-广告位'!$Q$6)</f>
        <v>0</v>
      </c>
      <c r="AS42" s="22">
        <f>SUMIFS('OTV-广告位'!$Z:$Z,'OTV-广告位'!$R:$R,Frequency!AS$39,'OTV-广告位'!$P:$P,Frequency!$B42,'OTV-广告位'!$B:$B,'OTV-广告位'!$B$6)</f>
        <v>0</v>
      </c>
      <c r="AT42" s="22">
        <f>SUMIFS('OTV-广告位'!$Z:$Z,'OTV-广告位'!$R:$R,Frequency!AT$39,'OTV-广告位'!$P:$P,Frequency!$B42,'OTV-广告位'!$B:$B,'OTV-广告位'!$B$6)</f>
        <v>0</v>
      </c>
      <c r="AU42" s="22">
        <f>SUMIFS('OTV-广告位'!$AA:$AA,'OTV-广告位'!$R:$R,Frequency!AU$39,'OTV-广告位'!$P:$P,Frequency!$B42,'OTV-广告位'!$Q:$Q,'OTV-广告位'!$Q$6)</f>
        <v>0</v>
      </c>
      <c r="AV42" s="22">
        <f>SUMIFS('OTV-广告位'!$AA:$AA,'OTV-广告位'!$R:$R,Frequency!AV$39,'OTV-广告位'!$P:$P,Frequency!$B42,'OTV-广告位'!$Q:$Q,'OTV-广告位'!$Q$6)</f>
        <v>0</v>
      </c>
      <c r="AW42" s="22">
        <f>SUMIFS('OTV-广告位'!$AA:$AA,'OTV-广告位'!$R:$R,Frequency!AW$39,'OTV-广告位'!$P:$P,Frequency!$B42,'OTV-广告位'!$Q:$Q,'OTV-广告位'!$Q$6)</f>
        <v>0</v>
      </c>
      <c r="AX42" s="22">
        <f>SUMIFS('OTV-广告位'!$AA:$AA,'OTV-广告位'!$R:$R,Frequency!AX$39,'OTV-广告位'!$P:$P,Frequency!$B42,'OTV-广告位'!$B:$B,'OTV-广告位'!$B$6)</f>
        <v>0</v>
      </c>
      <c r="AY42" s="22">
        <f>SUMIFS('OTV-广告位'!$AA:$AA,'OTV-广告位'!$R:$R,Frequency!AY$39,'OTV-广告位'!$P:$P,Frequency!$B42,'OTV-广告位'!$B:$B,'OTV-广告位'!$B$6)</f>
        <v>0</v>
      </c>
      <c r="AZ42" s="22">
        <f>SUMIFS('OTV-广告位'!$AB:$AB,'OTV-广告位'!$R:$R,Frequency!AZ$39,'OTV-广告位'!$P:$P,Frequency!$B42,'OTV-广告位'!$Q:$Q,'OTV-广告位'!$Q$6)</f>
        <v>0</v>
      </c>
      <c r="BA42" s="22">
        <f>SUMIFS('OTV-广告位'!$AB:$AB,'OTV-广告位'!$R:$R,Frequency!BA$39,'OTV-广告位'!$P:$P,Frequency!$B42,'OTV-广告位'!$Q:$Q,'OTV-广告位'!$Q$6)</f>
        <v>0</v>
      </c>
      <c r="BB42" s="22">
        <f>SUMIFS('OTV-广告位'!$AB:$AB,'OTV-广告位'!$R:$R,Frequency!BB$39,'OTV-广告位'!$P:$P,Frequency!$B42,'OTV-广告位'!$Q:$Q,'OTV-广告位'!$Q$6)</f>
        <v>0</v>
      </c>
      <c r="BC42" s="22">
        <f>SUMIFS('OTV-广告位'!$AB:$AB,'OTV-广告位'!$R:$R,Frequency!BC$39,'OTV-广告位'!$P:$P,Frequency!$B42,'OTV-广告位'!$B:$B,'OTV-广告位'!$B$6)</f>
        <v>0</v>
      </c>
      <c r="BD42" s="22">
        <f>SUMIFS('OTV-广告位'!$AB:$AB,'OTV-广告位'!$R:$R,Frequency!BD$39,'OTV-广告位'!$P:$P,Frequency!$B42,'OTV-广告位'!$B:$B,'OTV-广告位'!$B$6)</f>
        <v>0</v>
      </c>
    </row>
    <row r="43" spans="2:56" hidden="1">
      <c r="B43" s="60" t="s">
        <v>4</v>
      </c>
      <c r="C43" s="26" t="e">
        <f t="shared" si="45"/>
        <v>#DIV/0!</v>
      </c>
      <c r="D43" s="26" t="e">
        <f t="shared" si="46"/>
        <v>#DIV/0!</v>
      </c>
      <c r="E43" s="26" t="e">
        <f t="shared" si="47"/>
        <v>#DIV/0!</v>
      </c>
      <c r="F43" s="26" t="e">
        <f t="shared" si="48"/>
        <v>#DIV/0!</v>
      </c>
      <c r="G43" s="26" t="e">
        <f t="shared" si="49"/>
        <v>#DIV/0!</v>
      </c>
      <c r="I43" s="19" t="str">
        <f t="shared" si="43"/>
        <v>深圳</v>
      </c>
      <c r="J43" s="68" t="e">
        <f t="shared" si="50"/>
        <v>#DIV/0!</v>
      </c>
      <c r="K43" s="68" t="e">
        <f t="shared" si="51"/>
        <v>#DIV/0!</v>
      </c>
      <c r="L43" s="68" t="e">
        <f t="shared" si="52"/>
        <v>#DIV/0!</v>
      </c>
      <c r="M43" s="68" t="e">
        <f t="shared" si="53"/>
        <v>#DIV/0!</v>
      </c>
      <c r="N43" s="68" t="e">
        <f t="shared" si="54"/>
        <v>#DIV/0!</v>
      </c>
      <c r="P43" s="62" t="str">
        <f t="shared" si="55"/>
        <v>深圳</v>
      </c>
      <c r="Q43" s="22">
        <f>SUMIFS('OTV-广告位'!$S:$S,'OTV-广告位'!$R:$R,Frequency!Q$39,'OTV-广告位'!$P:$P,Frequency!$B43,'OTV-广告位'!$Q:$Q,'OTV-广告位'!$Q$6)</f>
        <v>0</v>
      </c>
      <c r="R43" s="22">
        <f>SUMIFS('OTV-广告位'!$S:$S,'OTV-广告位'!$R:$R,Frequency!R$39,'OTV-广告位'!$P:$P,Frequency!$B43,'OTV-广告位'!$Q:$Q,'OTV-广告位'!$Q$6)</f>
        <v>0</v>
      </c>
      <c r="S43" s="22">
        <f>SUMIFS('OTV-广告位'!$S:$S,'OTV-广告位'!$R:$R,Frequency!S$39,'OTV-广告位'!$P:$P,Frequency!$B43,'OTV-广告位'!$Q:$Q,'OTV-广告位'!$Q$6)</f>
        <v>0</v>
      </c>
      <c r="T43" s="22">
        <f>SUMIFS('OTV-广告位'!$S:$S,'OTV-广告位'!$R:$R,Frequency!T$39,'OTV-广告位'!$P:$P,Frequency!$B43,'OTV-广告位'!$B:$B,'OTV-广告位'!$B$6)</f>
        <v>0</v>
      </c>
      <c r="U43" s="22">
        <f>SUMIFS('OTV-广告位'!$S:$S,'OTV-广告位'!$R:$R,Frequency!U$39,'OTV-广告位'!$P:$P,Frequency!$B43,'OTV-广告位'!$B:$B,'OTV-广告位'!$B$6)</f>
        <v>0</v>
      </c>
      <c r="V43" s="22">
        <f>SUMIFS('OTV-广告位'!$U:$U,'OTV-广告位'!$R:$R,Frequency!V$39,'OTV-广告位'!$P:$P,Frequency!$B43,'OTV-广告位'!$Q:$Q,'OTV-广告位'!$Q$6)</f>
        <v>0</v>
      </c>
      <c r="W43" s="22">
        <f>SUMIFS('OTV-广告位'!$U:$U,'OTV-广告位'!$R:$R,Frequency!W$39,'OTV-广告位'!$P:$P,Frequency!$B43,'OTV-广告位'!$Q:$Q,'OTV-广告位'!$Q$6)</f>
        <v>0</v>
      </c>
      <c r="X43" s="22">
        <f>SUMIFS('OTV-广告位'!$U:$U,'OTV-广告位'!$R:$R,Frequency!X$39,'OTV-广告位'!$P:$P,Frequency!$B43,'OTV-广告位'!$Q:$Q,'OTV-广告位'!$Q$6)</f>
        <v>0</v>
      </c>
      <c r="Y43" s="22">
        <f>SUMIFS('OTV-广告位'!$U:$U,'OTV-广告位'!$R:$R,Frequency!Y$39,'OTV-广告位'!$P:$P,Frequency!$B43,'OTV-广告位'!$B:$B,'OTV-广告位'!$B$6)</f>
        <v>0</v>
      </c>
      <c r="Z43" s="22">
        <f>SUMIFS('OTV-广告位'!$U:$U,'OTV-广告位'!$R:$R,Frequency!Z$39,'OTV-广告位'!$P:$P,Frequency!$B43,'OTV-广告位'!$B:$B,'OTV-广告位'!$B$6)</f>
        <v>0</v>
      </c>
      <c r="AA43" s="22">
        <f>SUMIFS('OTV-广告位'!$W:$W,'OTV-广告位'!$R:$R,Frequency!AA$39,'OTV-广告位'!$P:$P,Frequency!$B43,'OTV-广告位'!$Q:$Q,'OTV-广告位'!$Q$6)</f>
        <v>0</v>
      </c>
      <c r="AB43" s="22">
        <f>SUMIFS('OTV-广告位'!$W:$W,'OTV-广告位'!$R:$R,Frequency!AB$39,'OTV-广告位'!$P:$P,Frequency!$B43,'OTV-广告位'!$Q:$Q,'OTV-广告位'!$Q$6)</f>
        <v>0</v>
      </c>
      <c r="AC43" s="22">
        <f>SUMIFS('OTV-广告位'!$W:$W,'OTV-广告位'!$R:$R,Frequency!AC$39,'OTV-广告位'!$P:$P,Frequency!$B43,'OTV-广告位'!$Q:$Q,'OTV-广告位'!$Q$6)</f>
        <v>0</v>
      </c>
      <c r="AD43" s="22">
        <f>SUMIFS('OTV-广告位'!$W:$W,'OTV-广告位'!$R:$R,Frequency!AD$39,'OTV-广告位'!$P:$P,Frequency!$B43,'OTV-广告位'!$B:$B,'OTV-广告位'!$B$6)</f>
        <v>0</v>
      </c>
      <c r="AE43" s="22">
        <f>SUMIFS('OTV-广告位'!$W:$W,'OTV-广告位'!$R:$R,Frequency!AE$39,'OTV-广告位'!$P:$P,Frequency!$B43,'OTV-广告位'!$B:$B,'OTV-广告位'!$B$6)</f>
        <v>0</v>
      </c>
      <c r="AF43" s="22">
        <f>SUMIFS('OTV-广告位'!$X:$X,'OTV-广告位'!$R:$R,Frequency!AF$39,'OTV-广告位'!$P:$P,Frequency!$B43,'OTV-广告位'!$Q:$Q,'OTV-广告位'!$Q$6)</f>
        <v>0</v>
      </c>
      <c r="AG43" s="22">
        <f>SUMIFS('OTV-广告位'!$X:$X,'OTV-广告位'!$R:$R,Frequency!AG$39,'OTV-广告位'!$P:$P,Frequency!$B43,'OTV-广告位'!$Q:$Q,'OTV-广告位'!$Q$6)</f>
        <v>0</v>
      </c>
      <c r="AH43" s="22">
        <f>SUMIFS('OTV-广告位'!$X:$X,'OTV-广告位'!$R:$R,Frequency!AH$39,'OTV-广告位'!$P:$P,Frequency!$B43,'OTV-广告位'!$Q:$Q,'OTV-广告位'!$Q$6)</f>
        <v>0</v>
      </c>
      <c r="AI43" s="22">
        <f>SUMIFS('OTV-广告位'!$X:$X,'OTV-广告位'!$R:$R,Frequency!AI$39,'OTV-广告位'!$P:$P,Frequency!$B43,'OTV-广告位'!$B:$B,'OTV-广告位'!$B$6)</f>
        <v>0</v>
      </c>
      <c r="AJ43" s="22">
        <f>SUMIFS('OTV-广告位'!$X:$X,'OTV-广告位'!$R:$R,Frequency!AJ$39,'OTV-广告位'!$P:$P,Frequency!$B43,'OTV-广告位'!$B:$B,'OTV-广告位'!$B$6)</f>
        <v>0</v>
      </c>
      <c r="AK43" s="22">
        <f>SUMIFS('OTV-广告位'!$Y:$Y,'OTV-广告位'!$R:$R,Frequency!AK$39,'OTV-广告位'!$P:$P,Frequency!$B43,'OTV-广告位'!$Q:$Q,'OTV-广告位'!$Q$6)</f>
        <v>0</v>
      </c>
      <c r="AL43" s="22">
        <f>SUMIFS('OTV-广告位'!$Y:$Y,'OTV-广告位'!$R:$R,Frequency!AL$39,'OTV-广告位'!$P:$P,Frequency!$B43,'OTV-广告位'!$Q:$Q,'OTV-广告位'!$Q$6)</f>
        <v>0</v>
      </c>
      <c r="AM43" s="22">
        <f>SUMIFS('OTV-广告位'!$Y:$Y,'OTV-广告位'!$R:$R,Frequency!AM$39,'OTV-广告位'!$P:$P,Frequency!$B43,'OTV-广告位'!$Q:$Q,'OTV-广告位'!$Q$6)</f>
        <v>0</v>
      </c>
      <c r="AN43" s="22">
        <f>SUMIFS('OTV-广告位'!$Y:$Y,'OTV-广告位'!$R:$R,Frequency!AN$39,'OTV-广告位'!$P:$P,Frequency!$B43,'OTV-广告位'!$B:$B,'OTV-广告位'!$B$6)</f>
        <v>0</v>
      </c>
      <c r="AO43" s="22">
        <f>SUMIFS('OTV-广告位'!$Y:$Y,'OTV-广告位'!$R:$R,Frequency!AO$39,'OTV-广告位'!$P:$P,Frequency!$B43,'OTV-广告位'!$B:$B,'OTV-广告位'!$B$6)</f>
        <v>0</v>
      </c>
      <c r="AP43" s="22">
        <f>SUMIFS('OTV-广告位'!$Z:$Z,'OTV-广告位'!$R:$R,Frequency!AP$39,'OTV-广告位'!$P:$P,Frequency!$B43,'OTV-广告位'!$Q:$Q,'OTV-广告位'!$Q$6)</f>
        <v>0</v>
      </c>
      <c r="AQ43" s="22">
        <f>SUMIFS('OTV-广告位'!$Z:$Z,'OTV-广告位'!$R:$R,Frequency!AQ$39,'OTV-广告位'!$P:$P,Frequency!$B43,'OTV-广告位'!$Q:$Q,'OTV-广告位'!$Q$6)</f>
        <v>0</v>
      </c>
      <c r="AR43" s="22">
        <f>SUMIFS('OTV-广告位'!$Z:$Z,'OTV-广告位'!$R:$R,Frequency!AR$39,'OTV-广告位'!$P:$P,Frequency!$B43,'OTV-广告位'!$Q:$Q,'OTV-广告位'!$Q$6)</f>
        <v>0</v>
      </c>
      <c r="AS43" s="22">
        <f>SUMIFS('OTV-广告位'!$Z:$Z,'OTV-广告位'!$R:$R,Frequency!AS$39,'OTV-广告位'!$P:$P,Frequency!$B43,'OTV-广告位'!$B:$B,'OTV-广告位'!$B$6)</f>
        <v>0</v>
      </c>
      <c r="AT43" s="22">
        <f>SUMIFS('OTV-广告位'!$Z:$Z,'OTV-广告位'!$R:$R,Frequency!AT$39,'OTV-广告位'!$P:$P,Frequency!$B43,'OTV-广告位'!$B:$B,'OTV-广告位'!$B$6)</f>
        <v>0</v>
      </c>
      <c r="AU43" s="22">
        <f>SUMIFS('OTV-广告位'!$AA:$AA,'OTV-广告位'!$R:$R,Frequency!AU$39,'OTV-广告位'!$P:$P,Frequency!$B43,'OTV-广告位'!$Q:$Q,'OTV-广告位'!$Q$6)</f>
        <v>0</v>
      </c>
      <c r="AV43" s="22">
        <f>SUMIFS('OTV-广告位'!$AA:$AA,'OTV-广告位'!$R:$R,Frequency!AV$39,'OTV-广告位'!$P:$P,Frequency!$B43,'OTV-广告位'!$Q:$Q,'OTV-广告位'!$Q$6)</f>
        <v>0</v>
      </c>
      <c r="AW43" s="22">
        <f>SUMIFS('OTV-广告位'!$AA:$AA,'OTV-广告位'!$R:$R,Frequency!AW$39,'OTV-广告位'!$P:$P,Frequency!$B43,'OTV-广告位'!$Q:$Q,'OTV-广告位'!$Q$6)</f>
        <v>0</v>
      </c>
      <c r="AX43" s="22">
        <f>SUMIFS('OTV-广告位'!$AA:$AA,'OTV-广告位'!$R:$R,Frequency!AX$39,'OTV-广告位'!$P:$P,Frequency!$B43,'OTV-广告位'!$B:$B,'OTV-广告位'!$B$6)</f>
        <v>0</v>
      </c>
      <c r="AY43" s="22">
        <f>SUMIFS('OTV-广告位'!$AA:$AA,'OTV-广告位'!$R:$R,Frequency!AY$39,'OTV-广告位'!$P:$P,Frequency!$B43,'OTV-广告位'!$B:$B,'OTV-广告位'!$B$6)</f>
        <v>0</v>
      </c>
      <c r="AZ43" s="22">
        <f>SUMIFS('OTV-广告位'!$AB:$AB,'OTV-广告位'!$R:$R,Frequency!AZ$39,'OTV-广告位'!$P:$P,Frequency!$B43,'OTV-广告位'!$Q:$Q,'OTV-广告位'!$Q$6)</f>
        <v>0</v>
      </c>
      <c r="BA43" s="22">
        <f>SUMIFS('OTV-广告位'!$AB:$AB,'OTV-广告位'!$R:$R,Frequency!BA$39,'OTV-广告位'!$P:$P,Frequency!$B43,'OTV-广告位'!$Q:$Q,'OTV-广告位'!$Q$6)</f>
        <v>0</v>
      </c>
      <c r="BB43" s="22">
        <f>SUMIFS('OTV-广告位'!$AB:$AB,'OTV-广告位'!$R:$R,Frequency!BB$39,'OTV-广告位'!$P:$P,Frequency!$B43,'OTV-广告位'!$Q:$Q,'OTV-广告位'!$Q$6)</f>
        <v>0</v>
      </c>
      <c r="BC43" s="22">
        <f>SUMIFS('OTV-广告位'!$AB:$AB,'OTV-广告位'!$R:$R,Frequency!BC$39,'OTV-广告位'!$P:$P,Frequency!$B43,'OTV-广告位'!$B:$B,'OTV-广告位'!$B$6)</f>
        <v>0</v>
      </c>
      <c r="BD43" s="22">
        <f>SUMIFS('OTV-广告位'!$AB:$AB,'OTV-广告位'!$R:$R,Frequency!BD$39,'OTV-广告位'!$P:$P,Frequency!$B43,'OTV-广告位'!$B:$B,'OTV-广告位'!$B$6)</f>
        <v>0</v>
      </c>
    </row>
    <row r="44" spans="2:56" hidden="1">
      <c r="B44" s="60" t="s">
        <v>5</v>
      </c>
      <c r="C44" s="26" t="e">
        <f t="shared" si="45"/>
        <v>#DIV/0!</v>
      </c>
      <c r="D44" s="26" t="e">
        <f t="shared" si="46"/>
        <v>#DIV/0!</v>
      </c>
      <c r="E44" s="26" t="e">
        <f t="shared" si="47"/>
        <v>#DIV/0!</v>
      </c>
      <c r="F44" s="26" t="e">
        <f t="shared" si="48"/>
        <v>#DIV/0!</v>
      </c>
      <c r="G44" s="26" t="e">
        <f t="shared" si="49"/>
        <v>#DIV/0!</v>
      </c>
      <c r="I44" s="19" t="str">
        <f t="shared" si="43"/>
        <v>苏州</v>
      </c>
      <c r="J44" s="68" t="e">
        <f t="shared" si="50"/>
        <v>#DIV/0!</v>
      </c>
      <c r="K44" s="68" t="e">
        <f t="shared" si="51"/>
        <v>#DIV/0!</v>
      </c>
      <c r="L44" s="68" t="e">
        <f t="shared" si="52"/>
        <v>#DIV/0!</v>
      </c>
      <c r="M44" s="68" t="e">
        <f t="shared" si="53"/>
        <v>#DIV/0!</v>
      </c>
      <c r="N44" s="68" t="e">
        <f t="shared" si="54"/>
        <v>#DIV/0!</v>
      </c>
      <c r="P44" s="62" t="str">
        <f t="shared" si="55"/>
        <v>苏州</v>
      </c>
      <c r="Q44" s="22">
        <f>SUMIFS('OTV-广告位'!$S:$S,'OTV-广告位'!$R:$R,Frequency!Q$39,'OTV-广告位'!$P:$P,Frequency!$B44,'OTV-广告位'!$Q:$Q,'OTV-广告位'!$Q$6)</f>
        <v>0</v>
      </c>
      <c r="R44" s="22">
        <f>SUMIFS('OTV-广告位'!$S:$S,'OTV-广告位'!$R:$R,Frequency!R$39,'OTV-广告位'!$P:$P,Frequency!$B44,'OTV-广告位'!$Q:$Q,'OTV-广告位'!$Q$6)</f>
        <v>0</v>
      </c>
      <c r="S44" s="22">
        <f>SUMIFS('OTV-广告位'!$S:$S,'OTV-广告位'!$R:$R,Frequency!S$39,'OTV-广告位'!$P:$P,Frequency!$B44,'OTV-广告位'!$Q:$Q,'OTV-广告位'!$Q$6)</f>
        <v>0</v>
      </c>
      <c r="T44" s="22">
        <f>SUMIFS('OTV-广告位'!$S:$S,'OTV-广告位'!$R:$R,Frequency!T$39,'OTV-广告位'!$P:$P,Frequency!$B44,'OTV-广告位'!$B:$B,'OTV-广告位'!$B$6)</f>
        <v>0</v>
      </c>
      <c r="U44" s="22">
        <f>SUMIFS('OTV-广告位'!$S:$S,'OTV-广告位'!$R:$R,Frequency!U$39,'OTV-广告位'!$P:$P,Frequency!$B44,'OTV-广告位'!$B:$B,'OTV-广告位'!$B$6)</f>
        <v>0</v>
      </c>
      <c r="V44" s="22">
        <f>SUMIFS('OTV-广告位'!$U:$U,'OTV-广告位'!$R:$R,Frequency!V$39,'OTV-广告位'!$P:$P,Frequency!$B44,'OTV-广告位'!$Q:$Q,'OTV-广告位'!$Q$6)</f>
        <v>0</v>
      </c>
      <c r="W44" s="22">
        <f>SUMIFS('OTV-广告位'!$U:$U,'OTV-广告位'!$R:$R,Frequency!W$39,'OTV-广告位'!$P:$P,Frequency!$B44,'OTV-广告位'!$Q:$Q,'OTV-广告位'!$Q$6)</f>
        <v>0</v>
      </c>
      <c r="X44" s="22">
        <f>SUMIFS('OTV-广告位'!$U:$U,'OTV-广告位'!$R:$R,Frequency!X$39,'OTV-广告位'!$P:$P,Frequency!$B44,'OTV-广告位'!$Q:$Q,'OTV-广告位'!$Q$6)</f>
        <v>0</v>
      </c>
      <c r="Y44" s="22">
        <f>SUMIFS('OTV-广告位'!$U:$U,'OTV-广告位'!$R:$R,Frequency!Y$39,'OTV-广告位'!$P:$P,Frequency!$B44,'OTV-广告位'!$B:$B,'OTV-广告位'!$B$6)</f>
        <v>0</v>
      </c>
      <c r="Z44" s="22">
        <f>SUMIFS('OTV-广告位'!$U:$U,'OTV-广告位'!$R:$R,Frequency!Z$39,'OTV-广告位'!$P:$P,Frequency!$B44,'OTV-广告位'!$B:$B,'OTV-广告位'!$B$6)</f>
        <v>0</v>
      </c>
      <c r="AA44" s="22">
        <f>SUMIFS('OTV-广告位'!$W:$W,'OTV-广告位'!$R:$R,Frequency!AA$39,'OTV-广告位'!$P:$P,Frequency!$B44,'OTV-广告位'!$Q:$Q,'OTV-广告位'!$Q$6)</f>
        <v>0</v>
      </c>
      <c r="AB44" s="22">
        <f>SUMIFS('OTV-广告位'!$W:$W,'OTV-广告位'!$R:$R,Frequency!AB$39,'OTV-广告位'!$P:$P,Frequency!$B44,'OTV-广告位'!$Q:$Q,'OTV-广告位'!$Q$6)</f>
        <v>0</v>
      </c>
      <c r="AC44" s="22">
        <f>SUMIFS('OTV-广告位'!$W:$W,'OTV-广告位'!$R:$R,Frequency!AC$39,'OTV-广告位'!$P:$P,Frequency!$B44,'OTV-广告位'!$Q:$Q,'OTV-广告位'!$Q$6)</f>
        <v>0</v>
      </c>
      <c r="AD44" s="22">
        <f>SUMIFS('OTV-广告位'!$W:$W,'OTV-广告位'!$R:$R,Frequency!AD$39,'OTV-广告位'!$P:$P,Frequency!$B44,'OTV-广告位'!$B:$B,'OTV-广告位'!$B$6)</f>
        <v>0</v>
      </c>
      <c r="AE44" s="22">
        <f>SUMIFS('OTV-广告位'!$W:$W,'OTV-广告位'!$R:$R,Frequency!AE$39,'OTV-广告位'!$P:$P,Frequency!$B44,'OTV-广告位'!$B:$B,'OTV-广告位'!$B$6)</f>
        <v>0</v>
      </c>
      <c r="AF44" s="22">
        <f>SUMIFS('OTV-广告位'!$X:$X,'OTV-广告位'!$R:$R,Frequency!AF$39,'OTV-广告位'!$P:$P,Frequency!$B44,'OTV-广告位'!$Q:$Q,'OTV-广告位'!$Q$6)</f>
        <v>0</v>
      </c>
      <c r="AG44" s="22">
        <f>SUMIFS('OTV-广告位'!$X:$X,'OTV-广告位'!$R:$R,Frequency!AG$39,'OTV-广告位'!$P:$P,Frequency!$B44,'OTV-广告位'!$Q:$Q,'OTV-广告位'!$Q$6)</f>
        <v>0</v>
      </c>
      <c r="AH44" s="22">
        <f>SUMIFS('OTV-广告位'!$X:$X,'OTV-广告位'!$R:$R,Frequency!AH$39,'OTV-广告位'!$P:$P,Frequency!$B44,'OTV-广告位'!$Q:$Q,'OTV-广告位'!$Q$6)</f>
        <v>0</v>
      </c>
      <c r="AI44" s="22">
        <f>SUMIFS('OTV-广告位'!$X:$X,'OTV-广告位'!$R:$R,Frequency!AI$39,'OTV-广告位'!$P:$P,Frequency!$B44,'OTV-广告位'!$B:$B,'OTV-广告位'!$B$6)</f>
        <v>0</v>
      </c>
      <c r="AJ44" s="22">
        <f>SUMIFS('OTV-广告位'!$X:$X,'OTV-广告位'!$R:$R,Frequency!AJ$39,'OTV-广告位'!$P:$P,Frequency!$B44,'OTV-广告位'!$B:$B,'OTV-广告位'!$B$6)</f>
        <v>0</v>
      </c>
      <c r="AK44" s="22">
        <f>SUMIFS('OTV-广告位'!$Y:$Y,'OTV-广告位'!$R:$R,Frequency!AK$39,'OTV-广告位'!$P:$P,Frequency!$B44,'OTV-广告位'!$Q:$Q,'OTV-广告位'!$Q$6)</f>
        <v>0</v>
      </c>
      <c r="AL44" s="22">
        <f>SUMIFS('OTV-广告位'!$Y:$Y,'OTV-广告位'!$R:$R,Frequency!AL$39,'OTV-广告位'!$P:$P,Frequency!$B44,'OTV-广告位'!$Q:$Q,'OTV-广告位'!$Q$6)</f>
        <v>0</v>
      </c>
      <c r="AM44" s="22">
        <f>SUMIFS('OTV-广告位'!$Y:$Y,'OTV-广告位'!$R:$R,Frequency!AM$39,'OTV-广告位'!$P:$P,Frequency!$B44,'OTV-广告位'!$Q:$Q,'OTV-广告位'!$Q$6)</f>
        <v>0</v>
      </c>
      <c r="AN44" s="22">
        <f>SUMIFS('OTV-广告位'!$Y:$Y,'OTV-广告位'!$R:$R,Frequency!AN$39,'OTV-广告位'!$P:$P,Frequency!$B44,'OTV-广告位'!$B:$B,'OTV-广告位'!$B$6)</f>
        <v>0</v>
      </c>
      <c r="AO44" s="22">
        <f>SUMIFS('OTV-广告位'!$Y:$Y,'OTV-广告位'!$R:$R,Frequency!AO$39,'OTV-广告位'!$P:$P,Frequency!$B44,'OTV-广告位'!$B:$B,'OTV-广告位'!$B$6)</f>
        <v>0</v>
      </c>
      <c r="AP44" s="22">
        <f>SUMIFS('OTV-广告位'!$Z:$Z,'OTV-广告位'!$R:$R,Frequency!AP$39,'OTV-广告位'!$P:$P,Frequency!$B44,'OTV-广告位'!$Q:$Q,'OTV-广告位'!$Q$6)</f>
        <v>0</v>
      </c>
      <c r="AQ44" s="22">
        <f>SUMIFS('OTV-广告位'!$Z:$Z,'OTV-广告位'!$R:$R,Frequency!AQ$39,'OTV-广告位'!$P:$P,Frequency!$B44,'OTV-广告位'!$Q:$Q,'OTV-广告位'!$Q$6)</f>
        <v>0</v>
      </c>
      <c r="AR44" s="22">
        <f>SUMIFS('OTV-广告位'!$Z:$Z,'OTV-广告位'!$R:$R,Frequency!AR$39,'OTV-广告位'!$P:$P,Frequency!$B44,'OTV-广告位'!$Q:$Q,'OTV-广告位'!$Q$6)</f>
        <v>0</v>
      </c>
      <c r="AS44" s="22">
        <f>SUMIFS('OTV-广告位'!$Z:$Z,'OTV-广告位'!$R:$R,Frequency!AS$39,'OTV-广告位'!$P:$P,Frequency!$B44,'OTV-广告位'!$B:$B,'OTV-广告位'!$B$6)</f>
        <v>0</v>
      </c>
      <c r="AT44" s="22">
        <f>SUMIFS('OTV-广告位'!$Z:$Z,'OTV-广告位'!$R:$R,Frequency!AT$39,'OTV-广告位'!$P:$P,Frequency!$B44,'OTV-广告位'!$B:$B,'OTV-广告位'!$B$6)</f>
        <v>0</v>
      </c>
      <c r="AU44" s="22">
        <f>SUMIFS('OTV-广告位'!$AA:$AA,'OTV-广告位'!$R:$R,Frequency!AU$39,'OTV-广告位'!$P:$P,Frequency!$B44,'OTV-广告位'!$Q:$Q,'OTV-广告位'!$Q$6)</f>
        <v>0</v>
      </c>
      <c r="AV44" s="22">
        <f>SUMIFS('OTV-广告位'!$AA:$AA,'OTV-广告位'!$R:$R,Frequency!AV$39,'OTV-广告位'!$P:$P,Frequency!$B44,'OTV-广告位'!$Q:$Q,'OTV-广告位'!$Q$6)</f>
        <v>0</v>
      </c>
      <c r="AW44" s="22">
        <f>SUMIFS('OTV-广告位'!$AA:$AA,'OTV-广告位'!$R:$R,Frequency!AW$39,'OTV-广告位'!$P:$P,Frequency!$B44,'OTV-广告位'!$Q:$Q,'OTV-广告位'!$Q$6)</f>
        <v>0</v>
      </c>
      <c r="AX44" s="22">
        <f>SUMIFS('OTV-广告位'!$AA:$AA,'OTV-广告位'!$R:$R,Frequency!AX$39,'OTV-广告位'!$P:$P,Frequency!$B44,'OTV-广告位'!$B:$B,'OTV-广告位'!$B$6)</f>
        <v>0</v>
      </c>
      <c r="AY44" s="22">
        <f>SUMIFS('OTV-广告位'!$AA:$AA,'OTV-广告位'!$R:$R,Frequency!AY$39,'OTV-广告位'!$P:$P,Frequency!$B44,'OTV-广告位'!$B:$B,'OTV-广告位'!$B$6)</f>
        <v>0</v>
      </c>
      <c r="AZ44" s="22">
        <f>SUMIFS('OTV-广告位'!$AB:$AB,'OTV-广告位'!$R:$R,Frequency!AZ$39,'OTV-广告位'!$P:$P,Frequency!$B44,'OTV-广告位'!$Q:$Q,'OTV-广告位'!$Q$6)</f>
        <v>0</v>
      </c>
      <c r="BA44" s="22">
        <f>SUMIFS('OTV-广告位'!$AB:$AB,'OTV-广告位'!$R:$R,Frequency!BA$39,'OTV-广告位'!$P:$P,Frequency!$B44,'OTV-广告位'!$Q:$Q,'OTV-广告位'!$Q$6)</f>
        <v>0</v>
      </c>
      <c r="BB44" s="22">
        <f>SUMIFS('OTV-广告位'!$AB:$AB,'OTV-广告位'!$R:$R,Frequency!BB$39,'OTV-广告位'!$P:$P,Frequency!$B44,'OTV-广告位'!$Q:$Q,'OTV-广告位'!$Q$6)</f>
        <v>0</v>
      </c>
      <c r="BC44" s="22">
        <f>SUMIFS('OTV-广告位'!$AB:$AB,'OTV-广告位'!$R:$R,Frequency!BC$39,'OTV-广告位'!$P:$P,Frequency!$B44,'OTV-广告位'!$B:$B,'OTV-广告位'!$B$6)</f>
        <v>0</v>
      </c>
      <c r="BD44" s="22">
        <f>SUMIFS('OTV-广告位'!$AB:$AB,'OTV-广告位'!$R:$R,Frequency!BD$39,'OTV-广告位'!$P:$P,Frequency!$B44,'OTV-广告位'!$B:$B,'OTV-广告位'!$B$6)</f>
        <v>0</v>
      </c>
    </row>
    <row r="45" spans="2:56" hidden="1">
      <c r="B45" s="42" t="s">
        <v>117</v>
      </c>
      <c r="C45" s="26" t="e">
        <f t="shared" si="45"/>
        <v>#DIV/0!</v>
      </c>
      <c r="D45" s="26" t="e">
        <f t="shared" si="46"/>
        <v>#DIV/0!</v>
      </c>
      <c r="E45" s="26" t="e">
        <f t="shared" si="47"/>
        <v>#DIV/0!</v>
      </c>
      <c r="F45" s="26" t="e">
        <f t="shared" si="48"/>
        <v>#DIV/0!</v>
      </c>
      <c r="G45" s="26" t="e">
        <f t="shared" si="49"/>
        <v>#DIV/0!</v>
      </c>
      <c r="I45" s="19" t="str">
        <f t="shared" si="43"/>
        <v>无锡</v>
      </c>
      <c r="J45" s="68" t="e">
        <f t="shared" si="50"/>
        <v>#DIV/0!</v>
      </c>
      <c r="K45" s="68" t="e">
        <f t="shared" si="51"/>
        <v>#DIV/0!</v>
      </c>
      <c r="L45" s="68" t="e">
        <f t="shared" si="52"/>
        <v>#DIV/0!</v>
      </c>
      <c r="M45" s="68" t="e">
        <f t="shared" si="53"/>
        <v>#DIV/0!</v>
      </c>
      <c r="N45" s="68" t="e">
        <f t="shared" si="54"/>
        <v>#DIV/0!</v>
      </c>
      <c r="P45" s="62" t="str">
        <f t="shared" si="55"/>
        <v>无锡</v>
      </c>
      <c r="Q45" s="22">
        <f>SUMIFS('OTV-广告位'!$S:$S,'OTV-广告位'!$R:$R,Frequency!Q$39,'OTV-广告位'!$P:$P,Frequency!$B45,'OTV-广告位'!$Q:$Q,'OTV-广告位'!$Q$6)</f>
        <v>0</v>
      </c>
      <c r="R45" s="22">
        <f>SUMIFS('OTV-广告位'!$S:$S,'OTV-广告位'!$R:$R,Frequency!R$39,'OTV-广告位'!$P:$P,Frequency!$B45,'OTV-广告位'!$Q:$Q,'OTV-广告位'!$Q$6)</f>
        <v>0</v>
      </c>
      <c r="S45" s="22">
        <f>SUMIFS('OTV-广告位'!$S:$S,'OTV-广告位'!$R:$R,Frequency!S$39,'OTV-广告位'!$P:$P,Frequency!$B45,'OTV-广告位'!$Q:$Q,'OTV-广告位'!$Q$6)</f>
        <v>0</v>
      </c>
      <c r="T45" s="22">
        <f>SUMIFS('OTV-广告位'!$S:$S,'OTV-广告位'!$R:$R,Frequency!T$39,'OTV-广告位'!$P:$P,Frequency!$B45,'OTV-广告位'!$B:$B,'OTV-广告位'!$B$6)</f>
        <v>0</v>
      </c>
      <c r="U45" s="22">
        <f>SUMIFS('OTV-广告位'!$S:$S,'OTV-广告位'!$R:$R,Frequency!U$39,'OTV-广告位'!$P:$P,Frequency!$B45,'OTV-广告位'!$B:$B,'OTV-广告位'!$B$6)</f>
        <v>0</v>
      </c>
      <c r="V45" s="22">
        <f>SUMIFS('OTV-广告位'!$U:$U,'OTV-广告位'!$R:$R,Frequency!V$39,'OTV-广告位'!$P:$P,Frequency!$B45,'OTV-广告位'!$Q:$Q,'OTV-广告位'!$Q$6)</f>
        <v>0</v>
      </c>
      <c r="W45" s="22">
        <f>SUMIFS('OTV-广告位'!$U:$U,'OTV-广告位'!$R:$R,Frequency!W$39,'OTV-广告位'!$P:$P,Frequency!$B45,'OTV-广告位'!$Q:$Q,'OTV-广告位'!$Q$6)</f>
        <v>0</v>
      </c>
      <c r="X45" s="22">
        <f>SUMIFS('OTV-广告位'!$U:$U,'OTV-广告位'!$R:$R,Frequency!X$39,'OTV-广告位'!$P:$P,Frequency!$B45,'OTV-广告位'!$Q:$Q,'OTV-广告位'!$Q$6)</f>
        <v>0</v>
      </c>
      <c r="Y45" s="22">
        <f>SUMIFS('OTV-广告位'!$U:$U,'OTV-广告位'!$R:$R,Frequency!Y$39,'OTV-广告位'!$P:$P,Frequency!$B45,'OTV-广告位'!$B:$B,'OTV-广告位'!$B$6)</f>
        <v>0</v>
      </c>
      <c r="Z45" s="22">
        <f>SUMIFS('OTV-广告位'!$U:$U,'OTV-广告位'!$R:$R,Frequency!Z$39,'OTV-广告位'!$P:$P,Frequency!$B45,'OTV-广告位'!$B:$B,'OTV-广告位'!$B$6)</f>
        <v>0</v>
      </c>
      <c r="AA45" s="22">
        <f>SUMIFS('OTV-广告位'!$W:$W,'OTV-广告位'!$R:$R,Frequency!AA$39,'OTV-广告位'!$P:$P,Frequency!$B45,'OTV-广告位'!$Q:$Q,'OTV-广告位'!$Q$6)</f>
        <v>0</v>
      </c>
      <c r="AB45" s="22">
        <f>SUMIFS('OTV-广告位'!$W:$W,'OTV-广告位'!$R:$R,Frequency!AB$39,'OTV-广告位'!$P:$P,Frequency!$B45,'OTV-广告位'!$Q:$Q,'OTV-广告位'!$Q$6)</f>
        <v>0</v>
      </c>
      <c r="AC45" s="22">
        <f>SUMIFS('OTV-广告位'!$W:$W,'OTV-广告位'!$R:$R,Frequency!AC$39,'OTV-广告位'!$P:$P,Frequency!$B45,'OTV-广告位'!$Q:$Q,'OTV-广告位'!$Q$6)</f>
        <v>0</v>
      </c>
      <c r="AD45" s="22">
        <f>SUMIFS('OTV-广告位'!$W:$W,'OTV-广告位'!$R:$R,Frequency!AD$39,'OTV-广告位'!$P:$P,Frequency!$B45,'OTV-广告位'!$B:$B,'OTV-广告位'!$B$6)</f>
        <v>0</v>
      </c>
      <c r="AE45" s="22">
        <f>SUMIFS('OTV-广告位'!$W:$W,'OTV-广告位'!$R:$R,Frequency!AE$39,'OTV-广告位'!$P:$P,Frequency!$B45,'OTV-广告位'!$B:$B,'OTV-广告位'!$B$6)</f>
        <v>0</v>
      </c>
      <c r="AF45" s="22">
        <f>SUMIFS('OTV-广告位'!$X:$X,'OTV-广告位'!$R:$R,Frequency!AF$39,'OTV-广告位'!$P:$P,Frequency!$B45,'OTV-广告位'!$Q:$Q,'OTV-广告位'!$Q$6)</f>
        <v>0</v>
      </c>
      <c r="AG45" s="22">
        <f>SUMIFS('OTV-广告位'!$X:$X,'OTV-广告位'!$R:$R,Frequency!AG$39,'OTV-广告位'!$P:$P,Frequency!$B45,'OTV-广告位'!$Q:$Q,'OTV-广告位'!$Q$6)</f>
        <v>0</v>
      </c>
      <c r="AH45" s="22">
        <f>SUMIFS('OTV-广告位'!$X:$X,'OTV-广告位'!$R:$R,Frequency!AH$39,'OTV-广告位'!$P:$P,Frequency!$B45,'OTV-广告位'!$Q:$Q,'OTV-广告位'!$Q$6)</f>
        <v>0</v>
      </c>
      <c r="AI45" s="22">
        <f>SUMIFS('OTV-广告位'!$X:$X,'OTV-广告位'!$R:$R,Frequency!AI$39,'OTV-广告位'!$P:$P,Frequency!$B45,'OTV-广告位'!$B:$B,'OTV-广告位'!$B$6)</f>
        <v>0</v>
      </c>
      <c r="AJ45" s="22">
        <f>SUMIFS('OTV-广告位'!$X:$X,'OTV-广告位'!$R:$R,Frequency!AJ$39,'OTV-广告位'!$P:$P,Frequency!$B45,'OTV-广告位'!$B:$B,'OTV-广告位'!$B$6)</f>
        <v>0</v>
      </c>
      <c r="AK45" s="22">
        <f>SUMIFS('OTV-广告位'!$Y:$Y,'OTV-广告位'!$R:$R,Frequency!AK$39,'OTV-广告位'!$P:$P,Frequency!$B45,'OTV-广告位'!$Q:$Q,'OTV-广告位'!$Q$6)</f>
        <v>0</v>
      </c>
      <c r="AL45" s="22">
        <f>SUMIFS('OTV-广告位'!$Y:$Y,'OTV-广告位'!$R:$R,Frequency!AL$39,'OTV-广告位'!$P:$P,Frequency!$B45,'OTV-广告位'!$Q:$Q,'OTV-广告位'!$Q$6)</f>
        <v>0</v>
      </c>
      <c r="AM45" s="22">
        <f>SUMIFS('OTV-广告位'!$Y:$Y,'OTV-广告位'!$R:$R,Frequency!AM$39,'OTV-广告位'!$P:$P,Frequency!$B45,'OTV-广告位'!$Q:$Q,'OTV-广告位'!$Q$6)</f>
        <v>0</v>
      </c>
      <c r="AN45" s="22">
        <f>SUMIFS('OTV-广告位'!$Y:$Y,'OTV-广告位'!$R:$R,Frequency!AN$39,'OTV-广告位'!$P:$P,Frequency!$B45,'OTV-广告位'!$B:$B,'OTV-广告位'!$B$6)</f>
        <v>0</v>
      </c>
      <c r="AO45" s="22">
        <f>SUMIFS('OTV-广告位'!$Y:$Y,'OTV-广告位'!$R:$R,Frequency!AO$39,'OTV-广告位'!$P:$P,Frequency!$B45,'OTV-广告位'!$B:$B,'OTV-广告位'!$B$6)</f>
        <v>0</v>
      </c>
      <c r="AP45" s="22">
        <f>SUMIFS('OTV-广告位'!$Z:$Z,'OTV-广告位'!$R:$R,Frequency!AP$39,'OTV-广告位'!$P:$P,Frequency!$B45,'OTV-广告位'!$Q:$Q,'OTV-广告位'!$Q$6)</f>
        <v>0</v>
      </c>
      <c r="AQ45" s="22">
        <f>SUMIFS('OTV-广告位'!$Z:$Z,'OTV-广告位'!$R:$R,Frequency!AQ$39,'OTV-广告位'!$P:$P,Frequency!$B45,'OTV-广告位'!$Q:$Q,'OTV-广告位'!$Q$6)</f>
        <v>0</v>
      </c>
      <c r="AR45" s="22">
        <f>SUMIFS('OTV-广告位'!$Z:$Z,'OTV-广告位'!$R:$R,Frequency!AR$39,'OTV-广告位'!$P:$P,Frequency!$B45,'OTV-广告位'!$Q:$Q,'OTV-广告位'!$Q$6)</f>
        <v>0</v>
      </c>
      <c r="AS45" s="22">
        <f>SUMIFS('OTV-广告位'!$Z:$Z,'OTV-广告位'!$R:$R,Frequency!AS$39,'OTV-广告位'!$P:$P,Frequency!$B45,'OTV-广告位'!$B:$B,'OTV-广告位'!$B$6)</f>
        <v>0</v>
      </c>
      <c r="AT45" s="22">
        <f>SUMIFS('OTV-广告位'!$Z:$Z,'OTV-广告位'!$R:$R,Frequency!AT$39,'OTV-广告位'!$P:$P,Frequency!$B45,'OTV-广告位'!$B:$B,'OTV-广告位'!$B$6)</f>
        <v>0</v>
      </c>
      <c r="AU45" s="22">
        <f>SUMIFS('OTV-广告位'!$AA:$AA,'OTV-广告位'!$R:$R,Frequency!AU$39,'OTV-广告位'!$P:$P,Frequency!$B45,'OTV-广告位'!$Q:$Q,'OTV-广告位'!$Q$6)</f>
        <v>0</v>
      </c>
      <c r="AV45" s="22">
        <f>SUMIFS('OTV-广告位'!$AA:$AA,'OTV-广告位'!$R:$R,Frequency!AV$39,'OTV-广告位'!$P:$P,Frequency!$B45,'OTV-广告位'!$Q:$Q,'OTV-广告位'!$Q$6)</f>
        <v>0</v>
      </c>
      <c r="AW45" s="22">
        <f>SUMIFS('OTV-广告位'!$AA:$AA,'OTV-广告位'!$R:$R,Frequency!AW$39,'OTV-广告位'!$P:$P,Frequency!$B45,'OTV-广告位'!$Q:$Q,'OTV-广告位'!$Q$6)</f>
        <v>0</v>
      </c>
      <c r="AX45" s="22">
        <f>SUMIFS('OTV-广告位'!$AA:$AA,'OTV-广告位'!$R:$R,Frequency!AX$39,'OTV-广告位'!$P:$P,Frequency!$B45,'OTV-广告位'!$B:$B,'OTV-广告位'!$B$6)</f>
        <v>0</v>
      </c>
      <c r="AY45" s="22">
        <f>SUMIFS('OTV-广告位'!$AA:$AA,'OTV-广告位'!$R:$R,Frequency!AY$39,'OTV-广告位'!$P:$P,Frequency!$B45,'OTV-广告位'!$B:$B,'OTV-广告位'!$B$6)</f>
        <v>0</v>
      </c>
      <c r="AZ45" s="22">
        <f>SUMIFS('OTV-广告位'!$AB:$AB,'OTV-广告位'!$R:$R,Frequency!AZ$39,'OTV-广告位'!$P:$P,Frequency!$B45,'OTV-广告位'!$Q:$Q,'OTV-广告位'!$Q$6)</f>
        <v>0</v>
      </c>
      <c r="BA45" s="22">
        <f>SUMIFS('OTV-广告位'!$AB:$AB,'OTV-广告位'!$R:$R,Frequency!BA$39,'OTV-广告位'!$P:$P,Frequency!$B45,'OTV-广告位'!$Q:$Q,'OTV-广告位'!$Q$6)</f>
        <v>0</v>
      </c>
      <c r="BB45" s="22">
        <f>SUMIFS('OTV-广告位'!$AB:$AB,'OTV-广告位'!$R:$R,Frequency!BB$39,'OTV-广告位'!$P:$P,Frequency!$B45,'OTV-广告位'!$Q:$Q,'OTV-广告位'!$Q$6)</f>
        <v>0</v>
      </c>
      <c r="BC45" s="22">
        <f>SUMIFS('OTV-广告位'!$AB:$AB,'OTV-广告位'!$R:$R,Frequency!BC$39,'OTV-广告位'!$P:$P,Frequency!$B45,'OTV-广告位'!$B:$B,'OTV-广告位'!$B$6)</f>
        <v>0</v>
      </c>
      <c r="BD45" s="22">
        <f>SUMIFS('OTV-广告位'!$AB:$AB,'OTV-广告位'!$R:$R,Frequency!BD$39,'OTV-广告位'!$P:$P,Frequency!$B45,'OTV-广告位'!$B:$B,'OTV-广告位'!$B$6)</f>
        <v>0</v>
      </c>
    </row>
    <row r="46" spans="2:56" hidden="1">
      <c r="B46" s="42" t="s">
        <v>118</v>
      </c>
      <c r="C46" s="26" t="e">
        <f t="shared" si="45"/>
        <v>#DIV/0!</v>
      </c>
      <c r="D46" s="26" t="e">
        <f t="shared" si="46"/>
        <v>#DIV/0!</v>
      </c>
      <c r="E46" s="26" t="e">
        <f t="shared" si="47"/>
        <v>#DIV/0!</v>
      </c>
      <c r="F46" s="26" t="e">
        <f t="shared" si="48"/>
        <v>#DIV/0!</v>
      </c>
      <c r="G46" s="26" t="e">
        <f t="shared" si="49"/>
        <v>#DIV/0!</v>
      </c>
      <c r="I46" s="19" t="str">
        <f t="shared" si="43"/>
        <v>昆明</v>
      </c>
      <c r="J46" s="68" t="e">
        <f t="shared" si="50"/>
        <v>#DIV/0!</v>
      </c>
      <c r="K46" s="68" t="e">
        <f t="shared" si="51"/>
        <v>#DIV/0!</v>
      </c>
      <c r="L46" s="68" t="e">
        <f t="shared" si="52"/>
        <v>#DIV/0!</v>
      </c>
      <c r="M46" s="68" t="e">
        <f t="shared" si="53"/>
        <v>#DIV/0!</v>
      </c>
      <c r="N46" s="68" t="e">
        <f t="shared" si="54"/>
        <v>#DIV/0!</v>
      </c>
      <c r="P46" s="62" t="str">
        <f t="shared" si="55"/>
        <v>昆明</v>
      </c>
      <c r="Q46" s="22">
        <f>SUMIFS('OTV-广告位'!$S:$S,'OTV-广告位'!$R:$R,Frequency!Q$39,'OTV-广告位'!$P:$P,Frequency!$B46,'OTV-广告位'!$Q:$Q,'OTV-广告位'!$Q$6)</f>
        <v>0</v>
      </c>
      <c r="R46" s="22">
        <f>SUMIFS('OTV-广告位'!$S:$S,'OTV-广告位'!$R:$R,Frequency!R$39,'OTV-广告位'!$P:$P,Frequency!$B46,'OTV-广告位'!$Q:$Q,'OTV-广告位'!$Q$6)</f>
        <v>0</v>
      </c>
      <c r="S46" s="22">
        <f>SUMIFS('OTV-广告位'!$S:$S,'OTV-广告位'!$R:$R,Frequency!S$39,'OTV-广告位'!$P:$P,Frequency!$B46,'OTV-广告位'!$Q:$Q,'OTV-广告位'!$Q$6)</f>
        <v>0</v>
      </c>
      <c r="T46" s="22">
        <f>SUMIFS('OTV-广告位'!$S:$S,'OTV-广告位'!$R:$R,Frequency!T$39,'OTV-广告位'!$P:$P,Frequency!$B46,'OTV-广告位'!$B:$B,'OTV-广告位'!$B$6)</f>
        <v>0</v>
      </c>
      <c r="U46" s="22">
        <f>SUMIFS('OTV-广告位'!$S:$S,'OTV-广告位'!$R:$R,Frequency!U$39,'OTV-广告位'!$P:$P,Frequency!$B46,'OTV-广告位'!$B:$B,'OTV-广告位'!$B$6)</f>
        <v>0</v>
      </c>
      <c r="V46" s="22">
        <f>SUMIFS('OTV-广告位'!$U:$U,'OTV-广告位'!$R:$R,Frequency!V$39,'OTV-广告位'!$P:$P,Frequency!$B46,'OTV-广告位'!$Q:$Q,'OTV-广告位'!$Q$6)</f>
        <v>0</v>
      </c>
      <c r="W46" s="22">
        <f>SUMIFS('OTV-广告位'!$U:$U,'OTV-广告位'!$R:$R,Frequency!W$39,'OTV-广告位'!$P:$P,Frequency!$B46,'OTV-广告位'!$Q:$Q,'OTV-广告位'!$Q$6)</f>
        <v>0</v>
      </c>
      <c r="X46" s="22">
        <f>SUMIFS('OTV-广告位'!$U:$U,'OTV-广告位'!$R:$R,Frequency!X$39,'OTV-广告位'!$P:$P,Frequency!$B46,'OTV-广告位'!$Q:$Q,'OTV-广告位'!$Q$6)</f>
        <v>0</v>
      </c>
      <c r="Y46" s="22">
        <f>SUMIFS('OTV-广告位'!$U:$U,'OTV-广告位'!$R:$R,Frequency!Y$39,'OTV-广告位'!$P:$P,Frequency!$B46,'OTV-广告位'!$B:$B,'OTV-广告位'!$B$6)</f>
        <v>0</v>
      </c>
      <c r="Z46" s="22">
        <f>SUMIFS('OTV-广告位'!$U:$U,'OTV-广告位'!$R:$R,Frequency!Z$39,'OTV-广告位'!$P:$P,Frequency!$B46,'OTV-广告位'!$B:$B,'OTV-广告位'!$B$6)</f>
        <v>0</v>
      </c>
      <c r="AA46" s="22">
        <f>SUMIFS('OTV-广告位'!$W:$W,'OTV-广告位'!$R:$R,Frequency!AA$39,'OTV-广告位'!$P:$P,Frequency!$B46,'OTV-广告位'!$Q:$Q,'OTV-广告位'!$Q$6)</f>
        <v>0</v>
      </c>
      <c r="AB46" s="22">
        <f>SUMIFS('OTV-广告位'!$W:$W,'OTV-广告位'!$R:$R,Frequency!AB$39,'OTV-广告位'!$P:$P,Frequency!$B46,'OTV-广告位'!$Q:$Q,'OTV-广告位'!$Q$6)</f>
        <v>0</v>
      </c>
      <c r="AC46" s="22">
        <f>SUMIFS('OTV-广告位'!$W:$W,'OTV-广告位'!$R:$R,Frequency!AC$39,'OTV-广告位'!$P:$P,Frequency!$B46,'OTV-广告位'!$Q:$Q,'OTV-广告位'!$Q$6)</f>
        <v>0</v>
      </c>
      <c r="AD46" s="22">
        <f>SUMIFS('OTV-广告位'!$W:$W,'OTV-广告位'!$R:$R,Frequency!AD$39,'OTV-广告位'!$P:$P,Frequency!$B46,'OTV-广告位'!$B:$B,'OTV-广告位'!$B$6)</f>
        <v>0</v>
      </c>
      <c r="AE46" s="22">
        <f>SUMIFS('OTV-广告位'!$W:$W,'OTV-广告位'!$R:$R,Frequency!AE$39,'OTV-广告位'!$P:$P,Frequency!$B46,'OTV-广告位'!$B:$B,'OTV-广告位'!$B$6)</f>
        <v>0</v>
      </c>
      <c r="AF46" s="22">
        <f>SUMIFS('OTV-广告位'!$X:$X,'OTV-广告位'!$R:$R,Frequency!AF$39,'OTV-广告位'!$P:$P,Frequency!$B46,'OTV-广告位'!$Q:$Q,'OTV-广告位'!$Q$6)</f>
        <v>0</v>
      </c>
      <c r="AG46" s="22">
        <f>SUMIFS('OTV-广告位'!$X:$X,'OTV-广告位'!$R:$R,Frequency!AG$39,'OTV-广告位'!$P:$P,Frequency!$B46,'OTV-广告位'!$Q:$Q,'OTV-广告位'!$Q$6)</f>
        <v>0</v>
      </c>
      <c r="AH46" s="22">
        <f>SUMIFS('OTV-广告位'!$X:$X,'OTV-广告位'!$R:$R,Frequency!AH$39,'OTV-广告位'!$P:$P,Frequency!$B46,'OTV-广告位'!$Q:$Q,'OTV-广告位'!$Q$6)</f>
        <v>0</v>
      </c>
      <c r="AI46" s="22">
        <f>SUMIFS('OTV-广告位'!$X:$X,'OTV-广告位'!$R:$R,Frequency!AI$39,'OTV-广告位'!$P:$P,Frequency!$B46,'OTV-广告位'!$B:$B,'OTV-广告位'!$B$6)</f>
        <v>0</v>
      </c>
      <c r="AJ46" s="22">
        <f>SUMIFS('OTV-广告位'!$X:$X,'OTV-广告位'!$R:$R,Frequency!AJ$39,'OTV-广告位'!$P:$P,Frequency!$B46,'OTV-广告位'!$B:$B,'OTV-广告位'!$B$6)</f>
        <v>0</v>
      </c>
      <c r="AK46" s="22">
        <f>SUMIFS('OTV-广告位'!$Y:$Y,'OTV-广告位'!$R:$R,Frequency!AK$39,'OTV-广告位'!$P:$P,Frequency!$B46,'OTV-广告位'!$Q:$Q,'OTV-广告位'!$Q$6)</f>
        <v>0</v>
      </c>
      <c r="AL46" s="22">
        <f>SUMIFS('OTV-广告位'!$Y:$Y,'OTV-广告位'!$R:$R,Frequency!AL$39,'OTV-广告位'!$P:$P,Frequency!$B46,'OTV-广告位'!$Q:$Q,'OTV-广告位'!$Q$6)</f>
        <v>0</v>
      </c>
      <c r="AM46" s="22">
        <f>SUMIFS('OTV-广告位'!$Y:$Y,'OTV-广告位'!$R:$R,Frequency!AM$39,'OTV-广告位'!$P:$P,Frequency!$B46,'OTV-广告位'!$Q:$Q,'OTV-广告位'!$Q$6)</f>
        <v>0</v>
      </c>
      <c r="AN46" s="22">
        <f>SUMIFS('OTV-广告位'!$Y:$Y,'OTV-广告位'!$R:$R,Frequency!AN$39,'OTV-广告位'!$P:$P,Frequency!$B46,'OTV-广告位'!$B:$B,'OTV-广告位'!$B$6)</f>
        <v>0</v>
      </c>
      <c r="AO46" s="22">
        <f>SUMIFS('OTV-广告位'!$Y:$Y,'OTV-广告位'!$R:$R,Frequency!AO$39,'OTV-广告位'!$P:$P,Frequency!$B46,'OTV-广告位'!$B:$B,'OTV-广告位'!$B$6)</f>
        <v>0</v>
      </c>
      <c r="AP46" s="22">
        <f>SUMIFS('OTV-广告位'!$Z:$Z,'OTV-广告位'!$R:$R,Frequency!AP$39,'OTV-广告位'!$P:$P,Frequency!$B46,'OTV-广告位'!$Q:$Q,'OTV-广告位'!$Q$6)</f>
        <v>0</v>
      </c>
      <c r="AQ46" s="22">
        <f>SUMIFS('OTV-广告位'!$Z:$Z,'OTV-广告位'!$R:$R,Frequency!AQ$39,'OTV-广告位'!$P:$P,Frequency!$B46,'OTV-广告位'!$Q:$Q,'OTV-广告位'!$Q$6)</f>
        <v>0</v>
      </c>
      <c r="AR46" s="22">
        <f>SUMIFS('OTV-广告位'!$Z:$Z,'OTV-广告位'!$R:$R,Frequency!AR$39,'OTV-广告位'!$P:$P,Frequency!$B46,'OTV-广告位'!$Q:$Q,'OTV-广告位'!$Q$6)</f>
        <v>0</v>
      </c>
      <c r="AS46" s="22">
        <f>SUMIFS('OTV-广告位'!$Z:$Z,'OTV-广告位'!$R:$R,Frequency!AS$39,'OTV-广告位'!$P:$P,Frequency!$B46,'OTV-广告位'!$B:$B,'OTV-广告位'!$B$6)</f>
        <v>0</v>
      </c>
      <c r="AT46" s="22">
        <f>SUMIFS('OTV-广告位'!$Z:$Z,'OTV-广告位'!$R:$R,Frequency!AT$39,'OTV-广告位'!$P:$P,Frequency!$B46,'OTV-广告位'!$B:$B,'OTV-广告位'!$B$6)</f>
        <v>0</v>
      </c>
      <c r="AU46" s="22">
        <f>SUMIFS('OTV-广告位'!$AA:$AA,'OTV-广告位'!$R:$R,Frequency!AU$39,'OTV-广告位'!$P:$P,Frequency!$B46,'OTV-广告位'!$Q:$Q,'OTV-广告位'!$Q$6)</f>
        <v>0</v>
      </c>
      <c r="AV46" s="22">
        <f>SUMIFS('OTV-广告位'!$AA:$AA,'OTV-广告位'!$R:$R,Frequency!AV$39,'OTV-广告位'!$P:$P,Frequency!$B46,'OTV-广告位'!$Q:$Q,'OTV-广告位'!$Q$6)</f>
        <v>0</v>
      </c>
      <c r="AW46" s="22">
        <f>SUMIFS('OTV-广告位'!$AA:$AA,'OTV-广告位'!$R:$R,Frequency!AW$39,'OTV-广告位'!$P:$P,Frequency!$B46,'OTV-广告位'!$Q:$Q,'OTV-广告位'!$Q$6)</f>
        <v>0</v>
      </c>
      <c r="AX46" s="22">
        <f>SUMIFS('OTV-广告位'!$AA:$AA,'OTV-广告位'!$R:$R,Frequency!AX$39,'OTV-广告位'!$P:$P,Frequency!$B46,'OTV-广告位'!$B:$B,'OTV-广告位'!$B$6)</f>
        <v>0</v>
      </c>
      <c r="AY46" s="22">
        <f>SUMIFS('OTV-广告位'!$AA:$AA,'OTV-广告位'!$R:$R,Frequency!AY$39,'OTV-广告位'!$P:$P,Frequency!$B46,'OTV-广告位'!$B:$B,'OTV-广告位'!$B$6)</f>
        <v>0</v>
      </c>
      <c r="AZ46" s="22">
        <f>SUMIFS('OTV-广告位'!$AB:$AB,'OTV-广告位'!$R:$R,Frequency!AZ$39,'OTV-广告位'!$P:$P,Frequency!$B46,'OTV-广告位'!$Q:$Q,'OTV-广告位'!$Q$6)</f>
        <v>0</v>
      </c>
      <c r="BA46" s="22">
        <f>SUMIFS('OTV-广告位'!$AB:$AB,'OTV-广告位'!$R:$R,Frequency!BA$39,'OTV-广告位'!$P:$P,Frequency!$B46,'OTV-广告位'!$Q:$Q,'OTV-广告位'!$Q$6)</f>
        <v>0</v>
      </c>
      <c r="BB46" s="22">
        <f>SUMIFS('OTV-广告位'!$AB:$AB,'OTV-广告位'!$R:$R,Frequency!BB$39,'OTV-广告位'!$P:$P,Frequency!$B46,'OTV-广告位'!$Q:$Q,'OTV-广告位'!$Q$6)</f>
        <v>0</v>
      </c>
      <c r="BC46" s="22">
        <f>SUMIFS('OTV-广告位'!$AB:$AB,'OTV-广告位'!$R:$R,Frequency!BC$39,'OTV-广告位'!$P:$P,Frequency!$B46,'OTV-广告位'!$B:$B,'OTV-广告位'!$B$6)</f>
        <v>0</v>
      </c>
      <c r="BD46" s="22">
        <f>SUMIFS('OTV-广告位'!$AB:$AB,'OTV-广告位'!$R:$R,Frequency!BD$39,'OTV-广告位'!$P:$P,Frequency!$B46,'OTV-广告位'!$B:$B,'OTV-广告位'!$B$6)</f>
        <v>0</v>
      </c>
    </row>
    <row r="47" spans="2:56" hidden="1">
      <c r="B47" s="42" t="s">
        <v>119</v>
      </c>
      <c r="C47" s="26" t="e">
        <f t="shared" si="45"/>
        <v>#DIV/0!</v>
      </c>
      <c r="D47" s="26" t="e">
        <f t="shared" si="46"/>
        <v>#DIV/0!</v>
      </c>
      <c r="E47" s="26" t="e">
        <f t="shared" si="47"/>
        <v>#DIV/0!</v>
      </c>
      <c r="F47" s="26" t="e">
        <f t="shared" si="48"/>
        <v>#DIV/0!</v>
      </c>
      <c r="G47" s="26" t="e">
        <f t="shared" si="49"/>
        <v>#DIV/0!</v>
      </c>
      <c r="I47" s="19" t="str">
        <f t="shared" si="43"/>
        <v>佛山</v>
      </c>
      <c r="J47" s="68" t="e">
        <f t="shared" si="50"/>
        <v>#DIV/0!</v>
      </c>
      <c r="K47" s="68" t="e">
        <f t="shared" si="51"/>
        <v>#DIV/0!</v>
      </c>
      <c r="L47" s="68" t="e">
        <f t="shared" si="52"/>
        <v>#DIV/0!</v>
      </c>
      <c r="M47" s="68" t="e">
        <f t="shared" si="53"/>
        <v>#DIV/0!</v>
      </c>
      <c r="N47" s="68" t="e">
        <f t="shared" si="54"/>
        <v>#DIV/0!</v>
      </c>
      <c r="P47" s="62" t="str">
        <f t="shared" si="55"/>
        <v>佛山</v>
      </c>
      <c r="Q47" s="22">
        <f>SUMIFS('OTV-广告位'!$S:$S,'OTV-广告位'!$R:$R,Frequency!Q$39,'OTV-广告位'!$P:$P,Frequency!$B47,'OTV-广告位'!$Q:$Q,'OTV-广告位'!$Q$6)</f>
        <v>0</v>
      </c>
      <c r="R47" s="22">
        <f>SUMIFS('OTV-广告位'!$S:$S,'OTV-广告位'!$R:$R,Frequency!R$39,'OTV-广告位'!$P:$P,Frequency!$B47,'OTV-广告位'!$Q:$Q,'OTV-广告位'!$Q$6)</f>
        <v>0</v>
      </c>
      <c r="S47" s="22">
        <f>SUMIFS('OTV-广告位'!$S:$S,'OTV-广告位'!$R:$R,Frequency!S$39,'OTV-广告位'!$P:$P,Frequency!$B47,'OTV-广告位'!$Q:$Q,'OTV-广告位'!$Q$6)</f>
        <v>0</v>
      </c>
      <c r="T47" s="22">
        <f>SUMIFS('OTV-广告位'!$S:$S,'OTV-广告位'!$R:$R,Frequency!T$39,'OTV-广告位'!$P:$P,Frequency!$B47,'OTV-广告位'!$B:$B,'OTV-广告位'!$B$6)</f>
        <v>0</v>
      </c>
      <c r="U47" s="22">
        <f>SUMIFS('OTV-广告位'!$S:$S,'OTV-广告位'!$R:$R,Frequency!U$39,'OTV-广告位'!$P:$P,Frequency!$B47,'OTV-广告位'!$B:$B,'OTV-广告位'!$B$6)</f>
        <v>0</v>
      </c>
      <c r="V47" s="22">
        <f>SUMIFS('OTV-广告位'!$U:$U,'OTV-广告位'!$R:$R,Frequency!V$39,'OTV-广告位'!$P:$P,Frequency!$B47,'OTV-广告位'!$Q:$Q,'OTV-广告位'!$Q$6)</f>
        <v>0</v>
      </c>
      <c r="W47" s="22">
        <f>SUMIFS('OTV-广告位'!$U:$U,'OTV-广告位'!$R:$R,Frequency!W$39,'OTV-广告位'!$P:$P,Frequency!$B47,'OTV-广告位'!$Q:$Q,'OTV-广告位'!$Q$6)</f>
        <v>0</v>
      </c>
      <c r="X47" s="22">
        <f>SUMIFS('OTV-广告位'!$U:$U,'OTV-广告位'!$R:$R,Frequency!X$39,'OTV-广告位'!$P:$P,Frequency!$B47,'OTV-广告位'!$Q:$Q,'OTV-广告位'!$Q$6)</f>
        <v>0</v>
      </c>
      <c r="Y47" s="22">
        <f>SUMIFS('OTV-广告位'!$U:$U,'OTV-广告位'!$R:$R,Frequency!Y$39,'OTV-广告位'!$P:$P,Frequency!$B47,'OTV-广告位'!$B:$B,'OTV-广告位'!$B$6)</f>
        <v>0</v>
      </c>
      <c r="Z47" s="22">
        <f>SUMIFS('OTV-广告位'!$U:$U,'OTV-广告位'!$R:$R,Frequency!Z$39,'OTV-广告位'!$P:$P,Frequency!$B47,'OTV-广告位'!$B:$B,'OTV-广告位'!$B$6)</f>
        <v>0</v>
      </c>
      <c r="AA47" s="22">
        <f>SUMIFS('OTV-广告位'!$W:$W,'OTV-广告位'!$R:$R,Frequency!AA$39,'OTV-广告位'!$P:$P,Frequency!$B47,'OTV-广告位'!$Q:$Q,'OTV-广告位'!$Q$6)</f>
        <v>0</v>
      </c>
      <c r="AB47" s="22">
        <f>SUMIFS('OTV-广告位'!$W:$W,'OTV-广告位'!$R:$R,Frequency!AB$39,'OTV-广告位'!$P:$P,Frequency!$B47,'OTV-广告位'!$Q:$Q,'OTV-广告位'!$Q$6)</f>
        <v>0</v>
      </c>
      <c r="AC47" s="22">
        <f>SUMIFS('OTV-广告位'!$W:$W,'OTV-广告位'!$R:$R,Frequency!AC$39,'OTV-广告位'!$P:$P,Frequency!$B47,'OTV-广告位'!$Q:$Q,'OTV-广告位'!$Q$6)</f>
        <v>0</v>
      </c>
      <c r="AD47" s="22">
        <f>SUMIFS('OTV-广告位'!$W:$W,'OTV-广告位'!$R:$R,Frequency!AD$39,'OTV-广告位'!$P:$P,Frequency!$B47,'OTV-广告位'!$B:$B,'OTV-广告位'!$B$6)</f>
        <v>0</v>
      </c>
      <c r="AE47" s="22">
        <f>SUMIFS('OTV-广告位'!$W:$W,'OTV-广告位'!$R:$R,Frequency!AE$39,'OTV-广告位'!$P:$P,Frequency!$B47,'OTV-广告位'!$B:$B,'OTV-广告位'!$B$6)</f>
        <v>0</v>
      </c>
      <c r="AF47" s="22">
        <f>SUMIFS('OTV-广告位'!$X:$X,'OTV-广告位'!$R:$R,Frequency!AF$39,'OTV-广告位'!$P:$P,Frequency!$B47,'OTV-广告位'!$Q:$Q,'OTV-广告位'!$Q$6)</f>
        <v>0</v>
      </c>
      <c r="AG47" s="22">
        <f>SUMIFS('OTV-广告位'!$X:$X,'OTV-广告位'!$R:$R,Frequency!AG$39,'OTV-广告位'!$P:$P,Frequency!$B47,'OTV-广告位'!$Q:$Q,'OTV-广告位'!$Q$6)</f>
        <v>0</v>
      </c>
      <c r="AH47" s="22">
        <f>SUMIFS('OTV-广告位'!$X:$X,'OTV-广告位'!$R:$R,Frequency!AH$39,'OTV-广告位'!$P:$P,Frequency!$B47,'OTV-广告位'!$Q:$Q,'OTV-广告位'!$Q$6)</f>
        <v>0</v>
      </c>
      <c r="AI47" s="22">
        <f>SUMIFS('OTV-广告位'!$X:$X,'OTV-广告位'!$R:$R,Frequency!AI$39,'OTV-广告位'!$P:$P,Frequency!$B47,'OTV-广告位'!$B:$B,'OTV-广告位'!$B$6)</f>
        <v>0</v>
      </c>
      <c r="AJ47" s="22">
        <f>SUMIFS('OTV-广告位'!$X:$X,'OTV-广告位'!$R:$R,Frequency!AJ$39,'OTV-广告位'!$P:$P,Frequency!$B47,'OTV-广告位'!$B:$B,'OTV-广告位'!$B$6)</f>
        <v>0</v>
      </c>
      <c r="AK47" s="22">
        <f>SUMIFS('OTV-广告位'!$Y:$Y,'OTV-广告位'!$R:$R,Frequency!AK$39,'OTV-广告位'!$P:$P,Frequency!$B47,'OTV-广告位'!$Q:$Q,'OTV-广告位'!$Q$6)</f>
        <v>0</v>
      </c>
      <c r="AL47" s="22">
        <f>SUMIFS('OTV-广告位'!$Y:$Y,'OTV-广告位'!$R:$R,Frequency!AL$39,'OTV-广告位'!$P:$P,Frequency!$B47,'OTV-广告位'!$Q:$Q,'OTV-广告位'!$Q$6)</f>
        <v>0</v>
      </c>
      <c r="AM47" s="22">
        <f>SUMIFS('OTV-广告位'!$Y:$Y,'OTV-广告位'!$R:$R,Frequency!AM$39,'OTV-广告位'!$P:$P,Frequency!$B47,'OTV-广告位'!$Q:$Q,'OTV-广告位'!$Q$6)</f>
        <v>0</v>
      </c>
      <c r="AN47" s="22">
        <f>SUMIFS('OTV-广告位'!$Y:$Y,'OTV-广告位'!$R:$R,Frequency!AN$39,'OTV-广告位'!$P:$P,Frequency!$B47,'OTV-广告位'!$B:$B,'OTV-广告位'!$B$6)</f>
        <v>0</v>
      </c>
      <c r="AO47" s="22">
        <f>SUMIFS('OTV-广告位'!$Y:$Y,'OTV-广告位'!$R:$R,Frequency!AO$39,'OTV-广告位'!$P:$P,Frequency!$B47,'OTV-广告位'!$B:$B,'OTV-广告位'!$B$6)</f>
        <v>0</v>
      </c>
      <c r="AP47" s="22">
        <f>SUMIFS('OTV-广告位'!$Z:$Z,'OTV-广告位'!$R:$R,Frequency!AP$39,'OTV-广告位'!$P:$P,Frequency!$B47,'OTV-广告位'!$Q:$Q,'OTV-广告位'!$Q$6)</f>
        <v>0</v>
      </c>
      <c r="AQ47" s="22">
        <f>SUMIFS('OTV-广告位'!$Z:$Z,'OTV-广告位'!$R:$R,Frequency!AQ$39,'OTV-广告位'!$P:$P,Frequency!$B47,'OTV-广告位'!$Q:$Q,'OTV-广告位'!$Q$6)</f>
        <v>0</v>
      </c>
      <c r="AR47" s="22">
        <f>SUMIFS('OTV-广告位'!$Z:$Z,'OTV-广告位'!$R:$R,Frequency!AR$39,'OTV-广告位'!$P:$P,Frequency!$B47,'OTV-广告位'!$Q:$Q,'OTV-广告位'!$Q$6)</f>
        <v>0</v>
      </c>
      <c r="AS47" s="22">
        <f>SUMIFS('OTV-广告位'!$Z:$Z,'OTV-广告位'!$R:$R,Frequency!AS$39,'OTV-广告位'!$P:$P,Frequency!$B47,'OTV-广告位'!$B:$B,'OTV-广告位'!$B$6)</f>
        <v>0</v>
      </c>
      <c r="AT47" s="22">
        <f>SUMIFS('OTV-广告位'!$Z:$Z,'OTV-广告位'!$R:$R,Frequency!AT$39,'OTV-广告位'!$P:$P,Frequency!$B47,'OTV-广告位'!$B:$B,'OTV-广告位'!$B$6)</f>
        <v>0</v>
      </c>
      <c r="AU47" s="22">
        <f>SUMIFS('OTV-广告位'!$AA:$AA,'OTV-广告位'!$R:$R,Frequency!AU$39,'OTV-广告位'!$P:$P,Frequency!$B47,'OTV-广告位'!$Q:$Q,'OTV-广告位'!$Q$6)</f>
        <v>0</v>
      </c>
      <c r="AV47" s="22">
        <f>SUMIFS('OTV-广告位'!$AA:$AA,'OTV-广告位'!$R:$R,Frequency!AV$39,'OTV-广告位'!$P:$P,Frequency!$B47,'OTV-广告位'!$Q:$Q,'OTV-广告位'!$Q$6)</f>
        <v>0</v>
      </c>
      <c r="AW47" s="22">
        <f>SUMIFS('OTV-广告位'!$AA:$AA,'OTV-广告位'!$R:$R,Frequency!AW$39,'OTV-广告位'!$P:$P,Frequency!$B47,'OTV-广告位'!$Q:$Q,'OTV-广告位'!$Q$6)</f>
        <v>0</v>
      </c>
      <c r="AX47" s="22">
        <f>SUMIFS('OTV-广告位'!$AA:$AA,'OTV-广告位'!$R:$R,Frequency!AX$39,'OTV-广告位'!$P:$P,Frequency!$B47,'OTV-广告位'!$B:$B,'OTV-广告位'!$B$6)</f>
        <v>0</v>
      </c>
      <c r="AY47" s="22">
        <f>SUMIFS('OTV-广告位'!$AA:$AA,'OTV-广告位'!$R:$R,Frequency!AY$39,'OTV-广告位'!$P:$P,Frequency!$B47,'OTV-广告位'!$B:$B,'OTV-广告位'!$B$6)</f>
        <v>0</v>
      </c>
      <c r="AZ47" s="22">
        <f>SUMIFS('OTV-广告位'!$AB:$AB,'OTV-广告位'!$R:$R,Frequency!AZ$39,'OTV-广告位'!$P:$P,Frequency!$B47,'OTV-广告位'!$Q:$Q,'OTV-广告位'!$Q$6)</f>
        <v>0</v>
      </c>
      <c r="BA47" s="22">
        <f>SUMIFS('OTV-广告位'!$AB:$AB,'OTV-广告位'!$R:$R,Frequency!BA$39,'OTV-广告位'!$P:$P,Frequency!$B47,'OTV-广告位'!$Q:$Q,'OTV-广告位'!$Q$6)</f>
        <v>0</v>
      </c>
      <c r="BB47" s="22">
        <f>SUMIFS('OTV-广告位'!$AB:$AB,'OTV-广告位'!$R:$R,Frequency!BB$39,'OTV-广告位'!$P:$P,Frequency!$B47,'OTV-广告位'!$Q:$Q,'OTV-广告位'!$Q$6)</f>
        <v>0</v>
      </c>
      <c r="BC47" s="22">
        <f>SUMIFS('OTV-广告位'!$AB:$AB,'OTV-广告位'!$R:$R,Frequency!BC$39,'OTV-广告位'!$P:$P,Frequency!$B47,'OTV-广告位'!$B:$B,'OTV-广告位'!$B$6)</f>
        <v>0</v>
      </c>
      <c r="BD47" s="22">
        <f>SUMIFS('OTV-广告位'!$AB:$AB,'OTV-广告位'!$R:$R,Frequency!BD$39,'OTV-广告位'!$P:$P,Frequency!$B47,'OTV-广告位'!$B:$B,'OTV-广告位'!$B$6)</f>
        <v>0</v>
      </c>
    </row>
    <row r="48" spans="2:56" hidden="1">
      <c r="B48" s="42" t="s">
        <v>120</v>
      </c>
      <c r="C48" s="26" t="e">
        <f t="shared" si="45"/>
        <v>#DIV/0!</v>
      </c>
      <c r="D48" s="26" t="e">
        <f t="shared" si="46"/>
        <v>#DIV/0!</v>
      </c>
      <c r="E48" s="26" t="e">
        <f t="shared" si="47"/>
        <v>#DIV/0!</v>
      </c>
      <c r="F48" s="26" t="e">
        <f t="shared" si="48"/>
        <v>#DIV/0!</v>
      </c>
      <c r="G48" s="26" t="e">
        <f t="shared" si="49"/>
        <v>#DIV/0!</v>
      </c>
      <c r="I48" s="19" t="str">
        <f t="shared" si="43"/>
        <v>成都</v>
      </c>
      <c r="J48" s="68" t="e">
        <f t="shared" si="50"/>
        <v>#DIV/0!</v>
      </c>
      <c r="K48" s="68" t="e">
        <f t="shared" si="51"/>
        <v>#DIV/0!</v>
      </c>
      <c r="L48" s="68" t="e">
        <f t="shared" si="52"/>
        <v>#DIV/0!</v>
      </c>
      <c r="M48" s="68" t="e">
        <f t="shared" si="53"/>
        <v>#DIV/0!</v>
      </c>
      <c r="N48" s="68" t="e">
        <f t="shared" si="54"/>
        <v>#DIV/0!</v>
      </c>
      <c r="P48" s="62" t="str">
        <f t="shared" si="55"/>
        <v>成都</v>
      </c>
      <c r="Q48" s="22">
        <f>SUMIFS('OTV-广告位'!$S:$S,'OTV-广告位'!$R:$R,Frequency!Q$39,'OTV-广告位'!$P:$P,Frequency!$B48,'OTV-广告位'!$Q:$Q,'OTV-广告位'!$Q$6)</f>
        <v>0</v>
      </c>
      <c r="R48" s="22">
        <f>SUMIFS('OTV-广告位'!$S:$S,'OTV-广告位'!$R:$R,Frequency!R$39,'OTV-广告位'!$P:$P,Frequency!$B48,'OTV-广告位'!$Q:$Q,'OTV-广告位'!$Q$6)</f>
        <v>0</v>
      </c>
      <c r="S48" s="22">
        <f>SUMIFS('OTV-广告位'!$S:$S,'OTV-广告位'!$R:$R,Frequency!S$39,'OTV-广告位'!$P:$P,Frequency!$B48,'OTV-广告位'!$Q:$Q,'OTV-广告位'!$Q$6)</f>
        <v>0</v>
      </c>
      <c r="T48" s="22">
        <f>SUMIFS('OTV-广告位'!$S:$S,'OTV-广告位'!$R:$R,Frequency!T$39,'OTV-广告位'!$P:$P,Frequency!$B48,'OTV-广告位'!$B:$B,'OTV-广告位'!$B$6)</f>
        <v>0</v>
      </c>
      <c r="U48" s="22">
        <f>SUMIFS('OTV-广告位'!$S:$S,'OTV-广告位'!$R:$R,Frequency!U$39,'OTV-广告位'!$P:$P,Frequency!$B48,'OTV-广告位'!$B:$B,'OTV-广告位'!$B$6)</f>
        <v>0</v>
      </c>
      <c r="V48" s="22">
        <f>SUMIFS('OTV-广告位'!$U:$U,'OTV-广告位'!$R:$R,Frequency!V$39,'OTV-广告位'!$P:$P,Frequency!$B48,'OTV-广告位'!$Q:$Q,'OTV-广告位'!$Q$6)</f>
        <v>0</v>
      </c>
      <c r="W48" s="22">
        <f>SUMIFS('OTV-广告位'!$U:$U,'OTV-广告位'!$R:$R,Frequency!W$39,'OTV-广告位'!$P:$P,Frequency!$B48,'OTV-广告位'!$Q:$Q,'OTV-广告位'!$Q$6)</f>
        <v>0</v>
      </c>
      <c r="X48" s="22">
        <f>SUMIFS('OTV-广告位'!$U:$U,'OTV-广告位'!$R:$R,Frequency!X$39,'OTV-广告位'!$P:$P,Frequency!$B48,'OTV-广告位'!$Q:$Q,'OTV-广告位'!$Q$6)</f>
        <v>0</v>
      </c>
      <c r="Y48" s="22">
        <f>SUMIFS('OTV-广告位'!$U:$U,'OTV-广告位'!$R:$R,Frequency!Y$39,'OTV-广告位'!$P:$P,Frequency!$B48,'OTV-广告位'!$B:$B,'OTV-广告位'!$B$6)</f>
        <v>0</v>
      </c>
      <c r="Z48" s="22">
        <f>SUMIFS('OTV-广告位'!$U:$U,'OTV-广告位'!$R:$R,Frequency!Z$39,'OTV-广告位'!$P:$P,Frequency!$B48,'OTV-广告位'!$B:$B,'OTV-广告位'!$B$6)</f>
        <v>0</v>
      </c>
      <c r="AA48" s="22">
        <f>SUMIFS('OTV-广告位'!$W:$W,'OTV-广告位'!$R:$R,Frequency!AA$39,'OTV-广告位'!$P:$P,Frequency!$B48,'OTV-广告位'!$Q:$Q,'OTV-广告位'!$Q$6)</f>
        <v>0</v>
      </c>
      <c r="AB48" s="22">
        <f>SUMIFS('OTV-广告位'!$W:$W,'OTV-广告位'!$R:$R,Frequency!AB$39,'OTV-广告位'!$P:$P,Frequency!$B48,'OTV-广告位'!$Q:$Q,'OTV-广告位'!$Q$6)</f>
        <v>0</v>
      </c>
      <c r="AC48" s="22">
        <f>SUMIFS('OTV-广告位'!$W:$W,'OTV-广告位'!$R:$R,Frequency!AC$39,'OTV-广告位'!$P:$P,Frequency!$B48,'OTV-广告位'!$Q:$Q,'OTV-广告位'!$Q$6)</f>
        <v>0</v>
      </c>
      <c r="AD48" s="22">
        <f>SUMIFS('OTV-广告位'!$W:$W,'OTV-广告位'!$R:$R,Frequency!AD$39,'OTV-广告位'!$P:$P,Frequency!$B48,'OTV-广告位'!$B:$B,'OTV-广告位'!$B$6)</f>
        <v>0</v>
      </c>
      <c r="AE48" s="22">
        <f>SUMIFS('OTV-广告位'!$W:$W,'OTV-广告位'!$R:$R,Frequency!AE$39,'OTV-广告位'!$P:$P,Frequency!$B48,'OTV-广告位'!$B:$B,'OTV-广告位'!$B$6)</f>
        <v>0</v>
      </c>
      <c r="AF48" s="22">
        <f>SUMIFS('OTV-广告位'!$X:$X,'OTV-广告位'!$R:$R,Frequency!AF$39,'OTV-广告位'!$P:$P,Frequency!$B48,'OTV-广告位'!$Q:$Q,'OTV-广告位'!$Q$6)</f>
        <v>0</v>
      </c>
      <c r="AG48" s="22">
        <f>SUMIFS('OTV-广告位'!$X:$X,'OTV-广告位'!$R:$R,Frequency!AG$39,'OTV-广告位'!$P:$P,Frequency!$B48,'OTV-广告位'!$Q:$Q,'OTV-广告位'!$Q$6)</f>
        <v>0</v>
      </c>
      <c r="AH48" s="22">
        <f>SUMIFS('OTV-广告位'!$X:$X,'OTV-广告位'!$R:$R,Frequency!AH$39,'OTV-广告位'!$P:$P,Frequency!$B48,'OTV-广告位'!$Q:$Q,'OTV-广告位'!$Q$6)</f>
        <v>0</v>
      </c>
      <c r="AI48" s="22">
        <f>SUMIFS('OTV-广告位'!$X:$X,'OTV-广告位'!$R:$R,Frequency!AI$39,'OTV-广告位'!$P:$P,Frequency!$B48,'OTV-广告位'!$B:$B,'OTV-广告位'!$B$6)</f>
        <v>0</v>
      </c>
      <c r="AJ48" s="22">
        <f>SUMIFS('OTV-广告位'!$X:$X,'OTV-广告位'!$R:$R,Frequency!AJ$39,'OTV-广告位'!$P:$P,Frequency!$B48,'OTV-广告位'!$B:$B,'OTV-广告位'!$B$6)</f>
        <v>0</v>
      </c>
      <c r="AK48" s="22">
        <f>SUMIFS('OTV-广告位'!$Y:$Y,'OTV-广告位'!$R:$R,Frequency!AK$39,'OTV-广告位'!$P:$P,Frequency!$B48,'OTV-广告位'!$Q:$Q,'OTV-广告位'!$Q$6)</f>
        <v>0</v>
      </c>
      <c r="AL48" s="22">
        <f>SUMIFS('OTV-广告位'!$Y:$Y,'OTV-广告位'!$R:$R,Frequency!AL$39,'OTV-广告位'!$P:$P,Frequency!$B48,'OTV-广告位'!$Q:$Q,'OTV-广告位'!$Q$6)</f>
        <v>0</v>
      </c>
      <c r="AM48" s="22">
        <f>SUMIFS('OTV-广告位'!$Y:$Y,'OTV-广告位'!$R:$R,Frequency!AM$39,'OTV-广告位'!$P:$P,Frequency!$B48,'OTV-广告位'!$Q:$Q,'OTV-广告位'!$Q$6)</f>
        <v>0</v>
      </c>
      <c r="AN48" s="22">
        <f>SUMIFS('OTV-广告位'!$Y:$Y,'OTV-广告位'!$R:$R,Frequency!AN$39,'OTV-广告位'!$P:$P,Frequency!$B48,'OTV-广告位'!$B:$B,'OTV-广告位'!$B$6)</f>
        <v>0</v>
      </c>
      <c r="AO48" s="22">
        <f>SUMIFS('OTV-广告位'!$Y:$Y,'OTV-广告位'!$R:$R,Frequency!AO$39,'OTV-广告位'!$P:$P,Frequency!$B48,'OTV-广告位'!$B:$B,'OTV-广告位'!$B$6)</f>
        <v>0</v>
      </c>
      <c r="AP48" s="22">
        <f>SUMIFS('OTV-广告位'!$Z:$Z,'OTV-广告位'!$R:$R,Frequency!AP$39,'OTV-广告位'!$P:$P,Frequency!$B48,'OTV-广告位'!$Q:$Q,'OTV-广告位'!$Q$6)</f>
        <v>0</v>
      </c>
      <c r="AQ48" s="22">
        <f>SUMIFS('OTV-广告位'!$Z:$Z,'OTV-广告位'!$R:$R,Frequency!AQ$39,'OTV-广告位'!$P:$P,Frequency!$B48,'OTV-广告位'!$Q:$Q,'OTV-广告位'!$Q$6)</f>
        <v>0</v>
      </c>
      <c r="AR48" s="22">
        <f>SUMIFS('OTV-广告位'!$Z:$Z,'OTV-广告位'!$R:$R,Frequency!AR$39,'OTV-广告位'!$P:$P,Frequency!$B48,'OTV-广告位'!$Q:$Q,'OTV-广告位'!$Q$6)</f>
        <v>0</v>
      </c>
      <c r="AS48" s="22">
        <f>SUMIFS('OTV-广告位'!$Z:$Z,'OTV-广告位'!$R:$R,Frequency!AS$39,'OTV-广告位'!$P:$P,Frequency!$B48,'OTV-广告位'!$B:$B,'OTV-广告位'!$B$6)</f>
        <v>0</v>
      </c>
      <c r="AT48" s="22">
        <f>SUMIFS('OTV-广告位'!$Z:$Z,'OTV-广告位'!$R:$R,Frequency!AT$39,'OTV-广告位'!$P:$P,Frequency!$B48,'OTV-广告位'!$B:$B,'OTV-广告位'!$B$6)</f>
        <v>0</v>
      </c>
      <c r="AU48" s="22">
        <f>SUMIFS('OTV-广告位'!$AA:$AA,'OTV-广告位'!$R:$R,Frequency!AU$39,'OTV-广告位'!$P:$P,Frequency!$B48,'OTV-广告位'!$Q:$Q,'OTV-广告位'!$Q$6)</f>
        <v>0</v>
      </c>
      <c r="AV48" s="22">
        <f>SUMIFS('OTV-广告位'!$AA:$AA,'OTV-广告位'!$R:$R,Frequency!AV$39,'OTV-广告位'!$P:$P,Frequency!$B48,'OTV-广告位'!$Q:$Q,'OTV-广告位'!$Q$6)</f>
        <v>0</v>
      </c>
      <c r="AW48" s="22">
        <f>SUMIFS('OTV-广告位'!$AA:$AA,'OTV-广告位'!$R:$R,Frequency!AW$39,'OTV-广告位'!$P:$P,Frequency!$B48,'OTV-广告位'!$Q:$Q,'OTV-广告位'!$Q$6)</f>
        <v>0</v>
      </c>
      <c r="AX48" s="22">
        <f>SUMIFS('OTV-广告位'!$AA:$AA,'OTV-广告位'!$R:$R,Frequency!AX$39,'OTV-广告位'!$P:$P,Frequency!$B48,'OTV-广告位'!$B:$B,'OTV-广告位'!$B$6)</f>
        <v>0</v>
      </c>
      <c r="AY48" s="22">
        <f>SUMIFS('OTV-广告位'!$AA:$AA,'OTV-广告位'!$R:$R,Frequency!AY$39,'OTV-广告位'!$P:$P,Frequency!$B48,'OTV-广告位'!$B:$B,'OTV-广告位'!$B$6)</f>
        <v>0</v>
      </c>
      <c r="AZ48" s="22">
        <f>SUMIFS('OTV-广告位'!$AB:$AB,'OTV-广告位'!$R:$R,Frequency!AZ$39,'OTV-广告位'!$P:$P,Frequency!$B48,'OTV-广告位'!$Q:$Q,'OTV-广告位'!$Q$6)</f>
        <v>0</v>
      </c>
      <c r="BA48" s="22">
        <f>SUMIFS('OTV-广告位'!$AB:$AB,'OTV-广告位'!$R:$R,Frequency!BA$39,'OTV-广告位'!$P:$P,Frequency!$B48,'OTV-广告位'!$Q:$Q,'OTV-广告位'!$Q$6)</f>
        <v>0</v>
      </c>
      <c r="BB48" s="22">
        <f>SUMIFS('OTV-广告位'!$AB:$AB,'OTV-广告位'!$R:$R,Frequency!BB$39,'OTV-广告位'!$P:$P,Frequency!$B48,'OTV-广告位'!$Q:$Q,'OTV-广告位'!$Q$6)</f>
        <v>0</v>
      </c>
      <c r="BC48" s="22">
        <f>SUMIFS('OTV-广告位'!$AB:$AB,'OTV-广告位'!$R:$R,Frequency!BC$39,'OTV-广告位'!$P:$P,Frequency!$B48,'OTV-广告位'!$B:$B,'OTV-广告位'!$B$6)</f>
        <v>0</v>
      </c>
      <c r="BD48" s="22">
        <f>SUMIFS('OTV-广告位'!$AB:$AB,'OTV-广告位'!$R:$R,Frequency!BD$39,'OTV-广告位'!$P:$P,Frequency!$B48,'OTV-广告位'!$B:$B,'OTV-广告位'!$B$6)</f>
        <v>0</v>
      </c>
    </row>
    <row r="49" spans="2:56" hidden="1">
      <c r="B49" s="42" t="s">
        <v>3</v>
      </c>
      <c r="C49" s="26" t="e">
        <f t="shared" si="45"/>
        <v>#DIV/0!</v>
      </c>
      <c r="D49" s="26" t="e">
        <f t="shared" si="46"/>
        <v>#DIV/0!</v>
      </c>
      <c r="E49" s="26" t="e">
        <f t="shared" si="47"/>
        <v>#DIV/0!</v>
      </c>
      <c r="F49" s="26" t="e">
        <f t="shared" si="48"/>
        <v>#DIV/0!</v>
      </c>
      <c r="G49" s="26" t="e">
        <f t="shared" si="49"/>
        <v>#DIV/0!</v>
      </c>
      <c r="I49" s="19" t="str">
        <f t="shared" si="43"/>
        <v>南京</v>
      </c>
      <c r="J49" s="68" t="e">
        <f t="shared" si="50"/>
        <v>#DIV/0!</v>
      </c>
      <c r="K49" s="68" t="e">
        <f t="shared" si="51"/>
        <v>#DIV/0!</v>
      </c>
      <c r="L49" s="68" t="e">
        <f t="shared" si="52"/>
        <v>#DIV/0!</v>
      </c>
      <c r="M49" s="68" t="e">
        <f t="shared" si="53"/>
        <v>#DIV/0!</v>
      </c>
      <c r="N49" s="68" t="e">
        <f t="shared" si="54"/>
        <v>#DIV/0!</v>
      </c>
      <c r="P49" s="62" t="str">
        <f t="shared" si="55"/>
        <v>南京</v>
      </c>
      <c r="Q49" s="22">
        <f>SUMIFS('OTV-广告位'!$S:$S,'OTV-广告位'!$R:$R,Frequency!Q$39,'OTV-广告位'!$P:$P,Frequency!$B49,'OTV-广告位'!$Q:$Q,'OTV-广告位'!$Q$6)</f>
        <v>0</v>
      </c>
      <c r="R49" s="22">
        <f>SUMIFS('OTV-广告位'!$S:$S,'OTV-广告位'!$R:$R,Frequency!R$39,'OTV-广告位'!$P:$P,Frequency!$B49,'OTV-广告位'!$Q:$Q,'OTV-广告位'!$Q$6)</f>
        <v>0</v>
      </c>
      <c r="S49" s="22">
        <f>SUMIFS('OTV-广告位'!$S:$S,'OTV-广告位'!$R:$R,Frequency!S$39,'OTV-广告位'!$P:$P,Frequency!$B49,'OTV-广告位'!$Q:$Q,'OTV-广告位'!$Q$6)</f>
        <v>0</v>
      </c>
      <c r="T49" s="22">
        <f>SUMIFS('OTV-广告位'!$S:$S,'OTV-广告位'!$R:$R,Frequency!T$39,'OTV-广告位'!$P:$P,Frequency!$B49,'OTV-广告位'!$B:$B,'OTV-广告位'!$B$6)</f>
        <v>0</v>
      </c>
      <c r="U49" s="22">
        <f>SUMIFS('OTV-广告位'!$S:$S,'OTV-广告位'!$R:$R,Frequency!U$39,'OTV-广告位'!$P:$P,Frequency!$B49,'OTV-广告位'!$B:$B,'OTV-广告位'!$B$6)</f>
        <v>0</v>
      </c>
      <c r="V49" s="22">
        <f>SUMIFS('OTV-广告位'!$U:$U,'OTV-广告位'!$R:$R,Frequency!V$39,'OTV-广告位'!$P:$P,Frequency!$B49,'OTV-广告位'!$Q:$Q,'OTV-广告位'!$Q$6)</f>
        <v>0</v>
      </c>
      <c r="W49" s="22">
        <f>SUMIFS('OTV-广告位'!$U:$U,'OTV-广告位'!$R:$R,Frequency!W$39,'OTV-广告位'!$P:$P,Frequency!$B49,'OTV-广告位'!$Q:$Q,'OTV-广告位'!$Q$6)</f>
        <v>0</v>
      </c>
      <c r="X49" s="22">
        <f>SUMIFS('OTV-广告位'!$U:$U,'OTV-广告位'!$R:$R,Frequency!X$39,'OTV-广告位'!$P:$P,Frequency!$B49,'OTV-广告位'!$Q:$Q,'OTV-广告位'!$Q$6)</f>
        <v>0</v>
      </c>
      <c r="Y49" s="22">
        <f>SUMIFS('OTV-广告位'!$U:$U,'OTV-广告位'!$R:$R,Frequency!Y$39,'OTV-广告位'!$P:$P,Frequency!$B49,'OTV-广告位'!$B:$B,'OTV-广告位'!$B$6)</f>
        <v>0</v>
      </c>
      <c r="Z49" s="22">
        <f>SUMIFS('OTV-广告位'!$U:$U,'OTV-广告位'!$R:$R,Frequency!Z$39,'OTV-广告位'!$P:$P,Frequency!$B49,'OTV-广告位'!$B:$B,'OTV-广告位'!$B$6)</f>
        <v>0</v>
      </c>
      <c r="AA49" s="22">
        <f>SUMIFS('OTV-广告位'!$W:$W,'OTV-广告位'!$R:$R,Frequency!AA$39,'OTV-广告位'!$P:$P,Frequency!$B49,'OTV-广告位'!$Q:$Q,'OTV-广告位'!$Q$6)</f>
        <v>0</v>
      </c>
      <c r="AB49" s="22">
        <f>SUMIFS('OTV-广告位'!$W:$W,'OTV-广告位'!$R:$R,Frequency!AB$39,'OTV-广告位'!$P:$P,Frequency!$B49,'OTV-广告位'!$Q:$Q,'OTV-广告位'!$Q$6)</f>
        <v>0</v>
      </c>
      <c r="AC49" s="22">
        <f>SUMIFS('OTV-广告位'!$W:$W,'OTV-广告位'!$R:$R,Frequency!AC$39,'OTV-广告位'!$P:$P,Frequency!$B49,'OTV-广告位'!$Q:$Q,'OTV-广告位'!$Q$6)</f>
        <v>0</v>
      </c>
      <c r="AD49" s="22">
        <f>SUMIFS('OTV-广告位'!$W:$W,'OTV-广告位'!$R:$R,Frequency!AD$39,'OTV-广告位'!$P:$P,Frequency!$B49,'OTV-广告位'!$B:$B,'OTV-广告位'!$B$6)</f>
        <v>0</v>
      </c>
      <c r="AE49" s="22">
        <f>SUMIFS('OTV-广告位'!$W:$W,'OTV-广告位'!$R:$R,Frequency!AE$39,'OTV-广告位'!$P:$P,Frequency!$B49,'OTV-广告位'!$B:$B,'OTV-广告位'!$B$6)</f>
        <v>0</v>
      </c>
      <c r="AF49" s="22">
        <f>SUMIFS('OTV-广告位'!$X:$X,'OTV-广告位'!$R:$R,Frequency!AF$39,'OTV-广告位'!$P:$P,Frequency!$B49,'OTV-广告位'!$Q:$Q,'OTV-广告位'!$Q$6)</f>
        <v>0</v>
      </c>
      <c r="AG49" s="22">
        <f>SUMIFS('OTV-广告位'!$X:$X,'OTV-广告位'!$R:$R,Frequency!AG$39,'OTV-广告位'!$P:$P,Frequency!$B49,'OTV-广告位'!$Q:$Q,'OTV-广告位'!$Q$6)</f>
        <v>0</v>
      </c>
      <c r="AH49" s="22">
        <f>SUMIFS('OTV-广告位'!$X:$X,'OTV-广告位'!$R:$R,Frequency!AH$39,'OTV-广告位'!$P:$P,Frequency!$B49,'OTV-广告位'!$Q:$Q,'OTV-广告位'!$Q$6)</f>
        <v>0</v>
      </c>
      <c r="AI49" s="22">
        <f>SUMIFS('OTV-广告位'!$X:$X,'OTV-广告位'!$R:$R,Frequency!AI$39,'OTV-广告位'!$P:$P,Frequency!$B49,'OTV-广告位'!$B:$B,'OTV-广告位'!$B$6)</f>
        <v>0</v>
      </c>
      <c r="AJ49" s="22">
        <f>SUMIFS('OTV-广告位'!$X:$X,'OTV-广告位'!$R:$R,Frequency!AJ$39,'OTV-广告位'!$P:$P,Frequency!$B49,'OTV-广告位'!$B:$B,'OTV-广告位'!$B$6)</f>
        <v>0</v>
      </c>
      <c r="AK49" s="22">
        <f>SUMIFS('OTV-广告位'!$Y:$Y,'OTV-广告位'!$R:$R,Frequency!AK$39,'OTV-广告位'!$P:$P,Frequency!$B49,'OTV-广告位'!$Q:$Q,'OTV-广告位'!$Q$6)</f>
        <v>0</v>
      </c>
      <c r="AL49" s="22">
        <f>SUMIFS('OTV-广告位'!$Y:$Y,'OTV-广告位'!$R:$R,Frequency!AL$39,'OTV-广告位'!$P:$P,Frequency!$B49,'OTV-广告位'!$Q:$Q,'OTV-广告位'!$Q$6)</f>
        <v>0</v>
      </c>
      <c r="AM49" s="22">
        <f>SUMIFS('OTV-广告位'!$Y:$Y,'OTV-广告位'!$R:$R,Frequency!AM$39,'OTV-广告位'!$P:$P,Frequency!$B49,'OTV-广告位'!$Q:$Q,'OTV-广告位'!$Q$6)</f>
        <v>0</v>
      </c>
      <c r="AN49" s="22">
        <f>SUMIFS('OTV-广告位'!$Y:$Y,'OTV-广告位'!$R:$R,Frequency!AN$39,'OTV-广告位'!$P:$P,Frequency!$B49,'OTV-广告位'!$B:$B,'OTV-广告位'!$B$6)</f>
        <v>0</v>
      </c>
      <c r="AO49" s="22">
        <f>SUMIFS('OTV-广告位'!$Y:$Y,'OTV-广告位'!$R:$R,Frequency!AO$39,'OTV-广告位'!$P:$P,Frequency!$B49,'OTV-广告位'!$B:$B,'OTV-广告位'!$B$6)</f>
        <v>0</v>
      </c>
      <c r="AP49" s="22">
        <f>SUMIFS('OTV-广告位'!$Z:$Z,'OTV-广告位'!$R:$R,Frequency!AP$39,'OTV-广告位'!$P:$P,Frequency!$B49,'OTV-广告位'!$Q:$Q,'OTV-广告位'!$Q$6)</f>
        <v>0</v>
      </c>
      <c r="AQ49" s="22">
        <f>SUMIFS('OTV-广告位'!$Z:$Z,'OTV-广告位'!$R:$R,Frequency!AQ$39,'OTV-广告位'!$P:$P,Frequency!$B49,'OTV-广告位'!$Q:$Q,'OTV-广告位'!$Q$6)</f>
        <v>0</v>
      </c>
      <c r="AR49" s="22">
        <f>SUMIFS('OTV-广告位'!$Z:$Z,'OTV-广告位'!$R:$R,Frequency!AR$39,'OTV-广告位'!$P:$P,Frequency!$B49,'OTV-广告位'!$Q:$Q,'OTV-广告位'!$Q$6)</f>
        <v>0</v>
      </c>
      <c r="AS49" s="22">
        <f>SUMIFS('OTV-广告位'!$Z:$Z,'OTV-广告位'!$R:$R,Frequency!AS$39,'OTV-广告位'!$P:$P,Frequency!$B49,'OTV-广告位'!$B:$B,'OTV-广告位'!$B$6)</f>
        <v>0</v>
      </c>
      <c r="AT49" s="22">
        <f>SUMIFS('OTV-广告位'!$Z:$Z,'OTV-广告位'!$R:$R,Frequency!AT$39,'OTV-广告位'!$P:$P,Frequency!$B49,'OTV-广告位'!$B:$B,'OTV-广告位'!$B$6)</f>
        <v>0</v>
      </c>
      <c r="AU49" s="22">
        <f>SUMIFS('OTV-广告位'!$AA:$AA,'OTV-广告位'!$R:$R,Frequency!AU$39,'OTV-广告位'!$P:$P,Frequency!$B49,'OTV-广告位'!$Q:$Q,'OTV-广告位'!$Q$6)</f>
        <v>0</v>
      </c>
      <c r="AV49" s="22">
        <f>SUMIFS('OTV-广告位'!$AA:$AA,'OTV-广告位'!$R:$R,Frequency!AV$39,'OTV-广告位'!$P:$P,Frequency!$B49,'OTV-广告位'!$Q:$Q,'OTV-广告位'!$Q$6)</f>
        <v>0</v>
      </c>
      <c r="AW49" s="22">
        <f>SUMIFS('OTV-广告位'!$AA:$AA,'OTV-广告位'!$R:$R,Frequency!AW$39,'OTV-广告位'!$P:$P,Frequency!$B49,'OTV-广告位'!$Q:$Q,'OTV-广告位'!$Q$6)</f>
        <v>0</v>
      </c>
      <c r="AX49" s="22">
        <f>SUMIFS('OTV-广告位'!$AA:$AA,'OTV-广告位'!$R:$R,Frequency!AX$39,'OTV-广告位'!$P:$P,Frequency!$B49,'OTV-广告位'!$B:$B,'OTV-广告位'!$B$6)</f>
        <v>0</v>
      </c>
      <c r="AY49" s="22">
        <f>SUMIFS('OTV-广告位'!$AA:$AA,'OTV-广告位'!$R:$R,Frequency!AY$39,'OTV-广告位'!$P:$P,Frequency!$B49,'OTV-广告位'!$B:$B,'OTV-广告位'!$B$6)</f>
        <v>0</v>
      </c>
      <c r="AZ49" s="22">
        <f>SUMIFS('OTV-广告位'!$AB:$AB,'OTV-广告位'!$R:$R,Frequency!AZ$39,'OTV-广告位'!$P:$P,Frequency!$B49,'OTV-广告位'!$Q:$Q,'OTV-广告位'!$Q$6)</f>
        <v>0</v>
      </c>
      <c r="BA49" s="22">
        <f>SUMIFS('OTV-广告位'!$AB:$AB,'OTV-广告位'!$R:$R,Frequency!BA$39,'OTV-广告位'!$P:$P,Frequency!$B49,'OTV-广告位'!$Q:$Q,'OTV-广告位'!$Q$6)</f>
        <v>0</v>
      </c>
      <c r="BB49" s="22">
        <f>SUMIFS('OTV-广告位'!$AB:$AB,'OTV-广告位'!$R:$R,Frequency!BB$39,'OTV-广告位'!$P:$P,Frequency!$B49,'OTV-广告位'!$Q:$Q,'OTV-广告位'!$Q$6)</f>
        <v>0</v>
      </c>
      <c r="BC49" s="22">
        <f>SUMIFS('OTV-广告位'!$AB:$AB,'OTV-广告位'!$R:$R,Frequency!BC$39,'OTV-广告位'!$P:$P,Frequency!$B49,'OTV-广告位'!$B:$B,'OTV-广告位'!$B$6)</f>
        <v>0</v>
      </c>
      <c r="BD49" s="22">
        <f>SUMIFS('OTV-广告位'!$AB:$AB,'OTV-广告位'!$R:$R,Frequency!BD$39,'OTV-广告位'!$P:$P,Frequency!$B49,'OTV-广告位'!$B:$B,'OTV-广告位'!$B$6)</f>
        <v>0</v>
      </c>
    </row>
    <row r="50" spans="2:56" hidden="1">
      <c r="B50" s="42" t="s">
        <v>121</v>
      </c>
      <c r="C50" s="26" t="e">
        <f t="shared" si="45"/>
        <v>#DIV/0!</v>
      </c>
      <c r="D50" s="26" t="e">
        <f t="shared" si="46"/>
        <v>#DIV/0!</v>
      </c>
      <c r="E50" s="26" t="e">
        <f t="shared" si="47"/>
        <v>#DIV/0!</v>
      </c>
      <c r="F50" s="26" t="e">
        <f t="shared" si="48"/>
        <v>#DIV/0!</v>
      </c>
      <c r="G50" s="26" t="e">
        <f t="shared" si="49"/>
        <v>#DIV/0!</v>
      </c>
      <c r="I50" s="19" t="str">
        <f t="shared" si="43"/>
        <v>武汉</v>
      </c>
      <c r="J50" s="68" t="e">
        <f t="shared" si="50"/>
        <v>#DIV/0!</v>
      </c>
      <c r="K50" s="68" t="e">
        <f t="shared" si="51"/>
        <v>#DIV/0!</v>
      </c>
      <c r="L50" s="68" t="e">
        <f t="shared" si="52"/>
        <v>#DIV/0!</v>
      </c>
      <c r="M50" s="68" t="e">
        <f t="shared" si="53"/>
        <v>#DIV/0!</v>
      </c>
      <c r="N50" s="68" t="e">
        <f t="shared" si="54"/>
        <v>#DIV/0!</v>
      </c>
      <c r="P50" s="62" t="str">
        <f t="shared" si="55"/>
        <v>武汉</v>
      </c>
      <c r="Q50" s="22">
        <f>SUMIFS('OTV-广告位'!$S:$S,'OTV-广告位'!$R:$R,Frequency!Q$39,'OTV-广告位'!$P:$P,Frequency!$B50,'OTV-广告位'!$Q:$Q,'OTV-广告位'!$Q$6)</f>
        <v>0</v>
      </c>
      <c r="R50" s="22">
        <f>SUMIFS('OTV-广告位'!$S:$S,'OTV-广告位'!$R:$R,Frequency!R$39,'OTV-广告位'!$P:$P,Frequency!$B50,'OTV-广告位'!$Q:$Q,'OTV-广告位'!$Q$6)</f>
        <v>0</v>
      </c>
      <c r="S50" s="22">
        <f>SUMIFS('OTV-广告位'!$S:$S,'OTV-广告位'!$R:$R,Frequency!S$39,'OTV-广告位'!$P:$P,Frequency!$B50,'OTV-广告位'!$Q:$Q,'OTV-广告位'!$Q$6)</f>
        <v>0</v>
      </c>
      <c r="T50" s="22">
        <f>SUMIFS('OTV-广告位'!$S:$S,'OTV-广告位'!$R:$R,Frequency!T$39,'OTV-广告位'!$P:$P,Frequency!$B50,'OTV-广告位'!$B:$B,'OTV-广告位'!$B$6)</f>
        <v>0</v>
      </c>
      <c r="U50" s="22">
        <f>SUMIFS('OTV-广告位'!$S:$S,'OTV-广告位'!$R:$R,Frequency!U$39,'OTV-广告位'!$P:$P,Frequency!$B50,'OTV-广告位'!$B:$B,'OTV-广告位'!$B$6)</f>
        <v>0</v>
      </c>
      <c r="V50" s="22">
        <f>SUMIFS('OTV-广告位'!$U:$U,'OTV-广告位'!$R:$R,Frequency!V$39,'OTV-广告位'!$P:$P,Frequency!$B50,'OTV-广告位'!$Q:$Q,'OTV-广告位'!$Q$6)</f>
        <v>0</v>
      </c>
      <c r="W50" s="22">
        <f>SUMIFS('OTV-广告位'!$U:$U,'OTV-广告位'!$R:$R,Frequency!W$39,'OTV-广告位'!$P:$P,Frequency!$B50,'OTV-广告位'!$Q:$Q,'OTV-广告位'!$Q$6)</f>
        <v>0</v>
      </c>
      <c r="X50" s="22">
        <f>SUMIFS('OTV-广告位'!$U:$U,'OTV-广告位'!$R:$R,Frequency!X$39,'OTV-广告位'!$P:$P,Frequency!$B50,'OTV-广告位'!$Q:$Q,'OTV-广告位'!$Q$6)</f>
        <v>0</v>
      </c>
      <c r="Y50" s="22">
        <f>SUMIFS('OTV-广告位'!$U:$U,'OTV-广告位'!$R:$R,Frequency!Y$39,'OTV-广告位'!$P:$P,Frequency!$B50,'OTV-广告位'!$B:$B,'OTV-广告位'!$B$6)</f>
        <v>0</v>
      </c>
      <c r="Z50" s="22">
        <f>SUMIFS('OTV-广告位'!$U:$U,'OTV-广告位'!$R:$R,Frequency!Z$39,'OTV-广告位'!$P:$P,Frequency!$B50,'OTV-广告位'!$B:$B,'OTV-广告位'!$B$6)</f>
        <v>0</v>
      </c>
      <c r="AA50" s="22">
        <f>SUMIFS('OTV-广告位'!$W:$W,'OTV-广告位'!$R:$R,Frequency!AA$39,'OTV-广告位'!$P:$P,Frequency!$B50,'OTV-广告位'!$Q:$Q,'OTV-广告位'!$Q$6)</f>
        <v>0</v>
      </c>
      <c r="AB50" s="22">
        <f>SUMIFS('OTV-广告位'!$W:$W,'OTV-广告位'!$R:$R,Frequency!AB$39,'OTV-广告位'!$P:$P,Frequency!$B50,'OTV-广告位'!$Q:$Q,'OTV-广告位'!$Q$6)</f>
        <v>0</v>
      </c>
      <c r="AC50" s="22">
        <f>SUMIFS('OTV-广告位'!$W:$W,'OTV-广告位'!$R:$R,Frequency!AC$39,'OTV-广告位'!$P:$P,Frequency!$B50,'OTV-广告位'!$Q:$Q,'OTV-广告位'!$Q$6)</f>
        <v>0</v>
      </c>
      <c r="AD50" s="22">
        <f>SUMIFS('OTV-广告位'!$W:$W,'OTV-广告位'!$R:$R,Frequency!AD$39,'OTV-广告位'!$P:$P,Frequency!$B50,'OTV-广告位'!$B:$B,'OTV-广告位'!$B$6)</f>
        <v>0</v>
      </c>
      <c r="AE50" s="22">
        <f>SUMIFS('OTV-广告位'!$W:$W,'OTV-广告位'!$R:$R,Frequency!AE$39,'OTV-广告位'!$P:$P,Frequency!$B50,'OTV-广告位'!$B:$B,'OTV-广告位'!$B$6)</f>
        <v>0</v>
      </c>
      <c r="AF50" s="22">
        <f>SUMIFS('OTV-广告位'!$X:$X,'OTV-广告位'!$R:$R,Frequency!AF$39,'OTV-广告位'!$P:$P,Frequency!$B50,'OTV-广告位'!$Q:$Q,'OTV-广告位'!$Q$6)</f>
        <v>0</v>
      </c>
      <c r="AG50" s="22">
        <f>SUMIFS('OTV-广告位'!$X:$X,'OTV-广告位'!$R:$R,Frequency!AG$39,'OTV-广告位'!$P:$P,Frequency!$B50,'OTV-广告位'!$Q:$Q,'OTV-广告位'!$Q$6)</f>
        <v>0</v>
      </c>
      <c r="AH50" s="22">
        <f>SUMIFS('OTV-广告位'!$X:$X,'OTV-广告位'!$R:$R,Frequency!AH$39,'OTV-广告位'!$P:$P,Frequency!$B50,'OTV-广告位'!$Q:$Q,'OTV-广告位'!$Q$6)</f>
        <v>0</v>
      </c>
      <c r="AI50" s="22">
        <f>SUMIFS('OTV-广告位'!$X:$X,'OTV-广告位'!$R:$R,Frequency!AI$39,'OTV-广告位'!$P:$P,Frequency!$B50,'OTV-广告位'!$B:$B,'OTV-广告位'!$B$6)</f>
        <v>0</v>
      </c>
      <c r="AJ50" s="22">
        <f>SUMIFS('OTV-广告位'!$X:$X,'OTV-广告位'!$R:$R,Frequency!AJ$39,'OTV-广告位'!$P:$P,Frequency!$B50,'OTV-广告位'!$B:$B,'OTV-广告位'!$B$6)</f>
        <v>0</v>
      </c>
      <c r="AK50" s="22">
        <f>SUMIFS('OTV-广告位'!$Y:$Y,'OTV-广告位'!$R:$R,Frequency!AK$39,'OTV-广告位'!$P:$P,Frequency!$B50,'OTV-广告位'!$Q:$Q,'OTV-广告位'!$Q$6)</f>
        <v>0</v>
      </c>
      <c r="AL50" s="22">
        <f>SUMIFS('OTV-广告位'!$Y:$Y,'OTV-广告位'!$R:$R,Frequency!AL$39,'OTV-广告位'!$P:$P,Frequency!$B50,'OTV-广告位'!$Q:$Q,'OTV-广告位'!$Q$6)</f>
        <v>0</v>
      </c>
      <c r="AM50" s="22">
        <f>SUMIFS('OTV-广告位'!$Y:$Y,'OTV-广告位'!$R:$R,Frequency!AM$39,'OTV-广告位'!$P:$P,Frequency!$B50,'OTV-广告位'!$Q:$Q,'OTV-广告位'!$Q$6)</f>
        <v>0</v>
      </c>
      <c r="AN50" s="22">
        <f>SUMIFS('OTV-广告位'!$Y:$Y,'OTV-广告位'!$R:$R,Frequency!AN$39,'OTV-广告位'!$P:$P,Frequency!$B50,'OTV-广告位'!$B:$B,'OTV-广告位'!$B$6)</f>
        <v>0</v>
      </c>
      <c r="AO50" s="22">
        <f>SUMIFS('OTV-广告位'!$Y:$Y,'OTV-广告位'!$R:$R,Frequency!AO$39,'OTV-广告位'!$P:$P,Frequency!$B50,'OTV-广告位'!$B:$B,'OTV-广告位'!$B$6)</f>
        <v>0</v>
      </c>
      <c r="AP50" s="22">
        <f>SUMIFS('OTV-广告位'!$Z:$Z,'OTV-广告位'!$R:$R,Frequency!AP$39,'OTV-广告位'!$P:$P,Frequency!$B50,'OTV-广告位'!$Q:$Q,'OTV-广告位'!$Q$6)</f>
        <v>0</v>
      </c>
      <c r="AQ50" s="22">
        <f>SUMIFS('OTV-广告位'!$Z:$Z,'OTV-广告位'!$R:$R,Frequency!AQ$39,'OTV-广告位'!$P:$P,Frequency!$B50,'OTV-广告位'!$Q:$Q,'OTV-广告位'!$Q$6)</f>
        <v>0</v>
      </c>
      <c r="AR50" s="22">
        <f>SUMIFS('OTV-广告位'!$Z:$Z,'OTV-广告位'!$R:$R,Frequency!AR$39,'OTV-广告位'!$P:$P,Frequency!$B50,'OTV-广告位'!$Q:$Q,'OTV-广告位'!$Q$6)</f>
        <v>0</v>
      </c>
      <c r="AS50" s="22">
        <f>SUMIFS('OTV-广告位'!$Z:$Z,'OTV-广告位'!$R:$R,Frequency!AS$39,'OTV-广告位'!$P:$P,Frequency!$B50,'OTV-广告位'!$B:$B,'OTV-广告位'!$B$6)</f>
        <v>0</v>
      </c>
      <c r="AT50" s="22">
        <f>SUMIFS('OTV-广告位'!$Z:$Z,'OTV-广告位'!$R:$R,Frequency!AT$39,'OTV-广告位'!$P:$P,Frequency!$B50,'OTV-广告位'!$B:$B,'OTV-广告位'!$B$6)</f>
        <v>0</v>
      </c>
      <c r="AU50" s="22">
        <f>SUMIFS('OTV-广告位'!$AA:$AA,'OTV-广告位'!$R:$R,Frequency!AU$39,'OTV-广告位'!$P:$P,Frequency!$B50,'OTV-广告位'!$Q:$Q,'OTV-广告位'!$Q$6)</f>
        <v>0</v>
      </c>
      <c r="AV50" s="22">
        <f>SUMIFS('OTV-广告位'!$AA:$AA,'OTV-广告位'!$R:$R,Frequency!AV$39,'OTV-广告位'!$P:$P,Frequency!$B50,'OTV-广告位'!$Q:$Q,'OTV-广告位'!$Q$6)</f>
        <v>0</v>
      </c>
      <c r="AW50" s="22">
        <f>SUMIFS('OTV-广告位'!$AA:$AA,'OTV-广告位'!$R:$R,Frequency!AW$39,'OTV-广告位'!$P:$P,Frequency!$B50,'OTV-广告位'!$Q:$Q,'OTV-广告位'!$Q$6)</f>
        <v>0</v>
      </c>
      <c r="AX50" s="22">
        <f>SUMIFS('OTV-广告位'!$AA:$AA,'OTV-广告位'!$R:$R,Frequency!AX$39,'OTV-广告位'!$P:$P,Frequency!$B50,'OTV-广告位'!$B:$B,'OTV-广告位'!$B$6)</f>
        <v>0</v>
      </c>
      <c r="AY50" s="22">
        <f>SUMIFS('OTV-广告位'!$AA:$AA,'OTV-广告位'!$R:$R,Frequency!AY$39,'OTV-广告位'!$P:$P,Frequency!$B50,'OTV-广告位'!$B:$B,'OTV-广告位'!$B$6)</f>
        <v>0</v>
      </c>
      <c r="AZ50" s="22">
        <f>SUMIFS('OTV-广告位'!$AB:$AB,'OTV-广告位'!$R:$R,Frequency!AZ$39,'OTV-广告位'!$P:$P,Frequency!$B50,'OTV-广告位'!$Q:$Q,'OTV-广告位'!$Q$6)</f>
        <v>0</v>
      </c>
      <c r="BA50" s="22">
        <f>SUMIFS('OTV-广告位'!$AB:$AB,'OTV-广告位'!$R:$R,Frequency!BA$39,'OTV-广告位'!$P:$P,Frequency!$B50,'OTV-广告位'!$Q:$Q,'OTV-广告位'!$Q$6)</f>
        <v>0</v>
      </c>
      <c r="BB50" s="22">
        <f>SUMIFS('OTV-广告位'!$AB:$AB,'OTV-广告位'!$R:$R,Frequency!BB$39,'OTV-广告位'!$P:$P,Frequency!$B50,'OTV-广告位'!$Q:$Q,'OTV-广告位'!$Q$6)</f>
        <v>0</v>
      </c>
      <c r="BC50" s="22">
        <f>SUMIFS('OTV-广告位'!$AB:$AB,'OTV-广告位'!$R:$R,Frequency!BC$39,'OTV-广告位'!$P:$P,Frequency!$B50,'OTV-广告位'!$B:$B,'OTV-广告位'!$B$6)</f>
        <v>0</v>
      </c>
      <c r="BD50" s="22">
        <f>SUMIFS('OTV-广告位'!$AB:$AB,'OTV-广告位'!$R:$R,Frequency!BD$39,'OTV-广告位'!$P:$P,Frequency!$B50,'OTV-广告位'!$B:$B,'OTV-广告位'!$B$6)</f>
        <v>0</v>
      </c>
    </row>
    <row r="51" spans="2:56" hidden="1">
      <c r="B51" s="42" t="s">
        <v>122</v>
      </c>
      <c r="C51" s="26" t="e">
        <f t="shared" si="45"/>
        <v>#DIV/0!</v>
      </c>
      <c r="D51" s="26" t="e">
        <f t="shared" si="46"/>
        <v>#DIV/0!</v>
      </c>
      <c r="E51" s="26" t="e">
        <f t="shared" si="47"/>
        <v>#DIV/0!</v>
      </c>
      <c r="F51" s="26" t="e">
        <f t="shared" si="48"/>
        <v>#DIV/0!</v>
      </c>
      <c r="G51" s="26" t="e">
        <f t="shared" si="49"/>
        <v>#DIV/0!</v>
      </c>
      <c r="I51" s="19" t="str">
        <f t="shared" si="43"/>
        <v>济南</v>
      </c>
      <c r="J51" s="68" t="e">
        <f t="shared" si="50"/>
        <v>#DIV/0!</v>
      </c>
      <c r="K51" s="68" t="e">
        <f t="shared" si="51"/>
        <v>#DIV/0!</v>
      </c>
      <c r="L51" s="68" t="e">
        <f t="shared" si="52"/>
        <v>#DIV/0!</v>
      </c>
      <c r="M51" s="68" t="e">
        <f t="shared" si="53"/>
        <v>#DIV/0!</v>
      </c>
      <c r="N51" s="68" t="e">
        <f t="shared" si="54"/>
        <v>#DIV/0!</v>
      </c>
      <c r="P51" s="62" t="str">
        <f t="shared" si="55"/>
        <v>济南</v>
      </c>
      <c r="Q51" s="22">
        <f>SUMIFS('OTV-广告位'!$S:$S,'OTV-广告位'!$R:$R,Frequency!Q$39,'OTV-广告位'!$P:$P,Frequency!$B51,'OTV-广告位'!$Q:$Q,'OTV-广告位'!$Q$6)</f>
        <v>0</v>
      </c>
      <c r="R51" s="22">
        <f>SUMIFS('OTV-广告位'!$S:$S,'OTV-广告位'!$R:$R,Frequency!R$39,'OTV-广告位'!$P:$P,Frequency!$B51,'OTV-广告位'!$Q:$Q,'OTV-广告位'!$Q$6)</f>
        <v>0</v>
      </c>
      <c r="S51" s="22">
        <f>SUMIFS('OTV-广告位'!$S:$S,'OTV-广告位'!$R:$R,Frequency!S$39,'OTV-广告位'!$P:$P,Frequency!$B51,'OTV-广告位'!$Q:$Q,'OTV-广告位'!$Q$6)</f>
        <v>0</v>
      </c>
      <c r="T51" s="22">
        <f>SUMIFS('OTV-广告位'!$S:$S,'OTV-广告位'!$R:$R,Frequency!T$39,'OTV-广告位'!$P:$P,Frequency!$B51,'OTV-广告位'!$B:$B,'OTV-广告位'!$B$6)</f>
        <v>0</v>
      </c>
      <c r="U51" s="22">
        <f>SUMIFS('OTV-广告位'!$S:$S,'OTV-广告位'!$R:$R,Frequency!U$39,'OTV-广告位'!$P:$P,Frequency!$B51,'OTV-广告位'!$B:$B,'OTV-广告位'!$B$6)</f>
        <v>0</v>
      </c>
      <c r="V51" s="22">
        <f>SUMIFS('OTV-广告位'!$U:$U,'OTV-广告位'!$R:$R,Frequency!V$39,'OTV-广告位'!$P:$P,Frequency!$B51,'OTV-广告位'!$Q:$Q,'OTV-广告位'!$Q$6)</f>
        <v>0</v>
      </c>
      <c r="W51" s="22">
        <f>SUMIFS('OTV-广告位'!$U:$U,'OTV-广告位'!$R:$R,Frequency!W$39,'OTV-广告位'!$P:$P,Frequency!$B51,'OTV-广告位'!$Q:$Q,'OTV-广告位'!$Q$6)</f>
        <v>0</v>
      </c>
      <c r="X51" s="22">
        <f>SUMIFS('OTV-广告位'!$U:$U,'OTV-广告位'!$R:$R,Frequency!X$39,'OTV-广告位'!$P:$P,Frequency!$B51,'OTV-广告位'!$Q:$Q,'OTV-广告位'!$Q$6)</f>
        <v>0</v>
      </c>
      <c r="Y51" s="22">
        <f>SUMIFS('OTV-广告位'!$U:$U,'OTV-广告位'!$R:$R,Frequency!Y$39,'OTV-广告位'!$P:$P,Frequency!$B51,'OTV-广告位'!$B:$B,'OTV-广告位'!$B$6)</f>
        <v>0</v>
      </c>
      <c r="Z51" s="22">
        <f>SUMIFS('OTV-广告位'!$U:$U,'OTV-广告位'!$R:$R,Frequency!Z$39,'OTV-广告位'!$P:$P,Frequency!$B51,'OTV-广告位'!$B:$B,'OTV-广告位'!$B$6)</f>
        <v>0</v>
      </c>
      <c r="AA51" s="22">
        <f>SUMIFS('OTV-广告位'!$W:$W,'OTV-广告位'!$R:$R,Frequency!AA$39,'OTV-广告位'!$P:$P,Frequency!$B51,'OTV-广告位'!$Q:$Q,'OTV-广告位'!$Q$6)</f>
        <v>0</v>
      </c>
      <c r="AB51" s="22">
        <f>SUMIFS('OTV-广告位'!$W:$W,'OTV-广告位'!$R:$R,Frequency!AB$39,'OTV-广告位'!$P:$P,Frequency!$B51,'OTV-广告位'!$Q:$Q,'OTV-广告位'!$Q$6)</f>
        <v>0</v>
      </c>
      <c r="AC51" s="22">
        <f>SUMIFS('OTV-广告位'!$W:$W,'OTV-广告位'!$R:$R,Frequency!AC$39,'OTV-广告位'!$P:$P,Frequency!$B51,'OTV-广告位'!$Q:$Q,'OTV-广告位'!$Q$6)</f>
        <v>0</v>
      </c>
      <c r="AD51" s="22">
        <f>SUMIFS('OTV-广告位'!$W:$W,'OTV-广告位'!$R:$R,Frequency!AD$39,'OTV-广告位'!$P:$P,Frequency!$B51,'OTV-广告位'!$B:$B,'OTV-广告位'!$B$6)</f>
        <v>0</v>
      </c>
      <c r="AE51" s="22">
        <f>SUMIFS('OTV-广告位'!$W:$W,'OTV-广告位'!$R:$R,Frequency!AE$39,'OTV-广告位'!$P:$P,Frequency!$B51,'OTV-广告位'!$B:$B,'OTV-广告位'!$B$6)</f>
        <v>0</v>
      </c>
      <c r="AF51" s="22">
        <f>SUMIFS('OTV-广告位'!$X:$X,'OTV-广告位'!$R:$R,Frequency!AF$39,'OTV-广告位'!$P:$P,Frequency!$B51,'OTV-广告位'!$Q:$Q,'OTV-广告位'!$Q$6)</f>
        <v>0</v>
      </c>
      <c r="AG51" s="22">
        <f>SUMIFS('OTV-广告位'!$X:$X,'OTV-广告位'!$R:$R,Frequency!AG$39,'OTV-广告位'!$P:$P,Frequency!$B51,'OTV-广告位'!$Q:$Q,'OTV-广告位'!$Q$6)</f>
        <v>0</v>
      </c>
      <c r="AH51" s="22">
        <f>SUMIFS('OTV-广告位'!$X:$X,'OTV-广告位'!$R:$R,Frequency!AH$39,'OTV-广告位'!$P:$P,Frequency!$B51,'OTV-广告位'!$Q:$Q,'OTV-广告位'!$Q$6)</f>
        <v>0</v>
      </c>
      <c r="AI51" s="22">
        <f>SUMIFS('OTV-广告位'!$X:$X,'OTV-广告位'!$R:$R,Frequency!AI$39,'OTV-广告位'!$P:$P,Frequency!$B51,'OTV-广告位'!$B:$B,'OTV-广告位'!$B$6)</f>
        <v>0</v>
      </c>
      <c r="AJ51" s="22">
        <f>SUMIFS('OTV-广告位'!$X:$X,'OTV-广告位'!$R:$R,Frequency!AJ$39,'OTV-广告位'!$P:$P,Frequency!$B51,'OTV-广告位'!$B:$B,'OTV-广告位'!$B$6)</f>
        <v>0</v>
      </c>
      <c r="AK51" s="22">
        <f>SUMIFS('OTV-广告位'!$Y:$Y,'OTV-广告位'!$R:$R,Frequency!AK$39,'OTV-广告位'!$P:$P,Frequency!$B51,'OTV-广告位'!$Q:$Q,'OTV-广告位'!$Q$6)</f>
        <v>0</v>
      </c>
      <c r="AL51" s="22">
        <f>SUMIFS('OTV-广告位'!$Y:$Y,'OTV-广告位'!$R:$R,Frequency!AL$39,'OTV-广告位'!$P:$P,Frequency!$B51,'OTV-广告位'!$Q:$Q,'OTV-广告位'!$Q$6)</f>
        <v>0</v>
      </c>
      <c r="AM51" s="22">
        <f>SUMIFS('OTV-广告位'!$Y:$Y,'OTV-广告位'!$R:$R,Frequency!AM$39,'OTV-广告位'!$P:$P,Frequency!$B51,'OTV-广告位'!$Q:$Q,'OTV-广告位'!$Q$6)</f>
        <v>0</v>
      </c>
      <c r="AN51" s="22">
        <f>SUMIFS('OTV-广告位'!$Y:$Y,'OTV-广告位'!$R:$R,Frequency!AN$39,'OTV-广告位'!$P:$P,Frequency!$B51,'OTV-广告位'!$B:$B,'OTV-广告位'!$B$6)</f>
        <v>0</v>
      </c>
      <c r="AO51" s="22">
        <f>SUMIFS('OTV-广告位'!$Y:$Y,'OTV-广告位'!$R:$R,Frequency!AO$39,'OTV-广告位'!$P:$P,Frequency!$B51,'OTV-广告位'!$B:$B,'OTV-广告位'!$B$6)</f>
        <v>0</v>
      </c>
      <c r="AP51" s="22">
        <f>SUMIFS('OTV-广告位'!$Z:$Z,'OTV-广告位'!$R:$R,Frequency!AP$39,'OTV-广告位'!$P:$P,Frequency!$B51,'OTV-广告位'!$Q:$Q,'OTV-广告位'!$Q$6)</f>
        <v>0</v>
      </c>
      <c r="AQ51" s="22">
        <f>SUMIFS('OTV-广告位'!$Z:$Z,'OTV-广告位'!$R:$R,Frequency!AQ$39,'OTV-广告位'!$P:$P,Frequency!$B51,'OTV-广告位'!$Q:$Q,'OTV-广告位'!$Q$6)</f>
        <v>0</v>
      </c>
      <c r="AR51" s="22">
        <f>SUMIFS('OTV-广告位'!$Z:$Z,'OTV-广告位'!$R:$R,Frequency!AR$39,'OTV-广告位'!$P:$P,Frequency!$B51,'OTV-广告位'!$Q:$Q,'OTV-广告位'!$Q$6)</f>
        <v>0</v>
      </c>
      <c r="AS51" s="22">
        <f>SUMIFS('OTV-广告位'!$Z:$Z,'OTV-广告位'!$R:$R,Frequency!AS$39,'OTV-广告位'!$P:$P,Frequency!$B51,'OTV-广告位'!$B:$B,'OTV-广告位'!$B$6)</f>
        <v>0</v>
      </c>
      <c r="AT51" s="22">
        <f>SUMIFS('OTV-广告位'!$Z:$Z,'OTV-广告位'!$R:$R,Frequency!AT$39,'OTV-广告位'!$P:$P,Frequency!$B51,'OTV-广告位'!$B:$B,'OTV-广告位'!$B$6)</f>
        <v>0</v>
      </c>
      <c r="AU51" s="22">
        <f>SUMIFS('OTV-广告位'!$AA:$AA,'OTV-广告位'!$R:$R,Frequency!AU$39,'OTV-广告位'!$P:$P,Frequency!$B51,'OTV-广告位'!$Q:$Q,'OTV-广告位'!$Q$6)</f>
        <v>0</v>
      </c>
      <c r="AV51" s="22">
        <f>SUMIFS('OTV-广告位'!$AA:$AA,'OTV-广告位'!$R:$R,Frequency!AV$39,'OTV-广告位'!$P:$P,Frequency!$B51,'OTV-广告位'!$Q:$Q,'OTV-广告位'!$Q$6)</f>
        <v>0</v>
      </c>
      <c r="AW51" s="22">
        <f>SUMIFS('OTV-广告位'!$AA:$AA,'OTV-广告位'!$R:$R,Frequency!AW$39,'OTV-广告位'!$P:$P,Frequency!$B51,'OTV-广告位'!$Q:$Q,'OTV-广告位'!$Q$6)</f>
        <v>0</v>
      </c>
      <c r="AX51" s="22">
        <f>SUMIFS('OTV-广告位'!$AA:$AA,'OTV-广告位'!$R:$R,Frequency!AX$39,'OTV-广告位'!$P:$P,Frequency!$B51,'OTV-广告位'!$B:$B,'OTV-广告位'!$B$6)</f>
        <v>0</v>
      </c>
      <c r="AY51" s="22">
        <f>SUMIFS('OTV-广告位'!$AA:$AA,'OTV-广告位'!$R:$R,Frequency!AY$39,'OTV-广告位'!$P:$P,Frequency!$B51,'OTV-广告位'!$B:$B,'OTV-广告位'!$B$6)</f>
        <v>0</v>
      </c>
      <c r="AZ51" s="22">
        <f>SUMIFS('OTV-广告位'!$AB:$AB,'OTV-广告位'!$R:$R,Frequency!AZ$39,'OTV-广告位'!$P:$P,Frequency!$B51,'OTV-广告位'!$Q:$Q,'OTV-广告位'!$Q$6)</f>
        <v>0</v>
      </c>
      <c r="BA51" s="22">
        <f>SUMIFS('OTV-广告位'!$AB:$AB,'OTV-广告位'!$R:$R,Frequency!BA$39,'OTV-广告位'!$P:$P,Frequency!$B51,'OTV-广告位'!$Q:$Q,'OTV-广告位'!$Q$6)</f>
        <v>0</v>
      </c>
      <c r="BB51" s="22">
        <f>SUMIFS('OTV-广告位'!$AB:$AB,'OTV-广告位'!$R:$R,Frequency!BB$39,'OTV-广告位'!$P:$P,Frequency!$B51,'OTV-广告位'!$Q:$Q,'OTV-广告位'!$Q$6)</f>
        <v>0</v>
      </c>
      <c r="BC51" s="22">
        <f>SUMIFS('OTV-广告位'!$AB:$AB,'OTV-广告位'!$R:$R,Frequency!BC$39,'OTV-广告位'!$P:$P,Frequency!$B51,'OTV-广告位'!$B:$B,'OTV-广告位'!$B$6)</f>
        <v>0</v>
      </c>
      <c r="BD51" s="22">
        <f>SUMIFS('OTV-广告位'!$AB:$AB,'OTV-广告位'!$R:$R,Frequency!BD$39,'OTV-广告位'!$P:$P,Frequency!$B51,'OTV-广告位'!$B:$B,'OTV-广告位'!$B$6)</f>
        <v>0</v>
      </c>
    </row>
    <row r="52" spans="2:56" hidden="1">
      <c r="B52" s="42" t="s">
        <v>0</v>
      </c>
      <c r="C52" s="26" t="e">
        <f t="shared" si="45"/>
        <v>#DIV/0!</v>
      </c>
      <c r="D52" s="26" t="e">
        <f t="shared" si="46"/>
        <v>#DIV/0!</v>
      </c>
      <c r="E52" s="26" t="e">
        <f t="shared" si="47"/>
        <v>#DIV/0!</v>
      </c>
      <c r="F52" s="26" t="e">
        <f t="shared" si="48"/>
        <v>#DIV/0!</v>
      </c>
      <c r="G52" s="26" t="e">
        <f t="shared" si="49"/>
        <v>#DIV/0!</v>
      </c>
      <c r="I52" s="19" t="str">
        <f t="shared" si="43"/>
        <v>杭州</v>
      </c>
      <c r="J52" s="68" t="e">
        <f t="shared" si="50"/>
        <v>#DIV/0!</v>
      </c>
      <c r="K52" s="68" t="e">
        <f t="shared" si="51"/>
        <v>#DIV/0!</v>
      </c>
      <c r="L52" s="68" t="e">
        <f t="shared" si="52"/>
        <v>#DIV/0!</v>
      </c>
      <c r="M52" s="68" t="e">
        <f t="shared" si="53"/>
        <v>#DIV/0!</v>
      </c>
      <c r="N52" s="68" t="e">
        <f t="shared" si="54"/>
        <v>#DIV/0!</v>
      </c>
      <c r="P52" s="62" t="str">
        <f t="shared" si="55"/>
        <v>杭州</v>
      </c>
      <c r="Q52" s="22">
        <f>SUMIFS('OTV-广告位'!$S:$S,'OTV-广告位'!$R:$R,Frequency!Q$39,'OTV-广告位'!$P:$P,Frequency!$B52,'OTV-广告位'!$Q:$Q,'OTV-广告位'!$Q$6)</f>
        <v>0</v>
      </c>
      <c r="R52" s="22">
        <f>SUMIFS('OTV-广告位'!$S:$S,'OTV-广告位'!$R:$R,Frequency!R$39,'OTV-广告位'!$P:$P,Frequency!$B52,'OTV-广告位'!$Q:$Q,'OTV-广告位'!$Q$6)</f>
        <v>0</v>
      </c>
      <c r="S52" s="22">
        <f>SUMIFS('OTV-广告位'!$S:$S,'OTV-广告位'!$R:$R,Frequency!S$39,'OTV-广告位'!$P:$P,Frequency!$B52,'OTV-广告位'!$Q:$Q,'OTV-广告位'!$Q$6)</f>
        <v>0</v>
      </c>
      <c r="T52" s="22">
        <f>SUMIFS('OTV-广告位'!$S:$S,'OTV-广告位'!$R:$R,Frequency!T$39,'OTV-广告位'!$P:$P,Frequency!$B52,'OTV-广告位'!$B:$B,'OTV-广告位'!$B$6)</f>
        <v>0</v>
      </c>
      <c r="U52" s="22">
        <f>SUMIFS('OTV-广告位'!$S:$S,'OTV-广告位'!$R:$R,Frequency!U$39,'OTV-广告位'!$P:$P,Frequency!$B52,'OTV-广告位'!$B:$B,'OTV-广告位'!$B$6)</f>
        <v>0</v>
      </c>
      <c r="V52" s="22">
        <f>SUMIFS('OTV-广告位'!$U:$U,'OTV-广告位'!$R:$R,Frequency!V$39,'OTV-广告位'!$P:$P,Frequency!$B52,'OTV-广告位'!$Q:$Q,'OTV-广告位'!$Q$6)</f>
        <v>0</v>
      </c>
      <c r="W52" s="22">
        <f>SUMIFS('OTV-广告位'!$U:$U,'OTV-广告位'!$R:$R,Frequency!W$39,'OTV-广告位'!$P:$P,Frequency!$B52,'OTV-广告位'!$Q:$Q,'OTV-广告位'!$Q$6)</f>
        <v>0</v>
      </c>
      <c r="X52" s="22">
        <f>SUMIFS('OTV-广告位'!$U:$U,'OTV-广告位'!$R:$R,Frequency!X$39,'OTV-广告位'!$P:$P,Frequency!$B52,'OTV-广告位'!$Q:$Q,'OTV-广告位'!$Q$6)</f>
        <v>0</v>
      </c>
      <c r="Y52" s="22">
        <f>SUMIFS('OTV-广告位'!$U:$U,'OTV-广告位'!$R:$R,Frequency!Y$39,'OTV-广告位'!$P:$P,Frequency!$B52,'OTV-广告位'!$B:$B,'OTV-广告位'!$B$6)</f>
        <v>0</v>
      </c>
      <c r="Z52" s="22">
        <f>SUMIFS('OTV-广告位'!$U:$U,'OTV-广告位'!$R:$R,Frequency!Z$39,'OTV-广告位'!$P:$P,Frequency!$B52,'OTV-广告位'!$B:$B,'OTV-广告位'!$B$6)</f>
        <v>0</v>
      </c>
      <c r="AA52" s="22">
        <f>SUMIFS('OTV-广告位'!$W:$W,'OTV-广告位'!$R:$R,Frequency!AA$39,'OTV-广告位'!$P:$P,Frequency!$B52,'OTV-广告位'!$Q:$Q,'OTV-广告位'!$Q$6)</f>
        <v>0</v>
      </c>
      <c r="AB52" s="22">
        <f>SUMIFS('OTV-广告位'!$W:$W,'OTV-广告位'!$R:$R,Frequency!AB$39,'OTV-广告位'!$P:$P,Frequency!$B52,'OTV-广告位'!$Q:$Q,'OTV-广告位'!$Q$6)</f>
        <v>0</v>
      </c>
      <c r="AC52" s="22">
        <f>SUMIFS('OTV-广告位'!$W:$W,'OTV-广告位'!$R:$R,Frequency!AC$39,'OTV-广告位'!$P:$P,Frequency!$B52,'OTV-广告位'!$Q:$Q,'OTV-广告位'!$Q$6)</f>
        <v>0</v>
      </c>
      <c r="AD52" s="22">
        <f>SUMIFS('OTV-广告位'!$W:$W,'OTV-广告位'!$R:$R,Frequency!AD$39,'OTV-广告位'!$P:$P,Frequency!$B52,'OTV-广告位'!$B:$B,'OTV-广告位'!$B$6)</f>
        <v>0</v>
      </c>
      <c r="AE52" s="22">
        <f>SUMIFS('OTV-广告位'!$W:$W,'OTV-广告位'!$R:$R,Frequency!AE$39,'OTV-广告位'!$P:$P,Frequency!$B52,'OTV-广告位'!$B:$B,'OTV-广告位'!$B$6)</f>
        <v>0</v>
      </c>
      <c r="AF52" s="22">
        <f>SUMIFS('OTV-广告位'!$X:$X,'OTV-广告位'!$R:$R,Frequency!AF$39,'OTV-广告位'!$P:$P,Frequency!$B52,'OTV-广告位'!$Q:$Q,'OTV-广告位'!$Q$6)</f>
        <v>0</v>
      </c>
      <c r="AG52" s="22">
        <f>SUMIFS('OTV-广告位'!$X:$X,'OTV-广告位'!$R:$R,Frequency!AG$39,'OTV-广告位'!$P:$P,Frequency!$B52,'OTV-广告位'!$Q:$Q,'OTV-广告位'!$Q$6)</f>
        <v>0</v>
      </c>
      <c r="AH52" s="22">
        <f>SUMIFS('OTV-广告位'!$X:$X,'OTV-广告位'!$R:$R,Frequency!AH$39,'OTV-广告位'!$P:$P,Frequency!$B52,'OTV-广告位'!$Q:$Q,'OTV-广告位'!$Q$6)</f>
        <v>0</v>
      </c>
      <c r="AI52" s="22">
        <f>SUMIFS('OTV-广告位'!$X:$X,'OTV-广告位'!$R:$R,Frequency!AI$39,'OTV-广告位'!$P:$P,Frequency!$B52,'OTV-广告位'!$B:$B,'OTV-广告位'!$B$6)</f>
        <v>0</v>
      </c>
      <c r="AJ52" s="22">
        <f>SUMIFS('OTV-广告位'!$X:$X,'OTV-广告位'!$R:$R,Frequency!AJ$39,'OTV-广告位'!$P:$P,Frequency!$B52,'OTV-广告位'!$B:$B,'OTV-广告位'!$B$6)</f>
        <v>0</v>
      </c>
      <c r="AK52" s="22">
        <f>SUMIFS('OTV-广告位'!$Y:$Y,'OTV-广告位'!$R:$R,Frequency!AK$39,'OTV-广告位'!$P:$P,Frequency!$B52,'OTV-广告位'!$Q:$Q,'OTV-广告位'!$Q$6)</f>
        <v>0</v>
      </c>
      <c r="AL52" s="22">
        <f>SUMIFS('OTV-广告位'!$Y:$Y,'OTV-广告位'!$R:$R,Frequency!AL$39,'OTV-广告位'!$P:$P,Frequency!$B52,'OTV-广告位'!$Q:$Q,'OTV-广告位'!$Q$6)</f>
        <v>0</v>
      </c>
      <c r="AM52" s="22">
        <f>SUMIFS('OTV-广告位'!$Y:$Y,'OTV-广告位'!$R:$R,Frequency!AM$39,'OTV-广告位'!$P:$P,Frequency!$B52,'OTV-广告位'!$Q:$Q,'OTV-广告位'!$Q$6)</f>
        <v>0</v>
      </c>
      <c r="AN52" s="22">
        <f>SUMIFS('OTV-广告位'!$Y:$Y,'OTV-广告位'!$R:$R,Frequency!AN$39,'OTV-广告位'!$P:$P,Frequency!$B52,'OTV-广告位'!$B:$B,'OTV-广告位'!$B$6)</f>
        <v>0</v>
      </c>
      <c r="AO52" s="22">
        <f>SUMIFS('OTV-广告位'!$Y:$Y,'OTV-广告位'!$R:$R,Frequency!AO$39,'OTV-广告位'!$P:$P,Frequency!$B52,'OTV-广告位'!$B:$B,'OTV-广告位'!$B$6)</f>
        <v>0</v>
      </c>
      <c r="AP52" s="22">
        <f>SUMIFS('OTV-广告位'!$Z:$Z,'OTV-广告位'!$R:$R,Frequency!AP$39,'OTV-广告位'!$P:$P,Frequency!$B52,'OTV-广告位'!$Q:$Q,'OTV-广告位'!$Q$6)</f>
        <v>0</v>
      </c>
      <c r="AQ52" s="22">
        <f>SUMIFS('OTV-广告位'!$Z:$Z,'OTV-广告位'!$R:$R,Frequency!AQ$39,'OTV-广告位'!$P:$P,Frequency!$B52,'OTV-广告位'!$Q:$Q,'OTV-广告位'!$Q$6)</f>
        <v>0</v>
      </c>
      <c r="AR52" s="22">
        <f>SUMIFS('OTV-广告位'!$Z:$Z,'OTV-广告位'!$R:$R,Frequency!AR$39,'OTV-广告位'!$P:$P,Frequency!$B52,'OTV-广告位'!$Q:$Q,'OTV-广告位'!$Q$6)</f>
        <v>0</v>
      </c>
      <c r="AS52" s="22">
        <f>SUMIFS('OTV-广告位'!$Z:$Z,'OTV-广告位'!$R:$R,Frequency!AS$39,'OTV-广告位'!$P:$P,Frequency!$B52,'OTV-广告位'!$B:$B,'OTV-广告位'!$B$6)</f>
        <v>0</v>
      </c>
      <c r="AT52" s="22">
        <f>SUMIFS('OTV-广告位'!$Z:$Z,'OTV-广告位'!$R:$R,Frequency!AT$39,'OTV-广告位'!$P:$P,Frequency!$B52,'OTV-广告位'!$B:$B,'OTV-广告位'!$B$6)</f>
        <v>0</v>
      </c>
      <c r="AU52" s="22">
        <f>SUMIFS('OTV-广告位'!$AA:$AA,'OTV-广告位'!$R:$R,Frequency!AU$39,'OTV-广告位'!$P:$P,Frequency!$B52,'OTV-广告位'!$Q:$Q,'OTV-广告位'!$Q$6)</f>
        <v>0</v>
      </c>
      <c r="AV52" s="22">
        <f>SUMIFS('OTV-广告位'!$AA:$AA,'OTV-广告位'!$R:$R,Frequency!AV$39,'OTV-广告位'!$P:$P,Frequency!$B52,'OTV-广告位'!$Q:$Q,'OTV-广告位'!$Q$6)</f>
        <v>0</v>
      </c>
      <c r="AW52" s="22">
        <f>SUMIFS('OTV-广告位'!$AA:$AA,'OTV-广告位'!$R:$R,Frequency!AW$39,'OTV-广告位'!$P:$P,Frequency!$B52,'OTV-广告位'!$Q:$Q,'OTV-广告位'!$Q$6)</f>
        <v>0</v>
      </c>
      <c r="AX52" s="22">
        <f>SUMIFS('OTV-广告位'!$AA:$AA,'OTV-广告位'!$R:$R,Frequency!AX$39,'OTV-广告位'!$P:$P,Frequency!$B52,'OTV-广告位'!$B:$B,'OTV-广告位'!$B$6)</f>
        <v>0</v>
      </c>
      <c r="AY52" s="22">
        <f>SUMIFS('OTV-广告位'!$AA:$AA,'OTV-广告位'!$R:$R,Frequency!AY$39,'OTV-广告位'!$P:$P,Frequency!$B52,'OTV-广告位'!$B:$B,'OTV-广告位'!$B$6)</f>
        <v>0</v>
      </c>
      <c r="AZ52" s="22">
        <f>SUMIFS('OTV-广告位'!$AB:$AB,'OTV-广告位'!$R:$R,Frequency!AZ$39,'OTV-广告位'!$P:$P,Frequency!$B52,'OTV-广告位'!$Q:$Q,'OTV-广告位'!$Q$6)</f>
        <v>0</v>
      </c>
      <c r="BA52" s="22">
        <f>SUMIFS('OTV-广告位'!$AB:$AB,'OTV-广告位'!$R:$R,Frequency!BA$39,'OTV-广告位'!$P:$P,Frequency!$B52,'OTV-广告位'!$Q:$Q,'OTV-广告位'!$Q$6)</f>
        <v>0</v>
      </c>
      <c r="BB52" s="22">
        <f>SUMIFS('OTV-广告位'!$AB:$AB,'OTV-广告位'!$R:$R,Frequency!BB$39,'OTV-广告位'!$P:$P,Frequency!$B52,'OTV-广告位'!$Q:$Q,'OTV-广告位'!$Q$6)</f>
        <v>0</v>
      </c>
      <c r="BC52" s="22">
        <f>SUMIFS('OTV-广告位'!$AB:$AB,'OTV-广告位'!$R:$R,Frequency!BC$39,'OTV-广告位'!$P:$P,Frequency!$B52,'OTV-广告位'!$B:$B,'OTV-广告位'!$B$6)</f>
        <v>0</v>
      </c>
      <c r="BD52" s="22">
        <f>SUMIFS('OTV-广告位'!$AB:$AB,'OTV-广告位'!$R:$R,Frequency!BD$39,'OTV-广告位'!$P:$P,Frequency!$B52,'OTV-广告位'!$B:$B,'OTV-广告位'!$B$6)</f>
        <v>0</v>
      </c>
    </row>
    <row r="53" spans="2:56" hidden="1">
      <c r="B53" s="42" t="s">
        <v>123</v>
      </c>
      <c r="C53" s="26" t="e">
        <f t="shared" si="45"/>
        <v>#DIV/0!</v>
      </c>
      <c r="D53" s="26" t="e">
        <f t="shared" si="46"/>
        <v>#DIV/0!</v>
      </c>
      <c r="E53" s="26" t="e">
        <f t="shared" si="47"/>
        <v>#DIV/0!</v>
      </c>
      <c r="F53" s="26" t="e">
        <f t="shared" si="48"/>
        <v>#DIV/0!</v>
      </c>
      <c r="G53" s="26" t="e">
        <f t="shared" si="49"/>
        <v>#DIV/0!</v>
      </c>
      <c r="I53" s="19" t="str">
        <f t="shared" si="43"/>
        <v>重庆</v>
      </c>
      <c r="J53" s="68" t="e">
        <f t="shared" si="50"/>
        <v>#DIV/0!</v>
      </c>
      <c r="K53" s="68" t="e">
        <f t="shared" si="51"/>
        <v>#DIV/0!</v>
      </c>
      <c r="L53" s="68" t="e">
        <f t="shared" si="52"/>
        <v>#DIV/0!</v>
      </c>
      <c r="M53" s="68" t="e">
        <f t="shared" si="53"/>
        <v>#DIV/0!</v>
      </c>
      <c r="N53" s="68" t="e">
        <f t="shared" si="54"/>
        <v>#DIV/0!</v>
      </c>
      <c r="P53" s="62" t="str">
        <f t="shared" si="55"/>
        <v>重庆</v>
      </c>
      <c r="Q53" s="22">
        <f>SUMIFS('OTV-广告位'!$S:$S,'OTV-广告位'!$R:$R,Frequency!Q$39,'OTV-广告位'!$P:$P,Frequency!$B53,'OTV-广告位'!$Q:$Q,'OTV-广告位'!$Q$6)</f>
        <v>0</v>
      </c>
      <c r="R53" s="22">
        <f>SUMIFS('OTV-广告位'!$S:$S,'OTV-广告位'!$R:$R,Frequency!R$39,'OTV-广告位'!$P:$P,Frequency!$B53,'OTV-广告位'!$Q:$Q,'OTV-广告位'!$Q$6)</f>
        <v>0</v>
      </c>
      <c r="S53" s="22">
        <f>SUMIFS('OTV-广告位'!$S:$S,'OTV-广告位'!$R:$R,Frequency!S$39,'OTV-广告位'!$P:$P,Frequency!$B53,'OTV-广告位'!$Q:$Q,'OTV-广告位'!$Q$6)</f>
        <v>0</v>
      </c>
      <c r="T53" s="22">
        <f>SUMIFS('OTV-广告位'!$S:$S,'OTV-广告位'!$R:$R,Frequency!T$39,'OTV-广告位'!$P:$P,Frequency!$B53,'OTV-广告位'!$B:$B,'OTV-广告位'!$B$6)</f>
        <v>0</v>
      </c>
      <c r="U53" s="22">
        <f>SUMIFS('OTV-广告位'!$S:$S,'OTV-广告位'!$R:$R,Frequency!U$39,'OTV-广告位'!$P:$P,Frequency!$B53,'OTV-广告位'!$B:$B,'OTV-广告位'!$B$6)</f>
        <v>0</v>
      </c>
      <c r="V53" s="22">
        <f>SUMIFS('OTV-广告位'!$U:$U,'OTV-广告位'!$R:$R,Frequency!V$39,'OTV-广告位'!$P:$P,Frequency!$B53,'OTV-广告位'!$Q:$Q,'OTV-广告位'!$Q$6)</f>
        <v>0</v>
      </c>
      <c r="W53" s="22">
        <f>SUMIFS('OTV-广告位'!$U:$U,'OTV-广告位'!$R:$R,Frequency!W$39,'OTV-广告位'!$P:$P,Frequency!$B53,'OTV-广告位'!$Q:$Q,'OTV-广告位'!$Q$6)</f>
        <v>0</v>
      </c>
      <c r="X53" s="22">
        <f>SUMIFS('OTV-广告位'!$U:$U,'OTV-广告位'!$R:$R,Frequency!X$39,'OTV-广告位'!$P:$P,Frequency!$B53,'OTV-广告位'!$Q:$Q,'OTV-广告位'!$Q$6)</f>
        <v>0</v>
      </c>
      <c r="Y53" s="22">
        <f>SUMIFS('OTV-广告位'!$U:$U,'OTV-广告位'!$R:$R,Frequency!Y$39,'OTV-广告位'!$P:$P,Frequency!$B53,'OTV-广告位'!$B:$B,'OTV-广告位'!$B$6)</f>
        <v>0</v>
      </c>
      <c r="Z53" s="22">
        <f>SUMIFS('OTV-广告位'!$U:$U,'OTV-广告位'!$R:$R,Frequency!Z$39,'OTV-广告位'!$P:$P,Frequency!$B53,'OTV-广告位'!$B:$B,'OTV-广告位'!$B$6)</f>
        <v>0</v>
      </c>
      <c r="AA53" s="22">
        <f>SUMIFS('OTV-广告位'!$W:$W,'OTV-广告位'!$R:$R,Frequency!AA$39,'OTV-广告位'!$P:$P,Frequency!$B53,'OTV-广告位'!$Q:$Q,'OTV-广告位'!$Q$6)</f>
        <v>0</v>
      </c>
      <c r="AB53" s="22">
        <f>SUMIFS('OTV-广告位'!$W:$W,'OTV-广告位'!$R:$R,Frequency!AB$39,'OTV-广告位'!$P:$P,Frequency!$B53,'OTV-广告位'!$Q:$Q,'OTV-广告位'!$Q$6)</f>
        <v>0</v>
      </c>
      <c r="AC53" s="22">
        <f>SUMIFS('OTV-广告位'!$W:$W,'OTV-广告位'!$R:$R,Frequency!AC$39,'OTV-广告位'!$P:$P,Frequency!$B53,'OTV-广告位'!$Q:$Q,'OTV-广告位'!$Q$6)</f>
        <v>0</v>
      </c>
      <c r="AD53" s="22">
        <f>SUMIFS('OTV-广告位'!$W:$W,'OTV-广告位'!$R:$R,Frequency!AD$39,'OTV-广告位'!$P:$P,Frequency!$B53,'OTV-广告位'!$B:$B,'OTV-广告位'!$B$6)</f>
        <v>0</v>
      </c>
      <c r="AE53" s="22">
        <f>SUMIFS('OTV-广告位'!$W:$W,'OTV-广告位'!$R:$R,Frequency!AE$39,'OTV-广告位'!$P:$P,Frequency!$B53,'OTV-广告位'!$B:$B,'OTV-广告位'!$B$6)</f>
        <v>0</v>
      </c>
      <c r="AF53" s="22">
        <f>SUMIFS('OTV-广告位'!$X:$X,'OTV-广告位'!$R:$R,Frequency!AF$39,'OTV-广告位'!$P:$P,Frequency!$B53,'OTV-广告位'!$Q:$Q,'OTV-广告位'!$Q$6)</f>
        <v>0</v>
      </c>
      <c r="AG53" s="22">
        <f>SUMIFS('OTV-广告位'!$X:$X,'OTV-广告位'!$R:$R,Frequency!AG$39,'OTV-广告位'!$P:$P,Frequency!$B53,'OTV-广告位'!$Q:$Q,'OTV-广告位'!$Q$6)</f>
        <v>0</v>
      </c>
      <c r="AH53" s="22">
        <f>SUMIFS('OTV-广告位'!$X:$X,'OTV-广告位'!$R:$R,Frequency!AH$39,'OTV-广告位'!$P:$P,Frequency!$B53,'OTV-广告位'!$Q:$Q,'OTV-广告位'!$Q$6)</f>
        <v>0</v>
      </c>
      <c r="AI53" s="22">
        <f>SUMIFS('OTV-广告位'!$X:$X,'OTV-广告位'!$R:$R,Frequency!AI$39,'OTV-广告位'!$P:$P,Frequency!$B53,'OTV-广告位'!$B:$B,'OTV-广告位'!$B$6)</f>
        <v>0</v>
      </c>
      <c r="AJ53" s="22">
        <f>SUMIFS('OTV-广告位'!$X:$X,'OTV-广告位'!$R:$R,Frequency!AJ$39,'OTV-广告位'!$P:$P,Frequency!$B53,'OTV-广告位'!$B:$B,'OTV-广告位'!$B$6)</f>
        <v>0</v>
      </c>
      <c r="AK53" s="22">
        <f>SUMIFS('OTV-广告位'!$Y:$Y,'OTV-广告位'!$R:$R,Frequency!AK$39,'OTV-广告位'!$P:$P,Frequency!$B53,'OTV-广告位'!$Q:$Q,'OTV-广告位'!$Q$6)</f>
        <v>0</v>
      </c>
      <c r="AL53" s="22">
        <f>SUMIFS('OTV-广告位'!$Y:$Y,'OTV-广告位'!$R:$R,Frequency!AL$39,'OTV-广告位'!$P:$P,Frequency!$B53,'OTV-广告位'!$Q:$Q,'OTV-广告位'!$Q$6)</f>
        <v>0</v>
      </c>
      <c r="AM53" s="22">
        <f>SUMIFS('OTV-广告位'!$Y:$Y,'OTV-广告位'!$R:$R,Frequency!AM$39,'OTV-广告位'!$P:$P,Frequency!$B53,'OTV-广告位'!$Q:$Q,'OTV-广告位'!$Q$6)</f>
        <v>0</v>
      </c>
      <c r="AN53" s="22">
        <f>SUMIFS('OTV-广告位'!$Y:$Y,'OTV-广告位'!$R:$R,Frequency!AN$39,'OTV-广告位'!$P:$P,Frequency!$B53,'OTV-广告位'!$B:$B,'OTV-广告位'!$B$6)</f>
        <v>0</v>
      </c>
      <c r="AO53" s="22">
        <f>SUMIFS('OTV-广告位'!$Y:$Y,'OTV-广告位'!$R:$R,Frequency!AO$39,'OTV-广告位'!$P:$P,Frequency!$B53,'OTV-广告位'!$B:$B,'OTV-广告位'!$B$6)</f>
        <v>0</v>
      </c>
      <c r="AP53" s="22">
        <f>SUMIFS('OTV-广告位'!$Z:$Z,'OTV-广告位'!$R:$R,Frequency!AP$39,'OTV-广告位'!$P:$P,Frequency!$B53,'OTV-广告位'!$Q:$Q,'OTV-广告位'!$Q$6)</f>
        <v>0</v>
      </c>
      <c r="AQ53" s="22">
        <f>SUMIFS('OTV-广告位'!$Z:$Z,'OTV-广告位'!$R:$R,Frequency!AQ$39,'OTV-广告位'!$P:$P,Frequency!$B53,'OTV-广告位'!$Q:$Q,'OTV-广告位'!$Q$6)</f>
        <v>0</v>
      </c>
      <c r="AR53" s="22">
        <f>SUMIFS('OTV-广告位'!$Z:$Z,'OTV-广告位'!$R:$R,Frequency!AR$39,'OTV-广告位'!$P:$P,Frequency!$B53,'OTV-广告位'!$Q:$Q,'OTV-广告位'!$Q$6)</f>
        <v>0</v>
      </c>
      <c r="AS53" s="22">
        <f>SUMIFS('OTV-广告位'!$Z:$Z,'OTV-广告位'!$R:$R,Frequency!AS$39,'OTV-广告位'!$P:$P,Frequency!$B53,'OTV-广告位'!$B:$B,'OTV-广告位'!$B$6)</f>
        <v>0</v>
      </c>
      <c r="AT53" s="22">
        <f>SUMIFS('OTV-广告位'!$Z:$Z,'OTV-广告位'!$R:$R,Frequency!AT$39,'OTV-广告位'!$P:$P,Frequency!$B53,'OTV-广告位'!$B:$B,'OTV-广告位'!$B$6)</f>
        <v>0</v>
      </c>
      <c r="AU53" s="22">
        <f>SUMIFS('OTV-广告位'!$AA:$AA,'OTV-广告位'!$R:$R,Frequency!AU$39,'OTV-广告位'!$P:$P,Frequency!$B53,'OTV-广告位'!$Q:$Q,'OTV-广告位'!$Q$6)</f>
        <v>0</v>
      </c>
      <c r="AV53" s="22">
        <f>SUMIFS('OTV-广告位'!$AA:$AA,'OTV-广告位'!$R:$R,Frequency!AV$39,'OTV-广告位'!$P:$P,Frequency!$B53,'OTV-广告位'!$Q:$Q,'OTV-广告位'!$Q$6)</f>
        <v>0</v>
      </c>
      <c r="AW53" s="22">
        <f>SUMIFS('OTV-广告位'!$AA:$AA,'OTV-广告位'!$R:$R,Frequency!AW$39,'OTV-广告位'!$P:$P,Frequency!$B53,'OTV-广告位'!$Q:$Q,'OTV-广告位'!$Q$6)</f>
        <v>0</v>
      </c>
      <c r="AX53" s="22">
        <f>SUMIFS('OTV-广告位'!$AA:$AA,'OTV-广告位'!$R:$R,Frequency!AX$39,'OTV-广告位'!$P:$P,Frequency!$B53,'OTV-广告位'!$B:$B,'OTV-广告位'!$B$6)</f>
        <v>0</v>
      </c>
      <c r="AY53" s="22">
        <f>SUMIFS('OTV-广告位'!$AA:$AA,'OTV-广告位'!$R:$R,Frequency!AY$39,'OTV-广告位'!$P:$P,Frequency!$B53,'OTV-广告位'!$B:$B,'OTV-广告位'!$B$6)</f>
        <v>0</v>
      </c>
      <c r="AZ53" s="22">
        <f>SUMIFS('OTV-广告位'!$AB:$AB,'OTV-广告位'!$R:$R,Frequency!AZ$39,'OTV-广告位'!$P:$P,Frequency!$B53,'OTV-广告位'!$Q:$Q,'OTV-广告位'!$Q$6)</f>
        <v>0</v>
      </c>
      <c r="BA53" s="22">
        <f>SUMIFS('OTV-广告位'!$AB:$AB,'OTV-广告位'!$R:$R,Frequency!BA$39,'OTV-广告位'!$P:$P,Frequency!$B53,'OTV-广告位'!$Q:$Q,'OTV-广告位'!$Q$6)</f>
        <v>0</v>
      </c>
      <c r="BB53" s="22">
        <f>SUMIFS('OTV-广告位'!$AB:$AB,'OTV-广告位'!$R:$R,Frequency!BB$39,'OTV-广告位'!$P:$P,Frequency!$B53,'OTV-广告位'!$Q:$Q,'OTV-广告位'!$Q$6)</f>
        <v>0</v>
      </c>
      <c r="BC53" s="22">
        <f>SUMIFS('OTV-广告位'!$AB:$AB,'OTV-广告位'!$R:$R,Frequency!BC$39,'OTV-广告位'!$P:$P,Frequency!$B53,'OTV-广告位'!$B:$B,'OTV-广告位'!$B$6)</f>
        <v>0</v>
      </c>
      <c r="BD53" s="22">
        <f>SUMIFS('OTV-广告位'!$AB:$AB,'OTV-广告位'!$R:$R,Frequency!BD$39,'OTV-广告位'!$P:$P,Frequency!$B53,'OTV-广告位'!$B:$B,'OTV-广告位'!$B$6)</f>
        <v>0</v>
      </c>
    </row>
    <row r="54" spans="2:56" hidden="1">
      <c r="B54" s="42" t="s">
        <v>124</v>
      </c>
      <c r="C54" s="26" t="e">
        <f t="shared" si="45"/>
        <v>#DIV/0!</v>
      </c>
      <c r="D54" s="26" t="e">
        <f t="shared" si="46"/>
        <v>#DIV/0!</v>
      </c>
      <c r="E54" s="26" t="e">
        <f t="shared" si="47"/>
        <v>#DIV/0!</v>
      </c>
      <c r="F54" s="26" t="e">
        <f t="shared" si="48"/>
        <v>#DIV/0!</v>
      </c>
      <c r="G54" s="26" t="e">
        <f t="shared" si="49"/>
        <v>#DIV/0!</v>
      </c>
      <c r="I54" s="19" t="str">
        <f t="shared" si="43"/>
        <v>沈阳</v>
      </c>
      <c r="J54" s="68" t="e">
        <f t="shared" si="50"/>
        <v>#DIV/0!</v>
      </c>
      <c r="K54" s="68" t="e">
        <f t="shared" si="51"/>
        <v>#DIV/0!</v>
      </c>
      <c r="L54" s="68" t="e">
        <f t="shared" si="52"/>
        <v>#DIV/0!</v>
      </c>
      <c r="M54" s="68" t="e">
        <f t="shared" si="53"/>
        <v>#DIV/0!</v>
      </c>
      <c r="N54" s="68" t="e">
        <f t="shared" si="54"/>
        <v>#DIV/0!</v>
      </c>
      <c r="P54" s="62" t="str">
        <f t="shared" si="55"/>
        <v>沈阳</v>
      </c>
      <c r="Q54" s="22">
        <f>SUMIFS('OTV-广告位'!$S:$S,'OTV-广告位'!$R:$R,Frequency!Q$39,'OTV-广告位'!$P:$P,Frequency!$B54,'OTV-广告位'!$Q:$Q,'OTV-广告位'!$Q$6)</f>
        <v>0</v>
      </c>
      <c r="R54" s="22">
        <f>SUMIFS('OTV-广告位'!$S:$S,'OTV-广告位'!$R:$R,Frequency!R$39,'OTV-广告位'!$P:$P,Frequency!$B54,'OTV-广告位'!$Q:$Q,'OTV-广告位'!$Q$6)</f>
        <v>0</v>
      </c>
      <c r="S54" s="22">
        <f>SUMIFS('OTV-广告位'!$S:$S,'OTV-广告位'!$R:$R,Frequency!S$39,'OTV-广告位'!$P:$P,Frequency!$B54,'OTV-广告位'!$Q:$Q,'OTV-广告位'!$Q$6)</f>
        <v>0</v>
      </c>
      <c r="T54" s="22">
        <f>SUMIFS('OTV-广告位'!$S:$S,'OTV-广告位'!$R:$R,Frequency!T$39,'OTV-广告位'!$P:$P,Frequency!$B54,'OTV-广告位'!$B:$B,'OTV-广告位'!$B$6)</f>
        <v>0</v>
      </c>
      <c r="U54" s="22">
        <f>SUMIFS('OTV-广告位'!$S:$S,'OTV-广告位'!$R:$R,Frequency!U$39,'OTV-广告位'!$P:$P,Frequency!$B54,'OTV-广告位'!$B:$B,'OTV-广告位'!$B$6)</f>
        <v>0</v>
      </c>
      <c r="V54" s="22">
        <f>SUMIFS('OTV-广告位'!$U:$U,'OTV-广告位'!$R:$R,Frequency!V$39,'OTV-广告位'!$P:$P,Frequency!$B54,'OTV-广告位'!$Q:$Q,'OTV-广告位'!$Q$6)</f>
        <v>0</v>
      </c>
      <c r="W54" s="22">
        <f>SUMIFS('OTV-广告位'!$U:$U,'OTV-广告位'!$R:$R,Frequency!W$39,'OTV-广告位'!$P:$P,Frequency!$B54,'OTV-广告位'!$Q:$Q,'OTV-广告位'!$Q$6)</f>
        <v>0</v>
      </c>
      <c r="X54" s="22">
        <f>SUMIFS('OTV-广告位'!$U:$U,'OTV-广告位'!$R:$R,Frequency!X$39,'OTV-广告位'!$P:$P,Frequency!$B54,'OTV-广告位'!$Q:$Q,'OTV-广告位'!$Q$6)</f>
        <v>0</v>
      </c>
      <c r="Y54" s="22">
        <f>SUMIFS('OTV-广告位'!$U:$U,'OTV-广告位'!$R:$R,Frequency!Y$39,'OTV-广告位'!$P:$P,Frequency!$B54,'OTV-广告位'!$B:$B,'OTV-广告位'!$B$6)</f>
        <v>0</v>
      </c>
      <c r="Z54" s="22">
        <f>SUMIFS('OTV-广告位'!$U:$U,'OTV-广告位'!$R:$R,Frequency!Z$39,'OTV-广告位'!$P:$P,Frequency!$B54,'OTV-广告位'!$B:$B,'OTV-广告位'!$B$6)</f>
        <v>0</v>
      </c>
      <c r="AA54" s="22">
        <f>SUMIFS('OTV-广告位'!$W:$W,'OTV-广告位'!$R:$R,Frequency!AA$39,'OTV-广告位'!$P:$P,Frequency!$B54,'OTV-广告位'!$Q:$Q,'OTV-广告位'!$Q$6)</f>
        <v>0</v>
      </c>
      <c r="AB54" s="22">
        <f>SUMIFS('OTV-广告位'!$W:$W,'OTV-广告位'!$R:$R,Frequency!AB$39,'OTV-广告位'!$P:$P,Frequency!$B54,'OTV-广告位'!$Q:$Q,'OTV-广告位'!$Q$6)</f>
        <v>0</v>
      </c>
      <c r="AC54" s="22">
        <f>SUMIFS('OTV-广告位'!$W:$W,'OTV-广告位'!$R:$R,Frequency!AC$39,'OTV-广告位'!$P:$P,Frequency!$B54,'OTV-广告位'!$Q:$Q,'OTV-广告位'!$Q$6)</f>
        <v>0</v>
      </c>
      <c r="AD54" s="22">
        <f>SUMIFS('OTV-广告位'!$W:$W,'OTV-广告位'!$R:$R,Frequency!AD$39,'OTV-广告位'!$P:$P,Frequency!$B54,'OTV-广告位'!$B:$B,'OTV-广告位'!$B$6)</f>
        <v>0</v>
      </c>
      <c r="AE54" s="22">
        <f>SUMIFS('OTV-广告位'!$W:$W,'OTV-广告位'!$R:$R,Frequency!AE$39,'OTV-广告位'!$P:$P,Frequency!$B54,'OTV-广告位'!$B:$B,'OTV-广告位'!$B$6)</f>
        <v>0</v>
      </c>
      <c r="AF54" s="22">
        <f>SUMIFS('OTV-广告位'!$X:$X,'OTV-广告位'!$R:$R,Frequency!AF$39,'OTV-广告位'!$P:$P,Frequency!$B54,'OTV-广告位'!$Q:$Q,'OTV-广告位'!$Q$6)</f>
        <v>0</v>
      </c>
      <c r="AG54" s="22">
        <f>SUMIFS('OTV-广告位'!$X:$X,'OTV-广告位'!$R:$R,Frequency!AG$39,'OTV-广告位'!$P:$P,Frequency!$B54,'OTV-广告位'!$Q:$Q,'OTV-广告位'!$Q$6)</f>
        <v>0</v>
      </c>
      <c r="AH54" s="22">
        <f>SUMIFS('OTV-广告位'!$X:$X,'OTV-广告位'!$R:$R,Frequency!AH$39,'OTV-广告位'!$P:$P,Frequency!$B54,'OTV-广告位'!$Q:$Q,'OTV-广告位'!$Q$6)</f>
        <v>0</v>
      </c>
      <c r="AI54" s="22">
        <f>SUMIFS('OTV-广告位'!$X:$X,'OTV-广告位'!$R:$R,Frequency!AI$39,'OTV-广告位'!$P:$P,Frequency!$B54,'OTV-广告位'!$B:$B,'OTV-广告位'!$B$6)</f>
        <v>0</v>
      </c>
      <c r="AJ54" s="22">
        <f>SUMIFS('OTV-广告位'!$X:$X,'OTV-广告位'!$R:$R,Frequency!AJ$39,'OTV-广告位'!$P:$P,Frequency!$B54,'OTV-广告位'!$B:$B,'OTV-广告位'!$B$6)</f>
        <v>0</v>
      </c>
      <c r="AK54" s="22">
        <f>SUMIFS('OTV-广告位'!$Y:$Y,'OTV-广告位'!$R:$R,Frequency!AK$39,'OTV-广告位'!$P:$P,Frequency!$B54,'OTV-广告位'!$Q:$Q,'OTV-广告位'!$Q$6)</f>
        <v>0</v>
      </c>
      <c r="AL54" s="22">
        <f>SUMIFS('OTV-广告位'!$Y:$Y,'OTV-广告位'!$R:$R,Frequency!AL$39,'OTV-广告位'!$P:$P,Frequency!$B54,'OTV-广告位'!$Q:$Q,'OTV-广告位'!$Q$6)</f>
        <v>0</v>
      </c>
      <c r="AM54" s="22">
        <f>SUMIFS('OTV-广告位'!$Y:$Y,'OTV-广告位'!$R:$R,Frequency!AM$39,'OTV-广告位'!$P:$P,Frequency!$B54,'OTV-广告位'!$Q:$Q,'OTV-广告位'!$Q$6)</f>
        <v>0</v>
      </c>
      <c r="AN54" s="22">
        <f>SUMIFS('OTV-广告位'!$Y:$Y,'OTV-广告位'!$R:$R,Frequency!AN$39,'OTV-广告位'!$P:$P,Frequency!$B54,'OTV-广告位'!$B:$B,'OTV-广告位'!$B$6)</f>
        <v>0</v>
      </c>
      <c r="AO54" s="22">
        <f>SUMIFS('OTV-广告位'!$Y:$Y,'OTV-广告位'!$R:$R,Frequency!AO$39,'OTV-广告位'!$P:$P,Frequency!$B54,'OTV-广告位'!$B:$B,'OTV-广告位'!$B$6)</f>
        <v>0</v>
      </c>
      <c r="AP54" s="22">
        <f>SUMIFS('OTV-广告位'!$Z:$Z,'OTV-广告位'!$R:$R,Frequency!AP$39,'OTV-广告位'!$P:$P,Frequency!$B54,'OTV-广告位'!$Q:$Q,'OTV-广告位'!$Q$6)</f>
        <v>0</v>
      </c>
      <c r="AQ54" s="22">
        <f>SUMIFS('OTV-广告位'!$Z:$Z,'OTV-广告位'!$R:$R,Frequency!AQ$39,'OTV-广告位'!$P:$P,Frequency!$B54,'OTV-广告位'!$Q:$Q,'OTV-广告位'!$Q$6)</f>
        <v>0</v>
      </c>
      <c r="AR54" s="22">
        <f>SUMIFS('OTV-广告位'!$Z:$Z,'OTV-广告位'!$R:$R,Frequency!AR$39,'OTV-广告位'!$P:$P,Frequency!$B54,'OTV-广告位'!$Q:$Q,'OTV-广告位'!$Q$6)</f>
        <v>0</v>
      </c>
      <c r="AS54" s="22">
        <f>SUMIFS('OTV-广告位'!$Z:$Z,'OTV-广告位'!$R:$R,Frequency!AS$39,'OTV-广告位'!$P:$P,Frequency!$B54,'OTV-广告位'!$B:$B,'OTV-广告位'!$B$6)</f>
        <v>0</v>
      </c>
      <c r="AT54" s="22">
        <f>SUMIFS('OTV-广告位'!$Z:$Z,'OTV-广告位'!$R:$R,Frequency!AT$39,'OTV-广告位'!$P:$P,Frequency!$B54,'OTV-广告位'!$B:$B,'OTV-广告位'!$B$6)</f>
        <v>0</v>
      </c>
      <c r="AU54" s="22">
        <f>SUMIFS('OTV-广告位'!$AA:$AA,'OTV-广告位'!$R:$R,Frequency!AU$39,'OTV-广告位'!$P:$P,Frequency!$B54,'OTV-广告位'!$Q:$Q,'OTV-广告位'!$Q$6)</f>
        <v>0</v>
      </c>
      <c r="AV54" s="22">
        <f>SUMIFS('OTV-广告位'!$AA:$AA,'OTV-广告位'!$R:$R,Frequency!AV$39,'OTV-广告位'!$P:$P,Frequency!$B54,'OTV-广告位'!$Q:$Q,'OTV-广告位'!$Q$6)</f>
        <v>0</v>
      </c>
      <c r="AW54" s="22">
        <f>SUMIFS('OTV-广告位'!$AA:$AA,'OTV-广告位'!$R:$R,Frequency!AW$39,'OTV-广告位'!$P:$P,Frequency!$B54,'OTV-广告位'!$Q:$Q,'OTV-广告位'!$Q$6)</f>
        <v>0</v>
      </c>
      <c r="AX54" s="22">
        <f>SUMIFS('OTV-广告位'!$AA:$AA,'OTV-广告位'!$R:$R,Frequency!AX$39,'OTV-广告位'!$P:$P,Frequency!$B54,'OTV-广告位'!$B:$B,'OTV-广告位'!$B$6)</f>
        <v>0</v>
      </c>
      <c r="AY54" s="22">
        <f>SUMIFS('OTV-广告位'!$AA:$AA,'OTV-广告位'!$R:$R,Frequency!AY$39,'OTV-广告位'!$P:$P,Frequency!$B54,'OTV-广告位'!$B:$B,'OTV-广告位'!$B$6)</f>
        <v>0</v>
      </c>
      <c r="AZ54" s="22">
        <f>SUMIFS('OTV-广告位'!$AB:$AB,'OTV-广告位'!$R:$R,Frequency!AZ$39,'OTV-广告位'!$P:$P,Frequency!$B54,'OTV-广告位'!$Q:$Q,'OTV-广告位'!$Q$6)</f>
        <v>0</v>
      </c>
      <c r="BA54" s="22">
        <f>SUMIFS('OTV-广告位'!$AB:$AB,'OTV-广告位'!$R:$R,Frequency!BA$39,'OTV-广告位'!$P:$P,Frequency!$B54,'OTV-广告位'!$Q:$Q,'OTV-广告位'!$Q$6)</f>
        <v>0</v>
      </c>
      <c r="BB54" s="22">
        <f>SUMIFS('OTV-广告位'!$AB:$AB,'OTV-广告位'!$R:$R,Frequency!BB$39,'OTV-广告位'!$P:$P,Frequency!$B54,'OTV-广告位'!$Q:$Q,'OTV-广告位'!$Q$6)</f>
        <v>0</v>
      </c>
      <c r="BC54" s="22">
        <f>SUMIFS('OTV-广告位'!$AB:$AB,'OTV-广告位'!$R:$R,Frequency!BC$39,'OTV-广告位'!$P:$P,Frequency!$B54,'OTV-广告位'!$B:$B,'OTV-广告位'!$B$6)</f>
        <v>0</v>
      </c>
      <c r="BD54" s="22">
        <f>SUMIFS('OTV-广告位'!$AB:$AB,'OTV-广告位'!$R:$R,Frequency!BD$39,'OTV-广告位'!$P:$P,Frequency!$B54,'OTV-广告位'!$B:$B,'OTV-广告位'!$B$6)</f>
        <v>0</v>
      </c>
    </row>
    <row r="55" spans="2:56" hidden="1">
      <c r="B55" s="42" t="s">
        <v>125</v>
      </c>
      <c r="C55" s="26" t="e">
        <f t="shared" si="45"/>
        <v>#DIV/0!</v>
      </c>
      <c r="D55" s="26" t="e">
        <f t="shared" si="46"/>
        <v>#DIV/0!</v>
      </c>
      <c r="E55" s="26" t="e">
        <f t="shared" si="47"/>
        <v>#DIV/0!</v>
      </c>
      <c r="F55" s="26" t="e">
        <f t="shared" si="48"/>
        <v>#DIV/0!</v>
      </c>
      <c r="G55" s="26" t="e">
        <f t="shared" si="49"/>
        <v>#DIV/0!</v>
      </c>
      <c r="I55" s="19" t="str">
        <f t="shared" si="43"/>
        <v>郑州</v>
      </c>
      <c r="J55" s="68" t="e">
        <f t="shared" si="50"/>
        <v>#DIV/0!</v>
      </c>
      <c r="K55" s="68" t="e">
        <f t="shared" si="51"/>
        <v>#DIV/0!</v>
      </c>
      <c r="L55" s="68" t="e">
        <f t="shared" si="52"/>
        <v>#DIV/0!</v>
      </c>
      <c r="M55" s="68" t="e">
        <f t="shared" si="53"/>
        <v>#DIV/0!</v>
      </c>
      <c r="N55" s="68" t="e">
        <f t="shared" si="54"/>
        <v>#DIV/0!</v>
      </c>
      <c r="P55" s="62" t="str">
        <f t="shared" si="55"/>
        <v>郑州</v>
      </c>
      <c r="Q55" s="22">
        <f>SUMIFS('OTV-广告位'!$S:$S,'OTV-广告位'!$R:$R,Frequency!Q$39,'OTV-广告位'!$P:$P,Frequency!$B55,'OTV-广告位'!$Q:$Q,'OTV-广告位'!$Q$6)</f>
        <v>0</v>
      </c>
      <c r="R55" s="22">
        <f>SUMIFS('OTV-广告位'!$S:$S,'OTV-广告位'!$R:$R,Frequency!R$39,'OTV-广告位'!$P:$P,Frequency!$B55,'OTV-广告位'!$Q:$Q,'OTV-广告位'!$Q$6)</f>
        <v>0</v>
      </c>
      <c r="S55" s="22">
        <f>SUMIFS('OTV-广告位'!$S:$S,'OTV-广告位'!$R:$R,Frequency!S$39,'OTV-广告位'!$P:$P,Frequency!$B55,'OTV-广告位'!$Q:$Q,'OTV-广告位'!$Q$6)</f>
        <v>0</v>
      </c>
      <c r="T55" s="22">
        <f>SUMIFS('OTV-广告位'!$S:$S,'OTV-广告位'!$R:$R,Frequency!T$39,'OTV-广告位'!$P:$P,Frequency!$B55,'OTV-广告位'!$B:$B,'OTV-广告位'!$B$6)</f>
        <v>0</v>
      </c>
      <c r="U55" s="22">
        <f>SUMIFS('OTV-广告位'!$S:$S,'OTV-广告位'!$R:$R,Frequency!U$39,'OTV-广告位'!$P:$P,Frequency!$B55,'OTV-广告位'!$B:$B,'OTV-广告位'!$B$6)</f>
        <v>0</v>
      </c>
      <c r="V55" s="22">
        <f>SUMIFS('OTV-广告位'!$U:$U,'OTV-广告位'!$R:$R,Frequency!V$39,'OTV-广告位'!$P:$P,Frequency!$B55,'OTV-广告位'!$Q:$Q,'OTV-广告位'!$Q$6)</f>
        <v>0</v>
      </c>
      <c r="W55" s="22">
        <f>SUMIFS('OTV-广告位'!$U:$U,'OTV-广告位'!$R:$R,Frequency!W$39,'OTV-广告位'!$P:$P,Frequency!$B55,'OTV-广告位'!$Q:$Q,'OTV-广告位'!$Q$6)</f>
        <v>0</v>
      </c>
      <c r="X55" s="22">
        <f>SUMIFS('OTV-广告位'!$U:$U,'OTV-广告位'!$R:$R,Frequency!X$39,'OTV-广告位'!$P:$P,Frequency!$B55,'OTV-广告位'!$Q:$Q,'OTV-广告位'!$Q$6)</f>
        <v>0</v>
      </c>
      <c r="Y55" s="22">
        <f>SUMIFS('OTV-广告位'!$U:$U,'OTV-广告位'!$R:$R,Frequency!Y$39,'OTV-广告位'!$P:$P,Frequency!$B55,'OTV-广告位'!$B:$B,'OTV-广告位'!$B$6)</f>
        <v>0</v>
      </c>
      <c r="Z55" s="22">
        <f>SUMIFS('OTV-广告位'!$U:$U,'OTV-广告位'!$R:$R,Frequency!Z$39,'OTV-广告位'!$P:$P,Frequency!$B55,'OTV-广告位'!$B:$B,'OTV-广告位'!$B$6)</f>
        <v>0</v>
      </c>
      <c r="AA55" s="22">
        <f>SUMIFS('OTV-广告位'!$W:$W,'OTV-广告位'!$R:$R,Frequency!AA$39,'OTV-广告位'!$P:$P,Frequency!$B55,'OTV-广告位'!$Q:$Q,'OTV-广告位'!$Q$6)</f>
        <v>0</v>
      </c>
      <c r="AB55" s="22">
        <f>SUMIFS('OTV-广告位'!$W:$W,'OTV-广告位'!$R:$R,Frequency!AB$39,'OTV-广告位'!$P:$P,Frequency!$B55,'OTV-广告位'!$Q:$Q,'OTV-广告位'!$Q$6)</f>
        <v>0</v>
      </c>
      <c r="AC55" s="22">
        <f>SUMIFS('OTV-广告位'!$W:$W,'OTV-广告位'!$R:$R,Frequency!AC$39,'OTV-广告位'!$P:$P,Frequency!$B55,'OTV-广告位'!$Q:$Q,'OTV-广告位'!$Q$6)</f>
        <v>0</v>
      </c>
      <c r="AD55" s="22">
        <f>SUMIFS('OTV-广告位'!$W:$W,'OTV-广告位'!$R:$R,Frequency!AD$39,'OTV-广告位'!$P:$P,Frequency!$B55,'OTV-广告位'!$B:$B,'OTV-广告位'!$B$6)</f>
        <v>0</v>
      </c>
      <c r="AE55" s="22">
        <f>SUMIFS('OTV-广告位'!$W:$W,'OTV-广告位'!$R:$R,Frequency!AE$39,'OTV-广告位'!$P:$P,Frequency!$B55,'OTV-广告位'!$B:$B,'OTV-广告位'!$B$6)</f>
        <v>0</v>
      </c>
      <c r="AF55" s="22">
        <f>SUMIFS('OTV-广告位'!$X:$X,'OTV-广告位'!$R:$R,Frequency!AF$39,'OTV-广告位'!$P:$P,Frequency!$B55,'OTV-广告位'!$Q:$Q,'OTV-广告位'!$Q$6)</f>
        <v>0</v>
      </c>
      <c r="AG55" s="22">
        <f>SUMIFS('OTV-广告位'!$X:$X,'OTV-广告位'!$R:$R,Frequency!AG$39,'OTV-广告位'!$P:$P,Frequency!$B55,'OTV-广告位'!$Q:$Q,'OTV-广告位'!$Q$6)</f>
        <v>0</v>
      </c>
      <c r="AH55" s="22">
        <f>SUMIFS('OTV-广告位'!$X:$X,'OTV-广告位'!$R:$R,Frequency!AH$39,'OTV-广告位'!$P:$P,Frequency!$B55,'OTV-广告位'!$Q:$Q,'OTV-广告位'!$Q$6)</f>
        <v>0</v>
      </c>
      <c r="AI55" s="22">
        <f>SUMIFS('OTV-广告位'!$X:$X,'OTV-广告位'!$R:$R,Frequency!AI$39,'OTV-广告位'!$P:$P,Frequency!$B55,'OTV-广告位'!$B:$B,'OTV-广告位'!$B$6)</f>
        <v>0</v>
      </c>
      <c r="AJ55" s="22">
        <f>SUMIFS('OTV-广告位'!$X:$X,'OTV-广告位'!$R:$R,Frequency!AJ$39,'OTV-广告位'!$P:$P,Frequency!$B55,'OTV-广告位'!$B:$B,'OTV-广告位'!$B$6)</f>
        <v>0</v>
      </c>
      <c r="AK55" s="22">
        <f>SUMIFS('OTV-广告位'!$Y:$Y,'OTV-广告位'!$R:$R,Frequency!AK$39,'OTV-广告位'!$P:$P,Frequency!$B55,'OTV-广告位'!$Q:$Q,'OTV-广告位'!$Q$6)</f>
        <v>0</v>
      </c>
      <c r="AL55" s="22">
        <f>SUMIFS('OTV-广告位'!$Y:$Y,'OTV-广告位'!$R:$R,Frequency!AL$39,'OTV-广告位'!$P:$P,Frequency!$B55,'OTV-广告位'!$Q:$Q,'OTV-广告位'!$Q$6)</f>
        <v>0</v>
      </c>
      <c r="AM55" s="22">
        <f>SUMIFS('OTV-广告位'!$Y:$Y,'OTV-广告位'!$R:$R,Frequency!AM$39,'OTV-广告位'!$P:$P,Frequency!$B55,'OTV-广告位'!$Q:$Q,'OTV-广告位'!$Q$6)</f>
        <v>0</v>
      </c>
      <c r="AN55" s="22">
        <f>SUMIFS('OTV-广告位'!$Y:$Y,'OTV-广告位'!$R:$R,Frequency!AN$39,'OTV-广告位'!$P:$P,Frequency!$B55,'OTV-广告位'!$B:$B,'OTV-广告位'!$B$6)</f>
        <v>0</v>
      </c>
      <c r="AO55" s="22">
        <f>SUMIFS('OTV-广告位'!$Y:$Y,'OTV-广告位'!$R:$R,Frequency!AO$39,'OTV-广告位'!$P:$P,Frequency!$B55,'OTV-广告位'!$B:$B,'OTV-广告位'!$B$6)</f>
        <v>0</v>
      </c>
      <c r="AP55" s="22">
        <f>SUMIFS('OTV-广告位'!$Z:$Z,'OTV-广告位'!$R:$R,Frequency!AP$39,'OTV-广告位'!$P:$P,Frequency!$B55,'OTV-广告位'!$Q:$Q,'OTV-广告位'!$Q$6)</f>
        <v>0</v>
      </c>
      <c r="AQ55" s="22">
        <f>SUMIFS('OTV-广告位'!$Z:$Z,'OTV-广告位'!$R:$R,Frequency!AQ$39,'OTV-广告位'!$P:$P,Frequency!$B55,'OTV-广告位'!$Q:$Q,'OTV-广告位'!$Q$6)</f>
        <v>0</v>
      </c>
      <c r="AR55" s="22">
        <f>SUMIFS('OTV-广告位'!$Z:$Z,'OTV-广告位'!$R:$R,Frequency!AR$39,'OTV-广告位'!$P:$P,Frequency!$B55,'OTV-广告位'!$Q:$Q,'OTV-广告位'!$Q$6)</f>
        <v>0</v>
      </c>
      <c r="AS55" s="22">
        <f>SUMIFS('OTV-广告位'!$Z:$Z,'OTV-广告位'!$R:$R,Frequency!AS$39,'OTV-广告位'!$P:$P,Frequency!$B55,'OTV-广告位'!$B:$B,'OTV-广告位'!$B$6)</f>
        <v>0</v>
      </c>
      <c r="AT55" s="22">
        <f>SUMIFS('OTV-广告位'!$Z:$Z,'OTV-广告位'!$R:$R,Frequency!AT$39,'OTV-广告位'!$P:$P,Frequency!$B55,'OTV-广告位'!$B:$B,'OTV-广告位'!$B$6)</f>
        <v>0</v>
      </c>
      <c r="AU55" s="22">
        <f>SUMIFS('OTV-广告位'!$AA:$AA,'OTV-广告位'!$R:$R,Frequency!AU$39,'OTV-广告位'!$P:$P,Frequency!$B55,'OTV-广告位'!$Q:$Q,'OTV-广告位'!$Q$6)</f>
        <v>0</v>
      </c>
      <c r="AV55" s="22">
        <f>SUMIFS('OTV-广告位'!$AA:$AA,'OTV-广告位'!$R:$R,Frequency!AV$39,'OTV-广告位'!$P:$P,Frequency!$B55,'OTV-广告位'!$Q:$Q,'OTV-广告位'!$Q$6)</f>
        <v>0</v>
      </c>
      <c r="AW55" s="22">
        <f>SUMIFS('OTV-广告位'!$AA:$AA,'OTV-广告位'!$R:$R,Frequency!AW$39,'OTV-广告位'!$P:$P,Frequency!$B55,'OTV-广告位'!$Q:$Q,'OTV-广告位'!$Q$6)</f>
        <v>0</v>
      </c>
      <c r="AX55" s="22">
        <f>SUMIFS('OTV-广告位'!$AA:$AA,'OTV-广告位'!$R:$R,Frequency!AX$39,'OTV-广告位'!$P:$P,Frequency!$B55,'OTV-广告位'!$B:$B,'OTV-广告位'!$B$6)</f>
        <v>0</v>
      </c>
      <c r="AY55" s="22">
        <f>SUMIFS('OTV-广告位'!$AA:$AA,'OTV-广告位'!$R:$R,Frequency!AY$39,'OTV-广告位'!$P:$P,Frequency!$B55,'OTV-广告位'!$B:$B,'OTV-广告位'!$B$6)</f>
        <v>0</v>
      </c>
      <c r="AZ55" s="22">
        <f>SUMIFS('OTV-广告位'!$AB:$AB,'OTV-广告位'!$R:$R,Frequency!AZ$39,'OTV-广告位'!$P:$P,Frequency!$B55,'OTV-广告位'!$Q:$Q,'OTV-广告位'!$Q$6)</f>
        <v>0</v>
      </c>
      <c r="BA55" s="22">
        <f>SUMIFS('OTV-广告位'!$AB:$AB,'OTV-广告位'!$R:$R,Frequency!BA$39,'OTV-广告位'!$P:$P,Frequency!$B55,'OTV-广告位'!$Q:$Q,'OTV-广告位'!$Q$6)</f>
        <v>0</v>
      </c>
      <c r="BB55" s="22">
        <f>SUMIFS('OTV-广告位'!$AB:$AB,'OTV-广告位'!$R:$R,Frequency!BB$39,'OTV-广告位'!$P:$P,Frequency!$B55,'OTV-广告位'!$Q:$Q,'OTV-广告位'!$Q$6)</f>
        <v>0</v>
      </c>
      <c r="BC55" s="22">
        <f>SUMIFS('OTV-广告位'!$AB:$AB,'OTV-广告位'!$R:$R,Frequency!BC$39,'OTV-广告位'!$P:$P,Frequency!$B55,'OTV-广告位'!$B:$B,'OTV-广告位'!$B$6)</f>
        <v>0</v>
      </c>
      <c r="BD55" s="22">
        <f>SUMIFS('OTV-广告位'!$AB:$AB,'OTV-广告位'!$R:$R,Frequency!BD$39,'OTV-广告位'!$P:$P,Frequency!$B55,'OTV-广告位'!$B:$B,'OTV-广告位'!$B$6)</f>
        <v>0</v>
      </c>
    </row>
    <row r="56" spans="2:56" hidden="1">
      <c r="B56" s="42" t="s">
        <v>126</v>
      </c>
      <c r="C56" s="26" t="e">
        <f t="shared" si="45"/>
        <v>#DIV/0!</v>
      </c>
      <c r="D56" s="26" t="e">
        <f t="shared" si="46"/>
        <v>#DIV/0!</v>
      </c>
      <c r="E56" s="26" t="e">
        <f t="shared" si="47"/>
        <v>#DIV/0!</v>
      </c>
      <c r="F56" s="26" t="e">
        <f t="shared" si="48"/>
        <v>#DIV/0!</v>
      </c>
      <c r="G56" s="26" t="e">
        <f t="shared" si="49"/>
        <v>#DIV/0!</v>
      </c>
      <c r="I56" s="19" t="str">
        <f t="shared" si="43"/>
        <v>青岛</v>
      </c>
      <c r="J56" s="68" t="e">
        <f t="shared" si="50"/>
        <v>#DIV/0!</v>
      </c>
      <c r="K56" s="68" t="e">
        <f t="shared" si="51"/>
        <v>#DIV/0!</v>
      </c>
      <c r="L56" s="68" t="e">
        <f t="shared" si="52"/>
        <v>#DIV/0!</v>
      </c>
      <c r="M56" s="68" t="e">
        <f t="shared" si="53"/>
        <v>#DIV/0!</v>
      </c>
      <c r="N56" s="68" t="e">
        <f t="shared" si="54"/>
        <v>#DIV/0!</v>
      </c>
      <c r="P56" s="62" t="str">
        <f t="shared" si="55"/>
        <v>青岛</v>
      </c>
      <c r="Q56" s="22">
        <f>SUMIFS('OTV-广告位'!$S:$S,'OTV-广告位'!$R:$R,Frequency!Q$39,'OTV-广告位'!$P:$P,Frequency!$B56,'OTV-广告位'!$Q:$Q,'OTV-广告位'!$Q$6)</f>
        <v>0</v>
      </c>
      <c r="R56" s="22">
        <f>SUMIFS('OTV-广告位'!$S:$S,'OTV-广告位'!$R:$R,Frequency!R$39,'OTV-广告位'!$P:$P,Frequency!$B56,'OTV-广告位'!$Q:$Q,'OTV-广告位'!$Q$6)</f>
        <v>0</v>
      </c>
      <c r="S56" s="22">
        <f>SUMIFS('OTV-广告位'!$S:$S,'OTV-广告位'!$R:$R,Frequency!S$39,'OTV-广告位'!$P:$P,Frequency!$B56,'OTV-广告位'!$Q:$Q,'OTV-广告位'!$Q$6)</f>
        <v>0</v>
      </c>
      <c r="T56" s="22">
        <f>SUMIFS('OTV-广告位'!$S:$S,'OTV-广告位'!$R:$R,Frequency!T$39,'OTV-广告位'!$P:$P,Frequency!$B56,'OTV-广告位'!$B:$B,'OTV-广告位'!$B$6)</f>
        <v>0</v>
      </c>
      <c r="U56" s="22">
        <f>SUMIFS('OTV-广告位'!$S:$S,'OTV-广告位'!$R:$R,Frequency!U$39,'OTV-广告位'!$P:$P,Frequency!$B56,'OTV-广告位'!$B:$B,'OTV-广告位'!$B$6)</f>
        <v>0</v>
      </c>
      <c r="V56" s="22">
        <f>SUMIFS('OTV-广告位'!$U:$U,'OTV-广告位'!$R:$R,Frequency!V$39,'OTV-广告位'!$P:$P,Frequency!$B56,'OTV-广告位'!$Q:$Q,'OTV-广告位'!$Q$6)</f>
        <v>0</v>
      </c>
      <c r="W56" s="22">
        <f>SUMIFS('OTV-广告位'!$U:$U,'OTV-广告位'!$R:$R,Frequency!W$39,'OTV-广告位'!$P:$P,Frequency!$B56,'OTV-广告位'!$Q:$Q,'OTV-广告位'!$Q$6)</f>
        <v>0</v>
      </c>
      <c r="X56" s="22">
        <f>SUMIFS('OTV-广告位'!$U:$U,'OTV-广告位'!$R:$R,Frequency!X$39,'OTV-广告位'!$P:$P,Frequency!$B56,'OTV-广告位'!$Q:$Q,'OTV-广告位'!$Q$6)</f>
        <v>0</v>
      </c>
      <c r="Y56" s="22">
        <f>SUMIFS('OTV-广告位'!$U:$U,'OTV-广告位'!$R:$R,Frequency!Y$39,'OTV-广告位'!$P:$P,Frequency!$B56,'OTV-广告位'!$B:$B,'OTV-广告位'!$B$6)</f>
        <v>0</v>
      </c>
      <c r="Z56" s="22">
        <f>SUMIFS('OTV-广告位'!$U:$U,'OTV-广告位'!$R:$R,Frequency!Z$39,'OTV-广告位'!$P:$P,Frequency!$B56,'OTV-广告位'!$B:$B,'OTV-广告位'!$B$6)</f>
        <v>0</v>
      </c>
      <c r="AA56" s="22">
        <f>SUMIFS('OTV-广告位'!$W:$W,'OTV-广告位'!$R:$R,Frequency!AA$39,'OTV-广告位'!$P:$P,Frequency!$B56,'OTV-广告位'!$Q:$Q,'OTV-广告位'!$Q$6)</f>
        <v>0</v>
      </c>
      <c r="AB56" s="22">
        <f>SUMIFS('OTV-广告位'!$W:$W,'OTV-广告位'!$R:$R,Frequency!AB$39,'OTV-广告位'!$P:$P,Frequency!$B56,'OTV-广告位'!$Q:$Q,'OTV-广告位'!$Q$6)</f>
        <v>0</v>
      </c>
      <c r="AC56" s="22">
        <f>SUMIFS('OTV-广告位'!$W:$W,'OTV-广告位'!$R:$R,Frequency!AC$39,'OTV-广告位'!$P:$P,Frequency!$B56,'OTV-广告位'!$Q:$Q,'OTV-广告位'!$Q$6)</f>
        <v>0</v>
      </c>
      <c r="AD56" s="22">
        <f>SUMIFS('OTV-广告位'!$W:$W,'OTV-广告位'!$R:$R,Frequency!AD$39,'OTV-广告位'!$P:$P,Frequency!$B56,'OTV-广告位'!$B:$B,'OTV-广告位'!$B$6)</f>
        <v>0</v>
      </c>
      <c r="AE56" s="22">
        <f>SUMIFS('OTV-广告位'!$W:$W,'OTV-广告位'!$R:$R,Frequency!AE$39,'OTV-广告位'!$P:$P,Frequency!$B56,'OTV-广告位'!$B:$B,'OTV-广告位'!$B$6)</f>
        <v>0</v>
      </c>
      <c r="AF56" s="22">
        <f>SUMIFS('OTV-广告位'!$X:$X,'OTV-广告位'!$R:$R,Frequency!AF$39,'OTV-广告位'!$P:$P,Frequency!$B56,'OTV-广告位'!$Q:$Q,'OTV-广告位'!$Q$6)</f>
        <v>0</v>
      </c>
      <c r="AG56" s="22">
        <f>SUMIFS('OTV-广告位'!$X:$X,'OTV-广告位'!$R:$R,Frequency!AG$39,'OTV-广告位'!$P:$P,Frequency!$B56,'OTV-广告位'!$Q:$Q,'OTV-广告位'!$Q$6)</f>
        <v>0</v>
      </c>
      <c r="AH56" s="22">
        <f>SUMIFS('OTV-广告位'!$X:$X,'OTV-广告位'!$R:$R,Frequency!AH$39,'OTV-广告位'!$P:$P,Frequency!$B56,'OTV-广告位'!$Q:$Q,'OTV-广告位'!$Q$6)</f>
        <v>0</v>
      </c>
      <c r="AI56" s="22">
        <f>SUMIFS('OTV-广告位'!$X:$X,'OTV-广告位'!$R:$R,Frequency!AI$39,'OTV-广告位'!$P:$P,Frequency!$B56,'OTV-广告位'!$B:$B,'OTV-广告位'!$B$6)</f>
        <v>0</v>
      </c>
      <c r="AJ56" s="22">
        <f>SUMIFS('OTV-广告位'!$X:$X,'OTV-广告位'!$R:$R,Frequency!AJ$39,'OTV-广告位'!$P:$P,Frequency!$B56,'OTV-广告位'!$B:$B,'OTV-广告位'!$B$6)</f>
        <v>0</v>
      </c>
      <c r="AK56" s="22">
        <f>SUMIFS('OTV-广告位'!$Y:$Y,'OTV-广告位'!$R:$R,Frequency!AK$39,'OTV-广告位'!$P:$P,Frequency!$B56,'OTV-广告位'!$Q:$Q,'OTV-广告位'!$Q$6)</f>
        <v>0</v>
      </c>
      <c r="AL56" s="22">
        <f>SUMIFS('OTV-广告位'!$Y:$Y,'OTV-广告位'!$R:$R,Frequency!AL$39,'OTV-广告位'!$P:$P,Frequency!$B56,'OTV-广告位'!$Q:$Q,'OTV-广告位'!$Q$6)</f>
        <v>0</v>
      </c>
      <c r="AM56" s="22">
        <f>SUMIFS('OTV-广告位'!$Y:$Y,'OTV-广告位'!$R:$R,Frequency!AM$39,'OTV-广告位'!$P:$P,Frequency!$B56,'OTV-广告位'!$Q:$Q,'OTV-广告位'!$Q$6)</f>
        <v>0</v>
      </c>
      <c r="AN56" s="22">
        <f>SUMIFS('OTV-广告位'!$Y:$Y,'OTV-广告位'!$R:$R,Frequency!AN$39,'OTV-广告位'!$P:$P,Frequency!$B56,'OTV-广告位'!$B:$B,'OTV-广告位'!$B$6)</f>
        <v>0</v>
      </c>
      <c r="AO56" s="22">
        <f>SUMIFS('OTV-广告位'!$Y:$Y,'OTV-广告位'!$R:$R,Frequency!AO$39,'OTV-广告位'!$P:$P,Frequency!$B56,'OTV-广告位'!$B:$B,'OTV-广告位'!$B$6)</f>
        <v>0</v>
      </c>
      <c r="AP56" s="22">
        <f>SUMIFS('OTV-广告位'!$Z:$Z,'OTV-广告位'!$R:$R,Frequency!AP$39,'OTV-广告位'!$P:$P,Frequency!$B56,'OTV-广告位'!$Q:$Q,'OTV-广告位'!$Q$6)</f>
        <v>0</v>
      </c>
      <c r="AQ56" s="22">
        <f>SUMIFS('OTV-广告位'!$Z:$Z,'OTV-广告位'!$R:$R,Frequency!AQ$39,'OTV-广告位'!$P:$P,Frequency!$B56,'OTV-广告位'!$Q:$Q,'OTV-广告位'!$Q$6)</f>
        <v>0</v>
      </c>
      <c r="AR56" s="22">
        <f>SUMIFS('OTV-广告位'!$Z:$Z,'OTV-广告位'!$R:$R,Frequency!AR$39,'OTV-广告位'!$P:$P,Frequency!$B56,'OTV-广告位'!$Q:$Q,'OTV-广告位'!$Q$6)</f>
        <v>0</v>
      </c>
      <c r="AS56" s="22">
        <f>SUMIFS('OTV-广告位'!$Z:$Z,'OTV-广告位'!$R:$R,Frequency!AS$39,'OTV-广告位'!$P:$P,Frequency!$B56,'OTV-广告位'!$B:$B,'OTV-广告位'!$B$6)</f>
        <v>0</v>
      </c>
      <c r="AT56" s="22">
        <f>SUMIFS('OTV-广告位'!$Z:$Z,'OTV-广告位'!$R:$R,Frequency!AT$39,'OTV-广告位'!$P:$P,Frequency!$B56,'OTV-广告位'!$B:$B,'OTV-广告位'!$B$6)</f>
        <v>0</v>
      </c>
      <c r="AU56" s="22">
        <f>SUMIFS('OTV-广告位'!$AA:$AA,'OTV-广告位'!$R:$R,Frequency!AU$39,'OTV-广告位'!$P:$P,Frequency!$B56,'OTV-广告位'!$Q:$Q,'OTV-广告位'!$Q$6)</f>
        <v>0</v>
      </c>
      <c r="AV56" s="22">
        <f>SUMIFS('OTV-广告位'!$AA:$AA,'OTV-广告位'!$R:$R,Frequency!AV$39,'OTV-广告位'!$P:$P,Frequency!$B56,'OTV-广告位'!$Q:$Q,'OTV-广告位'!$Q$6)</f>
        <v>0</v>
      </c>
      <c r="AW56" s="22">
        <f>SUMIFS('OTV-广告位'!$AA:$AA,'OTV-广告位'!$R:$R,Frequency!AW$39,'OTV-广告位'!$P:$P,Frequency!$B56,'OTV-广告位'!$Q:$Q,'OTV-广告位'!$Q$6)</f>
        <v>0</v>
      </c>
      <c r="AX56" s="22">
        <f>SUMIFS('OTV-广告位'!$AA:$AA,'OTV-广告位'!$R:$R,Frequency!AX$39,'OTV-广告位'!$P:$P,Frequency!$B56,'OTV-广告位'!$B:$B,'OTV-广告位'!$B$6)</f>
        <v>0</v>
      </c>
      <c r="AY56" s="22">
        <f>SUMIFS('OTV-广告位'!$AA:$AA,'OTV-广告位'!$R:$R,Frequency!AY$39,'OTV-广告位'!$P:$P,Frequency!$B56,'OTV-广告位'!$B:$B,'OTV-广告位'!$B$6)</f>
        <v>0</v>
      </c>
      <c r="AZ56" s="22">
        <f>SUMIFS('OTV-广告位'!$AB:$AB,'OTV-广告位'!$R:$R,Frequency!AZ$39,'OTV-广告位'!$P:$P,Frequency!$B56,'OTV-广告位'!$Q:$Q,'OTV-广告位'!$Q$6)</f>
        <v>0</v>
      </c>
      <c r="BA56" s="22">
        <f>SUMIFS('OTV-广告位'!$AB:$AB,'OTV-广告位'!$R:$R,Frequency!BA$39,'OTV-广告位'!$P:$P,Frequency!$B56,'OTV-广告位'!$Q:$Q,'OTV-广告位'!$Q$6)</f>
        <v>0</v>
      </c>
      <c r="BB56" s="22">
        <f>SUMIFS('OTV-广告位'!$AB:$AB,'OTV-广告位'!$R:$R,Frequency!BB$39,'OTV-广告位'!$P:$P,Frequency!$B56,'OTV-广告位'!$Q:$Q,'OTV-广告位'!$Q$6)</f>
        <v>0</v>
      </c>
      <c r="BC56" s="22">
        <f>SUMIFS('OTV-广告位'!$AB:$AB,'OTV-广告位'!$R:$R,Frequency!BC$39,'OTV-广告位'!$P:$P,Frequency!$B56,'OTV-广告位'!$B:$B,'OTV-广告位'!$B$6)</f>
        <v>0</v>
      </c>
      <c r="BD56" s="22">
        <f>SUMIFS('OTV-广告位'!$AB:$AB,'OTV-广告位'!$R:$R,Frequency!BD$39,'OTV-广告位'!$P:$P,Frequency!$B56,'OTV-广告位'!$B:$B,'OTV-广告位'!$B$6)</f>
        <v>0</v>
      </c>
    </row>
    <row r="57" spans="2:56" hidden="1">
      <c r="B57" s="42" t="s">
        <v>127</v>
      </c>
      <c r="C57" s="26" t="e">
        <f t="shared" si="45"/>
        <v>#DIV/0!</v>
      </c>
      <c r="D57" s="26" t="e">
        <f t="shared" si="46"/>
        <v>#DIV/0!</v>
      </c>
      <c r="E57" s="26" t="e">
        <f t="shared" si="47"/>
        <v>#DIV/0!</v>
      </c>
      <c r="F57" s="26" t="e">
        <f t="shared" si="48"/>
        <v>#DIV/0!</v>
      </c>
      <c r="G57" s="26" t="e">
        <f t="shared" si="49"/>
        <v>#DIV/0!</v>
      </c>
      <c r="I57" s="64" t="str">
        <f t="shared" ref="I57:I58" si="56">B57</f>
        <v>南通</v>
      </c>
      <c r="J57" s="68" t="e">
        <f t="shared" si="50"/>
        <v>#DIV/0!</v>
      </c>
      <c r="K57" s="68" t="e">
        <f t="shared" si="51"/>
        <v>#DIV/0!</v>
      </c>
      <c r="L57" s="68" t="e">
        <f t="shared" si="52"/>
        <v>#DIV/0!</v>
      </c>
      <c r="M57" s="68" t="e">
        <f t="shared" si="53"/>
        <v>#DIV/0!</v>
      </c>
      <c r="N57" s="68" t="e">
        <f t="shared" si="54"/>
        <v>#DIV/0!</v>
      </c>
      <c r="P57" s="63" t="str">
        <f t="shared" ref="P57:P58" si="57">B57</f>
        <v>南通</v>
      </c>
      <c r="Q57" s="22">
        <f>SUMIFS('OTV-广告位'!$S:$S,'OTV-广告位'!$R:$R,Frequency!Q$39,'OTV-广告位'!$P:$P,Frequency!$B57,'OTV-广告位'!$Q:$Q,'OTV-广告位'!$Q$6)</f>
        <v>0</v>
      </c>
      <c r="R57" s="22">
        <f>SUMIFS('OTV-广告位'!$S:$S,'OTV-广告位'!$R:$R,Frequency!R$39,'OTV-广告位'!$P:$P,Frequency!$B57,'OTV-广告位'!$Q:$Q,'OTV-广告位'!$Q$6)</f>
        <v>0</v>
      </c>
      <c r="S57" s="22">
        <f>SUMIFS('OTV-广告位'!$S:$S,'OTV-广告位'!$R:$R,Frequency!S$39,'OTV-广告位'!$P:$P,Frequency!$B57,'OTV-广告位'!$Q:$Q,'OTV-广告位'!$Q$6)</f>
        <v>0</v>
      </c>
      <c r="T57" s="22">
        <f>SUMIFS('OTV-广告位'!$S:$S,'OTV-广告位'!$R:$R,Frequency!T$39,'OTV-广告位'!$P:$P,Frequency!$B57,'OTV-广告位'!$B:$B,'OTV-广告位'!$B$6)</f>
        <v>0</v>
      </c>
      <c r="U57" s="22">
        <f>SUMIFS('OTV-广告位'!$S:$S,'OTV-广告位'!$R:$R,Frequency!U$39,'OTV-广告位'!$P:$P,Frequency!$B57,'OTV-广告位'!$B:$B,'OTV-广告位'!$B$6)</f>
        <v>0</v>
      </c>
      <c r="V57" s="22">
        <f>SUMIFS('OTV-广告位'!$U:$U,'OTV-广告位'!$R:$R,Frequency!V$39,'OTV-广告位'!$P:$P,Frequency!$B57,'OTV-广告位'!$Q:$Q,'OTV-广告位'!$Q$6)</f>
        <v>0</v>
      </c>
      <c r="W57" s="22">
        <f>SUMIFS('OTV-广告位'!$U:$U,'OTV-广告位'!$R:$R,Frequency!W$39,'OTV-广告位'!$P:$P,Frequency!$B57,'OTV-广告位'!$Q:$Q,'OTV-广告位'!$Q$6)</f>
        <v>0</v>
      </c>
      <c r="X57" s="22">
        <f>SUMIFS('OTV-广告位'!$U:$U,'OTV-广告位'!$R:$R,Frequency!X$39,'OTV-广告位'!$P:$P,Frequency!$B57,'OTV-广告位'!$Q:$Q,'OTV-广告位'!$Q$6)</f>
        <v>0</v>
      </c>
      <c r="Y57" s="22">
        <f>SUMIFS('OTV-广告位'!$U:$U,'OTV-广告位'!$R:$R,Frequency!Y$39,'OTV-广告位'!$P:$P,Frequency!$B57,'OTV-广告位'!$B:$B,'OTV-广告位'!$B$6)</f>
        <v>0</v>
      </c>
      <c r="Z57" s="22">
        <f>SUMIFS('OTV-广告位'!$U:$U,'OTV-广告位'!$R:$R,Frequency!Z$39,'OTV-广告位'!$P:$P,Frequency!$B57,'OTV-广告位'!$B:$B,'OTV-广告位'!$B$6)</f>
        <v>0</v>
      </c>
      <c r="AA57" s="22">
        <f>SUMIFS('OTV-广告位'!$W:$W,'OTV-广告位'!$R:$R,Frequency!AA$39,'OTV-广告位'!$P:$P,Frequency!$B57,'OTV-广告位'!$Q:$Q,'OTV-广告位'!$Q$6)</f>
        <v>0</v>
      </c>
      <c r="AB57" s="22">
        <f>SUMIFS('OTV-广告位'!$W:$W,'OTV-广告位'!$R:$R,Frequency!AB$39,'OTV-广告位'!$P:$P,Frequency!$B57,'OTV-广告位'!$Q:$Q,'OTV-广告位'!$Q$6)</f>
        <v>0</v>
      </c>
      <c r="AC57" s="22">
        <f>SUMIFS('OTV-广告位'!$W:$W,'OTV-广告位'!$R:$R,Frequency!AC$39,'OTV-广告位'!$P:$P,Frequency!$B57,'OTV-广告位'!$Q:$Q,'OTV-广告位'!$Q$6)</f>
        <v>0</v>
      </c>
      <c r="AD57" s="22">
        <f>SUMIFS('OTV-广告位'!$W:$W,'OTV-广告位'!$R:$R,Frequency!AD$39,'OTV-广告位'!$P:$P,Frequency!$B57,'OTV-广告位'!$B:$B,'OTV-广告位'!$B$6)</f>
        <v>0</v>
      </c>
      <c r="AE57" s="22">
        <f>SUMIFS('OTV-广告位'!$W:$W,'OTV-广告位'!$R:$R,Frequency!AE$39,'OTV-广告位'!$P:$P,Frequency!$B57,'OTV-广告位'!$B:$B,'OTV-广告位'!$B$6)</f>
        <v>0</v>
      </c>
      <c r="AF57" s="22">
        <f>SUMIFS('OTV-广告位'!$X:$X,'OTV-广告位'!$R:$R,Frequency!AF$39,'OTV-广告位'!$P:$P,Frequency!$B57,'OTV-广告位'!$Q:$Q,'OTV-广告位'!$Q$6)</f>
        <v>0</v>
      </c>
      <c r="AG57" s="22">
        <f>SUMIFS('OTV-广告位'!$X:$X,'OTV-广告位'!$R:$R,Frequency!AG$39,'OTV-广告位'!$P:$P,Frequency!$B57,'OTV-广告位'!$Q:$Q,'OTV-广告位'!$Q$6)</f>
        <v>0</v>
      </c>
      <c r="AH57" s="22">
        <f>SUMIFS('OTV-广告位'!$X:$X,'OTV-广告位'!$R:$R,Frequency!AH$39,'OTV-广告位'!$P:$P,Frequency!$B57,'OTV-广告位'!$Q:$Q,'OTV-广告位'!$Q$6)</f>
        <v>0</v>
      </c>
      <c r="AI57" s="22">
        <f>SUMIFS('OTV-广告位'!$X:$X,'OTV-广告位'!$R:$R,Frequency!AI$39,'OTV-广告位'!$P:$P,Frequency!$B57,'OTV-广告位'!$B:$B,'OTV-广告位'!$B$6)</f>
        <v>0</v>
      </c>
      <c r="AJ57" s="22">
        <f>SUMIFS('OTV-广告位'!$X:$X,'OTV-广告位'!$R:$R,Frequency!AJ$39,'OTV-广告位'!$P:$P,Frequency!$B57,'OTV-广告位'!$B:$B,'OTV-广告位'!$B$6)</f>
        <v>0</v>
      </c>
      <c r="AK57" s="22">
        <f>SUMIFS('OTV-广告位'!$Y:$Y,'OTV-广告位'!$R:$R,Frequency!AK$39,'OTV-广告位'!$P:$P,Frequency!$B57,'OTV-广告位'!$Q:$Q,'OTV-广告位'!$Q$6)</f>
        <v>0</v>
      </c>
      <c r="AL57" s="22">
        <f>SUMIFS('OTV-广告位'!$Y:$Y,'OTV-广告位'!$R:$R,Frequency!AL$39,'OTV-广告位'!$P:$P,Frequency!$B57,'OTV-广告位'!$Q:$Q,'OTV-广告位'!$Q$6)</f>
        <v>0</v>
      </c>
      <c r="AM57" s="22">
        <f>SUMIFS('OTV-广告位'!$Y:$Y,'OTV-广告位'!$R:$R,Frequency!AM$39,'OTV-广告位'!$P:$P,Frequency!$B57,'OTV-广告位'!$Q:$Q,'OTV-广告位'!$Q$6)</f>
        <v>0</v>
      </c>
      <c r="AN57" s="22">
        <f>SUMIFS('OTV-广告位'!$Y:$Y,'OTV-广告位'!$R:$R,Frequency!AN$39,'OTV-广告位'!$P:$P,Frequency!$B57,'OTV-广告位'!$B:$B,'OTV-广告位'!$B$6)</f>
        <v>0</v>
      </c>
      <c r="AO57" s="22">
        <f>SUMIFS('OTV-广告位'!$Y:$Y,'OTV-广告位'!$R:$R,Frequency!AO$39,'OTV-广告位'!$P:$P,Frequency!$B57,'OTV-广告位'!$B:$B,'OTV-广告位'!$B$6)</f>
        <v>0</v>
      </c>
      <c r="AP57" s="22">
        <f>SUMIFS('OTV-广告位'!$Z:$Z,'OTV-广告位'!$R:$R,Frequency!AP$39,'OTV-广告位'!$P:$P,Frequency!$B57,'OTV-广告位'!$Q:$Q,'OTV-广告位'!$Q$6)</f>
        <v>0</v>
      </c>
      <c r="AQ57" s="22">
        <f>SUMIFS('OTV-广告位'!$Z:$Z,'OTV-广告位'!$R:$R,Frequency!AQ$39,'OTV-广告位'!$P:$P,Frequency!$B57,'OTV-广告位'!$Q:$Q,'OTV-广告位'!$Q$6)</f>
        <v>0</v>
      </c>
      <c r="AR57" s="22">
        <f>SUMIFS('OTV-广告位'!$Z:$Z,'OTV-广告位'!$R:$R,Frequency!AR$39,'OTV-广告位'!$P:$P,Frequency!$B57,'OTV-广告位'!$Q:$Q,'OTV-广告位'!$Q$6)</f>
        <v>0</v>
      </c>
      <c r="AS57" s="22">
        <f>SUMIFS('OTV-广告位'!$Z:$Z,'OTV-广告位'!$R:$R,Frequency!AS$39,'OTV-广告位'!$P:$P,Frequency!$B57,'OTV-广告位'!$B:$B,'OTV-广告位'!$B$6)</f>
        <v>0</v>
      </c>
      <c r="AT57" s="22">
        <f>SUMIFS('OTV-广告位'!$Z:$Z,'OTV-广告位'!$R:$R,Frequency!AT$39,'OTV-广告位'!$P:$P,Frequency!$B57,'OTV-广告位'!$B:$B,'OTV-广告位'!$B$6)</f>
        <v>0</v>
      </c>
      <c r="AU57" s="22">
        <f>SUMIFS('OTV-广告位'!$AA:$AA,'OTV-广告位'!$R:$R,Frequency!AU$39,'OTV-广告位'!$P:$P,Frequency!$B57,'OTV-广告位'!$Q:$Q,'OTV-广告位'!$Q$6)</f>
        <v>0</v>
      </c>
      <c r="AV57" s="22">
        <f>SUMIFS('OTV-广告位'!$AA:$AA,'OTV-广告位'!$R:$R,Frequency!AV$39,'OTV-广告位'!$P:$P,Frequency!$B57,'OTV-广告位'!$Q:$Q,'OTV-广告位'!$Q$6)</f>
        <v>0</v>
      </c>
      <c r="AW57" s="22">
        <f>SUMIFS('OTV-广告位'!$AA:$AA,'OTV-广告位'!$R:$R,Frequency!AW$39,'OTV-广告位'!$P:$P,Frequency!$B57,'OTV-广告位'!$Q:$Q,'OTV-广告位'!$Q$6)</f>
        <v>0</v>
      </c>
      <c r="AX57" s="22">
        <f>SUMIFS('OTV-广告位'!$AA:$AA,'OTV-广告位'!$R:$R,Frequency!AX$39,'OTV-广告位'!$P:$P,Frequency!$B57,'OTV-广告位'!$B:$B,'OTV-广告位'!$B$6)</f>
        <v>0</v>
      </c>
      <c r="AY57" s="22">
        <f>SUMIFS('OTV-广告位'!$AA:$AA,'OTV-广告位'!$R:$R,Frequency!AY$39,'OTV-广告位'!$P:$P,Frequency!$B57,'OTV-广告位'!$B:$B,'OTV-广告位'!$B$6)</f>
        <v>0</v>
      </c>
      <c r="AZ57" s="22">
        <f>SUMIFS('OTV-广告位'!$AB:$AB,'OTV-广告位'!$R:$R,Frequency!AZ$39,'OTV-广告位'!$P:$P,Frequency!$B57,'OTV-广告位'!$Q:$Q,'OTV-广告位'!$Q$6)</f>
        <v>0</v>
      </c>
      <c r="BA57" s="22">
        <f>SUMIFS('OTV-广告位'!$AB:$AB,'OTV-广告位'!$R:$R,Frequency!BA$39,'OTV-广告位'!$P:$P,Frequency!$B57,'OTV-广告位'!$Q:$Q,'OTV-广告位'!$Q$6)</f>
        <v>0</v>
      </c>
      <c r="BB57" s="22">
        <f>SUMIFS('OTV-广告位'!$AB:$AB,'OTV-广告位'!$R:$R,Frequency!BB$39,'OTV-广告位'!$P:$P,Frequency!$B57,'OTV-广告位'!$Q:$Q,'OTV-广告位'!$Q$6)</f>
        <v>0</v>
      </c>
      <c r="BC57" s="22">
        <f>SUMIFS('OTV-广告位'!$AB:$AB,'OTV-广告位'!$R:$R,Frequency!BC$39,'OTV-广告位'!$P:$P,Frequency!$B57,'OTV-广告位'!$B:$B,'OTV-广告位'!$B$6)</f>
        <v>0</v>
      </c>
      <c r="BD57" s="22">
        <f>SUMIFS('OTV-广告位'!$AB:$AB,'OTV-广告位'!$R:$R,Frequency!BD$39,'OTV-广告位'!$P:$P,Frequency!$B57,'OTV-广告位'!$B:$B,'OTV-广告位'!$B$6)</f>
        <v>0</v>
      </c>
    </row>
    <row r="58" spans="2:56" hidden="1">
      <c r="B58" s="42" t="s">
        <v>128</v>
      </c>
      <c r="C58" s="26" t="e">
        <f t="shared" si="45"/>
        <v>#DIV/0!</v>
      </c>
      <c r="D58" s="26" t="e">
        <f t="shared" si="46"/>
        <v>#DIV/0!</v>
      </c>
      <c r="E58" s="26" t="e">
        <f t="shared" si="47"/>
        <v>#DIV/0!</v>
      </c>
      <c r="F58" s="26" t="e">
        <f t="shared" si="48"/>
        <v>#DIV/0!</v>
      </c>
      <c r="G58" s="26" t="e">
        <f t="shared" si="49"/>
        <v>#DIV/0!</v>
      </c>
      <c r="I58" s="64" t="str">
        <f t="shared" si="56"/>
        <v>厦门</v>
      </c>
      <c r="J58" s="68" t="e">
        <f t="shared" si="50"/>
        <v>#DIV/0!</v>
      </c>
      <c r="K58" s="68" t="e">
        <f t="shared" si="51"/>
        <v>#DIV/0!</v>
      </c>
      <c r="L58" s="68" t="e">
        <f t="shared" si="52"/>
        <v>#DIV/0!</v>
      </c>
      <c r="M58" s="68" t="e">
        <f t="shared" si="53"/>
        <v>#DIV/0!</v>
      </c>
      <c r="N58" s="68" t="e">
        <f t="shared" si="54"/>
        <v>#DIV/0!</v>
      </c>
      <c r="P58" s="63" t="str">
        <f t="shared" si="57"/>
        <v>厦门</v>
      </c>
      <c r="Q58" s="22">
        <f>SUMIFS('OTV-广告位'!$S:$S,'OTV-广告位'!$R:$R,Frequency!Q$39,'OTV-广告位'!$P:$P,Frequency!$B58,'OTV-广告位'!$Q:$Q,'OTV-广告位'!$Q$6)</f>
        <v>0</v>
      </c>
      <c r="R58" s="22">
        <f>SUMIFS('OTV-广告位'!$S:$S,'OTV-广告位'!$R:$R,Frequency!R$39,'OTV-广告位'!$P:$P,Frequency!$B58,'OTV-广告位'!$Q:$Q,'OTV-广告位'!$Q$6)</f>
        <v>0</v>
      </c>
      <c r="S58" s="22">
        <f>SUMIFS('OTV-广告位'!$S:$S,'OTV-广告位'!$R:$R,Frequency!S$39,'OTV-广告位'!$P:$P,Frequency!$B58,'OTV-广告位'!$Q:$Q,'OTV-广告位'!$Q$6)</f>
        <v>0</v>
      </c>
      <c r="T58" s="22">
        <f>SUMIFS('OTV-广告位'!$S:$S,'OTV-广告位'!$R:$R,Frequency!T$39,'OTV-广告位'!$P:$P,Frequency!$B58,'OTV-广告位'!$B:$B,'OTV-广告位'!$B$6)</f>
        <v>0</v>
      </c>
      <c r="U58" s="22">
        <f>SUMIFS('OTV-广告位'!$S:$S,'OTV-广告位'!$R:$R,Frequency!U$39,'OTV-广告位'!$P:$P,Frequency!$B58,'OTV-广告位'!$B:$B,'OTV-广告位'!$B$6)</f>
        <v>0</v>
      </c>
      <c r="V58" s="22">
        <f>SUMIFS('OTV-广告位'!$U:$U,'OTV-广告位'!$R:$R,Frequency!V$39,'OTV-广告位'!$P:$P,Frequency!$B58,'OTV-广告位'!$Q:$Q,'OTV-广告位'!$Q$6)</f>
        <v>0</v>
      </c>
      <c r="W58" s="22">
        <f>SUMIFS('OTV-广告位'!$U:$U,'OTV-广告位'!$R:$R,Frequency!W$39,'OTV-广告位'!$P:$P,Frequency!$B58,'OTV-广告位'!$Q:$Q,'OTV-广告位'!$Q$6)</f>
        <v>0</v>
      </c>
      <c r="X58" s="22">
        <f>SUMIFS('OTV-广告位'!$U:$U,'OTV-广告位'!$R:$R,Frequency!X$39,'OTV-广告位'!$P:$P,Frequency!$B58,'OTV-广告位'!$Q:$Q,'OTV-广告位'!$Q$6)</f>
        <v>0</v>
      </c>
      <c r="Y58" s="22">
        <f>SUMIFS('OTV-广告位'!$U:$U,'OTV-广告位'!$R:$R,Frequency!Y$39,'OTV-广告位'!$P:$P,Frequency!$B58,'OTV-广告位'!$B:$B,'OTV-广告位'!$B$6)</f>
        <v>0</v>
      </c>
      <c r="Z58" s="22">
        <f>SUMIFS('OTV-广告位'!$U:$U,'OTV-广告位'!$R:$R,Frequency!Z$39,'OTV-广告位'!$P:$P,Frequency!$B58,'OTV-广告位'!$B:$B,'OTV-广告位'!$B$6)</f>
        <v>0</v>
      </c>
      <c r="AA58" s="22">
        <f>SUMIFS('OTV-广告位'!$W:$W,'OTV-广告位'!$R:$R,Frequency!AA$39,'OTV-广告位'!$P:$P,Frequency!$B58,'OTV-广告位'!$Q:$Q,'OTV-广告位'!$Q$6)</f>
        <v>0</v>
      </c>
      <c r="AB58" s="22">
        <f>SUMIFS('OTV-广告位'!$W:$W,'OTV-广告位'!$R:$R,Frequency!AB$39,'OTV-广告位'!$P:$P,Frequency!$B58,'OTV-广告位'!$Q:$Q,'OTV-广告位'!$Q$6)</f>
        <v>0</v>
      </c>
      <c r="AC58" s="22">
        <f>SUMIFS('OTV-广告位'!$W:$W,'OTV-广告位'!$R:$R,Frequency!AC$39,'OTV-广告位'!$P:$P,Frequency!$B58,'OTV-广告位'!$Q:$Q,'OTV-广告位'!$Q$6)</f>
        <v>0</v>
      </c>
      <c r="AD58" s="22">
        <f>SUMIFS('OTV-广告位'!$W:$W,'OTV-广告位'!$R:$R,Frequency!AD$39,'OTV-广告位'!$P:$P,Frequency!$B58,'OTV-广告位'!$B:$B,'OTV-广告位'!$B$6)</f>
        <v>0</v>
      </c>
      <c r="AE58" s="22">
        <f>SUMIFS('OTV-广告位'!$W:$W,'OTV-广告位'!$R:$R,Frequency!AE$39,'OTV-广告位'!$P:$P,Frequency!$B58,'OTV-广告位'!$B:$B,'OTV-广告位'!$B$6)</f>
        <v>0</v>
      </c>
      <c r="AF58" s="22">
        <f>SUMIFS('OTV-广告位'!$X:$X,'OTV-广告位'!$R:$R,Frequency!AF$39,'OTV-广告位'!$P:$P,Frequency!$B58,'OTV-广告位'!$Q:$Q,'OTV-广告位'!$Q$6)</f>
        <v>0</v>
      </c>
      <c r="AG58" s="22">
        <f>SUMIFS('OTV-广告位'!$X:$X,'OTV-广告位'!$R:$R,Frequency!AG$39,'OTV-广告位'!$P:$P,Frequency!$B58,'OTV-广告位'!$Q:$Q,'OTV-广告位'!$Q$6)</f>
        <v>0</v>
      </c>
      <c r="AH58" s="22">
        <f>SUMIFS('OTV-广告位'!$X:$X,'OTV-广告位'!$R:$R,Frequency!AH$39,'OTV-广告位'!$P:$P,Frequency!$B58,'OTV-广告位'!$Q:$Q,'OTV-广告位'!$Q$6)</f>
        <v>0</v>
      </c>
      <c r="AI58" s="22">
        <f>SUMIFS('OTV-广告位'!$X:$X,'OTV-广告位'!$R:$R,Frequency!AI$39,'OTV-广告位'!$P:$P,Frequency!$B58,'OTV-广告位'!$B:$B,'OTV-广告位'!$B$6)</f>
        <v>0</v>
      </c>
      <c r="AJ58" s="22">
        <f>SUMIFS('OTV-广告位'!$X:$X,'OTV-广告位'!$R:$R,Frequency!AJ$39,'OTV-广告位'!$P:$P,Frequency!$B58,'OTV-广告位'!$B:$B,'OTV-广告位'!$B$6)</f>
        <v>0</v>
      </c>
      <c r="AK58" s="22">
        <f>SUMIFS('OTV-广告位'!$Y:$Y,'OTV-广告位'!$R:$R,Frequency!AK$39,'OTV-广告位'!$P:$P,Frequency!$B58,'OTV-广告位'!$Q:$Q,'OTV-广告位'!$Q$6)</f>
        <v>0</v>
      </c>
      <c r="AL58" s="22">
        <f>SUMIFS('OTV-广告位'!$Y:$Y,'OTV-广告位'!$R:$R,Frequency!AL$39,'OTV-广告位'!$P:$P,Frequency!$B58,'OTV-广告位'!$Q:$Q,'OTV-广告位'!$Q$6)</f>
        <v>0</v>
      </c>
      <c r="AM58" s="22">
        <f>SUMIFS('OTV-广告位'!$Y:$Y,'OTV-广告位'!$R:$R,Frequency!AM$39,'OTV-广告位'!$P:$P,Frequency!$B58,'OTV-广告位'!$Q:$Q,'OTV-广告位'!$Q$6)</f>
        <v>0</v>
      </c>
      <c r="AN58" s="22">
        <f>SUMIFS('OTV-广告位'!$Y:$Y,'OTV-广告位'!$R:$R,Frequency!AN$39,'OTV-广告位'!$P:$P,Frequency!$B58,'OTV-广告位'!$B:$B,'OTV-广告位'!$B$6)</f>
        <v>0</v>
      </c>
      <c r="AO58" s="22">
        <f>SUMIFS('OTV-广告位'!$Y:$Y,'OTV-广告位'!$R:$R,Frequency!AO$39,'OTV-广告位'!$P:$P,Frequency!$B58,'OTV-广告位'!$B:$B,'OTV-广告位'!$B$6)</f>
        <v>0</v>
      </c>
      <c r="AP58" s="22">
        <f>SUMIFS('OTV-广告位'!$Z:$Z,'OTV-广告位'!$R:$R,Frequency!AP$39,'OTV-广告位'!$P:$P,Frequency!$B58,'OTV-广告位'!$Q:$Q,'OTV-广告位'!$Q$6)</f>
        <v>0</v>
      </c>
      <c r="AQ58" s="22">
        <f>SUMIFS('OTV-广告位'!$Z:$Z,'OTV-广告位'!$R:$R,Frequency!AQ$39,'OTV-广告位'!$P:$P,Frequency!$B58,'OTV-广告位'!$Q:$Q,'OTV-广告位'!$Q$6)</f>
        <v>0</v>
      </c>
      <c r="AR58" s="22">
        <f>SUMIFS('OTV-广告位'!$Z:$Z,'OTV-广告位'!$R:$R,Frequency!AR$39,'OTV-广告位'!$P:$P,Frequency!$B58,'OTV-广告位'!$Q:$Q,'OTV-广告位'!$Q$6)</f>
        <v>0</v>
      </c>
      <c r="AS58" s="22">
        <f>SUMIFS('OTV-广告位'!$Z:$Z,'OTV-广告位'!$R:$R,Frequency!AS$39,'OTV-广告位'!$P:$P,Frequency!$B58,'OTV-广告位'!$B:$B,'OTV-广告位'!$B$6)</f>
        <v>0</v>
      </c>
      <c r="AT58" s="22">
        <f>SUMIFS('OTV-广告位'!$Z:$Z,'OTV-广告位'!$R:$R,Frequency!AT$39,'OTV-广告位'!$P:$P,Frequency!$B58,'OTV-广告位'!$B:$B,'OTV-广告位'!$B$6)</f>
        <v>0</v>
      </c>
      <c r="AU58" s="22">
        <f>SUMIFS('OTV-广告位'!$AA:$AA,'OTV-广告位'!$R:$R,Frequency!AU$39,'OTV-广告位'!$P:$P,Frequency!$B58,'OTV-广告位'!$Q:$Q,'OTV-广告位'!$Q$6)</f>
        <v>0</v>
      </c>
      <c r="AV58" s="22">
        <f>SUMIFS('OTV-广告位'!$AA:$AA,'OTV-广告位'!$R:$R,Frequency!AV$39,'OTV-广告位'!$P:$P,Frequency!$B58,'OTV-广告位'!$Q:$Q,'OTV-广告位'!$Q$6)</f>
        <v>0</v>
      </c>
      <c r="AW58" s="22">
        <f>SUMIFS('OTV-广告位'!$AA:$AA,'OTV-广告位'!$R:$R,Frequency!AW$39,'OTV-广告位'!$P:$P,Frequency!$B58,'OTV-广告位'!$Q:$Q,'OTV-广告位'!$Q$6)</f>
        <v>0</v>
      </c>
      <c r="AX58" s="22">
        <f>SUMIFS('OTV-广告位'!$AA:$AA,'OTV-广告位'!$R:$R,Frequency!AX$39,'OTV-广告位'!$P:$P,Frequency!$B58,'OTV-广告位'!$B:$B,'OTV-广告位'!$B$6)</f>
        <v>0</v>
      </c>
      <c r="AY58" s="22">
        <f>SUMIFS('OTV-广告位'!$AA:$AA,'OTV-广告位'!$R:$R,Frequency!AY$39,'OTV-广告位'!$P:$P,Frequency!$B58,'OTV-广告位'!$B:$B,'OTV-广告位'!$B$6)</f>
        <v>0</v>
      </c>
      <c r="AZ58" s="22">
        <f>SUMIFS('OTV-广告位'!$AB:$AB,'OTV-广告位'!$R:$R,Frequency!AZ$39,'OTV-广告位'!$P:$P,Frequency!$B58,'OTV-广告位'!$Q:$Q,'OTV-广告位'!$Q$6)</f>
        <v>0</v>
      </c>
      <c r="BA58" s="22">
        <f>SUMIFS('OTV-广告位'!$AB:$AB,'OTV-广告位'!$R:$R,Frequency!BA$39,'OTV-广告位'!$P:$P,Frequency!$B58,'OTV-广告位'!$Q:$Q,'OTV-广告位'!$Q$6)</f>
        <v>0</v>
      </c>
      <c r="BB58" s="22">
        <f>SUMIFS('OTV-广告位'!$AB:$AB,'OTV-广告位'!$R:$R,Frequency!BB$39,'OTV-广告位'!$P:$P,Frequency!$B58,'OTV-广告位'!$Q:$Q,'OTV-广告位'!$Q$6)</f>
        <v>0</v>
      </c>
      <c r="BC58" s="22">
        <f>SUMIFS('OTV-广告位'!$AB:$AB,'OTV-广告位'!$R:$R,Frequency!BC$39,'OTV-广告位'!$P:$P,Frequency!$B58,'OTV-广告位'!$B:$B,'OTV-广告位'!$B$6)</f>
        <v>0</v>
      </c>
      <c r="BD58" s="22">
        <f>SUMIFS('OTV-广告位'!$AB:$AB,'OTV-广告位'!$R:$R,Frequency!BD$39,'OTV-广告位'!$P:$P,Frequency!$B58,'OTV-广告位'!$B:$B,'OTV-广告位'!$B$6)</f>
        <v>0</v>
      </c>
    </row>
    <row r="59" spans="2:56" hidden="1">
      <c r="B59" s="42" t="s">
        <v>129</v>
      </c>
      <c r="C59" s="26" t="e">
        <f t="shared" si="45"/>
        <v>#DIV/0!</v>
      </c>
      <c r="D59" s="26" t="e">
        <f t="shared" si="46"/>
        <v>#DIV/0!</v>
      </c>
      <c r="E59" s="26" t="e">
        <f t="shared" si="47"/>
        <v>#DIV/0!</v>
      </c>
      <c r="F59" s="26" t="e">
        <f t="shared" si="48"/>
        <v>#DIV/0!</v>
      </c>
      <c r="G59" s="26" t="e">
        <f t="shared" si="49"/>
        <v>#DIV/0!</v>
      </c>
      <c r="I59" s="19" t="str">
        <f t="shared" si="43"/>
        <v>常州</v>
      </c>
      <c r="J59" s="68" t="e">
        <f t="shared" si="50"/>
        <v>#DIV/0!</v>
      </c>
      <c r="K59" s="68" t="e">
        <f t="shared" si="51"/>
        <v>#DIV/0!</v>
      </c>
      <c r="L59" s="68" t="e">
        <f t="shared" si="52"/>
        <v>#DIV/0!</v>
      </c>
      <c r="M59" s="68" t="e">
        <f t="shared" si="53"/>
        <v>#DIV/0!</v>
      </c>
      <c r="N59" s="68" t="e">
        <f t="shared" si="54"/>
        <v>#DIV/0!</v>
      </c>
      <c r="P59" s="62" t="str">
        <f t="shared" si="55"/>
        <v>常州</v>
      </c>
      <c r="Q59" s="22">
        <f>SUMIFS('OTV-广告位'!$S:$S,'OTV-广告位'!$R:$R,Frequency!Q$39,'OTV-广告位'!$P:$P,Frequency!$B59,'OTV-广告位'!$Q:$Q,'OTV-广告位'!$Q$6)</f>
        <v>0</v>
      </c>
      <c r="R59" s="22">
        <f>SUMIFS('OTV-广告位'!$S:$S,'OTV-广告位'!$R:$R,Frequency!R$39,'OTV-广告位'!$P:$P,Frequency!$B59,'OTV-广告位'!$Q:$Q,'OTV-广告位'!$Q$6)</f>
        <v>0</v>
      </c>
      <c r="S59" s="22">
        <f>SUMIFS('OTV-广告位'!$S:$S,'OTV-广告位'!$R:$R,Frequency!S$39,'OTV-广告位'!$P:$P,Frequency!$B59,'OTV-广告位'!$Q:$Q,'OTV-广告位'!$Q$6)</f>
        <v>0</v>
      </c>
      <c r="T59" s="22">
        <f>SUMIFS('OTV-广告位'!$S:$S,'OTV-广告位'!$R:$R,Frequency!T$39,'OTV-广告位'!$P:$P,Frequency!$B59,'OTV-广告位'!$B:$B,'OTV-广告位'!$B$6)</f>
        <v>0</v>
      </c>
      <c r="U59" s="22">
        <f>SUMIFS('OTV-广告位'!$S:$S,'OTV-广告位'!$R:$R,Frequency!U$39,'OTV-广告位'!$P:$P,Frequency!$B59,'OTV-广告位'!$B:$B,'OTV-广告位'!$B$6)</f>
        <v>0</v>
      </c>
      <c r="V59" s="22">
        <f>SUMIFS('OTV-广告位'!$U:$U,'OTV-广告位'!$R:$R,Frequency!V$39,'OTV-广告位'!$P:$P,Frequency!$B59,'OTV-广告位'!$Q:$Q,'OTV-广告位'!$Q$6)</f>
        <v>0</v>
      </c>
      <c r="W59" s="22">
        <f>SUMIFS('OTV-广告位'!$U:$U,'OTV-广告位'!$R:$R,Frequency!W$39,'OTV-广告位'!$P:$P,Frequency!$B59,'OTV-广告位'!$Q:$Q,'OTV-广告位'!$Q$6)</f>
        <v>0</v>
      </c>
      <c r="X59" s="22">
        <f>SUMIFS('OTV-广告位'!$U:$U,'OTV-广告位'!$R:$R,Frequency!X$39,'OTV-广告位'!$P:$P,Frequency!$B59,'OTV-广告位'!$Q:$Q,'OTV-广告位'!$Q$6)</f>
        <v>0</v>
      </c>
      <c r="Y59" s="22">
        <f>SUMIFS('OTV-广告位'!$U:$U,'OTV-广告位'!$R:$R,Frequency!Y$39,'OTV-广告位'!$P:$P,Frequency!$B59,'OTV-广告位'!$B:$B,'OTV-广告位'!$B$6)</f>
        <v>0</v>
      </c>
      <c r="Z59" s="22">
        <f>SUMIFS('OTV-广告位'!$U:$U,'OTV-广告位'!$R:$R,Frequency!Z$39,'OTV-广告位'!$P:$P,Frequency!$B59,'OTV-广告位'!$B:$B,'OTV-广告位'!$B$6)</f>
        <v>0</v>
      </c>
      <c r="AA59" s="22">
        <f>SUMIFS('OTV-广告位'!$W:$W,'OTV-广告位'!$R:$R,Frequency!AA$39,'OTV-广告位'!$P:$P,Frequency!$B59,'OTV-广告位'!$Q:$Q,'OTV-广告位'!$Q$6)</f>
        <v>0</v>
      </c>
      <c r="AB59" s="22">
        <f>SUMIFS('OTV-广告位'!$W:$W,'OTV-广告位'!$R:$R,Frequency!AB$39,'OTV-广告位'!$P:$P,Frequency!$B59,'OTV-广告位'!$Q:$Q,'OTV-广告位'!$Q$6)</f>
        <v>0</v>
      </c>
      <c r="AC59" s="22">
        <f>SUMIFS('OTV-广告位'!$W:$W,'OTV-广告位'!$R:$R,Frequency!AC$39,'OTV-广告位'!$P:$P,Frequency!$B59,'OTV-广告位'!$Q:$Q,'OTV-广告位'!$Q$6)</f>
        <v>0</v>
      </c>
      <c r="AD59" s="22">
        <f>SUMIFS('OTV-广告位'!$W:$W,'OTV-广告位'!$R:$R,Frequency!AD$39,'OTV-广告位'!$P:$P,Frequency!$B59,'OTV-广告位'!$B:$B,'OTV-广告位'!$B$6)</f>
        <v>0</v>
      </c>
      <c r="AE59" s="22">
        <f>SUMIFS('OTV-广告位'!$W:$W,'OTV-广告位'!$R:$R,Frequency!AE$39,'OTV-广告位'!$P:$P,Frequency!$B59,'OTV-广告位'!$B:$B,'OTV-广告位'!$B$6)</f>
        <v>0</v>
      </c>
      <c r="AF59" s="22">
        <f>SUMIFS('OTV-广告位'!$X:$X,'OTV-广告位'!$R:$R,Frequency!AF$39,'OTV-广告位'!$P:$P,Frequency!$B59,'OTV-广告位'!$Q:$Q,'OTV-广告位'!$Q$6)</f>
        <v>0</v>
      </c>
      <c r="AG59" s="22">
        <f>SUMIFS('OTV-广告位'!$X:$X,'OTV-广告位'!$R:$R,Frequency!AG$39,'OTV-广告位'!$P:$P,Frequency!$B59,'OTV-广告位'!$Q:$Q,'OTV-广告位'!$Q$6)</f>
        <v>0</v>
      </c>
      <c r="AH59" s="22">
        <f>SUMIFS('OTV-广告位'!$X:$X,'OTV-广告位'!$R:$R,Frequency!AH$39,'OTV-广告位'!$P:$P,Frequency!$B59,'OTV-广告位'!$Q:$Q,'OTV-广告位'!$Q$6)</f>
        <v>0</v>
      </c>
      <c r="AI59" s="22">
        <f>SUMIFS('OTV-广告位'!$X:$X,'OTV-广告位'!$R:$R,Frequency!AI$39,'OTV-广告位'!$P:$P,Frequency!$B59,'OTV-广告位'!$B:$B,'OTV-广告位'!$B$6)</f>
        <v>0</v>
      </c>
      <c r="AJ59" s="22">
        <f>SUMIFS('OTV-广告位'!$X:$X,'OTV-广告位'!$R:$R,Frequency!AJ$39,'OTV-广告位'!$P:$P,Frequency!$B59,'OTV-广告位'!$B:$B,'OTV-广告位'!$B$6)</f>
        <v>0</v>
      </c>
      <c r="AK59" s="22">
        <f>SUMIFS('OTV-广告位'!$Y:$Y,'OTV-广告位'!$R:$R,Frequency!AK$39,'OTV-广告位'!$P:$P,Frequency!$B59,'OTV-广告位'!$Q:$Q,'OTV-广告位'!$Q$6)</f>
        <v>0</v>
      </c>
      <c r="AL59" s="22">
        <f>SUMIFS('OTV-广告位'!$Y:$Y,'OTV-广告位'!$R:$R,Frequency!AL$39,'OTV-广告位'!$P:$P,Frequency!$B59,'OTV-广告位'!$Q:$Q,'OTV-广告位'!$Q$6)</f>
        <v>0</v>
      </c>
      <c r="AM59" s="22">
        <f>SUMIFS('OTV-广告位'!$Y:$Y,'OTV-广告位'!$R:$R,Frequency!AM$39,'OTV-广告位'!$P:$P,Frequency!$B59,'OTV-广告位'!$Q:$Q,'OTV-广告位'!$Q$6)</f>
        <v>0</v>
      </c>
      <c r="AN59" s="22">
        <f>SUMIFS('OTV-广告位'!$Y:$Y,'OTV-广告位'!$R:$R,Frequency!AN$39,'OTV-广告位'!$P:$P,Frequency!$B59,'OTV-广告位'!$B:$B,'OTV-广告位'!$B$6)</f>
        <v>0</v>
      </c>
      <c r="AO59" s="22">
        <f>SUMIFS('OTV-广告位'!$Y:$Y,'OTV-广告位'!$R:$R,Frequency!AO$39,'OTV-广告位'!$P:$P,Frequency!$B59,'OTV-广告位'!$B:$B,'OTV-广告位'!$B$6)</f>
        <v>0</v>
      </c>
      <c r="AP59" s="22">
        <f>SUMIFS('OTV-广告位'!$Z:$Z,'OTV-广告位'!$R:$R,Frequency!AP$39,'OTV-广告位'!$P:$P,Frequency!$B59,'OTV-广告位'!$Q:$Q,'OTV-广告位'!$Q$6)</f>
        <v>0</v>
      </c>
      <c r="AQ59" s="22">
        <f>SUMIFS('OTV-广告位'!$Z:$Z,'OTV-广告位'!$R:$R,Frequency!AQ$39,'OTV-广告位'!$P:$P,Frequency!$B59,'OTV-广告位'!$Q:$Q,'OTV-广告位'!$Q$6)</f>
        <v>0</v>
      </c>
      <c r="AR59" s="22">
        <f>SUMIFS('OTV-广告位'!$Z:$Z,'OTV-广告位'!$R:$R,Frequency!AR$39,'OTV-广告位'!$P:$P,Frequency!$B59,'OTV-广告位'!$Q:$Q,'OTV-广告位'!$Q$6)</f>
        <v>0</v>
      </c>
      <c r="AS59" s="22">
        <f>SUMIFS('OTV-广告位'!$Z:$Z,'OTV-广告位'!$R:$R,Frequency!AS$39,'OTV-广告位'!$P:$P,Frequency!$B59,'OTV-广告位'!$B:$B,'OTV-广告位'!$B$6)</f>
        <v>0</v>
      </c>
      <c r="AT59" s="22">
        <f>SUMIFS('OTV-广告位'!$Z:$Z,'OTV-广告位'!$R:$R,Frequency!AT$39,'OTV-广告位'!$P:$P,Frequency!$B59,'OTV-广告位'!$B:$B,'OTV-广告位'!$B$6)</f>
        <v>0</v>
      </c>
      <c r="AU59" s="22">
        <f>SUMIFS('OTV-广告位'!$AA:$AA,'OTV-广告位'!$R:$R,Frequency!AU$39,'OTV-广告位'!$P:$P,Frequency!$B59,'OTV-广告位'!$Q:$Q,'OTV-广告位'!$Q$6)</f>
        <v>0</v>
      </c>
      <c r="AV59" s="22">
        <f>SUMIFS('OTV-广告位'!$AA:$AA,'OTV-广告位'!$R:$R,Frequency!AV$39,'OTV-广告位'!$P:$P,Frequency!$B59,'OTV-广告位'!$Q:$Q,'OTV-广告位'!$Q$6)</f>
        <v>0</v>
      </c>
      <c r="AW59" s="22">
        <f>SUMIFS('OTV-广告位'!$AA:$AA,'OTV-广告位'!$R:$R,Frequency!AW$39,'OTV-广告位'!$P:$P,Frequency!$B59,'OTV-广告位'!$Q:$Q,'OTV-广告位'!$Q$6)</f>
        <v>0</v>
      </c>
      <c r="AX59" s="22">
        <f>SUMIFS('OTV-广告位'!$AA:$AA,'OTV-广告位'!$R:$R,Frequency!AX$39,'OTV-广告位'!$P:$P,Frequency!$B59,'OTV-广告位'!$B:$B,'OTV-广告位'!$B$6)</f>
        <v>0</v>
      </c>
      <c r="AY59" s="22">
        <f>SUMIFS('OTV-广告位'!$AA:$AA,'OTV-广告位'!$R:$R,Frequency!AY$39,'OTV-广告位'!$P:$P,Frequency!$B59,'OTV-广告位'!$B:$B,'OTV-广告位'!$B$6)</f>
        <v>0</v>
      </c>
      <c r="AZ59" s="22">
        <f>SUMIFS('OTV-广告位'!$AB:$AB,'OTV-广告位'!$R:$R,Frequency!AZ$39,'OTV-广告位'!$P:$P,Frequency!$B59,'OTV-广告位'!$Q:$Q,'OTV-广告位'!$Q$6)</f>
        <v>0</v>
      </c>
      <c r="BA59" s="22">
        <f>SUMIFS('OTV-广告位'!$AB:$AB,'OTV-广告位'!$R:$R,Frequency!BA$39,'OTV-广告位'!$P:$P,Frequency!$B59,'OTV-广告位'!$Q:$Q,'OTV-广告位'!$Q$6)</f>
        <v>0</v>
      </c>
      <c r="BB59" s="22">
        <f>SUMIFS('OTV-广告位'!$AB:$AB,'OTV-广告位'!$R:$R,Frequency!BB$39,'OTV-广告位'!$P:$P,Frequency!$B59,'OTV-广告位'!$Q:$Q,'OTV-广告位'!$Q$6)</f>
        <v>0</v>
      </c>
      <c r="BC59" s="22">
        <f>SUMIFS('OTV-广告位'!$AB:$AB,'OTV-广告位'!$R:$R,Frequency!BC$39,'OTV-广告位'!$P:$P,Frequency!$B59,'OTV-广告位'!$B:$B,'OTV-广告位'!$B$6)</f>
        <v>0</v>
      </c>
      <c r="BD59" s="22">
        <f>SUMIFS('OTV-广告位'!$AB:$AB,'OTV-广告位'!$R:$R,Frequency!BD$39,'OTV-广告位'!$P:$P,Frequency!$B59,'OTV-广告位'!$B:$B,'OTV-广告位'!$B$6)</f>
        <v>0</v>
      </c>
    </row>
    <row r="60" spans="2:56" hidden="1">
      <c r="B60" s="42" t="s">
        <v>130</v>
      </c>
      <c r="C60" s="26" t="e">
        <f t="shared" si="45"/>
        <v>#DIV/0!</v>
      </c>
      <c r="D60" s="26" t="e">
        <f t="shared" si="46"/>
        <v>#DIV/0!</v>
      </c>
      <c r="E60" s="26" t="e">
        <f t="shared" si="47"/>
        <v>#DIV/0!</v>
      </c>
      <c r="F60" s="26" t="e">
        <f t="shared" si="48"/>
        <v>#DIV/0!</v>
      </c>
      <c r="G60" s="26" t="e">
        <f t="shared" si="49"/>
        <v>#DIV/0!</v>
      </c>
      <c r="I60" s="19" t="str">
        <f t="shared" si="43"/>
        <v>东莞</v>
      </c>
      <c r="J60" s="68" t="e">
        <f t="shared" si="50"/>
        <v>#DIV/0!</v>
      </c>
      <c r="K60" s="68" t="e">
        <f t="shared" si="51"/>
        <v>#DIV/0!</v>
      </c>
      <c r="L60" s="68" t="e">
        <f t="shared" si="52"/>
        <v>#DIV/0!</v>
      </c>
      <c r="M60" s="68" t="e">
        <f t="shared" si="53"/>
        <v>#DIV/0!</v>
      </c>
      <c r="N60" s="68" t="e">
        <f t="shared" si="54"/>
        <v>#DIV/0!</v>
      </c>
      <c r="P60" s="62" t="str">
        <f t="shared" si="55"/>
        <v>东莞</v>
      </c>
      <c r="Q60" s="22">
        <f>SUMIFS('OTV-广告位'!$S:$S,'OTV-广告位'!$R:$R,Frequency!Q$39,'OTV-广告位'!$P:$P,Frequency!$B60,'OTV-广告位'!$Q:$Q,'OTV-广告位'!$Q$6)</f>
        <v>0</v>
      </c>
      <c r="R60" s="22">
        <f>SUMIFS('OTV-广告位'!$S:$S,'OTV-广告位'!$R:$R,Frequency!R$39,'OTV-广告位'!$P:$P,Frequency!$B60,'OTV-广告位'!$Q:$Q,'OTV-广告位'!$Q$6)</f>
        <v>0</v>
      </c>
      <c r="S60" s="22">
        <f>SUMIFS('OTV-广告位'!$S:$S,'OTV-广告位'!$R:$R,Frequency!S$39,'OTV-广告位'!$P:$P,Frequency!$B60,'OTV-广告位'!$Q:$Q,'OTV-广告位'!$Q$6)</f>
        <v>0</v>
      </c>
      <c r="T60" s="22">
        <f>SUMIFS('OTV-广告位'!$S:$S,'OTV-广告位'!$R:$R,Frequency!T$39,'OTV-广告位'!$P:$P,Frequency!$B60,'OTV-广告位'!$B:$B,'OTV-广告位'!$B$6)</f>
        <v>0</v>
      </c>
      <c r="U60" s="22">
        <f>SUMIFS('OTV-广告位'!$S:$S,'OTV-广告位'!$R:$R,Frequency!U$39,'OTV-广告位'!$P:$P,Frequency!$B60,'OTV-广告位'!$B:$B,'OTV-广告位'!$B$6)</f>
        <v>0</v>
      </c>
      <c r="V60" s="22">
        <f>SUMIFS('OTV-广告位'!$U:$U,'OTV-广告位'!$R:$R,Frequency!V$39,'OTV-广告位'!$P:$P,Frequency!$B60,'OTV-广告位'!$Q:$Q,'OTV-广告位'!$Q$6)</f>
        <v>0</v>
      </c>
      <c r="W60" s="22">
        <f>SUMIFS('OTV-广告位'!$U:$U,'OTV-广告位'!$R:$R,Frequency!W$39,'OTV-广告位'!$P:$P,Frequency!$B60,'OTV-广告位'!$Q:$Q,'OTV-广告位'!$Q$6)</f>
        <v>0</v>
      </c>
      <c r="X60" s="22">
        <f>SUMIFS('OTV-广告位'!$U:$U,'OTV-广告位'!$R:$R,Frequency!X$39,'OTV-广告位'!$P:$P,Frequency!$B60,'OTV-广告位'!$Q:$Q,'OTV-广告位'!$Q$6)</f>
        <v>0</v>
      </c>
      <c r="Y60" s="22">
        <f>SUMIFS('OTV-广告位'!$U:$U,'OTV-广告位'!$R:$R,Frequency!Y$39,'OTV-广告位'!$P:$P,Frequency!$B60,'OTV-广告位'!$B:$B,'OTV-广告位'!$B$6)</f>
        <v>0</v>
      </c>
      <c r="Z60" s="22">
        <f>SUMIFS('OTV-广告位'!$U:$U,'OTV-广告位'!$R:$R,Frequency!Z$39,'OTV-广告位'!$P:$P,Frequency!$B60,'OTV-广告位'!$B:$B,'OTV-广告位'!$B$6)</f>
        <v>0</v>
      </c>
      <c r="AA60" s="22">
        <f>SUMIFS('OTV-广告位'!$W:$W,'OTV-广告位'!$R:$R,Frequency!AA$39,'OTV-广告位'!$P:$P,Frequency!$B60,'OTV-广告位'!$Q:$Q,'OTV-广告位'!$Q$6)</f>
        <v>0</v>
      </c>
      <c r="AB60" s="22">
        <f>SUMIFS('OTV-广告位'!$W:$W,'OTV-广告位'!$R:$R,Frequency!AB$39,'OTV-广告位'!$P:$P,Frequency!$B60,'OTV-广告位'!$Q:$Q,'OTV-广告位'!$Q$6)</f>
        <v>0</v>
      </c>
      <c r="AC60" s="22">
        <f>SUMIFS('OTV-广告位'!$W:$W,'OTV-广告位'!$R:$R,Frequency!AC$39,'OTV-广告位'!$P:$P,Frequency!$B60,'OTV-广告位'!$Q:$Q,'OTV-广告位'!$Q$6)</f>
        <v>0</v>
      </c>
      <c r="AD60" s="22">
        <f>SUMIFS('OTV-广告位'!$W:$W,'OTV-广告位'!$R:$R,Frequency!AD$39,'OTV-广告位'!$P:$P,Frequency!$B60,'OTV-广告位'!$B:$B,'OTV-广告位'!$B$6)</f>
        <v>0</v>
      </c>
      <c r="AE60" s="22">
        <f>SUMIFS('OTV-广告位'!$W:$W,'OTV-广告位'!$R:$R,Frequency!AE$39,'OTV-广告位'!$P:$P,Frequency!$B60,'OTV-广告位'!$B:$B,'OTV-广告位'!$B$6)</f>
        <v>0</v>
      </c>
      <c r="AF60" s="22">
        <f>SUMIFS('OTV-广告位'!$X:$X,'OTV-广告位'!$R:$R,Frequency!AF$39,'OTV-广告位'!$P:$P,Frequency!$B60,'OTV-广告位'!$Q:$Q,'OTV-广告位'!$Q$6)</f>
        <v>0</v>
      </c>
      <c r="AG60" s="22">
        <f>SUMIFS('OTV-广告位'!$X:$X,'OTV-广告位'!$R:$R,Frequency!AG$39,'OTV-广告位'!$P:$P,Frequency!$B60,'OTV-广告位'!$Q:$Q,'OTV-广告位'!$Q$6)</f>
        <v>0</v>
      </c>
      <c r="AH60" s="22">
        <f>SUMIFS('OTV-广告位'!$X:$X,'OTV-广告位'!$R:$R,Frequency!AH$39,'OTV-广告位'!$P:$P,Frequency!$B60,'OTV-广告位'!$Q:$Q,'OTV-广告位'!$Q$6)</f>
        <v>0</v>
      </c>
      <c r="AI60" s="22">
        <f>SUMIFS('OTV-广告位'!$X:$X,'OTV-广告位'!$R:$R,Frequency!AI$39,'OTV-广告位'!$P:$P,Frequency!$B60,'OTV-广告位'!$B:$B,'OTV-广告位'!$B$6)</f>
        <v>0</v>
      </c>
      <c r="AJ60" s="22">
        <f>SUMIFS('OTV-广告位'!$X:$X,'OTV-广告位'!$R:$R,Frequency!AJ$39,'OTV-广告位'!$P:$P,Frequency!$B60,'OTV-广告位'!$B:$B,'OTV-广告位'!$B$6)</f>
        <v>0</v>
      </c>
      <c r="AK60" s="22">
        <f>SUMIFS('OTV-广告位'!$Y:$Y,'OTV-广告位'!$R:$R,Frequency!AK$39,'OTV-广告位'!$P:$P,Frequency!$B60,'OTV-广告位'!$Q:$Q,'OTV-广告位'!$Q$6)</f>
        <v>0</v>
      </c>
      <c r="AL60" s="22">
        <f>SUMIFS('OTV-广告位'!$Y:$Y,'OTV-广告位'!$R:$R,Frequency!AL$39,'OTV-广告位'!$P:$P,Frequency!$B60,'OTV-广告位'!$Q:$Q,'OTV-广告位'!$Q$6)</f>
        <v>0</v>
      </c>
      <c r="AM60" s="22">
        <f>SUMIFS('OTV-广告位'!$Y:$Y,'OTV-广告位'!$R:$R,Frequency!AM$39,'OTV-广告位'!$P:$P,Frequency!$B60,'OTV-广告位'!$Q:$Q,'OTV-广告位'!$Q$6)</f>
        <v>0</v>
      </c>
      <c r="AN60" s="22">
        <f>SUMIFS('OTV-广告位'!$Y:$Y,'OTV-广告位'!$R:$R,Frequency!AN$39,'OTV-广告位'!$P:$P,Frequency!$B60,'OTV-广告位'!$B:$B,'OTV-广告位'!$B$6)</f>
        <v>0</v>
      </c>
      <c r="AO60" s="22">
        <f>SUMIFS('OTV-广告位'!$Y:$Y,'OTV-广告位'!$R:$R,Frequency!AO$39,'OTV-广告位'!$P:$P,Frequency!$B60,'OTV-广告位'!$B:$B,'OTV-广告位'!$B$6)</f>
        <v>0</v>
      </c>
      <c r="AP60" s="22">
        <f>SUMIFS('OTV-广告位'!$Z:$Z,'OTV-广告位'!$R:$R,Frequency!AP$39,'OTV-广告位'!$P:$P,Frequency!$B60,'OTV-广告位'!$Q:$Q,'OTV-广告位'!$Q$6)</f>
        <v>0</v>
      </c>
      <c r="AQ60" s="22">
        <f>SUMIFS('OTV-广告位'!$Z:$Z,'OTV-广告位'!$R:$R,Frequency!AQ$39,'OTV-广告位'!$P:$P,Frequency!$B60,'OTV-广告位'!$Q:$Q,'OTV-广告位'!$Q$6)</f>
        <v>0</v>
      </c>
      <c r="AR60" s="22">
        <f>SUMIFS('OTV-广告位'!$Z:$Z,'OTV-广告位'!$R:$R,Frequency!AR$39,'OTV-广告位'!$P:$P,Frequency!$B60,'OTV-广告位'!$Q:$Q,'OTV-广告位'!$Q$6)</f>
        <v>0</v>
      </c>
      <c r="AS60" s="22">
        <f>SUMIFS('OTV-广告位'!$Z:$Z,'OTV-广告位'!$R:$R,Frequency!AS$39,'OTV-广告位'!$P:$P,Frequency!$B60,'OTV-广告位'!$B:$B,'OTV-广告位'!$B$6)</f>
        <v>0</v>
      </c>
      <c r="AT60" s="22">
        <f>SUMIFS('OTV-广告位'!$Z:$Z,'OTV-广告位'!$R:$R,Frequency!AT$39,'OTV-广告位'!$P:$P,Frequency!$B60,'OTV-广告位'!$B:$B,'OTV-广告位'!$B$6)</f>
        <v>0</v>
      </c>
      <c r="AU60" s="22">
        <f>SUMIFS('OTV-广告位'!$AA:$AA,'OTV-广告位'!$R:$R,Frequency!AU$39,'OTV-广告位'!$P:$P,Frequency!$B60,'OTV-广告位'!$Q:$Q,'OTV-广告位'!$Q$6)</f>
        <v>0</v>
      </c>
      <c r="AV60" s="22">
        <f>SUMIFS('OTV-广告位'!$AA:$AA,'OTV-广告位'!$R:$R,Frequency!AV$39,'OTV-广告位'!$P:$P,Frequency!$B60,'OTV-广告位'!$Q:$Q,'OTV-广告位'!$Q$6)</f>
        <v>0</v>
      </c>
      <c r="AW60" s="22">
        <f>SUMIFS('OTV-广告位'!$AA:$AA,'OTV-广告位'!$R:$R,Frequency!AW$39,'OTV-广告位'!$P:$P,Frequency!$B60,'OTV-广告位'!$Q:$Q,'OTV-广告位'!$Q$6)</f>
        <v>0</v>
      </c>
      <c r="AX60" s="22">
        <f>SUMIFS('OTV-广告位'!$AA:$AA,'OTV-广告位'!$R:$R,Frequency!AX$39,'OTV-广告位'!$P:$P,Frequency!$B60,'OTV-广告位'!$B:$B,'OTV-广告位'!$B$6)</f>
        <v>0</v>
      </c>
      <c r="AY60" s="22">
        <f>SUMIFS('OTV-广告位'!$AA:$AA,'OTV-广告位'!$R:$R,Frequency!AY$39,'OTV-广告位'!$P:$P,Frequency!$B60,'OTV-广告位'!$B:$B,'OTV-广告位'!$B$6)</f>
        <v>0</v>
      </c>
      <c r="AZ60" s="22">
        <f>SUMIFS('OTV-广告位'!$AB:$AB,'OTV-广告位'!$R:$R,Frequency!AZ$39,'OTV-广告位'!$P:$P,Frequency!$B60,'OTV-广告位'!$Q:$Q,'OTV-广告位'!$Q$6)</f>
        <v>0</v>
      </c>
      <c r="BA60" s="22">
        <f>SUMIFS('OTV-广告位'!$AB:$AB,'OTV-广告位'!$R:$R,Frequency!BA$39,'OTV-广告位'!$P:$P,Frequency!$B60,'OTV-广告位'!$Q:$Q,'OTV-广告位'!$Q$6)</f>
        <v>0</v>
      </c>
      <c r="BB60" s="22">
        <f>SUMIFS('OTV-广告位'!$AB:$AB,'OTV-广告位'!$R:$R,Frequency!BB$39,'OTV-广告位'!$P:$P,Frequency!$B60,'OTV-广告位'!$Q:$Q,'OTV-广告位'!$Q$6)</f>
        <v>0</v>
      </c>
      <c r="BC60" s="22">
        <f>SUMIFS('OTV-广告位'!$AB:$AB,'OTV-广告位'!$R:$R,Frequency!BC$39,'OTV-广告位'!$P:$P,Frequency!$B60,'OTV-广告位'!$B:$B,'OTV-广告位'!$B$6)</f>
        <v>0</v>
      </c>
      <c r="BD60" s="22">
        <f>SUMIFS('OTV-广告位'!$AB:$AB,'OTV-广告位'!$R:$R,Frequency!BD$39,'OTV-广告位'!$P:$P,Frequency!$B60,'OTV-广告位'!$B:$B,'OTV-广告位'!$B$6)</f>
        <v>0</v>
      </c>
    </row>
    <row r="61" spans="2:56" hidden="1"/>
    <row r="62" spans="2:56" hidden="1">
      <c r="B62" s="8" t="s">
        <v>132</v>
      </c>
      <c r="E62" s="9" t="s">
        <v>97</v>
      </c>
      <c r="P62" s="257" t="s">
        <v>102</v>
      </c>
      <c r="Q62" s="57" t="s">
        <v>100</v>
      </c>
      <c r="R62" s="57" t="s">
        <v>100</v>
      </c>
      <c r="S62" s="57" t="s">
        <v>100</v>
      </c>
      <c r="T62" s="57" t="s">
        <v>100</v>
      </c>
      <c r="U62" s="192" t="s">
        <v>100</v>
      </c>
      <c r="V62" s="57" t="s">
        <v>101</v>
      </c>
      <c r="W62" s="57" t="s">
        <v>101</v>
      </c>
      <c r="X62" s="57" t="s">
        <v>101</v>
      </c>
      <c r="Y62" s="57" t="s">
        <v>101</v>
      </c>
      <c r="Z62" s="192" t="s">
        <v>101</v>
      </c>
      <c r="AA62" s="57">
        <v>1</v>
      </c>
      <c r="AB62" s="57">
        <v>1</v>
      </c>
      <c r="AC62" s="57">
        <v>1</v>
      </c>
      <c r="AD62" s="57">
        <v>1</v>
      </c>
      <c r="AE62" s="192">
        <v>1</v>
      </c>
      <c r="AF62" s="57">
        <v>2</v>
      </c>
      <c r="AG62" s="57">
        <v>2</v>
      </c>
      <c r="AH62" s="57">
        <v>2</v>
      </c>
      <c r="AI62" s="57">
        <v>2</v>
      </c>
      <c r="AJ62" s="192">
        <v>2</v>
      </c>
      <c r="AK62" s="57">
        <v>3</v>
      </c>
      <c r="AL62" s="57">
        <v>3</v>
      </c>
      <c r="AM62" s="57">
        <v>3</v>
      </c>
      <c r="AN62" s="57">
        <v>3</v>
      </c>
      <c r="AO62" s="192">
        <v>3</v>
      </c>
      <c r="AP62" s="57">
        <v>4</v>
      </c>
      <c r="AQ62" s="57">
        <v>4</v>
      </c>
      <c r="AR62" s="57">
        <v>4</v>
      </c>
      <c r="AS62" s="57">
        <v>4</v>
      </c>
      <c r="AT62" s="192">
        <v>4</v>
      </c>
      <c r="AU62" s="57">
        <v>5</v>
      </c>
      <c r="AV62" s="57">
        <v>5</v>
      </c>
      <c r="AW62" s="57">
        <v>5</v>
      </c>
      <c r="AX62" s="57">
        <v>5</v>
      </c>
      <c r="AY62" s="192">
        <v>5</v>
      </c>
      <c r="AZ62" s="57" t="s">
        <v>99</v>
      </c>
      <c r="BA62" s="57" t="s">
        <v>99</v>
      </c>
      <c r="BB62" s="57" t="s">
        <v>99</v>
      </c>
      <c r="BC62" s="57" t="s">
        <v>99</v>
      </c>
      <c r="BD62" s="192" t="s">
        <v>90</v>
      </c>
    </row>
    <row r="63" spans="2:56" hidden="1">
      <c r="B63" s="19" t="s">
        <v>89</v>
      </c>
      <c r="C63" s="19" t="s">
        <v>113</v>
      </c>
      <c r="D63" s="19" t="s">
        <v>38</v>
      </c>
      <c r="E63" s="19" t="s">
        <v>36</v>
      </c>
      <c r="F63" s="19" t="s">
        <v>189</v>
      </c>
      <c r="G63" s="193" t="s">
        <v>194</v>
      </c>
      <c r="I63" s="19" t="s">
        <v>98</v>
      </c>
      <c r="J63" s="68" t="str">
        <f>C63</f>
        <v>Tencent</v>
      </c>
      <c r="K63" s="68" t="str">
        <f>D63</f>
        <v>IQIYI</v>
      </c>
      <c r="L63" s="68" t="str">
        <f>E63</f>
        <v>Youku</v>
      </c>
      <c r="M63" s="19" t="str">
        <f>F63</f>
        <v>Hunan TV</v>
      </c>
      <c r="N63" s="193" t="str">
        <f>G63</f>
        <v>小米</v>
      </c>
      <c r="P63" s="257"/>
      <c r="Q63" s="19" t="str">
        <f>C63</f>
        <v>Tencent</v>
      </c>
      <c r="R63" s="19" t="str">
        <f t="shared" ref="R63" si="58">D63</f>
        <v>IQIYI</v>
      </c>
      <c r="S63" s="19" t="str">
        <f t="shared" ref="S63" si="59">E63</f>
        <v>Youku</v>
      </c>
      <c r="T63" s="19" t="str">
        <f t="shared" ref="T63:U63" si="60">F63</f>
        <v>Hunan TV</v>
      </c>
      <c r="U63" s="193" t="str">
        <f t="shared" si="60"/>
        <v>小米</v>
      </c>
      <c r="V63" s="19" t="str">
        <f>C63</f>
        <v>Tencent</v>
      </c>
      <c r="W63" s="19" t="str">
        <f t="shared" ref="W63" si="61">D63</f>
        <v>IQIYI</v>
      </c>
      <c r="X63" s="19" t="str">
        <f t="shared" ref="X63" si="62">E63</f>
        <v>Youku</v>
      </c>
      <c r="Y63" s="19" t="str">
        <f t="shared" ref="Y63:Z63" si="63">F63</f>
        <v>Hunan TV</v>
      </c>
      <c r="Z63" s="193" t="str">
        <f t="shared" si="63"/>
        <v>小米</v>
      </c>
      <c r="AA63" s="19" t="str">
        <f>C63</f>
        <v>Tencent</v>
      </c>
      <c r="AB63" s="19" t="str">
        <f>D63</f>
        <v>IQIYI</v>
      </c>
      <c r="AC63" s="19" t="str">
        <f>E63</f>
        <v>Youku</v>
      </c>
      <c r="AD63" s="19" t="str">
        <f>F63</f>
        <v>Hunan TV</v>
      </c>
      <c r="AE63" s="193" t="str">
        <f>G63</f>
        <v>小米</v>
      </c>
      <c r="AF63" s="19" t="str">
        <f>C63</f>
        <v>Tencent</v>
      </c>
      <c r="AG63" s="19" t="str">
        <f>D63</f>
        <v>IQIYI</v>
      </c>
      <c r="AH63" s="19" t="str">
        <f>E63</f>
        <v>Youku</v>
      </c>
      <c r="AI63" s="19" t="str">
        <f>F63</f>
        <v>Hunan TV</v>
      </c>
      <c r="AJ63" s="193" t="str">
        <f>G63</f>
        <v>小米</v>
      </c>
      <c r="AK63" s="19" t="str">
        <f>C63</f>
        <v>Tencent</v>
      </c>
      <c r="AL63" s="19" t="str">
        <f>D63</f>
        <v>IQIYI</v>
      </c>
      <c r="AM63" s="19" t="str">
        <f>E63</f>
        <v>Youku</v>
      </c>
      <c r="AN63" s="19" t="str">
        <f>F63</f>
        <v>Hunan TV</v>
      </c>
      <c r="AO63" s="193" t="str">
        <f>G63</f>
        <v>小米</v>
      </c>
      <c r="AP63" s="19" t="str">
        <f>J63</f>
        <v>Tencent</v>
      </c>
      <c r="AQ63" s="19" t="str">
        <f>K63</f>
        <v>IQIYI</v>
      </c>
      <c r="AR63" s="19" t="str">
        <f>L63</f>
        <v>Youku</v>
      </c>
      <c r="AS63" s="19" t="str">
        <f>M63</f>
        <v>Hunan TV</v>
      </c>
      <c r="AT63" s="193" t="str">
        <f>N63</f>
        <v>小米</v>
      </c>
      <c r="AU63" s="19" t="str">
        <f t="shared" ref="AU63:AZ63" si="64">AA63</f>
        <v>Tencent</v>
      </c>
      <c r="AV63" s="19" t="str">
        <f t="shared" si="64"/>
        <v>IQIYI</v>
      </c>
      <c r="AW63" s="19" t="str">
        <f t="shared" si="64"/>
        <v>Youku</v>
      </c>
      <c r="AX63" s="19" t="str">
        <f t="shared" si="64"/>
        <v>Hunan TV</v>
      </c>
      <c r="AY63" s="193" t="str">
        <f t="shared" si="64"/>
        <v>小米</v>
      </c>
      <c r="AZ63" s="19" t="str">
        <f t="shared" si="64"/>
        <v>Tencent</v>
      </c>
      <c r="BA63" s="19" t="str">
        <f t="shared" ref="BA63" si="65">AG63</f>
        <v>IQIYI</v>
      </c>
      <c r="BB63" s="19" t="str">
        <f t="shared" ref="BB63" si="66">AH63</f>
        <v>Youku</v>
      </c>
      <c r="BC63" s="19" t="str">
        <f t="shared" ref="BC63:BD63" si="67">AI63</f>
        <v>Hunan TV</v>
      </c>
      <c r="BD63" s="193" t="str">
        <f t="shared" si="67"/>
        <v>小米</v>
      </c>
    </row>
    <row r="64" spans="2:56" hidden="1">
      <c r="B64" s="60" t="s">
        <v>115</v>
      </c>
      <c r="C64" s="26" t="e">
        <f>(AK64+AP64+AU64+AZ64)/V64</f>
        <v>#DIV/0!</v>
      </c>
      <c r="D64" s="26" t="e">
        <f t="shared" ref="D64:G64" si="68">(AL64+AQ64+AV64+BA64)/W64</f>
        <v>#DIV/0!</v>
      </c>
      <c r="E64" s="26" t="e">
        <f t="shared" si="68"/>
        <v>#DIV/0!</v>
      </c>
      <c r="F64" s="26" t="e">
        <f t="shared" si="68"/>
        <v>#DIV/0!</v>
      </c>
      <c r="G64" s="26" t="e">
        <f t="shared" si="68"/>
        <v>#DIV/0!</v>
      </c>
      <c r="I64" s="19" t="str">
        <f>B64</f>
        <v>北京</v>
      </c>
      <c r="J64" s="68" t="e">
        <f>(Q64-(AA64*AA$6+AF64*AF$6+AK64*AK$6+AP64*AP$6+AU64*AU$6)-AZ64*AU$6)/Q64</f>
        <v>#DIV/0!</v>
      </c>
      <c r="K64" s="68" t="e">
        <f t="shared" ref="K64:N64" si="69">(R64-(AB64*AB$6+AG64*AG$6+AL64*AL$6+AQ64*AQ$6+AV64*AV$6)-BA64*AV$6)/R64</f>
        <v>#DIV/0!</v>
      </c>
      <c r="L64" s="68" t="e">
        <f t="shared" si="69"/>
        <v>#DIV/0!</v>
      </c>
      <c r="M64" s="68" t="e">
        <f t="shared" si="69"/>
        <v>#DIV/0!</v>
      </c>
      <c r="N64" s="68" t="e">
        <f t="shared" si="69"/>
        <v>#DIV/0!</v>
      </c>
      <c r="P64" s="62" t="str">
        <f>B64</f>
        <v>北京</v>
      </c>
      <c r="Q64" s="22">
        <f>SUMIFS('OTV-广告位'!$AG:$AG,'OTV-广告位'!$AF:$AF,Frequency!Q$63,'OTV-广告位'!$AD:$AD,Frequency!$B64,'OTV-广告位'!$AE:$AE,'OTV-广告位'!$AE$6)</f>
        <v>0</v>
      </c>
      <c r="R64" s="22">
        <f>SUMIFS('OTV-广告位'!$AG:$AG,'OTV-广告位'!$AF:$AF,Frequency!R$63,'OTV-广告位'!$AD:$AD,Frequency!$B64,'OTV-广告位'!$AE:$AE,'OTV-广告位'!$AE$6)</f>
        <v>0</v>
      </c>
      <c r="S64" s="22">
        <f>SUMIFS('OTV-广告位'!$AG:$AG,'OTV-广告位'!$AF:$AF,Frequency!S$63,'OTV-广告位'!$AD:$AD,Frequency!$B64,'OTV-广告位'!$AE:$AE,'OTV-广告位'!$AE$6)</f>
        <v>0</v>
      </c>
      <c r="T64" s="22">
        <f>SUMIFS('OTV-广告位'!$AG:$AG,'OTV-广告位'!$AF:$AF,Frequency!T$63,'OTV-广告位'!$AD:$AD,Frequency!$B64,'OTV-广告位'!$B:$B,'OTV-广告位'!$B$6)</f>
        <v>0</v>
      </c>
      <c r="U64" s="22">
        <f>SUMIFS('OTV-广告位'!$AG:$AG,'OTV-广告位'!$AF:$AF,Frequency!U$63,'OTV-广告位'!$AD:$AD,Frequency!$B64,'OTV-广告位'!$B:$B,'OTV-广告位'!$B$6)</f>
        <v>0</v>
      </c>
      <c r="V64" s="22">
        <f>SUMIFS('OTV-广告位'!$AI:$AI,'OTV-广告位'!$AF:$AF,Frequency!V$63,'OTV-广告位'!$AD:$AD,Frequency!$B64,'OTV-广告位'!$AE:$AE,'OTV-广告位'!$AE$6)</f>
        <v>0</v>
      </c>
      <c r="W64" s="22">
        <f>SUMIFS('OTV-广告位'!$AI:$AI,'OTV-广告位'!$AF:$AF,Frequency!W$63,'OTV-广告位'!$AD:$AD,Frequency!$B64,'OTV-广告位'!$AE:$AE,'OTV-广告位'!$AE$6)</f>
        <v>0</v>
      </c>
      <c r="X64" s="22">
        <f>SUMIFS('OTV-广告位'!$AI:$AI,'OTV-广告位'!$AF:$AF,Frequency!X$63,'OTV-广告位'!$AD:$AD,Frequency!$B64,'OTV-广告位'!$AE:$AE,'OTV-广告位'!$AE$6)</f>
        <v>0</v>
      </c>
      <c r="Y64" s="22">
        <f>SUMIFS('OTV-广告位'!$AI:$AI,'OTV-广告位'!$AF:$AF,Frequency!Y$63,'OTV-广告位'!$AD:$AD,Frequency!$B64,'OTV-广告位'!$B:$B,'OTV-广告位'!$B$6)</f>
        <v>0</v>
      </c>
      <c r="Z64" s="22">
        <f>SUMIFS('OTV-广告位'!$AI:$AI,'OTV-广告位'!$AF:$AF,Frequency!Z$63,'OTV-广告位'!$AD:$AD,Frequency!$B64,'OTV-广告位'!$B:$B,'OTV-广告位'!$B$6)</f>
        <v>0</v>
      </c>
      <c r="AA64" s="22">
        <f>SUMIFS('OTV-广告位'!$AK:$AK,'OTV-广告位'!$AF:$AF,Frequency!AA$63,'OTV-广告位'!$AD:$AD,Frequency!$B64,'OTV-广告位'!$AE:$AE,'OTV-广告位'!$B$6)</f>
        <v>0</v>
      </c>
      <c r="AB64" s="22">
        <f>SUMIFS('OTV-广告位'!$AK:$AK,'OTV-广告位'!$AF:$AF,Frequency!AB$63,'OTV-广告位'!$AD:$AD,Frequency!$B64,'OTV-广告位'!$AE:$AE,'OTV-广告位'!$B$6)</f>
        <v>0</v>
      </c>
      <c r="AC64" s="22">
        <f>SUMIFS('OTV-广告位'!$AK:$AK,'OTV-广告位'!$AF:$AF,Frequency!AC$63,'OTV-广告位'!$AD:$AD,Frequency!$B64,'OTV-广告位'!$AE:$AE,'OTV-广告位'!$B$6)</f>
        <v>0</v>
      </c>
      <c r="AD64" s="22">
        <f>SUMIFS('OTV-广告位'!$AK:$AK,'OTV-广告位'!$AF:$AF,Frequency!AD$63,'OTV-广告位'!$AD:$AD,Frequency!$B64,'OTV-广告位'!$B:$B,'OTV-广告位'!$B$6)</f>
        <v>0</v>
      </c>
      <c r="AE64" s="22">
        <f>SUMIFS('OTV-广告位'!$AK:$AK,'OTV-广告位'!$AF:$AF,Frequency!AE$63,'OTV-广告位'!$AD:$AD,Frequency!$B64,'OTV-广告位'!$B:$B,'OTV-广告位'!$B$6)</f>
        <v>0</v>
      </c>
      <c r="AF64" s="22">
        <f>SUMIFS('OTV-广告位'!$AL:$AL,'OTV-广告位'!$AF:$AF,Frequency!AF$63,'OTV-广告位'!$AD:$AD,Frequency!$B64,'OTV-广告位'!$AE:$AE,'OTV-广告位'!$AE$6)</f>
        <v>0</v>
      </c>
      <c r="AG64" s="22">
        <f>SUMIFS('OTV-广告位'!$AL:$AL,'OTV-广告位'!$AF:$AF,Frequency!AG$63,'OTV-广告位'!$AD:$AD,Frequency!$B64,'OTV-广告位'!$AE:$AE,'OTV-广告位'!$AE$6)</f>
        <v>0</v>
      </c>
      <c r="AH64" s="22">
        <f>SUMIFS('OTV-广告位'!$AL:$AL,'OTV-广告位'!$AF:$AF,Frequency!AH$63,'OTV-广告位'!$AD:$AD,Frequency!$B64,'OTV-广告位'!$AE:$AE,'OTV-广告位'!$AE$6)</f>
        <v>0</v>
      </c>
      <c r="AI64" s="22">
        <f>SUMIFS('OTV-广告位'!$AL:$AL,'OTV-广告位'!$AF:$AF,Frequency!AI$63,'OTV-广告位'!$AD:$AD,Frequency!$B64,'OTV-广告位'!$B:$B,'OTV-广告位'!$B$6)</f>
        <v>0</v>
      </c>
      <c r="AJ64" s="22">
        <f>SUMIFS('OTV-广告位'!$AL:$AL,'OTV-广告位'!$AF:$AF,Frequency!AJ$63,'OTV-广告位'!$AD:$AD,Frequency!$B64,'OTV-广告位'!$B:$B,'OTV-广告位'!$B$6)</f>
        <v>0</v>
      </c>
      <c r="AK64" s="22">
        <f>SUMIFS('OTV-广告位'!$AM:$AM,'OTV-广告位'!$AF:$AF,Frequency!AK$63,'OTV-广告位'!$AD:$AD,Frequency!$B64,'OTV-广告位'!$AE:$AE,'OTV-广告位'!$AE$6)</f>
        <v>0</v>
      </c>
      <c r="AL64" s="22">
        <f>SUMIFS('OTV-广告位'!$AM:$AM,'OTV-广告位'!$AF:$AF,Frequency!AL$63,'OTV-广告位'!$AD:$AD,Frequency!$B64,'OTV-广告位'!$AE:$AE,'OTV-广告位'!$AE$6)</f>
        <v>0</v>
      </c>
      <c r="AM64" s="22">
        <f>SUMIFS('OTV-广告位'!$AM:$AM,'OTV-广告位'!$AF:$AF,Frequency!AM$63,'OTV-广告位'!$AD:$AD,Frequency!$B64,'OTV-广告位'!$AE:$AE,'OTV-广告位'!$AE$6)</f>
        <v>0</v>
      </c>
      <c r="AN64" s="22">
        <f>SUMIFS('OTV-广告位'!$AM:$AM,'OTV-广告位'!$AF:$AF,Frequency!AN$63,'OTV-广告位'!$AD:$AD,Frequency!$B64,'OTV-广告位'!$B:$B,'OTV-广告位'!$B$6)</f>
        <v>0</v>
      </c>
      <c r="AO64" s="22">
        <f>SUMIFS('OTV-广告位'!$AM:$AM,'OTV-广告位'!$AF:$AF,Frequency!AO$63,'OTV-广告位'!$AD:$AD,Frequency!$B64,'OTV-广告位'!$B:$B,'OTV-广告位'!$B$6)</f>
        <v>0</v>
      </c>
      <c r="AP64" s="22">
        <f>SUMIFS('OTV-广告位'!$AN:$AN,'OTV-广告位'!$AF:$AF,Frequency!AP$63,'OTV-广告位'!$AD:$AD,Frequency!$B64,'OTV-广告位'!$AE:$AE,'OTV-广告位'!$AE$6)</f>
        <v>0</v>
      </c>
      <c r="AQ64" s="22">
        <f>SUMIFS('OTV-广告位'!$AN:$AN,'OTV-广告位'!$AF:$AF,Frequency!AQ$63,'OTV-广告位'!$AD:$AD,Frequency!$B64,'OTV-广告位'!$AE:$AE,'OTV-广告位'!$AE$6)</f>
        <v>0</v>
      </c>
      <c r="AR64" s="22">
        <f>SUMIFS('OTV-广告位'!$AN:$AN,'OTV-广告位'!$AF:$AF,Frequency!AR$63,'OTV-广告位'!$AD:$AD,Frequency!$B64,'OTV-广告位'!$AE:$AE,'OTV-广告位'!$AE$6)</f>
        <v>0</v>
      </c>
      <c r="AS64" s="22">
        <f>SUMIFS('OTV-广告位'!$AN:$AN,'OTV-广告位'!$AF:$AF,Frequency!AS$63,'OTV-广告位'!$AD:$AD,Frequency!$B64,'OTV-广告位'!$B:$B,'OTV-广告位'!$B$6)</f>
        <v>0</v>
      </c>
      <c r="AT64" s="22">
        <f>SUMIFS('OTV-广告位'!$AN:$AN,'OTV-广告位'!$AF:$AF,Frequency!AT$63,'OTV-广告位'!$AD:$AD,Frequency!$B64,'OTV-广告位'!$B:$B,'OTV-广告位'!$B$6)</f>
        <v>0</v>
      </c>
      <c r="AU64" s="22">
        <f>SUMIFS('OTV-广告位'!$AO:$AO,'OTV-广告位'!$AF:$AF,Frequency!AU$63,'OTV-广告位'!$AD:$AD,Frequency!$B64,'OTV-广告位'!$AE:$AE,'OTV-广告位'!$AE$6)</f>
        <v>0</v>
      </c>
      <c r="AV64" s="22">
        <f>SUMIFS('OTV-广告位'!$AO:$AO,'OTV-广告位'!$AF:$AF,Frequency!AV$63,'OTV-广告位'!$AD:$AD,Frequency!$B64,'OTV-广告位'!$AE:$AE,'OTV-广告位'!$AE$6)</f>
        <v>0</v>
      </c>
      <c r="AW64" s="22">
        <f>SUMIFS('OTV-广告位'!$AO:$AO,'OTV-广告位'!$AF:$AF,Frequency!AW$63,'OTV-广告位'!$AD:$AD,Frequency!$B64,'OTV-广告位'!$AE:$AE,'OTV-广告位'!$AE$6)</f>
        <v>0</v>
      </c>
      <c r="AX64" s="22">
        <f>SUMIFS('OTV-广告位'!$AO:$AO,'OTV-广告位'!$AF:$AF,Frequency!AX$63,'OTV-广告位'!$AD:$AD,Frequency!$B64,'OTV-广告位'!$B:$B,'OTV-广告位'!$B$6)</f>
        <v>0</v>
      </c>
      <c r="AY64" s="22">
        <f>SUMIFS('OTV-广告位'!$AO:$AO,'OTV-广告位'!$AF:$AF,Frequency!AY$63,'OTV-广告位'!$AD:$AD,Frequency!$B64,'OTV-广告位'!$B:$B,'OTV-广告位'!$B$6)</f>
        <v>0</v>
      </c>
      <c r="AZ64" s="22">
        <f>SUMIFS('OTV-广告位'!$AP:$AP,'OTV-广告位'!$AF:$AF,Frequency!AZ$63,'OTV-广告位'!$AD:$AD,Frequency!$B64,'OTV-广告位'!$AE:$AE,'OTV-广告位'!$AE$6)</f>
        <v>0</v>
      </c>
      <c r="BA64" s="22">
        <f>SUMIFS('OTV-广告位'!$AP:$AP,'OTV-广告位'!$AF:$AF,Frequency!BA$63,'OTV-广告位'!$AD:$AD,Frequency!$B64,'OTV-广告位'!$AE:$AE,'OTV-广告位'!$AE$6)</f>
        <v>0</v>
      </c>
      <c r="BB64" s="22">
        <f>SUMIFS('OTV-广告位'!$AP:$AP,'OTV-广告位'!$AF:$AF,Frequency!BB$63,'OTV-广告位'!$AD:$AD,Frequency!$B64,'OTV-广告位'!$AE:$AE,'OTV-广告位'!$AE$6)</f>
        <v>0</v>
      </c>
      <c r="BC64" s="22">
        <f>SUMIFS('OTV-广告位'!$AP:$AP,'OTV-广告位'!$AF:$AF,Frequency!BC$63,'OTV-广告位'!$AD:$AD,Frequency!$B64,'OTV-广告位'!$B:$B,'OTV-广告位'!$B$6)</f>
        <v>0</v>
      </c>
      <c r="BD64" s="22">
        <f>SUMIFS('OTV-广告位'!$AP:$AP,'OTV-广告位'!$AF:$AF,Frequency!BD$63,'OTV-广告位'!$AD:$AD,Frequency!$B64,'OTV-广告位'!$B:$B,'OTV-广告位'!$B$6)</f>
        <v>0</v>
      </c>
    </row>
    <row r="65" spans="2:56" hidden="1">
      <c r="B65" s="60" t="s">
        <v>116</v>
      </c>
      <c r="C65" s="26" t="e">
        <f t="shared" ref="C65:C84" si="70">(AK65+AP65+AU65+AZ65)/V65</f>
        <v>#DIV/0!</v>
      </c>
      <c r="D65" s="26" t="e">
        <f t="shared" ref="D65:D84" si="71">(AL65+AQ65+AV65+BA65)/W65</f>
        <v>#DIV/0!</v>
      </c>
      <c r="E65" s="26" t="e">
        <f t="shared" ref="E65:E84" si="72">(AM65+AR65+AW65+BB65)/X65</f>
        <v>#DIV/0!</v>
      </c>
      <c r="F65" s="26" t="e">
        <f t="shared" ref="F65:F84" si="73">(AN65+AS65+AX65+BC65)/Y65</f>
        <v>#DIV/0!</v>
      </c>
      <c r="G65" s="26" t="e">
        <f t="shared" ref="G65:G84" si="74">(AO65+AT65+AY65+BD65)/Z65</f>
        <v>#DIV/0!</v>
      </c>
      <c r="I65" s="19" t="str">
        <f t="shared" ref="I65:I84" si="75">B65</f>
        <v>上海</v>
      </c>
      <c r="J65" s="68" t="e">
        <f t="shared" ref="J65:J84" si="76">(Q65-(AA65*AA$6+AF65*AF$6+AK65*AK$6+AP65*AP$6+AU65*AU$6)-AZ65*AU$6)/Q65</f>
        <v>#DIV/0!</v>
      </c>
      <c r="K65" s="68" t="e">
        <f t="shared" ref="K65:K84" si="77">(R65-(AB65*AB$6+AG65*AG$6+AL65*AL$6+AQ65*AQ$6+AV65*AV$6)-BA65*AV$6)/R65</f>
        <v>#DIV/0!</v>
      </c>
      <c r="L65" s="68" t="e">
        <f t="shared" ref="L65:L84" si="78">(S65-(AC65*AC$6+AH65*AH$6+AM65*AM$6+AR65*AR$6+AW65*AW$6)-BB65*AW$6)/S65</f>
        <v>#DIV/0!</v>
      </c>
      <c r="M65" s="68" t="e">
        <f t="shared" ref="M65:M84" si="79">(T65-(AD65*AD$6+AI65*AI$6+AN65*AN$6+AS65*AS$6+AX65*AX$6)-BC65*AX$6)/T65</f>
        <v>#DIV/0!</v>
      </c>
      <c r="N65" s="68" t="e">
        <f t="shared" ref="N65:N84" si="80">(U65-(AE65*AE$6+AJ65*AJ$6+AO65*AO$6+AT65*AT$6+AY65*AY$6)-BD65*AY$6)/U65</f>
        <v>#DIV/0!</v>
      </c>
      <c r="P65" s="62" t="str">
        <f t="shared" ref="P65:P84" si="81">B65</f>
        <v>上海</v>
      </c>
      <c r="Q65" s="22">
        <f>SUMIFS('OTV-广告位'!$AG:$AG,'OTV-广告位'!$AF:$AF,Frequency!Q$63,'OTV-广告位'!$AD:$AD,Frequency!$B65,'OTV-广告位'!$AE:$AE,'OTV-广告位'!$AE$6)</f>
        <v>0</v>
      </c>
      <c r="R65" s="22">
        <f>SUMIFS('OTV-广告位'!$AG:$AG,'OTV-广告位'!$AF:$AF,Frequency!R$63,'OTV-广告位'!$AD:$AD,Frequency!$B65,'OTV-广告位'!$AE:$AE,'OTV-广告位'!$AE$6)</f>
        <v>0</v>
      </c>
      <c r="S65" s="22">
        <f>SUMIFS('OTV-广告位'!$AG:$AG,'OTV-广告位'!$AF:$AF,Frequency!S$63,'OTV-广告位'!$AD:$AD,Frequency!$B65,'OTV-广告位'!$AE:$AE,'OTV-广告位'!$AE$6)</f>
        <v>0</v>
      </c>
      <c r="T65" s="22">
        <f>SUMIFS('OTV-广告位'!$AG:$AG,'OTV-广告位'!$AF:$AF,Frequency!T$63,'OTV-广告位'!$AD:$AD,Frequency!$B65,'OTV-广告位'!$B:$B,'OTV-广告位'!$B$6)</f>
        <v>0</v>
      </c>
      <c r="U65" s="22">
        <f>SUMIFS('OTV-广告位'!$AG:$AG,'OTV-广告位'!$AF:$AF,Frequency!U$63,'OTV-广告位'!$AD:$AD,Frequency!$B65,'OTV-广告位'!$B:$B,'OTV-广告位'!$B$6)</f>
        <v>0</v>
      </c>
      <c r="V65" s="22">
        <f>SUMIFS('OTV-广告位'!$AI:$AI,'OTV-广告位'!$AF:$AF,Frequency!V$63,'OTV-广告位'!$AD:$AD,Frequency!$B65,'OTV-广告位'!$AE:$AE,'OTV-广告位'!$AE$6)</f>
        <v>0</v>
      </c>
      <c r="W65" s="22">
        <f>SUMIFS('OTV-广告位'!$AI:$AI,'OTV-广告位'!$AF:$AF,Frequency!W$63,'OTV-广告位'!$AD:$AD,Frequency!$B65,'OTV-广告位'!$AE:$AE,'OTV-广告位'!$AE$6)</f>
        <v>0</v>
      </c>
      <c r="X65" s="22">
        <f>SUMIFS('OTV-广告位'!$AI:$AI,'OTV-广告位'!$AF:$AF,Frequency!X$63,'OTV-广告位'!$AD:$AD,Frequency!$B65,'OTV-广告位'!$AE:$AE,'OTV-广告位'!$AE$6)</f>
        <v>0</v>
      </c>
      <c r="Y65" s="22">
        <f>SUMIFS('OTV-广告位'!$AI:$AI,'OTV-广告位'!$AF:$AF,Frequency!Y$63,'OTV-广告位'!$AD:$AD,Frequency!$B65,'OTV-广告位'!$B:$B,'OTV-广告位'!$B$6)</f>
        <v>0</v>
      </c>
      <c r="Z65" s="22">
        <f>SUMIFS('OTV-广告位'!$AI:$AI,'OTV-广告位'!$AF:$AF,Frequency!Z$63,'OTV-广告位'!$AD:$AD,Frequency!$B65,'OTV-广告位'!$B:$B,'OTV-广告位'!$B$6)</f>
        <v>0</v>
      </c>
      <c r="AA65" s="22">
        <f>SUMIFS('OTV-广告位'!$AK:$AK,'OTV-广告位'!$AF:$AF,Frequency!AA$63,'OTV-广告位'!$AD:$AD,Frequency!$B65,'OTV-广告位'!$AE:$AE,'OTV-广告位'!$B$6)</f>
        <v>0</v>
      </c>
      <c r="AB65" s="22">
        <f>SUMIFS('OTV-广告位'!$AK:$AK,'OTV-广告位'!$AF:$AF,Frequency!AB$63,'OTV-广告位'!$AD:$AD,Frequency!$B65,'OTV-广告位'!$AE:$AE,'OTV-广告位'!$B$6)</f>
        <v>0</v>
      </c>
      <c r="AC65" s="22">
        <f>SUMIFS('OTV-广告位'!$AK:$AK,'OTV-广告位'!$AF:$AF,Frequency!AC$63,'OTV-广告位'!$AD:$AD,Frequency!$B65,'OTV-广告位'!$AE:$AE,'OTV-广告位'!$B$6)</f>
        <v>0</v>
      </c>
      <c r="AD65" s="22">
        <f>SUMIFS('OTV-广告位'!$AK:$AK,'OTV-广告位'!$AF:$AF,Frequency!AD$63,'OTV-广告位'!$AD:$AD,Frequency!$B65,'OTV-广告位'!$B:$B,'OTV-广告位'!$B$6)</f>
        <v>0</v>
      </c>
      <c r="AE65" s="22">
        <f>SUMIFS('OTV-广告位'!$AK:$AK,'OTV-广告位'!$AF:$AF,Frequency!AE$63,'OTV-广告位'!$AD:$AD,Frequency!$B65,'OTV-广告位'!$B:$B,'OTV-广告位'!$B$6)</f>
        <v>0</v>
      </c>
      <c r="AF65" s="22">
        <f>SUMIFS('OTV-广告位'!$AL:$AL,'OTV-广告位'!$AF:$AF,Frequency!AF$63,'OTV-广告位'!$AD:$AD,Frequency!$B65,'OTV-广告位'!$AE:$AE,'OTV-广告位'!$AE$6)</f>
        <v>0</v>
      </c>
      <c r="AG65" s="22">
        <f>SUMIFS('OTV-广告位'!$AL:$AL,'OTV-广告位'!$AF:$AF,Frequency!AG$63,'OTV-广告位'!$AD:$AD,Frequency!$B65,'OTV-广告位'!$AE:$AE,'OTV-广告位'!$AE$6)</f>
        <v>0</v>
      </c>
      <c r="AH65" s="22">
        <f>SUMIFS('OTV-广告位'!$AL:$AL,'OTV-广告位'!$AF:$AF,Frequency!AH$63,'OTV-广告位'!$AD:$AD,Frequency!$B65,'OTV-广告位'!$AE:$AE,'OTV-广告位'!$AE$6)</f>
        <v>0</v>
      </c>
      <c r="AI65" s="22">
        <f>SUMIFS('OTV-广告位'!$AL:$AL,'OTV-广告位'!$AF:$AF,Frequency!AI$63,'OTV-广告位'!$AD:$AD,Frequency!$B65,'OTV-广告位'!$B:$B,'OTV-广告位'!$B$6)</f>
        <v>0</v>
      </c>
      <c r="AJ65" s="22">
        <f>SUMIFS('OTV-广告位'!$AL:$AL,'OTV-广告位'!$AF:$AF,Frequency!AJ$63,'OTV-广告位'!$AD:$AD,Frequency!$B65,'OTV-广告位'!$B:$B,'OTV-广告位'!$B$6)</f>
        <v>0</v>
      </c>
      <c r="AK65" s="22">
        <f>SUMIFS('OTV-广告位'!$AM:$AM,'OTV-广告位'!$AF:$AF,Frequency!AK$63,'OTV-广告位'!$AD:$AD,Frequency!$B65,'OTV-广告位'!$AE:$AE,'OTV-广告位'!$AE$6)</f>
        <v>0</v>
      </c>
      <c r="AL65" s="22">
        <f>SUMIFS('OTV-广告位'!$AM:$AM,'OTV-广告位'!$AF:$AF,Frequency!AL$63,'OTV-广告位'!$AD:$AD,Frequency!$B65,'OTV-广告位'!$AE:$AE,'OTV-广告位'!$AE$6)</f>
        <v>0</v>
      </c>
      <c r="AM65" s="22">
        <f>SUMIFS('OTV-广告位'!$AM:$AM,'OTV-广告位'!$AF:$AF,Frequency!AM$63,'OTV-广告位'!$AD:$AD,Frequency!$B65,'OTV-广告位'!$AE:$AE,'OTV-广告位'!$AE$6)</f>
        <v>0</v>
      </c>
      <c r="AN65" s="22">
        <f>SUMIFS('OTV-广告位'!$AM:$AM,'OTV-广告位'!$AF:$AF,Frequency!AN$63,'OTV-广告位'!$AD:$AD,Frequency!$B65,'OTV-广告位'!$B:$B,'OTV-广告位'!$B$6)</f>
        <v>0</v>
      </c>
      <c r="AO65" s="22">
        <f>SUMIFS('OTV-广告位'!$AM:$AM,'OTV-广告位'!$AF:$AF,Frequency!AO$63,'OTV-广告位'!$AD:$AD,Frequency!$B65,'OTV-广告位'!$B:$B,'OTV-广告位'!$B$6)</f>
        <v>0</v>
      </c>
      <c r="AP65" s="22">
        <f>SUMIFS('OTV-广告位'!$AN:$AN,'OTV-广告位'!$AF:$AF,Frequency!AP$63,'OTV-广告位'!$AD:$AD,Frequency!$B65,'OTV-广告位'!$AE:$AE,'OTV-广告位'!$AE$6)</f>
        <v>0</v>
      </c>
      <c r="AQ65" s="22">
        <f>SUMIFS('OTV-广告位'!$AN:$AN,'OTV-广告位'!$AF:$AF,Frequency!AQ$63,'OTV-广告位'!$AD:$AD,Frequency!$B65,'OTV-广告位'!$AE:$AE,'OTV-广告位'!$AE$6)</f>
        <v>0</v>
      </c>
      <c r="AR65" s="22">
        <f>SUMIFS('OTV-广告位'!$AN:$AN,'OTV-广告位'!$AF:$AF,Frequency!AR$63,'OTV-广告位'!$AD:$AD,Frequency!$B65,'OTV-广告位'!$AE:$AE,'OTV-广告位'!$AE$6)</f>
        <v>0</v>
      </c>
      <c r="AS65" s="22">
        <f>SUMIFS('OTV-广告位'!$AN:$AN,'OTV-广告位'!$AF:$AF,Frequency!AS$63,'OTV-广告位'!$AD:$AD,Frequency!$B65,'OTV-广告位'!$B:$B,'OTV-广告位'!$B$6)</f>
        <v>0</v>
      </c>
      <c r="AT65" s="22">
        <f>SUMIFS('OTV-广告位'!$AN:$AN,'OTV-广告位'!$AF:$AF,Frequency!AT$63,'OTV-广告位'!$AD:$AD,Frequency!$B65,'OTV-广告位'!$B:$B,'OTV-广告位'!$B$6)</f>
        <v>0</v>
      </c>
      <c r="AU65" s="22">
        <f>SUMIFS('OTV-广告位'!$AO:$AO,'OTV-广告位'!$AF:$AF,Frequency!AU$63,'OTV-广告位'!$AD:$AD,Frequency!$B65,'OTV-广告位'!$AE:$AE,'OTV-广告位'!$AE$6)</f>
        <v>0</v>
      </c>
      <c r="AV65" s="22">
        <f>SUMIFS('OTV-广告位'!$AO:$AO,'OTV-广告位'!$AF:$AF,Frequency!AV$63,'OTV-广告位'!$AD:$AD,Frequency!$B65,'OTV-广告位'!$AE:$AE,'OTV-广告位'!$AE$6)</f>
        <v>0</v>
      </c>
      <c r="AW65" s="22">
        <f>SUMIFS('OTV-广告位'!$AO:$AO,'OTV-广告位'!$AF:$AF,Frequency!AW$63,'OTV-广告位'!$AD:$AD,Frequency!$B65,'OTV-广告位'!$AE:$AE,'OTV-广告位'!$AE$6)</f>
        <v>0</v>
      </c>
      <c r="AX65" s="22">
        <f>SUMIFS('OTV-广告位'!$AO:$AO,'OTV-广告位'!$AF:$AF,Frequency!AX$63,'OTV-广告位'!$AD:$AD,Frequency!$B65,'OTV-广告位'!$B:$B,'OTV-广告位'!$B$6)</f>
        <v>0</v>
      </c>
      <c r="AY65" s="22">
        <f>SUMIFS('OTV-广告位'!$AO:$AO,'OTV-广告位'!$AF:$AF,Frequency!AY$63,'OTV-广告位'!$AD:$AD,Frequency!$B65,'OTV-广告位'!$B:$B,'OTV-广告位'!$B$6)</f>
        <v>0</v>
      </c>
      <c r="AZ65" s="22">
        <f>SUMIFS('OTV-广告位'!$AP:$AP,'OTV-广告位'!$AF:$AF,Frequency!AZ$63,'OTV-广告位'!$AD:$AD,Frequency!$B65,'OTV-广告位'!$AE:$AE,'OTV-广告位'!$AE$6)</f>
        <v>0</v>
      </c>
      <c r="BA65" s="22">
        <f>SUMIFS('OTV-广告位'!$AP:$AP,'OTV-广告位'!$AF:$AF,Frequency!BA$63,'OTV-广告位'!$AD:$AD,Frequency!$B65,'OTV-广告位'!$AE:$AE,'OTV-广告位'!$AE$6)</f>
        <v>0</v>
      </c>
      <c r="BB65" s="22">
        <f>SUMIFS('OTV-广告位'!$AP:$AP,'OTV-广告位'!$AF:$AF,Frequency!BB$63,'OTV-广告位'!$AD:$AD,Frequency!$B65,'OTV-广告位'!$AE:$AE,'OTV-广告位'!$AE$6)</f>
        <v>0</v>
      </c>
      <c r="BC65" s="22">
        <f>SUMIFS('OTV-广告位'!$AP:$AP,'OTV-广告位'!$AF:$AF,Frequency!BC$63,'OTV-广告位'!$AD:$AD,Frequency!$B65,'OTV-广告位'!$B:$B,'OTV-广告位'!$B$6)</f>
        <v>0</v>
      </c>
      <c r="BD65" s="22">
        <f>SUMIFS('OTV-广告位'!$AP:$AP,'OTV-广告位'!$AF:$AF,Frequency!BD$63,'OTV-广告位'!$AD:$AD,Frequency!$B65,'OTV-广告位'!$B:$B,'OTV-广告位'!$B$6)</f>
        <v>0</v>
      </c>
    </row>
    <row r="66" spans="2:56" hidden="1">
      <c r="B66" s="60" t="s">
        <v>1</v>
      </c>
      <c r="C66" s="26" t="e">
        <f t="shared" si="70"/>
        <v>#DIV/0!</v>
      </c>
      <c r="D66" s="26" t="e">
        <f t="shared" si="71"/>
        <v>#DIV/0!</v>
      </c>
      <c r="E66" s="26" t="e">
        <f t="shared" si="72"/>
        <v>#DIV/0!</v>
      </c>
      <c r="F66" s="26" t="e">
        <f t="shared" si="73"/>
        <v>#DIV/0!</v>
      </c>
      <c r="G66" s="26" t="e">
        <f t="shared" si="74"/>
        <v>#DIV/0!</v>
      </c>
      <c r="I66" s="19" t="str">
        <f t="shared" si="75"/>
        <v>广州</v>
      </c>
      <c r="J66" s="68" t="e">
        <f t="shared" si="76"/>
        <v>#DIV/0!</v>
      </c>
      <c r="K66" s="68" t="e">
        <f t="shared" si="77"/>
        <v>#DIV/0!</v>
      </c>
      <c r="L66" s="68" t="e">
        <f t="shared" si="78"/>
        <v>#DIV/0!</v>
      </c>
      <c r="M66" s="68" t="e">
        <f t="shared" si="79"/>
        <v>#DIV/0!</v>
      </c>
      <c r="N66" s="68" t="e">
        <f t="shared" si="80"/>
        <v>#DIV/0!</v>
      </c>
      <c r="P66" s="62" t="str">
        <f t="shared" si="81"/>
        <v>广州</v>
      </c>
      <c r="Q66" s="22">
        <f>SUMIFS('OTV-广告位'!$AG:$AG,'OTV-广告位'!$AF:$AF,Frequency!Q$63,'OTV-广告位'!$AD:$AD,Frequency!$B66,'OTV-广告位'!$AE:$AE,'OTV-广告位'!$AE$6)</f>
        <v>0</v>
      </c>
      <c r="R66" s="22">
        <f>SUMIFS('OTV-广告位'!$AG:$AG,'OTV-广告位'!$AF:$AF,Frequency!R$63,'OTV-广告位'!$AD:$AD,Frequency!$B66,'OTV-广告位'!$AE:$AE,'OTV-广告位'!$AE$6)</f>
        <v>0</v>
      </c>
      <c r="S66" s="22">
        <f>SUMIFS('OTV-广告位'!$AG:$AG,'OTV-广告位'!$AF:$AF,Frequency!S$63,'OTV-广告位'!$AD:$AD,Frequency!$B66,'OTV-广告位'!$AE:$AE,'OTV-广告位'!$AE$6)</f>
        <v>0</v>
      </c>
      <c r="T66" s="22">
        <f>SUMIFS('OTV-广告位'!$AG:$AG,'OTV-广告位'!$AF:$AF,Frequency!T$63,'OTV-广告位'!$AD:$AD,Frequency!$B66,'OTV-广告位'!$B:$B,'OTV-广告位'!$B$6)</f>
        <v>0</v>
      </c>
      <c r="U66" s="22">
        <f>SUMIFS('OTV-广告位'!$AG:$AG,'OTV-广告位'!$AF:$AF,Frequency!U$63,'OTV-广告位'!$AD:$AD,Frequency!$B66,'OTV-广告位'!$B:$B,'OTV-广告位'!$B$6)</f>
        <v>0</v>
      </c>
      <c r="V66" s="22">
        <f>SUMIFS('OTV-广告位'!$AI:$AI,'OTV-广告位'!$AF:$AF,Frequency!V$63,'OTV-广告位'!$AD:$AD,Frequency!$B66,'OTV-广告位'!$AE:$AE,'OTV-广告位'!$AE$6)</f>
        <v>0</v>
      </c>
      <c r="W66" s="22">
        <f>SUMIFS('OTV-广告位'!$AI:$AI,'OTV-广告位'!$AF:$AF,Frequency!W$63,'OTV-广告位'!$AD:$AD,Frequency!$B66,'OTV-广告位'!$AE:$AE,'OTV-广告位'!$AE$6)</f>
        <v>0</v>
      </c>
      <c r="X66" s="22">
        <f>SUMIFS('OTV-广告位'!$AI:$AI,'OTV-广告位'!$AF:$AF,Frequency!X$63,'OTV-广告位'!$AD:$AD,Frequency!$B66,'OTV-广告位'!$AE:$AE,'OTV-广告位'!$AE$6)</f>
        <v>0</v>
      </c>
      <c r="Y66" s="22">
        <f>SUMIFS('OTV-广告位'!$AI:$AI,'OTV-广告位'!$AF:$AF,Frequency!Y$63,'OTV-广告位'!$AD:$AD,Frequency!$B66,'OTV-广告位'!$B:$B,'OTV-广告位'!$B$6)</f>
        <v>0</v>
      </c>
      <c r="Z66" s="22">
        <f>SUMIFS('OTV-广告位'!$AI:$AI,'OTV-广告位'!$AF:$AF,Frequency!Z$63,'OTV-广告位'!$AD:$AD,Frequency!$B66,'OTV-广告位'!$B:$B,'OTV-广告位'!$B$6)</f>
        <v>0</v>
      </c>
      <c r="AA66" s="22">
        <f>SUMIFS('OTV-广告位'!$AK:$AK,'OTV-广告位'!$AF:$AF,Frequency!AA$63,'OTV-广告位'!$AD:$AD,Frequency!$B66,'OTV-广告位'!$AE:$AE,'OTV-广告位'!$B$6)</f>
        <v>0</v>
      </c>
      <c r="AB66" s="22">
        <f>SUMIFS('OTV-广告位'!$AK:$AK,'OTV-广告位'!$AF:$AF,Frequency!AB$63,'OTV-广告位'!$AD:$AD,Frequency!$B66,'OTV-广告位'!$AE:$AE,'OTV-广告位'!$B$6)</f>
        <v>0</v>
      </c>
      <c r="AC66" s="22">
        <f>SUMIFS('OTV-广告位'!$AK:$AK,'OTV-广告位'!$AF:$AF,Frequency!AC$63,'OTV-广告位'!$AD:$AD,Frequency!$B66,'OTV-广告位'!$AE:$AE,'OTV-广告位'!$B$6)</f>
        <v>0</v>
      </c>
      <c r="AD66" s="22">
        <f>SUMIFS('OTV-广告位'!$AK:$AK,'OTV-广告位'!$AF:$AF,Frequency!AD$63,'OTV-广告位'!$AD:$AD,Frequency!$B66,'OTV-广告位'!$B:$B,'OTV-广告位'!$B$6)</f>
        <v>0</v>
      </c>
      <c r="AE66" s="22">
        <f>SUMIFS('OTV-广告位'!$AK:$AK,'OTV-广告位'!$AF:$AF,Frequency!AE$63,'OTV-广告位'!$AD:$AD,Frequency!$B66,'OTV-广告位'!$B:$B,'OTV-广告位'!$B$6)</f>
        <v>0</v>
      </c>
      <c r="AF66" s="22">
        <f>SUMIFS('OTV-广告位'!$AL:$AL,'OTV-广告位'!$AF:$AF,Frequency!AF$63,'OTV-广告位'!$AD:$AD,Frequency!$B66,'OTV-广告位'!$AE:$AE,'OTV-广告位'!$AE$6)</f>
        <v>0</v>
      </c>
      <c r="AG66" s="22">
        <f>SUMIFS('OTV-广告位'!$AL:$AL,'OTV-广告位'!$AF:$AF,Frequency!AG$63,'OTV-广告位'!$AD:$AD,Frequency!$B66,'OTV-广告位'!$AE:$AE,'OTV-广告位'!$AE$6)</f>
        <v>0</v>
      </c>
      <c r="AH66" s="22">
        <f>SUMIFS('OTV-广告位'!$AL:$AL,'OTV-广告位'!$AF:$AF,Frequency!AH$63,'OTV-广告位'!$AD:$AD,Frequency!$B66,'OTV-广告位'!$AE:$AE,'OTV-广告位'!$AE$6)</f>
        <v>0</v>
      </c>
      <c r="AI66" s="22">
        <f>SUMIFS('OTV-广告位'!$AL:$AL,'OTV-广告位'!$AF:$AF,Frequency!AI$63,'OTV-广告位'!$AD:$AD,Frequency!$B66,'OTV-广告位'!$B:$B,'OTV-广告位'!$B$6)</f>
        <v>0</v>
      </c>
      <c r="AJ66" s="22">
        <f>SUMIFS('OTV-广告位'!$AL:$AL,'OTV-广告位'!$AF:$AF,Frequency!AJ$63,'OTV-广告位'!$AD:$AD,Frequency!$B66,'OTV-广告位'!$B:$B,'OTV-广告位'!$B$6)</f>
        <v>0</v>
      </c>
      <c r="AK66" s="22">
        <f>SUMIFS('OTV-广告位'!$AM:$AM,'OTV-广告位'!$AF:$AF,Frequency!AK$63,'OTV-广告位'!$AD:$AD,Frequency!$B66,'OTV-广告位'!$AE:$AE,'OTV-广告位'!$AE$6)</f>
        <v>0</v>
      </c>
      <c r="AL66" s="22">
        <f>SUMIFS('OTV-广告位'!$AM:$AM,'OTV-广告位'!$AF:$AF,Frequency!AL$63,'OTV-广告位'!$AD:$AD,Frequency!$B66,'OTV-广告位'!$AE:$AE,'OTV-广告位'!$AE$6)</f>
        <v>0</v>
      </c>
      <c r="AM66" s="22">
        <f>SUMIFS('OTV-广告位'!$AM:$AM,'OTV-广告位'!$AF:$AF,Frequency!AM$63,'OTV-广告位'!$AD:$AD,Frequency!$B66,'OTV-广告位'!$AE:$AE,'OTV-广告位'!$AE$6)</f>
        <v>0</v>
      </c>
      <c r="AN66" s="22">
        <f>SUMIFS('OTV-广告位'!$AM:$AM,'OTV-广告位'!$AF:$AF,Frequency!AN$63,'OTV-广告位'!$AD:$AD,Frequency!$B66,'OTV-广告位'!$B:$B,'OTV-广告位'!$B$6)</f>
        <v>0</v>
      </c>
      <c r="AO66" s="22">
        <f>SUMIFS('OTV-广告位'!$AM:$AM,'OTV-广告位'!$AF:$AF,Frequency!AO$63,'OTV-广告位'!$AD:$AD,Frequency!$B66,'OTV-广告位'!$B:$B,'OTV-广告位'!$B$6)</f>
        <v>0</v>
      </c>
      <c r="AP66" s="22">
        <f>SUMIFS('OTV-广告位'!$AN:$AN,'OTV-广告位'!$AF:$AF,Frequency!AP$63,'OTV-广告位'!$AD:$AD,Frequency!$B66,'OTV-广告位'!$AE:$AE,'OTV-广告位'!$AE$6)</f>
        <v>0</v>
      </c>
      <c r="AQ66" s="22">
        <f>SUMIFS('OTV-广告位'!$AN:$AN,'OTV-广告位'!$AF:$AF,Frequency!AQ$63,'OTV-广告位'!$AD:$AD,Frequency!$B66,'OTV-广告位'!$AE:$AE,'OTV-广告位'!$AE$6)</f>
        <v>0</v>
      </c>
      <c r="AR66" s="22">
        <f>SUMIFS('OTV-广告位'!$AN:$AN,'OTV-广告位'!$AF:$AF,Frequency!AR$63,'OTV-广告位'!$AD:$AD,Frequency!$B66,'OTV-广告位'!$AE:$AE,'OTV-广告位'!$AE$6)</f>
        <v>0</v>
      </c>
      <c r="AS66" s="22">
        <f>SUMIFS('OTV-广告位'!$AN:$AN,'OTV-广告位'!$AF:$AF,Frequency!AS$63,'OTV-广告位'!$AD:$AD,Frequency!$B66,'OTV-广告位'!$B:$B,'OTV-广告位'!$B$6)</f>
        <v>0</v>
      </c>
      <c r="AT66" s="22">
        <f>SUMIFS('OTV-广告位'!$AN:$AN,'OTV-广告位'!$AF:$AF,Frequency!AT$63,'OTV-广告位'!$AD:$AD,Frequency!$B66,'OTV-广告位'!$B:$B,'OTV-广告位'!$B$6)</f>
        <v>0</v>
      </c>
      <c r="AU66" s="22">
        <f>SUMIFS('OTV-广告位'!$AO:$AO,'OTV-广告位'!$AF:$AF,Frequency!AU$63,'OTV-广告位'!$AD:$AD,Frequency!$B66,'OTV-广告位'!$AE:$AE,'OTV-广告位'!$AE$6)</f>
        <v>0</v>
      </c>
      <c r="AV66" s="22">
        <f>SUMIFS('OTV-广告位'!$AO:$AO,'OTV-广告位'!$AF:$AF,Frequency!AV$63,'OTV-广告位'!$AD:$AD,Frequency!$B66,'OTV-广告位'!$AE:$AE,'OTV-广告位'!$AE$6)</f>
        <v>0</v>
      </c>
      <c r="AW66" s="22">
        <f>SUMIFS('OTV-广告位'!$AO:$AO,'OTV-广告位'!$AF:$AF,Frequency!AW$63,'OTV-广告位'!$AD:$AD,Frequency!$B66,'OTV-广告位'!$AE:$AE,'OTV-广告位'!$AE$6)</f>
        <v>0</v>
      </c>
      <c r="AX66" s="22">
        <f>SUMIFS('OTV-广告位'!$AO:$AO,'OTV-广告位'!$AF:$AF,Frequency!AX$63,'OTV-广告位'!$AD:$AD,Frequency!$B66,'OTV-广告位'!$B:$B,'OTV-广告位'!$B$6)</f>
        <v>0</v>
      </c>
      <c r="AY66" s="22">
        <f>SUMIFS('OTV-广告位'!$AO:$AO,'OTV-广告位'!$AF:$AF,Frequency!AY$63,'OTV-广告位'!$AD:$AD,Frequency!$B66,'OTV-广告位'!$B:$B,'OTV-广告位'!$B$6)</f>
        <v>0</v>
      </c>
      <c r="AZ66" s="22">
        <f>SUMIFS('OTV-广告位'!$AP:$AP,'OTV-广告位'!$AF:$AF,Frequency!AZ$63,'OTV-广告位'!$AD:$AD,Frequency!$B66,'OTV-广告位'!$AE:$AE,'OTV-广告位'!$AE$6)</f>
        <v>0</v>
      </c>
      <c r="BA66" s="22">
        <f>SUMIFS('OTV-广告位'!$AP:$AP,'OTV-广告位'!$AF:$AF,Frequency!BA$63,'OTV-广告位'!$AD:$AD,Frequency!$B66,'OTV-广告位'!$AE:$AE,'OTV-广告位'!$AE$6)</f>
        <v>0</v>
      </c>
      <c r="BB66" s="22">
        <f>SUMIFS('OTV-广告位'!$AP:$AP,'OTV-广告位'!$AF:$AF,Frequency!BB$63,'OTV-广告位'!$AD:$AD,Frequency!$B66,'OTV-广告位'!$AE:$AE,'OTV-广告位'!$AE$6)</f>
        <v>0</v>
      </c>
      <c r="BC66" s="22">
        <f>SUMIFS('OTV-广告位'!$AP:$AP,'OTV-广告位'!$AF:$AF,Frequency!BC$63,'OTV-广告位'!$AD:$AD,Frequency!$B66,'OTV-广告位'!$B:$B,'OTV-广告位'!$B$6)</f>
        <v>0</v>
      </c>
      <c r="BD66" s="22">
        <f>SUMIFS('OTV-广告位'!$AP:$AP,'OTV-广告位'!$AF:$AF,Frequency!BD$63,'OTV-广告位'!$AD:$AD,Frequency!$B66,'OTV-广告位'!$B:$B,'OTV-广告位'!$B$6)</f>
        <v>0</v>
      </c>
    </row>
    <row r="67" spans="2:56" hidden="1">
      <c r="B67" s="60" t="s">
        <v>4</v>
      </c>
      <c r="C67" s="26" t="e">
        <f t="shared" si="70"/>
        <v>#DIV/0!</v>
      </c>
      <c r="D67" s="26" t="e">
        <f t="shared" si="71"/>
        <v>#DIV/0!</v>
      </c>
      <c r="E67" s="26" t="e">
        <f t="shared" si="72"/>
        <v>#DIV/0!</v>
      </c>
      <c r="F67" s="26" t="e">
        <f t="shared" si="73"/>
        <v>#DIV/0!</v>
      </c>
      <c r="G67" s="26" t="e">
        <f t="shared" si="74"/>
        <v>#DIV/0!</v>
      </c>
      <c r="I67" s="19" t="str">
        <f t="shared" si="75"/>
        <v>深圳</v>
      </c>
      <c r="J67" s="68" t="e">
        <f t="shared" si="76"/>
        <v>#DIV/0!</v>
      </c>
      <c r="K67" s="68" t="e">
        <f t="shared" si="77"/>
        <v>#DIV/0!</v>
      </c>
      <c r="L67" s="68" t="e">
        <f t="shared" si="78"/>
        <v>#DIV/0!</v>
      </c>
      <c r="M67" s="68" t="e">
        <f t="shared" si="79"/>
        <v>#DIV/0!</v>
      </c>
      <c r="N67" s="68" t="e">
        <f t="shared" si="80"/>
        <v>#DIV/0!</v>
      </c>
      <c r="P67" s="62" t="str">
        <f t="shared" si="81"/>
        <v>深圳</v>
      </c>
      <c r="Q67" s="22">
        <f>SUMIFS('OTV-广告位'!$AG:$AG,'OTV-广告位'!$AF:$AF,Frequency!Q$63,'OTV-广告位'!$AD:$AD,Frequency!$B67,'OTV-广告位'!$AE:$AE,'OTV-广告位'!$AE$6)</f>
        <v>0</v>
      </c>
      <c r="R67" s="22">
        <f>SUMIFS('OTV-广告位'!$AG:$AG,'OTV-广告位'!$AF:$AF,Frequency!R$63,'OTV-广告位'!$AD:$AD,Frequency!$B67,'OTV-广告位'!$AE:$AE,'OTV-广告位'!$AE$6)</f>
        <v>0</v>
      </c>
      <c r="S67" s="22">
        <f>SUMIFS('OTV-广告位'!$AG:$AG,'OTV-广告位'!$AF:$AF,Frequency!S$63,'OTV-广告位'!$AD:$AD,Frequency!$B67,'OTV-广告位'!$AE:$AE,'OTV-广告位'!$AE$6)</f>
        <v>0</v>
      </c>
      <c r="T67" s="22">
        <f>SUMIFS('OTV-广告位'!$AG:$AG,'OTV-广告位'!$AF:$AF,Frequency!T$63,'OTV-广告位'!$AD:$AD,Frequency!$B67,'OTV-广告位'!$B:$B,'OTV-广告位'!$B$6)</f>
        <v>0</v>
      </c>
      <c r="U67" s="22">
        <f>SUMIFS('OTV-广告位'!$AG:$AG,'OTV-广告位'!$AF:$AF,Frequency!U$63,'OTV-广告位'!$AD:$AD,Frequency!$B67,'OTV-广告位'!$B:$B,'OTV-广告位'!$B$6)</f>
        <v>0</v>
      </c>
      <c r="V67" s="22">
        <f>SUMIFS('OTV-广告位'!$AI:$AI,'OTV-广告位'!$AF:$AF,Frequency!V$63,'OTV-广告位'!$AD:$AD,Frequency!$B67,'OTV-广告位'!$AE:$AE,'OTV-广告位'!$AE$6)</f>
        <v>0</v>
      </c>
      <c r="W67" s="22">
        <f>SUMIFS('OTV-广告位'!$AI:$AI,'OTV-广告位'!$AF:$AF,Frequency!W$63,'OTV-广告位'!$AD:$AD,Frequency!$B67,'OTV-广告位'!$AE:$AE,'OTV-广告位'!$AE$6)</f>
        <v>0</v>
      </c>
      <c r="X67" s="22">
        <f>SUMIFS('OTV-广告位'!$AI:$AI,'OTV-广告位'!$AF:$AF,Frequency!X$63,'OTV-广告位'!$AD:$AD,Frequency!$B67,'OTV-广告位'!$AE:$AE,'OTV-广告位'!$AE$6)</f>
        <v>0</v>
      </c>
      <c r="Y67" s="22">
        <f>SUMIFS('OTV-广告位'!$AI:$AI,'OTV-广告位'!$AF:$AF,Frequency!Y$63,'OTV-广告位'!$AD:$AD,Frequency!$B67,'OTV-广告位'!$B:$B,'OTV-广告位'!$B$6)</f>
        <v>0</v>
      </c>
      <c r="Z67" s="22">
        <f>SUMIFS('OTV-广告位'!$AI:$AI,'OTV-广告位'!$AF:$AF,Frequency!Z$63,'OTV-广告位'!$AD:$AD,Frequency!$B67,'OTV-广告位'!$B:$B,'OTV-广告位'!$B$6)</f>
        <v>0</v>
      </c>
      <c r="AA67" s="22">
        <f>SUMIFS('OTV-广告位'!$AK:$AK,'OTV-广告位'!$AF:$AF,Frequency!AA$63,'OTV-广告位'!$AD:$AD,Frequency!$B67,'OTV-广告位'!$AE:$AE,'OTV-广告位'!$B$6)</f>
        <v>0</v>
      </c>
      <c r="AB67" s="22">
        <f>SUMIFS('OTV-广告位'!$AK:$AK,'OTV-广告位'!$AF:$AF,Frequency!AB$63,'OTV-广告位'!$AD:$AD,Frequency!$B67,'OTV-广告位'!$AE:$AE,'OTV-广告位'!$B$6)</f>
        <v>0</v>
      </c>
      <c r="AC67" s="22">
        <f>SUMIFS('OTV-广告位'!$AK:$AK,'OTV-广告位'!$AF:$AF,Frequency!AC$63,'OTV-广告位'!$AD:$AD,Frequency!$B67,'OTV-广告位'!$AE:$AE,'OTV-广告位'!$B$6)</f>
        <v>0</v>
      </c>
      <c r="AD67" s="22">
        <f>SUMIFS('OTV-广告位'!$AK:$AK,'OTV-广告位'!$AF:$AF,Frequency!AD$63,'OTV-广告位'!$AD:$AD,Frequency!$B67,'OTV-广告位'!$B:$B,'OTV-广告位'!$B$6)</f>
        <v>0</v>
      </c>
      <c r="AE67" s="22">
        <f>SUMIFS('OTV-广告位'!$AK:$AK,'OTV-广告位'!$AF:$AF,Frequency!AE$63,'OTV-广告位'!$AD:$AD,Frequency!$B67,'OTV-广告位'!$B:$B,'OTV-广告位'!$B$6)</f>
        <v>0</v>
      </c>
      <c r="AF67" s="22">
        <f>SUMIFS('OTV-广告位'!$AL:$AL,'OTV-广告位'!$AF:$AF,Frequency!AF$63,'OTV-广告位'!$AD:$AD,Frequency!$B67,'OTV-广告位'!$AE:$AE,'OTV-广告位'!$AE$6)</f>
        <v>0</v>
      </c>
      <c r="AG67" s="22">
        <f>SUMIFS('OTV-广告位'!$AL:$AL,'OTV-广告位'!$AF:$AF,Frequency!AG$63,'OTV-广告位'!$AD:$AD,Frequency!$B67,'OTV-广告位'!$AE:$AE,'OTV-广告位'!$AE$6)</f>
        <v>0</v>
      </c>
      <c r="AH67" s="22">
        <f>SUMIFS('OTV-广告位'!$AL:$AL,'OTV-广告位'!$AF:$AF,Frequency!AH$63,'OTV-广告位'!$AD:$AD,Frequency!$B67,'OTV-广告位'!$AE:$AE,'OTV-广告位'!$AE$6)</f>
        <v>0</v>
      </c>
      <c r="AI67" s="22">
        <f>SUMIFS('OTV-广告位'!$AL:$AL,'OTV-广告位'!$AF:$AF,Frequency!AI$63,'OTV-广告位'!$AD:$AD,Frequency!$B67,'OTV-广告位'!$B:$B,'OTV-广告位'!$B$6)</f>
        <v>0</v>
      </c>
      <c r="AJ67" s="22">
        <f>SUMIFS('OTV-广告位'!$AL:$AL,'OTV-广告位'!$AF:$AF,Frequency!AJ$63,'OTV-广告位'!$AD:$AD,Frequency!$B67,'OTV-广告位'!$B:$B,'OTV-广告位'!$B$6)</f>
        <v>0</v>
      </c>
      <c r="AK67" s="22">
        <f>SUMIFS('OTV-广告位'!$AM:$AM,'OTV-广告位'!$AF:$AF,Frequency!AK$63,'OTV-广告位'!$AD:$AD,Frequency!$B67,'OTV-广告位'!$AE:$AE,'OTV-广告位'!$AE$6)</f>
        <v>0</v>
      </c>
      <c r="AL67" s="22">
        <f>SUMIFS('OTV-广告位'!$AM:$AM,'OTV-广告位'!$AF:$AF,Frequency!AL$63,'OTV-广告位'!$AD:$AD,Frequency!$B67,'OTV-广告位'!$AE:$AE,'OTV-广告位'!$AE$6)</f>
        <v>0</v>
      </c>
      <c r="AM67" s="22">
        <f>SUMIFS('OTV-广告位'!$AM:$AM,'OTV-广告位'!$AF:$AF,Frequency!AM$63,'OTV-广告位'!$AD:$AD,Frequency!$B67,'OTV-广告位'!$AE:$AE,'OTV-广告位'!$AE$6)</f>
        <v>0</v>
      </c>
      <c r="AN67" s="22">
        <f>SUMIFS('OTV-广告位'!$AM:$AM,'OTV-广告位'!$AF:$AF,Frequency!AN$63,'OTV-广告位'!$AD:$AD,Frequency!$B67,'OTV-广告位'!$B:$B,'OTV-广告位'!$B$6)</f>
        <v>0</v>
      </c>
      <c r="AO67" s="22">
        <f>SUMIFS('OTV-广告位'!$AM:$AM,'OTV-广告位'!$AF:$AF,Frequency!AO$63,'OTV-广告位'!$AD:$AD,Frequency!$B67,'OTV-广告位'!$B:$B,'OTV-广告位'!$B$6)</f>
        <v>0</v>
      </c>
      <c r="AP67" s="22">
        <f>SUMIFS('OTV-广告位'!$AN:$AN,'OTV-广告位'!$AF:$AF,Frequency!AP$63,'OTV-广告位'!$AD:$AD,Frequency!$B67,'OTV-广告位'!$AE:$AE,'OTV-广告位'!$AE$6)</f>
        <v>0</v>
      </c>
      <c r="AQ67" s="22">
        <f>SUMIFS('OTV-广告位'!$AN:$AN,'OTV-广告位'!$AF:$AF,Frequency!AQ$63,'OTV-广告位'!$AD:$AD,Frequency!$B67,'OTV-广告位'!$AE:$AE,'OTV-广告位'!$AE$6)</f>
        <v>0</v>
      </c>
      <c r="AR67" s="22">
        <f>SUMIFS('OTV-广告位'!$AN:$AN,'OTV-广告位'!$AF:$AF,Frequency!AR$63,'OTV-广告位'!$AD:$AD,Frequency!$B67,'OTV-广告位'!$AE:$AE,'OTV-广告位'!$AE$6)</f>
        <v>0</v>
      </c>
      <c r="AS67" s="22">
        <f>SUMIFS('OTV-广告位'!$AN:$AN,'OTV-广告位'!$AF:$AF,Frequency!AS$63,'OTV-广告位'!$AD:$AD,Frequency!$B67,'OTV-广告位'!$B:$B,'OTV-广告位'!$B$6)</f>
        <v>0</v>
      </c>
      <c r="AT67" s="22">
        <f>SUMIFS('OTV-广告位'!$AN:$AN,'OTV-广告位'!$AF:$AF,Frequency!AT$63,'OTV-广告位'!$AD:$AD,Frequency!$B67,'OTV-广告位'!$B:$B,'OTV-广告位'!$B$6)</f>
        <v>0</v>
      </c>
      <c r="AU67" s="22">
        <f>SUMIFS('OTV-广告位'!$AO:$AO,'OTV-广告位'!$AF:$AF,Frequency!AU$63,'OTV-广告位'!$AD:$AD,Frequency!$B67,'OTV-广告位'!$AE:$AE,'OTV-广告位'!$AE$6)</f>
        <v>0</v>
      </c>
      <c r="AV67" s="22">
        <f>SUMIFS('OTV-广告位'!$AO:$AO,'OTV-广告位'!$AF:$AF,Frequency!AV$63,'OTV-广告位'!$AD:$AD,Frequency!$B67,'OTV-广告位'!$AE:$AE,'OTV-广告位'!$AE$6)</f>
        <v>0</v>
      </c>
      <c r="AW67" s="22">
        <f>SUMIFS('OTV-广告位'!$AO:$AO,'OTV-广告位'!$AF:$AF,Frequency!AW$63,'OTV-广告位'!$AD:$AD,Frequency!$B67,'OTV-广告位'!$AE:$AE,'OTV-广告位'!$AE$6)</f>
        <v>0</v>
      </c>
      <c r="AX67" s="22">
        <f>SUMIFS('OTV-广告位'!$AO:$AO,'OTV-广告位'!$AF:$AF,Frequency!AX$63,'OTV-广告位'!$AD:$AD,Frequency!$B67,'OTV-广告位'!$B:$B,'OTV-广告位'!$B$6)</f>
        <v>0</v>
      </c>
      <c r="AY67" s="22">
        <f>SUMIFS('OTV-广告位'!$AO:$AO,'OTV-广告位'!$AF:$AF,Frequency!AY$63,'OTV-广告位'!$AD:$AD,Frequency!$B67,'OTV-广告位'!$B:$B,'OTV-广告位'!$B$6)</f>
        <v>0</v>
      </c>
      <c r="AZ67" s="22">
        <f>SUMIFS('OTV-广告位'!$AP:$AP,'OTV-广告位'!$AF:$AF,Frequency!AZ$63,'OTV-广告位'!$AD:$AD,Frequency!$B67,'OTV-广告位'!$AE:$AE,'OTV-广告位'!$AE$6)</f>
        <v>0</v>
      </c>
      <c r="BA67" s="22">
        <f>SUMIFS('OTV-广告位'!$AP:$AP,'OTV-广告位'!$AF:$AF,Frequency!BA$63,'OTV-广告位'!$AD:$AD,Frequency!$B67,'OTV-广告位'!$AE:$AE,'OTV-广告位'!$AE$6)</f>
        <v>0</v>
      </c>
      <c r="BB67" s="22">
        <f>SUMIFS('OTV-广告位'!$AP:$AP,'OTV-广告位'!$AF:$AF,Frequency!BB$63,'OTV-广告位'!$AD:$AD,Frequency!$B67,'OTV-广告位'!$AE:$AE,'OTV-广告位'!$AE$6)</f>
        <v>0</v>
      </c>
      <c r="BC67" s="22">
        <f>SUMIFS('OTV-广告位'!$AP:$AP,'OTV-广告位'!$AF:$AF,Frequency!BC$63,'OTV-广告位'!$AD:$AD,Frequency!$B67,'OTV-广告位'!$B:$B,'OTV-广告位'!$B$6)</f>
        <v>0</v>
      </c>
      <c r="BD67" s="22">
        <f>SUMIFS('OTV-广告位'!$AP:$AP,'OTV-广告位'!$AF:$AF,Frequency!BD$63,'OTV-广告位'!$AD:$AD,Frequency!$B67,'OTV-广告位'!$B:$B,'OTV-广告位'!$B$6)</f>
        <v>0</v>
      </c>
    </row>
    <row r="68" spans="2:56" hidden="1">
      <c r="B68" s="60" t="s">
        <v>5</v>
      </c>
      <c r="C68" s="26" t="e">
        <f t="shared" si="70"/>
        <v>#DIV/0!</v>
      </c>
      <c r="D68" s="26" t="e">
        <f t="shared" si="71"/>
        <v>#DIV/0!</v>
      </c>
      <c r="E68" s="26" t="e">
        <f t="shared" si="72"/>
        <v>#DIV/0!</v>
      </c>
      <c r="F68" s="26" t="e">
        <f t="shared" si="73"/>
        <v>#DIV/0!</v>
      </c>
      <c r="G68" s="26" t="e">
        <f t="shared" si="74"/>
        <v>#DIV/0!</v>
      </c>
      <c r="I68" s="19" t="str">
        <f t="shared" si="75"/>
        <v>苏州</v>
      </c>
      <c r="J68" s="68" t="e">
        <f t="shared" si="76"/>
        <v>#DIV/0!</v>
      </c>
      <c r="K68" s="68" t="e">
        <f t="shared" si="77"/>
        <v>#DIV/0!</v>
      </c>
      <c r="L68" s="68" t="e">
        <f t="shared" si="78"/>
        <v>#DIV/0!</v>
      </c>
      <c r="M68" s="68" t="e">
        <f t="shared" si="79"/>
        <v>#DIV/0!</v>
      </c>
      <c r="N68" s="68" t="e">
        <f t="shared" si="80"/>
        <v>#DIV/0!</v>
      </c>
      <c r="P68" s="62" t="str">
        <f t="shared" si="81"/>
        <v>苏州</v>
      </c>
      <c r="Q68" s="22">
        <f>SUMIFS('OTV-广告位'!$AG:$AG,'OTV-广告位'!$AF:$AF,Frequency!Q$63,'OTV-广告位'!$AD:$AD,Frequency!$B68,'OTV-广告位'!$AE:$AE,'OTV-广告位'!$AE$6)</f>
        <v>0</v>
      </c>
      <c r="R68" s="22">
        <f>SUMIFS('OTV-广告位'!$AG:$AG,'OTV-广告位'!$AF:$AF,Frequency!R$63,'OTV-广告位'!$AD:$AD,Frequency!$B68,'OTV-广告位'!$AE:$AE,'OTV-广告位'!$AE$6)</f>
        <v>0</v>
      </c>
      <c r="S68" s="22">
        <f>SUMIFS('OTV-广告位'!$AG:$AG,'OTV-广告位'!$AF:$AF,Frequency!S$63,'OTV-广告位'!$AD:$AD,Frequency!$B68,'OTV-广告位'!$AE:$AE,'OTV-广告位'!$AE$6)</f>
        <v>0</v>
      </c>
      <c r="T68" s="22">
        <f>SUMIFS('OTV-广告位'!$AG:$AG,'OTV-广告位'!$AF:$AF,Frequency!T$63,'OTV-广告位'!$AD:$AD,Frequency!$B68,'OTV-广告位'!$B:$B,'OTV-广告位'!$B$6)</f>
        <v>0</v>
      </c>
      <c r="U68" s="22">
        <f>SUMIFS('OTV-广告位'!$AG:$AG,'OTV-广告位'!$AF:$AF,Frequency!U$63,'OTV-广告位'!$AD:$AD,Frequency!$B68,'OTV-广告位'!$B:$B,'OTV-广告位'!$B$6)</f>
        <v>0</v>
      </c>
      <c r="V68" s="22">
        <f>SUMIFS('OTV-广告位'!$AI:$AI,'OTV-广告位'!$AF:$AF,Frequency!V$63,'OTV-广告位'!$AD:$AD,Frequency!$B68,'OTV-广告位'!$AE:$AE,'OTV-广告位'!$AE$6)</f>
        <v>0</v>
      </c>
      <c r="W68" s="22">
        <f>SUMIFS('OTV-广告位'!$AI:$AI,'OTV-广告位'!$AF:$AF,Frequency!W$63,'OTV-广告位'!$AD:$AD,Frequency!$B68,'OTV-广告位'!$AE:$AE,'OTV-广告位'!$AE$6)</f>
        <v>0</v>
      </c>
      <c r="X68" s="22">
        <f>SUMIFS('OTV-广告位'!$AI:$AI,'OTV-广告位'!$AF:$AF,Frequency!X$63,'OTV-广告位'!$AD:$AD,Frequency!$B68,'OTV-广告位'!$AE:$AE,'OTV-广告位'!$AE$6)</f>
        <v>0</v>
      </c>
      <c r="Y68" s="22">
        <f>SUMIFS('OTV-广告位'!$AI:$AI,'OTV-广告位'!$AF:$AF,Frequency!Y$63,'OTV-广告位'!$AD:$AD,Frequency!$B68,'OTV-广告位'!$B:$B,'OTV-广告位'!$B$6)</f>
        <v>0</v>
      </c>
      <c r="Z68" s="22">
        <f>SUMIFS('OTV-广告位'!$AI:$AI,'OTV-广告位'!$AF:$AF,Frequency!Z$63,'OTV-广告位'!$AD:$AD,Frequency!$B68,'OTV-广告位'!$B:$B,'OTV-广告位'!$B$6)</f>
        <v>0</v>
      </c>
      <c r="AA68" s="22">
        <f>SUMIFS('OTV-广告位'!$AK:$AK,'OTV-广告位'!$AF:$AF,Frequency!AA$63,'OTV-广告位'!$AD:$AD,Frequency!$B68,'OTV-广告位'!$AE:$AE,'OTV-广告位'!$B$6)</f>
        <v>0</v>
      </c>
      <c r="AB68" s="22">
        <f>SUMIFS('OTV-广告位'!$AK:$AK,'OTV-广告位'!$AF:$AF,Frequency!AB$63,'OTV-广告位'!$AD:$AD,Frequency!$B68,'OTV-广告位'!$AE:$AE,'OTV-广告位'!$B$6)</f>
        <v>0</v>
      </c>
      <c r="AC68" s="22">
        <f>SUMIFS('OTV-广告位'!$AK:$AK,'OTV-广告位'!$AF:$AF,Frequency!AC$63,'OTV-广告位'!$AD:$AD,Frequency!$B68,'OTV-广告位'!$AE:$AE,'OTV-广告位'!$B$6)</f>
        <v>0</v>
      </c>
      <c r="AD68" s="22">
        <f>SUMIFS('OTV-广告位'!$AK:$AK,'OTV-广告位'!$AF:$AF,Frequency!AD$63,'OTV-广告位'!$AD:$AD,Frequency!$B68,'OTV-广告位'!$B:$B,'OTV-广告位'!$B$6)</f>
        <v>0</v>
      </c>
      <c r="AE68" s="22">
        <f>SUMIFS('OTV-广告位'!$AK:$AK,'OTV-广告位'!$AF:$AF,Frequency!AE$63,'OTV-广告位'!$AD:$AD,Frequency!$B68,'OTV-广告位'!$B:$B,'OTV-广告位'!$B$6)</f>
        <v>0</v>
      </c>
      <c r="AF68" s="22">
        <f>SUMIFS('OTV-广告位'!$AL:$AL,'OTV-广告位'!$AF:$AF,Frequency!AF$63,'OTV-广告位'!$AD:$AD,Frequency!$B68,'OTV-广告位'!$AE:$AE,'OTV-广告位'!$AE$6)</f>
        <v>0</v>
      </c>
      <c r="AG68" s="22">
        <f>SUMIFS('OTV-广告位'!$AL:$AL,'OTV-广告位'!$AF:$AF,Frequency!AG$63,'OTV-广告位'!$AD:$AD,Frequency!$B68,'OTV-广告位'!$AE:$AE,'OTV-广告位'!$AE$6)</f>
        <v>0</v>
      </c>
      <c r="AH68" s="22">
        <f>SUMIFS('OTV-广告位'!$AL:$AL,'OTV-广告位'!$AF:$AF,Frequency!AH$63,'OTV-广告位'!$AD:$AD,Frequency!$B68,'OTV-广告位'!$AE:$AE,'OTV-广告位'!$AE$6)</f>
        <v>0</v>
      </c>
      <c r="AI68" s="22">
        <f>SUMIFS('OTV-广告位'!$AL:$AL,'OTV-广告位'!$AF:$AF,Frequency!AI$63,'OTV-广告位'!$AD:$AD,Frequency!$B68,'OTV-广告位'!$B:$B,'OTV-广告位'!$B$6)</f>
        <v>0</v>
      </c>
      <c r="AJ68" s="22">
        <f>SUMIFS('OTV-广告位'!$AL:$AL,'OTV-广告位'!$AF:$AF,Frequency!AJ$63,'OTV-广告位'!$AD:$AD,Frequency!$B68,'OTV-广告位'!$B:$B,'OTV-广告位'!$B$6)</f>
        <v>0</v>
      </c>
      <c r="AK68" s="22">
        <f>SUMIFS('OTV-广告位'!$AM:$AM,'OTV-广告位'!$AF:$AF,Frequency!AK$63,'OTV-广告位'!$AD:$AD,Frequency!$B68,'OTV-广告位'!$AE:$AE,'OTV-广告位'!$AE$6)</f>
        <v>0</v>
      </c>
      <c r="AL68" s="22">
        <f>SUMIFS('OTV-广告位'!$AM:$AM,'OTV-广告位'!$AF:$AF,Frequency!AL$63,'OTV-广告位'!$AD:$AD,Frequency!$B68,'OTV-广告位'!$AE:$AE,'OTV-广告位'!$AE$6)</f>
        <v>0</v>
      </c>
      <c r="AM68" s="22">
        <f>SUMIFS('OTV-广告位'!$AM:$AM,'OTV-广告位'!$AF:$AF,Frequency!AM$63,'OTV-广告位'!$AD:$AD,Frequency!$B68,'OTV-广告位'!$AE:$AE,'OTV-广告位'!$AE$6)</f>
        <v>0</v>
      </c>
      <c r="AN68" s="22">
        <f>SUMIFS('OTV-广告位'!$AM:$AM,'OTV-广告位'!$AF:$AF,Frequency!AN$63,'OTV-广告位'!$AD:$AD,Frequency!$B68,'OTV-广告位'!$B:$B,'OTV-广告位'!$B$6)</f>
        <v>0</v>
      </c>
      <c r="AO68" s="22">
        <f>SUMIFS('OTV-广告位'!$AM:$AM,'OTV-广告位'!$AF:$AF,Frequency!AO$63,'OTV-广告位'!$AD:$AD,Frequency!$B68,'OTV-广告位'!$B:$B,'OTV-广告位'!$B$6)</f>
        <v>0</v>
      </c>
      <c r="AP68" s="22">
        <f>SUMIFS('OTV-广告位'!$AN:$AN,'OTV-广告位'!$AF:$AF,Frequency!AP$63,'OTV-广告位'!$AD:$AD,Frequency!$B68,'OTV-广告位'!$AE:$AE,'OTV-广告位'!$AE$6)</f>
        <v>0</v>
      </c>
      <c r="AQ68" s="22">
        <f>SUMIFS('OTV-广告位'!$AN:$AN,'OTV-广告位'!$AF:$AF,Frequency!AQ$63,'OTV-广告位'!$AD:$AD,Frequency!$B68,'OTV-广告位'!$AE:$AE,'OTV-广告位'!$AE$6)</f>
        <v>0</v>
      </c>
      <c r="AR68" s="22">
        <f>SUMIFS('OTV-广告位'!$AN:$AN,'OTV-广告位'!$AF:$AF,Frequency!AR$63,'OTV-广告位'!$AD:$AD,Frequency!$B68,'OTV-广告位'!$AE:$AE,'OTV-广告位'!$AE$6)</f>
        <v>0</v>
      </c>
      <c r="AS68" s="22">
        <f>SUMIFS('OTV-广告位'!$AN:$AN,'OTV-广告位'!$AF:$AF,Frequency!AS$63,'OTV-广告位'!$AD:$AD,Frequency!$B68,'OTV-广告位'!$B:$B,'OTV-广告位'!$B$6)</f>
        <v>0</v>
      </c>
      <c r="AT68" s="22">
        <f>SUMIFS('OTV-广告位'!$AN:$AN,'OTV-广告位'!$AF:$AF,Frequency!AT$63,'OTV-广告位'!$AD:$AD,Frequency!$B68,'OTV-广告位'!$B:$B,'OTV-广告位'!$B$6)</f>
        <v>0</v>
      </c>
      <c r="AU68" s="22">
        <f>SUMIFS('OTV-广告位'!$AO:$AO,'OTV-广告位'!$AF:$AF,Frequency!AU$63,'OTV-广告位'!$AD:$AD,Frequency!$B68,'OTV-广告位'!$AE:$AE,'OTV-广告位'!$AE$6)</f>
        <v>0</v>
      </c>
      <c r="AV68" s="22">
        <f>SUMIFS('OTV-广告位'!$AO:$AO,'OTV-广告位'!$AF:$AF,Frequency!AV$63,'OTV-广告位'!$AD:$AD,Frequency!$B68,'OTV-广告位'!$AE:$AE,'OTV-广告位'!$AE$6)</f>
        <v>0</v>
      </c>
      <c r="AW68" s="22">
        <f>SUMIFS('OTV-广告位'!$AO:$AO,'OTV-广告位'!$AF:$AF,Frequency!AW$63,'OTV-广告位'!$AD:$AD,Frequency!$B68,'OTV-广告位'!$AE:$AE,'OTV-广告位'!$AE$6)</f>
        <v>0</v>
      </c>
      <c r="AX68" s="22">
        <f>SUMIFS('OTV-广告位'!$AO:$AO,'OTV-广告位'!$AF:$AF,Frequency!AX$63,'OTV-广告位'!$AD:$AD,Frequency!$B68,'OTV-广告位'!$B:$B,'OTV-广告位'!$B$6)</f>
        <v>0</v>
      </c>
      <c r="AY68" s="22">
        <f>SUMIFS('OTV-广告位'!$AO:$AO,'OTV-广告位'!$AF:$AF,Frequency!AY$63,'OTV-广告位'!$AD:$AD,Frequency!$B68,'OTV-广告位'!$B:$B,'OTV-广告位'!$B$6)</f>
        <v>0</v>
      </c>
      <c r="AZ68" s="22">
        <f>SUMIFS('OTV-广告位'!$AP:$AP,'OTV-广告位'!$AF:$AF,Frequency!AZ$63,'OTV-广告位'!$AD:$AD,Frequency!$B68,'OTV-广告位'!$AE:$AE,'OTV-广告位'!$AE$6)</f>
        <v>0</v>
      </c>
      <c r="BA68" s="22">
        <f>SUMIFS('OTV-广告位'!$AP:$AP,'OTV-广告位'!$AF:$AF,Frequency!BA$63,'OTV-广告位'!$AD:$AD,Frequency!$B68,'OTV-广告位'!$AE:$AE,'OTV-广告位'!$AE$6)</f>
        <v>0</v>
      </c>
      <c r="BB68" s="22">
        <f>SUMIFS('OTV-广告位'!$AP:$AP,'OTV-广告位'!$AF:$AF,Frequency!BB$63,'OTV-广告位'!$AD:$AD,Frequency!$B68,'OTV-广告位'!$AE:$AE,'OTV-广告位'!$AE$6)</f>
        <v>0</v>
      </c>
      <c r="BC68" s="22">
        <f>SUMIFS('OTV-广告位'!$AP:$AP,'OTV-广告位'!$AF:$AF,Frequency!BC$63,'OTV-广告位'!$AD:$AD,Frequency!$B68,'OTV-广告位'!$B:$B,'OTV-广告位'!$B$6)</f>
        <v>0</v>
      </c>
      <c r="BD68" s="22">
        <f>SUMIFS('OTV-广告位'!$AP:$AP,'OTV-广告位'!$AF:$AF,Frequency!BD$63,'OTV-广告位'!$AD:$AD,Frequency!$B68,'OTV-广告位'!$B:$B,'OTV-广告位'!$B$6)</f>
        <v>0</v>
      </c>
    </row>
    <row r="69" spans="2:56" hidden="1">
      <c r="B69" s="42" t="s">
        <v>117</v>
      </c>
      <c r="C69" s="26" t="e">
        <f t="shared" si="70"/>
        <v>#DIV/0!</v>
      </c>
      <c r="D69" s="26" t="e">
        <f t="shared" si="71"/>
        <v>#DIV/0!</v>
      </c>
      <c r="E69" s="26" t="e">
        <f t="shared" si="72"/>
        <v>#DIV/0!</v>
      </c>
      <c r="F69" s="26" t="e">
        <f t="shared" si="73"/>
        <v>#DIV/0!</v>
      </c>
      <c r="G69" s="26" t="e">
        <f t="shared" si="74"/>
        <v>#DIV/0!</v>
      </c>
      <c r="I69" s="19" t="str">
        <f t="shared" ref="I69:I76" si="82">B69</f>
        <v>无锡</v>
      </c>
      <c r="J69" s="68" t="e">
        <f t="shared" si="76"/>
        <v>#DIV/0!</v>
      </c>
      <c r="K69" s="68" t="e">
        <f t="shared" si="77"/>
        <v>#DIV/0!</v>
      </c>
      <c r="L69" s="68" t="e">
        <f t="shared" si="78"/>
        <v>#DIV/0!</v>
      </c>
      <c r="M69" s="68" t="e">
        <f t="shared" si="79"/>
        <v>#DIV/0!</v>
      </c>
      <c r="N69" s="68" t="e">
        <f t="shared" si="80"/>
        <v>#DIV/0!</v>
      </c>
      <c r="P69" s="62" t="str">
        <f t="shared" si="81"/>
        <v>无锡</v>
      </c>
      <c r="Q69" s="22">
        <f>SUMIFS('OTV-广告位'!$AG:$AG,'OTV-广告位'!$AF:$AF,Frequency!Q$63,'OTV-广告位'!$AD:$AD,Frequency!$B69,'OTV-广告位'!$AE:$AE,'OTV-广告位'!$AE$6)</f>
        <v>0</v>
      </c>
      <c r="R69" s="22">
        <f>SUMIFS('OTV-广告位'!$AG:$AG,'OTV-广告位'!$AF:$AF,Frequency!R$63,'OTV-广告位'!$AD:$AD,Frequency!$B69,'OTV-广告位'!$AE:$AE,'OTV-广告位'!$AE$6)</f>
        <v>0</v>
      </c>
      <c r="S69" s="22">
        <f>SUMIFS('OTV-广告位'!$AG:$AG,'OTV-广告位'!$AF:$AF,Frequency!S$63,'OTV-广告位'!$AD:$AD,Frequency!$B69,'OTV-广告位'!$AE:$AE,'OTV-广告位'!$AE$6)</f>
        <v>0</v>
      </c>
      <c r="T69" s="22">
        <f>SUMIFS('OTV-广告位'!$AG:$AG,'OTV-广告位'!$AF:$AF,Frequency!T$63,'OTV-广告位'!$AD:$AD,Frequency!$B69,'OTV-广告位'!$B:$B,'OTV-广告位'!$B$6)</f>
        <v>0</v>
      </c>
      <c r="U69" s="22">
        <f>SUMIFS('OTV-广告位'!$AG:$AG,'OTV-广告位'!$AF:$AF,Frequency!U$63,'OTV-广告位'!$AD:$AD,Frequency!$B69,'OTV-广告位'!$B:$B,'OTV-广告位'!$B$6)</f>
        <v>0</v>
      </c>
      <c r="V69" s="22">
        <f>SUMIFS('OTV-广告位'!$AI:$AI,'OTV-广告位'!$AF:$AF,Frequency!V$63,'OTV-广告位'!$AD:$AD,Frequency!$B69,'OTV-广告位'!$AE:$AE,'OTV-广告位'!$AE$6)</f>
        <v>0</v>
      </c>
      <c r="W69" s="22">
        <f>SUMIFS('OTV-广告位'!$AI:$AI,'OTV-广告位'!$AF:$AF,Frequency!W$63,'OTV-广告位'!$AD:$AD,Frequency!$B69,'OTV-广告位'!$AE:$AE,'OTV-广告位'!$AE$6)</f>
        <v>0</v>
      </c>
      <c r="X69" s="22">
        <f>SUMIFS('OTV-广告位'!$AI:$AI,'OTV-广告位'!$AF:$AF,Frequency!X$63,'OTV-广告位'!$AD:$AD,Frequency!$B69,'OTV-广告位'!$AE:$AE,'OTV-广告位'!$AE$6)</f>
        <v>0</v>
      </c>
      <c r="Y69" s="22">
        <f>SUMIFS('OTV-广告位'!$AI:$AI,'OTV-广告位'!$AF:$AF,Frequency!Y$63,'OTV-广告位'!$AD:$AD,Frequency!$B69,'OTV-广告位'!$B:$B,'OTV-广告位'!$B$6)</f>
        <v>0</v>
      </c>
      <c r="Z69" s="22">
        <f>SUMIFS('OTV-广告位'!$AI:$AI,'OTV-广告位'!$AF:$AF,Frequency!Z$63,'OTV-广告位'!$AD:$AD,Frequency!$B69,'OTV-广告位'!$B:$B,'OTV-广告位'!$B$6)</f>
        <v>0</v>
      </c>
      <c r="AA69" s="22">
        <f>SUMIFS('OTV-广告位'!$AK:$AK,'OTV-广告位'!$AF:$AF,Frequency!AA$63,'OTV-广告位'!$AD:$AD,Frequency!$B69,'OTV-广告位'!$AE:$AE,'OTV-广告位'!$B$6)</f>
        <v>0</v>
      </c>
      <c r="AB69" s="22">
        <f>SUMIFS('OTV-广告位'!$AK:$AK,'OTV-广告位'!$AF:$AF,Frequency!AB$63,'OTV-广告位'!$AD:$AD,Frequency!$B69,'OTV-广告位'!$AE:$AE,'OTV-广告位'!$B$6)</f>
        <v>0</v>
      </c>
      <c r="AC69" s="22">
        <f>SUMIFS('OTV-广告位'!$AK:$AK,'OTV-广告位'!$AF:$AF,Frequency!AC$63,'OTV-广告位'!$AD:$AD,Frequency!$B69,'OTV-广告位'!$AE:$AE,'OTV-广告位'!$B$6)</f>
        <v>0</v>
      </c>
      <c r="AD69" s="22">
        <f>SUMIFS('OTV-广告位'!$AK:$AK,'OTV-广告位'!$AF:$AF,Frequency!AD$63,'OTV-广告位'!$AD:$AD,Frequency!$B69,'OTV-广告位'!$B:$B,'OTV-广告位'!$B$6)</f>
        <v>0</v>
      </c>
      <c r="AE69" s="22">
        <f>SUMIFS('OTV-广告位'!$AK:$AK,'OTV-广告位'!$AF:$AF,Frequency!AE$63,'OTV-广告位'!$AD:$AD,Frequency!$B69,'OTV-广告位'!$B:$B,'OTV-广告位'!$B$6)</f>
        <v>0</v>
      </c>
      <c r="AF69" s="22">
        <f>SUMIFS('OTV-广告位'!$AL:$AL,'OTV-广告位'!$AF:$AF,Frequency!AF$63,'OTV-广告位'!$AD:$AD,Frequency!$B69,'OTV-广告位'!$AE:$AE,'OTV-广告位'!$AE$6)</f>
        <v>0</v>
      </c>
      <c r="AG69" s="22">
        <f>SUMIFS('OTV-广告位'!$AL:$AL,'OTV-广告位'!$AF:$AF,Frequency!AG$63,'OTV-广告位'!$AD:$AD,Frequency!$B69,'OTV-广告位'!$AE:$AE,'OTV-广告位'!$AE$6)</f>
        <v>0</v>
      </c>
      <c r="AH69" s="22">
        <f>SUMIFS('OTV-广告位'!$AL:$AL,'OTV-广告位'!$AF:$AF,Frequency!AH$63,'OTV-广告位'!$AD:$AD,Frequency!$B69,'OTV-广告位'!$AE:$AE,'OTV-广告位'!$AE$6)</f>
        <v>0</v>
      </c>
      <c r="AI69" s="22">
        <f>SUMIFS('OTV-广告位'!$AL:$AL,'OTV-广告位'!$AF:$AF,Frequency!AI$63,'OTV-广告位'!$AD:$AD,Frequency!$B69,'OTV-广告位'!$B:$B,'OTV-广告位'!$B$6)</f>
        <v>0</v>
      </c>
      <c r="AJ69" s="22">
        <f>SUMIFS('OTV-广告位'!$AL:$AL,'OTV-广告位'!$AF:$AF,Frequency!AJ$63,'OTV-广告位'!$AD:$AD,Frequency!$B69,'OTV-广告位'!$B:$B,'OTV-广告位'!$B$6)</f>
        <v>0</v>
      </c>
      <c r="AK69" s="22">
        <f>SUMIFS('OTV-广告位'!$AM:$AM,'OTV-广告位'!$AF:$AF,Frequency!AK$63,'OTV-广告位'!$AD:$AD,Frequency!$B69,'OTV-广告位'!$AE:$AE,'OTV-广告位'!$AE$6)</f>
        <v>0</v>
      </c>
      <c r="AL69" s="22">
        <f>SUMIFS('OTV-广告位'!$AM:$AM,'OTV-广告位'!$AF:$AF,Frequency!AL$63,'OTV-广告位'!$AD:$AD,Frequency!$B69,'OTV-广告位'!$AE:$AE,'OTV-广告位'!$AE$6)</f>
        <v>0</v>
      </c>
      <c r="AM69" s="22">
        <f>SUMIFS('OTV-广告位'!$AM:$AM,'OTV-广告位'!$AF:$AF,Frequency!AM$63,'OTV-广告位'!$AD:$AD,Frequency!$B69,'OTV-广告位'!$AE:$AE,'OTV-广告位'!$AE$6)</f>
        <v>0</v>
      </c>
      <c r="AN69" s="22">
        <f>SUMIFS('OTV-广告位'!$AM:$AM,'OTV-广告位'!$AF:$AF,Frequency!AN$63,'OTV-广告位'!$AD:$AD,Frequency!$B69,'OTV-广告位'!$B:$B,'OTV-广告位'!$B$6)</f>
        <v>0</v>
      </c>
      <c r="AO69" s="22">
        <f>SUMIFS('OTV-广告位'!$AM:$AM,'OTV-广告位'!$AF:$AF,Frequency!AO$63,'OTV-广告位'!$AD:$AD,Frequency!$B69,'OTV-广告位'!$B:$B,'OTV-广告位'!$B$6)</f>
        <v>0</v>
      </c>
      <c r="AP69" s="22">
        <f>SUMIFS('OTV-广告位'!$AN:$AN,'OTV-广告位'!$AF:$AF,Frequency!AP$63,'OTV-广告位'!$AD:$AD,Frequency!$B69,'OTV-广告位'!$AE:$AE,'OTV-广告位'!$AE$6)</f>
        <v>0</v>
      </c>
      <c r="AQ69" s="22">
        <f>SUMIFS('OTV-广告位'!$AN:$AN,'OTV-广告位'!$AF:$AF,Frequency!AQ$63,'OTV-广告位'!$AD:$AD,Frequency!$B69,'OTV-广告位'!$AE:$AE,'OTV-广告位'!$AE$6)</f>
        <v>0</v>
      </c>
      <c r="AR69" s="22">
        <f>SUMIFS('OTV-广告位'!$AN:$AN,'OTV-广告位'!$AF:$AF,Frequency!AR$63,'OTV-广告位'!$AD:$AD,Frequency!$B69,'OTV-广告位'!$AE:$AE,'OTV-广告位'!$AE$6)</f>
        <v>0</v>
      </c>
      <c r="AS69" s="22">
        <f>SUMIFS('OTV-广告位'!$AN:$AN,'OTV-广告位'!$AF:$AF,Frequency!AS$63,'OTV-广告位'!$AD:$AD,Frequency!$B69,'OTV-广告位'!$B:$B,'OTV-广告位'!$B$6)</f>
        <v>0</v>
      </c>
      <c r="AT69" s="22">
        <f>SUMIFS('OTV-广告位'!$AN:$AN,'OTV-广告位'!$AF:$AF,Frequency!AT$63,'OTV-广告位'!$AD:$AD,Frequency!$B69,'OTV-广告位'!$B:$B,'OTV-广告位'!$B$6)</f>
        <v>0</v>
      </c>
      <c r="AU69" s="22">
        <f>SUMIFS('OTV-广告位'!$AO:$AO,'OTV-广告位'!$AF:$AF,Frequency!AU$63,'OTV-广告位'!$AD:$AD,Frequency!$B69,'OTV-广告位'!$AE:$AE,'OTV-广告位'!$AE$6)</f>
        <v>0</v>
      </c>
      <c r="AV69" s="22">
        <f>SUMIFS('OTV-广告位'!$AO:$AO,'OTV-广告位'!$AF:$AF,Frequency!AV$63,'OTV-广告位'!$AD:$AD,Frequency!$B69,'OTV-广告位'!$AE:$AE,'OTV-广告位'!$AE$6)</f>
        <v>0</v>
      </c>
      <c r="AW69" s="22">
        <f>SUMIFS('OTV-广告位'!$AO:$AO,'OTV-广告位'!$AF:$AF,Frequency!AW$63,'OTV-广告位'!$AD:$AD,Frequency!$B69,'OTV-广告位'!$AE:$AE,'OTV-广告位'!$AE$6)</f>
        <v>0</v>
      </c>
      <c r="AX69" s="22">
        <f>SUMIFS('OTV-广告位'!$AO:$AO,'OTV-广告位'!$AF:$AF,Frequency!AX$63,'OTV-广告位'!$AD:$AD,Frequency!$B69,'OTV-广告位'!$B:$B,'OTV-广告位'!$B$6)</f>
        <v>0</v>
      </c>
      <c r="AY69" s="22">
        <f>SUMIFS('OTV-广告位'!$AO:$AO,'OTV-广告位'!$AF:$AF,Frequency!AY$63,'OTV-广告位'!$AD:$AD,Frequency!$B69,'OTV-广告位'!$B:$B,'OTV-广告位'!$B$6)</f>
        <v>0</v>
      </c>
      <c r="AZ69" s="22">
        <f>SUMIFS('OTV-广告位'!$AP:$AP,'OTV-广告位'!$AF:$AF,Frequency!AZ$63,'OTV-广告位'!$AD:$AD,Frequency!$B69,'OTV-广告位'!$AE:$AE,'OTV-广告位'!$AE$6)</f>
        <v>0</v>
      </c>
      <c r="BA69" s="22">
        <f>SUMIFS('OTV-广告位'!$AP:$AP,'OTV-广告位'!$AF:$AF,Frequency!BA$63,'OTV-广告位'!$AD:$AD,Frequency!$B69,'OTV-广告位'!$AE:$AE,'OTV-广告位'!$AE$6)</f>
        <v>0</v>
      </c>
      <c r="BB69" s="22">
        <f>SUMIFS('OTV-广告位'!$AP:$AP,'OTV-广告位'!$AF:$AF,Frequency!BB$63,'OTV-广告位'!$AD:$AD,Frequency!$B69,'OTV-广告位'!$AE:$AE,'OTV-广告位'!$AE$6)</f>
        <v>0</v>
      </c>
      <c r="BC69" s="22">
        <f>SUMIFS('OTV-广告位'!$AP:$AP,'OTV-广告位'!$AF:$AF,Frequency!BC$63,'OTV-广告位'!$AD:$AD,Frequency!$B69,'OTV-广告位'!$B:$B,'OTV-广告位'!$B$6)</f>
        <v>0</v>
      </c>
      <c r="BD69" s="22">
        <f>SUMIFS('OTV-广告位'!$AP:$AP,'OTV-广告位'!$AF:$AF,Frequency!BD$63,'OTV-广告位'!$AD:$AD,Frequency!$B69,'OTV-广告位'!$B:$B,'OTV-广告位'!$B$6)</f>
        <v>0</v>
      </c>
    </row>
    <row r="70" spans="2:56" hidden="1">
      <c r="B70" s="42" t="s">
        <v>118</v>
      </c>
      <c r="C70" s="26" t="e">
        <f t="shared" si="70"/>
        <v>#DIV/0!</v>
      </c>
      <c r="D70" s="26" t="e">
        <f t="shared" si="71"/>
        <v>#DIV/0!</v>
      </c>
      <c r="E70" s="26" t="e">
        <f t="shared" si="72"/>
        <v>#DIV/0!</v>
      </c>
      <c r="F70" s="26" t="e">
        <f t="shared" si="73"/>
        <v>#DIV/0!</v>
      </c>
      <c r="G70" s="26" t="e">
        <f t="shared" si="74"/>
        <v>#DIV/0!</v>
      </c>
      <c r="I70" s="19" t="str">
        <f t="shared" si="82"/>
        <v>昆明</v>
      </c>
      <c r="J70" s="68" t="e">
        <f t="shared" si="76"/>
        <v>#DIV/0!</v>
      </c>
      <c r="K70" s="68" t="e">
        <f t="shared" si="77"/>
        <v>#DIV/0!</v>
      </c>
      <c r="L70" s="68" t="e">
        <f t="shared" si="78"/>
        <v>#DIV/0!</v>
      </c>
      <c r="M70" s="68" t="e">
        <f t="shared" si="79"/>
        <v>#DIV/0!</v>
      </c>
      <c r="N70" s="68" t="e">
        <f t="shared" si="80"/>
        <v>#DIV/0!</v>
      </c>
      <c r="P70" s="62" t="str">
        <f t="shared" si="81"/>
        <v>昆明</v>
      </c>
      <c r="Q70" s="22">
        <f>SUMIFS('OTV-广告位'!$AG:$AG,'OTV-广告位'!$AF:$AF,Frequency!Q$63,'OTV-广告位'!$AD:$AD,Frequency!$B70,'OTV-广告位'!$AE:$AE,'OTV-广告位'!$AE$6)</f>
        <v>0</v>
      </c>
      <c r="R70" s="22">
        <f>SUMIFS('OTV-广告位'!$AG:$AG,'OTV-广告位'!$AF:$AF,Frequency!R$63,'OTV-广告位'!$AD:$AD,Frequency!$B70,'OTV-广告位'!$AE:$AE,'OTV-广告位'!$AE$6)</f>
        <v>0</v>
      </c>
      <c r="S70" s="22">
        <f>SUMIFS('OTV-广告位'!$AG:$AG,'OTV-广告位'!$AF:$AF,Frequency!S$63,'OTV-广告位'!$AD:$AD,Frequency!$B70,'OTV-广告位'!$AE:$AE,'OTV-广告位'!$AE$6)</f>
        <v>0</v>
      </c>
      <c r="T70" s="22">
        <f>SUMIFS('OTV-广告位'!$AG:$AG,'OTV-广告位'!$AF:$AF,Frequency!T$63,'OTV-广告位'!$AD:$AD,Frequency!$B70,'OTV-广告位'!$B:$B,'OTV-广告位'!$B$6)</f>
        <v>0</v>
      </c>
      <c r="U70" s="22">
        <f>SUMIFS('OTV-广告位'!$AG:$AG,'OTV-广告位'!$AF:$AF,Frequency!U$63,'OTV-广告位'!$AD:$AD,Frequency!$B70,'OTV-广告位'!$B:$B,'OTV-广告位'!$B$6)</f>
        <v>0</v>
      </c>
      <c r="V70" s="22">
        <f>SUMIFS('OTV-广告位'!$AI:$AI,'OTV-广告位'!$AF:$AF,Frequency!V$63,'OTV-广告位'!$AD:$AD,Frequency!$B70,'OTV-广告位'!$AE:$AE,'OTV-广告位'!$AE$6)</f>
        <v>0</v>
      </c>
      <c r="W70" s="22">
        <f>SUMIFS('OTV-广告位'!$AI:$AI,'OTV-广告位'!$AF:$AF,Frequency!W$63,'OTV-广告位'!$AD:$AD,Frequency!$B70,'OTV-广告位'!$AE:$AE,'OTV-广告位'!$AE$6)</f>
        <v>0</v>
      </c>
      <c r="X70" s="22">
        <f>SUMIFS('OTV-广告位'!$AI:$AI,'OTV-广告位'!$AF:$AF,Frequency!X$63,'OTV-广告位'!$AD:$AD,Frequency!$B70,'OTV-广告位'!$AE:$AE,'OTV-广告位'!$AE$6)</f>
        <v>0</v>
      </c>
      <c r="Y70" s="22">
        <f>SUMIFS('OTV-广告位'!$AI:$AI,'OTV-广告位'!$AF:$AF,Frequency!Y$63,'OTV-广告位'!$AD:$AD,Frequency!$B70,'OTV-广告位'!$B:$B,'OTV-广告位'!$B$6)</f>
        <v>0</v>
      </c>
      <c r="Z70" s="22">
        <f>SUMIFS('OTV-广告位'!$AI:$AI,'OTV-广告位'!$AF:$AF,Frequency!Z$63,'OTV-广告位'!$AD:$AD,Frequency!$B70,'OTV-广告位'!$B:$B,'OTV-广告位'!$B$6)</f>
        <v>0</v>
      </c>
      <c r="AA70" s="22">
        <f>SUMIFS('OTV-广告位'!$AK:$AK,'OTV-广告位'!$AF:$AF,Frequency!AA$63,'OTV-广告位'!$AD:$AD,Frequency!$B70,'OTV-广告位'!$AE:$AE,'OTV-广告位'!$B$6)</f>
        <v>0</v>
      </c>
      <c r="AB70" s="22">
        <f>SUMIFS('OTV-广告位'!$AK:$AK,'OTV-广告位'!$AF:$AF,Frequency!AB$63,'OTV-广告位'!$AD:$AD,Frequency!$B70,'OTV-广告位'!$AE:$AE,'OTV-广告位'!$B$6)</f>
        <v>0</v>
      </c>
      <c r="AC70" s="22">
        <f>SUMIFS('OTV-广告位'!$AK:$AK,'OTV-广告位'!$AF:$AF,Frequency!AC$63,'OTV-广告位'!$AD:$AD,Frequency!$B70,'OTV-广告位'!$AE:$AE,'OTV-广告位'!$B$6)</f>
        <v>0</v>
      </c>
      <c r="AD70" s="22">
        <f>SUMIFS('OTV-广告位'!$AK:$AK,'OTV-广告位'!$AF:$AF,Frequency!AD$63,'OTV-广告位'!$AD:$AD,Frequency!$B70,'OTV-广告位'!$B:$B,'OTV-广告位'!$B$6)</f>
        <v>0</v>
      </c>
      <c r="AE70" s="22">
        <f>SUMIFS('OTV-广告位'!$AK:$AK,'OTV-广告位'!$AF:$AF,Frequency!AE$63,'OTV-广告位'!$AD:$AD,Frequency!$B70,'OTV-广告位'!$B:$B,'OTV-广告位'!$B$6)</f>
        <v>0</v>
      </c>
      <c r="AF70" s="22">
        <f>SUMIFS('OTV-广告位'!$AL:$AL,'OTV-广告位'!$AF:$AF,Frequency!AF$63,'OTV-广告位'!$AD:$AD,Frequency!$B70,'OTV-广告位'!$AE:$AE,'OTV-广告位'!$AE$6)</f>
        <v>0</v>
      </c>
      <c r="AG70" s="22">
        <f>SUMIFS('OTV-广告位'!$AL:$AL,'OTV-广告位'!$AF:$AF,Frequency!AG$63,'OTV-广告位'!$AD:$AD,Frequency!$B70,'OTV-广告位'!$AE:$AE,'OTV-广告位'!$AE$6)</f>
        <v>0</v>
      </c>
      <c r="AH70" s="22">
        <f>SUMIFS('OTV-广告位'!$AL:$AL,'OTV-广告位'!$AF:$AF,Frequency!AH$63,'OTV-广告位'!$AD:$AD,Frequency!$B70,'OTV-广告位'!$AE:$AE,'OTV-广告位'!$AE$6)</f>
        <v>0</v>
      </c>
      <c r="AI70" s="22">
        <f>SUMIFS('OTV-广告位'!$AL:$AL,'OTV-广告位'!$AF:$AF,Frequency!AI$63,'OTV-广告位'!$AD:$AD,Frequency!$B70,'OTV-广告位'!$B:$B,'OTV-广告位'!$B$6)</f>
        <v>0</v>
      </c>
      <c r="AJ70" s="22">
        <f>SUMIFS('OTV-广告位'!$AL:$AL,'OTV-广告位'!$AF:$AF,Frequency!AJ$63,'OTV-广告位'!$AD:$AD,Frequency!$B70,'OTV-广告位'!$B:$B,'OTV-广告位'!$B$6)</f>
        <v>0</v>
      </c>
      <c r="AK70" s="22">
        <f>SUMIFS('OTV-广告位'!$AM:$AM,'OTV-广告位'!$AF:$AF,Frequency!AK$63,'OTV-广告位'!$AD:$AD,Frequency!$B70,'OTV-广告位'!$AE:$AE,'OTV-广告位'!$AE$6)</f>
        <v>0</v>
      </c>
      <c r="AL70" s="22">
        <f>SUMIFS('OTV-广告位'!$AM:$AM,'OTV-广告位'!$AF:$AF,Frequency!AL$63,'OTV-广告位'!$AD:$AD,Frequency!$B70,'OTV-广告位'!$AE:$AE,'OTV-广告位'!$AE$6)</f>
        <v>0</v>
      </c>
      <c r="AM70" s="22">
        <f>SUMIFS('OTV-广告位'!$AM:$AM,'OTV-广告位'!$AF:$AF,Frequency!AM$63,'OTV-广告位'!$AD:$AD,Frequency!$B70,'OTV-广告位'!$AE:$AE,'OTV-广告位'!$AE$6)</f>
        <v>0</v>
      </c>
      <c r="AN70" s="22">
        <f>SUMIFS('OTV-广告位'!$AM:$AM,'OTV-广告位'!$AF:$AF,Frequency!AN$63,'OTV-广告位'!$AD:$AD,Frequency!$B70,'OTV-广告位'!$B:$B,'OTV-广告位'!$B$6)</f>
        <v>0</v>
      </c>
      <c r="AO70" s="22">
        <f>SUMIFS('OTV-广告位'!$AM:$AM,'OTV-广告位'!$AF:$AF,Frequency!AO$63,'OTV-广告位'!$AD:$AD,Frequency!$B70,'OTV-广告位'!$B:$B,'OTV-广告位'!$B$6)</f>
        <v>0</v>
      </c>
      <c r="AP70" s="22">
        <f>SUMIFS('OTV-广告位'!$AN:$AN,'OTV-广告位'!$AF:$AF,Frequency!AP$63,'OTV-广告位'!$AD:$AD,Frequency!$B70,'OTV-广告位'!$AE:$AE,'OTV-广告位'!$AE$6)</f>
        <v>0</v>
      </c>
      <c r="AQ70" s="22">
        <f>SUMIFS('OTV-广告位'!$AN:$AN,'OTV-广告位'!$AF:$AF,Frequency!AQ$63,'OTV-广告位'!$AD:$AD,Frequency!$B70,'OTV-广告位'!$AE:$AE,'OTV-广告位'!$AE$6)</f>
        <v>0</v>
      </c>
      <c r="AR70" s="22">
        <f>SUMIFS('OTV-广告位'!$AN:$AN,'OTV-广告位'!$AF:$AF,Frequency!AR$63,'OTV-广告位'!$AD:$AD,Frequency!$B70,'OTV-广告位'!$AE:$AE,'OTV-广告位'!$AE$6)</f>
        <v>0</v>
      </c>
      <c r="AS70" s="22">
        <f>SUMIFS('OTV-广告位'!$AN:$AN,'OTV-广告位'!$AF:$AF,Frequency!AS$63,'OTV-广告位'!$AD:$AD,Frequency!$B70,'OTV-广告位'!$B:$B,'OTV-广告位'!$B$6)</f>
        <v>0</v>
      </c>
      <c r="AT70" s="22">
        <f>SUMIFS('OTV-广告位'!$AN:$AN,'OTV-广告位'!$AF:$AF,Frequency!AT$63,'OTV-广告位'!$AD:$AD,Frequency!$B70,'OTV-广告位'!$B:$B,'OTV-广告位'!$B$6)</f>
        <v>0</v>
      </c>
      <c r="AU70" s="22">
        <f>SUMIFS('OTV-广告位'!$AO:$AO,'OTV-广告位'!$AF:$AF,Frequency!AU$63,'OTV-广告位'!$AD:$AD,Frequency!$B70,'OTV-广告位'!$AE:$AE,'OTV-广告位'!$AE$6)</f>
        <v>0</v>
      </c>
      <c r="AV70" s="22">
        <f>SUMIFS('OTV-广告位'!$AO:$AO,'OTV-广告位'!$AF:$AF,Frequency!AV$63,'OTV-广告位'!$AD:$AD,Frequency!$B70,'OTV-广告位'!$AE:$AE,'OTV-广告位'!$AE$6)</f>
        <v>0</v>
      </c>
      <c r="AW70" s="22">
        <f>SUMIFS('OTV-广告位'!$AO:$AO,'OTV-广告位'!$AF:$AF,Frequency!AW$63,'OTV-广告位'!$AD:$AD,Frequency!$B70,'OTV-广告位'!$AE:$AE,'OTV-广告位'!$AE$6)</f>
        <v>0</v>
      </c>
      <c r="AX70" s="22">
        <f>SUMIFS('OTV-广告位'!$AO:$AO,'OTV-广告位'!$AF:$AF,Frequency!AX$63,'OTV-广告位'!$AD:$AD,Frequency!$B70,'OTV-广告位'!$B:$B,'OTV-广告位'!$B$6)</f>
        <v>0</v>
      </c>
      <c r="AY70" s="22">
        <f>SUMIFS('OTV-广告位'!$AO:$AO,'OTV-广告位'!$AF:$AF,Frequency!AY$63,'OTV-广告位'!$AD:$AD,Frequency!$B70,'OTV-广告位'!$B:$B,'OTV-广告位'!$B$6)</f>
        <v>0</v>
      </c>
      <c r="AZ70" s="22">
        <f>SUMIFS('OTV-广告位'!$AP:$AP,'OTV-广告位'!$AF:$AF,Frequency!AZ$63,'OTV-广告位'!$AD:$AD,Frequency!$B70,'OTV-广告位'!$AE:$AE,'OTV-广告位'!$AE$6)</f>
        <v>0</v>
      </c>
      <c r="BA70" s="22">
        <f>SUMIFS('OTV-广告位'!$AP:$AP,'OTV-广告位'!$AF:$AF,Frequency!BA$63,'OTV-广告位'!$AD:$AD,Frequency!$B70,'OTV-广告位'!$AE:$AE,'OTV-广告位'!$AE$6)</f>
        <v>0</v>
      </c>
      <c r="BB70" s="22">
        <f>SUMIFS('OTV-广告位'!$AP:$AP,'OTV-广告位'!$AF:$AF,Frequency!BB$63,'OTV-广告位'!$AD:$AD,Frequency!$B70,'OTV-广告位'!$AE:$AE,'OTV-广告位'!$AE$6)</f>
        <v>0</v>
      </c>
      <c r="BC70" s="22">
        <f>SUMIFS('OTV-广告位'!$AP:$AP,'OTV-广告位'!$AF:$AF,Frequency!BC$63,'OTV-广告位'!$AD:$AD,Frequency!$B70,'OTV-广告位'!$B:$B,'OTV-广告位'!$B$6)</f>
        <v>0</v>
      </c>
      <c r="BD70" s="22">
        <f>SUMIFS('OTV-广告位'!$AP:$AP,'OTV-广告位'!$AF:$AF,Frequency!BD$63,'OTV-广告位'!$AD:$AD,Frequency!$B70,'OTV-广告位'!$B:$B,'OTV-广告位'!$B$6)</f>
        <v>0</v>
      </c>
    </row>
    <row r="71" spans="2:56" hidden="1">
      <c r="B71" s="42" t="s">
        <v>119</v>
      </c>
      <c r="C71" s="26" t="e">
        <f t="shared" si="70"/>
        <v>#DIV/0!</v>
      </c>
      <c r="D71" s="26" t="e">
        <f t="shared" si="71"/>
        <v>#DIV/0!</v>
      </c>
      <c r="E71" s="26" t="e">
        <f t="shared" si="72"/>
        <v>#DIV/0!</v>
      </c>
      <c r="F71" s="26" t="e">
        <f t="shared" si="73"/>
        <v>#DIV/0!</v>
      </c>
      <c r="G71" s="26" t="e">
        <f t="shared" si="74"/>
        <v>#DIV/0!</v>
      </c>
      <c r="I71" s="19" t="str">
        <f t="shared" si="82"/>
        <v>佛山</v>
      </c>
      <c r="J71" s="68" t="e">
        <f t="shared" si="76"/>
        <v>#DIV/0!</v>
      </c>
      <c r="K71" s="68" t="e">
        <f t="shared" si="77"/>
        <v>#DIV/0!</v>
      </c>
      <c r="L71" s="68" t="e">
        <f t="shared" si="78"/>
        <v>#DIV/0!</v>
      </c>
      <c r="M71" s="68" t="e">
        <f t="shared" si="79"/>
        <v>#DIV/0!</v>
      </c>
      <c r="N71" s="68" t="e">
        <f t="shared" si="80"/>
        <v>#DIV/0!</v>
      </c>
      <c r="P71" s="62" t="str">
        <f t="shared" si="81"/>
        <v>佛山</v>
      </c>
      <c r="Q71" s="22">
        <f>SUMIFS('OTV-广告位'!$AG:$AG,'OTV-广告位'!$AF:$AF,Frequency!Q$63,'OTV-广告位'!$AD:$AD,Frequency!$B71,'OTV-广告位'!$AE:$AE,'OTV-广告位'!$AE$6)</f>
        <v>0</v>
      </c>
      <c r="R71" s="22">
        <f>SUMIFS('OTV-广告位'!$AG:$AG,'OTV-广告位'!$AF:$AF,Frequency!R$63,'OTV-广告位'!$AD:$AD,Frequency!$B71,'OTV-广告位'!$AE:$AE,'OTV-广告位'!$AE$6)</f>
        <v>0</v>
      </c>
      <c r="S71" s="22">
        <f>SUMIFS('OTV-广告位'!$AG:$AG,'OTV-广告位'!$AF:$AF,Frequency!S$63,'OTV-广告位'!$AD:$AD,Frequency!$B71,'OTV-广告位'!$AE:$AE,'OTV-广告位'!$AE$6)</f>
        <v>0</v>
      </c>
      <c r="T71" s="22">
        <f>SUMIFS('OTV-广告位'!$AG:$AG,'OTV-广告位'!$AF:$AF,Frequency!T$63,'OTV-广告位'!$AD:$AD,Frequency!$B71,'OTV-广告位'!$B:$B,'OTV-广告位'!$B$6)</f>
        <v>0</v>
      </c>
      <c r="U71" s="22">
        <f>SUMIFS('OTV-广告位'!$AG:$AG,'OTV-广告位'!$AF:$AF,Frequency!U$63,'OTV-广告位'!$AD:$AD,Frequency!$B71,'OTV-广告位'!$B:$B,'OTV-广告位'!$B$6)</f>
        <v>0</v>
      </c>
      <c r="V71" s="22">
        <f>SUMIFS('OTV-广告位'!$AI:$AI,'OTV-广告位'!$AF:$AF,Frequency!V$63,'OTV-广告位'!$AD:$AD,Frequency!$B71,'OTV-广告位'!$AE:$AE,'OTV-广告位'!$AE$6)</f>
        <v>0</v>
      </c>
      <c r="W71" s="22">
        <f>SUMIFS('OTV-广告位'!$AI:$AI,'OTV-广告位'!$AF:$AF,Frequency!W$63,'OTV-广告位'!$AD:$AD,Frequency!$B71,'OTV-广告位'!$AE:$AE,'OTV-广告位'!$AE$6)</f>
        <v>0</v>
      </c>
      <c r="X71" s="22">
        <f>SUMIFS('OTV-广告位'!$AI:$AI,'OTV-广告位'!$AF:$AF,Frequency!X$63,'OTV-广告位'!$AD:$AD,Frequency!$B71,'OTV-广告位'!$AE:$AE,'OTV-广告位'!$AE$6)</f>
        <v>0</v>
      </c>
      <c r="Y71" s="22">
        <f>SUMIFS('OTV-广告位'!$AI:$AI,'OTV-广告位'!$AF:$AF,Frequency!Y$63,'OTV-广告位'!$AD:$AD,Frequency!$B71,'OTV-广告位'!$B:$B,'OTV-广告位'!$B$6)</f>
        <v>0</v>
      </c>
      <c r="Z71" s="22">
        <f>SUMIFS('OTV-广告位'!$AI:$AI,'OTV-广告位'!$AF:$AF,Frequency!Z$63,'OTV-广告位'!$AD:$AD,Frequency!$B71,'OTV-广告位'!$B:$B,'OTV-广告位'!$B$6)</f>
        <v>0</v>
      </c>
      <c r="AA71" s="22">
        <f>SUMIFS('OTV-广告位'!$AK:$AK,'OTV-广告位'!$AF:$AF,Frequency!AA$63,'OTV-广告位'!$AD:$AD,Frequency!$B71,'OTV-广告位'!$AE:$AE,'OTV-广告位'!$B$6)</f>
        <v>0</v>
      </c>
      <c r="AB71" s="22">
        <f>SUMIFS('OTV-广告位'!$AK:$AK,'OTV-广告位'!$AF:$AF,Frequency!AB$63,'OTV-广告位'!$AD:$AD,Frequency!$B71,'OTV-广告位'!$AE:$AE,'OTV-广告位'!$B$6)</f>
        <v>0</v>
      </c>
      <c r="AC71" s="22">
        <f>SUMIFS('OTV-广告位'!$AK:$AK,'OTV-广告位'!$AF:$AF,Frequency!AC$63,'OTV-广告位'!$AD:$AD,Frequency!$B71,'OTV-广告位'!$AE:$AE,'OTV-广告位'!$B$6)</f>
        <v>0</v>
      </c>
      <c r="AD71" s="22">
        <f>SUMIFS('OTV-广告位'!$AK:$AK,'OTV-广告位'!$AF:$AF,Frequency!AD$63,'OTV-广告位'!$AD:$AD,Frequency!$B71,'OTV-广告位'!$B:$B,'OTV-广告位'!$B$6)</f>
        <v>0</v>
      </c>
      <c r="AE71" s="22">
        <f>SUMIFS('OTV-广告位'!$AK:$AK,'OTV-广告位'!$AF:$AF,Frequency!AE$63,'OTV-广告位'!$AD:$AD,Frequency!$B71,'OTV-广告位'!$B:$B,'OTV-广告位'!$B$6)</f>
        <v>0</v>
      </c>
      <c r="AF71" s="22">
        <f>SUMIFS('OTV-广告位'!$AL:$AL,'OTV-广告位'!$AF:$AF,Frequency!AF$63,'OTV-广告位'!$AD:$AD,Frequency!$B71,'OTV-广告位'!$AE:$AE,'OTV-广告位'!$AE$6)</f>
        <v>0</v>
      </c>
      <c r="AG71" s="22">
        <f>SUMIFS('OTV-广告位'!$AL:$AL,'OTV-广告位'!$AF:$AF,Frequency!AG$63,'OTV-广告位'!$AD:$AD,Frequency!$B71,'OTV-广告位'!$AE:$AE,'OTV-广告位'!$AE$6)</f>
        <v>0</v>
      </c>
      <c r="AH71" s="22">
        <f>SUMIFS('OTV-广告位'!$AL:$AL,'OTV-广告位'!$AF:$AF,Frequency!AH$63,'OTV-广告位'!$AD:$AD,Frequency!$B71,'OTV-广告位'!$AE:$AE,'OTV-广告位'!$AE$6)</f>
        <v>0</v>
      </c>
      <c r="AI71" s="22">
        <f>SUMIFS('OTV-广告位'!$AL:$AL,'OTV-广告位'!$AF:$AF,Frequency!AI$63,'OTV-广告位'!$AD:$AD,Frequency!$B71,'OTV-广告位'!$B:$B,'OTV-广告位'!$B$6)</f>
        <v>0</v>
      </c>
      <c r="AJ71" s="22">
        <f>SUMIFS('OTV-广告位'!$AL:$AL,'OTV-广告位'!$AF:$AF,Frequency!AJ$63,'OTV-广告位'!$AD:$AD,Frequency!$B71,'OTV-广告位'!$B:$B,'OTV-广告位'!$B$6)</f>
        <v>0</v>
      </c>
      <c r="AK71" s="22">
        <f>SUMIFS('OTV-广告位'!$AM:$AM,'OTV-广告位'!$AF:$AF,Frequency!AK$63,'OTV-广告位'!$AD:$AD,Frequency!$B71,'OTV-广告位'!$AE:$AE,'OTV-广告位'!$AE$6)</f>
        <v>0</v>
      </c>
      <c r="AL71" s="22">
        <f>SUMIFS('OTV-广告位'!$AM:$AM,'OTV-广告位'!$AF:$AF,Frequency!AL$63,'OTV-广告位'!$AD:$AD,Frequency!$B71,'OTV-广告位'!$AE:$AE,'OTV-广告位'!$AE$6)</f>
        <v>0</v>
      </c>
      <c r="AM71" s="22">
        <f>SUMIFS('OTV-广告位'!$AM:$AM,'OTV-广告位'!$AF:$AF,Frequency!AM$63,'OTV-广告位'!$AD:$AD,Frequency!$B71,'OTV-广告位'!$AE:$AE,'OTV-广告位'!$AE$6)</f>
        <v>0</v>
      </c>
      <c r="AN71" s="22">
        <f>SUMIFS('OTV-广告位'!$AM:$AM,'OTV-广告位'!$AF:$AF,Frequency!AN$63,'OTV-广告位'!$AD:$AD,Frequency!$B71,'OTV-广告位'!$B:$B,'OTV-广告位'!$B$6)</f>
        <v>0</v>
      </c>
      <c r="AO71" s="22">
        <f>SUMIFS('OTV-广告位'!$AM:$AM,'OTV-广告位'!$AF:$AF,Frequency!AO$63,'OTV-广告位'!$AD:$AD,Frequency!$B71,'OTV-广告位'!$B:$B,'OTV-广告位'!$B$6)</f>
        <v>0</v>
      </c>
      <c r="AP71" s="22">
        <f>SUMIFS('OTV-广告位'!$AN:$AN,'OTV-广告位'!$AF:$AF,Frequency!AP$63,'OTV-广告位'!$AD:$AD,Frequency!$B71,'OTV-广告位'!$AE:$AE,'OTV-广告位'!$AE$6)</f>
        <v>0</v>
      </c>
      <c r="AQ71" s="22">
        <f>SUMIFS('OTV-广告位'!$AN:$AN,'OTV-广告位'!$AF:$AF,Frequency!AQ$63,'OTV-广告位'!$AD:$AD,Frequency!$B71,'OTV-广告位'!$AE:$AE,'OTV-广告位'!$AE$6)</f>
        <v>0</v>
      </c>
      <c r="AR71" s="22">
        <f>SUMIFS('OTV-广告位'!$AN:$AN,'OTV-广告位'!$AF:$AF,Frequency!AR$63,'OTV-广告位'!$AD:$AD,Frequency!$B71,'OTV-广告位'!$AE:$AE,'OTV-广告位'!$AE$6)</f>
        <v>0</v>
      </c>
      <c r="AS71" s="22">
        <f>SUMIFS('OTV-广告位'!$AN:$AN,'OTV-广告位'!$AF:$AF,Frequency!AS$63,'OTV-广告位'!$AD:$AD,Frequency!$B71,'OTV-广告位'!$B:$B,'OTV-广告位'!$B$6)</f>
        <v>0</v>
      </c>
      <c r="AT71" s="22">
        <f>SUMIFS('OTV-广告位'!$AN:$AN,'OTV-广告位'!$AF:$AF,Frequency!AT$63,'OTV-广告位'!$AD:$AD,Frequency!$B71,'OTV-广告位'!$B:$B,'OTV-广告位'!$B$6)</f>
        <v>0</v>
      </c>
      <c r="AU71" s="22">
        <f>SUMIFS('OTV-广告位'!$AO:$AO,'OTV-广告位'!$AF:$AF,Frequency!AU$63,'OTV-广告位'!$AD:$AD,Frequency!$B71,'OTV-广告位'!$AE:$AE,'OTV-广告位'!$AE$6)</f>
        <v>0</v>
      </c>
      <c r="AV71" s="22">
        <f>SUMIFS('OTV-广告位'!$AO:$AO,'OTV-广告位'!$AF:$AF,Frequency!AV$63,'OTV-广告位'!$AD:$AD,Frequency!$B71,'OTV-广告位'!$AE:$AE,'OTV-广告位'!$AE$6)</f>
        <v>0</v>
      </c>
      <c r="AW71" s="22">
        <f>SUMIFS('OTV-广告位'!$AO:$AO,'OTV-广告位'!$AF:$AF,Frequency!AW$63,'OTV-广告位'!$AD:$AD,Frequency!$B71,'OTV-广告位'!$AE:$AE,'OTV-广告位'!$AE$6)</f>
        <v>0</v>
      </c>
      <c r="AX71" s="22">
        <f>SUMIFS('OTV-广告位'!$AO:$AO,'OTV-广告位'!$AF:$AF,Frequency!AX$63,'OTV-广告位'!$AD:$AD,Frequency!$B71,'OTV-广告位'!$B:$B,'OTV-广告位'!$B$6)</f>
        <v>0</v>
      </c>
      <c r="AY71" s="22">
        <f>SUMIFS('OTV-广告位'!$AO:$AO,'OTV-广告位'!$AF:$AF,Frequency!AY$63,'OTV-广告位'!$AD:$AD,Frequency!$B71,'OTV-广告位'!$B:$B,'OTV-广告位'!$B$6)</f>
        <v>0</v>
      </c>
      <c r="AZ71" s="22">
        <f>SUMIFS('OTV-广告位'!$AP:$AP,'OTV-广告位'!$AF:$AF,Frequency!AZ$63,'OTV-广告位'!$AD:$AD,Frequency!$B71,'OTV-广告位'!$AE:$AE,'OTV-广告位'!$AE$6)</f>
        <v>0</v>
      </c>
      <c r="BA71" s="22">
        <f>SUMIFS('OTV-广告位'!$AP:$AP,'OTV-广告位'!$AF:$AF,Frequency!BA$63,'OTV-广告位'!$AD:$AD,Frequency!$B71,'OTV-广告位'!$AE:$AE,'OTV-广告位'!$AE$6)</f>
        <v>0</v>
      </c>
      <c r="BB71" s="22">
        <f>SUMIFS('OTV-广告位'!$AP:$AP,'OTV-广告位'!$AF:$AF,Frequency!BB$63,'OTV-广告位'!$AD:$AD,Frequency!$B71,'OTV-广告位'!$AE:$AE,'OTV-广告位'!$AE$6)</f>
        <v>0</v>
      </c>
      <c r="BC71" s="22">
        <f>SUMIFS('OTV-广告位'!$AP:$AP,'OTV-广告位'!$AF:$AF,Frequency!BC$63,'OTV-广告位'!$AD:$AD,Frequency!$B71,'OTV-广告位'!$B:$B,'OTV-广告位'!$B$6)</f>
        <v>0</v>
      </c>
      <c r="BD71" s="22">
        <f>SUMIFS('OTV-广告位'!$AP:$AP,'OTV-广告位'!$AF:$AF,Frequency!BD$63,'OTV-广告位'!$AD:$AD,Frequency!$B71,'OTV-广告位'!$B:$B,'OTV-广告位'!$B$6)</f>
        <v>0</v>
      </c>
    </row>
    <row r="72" spans="2:56" hidden="1">
      <c r="B72" s="42" t="s">
        <v>120</v>
      </c>
      <c r="C72" s="26" t="e">
        <f t="shared" si="70"/>
        <v>#DIV/0!</v>
      </c>
      <c r="D72" s="26" t="e">
        <f t="shared" si="71"/>
        <v>#DIV/0!</v>
      </c>
      <c r="E72" s="26" t="e">
        <f t="shared" si="72"/>
        <v>#DIV/0!</v>
      </c>
      <c r="F72" s="26" t="e">
        <f t="shared" si="73"/>
        <v>#DIV/0!</v>
      </c>
      <c r="G72" s="26" t="e">
        <f t="shared" si="74"/>
        <v>#DIV/0!</v>
      </c>
      <c r="I72" s="19" t="str">
        <f t="shared" si="82"/>
        <v>成都</v>
      </c>
      <c r="J72" s="68" t="e">
        <f t="shared" si="76"/>
        <v>#DIV/0!</v>
      </c>
      <c r="K72" s="68" t="e">
        <f t="shared" si="77"/>
        <v>#DIV/0!</v>
      </c>
      <c r="L72" s="68" t="e">
        <f t="shared" si="78"/>
        <v>#DIV/0!</v>
      </c>
      <c r="M72" s="68" t="e">
        <f t="shared" si="79"/>
        <v>#DIV/0!</v>
      </c>
      <c r="N72" s="68" t="e">
        <f t="shared" si="80"/>
        <v>#DIV/0!</v>
      </c>
      <c r="P72" s="62" t="str">
        <f t="shared" si="81"/>
        <v>成都</v>
      </c>
      <c r="Q72" s="22">
        <f>SUMIFS('OTV-广告位'!$AG:$AG,'OTV-广告位'!$AF:$AF,Frequency!Q$63,'OTV-广告位'!$AD:$AD,Frequency!$B72,'OTV-广告位'!$AE:$AE,'OTV-广告位'!$AE$6)</f>
        <v>0</v>
      </c>
      <c r="R72" s="22">
        <f>SUMIFS('OTV-广告位'!$AG:$AG,'OTV-广告位'!$AF:$AF,Frequency!R$63,'OTV-广告位'!$AD:$AD,Frequency!$B72,'OTV-广告位'!$AE:$AE,'OTV-广告位'!$AE$6)</f>
        <v>0</v>
      </c>
      <c r="S72" s="22">
        <f>SUMIFS('OTV-广告位'!$AG:$AG,'OTV-广告位'!$AF:$AF,Frequency!S$63,'OTV-广告位'!$AD:$AD,Frequency!$B72,'OTV-广告位'!$AE:$AE,'OTV-广告位'!$AE$6)</f>
        <v>0</v>
      </c>
      <c r="T72" s="22">
        <f>SUMIFS('OTV-广告位'!$AG:$AG,'OTV-广告位'!$AF:$AF,Frequency!T$63,'OTV-广告位'!$AD:$AD,Frequency!$B72,'OTV-广告位'!$B:$B,'OTV-广告位'!$B$6)</f>
        <v>0</v>
      </c>
      <c r="U72" s="22">
        <f>SUMIFS('OTV-广告位'!$AG:$AG,'OTV-广告位'!$AF:$AF,Frequency!U$63,'OTV-广告位'!$AD:$AD,Frequency!$B72,'OTV-广告位'!$B:$B,'OTV-广告位'!$B$6)</f>
        <v>0</v>
      </c>
      <c r="V72" s="22">
        <f>SUMIFS('OTV-广告位'!$AI:$AI,'OTV-广告位'!$AF:$AF,Frequency!V$63,'OTV-广告位'!$AD:$AD,Frequency!$B72,'OTV-广告位'!$AE:$AE,'OTV-广告位'!$AE$6)</f>
        <v>0</v>
      </c>
      <c r="W72" s="22">
        <f>SUMIFS('OTV-广告位'!$AI:$AI,'OTV-广告位'!$AF:$AF,Frequency!W$63,'OTV-广告位'!$AD:$AD,Frequency!$B72,'OTV-广告位'!$AE:$AE,'OTV-广告位'!$AE$6)</f>
        <v>0</v>
      </c>
      <c r="X72" s="22">
        <f>SUMIFS('OTV-广告位'!$AI:$AI,'OTV-广告位'!$AF:$AF,Frequency!X$63,'OTV-广告位'!$AD:$AD,Frequency!$B72,'OTV-广告位'!$AE:$AE,'OTV-广告位'!$AE$6)</f>
        <v>0</v>
      </c>
      <c r="Y72" s="22">
        <f>SUMIFS('OTV-广告位'!$AI:$AI,'OTV-广告位'!$AF:$AF,Frequency!Y$63,'OTV-广告位'!$AD:$AD,Frequency!$B72,'OTV-广告位'!$B:$B,'OTV-广告位'!$B$6)</f>
        <v>0</v>
      </c>
      <c r="Z72" s="22">
        <f>SUMIFS('OTV-广告位'!$AI:$AI,'OTV-广告位'!$AF:$AF,Frequency!Z$63,'OTV-广告位'!$AD:$AD,Frequency!$B72,'OTV-广告位'!$B:$B,'OTV-广告位'!$B$6)</f>
        <v>0</v>
      </c>
      <c r="AA72" s="22">
        <f>SUMIFS('OTV-广告位'!$AK:$AK,'OTV-广告位'!$AF:$AF,Frequency!AA$63,'OTV-广告位'!$AD:$AD,Frequency!$B72,'OTV-广告位'!$AE:$AE,'OTV-广告位'!$B$6)</f>
        <v>0</v>
      </c>
      <c r="AB72" s="22">
        <f>SUMIFS('OTV-广告位'!$AK:$AK,'OTV-广告位'!$AF:$AF,Frequency!AB$63,'OTV-广告位'!$AD:$AD,Frequency!$B72,'OTV-广告位'!$AE:$AE,'OTV-广告位'!$B$6)</f>
        <v>0</v>
      </c>
      <c r="AC72" s="22">
        <f>SUMIFS('OTV-广告位'!$AK:$AK,'OTV-广告位'!$AF:$AF,Frequency!AC$63,'OTV-广告位'!$AD:$AD,Frequency!$B72,'OTV-广告位'!$AE:$AE,'OTV-广告位'!$B$6)</f>
        <v>0</v>
      </c>
      <c r="AD72" s="22">
        <f>SUMIFS('OTV-广告位'!$AK:$AK,'OTV-广告位'!$AF:$AF,Frequency!AD$63,'OTV-广告位'!$AD:$AD,Frequency!$B72,'OTV-广告位'!$B:$B,'OTV-广告位'!$B$6)</f>
        <v>0</v>
      </c>
      <c r="AE72" s="22">
        <f>SUMIFS('OTV-广告位'!$AK:$AK,'OTV-广告位'!$AF:$AF,Frequency!AE$63,'OTV-广告位'!$AD:$AD,Frequency!$B72,'OTV-广告位'!$B:$B,'OTV-广告位'!$B$6)</f>
        <v>0</v>
      </c>
      <c r="AF72" s="22">
        <f>SUMIFS('OTV-广告位'!$AL:$AL,'OTV-广告位'!$AF:$AF,Frequency!AF$63,'OTV-广告位'!$AD:$AD,Frequency!$B72,'OTV-广告位'!$AE:$AE,'OTV-广告位'!$AE$6)</f>
        <v>0</v>
      </c>
      <c r="AG72" s="22">
        <f>SUMIFS('OTV-广告位'!$AL:$AL,'OTV-广告位'!$AF:$AF,Frequency!AG$63,'OTV-广告位'!$AD:$AD,Frequency!$B72,'OTV-广告位'!$AE:$AE,'OTV-广告位'!$AE$6)</f>
        <v>0</v>
      </c>
      <c r="AH72" s="22">
        <f>SUMIFS('OTV-广告位'!$AL:$AL,'OTV-广告位'!$AF:$AF,Frequency!AH$63,'OTV-广告位'!$AD:$AD,Frequency!$B72,'OTV-广告位'!$AE:$AE,'OTV-广告位'!$AE$6)</f>
        <v>0</v>
      </c>
      <c r="AI72" s="22">
        <f>SUMIFS('OTV-广告位'!$AL:$AL,'OTV-广告位'!$AF:$AF,Frequency!AI$63,'OTV-广告位'!$AD:$AD,Frequency!$B72,'OTV-广告位'!$B:$B,'OTV-广告位'!$B$6)</f>
        <v>0</v>
      </c>
      <c r="AJ72" s="22">
        <f>SUMIFS('OTV-广告位'!$AL:$AL,'OTV-广告位'!$AF:$AF,Frequency!AJ$63,'OTV-广告位'!$AD:$AD,Frequency!$B72,'OTV-广告位'!$B:$B,'OTV-广告位'!$B$6)</f>
        <v>0</v>
      </c>
      <c r="AK72" s="22">
        <f>SUMIFS('OTV-广告位'!$AM:$AM,'OTV-广告位'!$AF:$AF,Frequency!AK$63,'OTV-广告位'!$AD:$AD,Frequency!$B72,'OTV-广告位'!$AE:$AE,'OTV-广告位'!$AE$6)</f>
        <v>0</v>
      </c>
      <c r="AL72" s="22">
        <f>SUMIFS('OTV-广告位'!$AM:$AM,'OTV-广告位'!$AF:$AF,Frequency!AL$63,'OTV-广告位'!$AD:$AD,Frequency!$B72,'OTV-广告位'!$AE:$AE,'OTV-广告位'!$AE$6)</f>
        <v>0</v>
      </c>
      <c r="AM72" s="22">
        <f>SUMIFS('OTV-广告位'!$AM:$AM,'OTV-广告位'!$AF:$AF,Frequency!AM$63,'OTV-广告位'!$AD:$AD,Frequency!$B72,'OTV-广告位'!$AE:$AE,'OTV-广告位'!$AE$6)</f>
        <v>0</v>
      </c>
      <c r="AN72" s="22">
        <f>SUMIFS('OTV-广告位'!$AM:$AM,'OTV-广告位'!$AF:$AF,Frequency!AN$63,'OTV-广告位'!$AD:$AD,Frequency!$B72,'OTV-广告位'!$B:$B,'OTV-广告位'!$B$6)</f>
        <v>0</v>
      </c>
      <c r="AO72" s="22">
        <f>SUMIFS('OTV-广告位'!$AM:$AM,'OTV-广告位'!$AF:$AF,Frequency!AO$63,'OTV-广告位'!$AD:$AD,Frequency!$B72,'OTV-广告位'!$B:$B,'OTV-广告位'!$B$6)</f>
        <v>0</v>
      </c>
      <c r="AP72" s="22">
        <f>SUMIFS('OTV-广告位'!$AN:$AN,'OTV-广告位'!$AF:$AF,Frequency!AP$63,'OTV-广告位'!$AD:$AD,Frequency!$B72,'OTV-广告位'!$AE:$AE,'OTV-广告位'!$AE$6)</f>
        <v>0</v>
      </c>
      <c r="AQ72" s="22">
        <f>SUMIFS('OTV-广告位'!$AN:$AN,'OTV-广告位'!$AF:$AF,Frequency!AQ$63,'OTV-广告位'!$AD:$AD,Frequency!$B72,'OTV-广告位'!$AE:$AE,'OTV-广告位'!$AE$6)</f>
        <v>0</v>
      </c>
      <c r="AR72" s="22">
        <f>SUMIFS('OTV-广告位'!$AN:$AN,'OTV-广告位'!$AF:$AF,Frequency!AR$63,'OTV-广告位'!$AD:$AD,Frequency!$B72,'OTV-广告位'!$AE:$AE,'OTV-广告位'!$AE$6)</f>
        <v>0</v>
      </c>
      <c r="AS72" s="22">
        <f>SUMIFS('OTV-广告位'!$AN:$AN,'OTV-广告位'!$AF:$AF,Frequency!AS$63,'OTV-广告位'!$AD:$AD,Frequency!$B72,'OTV-广告位'!$B:$B,'OTV-广告位'!$B$6)</f>
        <v>0</v>
      </c>
      <c r="AT72" s="22">
        <f>SUMIFS('OTV-广告位'!$AN:$AN,'OTV-广告位'!$AF:$AF,Frequency!AT$63,'OTV-广告位'!$AD:$AD,Frequency!$B72,'OTV-广告位'!$B:$B,'OTV-广告位'!$B$6)</f>
        <v>0</v>
      </c>
      <c r="AU72" s="22">
        <f>SUMIFS('OTV-广告位'!$AO:$AO,'OTV-广告位'!$AF:$AF,Frequency!AU$63,'OTV-广告位'!$AD:$AD,Frequency!$B72,'OTV-广告位'!$AE:$AE,'OTV-广告位'!$AE$6)</f>
        <v>0</v>
      </c>
      <c r="AV72" s="22">
        <f>SUMIFS('OTV-广告位'!$AO:$AO,'OTV-广告位'!$AF:$AF,Frequency!AV$63,'OTV-广告位'!$AD:$AD,Frequency!$B72,'OTV-广告位'!$AE:$AE,'OTV-广告位'!$AE$6)</f>
        <v>0</v>
      </c>
      <c r="AW72" s="22">
        <f>SUMIFS('OTV-广告位'!$AO:$AO,'OTV-广告位'!$AF:$AF,Frequency!AW$63,'OTV-广告位'!$AD:$AD,Frequency!$B72,'OTV-广告位'!$AE:$AE,'OTV-广告位'!$AE$6)</f>
        <v>0</v>
      </c>
      <c r="AX72" s="22">
        <f>SUMIFS('OTV-广告位'!$AO:$AO,'OTV-广告位'!$AF:$AF,Frequency!AX$63,'OTV-广告位'!$AD:$AD,Frequency!$B72,'OTV-广告位'!$B:$B,'OTV-广告位'!$B$6)</f>
        <v>0</v>
      </c>
      <c r="AY72" s="22">
        <f>SUMIFS('OTV-广告位'!$AO:$AO,'OTV-广告位'!$AF:$AF,Frequency!AY$63,'OTV-广告位'!$AD:$AD,Frequency!$B72,'OTV-广告位'!$B:$B,'OTV-广告位'!$B$6)</f>
        <v>0</v>
      </c>
      <c r="AZ72" s="22">
        <f>SUMIFS('OTV-广告位'!$AP:$AP,'OTV-广告位'!$AF:$AF,Frequency!AZ$63,'OTV-广告位'!$AD:$AD,Frequency!$B72,'OTV-广告位'!$AE:$AE,'OTV-广告位'!$AE$6)</f>
        <v>0</v>
      </c>
      <c r="BA72" s="22">
        <f>SUMIFS('OTV-广告位'!$AP:$AP,'OTV-广告位'!$AF:$AF,Frequency!BA$63,'OTV-广告位'!$AD:$AD,Frequency!$B72,'OTV-广告位'!$AE:$AE,'OTV-广告位'!$AE$6)</f>
        <v>0</v>
      </c>
      <c r="BB72" s="22">
        <f>SUMIFS('OTV-广告位'!$AP:$AP,'OTV-广告位'!$AF:$AF,Frequency!BB$63,'OTV-广告位'!$AD:$AD,Frequency!$B72,'OTV-广告位'!$AE:$AE,'OTV-广告位'!$AE$6)</f>
        <v>0</v>
      </c>
      <c r="BC72" s="22">
        <f>SUMIFS('OTV-广告位'!$AP:$AP,'OTV-广告位'!$AF:$AF,Frequency!BC$63,'OTV-广告位'!$AD:$AD,Frequency!$B72,'OTV-广告位'!$B:$B,'OTV-广告位'!$B$6)</f>
        <v>0</v>
      </c>
      <c r="BD72" s="22">
        <f>SUMIFS('OTV-广告位'!$AP:$AP,'OTV-广告位'!$AF:$AF,Frequency!BD$63,'OTV-广告位'!$AD:$AD,Frequency!$B72,'OTV-广告位'!$B:$B,'OTV-广告位'!$B$6)</f>
        <v>0</v>
      </c>
    </row>
    <row r="73" spans="2:56" hidden="1">
      <c r="B73" s="42" t="s">
        <v>3</v>
      </c>
      <c r="C73" s="26" t="e">
        <f t="shared" si="70"/>
        <v>#DIV/0!</v>
      </c>
      <c r="D73" s="26" t="e">
        <f t="shared" si="71"/>
        <v>#DIV/0!</v>
      </c>
      <c r="E73" s="26" t="e">
        <f t="shared" si="72"/>
        <v>#DIV/0!</v>
      </c>
      <c r="F73" s="26" t="e">
        <f t="shared" si="73"/>
        <v>#DIV/0!</v>
      </c>
      <c r="G73" s="26" t="e">
        <f t="shared" si="74"/>
        <v>#DIV/0!</v>
      </c>
      <c r="I73" s="19" t="str">
        <f t="shared" si="82"/>
        <v>南京</v>
      </c>
      <c r="J73" s="68" t="e">
        <f t="shared" si="76"/>
        <v>#DIV/0!</v>
      </c>
      <c r="K73" s="68" t="e">
        <f t="shared" si="77"/>
        <v>#DIV/0!</v>
      </c>
      <c r="L73" s="68" t="e">
        <f t="shared" si="78"/>
        <v>#DIV/0!</v>
      </c>
      <c r="M73" s="68" t="e">
        <f t="shared" si="79"/>
        <v>#DIV/0!</v>
      </c>
      <c r="N73" s="68" t="e">
        <f t="shared" si="80"/>
        <v>#DIV/0!</v>
      </c>
      <c r="P73" s="62" t="str">
        <f t="shared" si="81"/>
        <v>南京</v>
      </c>
      <c r="Q73" s="22">
        <f>SUMIFS('OTV-广告位'!$AG:$AG,'OTV-广告位'!$AF:$AF,Frequency!Q$63,'OTV-广告位'!$AD:$AD,Frequency!$B73,'OTV-广告位'!$AE:$AE,'OTV-广告位'!$AE$6)</f>
        <v>0</v>
      </c>
      <c r="R73" s="22">
        <f>SUMIFS('OTV-广告位'!$AG:$AG,'OTV-广告位'!$AF:$AF,Frequency!R$63,'OTV-广告位'!$AD:$AD,Frequency!$B73,'OTV-广告位'!$AE:$AE,'OTV-广告位'!$AE$6)</f>
        <v>0</v>
      </c>
      <c r="S73" s="22">
        <f>SUMIFS('OTV-广告位'!$AG:$AG,'OTV-广告位'!$AF:$AF,Frequency!S$63,'OTV-广告位'!$AD:$AD,Frequency!$B73,'OTV-广告位'!$AE:$AE,'OTV-广告位'!$AE$6)</f>
        <v>0</v>
      </c>
      <c r="T73" s="22">
        <f>SUMIFS('OTV-广告位'!$AG:$AG,'OTV-广告位'!$AF:$AF,Frequency!T$63,'OTV-广告位'!$AD:$AD,Frequency!$B73,'OTV-广告位'!$B:$B,'OTV-广告位'!$B$6)</f>
        <v>0</v>
      </c>
      <c r="U73" s="22">
        <f>SUMIFS('OTV-广告位'!$AG:$AG,'OTV-广告位'!$AF:$AF,Frequency!U$63,'OTV-广告位'!$AD:$AD,Frequency!$B73,'OTV-广告位'!$B:$B,'OTV-广告位'!$B$6)</f>
        <v>0</v>
      </c>
      <c r="V73" s="22">
        <f>SUMIFS('OTV-广告位'!$AI:$AI,'OTV-广告位'!$AF:$AF,Frequency!V$63,'OTV-广告位'!$AD:$AD,Frequency!$B73,'OTV-广告位'!$AE:$AE,'OTV-广告位'!$AE$6)</f>
        <v>0</v>
      </c>
      <c r="W73" s="22">
        <f>SUMIFS('OTV-广告位'!$AI:$AI,'OTV-广告位'!$AF:$AF,Frequency!W$63,'OTV-广告位'!$AD:$AD,Frequency!$B73,'OTV-广告位'!$AE:$AE,'OTV-广告位'!$AE$6)</f>
        <v>0</v>
      </c>
      <c r="X73" s="22">
        <f>SUMIFS('OTV-广告位'!$AI:$AI,'OTV-广告位'!$AF:$AF,Frequency!X$63,'OTV-广告位'!$AD:$AD,Frequency!$B73,'OTV-广告位'!$AE:$AE,'OTV-广告位'!$AE$6)</f>
        <v>0</v>
      </c>
      <c r="Y73" s="22">
        <f>SUMIFS('OTV-广告位'!$AI:$AI,'OTV-广告位'!$AF:$AF,Frequency!Y$63,'OTV-广告位'!$AD:$AD,Frequency!$B73,'OTV-广告位'!$B:$B,'OTV-广告位'!$B$6)</f>
        <v>0</v>
      </c>
      <c r="Z73" s="22">
        <f>SUMIFS('OTV-广告位'!$AI:$AI,'OTV-广告位'!$AF:$AF,Frequency!Z$63,'OTV-广告位'!$AD:$AD,Frequency!$B73,'OTV-广告位'!$B:$B,'OTV-广告位'!$B$6)</f>
        <v>0</v>
      </c>
      <c r="AA73" s="22">
        <f>SUMIFS('OTV-广告位'!$AK:$AK,'OTV-广告位'!$AF:$AF,Frequency!AA$63,'OTV-广告位'!$AD:$AD,Frequency!$B73,'OTV-广告位'!$AE:$AE,'OTV-广告位'!$B$6)</f>
        <v>0</v>
      </c>
      <c r="AB73" s="22">
        <f>SUMIFS('OTV-广告位'!$AK:$AK,'OTV-广告位'!$AF:$AF,Frequency!AB$63,'OTV-广告位'!$AD:$AD,Frequency!$B73,'OTV-广告位'!$AE:$AE,'OTV-广告位'!$B$6)</f>
        <v>0</v>
      </c>
      <c r="AC73" s="22">
        <f>SUMIFS('OTV-广告位'!$AK:$AK,'OTV-广告位'!$AF:$AF,Frequency!AC$63,'OTV-广告位'!$AD:$AD,Frequency!$B73,'OTV-广告位'!$AE:$AE,'OTV-广告位'!$B$6)</f>
        <v>0</v>
      </c>
      <c r="AD73" s="22">
        <f>SUMIFS('OTV-广告位'!$AK:$AK,'OTV-广告位'!$AF:$AF,Frequency!AD$63,'OTV-广告位'!$AD:$AD,Frequency!$B73,'OTV-广告位'!$B:$B,'OTV-广告位'!$B$6)</f>
        <v>0</v>
      </c>
      <c r="AE73" s="22">
        <f>SUMIFS('OTV-广告位'!$AK:$AK,'OTV-广告位'!$AF:$AF,Frequency!AE$63,'OTV-广告位'!$AD:$AD,Frequency!$B73,'OTV-广告位'!$B:$B,'OTV-广告位'!$B$6)</f>
        <v>0</v>
      </c>
      <c r="AF73" s="22">
        <f>SUMIFS('OTV-广告位'!$AL:$AL,'OTV-广告位'!$AF:$AF,Frequency!AF$63,'OTV-广告位'!$AD:$AD,Frequency!$B73,'OTV-广告位'!$AE:$AE,'OTV-广告位'!$AE$6)</f>
        <v>0</v>
      </c>
      <c r="AG73" s="22">
        <f>SUMIFS('OTV-广告位'!$AL:$AL,'OTV-广告位'!$AF:$AF,Frequency!AG$63,'OTV-广告位'!$AD:$AD,Frequency!$B73,'OTV-广告位'!$AE:$AE,'OTV-广告位'!$AE$6)</f>
        <v>0</v>
      </c>
      <c r="AH73" s="22">
        <f>SUMIFS('OTV-广告位'!$AL:$AL,'OTV-广告位'!$AF:$AF,Frequency!AH$63,'OTV-广告位'!$AD:$AD,Frequency!$B73,'OTV-广告位'!$AE:$AE,'OTV-广告位'!$AE$6)</f>
        <v>0</v>
      </c>
      <c r="AI73" s="22">
        <f>SUMIFS('OTV-广告位'!$AL:$AL,'OTV-广告位'!$AF:$AF,Frequency!AI$63,'OTV-广告位'!$AD:$AD,Frequency!$B73,'OTV-广告位'!$B:$B,'OTV-广告位'!$B$6)</f>
        <v>0</v>
      </c>
      <c r="AJ73" s="22">
        <f>SUMIFS('OTV-广告位'!$AL:$AL,'OTV-广告位'!$AF:$AF,Frequency!AJ$63,'OTV-广告位'!$AD:$AD,Frequency!$B73,'OTV-广告位'!$B:$B,'OTV-广告位'!$B$6)</f>
        <v>0</v>
      </c>
      <c r="AK73" s="22">
        <f>SUMIFS('OTV-广告位'!$AM:$AM,'OTV-广告位'!$AF:$AF,Frequency!AK$63,'OTV-广告位'!$AD:$AD,Frequency!$B73,'OTV-广告位'!$AE:$AE,'OTV-广告位'!$AE$6)</f>
        <v>0</v>
      </c>
      <c r="AL73" s="22">
        <f>SUMIFS('OTV-广告位'!$AM:$AM,'OTV-广告位'!$AF:$AF,Frequency!AL$63,'OTV-广告位'!$AD:$AD,Frequency!$B73,'OTV-广告位'!$AE:$AE,'OTV-广告位'!$AE$6)</f>
        <v>0</v>
      </c>
      <c r="AM73" s="22">
        <f>SUMIFS('OTV-广告位'!$AM:$AM,'OTV-广告位'!$AF:$AF,Frequency!AM$63,'OTV-广告位'!$AD:$AD,Frequency!$B73,'OTV-广告位'!$AE:$AE,'OTV-广告位'!$AE$6)</f>
        <v>0</v>
      </c>
      <c r="AN73" s="22">
        <f>SUMIFS('OTV-广告位'!$AM:$AM,'OTV-广告位'!$AF:$AF,Frequency!AN$63,'OTV-广告位'!$AD:$AD,Frequency!$B73,'OTV-广告位'!$B:$B,'OTV-广告位'!$B$6)</f>
        <v>0</v>
      </c>
      <c r="AO73" s="22">
        <f>SUMIFS('OTV-广告位'!$AM:$AM,'OTV-广告位'!$AF:$AF,Frequency!AO$63,'OTV-广告位'!$AD:$AD,Frequency!$B73,'OTV-广告位'!$B:$B,'OTV-广告位'!$B$6)</f>
        <v>0</v>
      </c>
      <c r="AP73" s="22">
        <f>SUMIFS('OTV-广告位'!$AN:$AN,'OTV-广告位'!$AF:$AF,Frequency!AP$63,'OTV-广告位'!$AD:$AD,Frequency!$B73,'OTV-广告位'!$AE:$AE,'OTV-广告位'!$AE$6)</f>
        <v>0</v>
      </c>
      <c r="AQ73" s="22">
        <f>SUMIFS('OTV-广告位'!$AN:$AN,'OTV-广告位'!$AF:$AF,Frequency!AQ$63,'OTV-广告位'!$AD:$AD,Frequency!$B73,'OTV-广告位'!$AE:$AE,'OTV-广告位'!$AE$6)</f>
        <v>0</v>
      </c>
      <c r="AR73" s="22">
        <f>SUMIFS('OTV-广告位'!$AN:$AN,'OTV-广告位'!$AF:$AF,Frequency!AR$63,'OTV-广告位'!$AD:$AD,Frequency!$B73,'OTV-广告位'!$AE:$AE,'OTV-广告位'!$AE$6)</f>
        <v>0</v>
      </c>
      <c r="AS73" s="22">
        <f>SUMIFS('OTV-广告位'!$AN:$AN,'OTV-广告位'!$AF:$AF,Frequency!AS$63,'OTV-广告位'!$AD:$AD,Frequency!$B73,'OTV-广告位'!$B:$B,'OTV-广告位'!$B$6)</f>
        <v>0</v>
      </c>
      <c r="AT73" s="22">
        <f>SUMIFS('OTV-广告位'!$AN:$AN,'OTV-广告位'!$AF:$AF,Frequency!AT$63,'OTV-广告位'!$AD:$AD,Frequency!$B73,'OTV-广告位'!$B:$B,'OTV-广告位'!$B$6)</f>
        <v>0</v>
      </c>
      <c r="AU73" s="22">
        <f>SUMIFS('OTV-广告位'!$AO:$AO,'OTV-广告位'!$AF:$AF,Frequency!AU$63,'OTV-广告位'!$AD:$AD,Frequency!$B73,'OTV-广告位'!$AE:$AE,'OTV-广告位'!$AE$6)</f>
        <v>0</v>
      </c>
      <c r="AV73" s="22">
        <f>SUMIFS('OTV-广告位'!$AO:$AO,'OTV-广告位'!$AF:$AF,Frequency!AV$63,'OTV-广告位'!$AD:$AD,Frequency!$B73,'OTV-广告位'!$AE:$AE,'OTV-广告位'!$AE$6)</f>
        <v>0</v>
      </c>
      <c r="AW73" s="22">
        <f>SUMIFS('OTV-广告位'!$AO:$AO,'OTV-广告位'!$AF:$AF,Frequency!AW$63,'OTV-广告位'!$AD:$AD,Frequency!$B73,'OTV-广告位'!$AE:$AE,'OTV-广告位'!$AE$6)</f>
        <v>0</v>
      </c>
      <c r="AX73" s="22">
        <f>SUMIFS('OTV-广告位'!$AO:$AO,'OTV-广告位'!$AF:$AF,Frequency!AX$63,'OTV-广告位'!$AD:$AD,Frequency!$B73,'OTV-广告位'!$B:$B,'OTV-广告位'!$B$6)</f>
        <v>0</v>
      </c>
      <c r="AY73" s="22">
        <f>SUMIFS('OTV-广告位'!$AO:$AO,'OTV-广告位'!$AF:$AF,Frequency!AY$63,'OTV-广告位'!$AD:$AD,Frequency!$B73,'OTV-广告位'!$B:$B,'OTV-广告位'!$B$6)</f>
        <v>0</v>
      </c>
      <c r="AZ73" s="22">
        <f>SUMIFS('OTV-广告位'!$AP:$AP,'OTV-广告位'!$AF:$AF,Frequency!AZ$63,'OTV-广告位'!$AD:$AD,Frequency!$B73,'OTV-广告位'!$AE:$AE,'OTV-广告位'!$AE$6)</f>
        <v>0</v>
      </c>
      <c r="BA73" s="22">
        <f>SUMIFS('OTV-广告位'!$AP:$AP,'OTV-广告位'!$AF:$AF,Frequency!BA$63,'OTV-广告位'!$AD:$AD,Frequency!$B73,'OTV-广告位'!$AE:$AE,'OTV-广告位'!$AE$6)</f>
        <v>0</v>
      </c>
      <c r="BB73" s="22">
        <f>SUMIFS('OTV-广告位'!$AP:$AP,'OTV-广告位'!$AF:$AF,Frequency!BB$63,'OTV-广告位'!$AD:$AD,Frequency!$B73,'OTV-广告位'!$AE:$AE,'OTV-广告位'!$AE$6)</f>
        <v>0</v>
      </c>
      <c r="BC73" s="22">
        <f>SUMIFS('OTV-广告位'!$AP:$AP,'OTV-广告位'!$AF:$AF,Frequency!BC$63,'OTV-广告位'!$AD:$AD,Frequency!$B73,'OTV-广告位'!$B:$B,'OTV-广告位'!$B$6)</f>
        <v>0</v>
      </c>
      <c r="BD73" s="22">
        <f>SUMIFS('OTV-广告位'!$AP:$AP,'OTV-广告位'!$AF:$AF,Frequency!BD$63,'OTV-广告位'!$AD:$AD,Frequency!$B73,'OTV-广告位'!$B:$B,'OTV-广告位'!$B$6)</f>
        <v>0</v>
      </c>
    </row>
    <row r="74" spans="2:56" hidden="1">
      <c r="B74" s="42" t="s">
        <v>121</v>
      </c>
      <c r="C74" s="26" t="e">
        <f t="shared" si="70"/>
        <v>#DIV/0!</v>
      </c>
      <c r="D74" s="26" t="e">
        <f t="shared" si="71"/>
        <v>#DIV/0!</v>
      </c>
      <c r="E74" s="26" t="e">
        <f t="shared" si="72"/>
        <v>#DIV/0!</v>
      </c>
      <c r="F74" s="26" t="e">
        <f t="shared" si="73"/>
        <v>#DIV/0!</v>
      </c>
      <c r="G74" s="26" t="e">
        <f t="shared" si="74"/>
        <v>#DIV/0!</v>
      </c>
      <c r="I74" s="19" t="str">
        <f t="shared" si="82"/>
        <v>武汉</v>
      </c>
      <c r="J74" s="68" t="e">
        <f t="shared" si="76"/>
        <v>#DIV/0!</v>
      </c>
      <c r="K74" s="68" t="e">
        <f t="shared" si="77"/>
        <v>#DIV/0!</v>
      </c>
      <c r="L74" s="68" t="e">
        <f t="shared" si="78"/>
        <v>#DIV/0!</v>
      </c>
      <c r="M74" s="68" t="e">
        <f t="shared" si="79"/>
        <v>#DIV/0!</v>
      </c>
      <c r="N74" s="68" t="e">
        <f t="shared" si="80"/>
        <v>#DIV/0!</v>
      </c>
      <c r="P74" s="62" t="str">
        <f t="shared" si="81"/>
        <v>武汉</v>
      </c>
      <c r="Q74" s="22">
        <f>SUMIFS('OTV-广告位'!$AG:$AG,'OTV-广告位'!$AF:$AF,Frequency!Q$63,'OTV-广告位'!$AD:$AD,Frequency!$B74,'OTV-广告位'!$AE:$AE,'OTV-广告位'!$AE$6)</f>
        <v>0</v>
      </c>
      <c r="R74" s="22">
        <f>SUMIFS('OTV-广告位'!$AG:$AG,'OTV-广告位'!$AF:$AF,Frequency!R$63,'OTV-广告位'!$AD:$AD,Frequency!$B74,'OTV-广告位'!$AE:$AE,'OTV-广告位'!$AE$6)</f>
        <v>0</v>
      </c>
      <c r="S74" s="22">
        <f>SUMIFS('OTV-广告位'!$AG:$AG,'OTV-广告位'!$AF:$AF,Frequency!S$63,'OTV-广告位'!$AD:$AD,Frequency!$B74,'OTV-广告位'!$AE:$AE,'OTV-广告位'!$AE$6)</f>
        <v>0</v>
      </c>
      <c r="T74" s="22">
        <f>SUMIFS('OTV-广告位'!$AG:$AG,'OTV-广告位'!$AF:$AF,Frequency!T$63,'OTV-广告位'!$AD:$AD,Frequency!$B74,'OTV-广告位'!$B:$B,'OTV-广告位'!$B$6)</f>
        <v>0</v>
      </c>
      <c r="U74" s="22">
        <f>SUMIFS('OTV-广告位'!$AG:$AG,'OTV-广告位'!$AF:$AF,Frequency!U$63,'OTV-广告位'!$AD:$AD,Frequency!$B74,'OTV-广告位'!$B:$B,'OTV-广告位'!$B$6)</f>
        <v>0</v>
      </c>
      <c r="V74" s="22">
        <f>SUMIFS('OTV-广告位'!$AI:$AI,'OTV-广告位'!$AF:$AF,Frequency!V$63,'OTV-广告位'!$AD:$AD,Frequency!$B74,'OTV-广告位'!$AE:$AE,'OTV-广告位'!$AE$6)</f>
        <v>0</v>
      </c>
      <c r="W74" s="22">
        <f>SUMIFS('OTV-广告位'!$AI:$AI,'OTV-广告位'!$AF:$AF,Frequency!W$63,'OTV-广告位'!$AD:$AD,Frequency!$B74,'OTV-广告位'!$AE:$AE,'OTV-广告位'!$AE$6)</f>
        <v>0</v>
      </c>
      <c r="X74" s="22">
        <f>SUMIFS('OTV-广告位'!$AI:$AI,'OTV-广告位'!$AF:$AF,Frequency!X$63,'OTV-广告位'!$AD:$AD,Frequency!$B74,'OTV-广告位'!$AE:$AE,'OTV-广告位'!$AE$6)</f>
        <v>0</v>
      </c>
      <c r="Y74" s="22">
        <f>SUMIFS('OTV-广告位'!$AI:$AI,'OTV-广告位'!$AF:$AF,Frequency!Y$63,'OTV-广告位'!$AD:$AD,Frequency!$B74,'OTV-广告位'!$B:$B,'OTV-广告位'!$B$6)</f>
        <v>0</v>
      </c>
      <c r="Z74" s="22">
        <f>SUMIFS('OTV-广告位'!$AI:$AI,'OTV-广告位'!$AF:$AF,Frequency!Z$63,'OTV-广告位'!$AD:$AD,Frequency!$B74,'OTV-广告位'!$B:$B,'OTV-广告位'!$B$6)</f>
        <v>0</v>
      </c>
      <c r="AA74" s="22">
        <f>SUMIFS('OTV-广告位'!$AK:$AK,'OTV-广告位'!$AF:$AF,Frequency!AA$63,'OTV-广告位'!$AD:$AD,Frequency!$B74,'OTV-广告位'!$AE:$AE,'OTV-广告位'!$B$6)</f>
        <v>0</v>
      </c>
      <c r="AB74" s="22">
        <f>SUMIFS('OTV-广告位'!$AK:$AK,'OTV-广告位'!$AF:$AF,Frequency!AB$63,'OTV-广告位'!$AD:$AD,Frequency!$B74,'OTV-广告位'!$AE:$AE,'OTV-广告位'!$B$6)</f>
        <v>0</v>
      </c>
      <c r="AC74" s="22">
        <f>SUMIFS('OTV-广告位'!$AK:$AK,'OTV-广告位'!$AF:$AF,Frequency!AC$63,'OTV-广告位'!$AD:$AD,Frequency!$B74,'OTV-广告位'!$AE:$AE,'OTV-广告位'!$B$6)</f>
        <v>0</v>
      </c>
      <c r="AD74" s="22">
        <f>SUMIFS('OTV-广告位'!$AK:$AK,'OTV-广告位'!$AF:$AF,Frequency!AD$63,'OTV-广告位'!$AD:$AD,Frequency!$B74,'OTV-广告位'!$B:$B,'OTV-广告位'!$B$6)</f>
        <v>0</v>
      </c>
      <c r="AE74" s="22">
        <f>SUMIFS('OTV-广告位'!$AK:$AK,'OTV-广告位'!$AF:$AF,Frequency!AE$63,'OTV-广告位'!$AD:$AD,Frequency!$B74,'OTV-广告位'!$B:$B,'OTV-广告位'!$B$6)</f>
        <v>0</v>
      </c>
      <c r="AF74" s="22">
        <f>SUMIFS('OTV-广告位'!$AL:$AL,'OTV-广告位'!$AF:$AF,Frequency!AF$63,'OTV-广告位'!$AD:$AD,Frequency!$B74,'OTV-广告位'!$AE:$AE,'OTV-广告位'!$AE$6)</f>
        <v>0</v>
      </c>
      <c r="AG74" s="22">
        <f>SUMIFS('OTV-广告位'!$AL:$AL,'OTV-广告位'!$AF:$AF,Frequency!AG$63,'OTV-广告位'!$AD:$AD,Frequency!$B74,'OTV-广告位'!$AE:$AE,'OTV-广告位'!$AE$6)</f>
        <v>0</v>
      </c>
      <c r="AH74" s="22">
        <f>SUMIFS('OTV-广告位'!$AL:$AL,'OTV-广告位'!$AF:$AF,Frequency!AH$63,'OTV-广告位'!$AD:$AD,Frequency!$B74,'OTV-广告位'!$AE:$AE,'OTV-广告位'!$AE$6)</f>
        <v>0</v>
      </c>
      <c r="AI74" s="22">
        <f>SUMIFS('OTV-广告位'!$AL:$AL,'OTV-广告位'!$AF:$AF,Frequency!AI$63,'OTV-广告位'!$AD:$AD,Frequency!$B74,'OTV-广告位'!$B:$B,'OTV-广告位'!$B$6)</f>
        <v>0</v>
      </c>
      <c r="AJ74" s="22">
        <f>SUMIFS('OTV-广告位'!$AL:$AL,'OTV-广告位'!$AF:$AF,Frequency!AJ$63,'OTV-广告位'!$AD:$AD,Frequency!$B74,'OTV-广告位'!$B:$B,'OTV-广告位'!$B$6)</f>
        <v>0</v>
      </c>
      <c r="AK74" s="22">
        <f>SUMIFS('OTV-广告位'!$AM:$AM,'OTV-广告位'!$AF:$AF,Frequency!AK$63,'OTV-广告位'!$AD:$AD,Frequency!$B74,'OTV-广告位'!$AE:$AE,'OTV-广告位'!$AE$6)</f>
        <v>0</v>
      </c>
      <c r="AL74" s="22">
        <f>SUMIFS('OTV-广告位'!$AM:$AM,'OTV-广告位'!$AF:$AF,Frequency!AL$63,'OTV-广告位'!$AD:$AD,Frequency!$B74,'OTV-广告位'!$AE:$AE,'OTV-广告位'!$AE$6)</f>
        <v>0</v>
      </c>
      <c r="AM74" s="22">
        <f>SUMIFS('OTV-广告位'!$AM:$AM,'OTV-广告位'!$AF:$AF,Frequency!AM$63,'OTV-广告位'!$AD:$AD,Frequency!$B74,'OTV-广告位'!$AE:$AE,'OTV-广告位'!$AE$6)</f>
        <v>0</v>
      </c>
      <c r="AN74" s="22">
        <f>SUMIFS('OTV-广告位'!$AM:$AM,'OTV-广告位'!$AF:$AF,Frequency!AN$63,'OTV-广告位'!$AD:$AD,Frequency!$B74,'OTV-广告位'!$B:$B,'OTV-广告位'!$B$6)</f>
        <v>0</v>
      </c>
      <c r="AO74" s="22">
        <f>SUMIFS('OTV-广告位'!$AM:$AM,'OTV-广告位'!$AF:$AF,Frequency!AO$63,'OTV-广告位'!$AD:$AD,Frequency!$B74,'OTV-广告位'!$B:$B,'OTV-广告位'!$B$6)</f>
        <v>0</v>
      </c>
      <c r="AP74" s="22">
        <f>SUMIFS('OTV-广告位'!$AN:$AN,'OTV-广告位'!$AF:$AF,Frequency!AP$63,'OTV-广告位'!$AD:$AD,Frequency!$B74,'OTV-广告位'!$AE:$AE,'OTV-广告位'!$AE$6)</f>
        <v>0</v>
      </c>
      <c r="AQ74" s="22">
        <f>SUMIFS('OTV-广告位'!$AN:$AN,'OTV-广告位'!$AF:$AF,Frequency!AQ$63,'OTV-广告位'!$AD:$AD,Frequency!$B74,'OTV-广告位'!$AE:$AE,'OTV-广告位'!$AE$6)</f>
        <v>0</v>
      </c>
      <c r="AR74" s="22">
        <f>SUMIFS('OTV-广告位'!$AN:$AN,'OTV-广告位'!$AF:$AF,Frequency!AR$63,'OTV-广告位'!$AD:$AD,Frequency!$B74,'OTV-广告位'!$AE:$AE,'OTV-广告位'!$AE$6)</f>
        <v>0</v>
      </c>
      <c r="AS74" s="22">
        <f>SUMIFS('OTV-广告位'!$AN:$AN,'OTV-广告位'!$AF:$AF,Frequency!AS$63,'OTV-广告位'!$AD:$AD,Frequency!$B74,'OTV-广告位'!$B:$B,'OTV-广告位'!$B$6)</f>
        <v>0</v>
      </c>
      <c r="AT74" s="22">
        <f>SUMIFS('OTV-广告位'!$AN:$AN,'OTV-广告位'!$AF:$AF,Frequency!AT$63,'OTV-广告位'!$AD:$AD,Frequency!$B74,'OTV-广告位'!$B:$B,'OTV-广告位'!$B$6)</f>
        <v>0</v>
      </c>
      <c r="AU74" s="22">
        <f>SUMIFS('OTV-广告位'!$AO:$AO,'OTV-广告位'!$AF:$AF,Frequency!AU$63,'OTV-广告位'!$AD:$AD,Frequency!$B74,'OTV-广告位'!$AE:$AE,'OTV-广告位'!$AE$6)</f>
        <v>0</v>
      </c>
      <c r="AV74" s="22">
        <f>SUMIFS('OTV-广告位'!$AO:$AO,'OTV-广告位'!$AF:$AF,Frequency!AV$63,'OTV-广告位'!$AD:$AD,Frequency!$B74,'OTV-广告位'!$AE:$AE,'OTV-广告位'!$AE$6)</f>
        <v>0</v>
      </c>
      <c r="AW74" s="22">
        <f>SUMIFS('OTV-广告位'!$AO:$AO,'OTV-广告位'!$AF:$AF,Frequency!AW$63,'OTV-广告位'!$AD:$AD,Frequency!$B74,'OTV-广告位'!$AE:$AE,'OTV-广告位'!$AE$6)</f>
        <v>0</v>
      </c>
      <c r="AX74" s="22">
        <f>SUMIFS('OTV-广告位'!$AO:$AO,'OTV-广告位'!$AF:$AF,Frequency!AX$63,'OTV-广告位'!$AD:$AD,Frequency!$B74,'OTV-广告位'!$B:$B,'OTV-广告位'!$B$6)</f>
        <v>0</v>
      </c>
      <c r="AY74" s="22">
        <f>SUMIFS('OTV-广告位'!$AO:$AO,'OTV-广告位'!$AF:$AF,Frequency!AY$63,'OTV-广告位'!$AD:$AD,Frequency!$B74,'OTV-广告位'!$B:$B,'OTV-广告位'!$B$6)</f>
        <v>0</v>
      </c>
      <c r="AZ74" s="22">
        <f>SUMIFS('OTV-广告位'!$AP:$AP,'OTV-广告位'!$AF:$AF,Frequency!AZ$63,'OTV-广告位'!$AD:$AD,Frequency!$B74,'OTV-广告位'!$AE:$AE,'OTV-广告位'!$AE$6)</f>
        <v>0</v>
      </c>
      <c r="BA74" s="22">
        <f>SUMIFS('OTV-广告位'!$AP:$AP,'OTV-广告位'!$AF:$AF,Frequency!BA$63,'OTV-广告位'!$AD:$AD,Frequency!$B74,'OTV-广告位'!$AE:$AE,'OTV-广告位'!$AE$6)</f>
        <v>0</v>
      </c>
      <c r="BB74" s="22">
        <f>SUMIFS('OTV-广告位'!$AP:$AP,'OTV-广告位'!$AF:$AF,Frequency!BB$63,'OTV-广告位'!$AD:$AD,Frequency!$B74,'OTV-广告位'!$AE:$AE,'OTV-广告位'!$AE$6)</f>
        <v>0</v>
      </c>
      <c r="BC74" s="22">
        <f>SUMIFS('OTV-广告位'!$AP:$AP,'OTV-广告位'!$AF:$AF,Frequency!BC$63,'OTV-广告位'!$AD:$AD,Frequency!$B74,'OTV-广告位'!$B:$B,'OTV-广告位'!$B$6)</f>
        <v>0</v>
      </c>
      <c r="BD74" s="22">
        <f>SUMIFS('OTV-广告位'!$AP:$AP,'OTV-广告位'!$AF:$AF,Frequency!BD$63,'OTV-广告位'!$AD:$AD,Frequency!$B74,'OTV-广告位'!$B:$B,'OTV-广告位'!$B$6)</f>
        <v>0</v>
      </c>
    </row>
    <row r="75" spans="2:56" hidden="1">
      <c r="B75" s="42" t="s">
        <v>122</v>
      </c>
      <c r="C75" s="26" t="e">
        <f t="shared" si="70"/>
        <v>#DIV/0!</v>
      </c>
      <c r="D75" s="26" t="e">
        <f t="shared" si="71"/>
        <v>#DIV/0!</v>
      </c>
      <c r="E75" s="26" t="e">
        <f t="shared" si="72"/>
        <v>#DIV/0!</v>
      </c>
      <c r="F75" s="26" t="e">
        <f t="shared" si="73"/>
        <v>#DIV/0!</v>
      </c>
      <c r="G75" s="26" t="e">
        <f t="shared" si="74"/>
        <v>#DIV/0!</v>
      </c>
      <c r="I75" s="19" t="str">
        <f t="shared" si="82"/>
        <v>济南</v>
      </c>
      <c r="J75" s="68" t="e">
        <f t="shared" si="76"/>
        <v>#DIV/0!</v>
      </c>
      <c r="K75" s="68" t="e">
        <f t="shared" si="77"/>
        <v>#DIV/0!</v>
      </c>
      <c r="L75" s="68" t="e">
        <f t="shared" si="78"/>
        <v>#DIV/0!</v>
      </c>
      <c r="M75" s="68" t="e">
        <f t="shared" si="79"/>
        <v>#DIV/0!</v>
      </c>
      <c r="N75" s="68" t="e">
        <f t="shared" si="80"/>
        <v>#DIV/0!</v>
      </c>
      <c r="P75" s="62" t="str">
        <f t="shared" si="81"/>
        <v>济南</v>
      </c>
      <c r="Q75" s="22">
        <f>SUMIFS('OTV-广告位'!$AG:$AG,'OTV-广告位'!$AF:$AF,Frequency!Q$63,'OTV-广告位'!$AD:$AD,Frequency!$B75,'OTV-广告位'!$AE:$AE,'OTV-广告位'!$AE$6)</f>
        <v>0</v>
      </c>
      <c r="R75" s="22">
        <f>SUMIFS('OTV-广告位'!$AG:$AG,'OTV-广告位'!$AF:$AF,Frequency!R$63,'OTV-广告位'!$AD:$AD,Frequency!$B75,'OTV-广告位'!$AE:$AE,'OTV-广告位'!$AE$6)</f>
        <v>0</v>
      </c>
      <c r="S75" s="22">
        <f>SUMIFS('OTV-广告位'!$AG:$AG,'OTV-广告位'!$AF:$AF,Frequency!S$63,'OTV-广告位'!$AD:$AD,Frequency!$B75,'OTV-广告位'!$AE:$AE,'OTV-广告位'!$AE$6)</f>
        <v>0</v>
      </c>
      <c r="T75" s="22">
        <f>SUMIFS('OTV-广告位'!$AG:$AG,'OTV-广告位'!$AF:$AF,Frequency!T$63,'OTV-广告位'!$AD:$AD,Frequency!$B75,'OTV-广告位'!$B:$B,'OTV-广告位'!$B$6)</f>
        <v>0</v>
      </c>
      <c r="U75" s="22">
        <f>SUMIFS('OTV-广告位'!$AG:$AG,'OTV-广告位'!$AF:$AF,Frequency!U$63,'OTV-广告位'!$AD:$AD,Frequency!$B75,'OTV-广告位'!$B:$B,'OTV-广告位'!$B$6)</f>
        <v>0</v>
      </c>
      <c r="V75" s="22">
        <f>SUMIFS('OTV-广告位'!$AI:$AI,'OTV-广告位'!$AF:$AF,Frequency!V$63,'OTV-广告位'!$AD:$AD,Frequency!$B75,'OTV-广告位'!$AE:$AE,'OTV-广告位'!$AE$6)</f>
        <v>0</v>
      </c>
      <c r="W75" s="22">
        <f>SUMIFS('OTV-广告位'!$AI:$AI,'OTV-广告位'!$AF:$AF,Frequency!W$63,'OTV-广告位'!$AD:$AD,Frequency!$B75,'OTV-广告位'!$AE:$AE,'OTV-广告位'!$AE$6)</f>
        <v>0</v>
      </c>
      <c r="X75" s="22">
        <f>SUMIFS('OTV-广告位'!$AI:$AI,'OTV-广告位'!$AF:$AF,Frequency!X$63,'OTV-广告位'!$AD:$AD,Frequency!$B75,'OTV-广告位'!$AE:$AE,'OTV-广告位'!$AE$6)</f>
        <v>0</v>
      </c>
      <c r="Y75" s="22">
        <f>SUMIFS('OTV-广告位'!$AI:$AI,'OTV-广告位'!$AF:$AF,Frequency!Y$63,'OTV-广告位'!$AD:$AD,Frequency!$B75,'OTV-广告位'!$B:$B,'OTV-广告位'!$B$6)</f>
        <v>0</v>
      </c>
      <c r="Z75" s="22">
        <f>SUMIFS('OTV-广告位'!$AI:$AI,'OTV-广告位'!$AF:$AF,Frequency!Z$63,'OTV-广告位'!$AD:$AD,Frequency!$B75,'OTV-广告位'!$B:$B,'OTV-广告位'!$B$6)</f>
        <v>0</v>
      </c>
      <c r="AA75" s="22">
        <f>SUMIFS('OTV-广告位'!$AK:$AK,'OTV-广告位'!$AF:$AF,Frequency!AA$63,'OTV-广告位'!$AD:$AD,Frequency!$B75,'OTV-广告位'!$AE:$AE,'OTV-广告位'!$B$6)</f>
        <v>0</v>
      </c>
      <c r="AB75" s="22">
        <f>SUMIFS('OTV-广告位'!$AK:$AK,'OTV-广告位'!$AF:$AF,Frequency!AB$63,'OTV-广告位'!$AD:$AD,Frequency!$B75,'OTV-广告位'!$AE:$AE,'OTV-广告位'!$B$6)</f>
        <v>0</v>
      </c>
      <c r="AC75" s="22">
        <f>SUMIFS('OTV-广告位'!$AK:$AK,'OTV-广告位'!$AF:$AF,Frequency!AC$63,'OTV-广告位'!$AD:$AD,Frequency!$B75,'OTV-广告位'!$AE:$AE,'OTV-广告位'!$B$6)</f>
        <v>0</v>
      </c>
      <c r="AD75" s="22">
        <f>SUMIFS('OTV-广告位'!$AK:$AK,'OTV-广告位'!$AF:$AF,Frequency!AD$63,'OTV-广告位'!$AD:$AD,Frequency!$B75,'OTV-广告位'!$B:$B,'OTV-广告位'!$B$6)</f>
        <v>0</v>
      </c>
      <c r="AE75" s="22">
        <f>SUMIFS('OTV-广告位'!$AK:$AK,'OTV-广告位'!$AF:$AF,Frequency!AE$63,'OTV-广告位'!$AD:$AD,Frequency!$B75,'OTV-广告位'!$B:$B,'OTV-广告位'!$B$6)</f>
        <v>0</v>
      </c>
      <c r="AF75" s="22">
        <f>SUMIFS('OTV-广告位'!$AL:$AL,'OTV-广告位'!$AF:$AF,Frequency!AF$63,'OTV-广告位'!$AD:$AD,Frequency!$B75,'OTV-广告位'!$AE:$AE,'OTV-广告位'!$AE$6)</f>
        <v>0</v>
      </c>
      <c r="AG75" s="22">
        <f>SUMIFS('OTV-广告位'!$AL:$AL,'OTV-广告位'!$AF:$AF,Frequency!AG$63,'OTV-广告位'!$AD:$AD,Frequency!$B75,'OTV-广告位'!$AE:$AE,'OTV-广告位'!$AE$6)</f>
        <v>0</v>
      </c>
      <c r="AH75" s="22">
        <f>SUMIFS('OTV-广告位'!$AL:$AL,'OTV-广告位'!$AF:$AF,Frequency!AH$63,'OTV-广告位'!$AD:$AD,Frequency!$B75,'OTV-广告位'!$AE:$AE,'OTV-广告位'!$AE$6)</f>
        <v>0</v>
      </c>
      <c r="AI75" s="22">
        <f>SUMIFS('OTV-广告位'!$AL:$AL,'OTV-广告位'!$AF:$AF,Frequency!AI$63,'OTV-广告位'!$AD:$AD,Frequency!$B75,'OTV-广告位'!$B:$B,'OTV-广告位'!$B$6)</f>
        <v>0</v>
      </c>
      <c r="AJ75" s="22">
        <f>SUMIFS('OTV-广告位'!$AL:$AL,'OTV-广告位'!$AF:$AF,Frequency!AJ$63,'OTV-广告位'!$AD:$AD,Frequency!$B75,'OTV-广告位'!$B:$B,'OTV-广告位'!$B$6)</f>
        <v>0</v>
      </c>
      <c r="AK75" s="22">
        <f>SUMIFS('OTV-广告位'!$AM:$AM,'OTV-广告位'!$AF:$AF,Frequency!AK$63,'OTV-广告位'!$AD:$AD,Frequency!$B75,'OTV-广告位'!$AE:$AE,'OTV-广告位'!$AE$6)</f>
        <v>0</v>
      </c>
      <c r="AL75" s="22">
        <f>SUMIFS('OTV-广告位'!$AM:$AM,'OTV-广告位'!$AF:$AF,Frequency!AL$63,'OTV-广告位'!$AD:$AD,Frequency!$B75,'OTV-广告位'!$AE:$AE,'OTV-广告位'!$AE$6)</f>
        <v>0</v>
      </c>
      <c r="AM75" s="22">
        <f>SUMIFS('OTV-广告位'!$AM:$AM,'OTV-广告位'!$AF:$AF,Frequency!AM$63,'OTV-广告位'!$AD:$AD,Frequency!$B75,'OTV-广告位'!$AE:$AE,'OTV-广告位'!$AE$6)</f>
        <v>0</v>
      </c>
      <c r="AN75" s="22">
        <f>SUMIFS('OTV-广告位'!$AM:$AM,'OTV-广告位'!$AF:$AF,Frequency!AN$63,'OTV-广告位'!$AD:$AD,Frequency!$B75,'OTV-广告位'!$B:$B,'OTV-广告位'!$B$6)</f>
        <v>0</v>
      </c>
      <c r="AO75" s="22">
        <f>SUMIFS('OTV-广告位'!$AM:$AM,'OTV-广告位'!$AF:$AF,Frequency!AO$63,'OTV-广告位'!$AD:$AD,Frequency!$B75,'OTV-广告位'!$B:$B,'OTV-广告位'!$B$6)</f>
        <v>0</v>
      </c>
      <c r="AP75" s="22">
        <f>SUMIFS('OTV-广告位'!$AN:$AN,'OTV-广告位'!$AF:$AF,Frequency!AP$63,'OTV-广告位'!$AD:$AD,Frequency!$B75,'OTV-广告位'!$AE:$AE,'OTV-广告位'!$AE$6)</f>
        <v>0</v>
      </c>
      <c r="AQ75" s="22">
        <f>SUMIFS('OTV-广告位'!$AN:$AN,'OTV-广告位'!$AF:$AF,Frequency!AQ$63,'OTV-广告位'!$AD:$AD,Frequency!$B75,'OTV-广告位'!$AE:$AE,'OTV-广告位'!$AE$6)</f>
        <v>0</v>
      </c>
      <c r="AR75" s="22">
        <f>SUMIFS('OTV-广告位'!$AN:$AN,'OTV-广告位'!$AF:$AF,Frequency!AR$63,'OTV-广告位'!$AD:$AD,Frequency!$B75,'OTV-广告位'!$AE:$AE,'OTV-广告位'!$AE$6)</f>
        <v>0</v>
      </c>
      <c r="AS75" s="22">
        <f>SUMIFS('OTV-广告位'!$AN:$AN,'OTV-广告位'!$AF:$AF,Frequency!AS$63,'OTV-广告位'!$AD:$AD,Frequency!$B75,'OTV-广告位'!$B:$B,'OTV-广告位'!$B$6)</f>
        <v>0</v>
      </c>
      <c r="AT75" s="22">
        <f>SUMIFS('OTV-广告位'!$AN:$AN,'OTV-广告位'!$AF:$AF,Frequency!AT$63,'OTV-广告位'!$AD:$AD,Frequency!$B75,'OTV-广告位'!$B:$B,'OTV-广告位'!$B$6)</f>
        <v>0</v>
      </c>
      <c r="AU75" s="22">
        <f>SUMIFS('OTV-广告位'!$AO:$AO,'OTV-广告位'!$AF:$AF,Frequency!AU$63,'OTV-广告位'!$AD:$AD,Frequency!$B75,'OTV-广告位'!$AE:$AE,'OTV-广告位'!$AE$6)</f>
        <v>0</v>
      </c>
      <c r="AV75" s="22">
        <f>SUMIFS('OTV-广告位'!$AO:$AO,'OTV-广告位'!$AF:$AF,Frequency!AV$63,'OTV-广告位'!$AD:$AD,Frequency!$B75,'OTV-广告位'!$AE:$AE,'OTV-广告位'!$AE$6)</f>
        <v>0</v>
      </c>
      <c r="AW75" s="22">
        <f>SUMIFS('OTV-广告位'!$AO:$AO,'OTV-广告位'!$AF:$AF,Frequency!AW$63,'OTV-广告位'!$AD:$AD,Frequency!$B75,'OTV-广告位'!$AE:$AE,'OTV-广告位'!$AE$6)</f>
        <v>0</v>
      </c>
      <c r="AX75" s="22">
        <f>SUMIFS('OTV-广告位'!$AO:$AO,'OTV-广告位'!$AF:$AF,Frequency!AX$63,'OTV-广告位'!$AD:$AD,Frequency!$B75,'OTV-广告位'!$B:$B,'OTV-广告位'!$B$6)</f>
        <v>0</v>
      </c>
      <c r="AY75" s="22">
        <f>SUMIFS('OTV-广告位'!$AO:$AO,'OTV-广告位'!$AF:$AF,Frequency!AY$63,'OTV-广告位'!$AD:$AD,Frequency!$B75,'OTV-广告位'!$B:$B,'OTV-广告位'!$B$6)</f>
        <v>0</v>
      </c>
      <c r="AZ75" s="22">
        <f>SUMIFS('OTV-广告位'!$AP:$AP,'OTV-广告位'!$AF:$AF,Frequency!AZ$63,'OTV-广告位'!$AD:$AD,Frequency!$B75,'OTV-广告位'!$AE:$AE,'OTV-广告位'!$AE$6)</f>
        <v>0</v>
      </c>
      <c r="BA75" s="22">
        <f>SUMIFS('OTV-广告位'!$AP:$AP,'OTV-广告位'!$AF:$AF,Frequency!BA$63,'OTV-广告位'!$AD:$AD,Frequency!$B75,'OTV-广告位'!$AE:$AE,'OTV-广告位'!$AE$6)</f>
        <v>0</v>
      </c>
      <c r="BB75" s="22">
        <f>SUMIFS('OTV-广告位'!$AP:$AP,'OTV-广告位'!$AF:$AF,Frequency!BB$63,'OTV-广告位'!$AD:$AD,Frequency!$B75,'OTV-广告位'!$AE:$AE,'OTV-广告位'!$AE$6)</f>
        <v>0</v>
      </c>
      <c r="BC75" s="22">
        <f>SUMIFS('OTV-广告位'!$AP:$AP,'OTV-广告位'!$AF:$AF,Frequency!BC$63,'OTV-广告位'!$AD:$AD,Frequency!$B75,'OTV-广告位'!$B:$B,'OTV-广告位'!$B$6)</f>
        <v>0</v>
      </c>
      <c r="BD75" s="22">
        <f>SUMIFS('OTV-广告位'!$AP:$AP,'OTV-广告位'!$AF:$AF,Frequency!BD$63,'OTV-广告位'!$AD:$AD,Frequency!$B75,'OTV-广告位'!$B:$B,'OTV-广告位'!$B$6)</f>
        <v>0</v>
      </c>
    </row>
    <row r="76" spans="2:56" hidden="1">
      <c r="B76" s="42" t="s">
        <v>0</v>
      </c>
      <c r="C76" s="26" t="e">
        <f t="shared" si="70"/>
        <v>#DIV/0!</v>
      </c>
      <c r="D76" s="26" t="e">
        <f t="shared" si="71"/>
        <v>#DIV/0!</v>
      </c>
      <c r="E76" s="26" t="e">
        <f t="shared" si="72"/>
        <v>#DIV/0!</v>
      </c>
      <c r="F76" s="26" t="e">
        <f t="shared" si="73"/>
        <v>#DIV/0!</v>
      </c>
      <c r="G76" s="26" t="e">
        <f t="shared" si="74"/>
        <v>#DIV/0!</v>
      </c>
      <c r="I76" s="19" t="str">
        <f t="shared" si="82"/>
        <v>杭州</v>
      </c>
      <c r="J76" s="68" t="e">
        <f t="shared" si="76"/>
        <v>#DIV/0!</v>
      </c>
      <c r="K76" s="68" t="e">
        <f t="shared" si="77"/>
        <v>#DIV/0!</v>
      </c>
      <c r="L76" s="68" t="e">
        <f t="shared" si="78"/>
        <v>#DIV/0!</v>
      </c>
      <c r="M76" s="68" t="e">
        <f t="shared" si="79"/>
        <v>#DIV/0!</v>
      </c>
      <c r="N76" s="68" t="e">
        <f t="shared" si="80"/>
        <v>#DIV/0!</v>
      </c>
      <c r="P76" s="62" t="str">
        <f t="shared" si="81"/>
        <v>杭州</v>
      </c>
      <c r="Q76" s="22">
        <f>SUMIFS('OTV-广告位'!$AG:$AG,'OTV-广告位'!$AF:$AF,Frequency!Q$63,'OTV-广告位'!$AD:$AD,Frequency!$B76,'OTV-广告位'!$AE:$AE,'OTV-广告位'!$AE$6)</f>
        <v>0</v>
      </c>
      <c r="R76" s="22">
        <f>SUMIFS('OTV-广告位'!$AG:$AG,'OTV-广告位'!$AF:$AF,Frequency!R$63,'OTV-广告位'!$AD:$AD,Frequency!$B76,'OTV-广告位'!$AE:$AE,'OTV-广告位'!$AE$6)</f>
        <v>0</v>
      </c>
      <c r="S76" s="22">
        <f>SUMIFS('OTV-广告位'!$AG:$AG,'OTV-广告位'!$AF:$AF,Frequency!S$63,'OTV-广告位'!$AD:$AD,Frequency!$B76,'OTV-广告位'!$AE:$AE,'OTV-广告位'!$AE$6)</f>
        <v>0</v>
      </c>
      <c r="T76" s="22">
        <f>SUMIFS('OTV-广告位'!$AG:$AG,'OTV-广告位'!$AF:$AF,Frequency!T$63,'OTV-广告位'!$AD:$AD,Frequency!$B76,'OTV-广告位'!$B:$B,'OTV-广告位'!$B$6)</f>
        <v>0</v>
      </c>
      <c r="U76" s="22">
        <f>SUMIFS('OTV-广告位'!$AG:$AG,'OTV-广告位'!$AF:$AF,Frequency!U$63,'OTV-广告位'!$AD:$AD,Frequency!$B76,'OTV-广告位'!$B:$B,'OTV-广告位'!$B$6)</f>
        <v>0</v>
      </c>
      <c r="V76" s="22">
        <f>SUMIFS('OTV-广告位'!$AI:$AI,'OTV-广告位'!$AF:$AF,Frequency!V$63,'OTV-广告位'!$AD:$AD,Frequency!$B76,'OTV-广告位'!$AE:$AE,'OTV-广告位'!$AE$6)</f>
        <v>0</v>
      </c>
      <c r="W76" s="22">
        <f>SUMIFS('OTV-广告位'!$AI:$AI,'OTV-广告位'!$AF:$AF,Frequency!W$63,'OTV-广告位'!$AD:$AD,Frequency!$B76,'OTV-广告位'!$AE:$AE,'OTV-广告位'!$AE$6)</f>
        <v>0</v>
      </c>
      <c r="X76" s="22">
        <f>SUMIFS('OTV-广告位'!$AI:$AI,'OTV-广告位'!$AF:$AF,Frequency!X$63,'OTV-广告位'!$AD:$AD,Frequency!$B76,'OTV-广告位'!$AE:$AE,'OTV-广告位'!$AE$6)</f>
        <v>0</v>
      </c>
      <c r="Y76" s="22">
        <f>SUMIFS('OTV-广告位'!$AI:$AI,'OTV-广告位'!$AF:$AF,Frequency!Y$63,'OTV-广告位'!$AD:$AD,Frequency!$B76,'OTV-广告位'!$B:$B,'OTV-广告位'!$B$6)</f>
        <v>0</v>
      </c>
      <c r="Z76" s="22">
        <f>SUMIFS('OTV-广告位'!$AI:$AI,'OTV-广告位'!$AF:$AF,Frequency!Z$63,'OTV-广告位'!$AD:$AD,Frequency!$B76,'OTV-广告位'!$B:$B,'OTV-广告位'!$B$6)</f>
        <v>0</v>
      </c>
      <c r="AA76" s="22">
        <f>SUMIFS('OTV-广告位'!$AK:$AK,'OTV-广告位'!$AF:$AF,Frequency!AA$63,'OTV-广告位'!$AD:$AD,Frequency!$B76,'OTV-广告位'!$AE:$AE,'OTV-广告位'!$B$6)</f>
        <v>0</v>
      </c>
      <c r="AB76" s="22">
        <f>SUMIFS('OTV-广告位'!$AK:$AK,'OTV-广告位'!$AF:$AF,Frequency!AB$63,'OTV-广告位'!$AD:$AD,Frequency!$B76,'OTV-广告位'!$AE:$AE,'OTV-广告位'!$B$6)</f>
        <v>0</v>
      </c>
      <c r="AC76" s="22">
        <f>SUMIFS('OTV-广告位'!$AK:$AK,'OTV-广告位'!$AF:$AF,Frequency!AC$63,'OTV-广告位'!$AD:$AD,Frequency!$B76,'OTV-广告位'!$AE:$AE,'OTV-广告位'!$B$6)</f>
        <v>0</v>
      </c>
      <c r="AD76" s="22">
        <f>SUMIFS('OTV-广告位'!$AK:$AK,'OTV-广告位'!$AF:$AF,Frequency!AD$63,'OTV-广告位'!$AD:$AD,Frequency!$B76,'OTV-广告位'!$B:$B,'OTV-广告位'!$B$6)</f>
        <v>0</v>
      </c>
      <c r="AE76" s="22">
        <f>SUMIFS('OTV-广告位'!$AK:$AK,'OTV-广告位'!$AF:$AF,Frequency!AE$63,'OTV-广告位'!$AD:$AD,Frequency!$B76,'OTV-广告位'!$B:$B,'OTV-广告位'!$B$6)</f>
        <v>0</v>
      </c>
      <c r="AF76" s="22">
        <f>SUMIFS('OTV-广告位'!$AL:$AL,'OTV-广告位'!$AF:$AF,Frequency!AF$63,'OTV-广告位'!$AD:$AD,Frequency!$B76,'OTV-广告位'!$AE:$AE,'OTV-广告位'!$AE$6)</f>
        <v>0</v>
      </c>
      <c r="AG76" s="22">
        <f>SUMIFS('OTV-广告位'!$AL:$AL,'OTV-广告位'!$AF:$AF,Frequency!AG$63,'OTV-广告位'!$AD:$AD,Frequency!$B76,'OTV-广告位'!$AE:$AE,'OTV-广告位'!$AE$6)</f>
        <v>0</v>
      </c>
      <c r="AH76" s="22">
        <f>SUMIFS('OTV-广告位'!$AL:$AL,'OTV-广告位'!$AF:$AF,Frequency!AH$63,'OTV-广告位'!$AD:$AD,Frequency!$B76,'OTV-广告位'!$AE:$AE,'OTV-广告位'!$AE$6)</f>
        <v>0</v>
      </c>
      <c r="AI76" s="22">
        <f>SUMIFS('OTV-广告位'!$AL:$AL,'OTV-广告位'!$AF:$AF,Frequency!AI$63,'OTV-广告位'!$AD:$AD,Frequency!$B76,'OTV-广告位'!$B:$B,'OTV-广告位'!$B$6)</f>
        <v>0</v>
      </c>
      <c r="AJ76" s="22">
        <f>SUMIFS('OTV-广告位'!$AL:$AL,'OTV-广告位'!$AF:$AF,Frequency!AJ$63,'OTV-广告位'!$AD:$AD,Frequency!$B76,'OTV-广告位'!$B:$B,'OTV-广告位'!$B$6)</f>
        <v>0</v>
      </c>
      <c r="AK76" s="22">
        <f>SUMIFS('OTV-广告位'!$AM:$AM,'OTV-广告位'!$AF:$AF,Frequency!AK$63,'OTV-广告位'!$AD:$AD,Frequency!$B76,'OTV-广告位'!$AE:$AE,'OTV-广告位'!$AE$6)</f>
        <v>0</v>
      </c>
      <c r="AL76" s="22">
        <f>SUMIFS('OTV-广告位'!$AM:$AM,'OTV-广告位'!$AF:$AF,Frequency!AL$63,'OTV-广告位'!$AD:$AD,Frequency!$B76,'OTV-广告位'!$AE:$AE,'OTV-广告位'!$AE$6)</f>
        <v>0</v>
      </c>
      <c r="AM76" s="22">
        <f>SUMIFS('OTV-广告位'!$AM:$AM,'OTV-广告位'!$AF:$AF,Frequency!AM$63,'OTV-广告位'!$AD:$AD,Frequency!$B76,'OTV-广告位'!$AE:$AE,'OTV-广告位'!$AE$6)</f>
        <v>0</v>
      </c>
      <c r="AN76" s="22">
        <f>SUMIFS('OTV-广告位'!$AM:$AM,'OTV-广告位'!$AF:$AF,Frequency!AN$63,'OTV-广告位'!$AD:$AD,Frequency!$B76,'OTV-广告位'!$B:$B,'OTV-广告位'!$B$6)</f>
        <v>0</v>
      </c>
      <c r="AO76" s="22">
        <f>SUMIFS('OTV-广告位'!$AM:$AM,'OTV-广告位'!$AF:$AF,Frequency!AO$63,'OTV-广告位'!$AD:$AD,Frequency!$B76,'OTV-广告位'!$B:$B,'OTV-广告位'!$B$6)</f>
        <v>0</v>
      </c>
      <c r="AP76" s="22">
        <f>SUMIFS('OTV-广告位'!$AN:$AN,'OTV-广告位'!$AF:$AF,Frequency!AP$63,'OTV-广告位'!$AD:$AD,Frequency!$B76,'OTV-广告位'!$AE:$AE,'OTV-广告位'!$AE$6)</f>
        <v>0</v>
      </c>
      <c r="AQ76" s="22">
        <f>SUMIFS('OTV-广告位'!$AN:$AN,'OTV-广告位'!$AF:$AF,Frequency!AQ$63,'OTV-广告位'!$AD:$AD,Frequency!$B76,'OTV-广告位'!$AE:$AE,'OTV-广告位'!$AE$6)</f>
        <v>0</v>
      </c>
      <c r="AR76" s="22">
        <f>SUMIFS('OTV-广告位'!$AN:$AN,'OTV-广告位'!$AF:$AF,Frequency!AR$63,'OTV-广告位'!$AD:$AD,Frequency!$B76,'OTV-广告位'!$AE:$AE,'OTV-广告位'!$AE$6)</f>
        <v>0</v>
      </c>
      <c r="AS76" s="22">
        <f>SUMIFS('OTV-广告位'!$AN:$AN,'OTV-广告位'!$AF:$AF,Frequency!AS$63,'OTV-广告位'!$AD:$AD,Frequency!$B76,'OTV-广告位'!$B:$B,'OTV-广告位'!$B$6)</f>
        <v>0</v>
      </c>
      <c r="AT76" s="22">
        <f>SUMIFS('OTV-广告位'!$AN:$AN,'OTV-广告位'!$AF:$AF,Frequency!AT$63,'OTV-广告位'!$AD:$AD,Frequency!$B76,'OTV-广告位'!$B:$B,'OTV-广告位'!$B$6)</f>
        <v>0</v>
      </c>
      <c r="AU76" s="22">
        <f>SUMIFS('OTV-广告位'!$AO:$AO,'OTV-广告位'!$AF:$AF,Frequency!AU$63,'OTV-广告位'!$AD:$AD,Frequency!$B76,'OTV-广告位'!$AE:$AE,'OTV-广告位'!$AE$6)</f>
        <v>0</v>
      </c>
      <c r="AV76" s="22">
        <f>SUMIFS('OTV-广告位'!$AO:$AO,'OTV-广告位'!$AF:$AF,Frequency!AV$63,'OTV-广告位'!$AD:$AD,Frequency!$B76,'OTV-广告位'!$AE:$AE,'OTV-广告位'!$AE$6)</f>
        <v>0</v>
      </c>
      <c r="AW76" s="22">
        <f>SUMIFS('OTV-广告位'!$AO:$AO,'OTV-广告位'!$AF:$AF,Frequency!AW$63,'OTV-广告位'!$AD:$AD,Frequency!$B76,'OTV-广告位'!$AE:$AE,'OTV-广告位'!$AE$6)</f>
        <v>0</v>
      </c>
      <c r="AX76" s="22">
        <f>SUMIFS('OTV-广告位'!$AO:$AO,'OTV-广告位'!$AF:$AF,Frequency!AX$63,'OTV-广告位'!$AD:$AD,Frequency!$B76,'OTV-广告位'!$B:$B,'OTV-广告位'!$B$6)</f>
        <v>0</v>
      </c>
      <c r="AY76" s="22">
        <f>SUMIFS('OTV-广告位'!$AO:$AO,'OTV-广告位'!$AF:$AF,Frequency!AY$63,'OTV-广告位'!$AD:$AD,Frequency!$B76,'OTV-广告位'!$B:$B,'OTV-广告位'!$B$6)</f>
        <v>0</v>
      </c>
      <c r="AZ76" s="22">
        <f>SUMIFS('OTV-广告位'!$AP:$AP,'OTV-广告位'!$AF:$AF,Frequency!AZ$63,'OTV-广告位'!$AD:$AD,Frequency!$B76,'OTV-广告位'!$AE:$AE,'OTV-广告位'!$AE$6)</f>
        <v>0</v>
      </c>
      <c r="BA76" s="22">
        <f>SUMIFS('OTV-广告位'!$AP:$AP,'OTV-广告位'!$AF:$AF,Frequency!BA$63,'OTV-广告位'!$AD:$AD,Frequency!$B76,'OTV-广告位'!$AE:$AE,'OTV-广告位'!$AE$6)</f>
        <v>0</v>
      </c>
      <c r="BB76" s="22">
        <f>SUMIFS('OTV-广告位'!$AP:$AP,'OTV-广告位'!$AF:$AF,Frequency!BB$63,'OTV-广告位'!$AD:$AD,Frequency!$B76,'OTV-广告位'!$AE:$AE,'OTV-广告位'!$AE$6)</f>
        <v>0</v>
      </c>
      <c r="BC76" s="22">
        <f>SUMIFS('OTV-广告位'!$AP:$AP,'OTV-广告位'!$AF:$AF,Frequency!BC$63,'OTV-广告位'!$AD:$AD,Frequency!$B76,'OTV-广告位'!$B:$B,'OTV-广告位'!$B$6)</f>
        <v>0</v>
      </c>
      <c r="BD76" s="22">
        <f>SUMIFS('OTV-广告位'!$AP:$AP,'OTV-广告位'!$AF:$AF,Frequency!BD$63,'OTV-广告位'!$AD:$AD,Frequency!$B76,'OTV-广告位'!$B:$B,'OTV-广告位'!$B$6)</f>
        <v>0</v>
      </c>
    </row>
    <row r="77" spans="2:56" hidden="1">
      <c r="B77" s="42" t="s">
        <v>123</v>
      </c>
      <c r="C77" s="26" t="e">
        <f t="shared" si="70"/>
        <v>#DIV/0!</v>
      </c>
      <c r="D77" s="26" t="e">
        <f t="shared" si="71"/>
        <v>#DIV/0!</v>
      </c>
      <c r="E77" s="26" t="e">
        <f t="shared" si="72"/>
        <v>#DIV/0!</v>
      </c>
      <c r="F77" s="26" t="e">
        <f t="shared" si="73"/>
        <v>#DIV/0!</v>
      </c>
      <c r="G77" s="26" t="e">
        <f t="shared" si="74"/>
        <v>#DIV/0!</v>
      </c>
      <c r="I77" s="19" t="str">
        <f t="shared" si="75"/>
        <v>重庆</v>
      </c>
      <c r="J77" s="68" t="e">
        <f t="shared" si="76"/>
        <v>#DIV/0!</v>
      </c>
      <c r="K77" s="68" t="e">
        <f t="shared" si="77"/>
        <v>#DIV/0!</v>
      </c>
      <c r="L77" s="68" t="e">
        <f t="shared" si="78"/>
        <v>#DIV/0!</v>
      </c>
      <c r="M77" s="68" t="e">
        <f t="shared" si="79"/>
        <v>#DIV/0!</v>
      </c>
      <c r="N77" s="68" t="e">
        <f t="shared" si="80"/>
        <v>#DIV/0!</v>
      </c>
      <c r="P77" s="62" t="str">
        <f t="shared" si="81"/>
        <v>重庆</v>
      </c>
      <c r="Q77" s="22">
        <f>SUMIFS('OTV-广告位'!$AG:$AG,'OTV-广告位'!$AF:$AF,Frequency!Q$63,'OTV-广告位'!$AD:$AD,Frequency!$B77,'OTV-广告位'!$AE:$AE,'OTV-广告位'!$AE$6)</f>
        <v>0</v>
      </c>
      <c r="R77" s="22">
        <f>SUMIFS('OTV-广告位'!$AG:$AG,'OTV-广告位'!$AF:$AF,Frequency!R$63,'OTV-广告位'!$AD:$AD,Frequency!$B77,'OTV-广告位'!$AE:$AE,'OTV-广告位'!$AE$6)</f>
        <v>0</v>
      </c>
      <c r="S77" s="22">
        <f>SUMIFS('OTV-广告位'!$AG:$AG,'OTV-广告位'!$AF:$AF,Frequency!S$63,'OTV-广告位'!$AD:$AD,Frequency!$B77,'OTV-广告位'!$AE:$AE,'OTV-广告位'!$AE$6)</f>
        <v>0</v>
      </c>
      <c r="T77" s="22">
        <f>SUMIFS('OTV-广告位'!$AG:$AG,'OTV-广告位'!$AF:$AF,Frequency!T$63,'OTV-广告位'!$AD:$AD,Frequency!$B77,'OTV-广告位'!$B:$B,'OTV-广告位'!$B$6)</f>
        <v>0</v>
      </c>
      <c r="U77" s="22">
        <f>SUMIFS('OTV-广告位'!$AG:$AG,'OTV-广告位'!$AF:$AF,Frequency!U$63,'OTV-广告位'!$AD:$AD,Frequency!$B77,'OTV-广告位'!$B:$B,'OTV-广告位'!$B$6)</f>
        <v>0</v>
      </c>
      <c r="V77" s="22">
        <f>SUMIFS('OTV-广告位'!$AI:$AI,'OTV-广告位'!$AF:$AF,Frequency!V$63,'OTV-广告位'!$AD:$AD,Frequency!$B77,'OTV-广告位'!$AE:$AE,'OTV-广告位'!$AE$6)</f>
        <v>0</v>
      </c>
      <c r="W77" s="22">
        <f>SUMIFS('OTV-广告位'!$AI:$AI,'OTV-广告位'!$AF:$AF,Frequency!W$63,'OTV-广告位'!$AD:$AD,Frequency!$B77,'OTV-广告位'!$AE:$AE,'OTV-广告位'!$AE$6)</f>
        <v>0</v>
      </c>
      <c r="X77" s="22">
        <f>SUMIFS('OTV-广告位'!$AI:$AI,'OTV-广告位'!$AF:$AF,Frequency!X$63,'OTV-广告位'!$AD:$AD,Frequency!$B77,'OTV-广告位'!$AE:$AE,'OTV-广告位'!$AE$6)</f>
        <v>0</v>
      </c>
      <c r="Y77" s="22">
        <f>SUMIFS('OTV-广告位'!$AI:$AI,'OTV-广告位'!$AF:$AF,Frequency!Y$63,'OTV-广告位'!$AD:$AD,Frequency!$B77,'OTV-广告位'!$B:$B,'OTV-广告位'!$B$6)</f>
        <v>0</v>
      </c>
      <c r="Z77" s="22">
        <f>SUMIFS('OTV-广告位'!$AI:$AI,'OTV-广告位'!$AF:$AF,Frequency!Z$63,'OTV-广告位'!$AD:$AD,Frequency!$B77,'OTV-广告位'!$B:$B,'OTV-广告位'!$B$6)</f>
        <v>0</v>
      </c>
      <c r="AA77" s="22">
        <f>SUMIFS('OTV-广告位'!$AK:$AK,'OTV-广告位'!$AF:$AF,Frequency!AA$63,'OTV-广告位'!$AD:$AD,Frequency!$B77,'OTV-广告位'!$AE:$AE,'OTV-广告位'!$B$6)</f>
        <v>0</v>
      </c>
      <c r="AB77" s="22">
        <f>SUMIFS('OTV-广告位'!$AK:$AK,'OTV-广告位'!$AF:$AF,Frequency!AB$63,'OTV-广告位'!$AD:$AD,Frequency!$B77,'OTV-广告位'!$AE:$AE,'OTV-广告位'!$B$6)</f>
        <v>0</v>
      </c>
      <c r="AC77" s="22">
        <f>SUMIFS('OTV-广告位'!$AK:$AK,'OTV-广告位'!$AF:$AF,Frequency!AC$63,'OTV-广告位'!$AD:$AD,Frequency!$B77,'OTV-广告位'!$AE:$AE,'OTV-广告位'!$B$6)</f>
        <v>0</v>
      </c>
      <c r="AD77" s="22">
        <f>SUMIFS('OTV-广告位'!$AK:$AK,'OTV-广告位'!$AF:$AF,Frequency!AD$63,'OTV-广告位'!$AD:$AD,Frequency!$B77,'OTV-广告位'!$B:$B,'OTV-广告位'!$B$6)</f>
        <v>0</v>
      </c>
      <c r="AE77" s="22">
        <f>SUMIFS('OTV-广告位'!$AK:$AK,'OTV-广告位'!$AF:$AF,Frequency!AE$63,'OTV-广告位'!$AD:$AD,Frequency!$B77,'OTV-广告位'!$B:$B,'OTV-广告位'!$B$6)</f>
        <v>0</v>
      </c>
      <c r="AF77" s="22">
        <f>SUMIFS('OTV-广告位'!$AL:$AL,'OTV-广告位'!$AF:$AF,Frequency!AF$63,'OTV-广告位'!$AD:$AD,Frequency!$B77,'OTV-广告位'!$AE:$AE,'OTV-广告位'!$AE$6)</f>
        <v>0</v>
      </c>
      <c r="AG77" s="22">
        <f>SUMIFS('OTV-广告位'!$AL:$AL,'OTV-广告位'!$AF:$AF,Frequency!AG$63,'OTV-广告位'!$AD:$AD,Frequency!$B77,'OTV-广告位'!$AE:$AE,'OTV-广告位'!$AE$6)</f>
        <v>0</v>
      </c>
      <c r="AH77" s="22">
        <f>SUMIFS('OTV-广告位'!$AL:$AL,'OTV-广告位'!$AF:$AF,Frequency!AH$63,'OTV-广告位'!$AD:$AD,Frequency!$B77,'OTV-广告位'!$AE:$AE,'OTV-广告位'!$AE$6)</f>
        <v>0</v>
      </c>
      <c r="AI77" s="22">
        <f>SUMIFS('OTV-广告位'!$AL:$AL,'OTV-广告位'!$AF:$AF,Frequency!AI$63,'OTV-广告位'!$AD:$AD,Frequency!$B77,'OTV-广告位'!$B:$B,'OTV-广告位'!$B$6)</f>
        <v>0</v>
      </c>
      <c r="AJ77" s="22">
        <f>SUMIFS('OTV-广告位'!$AL:$AL,'OTV-广告位'!$AF:$AF,Frequency!AJ$63,'OTV-广告位'!$AD:$AD,Frequency!$B77,'OTV-广告位'!$B:$B,'OTV-广告位'!$B$6)</f>
        <v>0</v>
      </c>
      <c r="AK77" s="22">
        <f>SUMIFS('OTV-广告位'!$AM:$AM,'OTV-广告位'!$AF:$AF,Frequency!AK$63,'OTV-广告位'!$AD:$AD,Frequency!$B77,'OTV-广告位'!$AE:$AE,'OTV-广告位'!$AE$6)</f>
        <v>0</v>
      </c>
      <c r="AL77" s="22">
        <f>SUMIFS('OTV-广告位'!$AM:$AM,'OTV-广告位'!$AF:$AF,Frequency!AL$63,'OTV-广告位'!$AD:$AD,Frequency!$B77,'OTV-广告位'!$AE:$AE,'OTV-广告位'!$AE$6)</f>
        <v>0</v>
      </c>
      <c r="AM77" s="22">
        <f>SUMIFS('OTV-广告位'!$AM:$AM,'OTV-广告位'!$AF:$AF,Frequency!AM$63,'OTV-广告位'!$AD:$AD,Frequency!$B77,'OTV-广告位'!$AE:$AE,'OTV-广告位'!$AE$6)</f>
        <v>0</v>
      </c>
      <c r="AN77" s="22">
        <f>SUMIFS('OTV-广告位'!$AM:$AM,'OTV-广告位'!$AF:$AF,Frequency!AN$63,'OTV-广告位'!$AD:$AD,Frequency!$B77,'OTV-广告位'!$B:$B,'OTV-广告位'!$B$6)</f>
        <v>0</v>
      </c>
      <c r="AO77" s="22">
        <f>SUMIFS('OTV-广告位'!$AM:$AM,'OTV-广告位'!$AF:$AF,Frequency!AO$63,'OTV-广告位'!$AD:$AD,Frequency!$B77,'OTV-广告位'!$B:$B,'OTV-广告位'!$B$6)</f>
        <v>0</v>
      </c>
      <c r="AP77" s="22">
        <f>SUMIFS('OTV-广告位'!$AN:$AN,'OTV-广告位'!$AF:$AF,Frequency!AP$63,'OTV-广告位'!$AD:$AD,Frequency!$B77,'OTV-广告位'!$AE:$AE,'OTV-广告位'!$AE$6)</f>
        <v>0</v>
      </c>
      <c r="AQ77" s="22">
        <f>SUMIFS('OTV-广告位'!$AN:$AN,'OTV-广告位'!$AF:$AF,Frequency!AQ$63,'OTV-广告位'!$AD:$AD,Frequency!$B77,'OTV-广告位'!$AE:$AE,'OTV-广告位'!$AE$6)</f>
        <v>0</v>
      </c>
      <c r="AR77" s="22">
        <f>SUMIFS('OTV-广告位'!$AN:$AN,'OTV-广告位'!$AF:$AF,Frequency!AR$63,'OTV-广告位'!$AD:$AD,Frequency!$B77,'OTV-广告位'!$AE:$AE,'OTV-广告位'!$AE$6)</f>
        <v>0</v>
      </c>
      <c r="AS77" s="22">
        <f>SUMIFS('OTV-广告位'!$AN:$AN,'OTV-广告位'!$AF:$AF,Frequency!AS$63,'OTV-广告位'!$AD:$AD,Frequency!$B77,'OTV-广告位'!$B:$B,'OTV-广告位'!$B$6)</f>
        <v>0</v>
      </c>
      <c r="AT77" s="22">
        <f>SUMIFS('OTV-广告位'!$AN:$AN,'OTV-广告位'!$AF:$AF,Frequency!AT$63,'OTV-广告位'!$AD:$AD,Frequency!$B77,'OTV-广告位'!$B:$B,'OTV-广告位'!$B$6)</f>
        <v>0</v>
      </c>
      <c r="AU77" s="22">
        <f>SUMIFS('OTV-广告位'!$AO:$AO,'OTV-广告位'!$AF:$AF,Frequency!AU$63,'OTV-广告位'!$AD:$AD,Frequency!$B77,'OTV-广告位'!$AE:$AE,'OTV-广告位'!$AE$6)</f>
        <v>0</v>
      </c>
      <c r="AV77" s="22">
        <f>SUMIFS('OTV-广告位'!$AO:$AO,'OTV-广告位'!$AF:$AF,Frequency!AV$63,'OTV-广告位'!$AD:$AD,Frequency!$B77,'OTV-广告位'!$AE:$AE,'OTV-广告位'!$AE$6)</f>
        <v>0</v>
      </c>
      <c r="AW77" s="22">
        <f>SUMIFS('OTV-广告位'!$AO:$AO,'OTV-广告位'!$AF:$AF,Frequency!AW$63,'OTV-广告位'!$AD:$AD,Frequency!$B77,'OTV-广告位'!$AE:$AE,'OTV-广告位'!$AE$6)</f>
        <v>0</v>
      </c>
      <c r="AX77" s="22">
        <f>SUMIFS('OTV-广告位'!$AO:$AO,'OTV-广告位'!$AF:$AF,Frequency!AX$63,'OTV-广告位'!$AD:$AD,Frequency!$B77,'OTV-广告位'!$B:$B,'OTV-广告位'!$B$6)</f>
        <v>0</v>
      </c>
      <c r="AY77" s="22">
        <f>SUMIFS('OTV-广告位'!$AO:$AO,'OTV-广告位'!$AF:$AF,Frequency!AY$63,'OTV-广告位'!$AD:$AD,Frequency!$B77,'OTV-广告位'!$B:$B,'OTV-广告位'!$B$6)</f>
        <v>0</v>
      </c>
      <c r="AZ77" s="22">
        <f>SUMIFS('OTV-广告位'!$AP:$AP,'OTV-广告位'!$AF:$AF,Frequency!AZ$63,'OTV-广告位'!$AD:$AD,Frequency!$B77,'OTV-广告位'!$AE:$AE,'OTV-广告位'!$AE$6)</f>
        <v>0</v>
      </c>
      <c r="BA77" s="22">
        <f>SUMIFS('OTV-广告位'!$AP:$AP,'OTV-广告位'!$AF:$AF,Frequency!BA$63,'OTV-广告位'!$AD:$AD,Frequency!$B77,'OTV-广告位'!$AE:$AE,'OTV-广告位'!$AE$6)</f>
        <v>0</v>
      </c>
      <c r="BB77" s="22">
        <f>SUMIFS('OTV-广告位'!$AP:$AP,'OTV-广告位'!$AF:$AF,Frequency!BB$63,'OTV-广告位'!$AD:$AD,Frequency!$B77,'OTV-广告位'!$AE:$AE,'OTV-广告位'!$AE$6)</f>
        <v>0</v>
      </c>
      <c r="BC77" s="22">
        <f>SUMIFS('OTV-广告位'!$AP:$AP,'OTV-广告位'!$AF:$AF,Frequency!BC$63,'OTV-广告位'!$AD:$AD,Frequency!$B77,'OTV-广告位'!$B:$B,'OTV-广告位'!$B$6)</f>
        <v>0</v>
      </c>
      <c r="BD77" s="22">
        <f>SUMIFS('OTV-广告位'!$AP:$AP,'OTV-广告位'!$AF:$AF,Frequency!BD$63,'OTV-广告位'!$AD:$AD,Frequency!$B77,'OTV-广告位'!$B:$B,'OTV-广告位'!$B$6)</f>
        <v>0</v>
      </c>
    </row>
    <row r="78" spans="2:56" hidden="1">
      <c r="B78" s="42" t="s">
        <v>124</v>
      </c>
      <c r="C78" s="26" t="e">
        <f t="shared" si="70"/>
        <v>#DIV/0!</v>
      </c>
      <c r="D78" s="26" t="e">
        <f t="shared" si="71"/>
        <v>#DIV/0!</v>
      </c>
      <c r="E78" s="26" t="e">
        <f t="shared" si="72"/>
        <v>#DIV/0!</v>
      </c>
      <c r="F78" s="26" t="e">
        <f t="shared" si="73"/>
        <v>#DIV/0!</v>
      </c>
      <c r="G78" s="26" t="e">
        <f t="shared" si="74"/>
        <v>#DIV/0!</v>
      </c>
      <c r="I78" s="19" t="str">
        <f t="shared" si="75"/>
        <v>沈阳</v>
      </c>
      <c r="J78" s="68" t="e">
        <f t="shared" si="76"/>
        <v>#DIV/0!</v>
      </c>
      <c r="K78" s="68" t="e">
        <f t="shared" si="77"/>
        <v>#DIV/0!</v>
      </c>
      <c r="L78" s="68" t="e">
        <f t="shared" si="78"/>
        <v>#DIV/0!</v>
      </c>
      <c r="M78" s="68" t="e">
        <f t="shared" si="79"/>
        <v>#DIV/0!</v>
      </c>
      <c r="N78" s="68" t="e">
        <f t="shared" si="80"/>
        <v>#DIV/0!</v>
      </c>
      <c r="P78" s="62" t="str">
        <f t="shared" si="81"/>
        <v>沈阳</v>
      </c>
      <c r="Q78" s="22">
        <f>SUMIFS('OTV-广告位'!$AG:$AG,'OTV-广告位'!$AF:$AF,Frequency!Q$63,'OTV-广告位'!$AD:$AD,Frequency!$B78,'OTV-广告位'!$AE:$AE,'OTV-广告位'!$AE$6)</f>
        <v>0</v>
      </c>
      <c r="R78" s="22">
        <f>SUMIFS('OTV-广告位'!$AG:$AG,'OTV-广告位'!$AF:$AF,Frequency!R$63,'OTV-广告位'!$AD:$AD,Frequency!$B78,'OTV-广告位'!$AE:$AE,'OTV-广告位'!$AE$6)</f>
        <v>0</v>
      </c>
      <c r="S78" s="22">
        <f>SUMIFS('OTV-广告位'!$AG:$AG,'OTV-广告位'!$AF:$AF,Frequency!S$63,'OTV-广告位'!$AD:$AD,Frequency!$B78,'OTV-广告位'!$AE:$AE,'OTV-广告位'!$AE$6)</f>
        <v>0</v>
      </c>
      <c r="T78" s="22">
        <f>SUMIFS('OTV-广告位'!$AG:$AG,'OTV-广告位'!$AF:$AF,Frequency!T$63,'OTV-广告位'!$AD:$AD,Frequency!$B78,'OTV-广告位'!$B:$B,'OTV-广告位'!$B$6)</f>
        <v>0</v>
      </c>
      <c r="U78" s="22">
        <f>SUMIFS('OTV-广告位'!$AG:$AG,'OTV-广告位'!$AF:$AF,Frequency!U$63,'OTV-广告位'!$AD:$AD,Frequency!$B78,'OTV-广告位'!$B:$B,'OTV-广告位'!$B$6)</f>
        <v>0</v>
      </c>
      <c r="V78" s="22">
        <f>SUMIFS('OTV-广告位'!$AI:$AI,'OTV-广告位'!$AF:$AF,Frequency!V$63,'OTV-广告位'!$AD:$AD,Frequency!$B78,'OTV-广告位'!$AE:$AE,'OTV-广告位'!$AE$6)</f>
        <v>0</v>
      </c>
      <c r="W78" s="22">
        <f>SUMIFS('OTV-广告位'!$AI:$AI,'OTV-广告位'!$AF:$AF,Frequency!W$63,'OTV-广告位'!$AD:$AD,Frequency!$B78,'OTV-广告位'!$AE:$AE,'OTV-广告位'!$AE$6)</f>
        <v>0</v>
      </c>
      <c r="X78" s="22">
        <f>SUMIFS('OTV-广告位'!$AI:$AI,'OTV-广告位'!$AF:$AF,Frequency!X$63,'OTV-广告位'!$AD:$AD,Frequency!$B78,'OTV-广告位'!$AE:$AE,'OTV-广告位'!$AE$6)</f>
        <v>0</v>
      </c>
      <c r="Y78" s="22">
        <f>SUMIFS('OTV-广告位'!$AI:$AI,'OTV-广告位'!$AF:$AF,Frequency!Y$63,'OTV-广告位'!$AD:$AD,Frequency!$B78,'OTV-广告位'!$B:$B,'OTV-广告位'!$B$6)</f>
        <v>0</v>
      </c>
      <c r="Z78" s="22">
        <f>SUMIFS('OTV-广告位'!$AI:$AI,'OTV-广告位'!$AF:$AF,Frequency!Z$63,'OTV-广告位'!$AD:$AD,Frequency!$B78,'OTV-广告位'!$B:$B,'OTV-广告位'!$B$6)</f>
        <v>0</v>
      </c>
      <c r="AA78" s="22">
        <f>SUMIFS('OTV-广告位'!$AK:$AK,'OTV-广告位'!$AF:$AF,Frequency!AA$63,'OTV-广告位'!$AD:$AD,Frequency!$B78,'OTV-广告位'!$AE:$AE,'OTV-广告位'!$B$6)</f>
        <v>0</v>
      </c>
      <c r="AB78" s="22">
        <f>SUMIFS('OTV-广告位'!$AK:$AK,'OTV-广告位'!$AF:$AF,Frequency!AB$63,'OTV-广告位'!$AD:$AD,Frequency!$B78,'OTV-广告位'!$AE:$AE,'OTV-广告位'!$B$6)</f>
        <v>0</v>
      </c>
      <c r="AC78" s="22">
        <f>SUMIFS('OTV-广告位'!$AK:$AK,'OTV-广告位'!$AF:$AF,Frequency!AC$63,'OTV-广告位'!$AD:$AD,Frequency!$B78,'OTV-广告位'!$AE:$AE,'OTV-广告位'!$B$6)</f>
        <v>0</v>
      </c>
      <c r="AD78" s="22">
        <f>SUMIFS('OTV-广告位'!$AK:$AK,'OTV-广告位'!$AF:$AF,Frequency!AD$63,'OTV-广告位'!$AD:$AD,Frequency!$B78,'OTV-广告位'!$B:$B,'OTV-广告位'!$B$6)</f>
        <v>0</v>
      </c>
      <c r="AE78" s="22">
        <f>SUMIFS('OTV-广告位'!$AK:$AK,'OTV-广告位'!$AF:$AF,Frequency!AE$63,'OTV-广告位'!$AD:$AD,Frequency!$B78,'OTV-广告位'!$B:$B,'OTV-广告位'!$B$6)</f>
        <v>0</v>
      </c>
      <c r="AF78" s="22">
        <f>SUMIFS('OTV-广告位'!$AL:$AL,'OTV-广告位'!$AF:$AF,Frequency!AF$63,'OTV-广告位'!$AD:$AD,Frequency!$B78,'OTV-广告位'!$AE:$AE,'OTV-广告位'!$AE$6)</f>
        <v>0</v>
      </c>
      <c r="AG78" s="22">
        <f>SUMIFS('OTV-广告位'!$AL:$AL,'OTV-广告位'!$AF:$AF,Frequency!AG$63,'OTV-广告位'!$AD:$AD,Frequency!$B78,'OTV-广告位'!$AE:$AE,'OTV-广告位'!$AE$6)</f>
        <v>0</v>
      </c>
      <c r="AH78" s="22">
        <f>SUMIFS('OTV-广告位'!$AL:$AL,'OTV-广告位'!$AF:$AF,Frequency!AH$63,'OTV-广告位'!$AD:$AD,Frequency!$B78,'OTV-广告位'!$AE:$AE,'OTV-广告位'!$AE$6)</f>
        <v>0</v>
      </c>
      <c r="AI78" s="22">
        <f>SUMIFS('OTV-广告位'!$AL:$AL,'OTV-广告位'!$AF:$AF,Frequency!AI$63,'OTV-广告位'!$AD:$AD,Frequency!$B78,'OTV-广告位'!$B:$B,'OTV-广告位'!$B$6)</f>
        <v>0</v>
      </c>
      <c r="AJ78" s="22">
        <f>SUMIFS('OTV-广告位'!$AL:$AL,'OTV-广告位'!$AF:$AF,Frequency!AJ$63,'OTV-广告位'!$AD:$AD,Frequency!$B78,'OTV-广告位'!$B:$B,'OTV-广告位'!$B$6)</f>
        <v>0</v>
      </c>
      <c r="AK78" s="22">
        <f>SUMIFS('OTV-广告位'!$AM:$AM,'OTV-广告位'!$AF:$AF,Frequency!AK$63,'OTV-广告位'!$AD:$AD,Frequency!$B78,'OTV-广告位'!$AE:$AE,'OTV-广告位'!$AE$6)</f>
        <v>0</v>
      </c>
      <c r="AL78" s="22">
        <f>SUMIFS('OTV-广告位'!$AM:$AM,'OTV-广告位'!$AF:$AF,Frequency!AL$63,'OTV-广告位'!$AD:$AD,Frequency!$B78,'OTV-广告位'!$AE:$AE,'OTV-广告位'!$AE$6)</f>
        <v>0</v>
      </c>
      <c r="AM78" s="22">
        <f>SUMIFS('OTV-广告位'!$AM:$AM,'OTV-广告位'!$AF:$AF,Frequency!AM$63,'OTV-广告位'!$AD:$AD,Frequency!$B78,'OTV-广告位'!$AE:$AE,'OTV-广告位'!$AE$6)</f>
        <v>0</v>
      </c>
      <c r="AN78" s="22">
        <f>SUMIFS('OTV-广告位'!$AM:$AM,'OTV-广告位'!$AF:$AF,Frequency!AN$63,'OTV-广告位'!$AD:$AD,Frequency!$B78,'OTV-广告位'!$B:$B,'OTV-广告位'!$B$6)</f>
        <v>0</v>
      </c>
      <c r="AO78" s="22">
        <f>SUMIFS('OTV-广告位'!$AM:$AM,'OTV-广告位'!$AF:$AF,Frequency!AO$63,'OTV-广告位'!$AD:$AD,Frequency!$B78,'OTV-广告位'!$B:$B,'OTV-广告位'!$B$6)</f>
        <v>0</v>
      </c>
      <c r="AP78" s="22">
        <f>SUMIFS('OTV-广告位'!$AN:$AN,'OTV-广告位'!$AF:$AF,Frequency!AP$63,'OTV-广告位'!$AD:$AD,Frequency!$B78,'OTV-广告位'!$AE:$AE,'OTV-广告位'!$AE$6)</f>
        <v>0</v>
      </c>
      <c r="AQ78" s="22">
        <f>SUMIFS('OTV-广告位'!$AN:$AN,'OTV-广告位'!$AF:$AF,Frequency!AQ$63,'OTV-广告位'!$AD:$AD,Frequency!$B78,'OTV-广告位'!$AE:$AE,'OTV-广告位'!$AE$6)</f>
        <v>0</v>
      </c>
      <c r="AR78" s="22">
        <f>SUMIFS('OTV-广告位'!$AN:$AN,'OTV-广告位'!$AF:$AF,Frequency!AR$63,'OTV-广告位'!$AD:$AD,Frequency!$B78,'OTV-广告位'!$AE:$AE,'OTV-广告位'!$AE$6)</f>
        <v>0</v>
      </c>
      <c r="AS78" s="22">
        <f>SUMIFS('OTV-广告位'!$AN:$AN,'OTV-广告位'!$AF:$AF,Frequency!AS$63,'OTV-广告位'!$AD:$AD,Frequency!$B78,'OTV-广告位'!$B:$B,'OTV-广告位'!$B$6)</f>
        <v>0</v>
      </c>
      <c r="AT78" s="22">
        <f>SUMIFS('OTV-广告位'!$AN:$AN,'OTV-广告位'!$AF:$AF,Frequency!AT$63,'OTV-广告位'!$AD:$AD,Frequency!$B78,'OTV-广告位'!$B:$B,'OTV-广告位'!$B$6)</f>
        <v>0</v>
      </c>
      <c r="AU78" s="22">
        <f>SUMIFS('OTV-广告位'!$AO:$AO,'OTV-广告位'!$AF:$AF,Frequency!AU$63,'OTV-广告位'!$AD:$AD,Frequency!$B78,'OTV-广告位'!$AE:$AE,'OTV-广告位'!$AE$6)</f>
        <v>0</v>
      </c>
      <c r="AV78" s="22">
        <f>SUMIFS('OTV-广告位'!$AO:$AO,'OTV-广告位'!$AF:$AF,Frequency!AV$63,'OTV-广告位'!$AD:$AD,Frequency!$B78,'OTV-广告位'!$AE:$AE,'OTV-广告位'!$AE$6)</f>
        <v>0</v>
      </c>
      <c r="AW78" s="22">
        <f>SUMIFS('OTV-广告位'!$AO:$AO,'OTV-广告位'!$AF:$AF,Frequency!AW$63,'OTV-广告位'!$AD:$AD,Frequency!$B78,'OTV-广告位'!$AE:$AE,'OTV-广告位'!$AE$6)</f>
        <v>0</v>
      </c>
      <c r="AX78" s="22">
        <f>SUMIFS('OTV-广告位'!$AO:$AO,'OTV-广告位'!$AF:$AF,Frequency!AX$63,'OTV-广告位'!$AD:$AD,Frequency!$B78,'OTV-广告位'!$B:$B,'OTV-广告位'!$B$6)</f>
        <v>0</v>
      </c>
      <c r="AY78" s="22">
        <f>SUMIFS('OTV-广告位'!$AO:$AO,'OTV-广告位'!$AF:$AF,Frequency!AY$63,'OTV-广告位'!$AD:$AD,Frequency!$B78,'OTV-广告位'!$B:$B,'OTV-广告位'!$B$6)</f>
        <v>0</v>
      </c>
      <c r="AZ78" s="22">
        <f>SUMIFS('OTV-广告位'!$AP:$AP,'OTV-广告位'!$AF:$AF,Frequency!AZ$63,'OTV-广告位'!$AD:$AD,Frequency!$B78,'OTV-广告位'!$AE:$AE,'OTV-广告位'!$AE$6)</f>
        <v>0</v>
      </c>
      <c r="BA78" s="22">
        <f>SUMIFS('OTV-广告位'!$AP:$AP,'OTV-广告位'!$AF:$AF,Frequency!BA$63,'OTV-广告位'!$AD:$AD,Frequency!$B78,'OTV-广告位'!$AE:$AE,'OTV-广告位'!$AE$6)</f>
        <v>0</v>
      </c>
      <c r="BB78" s="22">
        <f>SUMIFS('OTV-广告位'!$AP:$AP,'OTV-广告位'!$AF:$AF,Frequency!BB$63,'OTV-广告位'!$AD:$AD,Frequency!$B78,'OTV-广告位'!$AE:$AE,'OTV-广告位'!$AE$6)</f>
        <v>0</v>
      </c>
      <c r="BC78" s="22">
        <f>SUMIFS('OTV-广告位'!$AP:$AP,'OTV-广告位'!$AF:$AF,Frequency!BC$63,'OTV-广告位'!$AD:$AD,Frequency!$B78,'OTV-广告位'!$B:$B,'OTV-广告位'!$B$6)</f>
        <v>0</v>
      </c>
      <c r="BD78" s="22">
        <f>SUMIFS('OTV-广告位'!$AP:$AP,'OTV-广告位'!$AF:$AF,Frequency!BD$63,'OTV-广告位'!$AD:$AD,Frequency!$B78,'OTV-广告位'!$B:$B,'OTV-广告位'!$B$6)</f>
        <v>0</v>
      </c>
    </row>
    <row r="79" spans="2:56" hidden="1">
      <c r="B79" s="42" t="s">
        <v>125</v>
      </c>
      <c r="C79" s="26" t="e">
        <f t="shared" si="70"/>
        <v>#DIV/0!</v>
      </c>
      <c r="D79" s="26" t="e">
        <f t="shared" si="71"/>
        <v>#DIV/0!</v>
      </c>
      <c r="E79" s="26" t="e">
        <f t="shared" si="72"/>
        <v>#DIV/0!</v>
      </c>
      <c r="F79" s="26" t="e">
        <f t="shared" si="73"/>
        <v>#DIV/0!</v>
      </c>
      <c r="G79" s="26" t="e">
        <f t="shared" si="74"/>
        <v>#DIV/0!</v>
      </c>
      <c r="I79" s="19" t="str">
        <f t="shared" si="75"/>
        <v>郑州</v>
      </c>
      <c r="J79" s="68" t="e">
        <f t="shared" si="76"/>
        <v>#DIV/0!</v>
      </c>
      <c r="K79" s="68" t="e">
        <f t="shared" si="77"/>
        <v>#DIV/0!</v>
      </c>
      <c r="L79" s="68" t="e">
        <f t="shared" si="78"/>
        <v>#DIV/0!</v>
      </c>
      <c r="M79" s="68" t="e">
        <f t="shared" si="79"/>
        <v>#DIV/0!</v>
      </c>
      <c r="N79" s="68" t="e">
        <f t="shared" si="80"/>
        <v>#DIV/0!</v>
      </c>
      <c r="P79" s="62" t="str">
        <f t="shared" si="81"/>
        <v>郑州</v>
      </c>
      <c r="Q79" s="22">
        <f>SUMIFS('OTV-广告位'!$AG:$AG,'OTV-广告位'!$AF:$AF,Frequency!Q$63,'OTV-广告位'!$AD:$AD,Frequency!$B79,'OTV-广告位'!$AE:$AE,'OTV-广告位'!$AE$6)</f>
        <v>0</v>
      </c>
      <c r="R79" s="22">
        <f>SUMIFS('OTV-广告位'!$AG:$AG,'OTV-广告位'!$AF:$AF,Frequency!R$63,'OTV-广告位'!$AD:$AD,Frequency!$B79,'OTV-广告位'!$AE:$AE,'OTV-广告位'!$AE$6)</f>
        <v>0</v>
      </c>
      <c r="S79" s="22">
        <f>SUMIFS('OTV-广告位'!$AG:$AG,'OTV-广告位'!$AF:$AF,Frequency!S$63,'OTV-广告位'!$AD:$AD,Frequency!$B79,'OTV-广告位'!$AE:$AE,'OTV-广告位'!$AE$6)</f>
        <v>0</v>
      </c>
      <c r="T79" s="22">
        <f>SUMIFS('OTV-广告位'!$AG:$AG,'OTV-广告位'!$AF:$AF,Frequency!T$63,'OTV-广告位'!$AD:$AD,Frequency!$B79,'OTV-广告位'!$B:$B,'OTV-广告位'!$B$6)</f>
        <v>0</v>
      </c>
      <c r="U79" s="22">
        <f>SUMIFS('OTV-广告位'!$AG:$AG,'OTV-广告位'!$AF:$AF,Frequency!U$63,'OTV-广告位'!$AD:$AD,Frequency!$B79,'OTV-广告位'!$B:$B,'OTV-广告位'!$B$6)</f>
        <v>0</v>
      </c>
      <c r="V79" s="22">
        <f>SUMIFS('OTV-广告位'!$AI:$AI,'OTV-广告位'!$AF:$AF,Frequency!V$63,'OTV-广告位'!$AD:$AD,Frequency!$B79,'OTV-广告位'!$AE:$AE,'OTV-广告位'!$AE$6)</f>
        <v>0</v>
      </c>
      <c r="W79" s="22">
        <f>SUMIFS('OTV-广告位'!$AI:$AI,'OTV-广告位'!$AF:$AF,Frequency!W$63,'OTV-广告位'!$AD:$AD,Frequency!$B79,'OTV-广告位'!$AE:$AE,'OTV-广告位'!$AE$6)</f>
        <v>0</v>
      </c>
      <c r="X79" s="22">
        <f>SUMIFS('OTV-广告位'!$AI:$AI,'OTV-广告位'!$AF:$AF,Frequency!X$63,'OTV-广告位'!$AD:$AD,Frequency!$B79,'OTV-广告位'!$AE:$AE,'OTV-广告位'!$AE$6)</f>
        <v>0</v>
      </c>
      <c r="Y79" s="22">
        <f>SUMIFS('OTV-广告位'!$AI:$AI,'OTV-广告位'!$AF:$AF,Frequency!Y$63,'OTV-广告位'!$AD:$AD,Frequency!$B79,'OTV-广告位'!$B:$B,'OTV-广告位'!$B$6)</f>
        <v>0</v>
      </c>
      <c r="Z79" s="22">
        <f>SUMIFS('OTV-广告位'!$AI:$AI,'OTV-广告位'!$AF:$AF,Frequency!Z$63,'OTV-广告位'!$AD:$AD,Frequency!$B79,'OTV-广告位'!$B:$B,'OTV-广告位'!$B$6)</f>
        <v>0</v>
      </c>
      <c r="AA79" s="22">
        <f>SUMIFS('OTV-广告位'!$AK:$AK,'OTV-广告位'!$AF:$AF,Frequency!AA$63,'OTV-广告位'!$AD:$AD,Frequency!$B79,'OTV-广告位'!$AE:$AE,'OTV-广告位'!$B$6)</f>
        <v>0</v>
      </c>
      <c r="AB79" s="22">
        <f>SUMIFS('OTV-广告位'!$AK:$AK,'OTV-广告位'!$AF:$AF,Frequency!AB$63,'OTV-广告位'!$AD:$AD,Frequency!$B79,'OTV-广告位'!$AE:$AE,'OTV-广告位'!$B$6)</f>
        <v>0</v>
      </c>
      <c r="AC79" s="22">
        <f>SUMIFS('OTV-广告位'!$AK:$AK,'OTV-广告位'!$AF:$AF,Frequency!AC$63,'OTV-广告位'!$AD:$AD,Frequency!$B79,'OTV-广告位'!$AE:$AE,'OTV-广告位'!$B$6)</f>
        <v>0</v>
      </c>
      <c r="AD79" s="22">
        <f>SUMIFS('OTV-广告位'!$AK:$AK,'OTV-广告位'!$AF:$AF,Frequency!AD$63,'OTV-广告位'!$AD:$AD,Frequency!$B79,'OTV-广告位'!$B:$B,'OTV-广告位'!$B$6)</f>
        <v>0</v>
      </c>
      <c r="AE79" s="22">
        <f>SUMIFS('OTV-广告位'!$AK:$AK,'OTV-广告位'!$AF:$AF,Frequency!AE$63,'OTV-广告位'!$AD:$AD,Frequency!$B79,'OTV-广告位'!$B:$B,'OTV-广告位'!$B$6)</f>
        <v>0</v>
      </c>
      <c r="AF79" s="22">
        <f>SUMIFS('OTV-广告位'!$AL:$AL,'OTV-广告位'!$AF:$AF,Frequency!AF$63,'OTV-广告位'!$AD:$AD,Frequency!$B79,'OTV-广告位'!$AE:$AE,'OTV-广告位'!$AE$6)</f>
        <v>0</v>
      </c>
      <c r="AG79" s="22">
        <f>SUMIFS('OTV-广告位'!$AL:$AL,'OTV-广告位'!$AF:$AF,Frequency!AG$63,'OTV-广告位'!$AD:$AD,Frequency!$B79,'OTV-广告位'!$AE:$AE,'OTV-广告位'!$AE$6)</f>
        <v>0</v>
      </c>
      <c r="AH79" s="22">
        <f>SUMIFS('OTV-广告位'!$AL:$AL,'OTV-广告位'!$AF:$AF,Frequency!AH$63,'OTV-广告位'!$AD:$AD,Frequency!$B79,'OTV-广告位'!$AE:$AE,'OTV-广告位'!$AE$6)</f>
        <v>0</v>
      </c>
      <c r="AI79" s="22">
        <f>SUMIFS('OTV-广告位'!$AL:$AL,'OTV-广告位'!$AF:$AF,Frequency!AI$63,'OTV-广告位'!$AD:$AD,Frequency!$B79,'OTV-广告位'!$B:$B,'OTV-广告位'!$B$6)</f>
        <v>0</v>
      </c>
      <c r="AJ79" s="22">
        <f>SUMIFS('OTV-广告位'!$AL:$AL,'OTV-广告位'!$AF:$AF,Frequency!AJ$63,'OTV-广告位'!$AD:$AD,Frequency!$B79,'OTV-广告位'!$B:$B,'OTV-广告位'!$B$6)</f>
        <v>0</v>
      </c>
      <c r="AK79" s="22">
        <f>SUMIFS('OTV-广告位'!$AM:$AM,'OTV-广告位'!$AF:$AF,Frequency!AK$63,'OTV-广告位'!$AD:$AD,Frequency!$B79,'OTV-广告位'!$AE:$AE,'OTV-广告位'!$AE$6)</f>
        <v>0</v>
      </c>
      <c r="AL79" s="22">
        <f>SUMIFS('OTV-广告位'!$AM:$AM,'OTV-广告位'!$AF:$AF,Frequency!AL$63,'OTV-广告位'!$AD:$AD,Frequency!$B79,'OTV-广告位'!$AE:$AE,'OTV-广告位'!$AE$6)</f>
        <v>0</v>
      </c>
      <c r="AM79" s="22">
        <f>SUMIFS('OTV-广告位'!$AM:$AM,'OTV-广告位'!$AF:$AF,Frequency!AM$63,'OTV-广告位'!$AD:$AD,Frequency!$B79,'OTV-广告位'!$AE:$AE,'OTV-广告位'!$AE$6)</f>
        <v>0</v>
      </c>
      <c r="AN79" s="22">
        <f>SUMIFS('OTV-广告位'!$AM:$AM,'OTV-广告位'!$AF:$AF,Frequency!AN$63,'OTV-广告位'!$AD:$AD,Frequency!$B79,'OTV-广告位'!$B:$B,'OTV-广告位'!$B$6)</f>
        <v>0</v>
      </c>
      <c r="AO79" s="22">
        <f>SUMIFS('OTV-广告位'!$AM:$AM,'OTV-广告位'!$AF:$AF,Frequency!AO$63,'OTV-广告位'!$AD:$AD,Frequency!$B79,'OTV-广告位'!$B:$B,'OTV-广告位'!$B$6)</f>
        <v>0</v>
      </c>
      <c r="AP79" s="22">
        <f>SUMIFS('OTV-广告位'!$AN:$AN,'OTV-广告位'!$AF:$AF,Frequency!AP$63,'OTV-广告位'!$AD:$AD,Frequency!$B79,'OTV-广告位'!$AE:$AE,'OTV-广告位'!$AE$6)</f>
        <v>0</v>
      </c>
      <c r="AQ79" s="22">
        <f>SUMIFS('OTV-广告位'!$AN:$AN,'OTV-广告位'!$AF:$AF,Frequency!AQ$63,'OTV-广告位'!$AD:$AD,Frequency!$B79,'OTV-广告位'!$AE:$AE,'OTV-广告位'!$AE$6)</f>
        <v>0</v>
      </c>
      <c r="AR79" s="22">
        <f>SUMIFS('OTV-广告位'!$AN:$AN,'OTV-广告位'!$AF:$AF,Frequency!AR$63,'OTV-广告位'!$AD:$AD,Frequency!$B79,'OTV-广告位'!$AE:$AE,'OTV-广告位'!$AE$6)</f>
        <v>0</v>
      </c>
      <c r="AS79" s="22">
        <f>SUMIFS('OTV-广告位'!$AN:$AN,'OTV-广告位'!$AF:$AF,Frequency!AS$63,'OTV-广告位'!$AD:$AD,Frequency!$B79,'OTV-广告位'!$B:$B,'OTV-广告位'!$B$6)</f>
        <v>0</v>
      </c>
      <c r="AT79" s="22">
        <f>SUMIFS('OTV-广告位'!$AN:$AN,'OTV-广告位'!$AF:$AF,Frequency!AT$63,'OTV-广告位'!$AD:$AD,Frequency!$B79,'OTV-广告位'!$B:$B,'OTV-广告位'!$B$6)</f>
        <v>0</v>
      </c>
      <c r="AU79" s="22">
        <f>SUMIFS('OTV-广告位'!$AO:$AO,'OTV-广告位'!$AF:$AF,Frequency!AU$63,'OTV-广告位'!$AD:$AD,Frequency!$B79,'OTV-广告位'!$AE:$AE,'OTV-广告位'!$AE$6)</f>
        <v>0</v>
      </c>
      <c r="AV79" s="22">
        <f>SUMIFS('OTV-广告位'!$AO:$AO,'OTV-广告位'!$AF:$AF,Frequency!AV$63,'OTV-广告位'!$AD:$AD,Frequency!$B79,'OTV-广告位'!$AE:$AE,'OTV-广告位'!$AE$6)</f>
        <v>0</v>
      </c>
      <c r="AW79" s="22">
        <f>SUMIFS('OTV-广告位'!$AO:$AO,'OTV-广告位'!$AF:$AF,Frequency!AW$63,'OTV-广告位'!$AD:$AD,Frequency!$B79,'OTV-广告位'!$AE:$AE,'OTV-广告位'!$AE$6)</f>
        <v>0</v>
      </c>
      <c r="AX79" s="22">
        <f>SUMIFS('OTV-广告位'!$AO:$AO,'OTV-广告位'!$AF:$AF,Frequency!AX$63,'OTV-广告位'!$AD:$AD,Frequency!$B79,'OTV-广告位'!$B:$B,'OTV-广告位'!$B$6)</f>
        <v>0</v>
      </c>
      <c r="AY79" s="22">
        <f>SUMIFS('OTV-广告位'!$AO:$AO,'OTV-广告位'!$AF:$AF,Frequency!AY$63,'OTV-广告位'!$AD:$AD,Frequency!$B79,'OTV-广告位'!$B:$B,'OTV-广告位'!$B$6)</f>
        <v>0</v>
      </c>
      <c r="AZ79" s="22">
        <f>SUMIFS('OTV-广告位'!$AP:$AP,'OTV-广告位'!$AF:$AF,Frequency!AZ$63,'OTV-广告位'!$AD:$AD,Frequency!$B79,'OTV-广告位'!$AE:$AE,'OTV-广告位'!$AE$6)</f>
        <v>0</v>
      </c>
      <c r="BA79" s="22">
        <f>SUMIFS('OTV-广告位'!$AP:$AP,'OTV-广告位'!$AF:$AF,Frequency!BA$63,'OTV-广告位'!$AD:$AD,Frequency!$B79,'OTV-广告位'!$AE:$AE,'OTV-广告位'!$AE$6)</f>
        <v>0</v>
      </c>
      <c r="BB79" s="22">
        <f>SUMIFS('OTV-广告位'!$AP:$AP,'OTV-广告位'!$AF:$AF,Frequency!BB$63,'OTV-广告位'!$AD:$AD,Frequency!$B79,'OTV-广告位'!$AE:$AE,'OTV-广告位'!$AE$6)</f>
        <v>0</v>
      </c>
      <c r="BC79" s="22">
        <f>SUMIFS('OTV-广告位'!$AP:$AP,'OTV-广告位'!$AF:$AF,Frequency!BC$63,'OTV-广告位'!$AD:$AD,Frequency!$B79,'OTV-广告位'!$B:$B,'OTV-广告位'!$B$6)</f>
        <v>0</v>
      </c>
      <c r="BD79" s="22">
        <f>SUMIFS('OTV-广告位'!$AP:$AP,'OTV-广告位'!$AF:$AF,Frequency!BD$63,'OTV-广告位'!$AD:$AD,Frequency!$B79,'OTV-广告位'!$B:$B,'OTV-广告位'!$B$6)</f>
        <v>0</v>
      </c>
    </row>
    <row r="80" spans="2:56" hidden="1">
      <c r="B80" s="42" t="s">
        <v>126</v>
      </c>
      <c r="C80" s="26" t="e">
        <f t="shared" si="70"/>
        <v>#DIV/0!</v>
      </c>
      <c r="D80" s="26" t="e">
        <f t="shared" si="71"/>
        <v>#DIV/0!</v>
      </c>
      <c r="E80" s="26" t="e">
        <f t="shared" si="72"/>
        <v>#DIV/0!</v>
      </c>
      <c r="F80" s="26" t="e">
        <f t="shared" si="73"/>
        <v>#DIV/0!</v>
      </c>
      <c r="G80" s="26" t="e">
        <f t="shared" si="74"/>
        <v>#DIV/0!</v>
      </c>
      <c r="I80" s="19" t="str">
        <f t="shared" si="75"/>
        <v>青岛</v>
      </c>
      <c r="J80" s="68" t="e">
        <f t="shared" si="76"/>
        <v>#DIV/0!</v>
      </c>
      <c r="K80" s="68" t="e">
        <f t="shared" si="77"/>
        <v>#DIV/0!</v>
      </c>
      <c r="L80" s="68" t="e">
        <f t="shared" si="78"/>
        <v>#DIV/0!</v>
      </c>
      <c r="M80" s="68" t="e">
        <f t="shared" si="79"/>
        <v>#DIV/0!</v>
      </c>
      <c r="N80" s="68" t="e">
        <f t="shared" si="80"/>
        <v>#DIV/0!</v>
      </c>
      <c r="P80" s="62" t="str">
        <f t="shared" si="81"/>
        <v>青岛</v>
      </c>
      <c r="Q80" s="22">
        <f>SUMIFS('OTV-广告位'!$AG:$AG,'OTV-广告位'!$AF:$AF,Frequency!Q$63,'OTV-广告位'!$AD:$AD,Frequency!$B80,'OTV-广告位'!$AE:$AE,'OTV-广告位'!$AE$6)</f>
        <v>0</v>
      </c>
      <c r="R80" s="22">
        <f>SUMIFS('OTV-广告位'!$AG:$AG,'OTV-广告位'!$AF:$AF,Frequency!R$63,'OTV-广告位'!$AD:$AD,Frequency!$B80,'OTV-广告位'!$AE:$AE,'OTV-广告位'!$AE$6)</f>
        <v>0</v>
      </c>
      <c r="S80" s="22">
        <f>SUMIFS('OTV-广告位'!$AG:$AG,'OTV-广告位'!$AF:$AF,Frequency!S$63,'OTV-广告位'!$AD:$AD,Frequency!$B80,'OTV-广告位'!$AE:$AE,'OTV-广告位'!$AE$6)</f>
        <v>0</v>
      </c>
      <c r="T80" s="22">
        <f>SUMIFS('OTV-广告位'!$AG:$AG,'OTV-广告位'!$AF:$AF,Frequency!T$63,'OTV-广告位'!$AD:$AD,Frequency!$B80,'OTV-广告位'!$B:$B,'OTV-广告位'!$B$6)</f>
        <v>0</v>
      </c>
      <c r="U80" s="22">
        <f>SUMIFS('OTV-广告位'!$AG:$AG,'OTV-广告位'!$AF:$AF,Frequency!U$63,'OTV-广告位'!$AD:$AD,Frequency!$B80,'OTV-广告位'!$B:$B,'OTV-广告位'!$B$6)</f>
        <v>0</v>
      </c>
      <c r="V80" s="22">
        <f>SUMIFS('OTV-广告位'!$AI:$AI,'OTV-广告位'!$AF:$AF,Frequency!V$63,'OTV-广告位'!$AD:$AD,Frequency!$B80,'OTV-广告位'!$AE:$AE,'OTV-广告位'!$AE$6)</f>
        <v>0</v>
      </c>
      <c r="W80" s="22">
        <f>SUMIFS('OTV-广告位'!$AI:$AI,'OTV-广告位'!$AF:$AF,Frequency!W$63,'OTV-广告位'!$AD:$AD,Frequency!$B80,'OTV-广告位'!$AE:$AE,'OTV-广告位'!$AE$6)</f>
        <v>0</v>
      </c>
      <c r="X80" s="22">
        <f>SUMIFS('OTV-广告位'!$AI:$AI,'OTV-广告位'!$AF:$AF,Frequency!X$63,'OTV-广告位'!$AD:$AD,Frequency!$B80,'OTV-广告位'!$AE:$AE,'OTV-广告位'!$AE$6)</f>
        <v>0</v>
      </c>
      <c r="Y80" s="22">
        <f>SUMIFS('OTV-广告位'!$AI:$AI,'OTV-广告位'!$AF:$AF,Frequency!Y$63,'OTV-广告位'!$AD:$AD,Frequency!$B80,'OTV-广告位'!$B:$B,'OTV-广告位'!$B$6)</f>
        <v>0</v>
      </c>
      <c r="Z80" s="22">
        <f>SUMIFS('OTV-广告位'!$AI:$AI,'OTV-广告位'!$AF:$AF,Frequency!Z$63,'OTV-广告位'!$AD:$AD,Frequency!$B80,'OTV-广告位'!$B:$B,'OTV-广告位'!$B$6)</f>
        <v>0</v>
      </c>
      <c r="AA80" s="22">
        <f>SUMIFS('OTV-广告位'!$AK:$AK,'OTV-广告位'!$AF:$AF,Frequency!AA$63,'OTV-广告位'!$AD:$AD,Frequency!$B80,'OTV-广告位'!$AE:$AE,'OTV-广告位'!$B$6)</f>
        <v>0</v>
      </c>
      <c r="AB80" s="22">
        <f>SUMIFS('OTV-广告位'!$AK:$AK,'OTV-广告位'!$AF:$AF,Frequency!AB$63,'OTV-广告位'!$AD:$AD,Frequency!$B80,'OTV-广告位'!$AE:$AE,'OTV-广告位'!$B$6)</f>
        <v>0</v>
      </c>
      <c r="AC80" s="22">
        <f>SUMIFS('OTV-广告位'!$AK:$AK,'OTV-广告位'!$AF:$AF,Frequency!AC$63,'OTV-广告位'!$AD:$AD,Frequency!$B80,'OTV-广告位'!$AE:$AE,'OTV-广告位'!$B$6)</f>
        <v>0</v>
      </c>
      <c r="AD80" s="22">
        <f>SUMIFS('OTV-广告位'!$AK:$AK,'OTV-广告位'!$AF:$AF,Frequency!AD$63,'OTV-广告位'!$AD:$AD,Frequency!$B80,'OTV-广告位'!$B:$B,'OTV-广告位'!$B$6)</f>
        <v>0</v>
      </c>
      <c r="AE80" s="22">
        <f>SUMIFS('OTV-广告位'!$AK:$AK,'OTV-广告位'!$AF:$AF,Frequency!AE$63,'OTV-广告位'!$AD:$AD,Frequency!$B80,'OTV-广告位'!$B:$B,'OTV-广告位'!$B$6)</f>
        <v>0</v>
      </c>
      <c r="AF80" s="22">
        <f>SUMIFS('OTV-广告位'!$AL:$AL,'OTV-广告位'!$AF:$AF,Frequency!AF$63,'OTV-广告位'!$AD:$AD,Frequency!$B80,'OTV-广告位'!$AE:$AE,'OTV-广告位'!$AE$6)</f>
        <v>0</v>
      </c>
      <c r="AG80" s="22">
        <f>SUMIFS('OTV-广告位'!$AL:$AL,'OTV-广告位'!$AF:$AF,Frequency!AG$63,'OTV-广告位'!$AD:$AD,Frequency!$B80,'OTV-广告位'!$AE:$AE,'OTV-广告位'!$AE$6)</f>
        <v>0</v>
      </c>
      <c r="AH80" s="22">
        <f>SUMIFS('OTV-广告位'!$AL:$AL,'OTV-广告位'!$AF:$AF,Frequency!AH$63,'OTV-广告位'!$AD:$AD,Frequency!$B80,'OTV-广告位'!$AE:$AE,'OTV-广告位'!$AE$6)</f>
        <v>0</v>
      </c>
      <c r="AI80" s="22">
        <f>SUMIFS('OTV-广告位'!$AL:$AL,'OTV-广告位'!$AF:$AF,Frequency!AI$63,'OTV-广告位'!$AD:$AD,Frequency!$B80,'OTV-广告位'!$B:$B,'OTV-广告位'!$B$6)</f>
        <v>0</v>
      </c>
      <c r="AJ80" s="22">
        <f>SUMIFS('OTV-广告位'!$AL:$AL,'OTV-广告位'!$AF:$AF,Frequency!AJ$63,'OTV-广告位'!$AD:$AD,Frequency!$B80,'OTV-广告位'!$B:$B,'OTV-广告位'!$B$6)</f>
        <v>0</v>
      </c>
      <c r="AK80" s="22">
        <f>SUMIFS('OTV-广告位'!$AM:$AM,'OTV-广告位'!$AF:$AF,Frequency!AK$63,'OTV-广告位'!$AD:$AD,Frequency!$B80,'OTV-广告位'!$AE:$AE,'OTV-广告位'!$AE$6)</f>
        <v>0</v>
      </c>
      <c r="AL80" s="22">
        <f>SUMIFS('OTV-广告位'!$AM:$AM,'OTV-广告位'!$AF:$AF,Frequency!AL$63,'OTV-广告位'!$AD:$AD,Frequency!$B80,'OTV-广告位'!$AE:$AE,'OTV-广告位'!$AE$6)</f>
        <v>0</v>
      </c>
      <c r="AM80" s="22">
        <f>SUMIFS('OTV-广告位'!$AM:$AM,'OTV-广告位'!$AF:$AF,Frequency!AM$63,'OTV-广告位'!$AD:$AD,Frequency!$B80,'OTV-广告位'!$AE:$AE,'OTV-广告位'!$AE$6)</f>
        <v>0</v>
      </c>
      <c r="AN80" s="22">
        <f>SUMIFS('OTV-广告位'!$AM:$AM,'OTV-广告位'!$AF:$AF,Frequency!AN$63,'OTV-广告位'!$AD:$AD,Frequency!$B80,'OTV-广告位'!$B:$B,'OTV-广告位'!$B$6)</f>
        <v>0</v>
      </c>
      <c r="AO80" s="22">
        <f>SUMIFS('OTV-广告位'!$AM:$AM,'OTV-广告位'!$AF:$AF,Frequency!AO$63,'OTV-广告位'!$AD:$AD,Frequency!$B80,'OTV-广告位'!$B:$B,'OTV-广告位'!$B$6)</f>
        <v>0</v>
      </c>
      <c r="AP80" s="22">
        <f>SUMIFS('OTV-广告位'!$AN:$AN,'OTV-广告位'!$AF:$AF,Frequency!AP$63,'OTV-广告位'!$AD:$AD,Frequency!$B80,'OTV-广告位'!$AE:$AE,'OTV-广告位'!$AE$6)</f>
        <v>0</v>
      </c>
      <c r="AQ80" s="22">
        <f>SUMIFS('OTV-广告位'!$AN:$AN,'OTV-广告位'!$AF:$AF,Frequency!AQ$63,'OTV-广告位'!$AD:$AD,Frequency!$B80,'OTV-广告位'!$AE:$AE,'OTV-广告位'!$AE$6)</f>
        <v>0</v>
      </c>
      <c r="AR80" s="22">
        <f>SUMIFS('OTV-广告位'!$AN:$AN,'OTV-广告位'!$AF:$AF,Frequency!AR$63,'OTV-广告位'!$AD:$AD,Frequency!$B80,'OTV-广告位'!$AE:$AE,'OTV-广告位'!$AE$6)</f>
        <v>0</v>
      </c>
      <c r="AS80" s="22">
        <f>SUMIFS('OTV-广告位'!$AN:$AN,'OTV-广告位'!$AF:$AF,Frequency!AS$63,'OTV-广告位'!$AD:$AD,Frequency!$B80,'OTV-广告位'!$B:$B,'OTV-广告位'!$B$6)</f>
        <v>0</v>
      </c>
      <c r="AT80" s="22">
        <f>SUMIFS('OTV-广告位'!$AN:$AN,'OTV-广告位'!$AF:$AF,Frequency!AT$63,'OTV-广告位'!$AD:$AD,Frequency!$B80,'OTV-广告位'!$B:$B,'OTV-广告位'!$B$6)</f>
        <v>0</v>
      </c>
      <c r="AU80" s="22">
        <f>SUMIFS('OTV-广告位'!$AO:$AO,'OTV-广告位'!$AF:$AF,Frequency!AU$63,'OTV-广告位'!$AD:$AD,Frequency!$B80,'OTV-广告位'!$AE:$AE,'OTV-广告位'!$AE$6)</f>
        <v>0</v>
      </c>
      <c r="AV80" s="22">
        <f>SUMIFS('OTV-广告位'!$AO:$AO,'OTV-广告位'!$AF:$AF,Frequency!AV$63,'OTV-广告位'!$AD:$AD,Frequency!$B80,'OTV-广告位'!$AE:$AE,'OTV-广告位'!$AE$6)</f>
        <v>0</v>
      </c>
      <c r="AW80" s="22">
        <f>SUMIFS('OTV-广告位'!$AO:$AO,'OTV-广告位'!$AF:$AF,Frequency!AW$63,'OTV-广告位'!$AD:$AD,Frequency!$B80,'OTV-广告位'!$AE:$AE,'OTV-广告位'!$AE$6)</f>
        <v>0</v>
      </c>
      <c r="AX80" s="22">
        <f>SUMIFS('OTV-广告位'!$AO:$AO,'OTV-广告位'!$AF:$AF,Frequency!AX$63,'OTV-广告位'!$AD:$AD,Frequency!$B80,'OTV-广告位'!$B:$B,'OTV-广告位'!$B$6)</f>
        <v>0</v>
      </c>
      <c r="AY80" s="22">
        <f>SUMIFS('OTV-广告位'!$AO:$AO,'OTV-广告位'!$AF:$AF,Frequency!AY$63,'OTV-广告位'!$AD:$AD,Frequency!$B80,'OTV-广告位'!$B:$B,'OTV-广告位'!$B$6)</f>
        <v>0</v>
      </c>
      <c r="AZ80" s="22">
        <f>SUMIFS('OTV-广告位'!$AP:$AP,'OTV-广告位'!$AF:$AF,Frequency!AZ$63,'OTV-广告位'!$AD:$AD,Frequency!$B80,'OTV-广告位'!$AE:$AE,'OTV-广告位'!$AE$6)</f>
        <v>0</v>
      </c>
      <c r="BA80" s="22">
        <f>SUMIFS('OTV-广告位'!$AP:$AP,'OTV-广告位'!$AF:$AF,Frequency!BA$63,'OTV-广告位'!$AD:$AD,Frequency!$B80,'OTV-广告位'!$AE:$AE,'OTV-广告位'!$AE$6)</f>
        <v>0</v>
      </c>
      <c r="BB80" s="22">
        <f>SUMIFS('OTV-广告位'!$AP:$AP,'OTV-广告位'!$AF:$AF,Frequency!BB$63,'OTV-广告位'!$AD:$AD,Frequency!$B80,'OTV-广告位'!$AE:$AE,'OTV-广告位'!$AE$6)</f>
        <v>0</v>
      </c>
      <c r="BC80" s="22">
        <f>SUMIFS('OTV-广告位'!$AP:$AP,'OTV-广告位'!$AF:$AF,Frequency!BC$63,'OTV-广告位'!$AD:$AD,Frequency!$B80,'OTV-广告位'!$B:$B,'OTV-广告位'!$B$6)</f>
        <v>0</v>
      </c>
      <c r="BD80" s="22">
        <f>SUMIFS('OTV-广告位'!$AP:$AP,'OTV-广告位'!$AF:$AF,Frequency!BD$63,'OTV-广告位'!$AD:$AD,Frequency!$B80,'OTV-广告位'!$B:$B,'OTV-广告位'!$B$6)</f>
        <v>0</v>
      </c>
    </row>
    <row r="81" spans="2:56" hidden="1">
      <c r="B81" s="42" t="s">
        <v>127</v>
      </c>
      <c r="C81" s="26" t="e">
        <f t="shared" si="70"/>
        <v>#DIV/0!</v>
      </c>
      <c r="D81" s="26" t="e">
        <f t="shared" si="71"/>
        <v>#DIV/0!</v>
      </c>
      <c r="E81" s="26" t="e">
        <f t="shared" si="72"/>
        <v>#DIV/0!</v>
      </c>
      <c r="F81" s="26" t="e">
        <f t="shared" si="73"/>
        <v>#DIV/0!</v>
      </c>
      <c r="G81" s="26" t="e">
        <f t="shared" si="74"/>
        <v>#DIV/0!</v>
      </c>
      <c r="I81" s="64" t="str">
        <f t="shared" ref="I81:I82" si="83">B81</f>
        <v>南通</v>
      </c>
      <c r="J81" s="68" t="e">
        <f t="shared" si="76"/>
        <v>#DIV/0!</v>
      </c>
      <c r="K81" s="68" t="e">
        <f t="shared" si="77"/>
        <v>#DIV/0!</v>
      </c>
      <c r="L81" s="68" t="e">
        <f t="shared" si="78"/>
        <v>#DIV/0!</v>
      </c>
      <c r="M81" s="68" t="e">
        <f t="shared" si="79"/>
        <v>#DIV/0!</v>
      </c>
      <c r="N81" s="68" t="e">
        <f t="shared" si="80"/>
        <v>#DIV/0!</v>
      </c>
      <c r="P81" s="63" t="str">
        <f t="shared" ref="P81:P82" si="84">B81</f>
        <v>南通</v>
      </c>
      <c r="Q81" s="22">
        <f>SUMIFS('OTV-广告位'!$AG:$AG,'OTV-广告位'!$AF:$AF,Frequency!Q$63,'OTV-广告位'!$AD:$AD,Frequency!$B81,'OTV-广告位'!$AE:$AE,'OTV-广告位'!$AE$6)</f>
        <v>0</v>
      </c>
      <c r="R81" s="22">
        <f>SUMIFS('OTV-广告位'!$AG:$AG,'OTV-广告位'!$AF:$AF,Frequency!R$63,'OTV-广告位'!$AD:$AD,Frequency!$B81,'OTV-广告位'!$AE:$AE,'OTV-广告位'!$AE$6)</f>
        <v>0</v>
      </c>
      <c r="S81" s="22">
        <f>SUMIFS('OTV-广告位'!$AG:$AG,'OTV-广告位'!$AF:$AF,Frequency!S$63,'OTV-广告位'!$AD:$AD,Frequency!$B81,'OTV-广告位'!$AE:$AE,'OTV-广告位'!$AE$6)</f>
        <v>0</v>
      </c>
      <c r="T81" s="22">
        <f>SUMIFS('OTV-广告位'!$AG:$AG,'OTV-广告位'!$AF:$AF,Frequency!T$63,'OTV-广告位'!$AD:$AD,Frequency!$B81,'OTV-广告位'!$B:$B,'OTV-广告位'!$B$6)</f>
        <v>0</v>
      </c>
      <c r="U81" s="22">
        <f>SUMIFS('OTV-广告位'!$AG:$AG,'OTV-广告位'!$AF:$AF,Frequency!U$63,'OTV-广告位'!$AD:$AD,Frequency!$B81,'OTV-广告位'!$B:$B,'OTV-广告位'!$B$6)</f>
        <v>0</v>
      </c>
      <c r="V81" s="22">
        <f>SUMIFS('OTV-广告位'!$AI:$AI,'OTV-广告位'!$AF:$AF,Frequency!V$63,'OTV-广告位'!$AD:$AD,Frequency!$B81,'OTV-广告位'!$AE:$AE,'OTV-广告位'!$AE$6)</f>
        <v>0</v>
      </c>
      <c r="W81" s="22">
        <f>SUMIFS('OTV-广告位'!$AI:$AI,'OTV-广告位'!$AF:$AF,Frequency!W$63,'OTV-广告位'!$AD:$AD,Frequency!$B81,'OTV-广告位'!$AE:$AE,'OTV-广告位'!$AE$6)</f>
        <v>0</v>
      </c>
      <c r="X81" s="22">
        <f>SUMIFS('OTV-广告位'!$AI:$AI,'OTV-广告位'!$AF:$AF,Frequency!X$63,'OTV-广告位'!$AD:$AD,Frequency!$B81,'OTV-广告位'!$AE:$AE,'OTV-广告位'!$AE$6)</f>
        <v>0</v>
      </c>
      <c r="Y81" s="22">
        <f>SUMIFS('OTV-广告位'!$AI:$AI,'OTV-广告位'!$AF:$AF,Frequency!Y$63,'OTV-广告位'!$AD:$AD,Frequency!$B81,'OTV-广告位'!$B:$B,'OTV-广告位'!$B$6)</f>
        <v>0</v>
      </c>
      <c r="Z81" s="22">
        <f>SUMIFS('OTV-广告位'!$AI:$AI,'OTV-广告位'!$AF:$AF,Frequency!Z$63,'OTV-广告位'!$AD:$AD,Frequency!$B81,'OTV-广告位'!$B:$B,'OTV-广告位'!$B$6)</f>
        <v>0</v>
      </c>
      <c r="AA81" s="22">
        <f>SUMIFS('OTV-广告位'!$AK:$AK,'OTV-广告位'!$AF:$AF,Frequency!AA$63,'OTV-广告位'!$AD:$AD,Frequency!$B81,'OTV-广告位'!$AE:$AE,'OTV-广告位'!$B$6)</f>
        <v>0</v>
      </c>
      <c r="AB81" s="22">
        <f>SUMIFS('OTV-广告位'!$AK:$AK,'OTV-广告位'!$AF:$AF,Frequency!AB$63,'OTV-广告位'!$AD:$AD,Frequency!$B81,'OTV-广告位'!$AE:$AE,'OTV-广告位'!$B$6)</f>
        <v>0</v>
      </c>
      <c r="AC81" s="22">
        <f>SUMIFS('OTV-广告位'!$AK:$AK,'OTV-广告位'!$AF:$AF,Frequency!AC$63,'OTV-广告位'!$AD:$AD,Frequency!$B81,'OTV-广告位'!$AE:$AE,'OTV-广告位'!$B$6)</f>
        <v>0</v>
      </c>
      <c r="AD81" s="22">
        <f>SUMIFS('OTV-广告位'!$AK:$AK,'OTV-广告位'!$AF:$AF,Frequency!AD$63,'OTV-广告位'!$AD:$AD,Frequency!$B81,'OTV-广告位'!$B:$B,'OTV-广告位'!$B$6)</f>
        <v>0</v>
      </c>
      <c r="AE81" s="22">
        <f>SUMIFS('OTV-广告位'!$AK:$AK,'OTV-广告位'!$AF:$AF,Frequency!AE$63,'OTV-广告位'!$AD:$AD,Frequency!$B81,'OTV-广告位'!$B:$B,'OTV-广告位'!$B$6)</f>
        <v>0</v>
      </c>
      <c r="AF81" s="22">
        <f>SUMIFS('OTV-广告位'!$AL:$AL,'OTV-广告位'!$AF:$AF,Frequency!AF$63,'OTV-广告位'!$AD:$AD,Frequency!$B81,'OTV-广告位'!$AE:$AE,'OTV-广告位'!$AE$6)</f>
        <v>0</v>
      </c>
      <c r="AG81" s="22">
        <f>SUMIFS('OTV-广告位'!$AL:$AL,'OTV-广告位'!$AF:$AF,Frequency!AG$63,'OTV-广告位'!$AD:$AD,Frequency!$B81,'OTV-广告位'!$AE:$AE,'OTV-广告位'!$AE$6)</f>
        <v>0</v>
      </c>
      <c r="AH81" s="22">
        <f>SUMIFS('OTV-广告位'!$AL:$AL,'OTV-广告位'!$AF:$AF,Frequency!AH$63,'OTV-广告位'!$AD:$AD,Frequency!$B81,'OTV-广告位'!$AE:$AE,'OTV-广告位'!$AE$6)</f>
        <v>0</v>
      </c>
      <c r="AI81" s="22">
        <f>SUMIFS('OTV-广告位'!$AL:$AL,'OTV-广告位'!$AF:$AF,Frequency!AI$63,'OTV-广告位'!$AD:$AD,Frequency!$B81,'OTV-广告位'!$B:$B,'OTV-广告位'!$B$6)</f>
        <v>0</v>
      </c>
      <c r="AJ81" s="22">
        <f>SUMIFS('OTV-广告位'!$AL:$AL,'OTV-广告位'!$AF:$AF,Frequency!AJ$63,'OTV-广告位'!$AD:$AD,Frequency!$B81,'OTV-广告位'!$B:$B,'OTV-广告位'!$B$6)</f>
        <v>0</v>
      </c>
      <c r="AK81" s="22">
        <f>SUMIFS('OTV-广告位'!$AM:$AM,'OTV-广告位'!$AF:$AF,Frequency!AK$63,'OTV-广告位'!$AD:$AD,Frequency!$B81,'OTV-广告位'!$AE:$AE,'OTV-广告位'!$AE$6)</f>
        <v>0</v>
      </c>
      <c r="AL81" s="22">
        <f>SUMIFS('OTV-广告位'!$AM:$AM,'OTV-广告位'!$AF:$AF,Frequency!AL$63,'OTV-广告位'!$AD:$AD,Frequency!$B81,'OTV-广告位'!$AE:$AE,'OTV-广告位'!$AE$6)</f>
        <v>0</v>
      </c>
      <c r="AM81" s="22">
        <f>SUMIFS('OTV-广告位'!$AM:$AM,'OTV-广告位'!$AF:$AF,Frequency!AM$63,'OTV-广告位'!$AD:$AD,Frequency!$B81,'OTV-广告位'!$AE:$AE,'OTV-广告位'!$AE$6)</f>
        <v>0</v>
      </c>
      <c r="AN81" s="22">
        <f>SUMIFS('OTV-广告位'!$AM:$AM,'OTV-广告位'!$AF:$AF,Frequency!AN$63,'OTV-广告位'!$AD:$AD,Frequency!$B81,'OTV-广告位'!$B:$B,'OTV-广告位'!$B$6)</f>
        <v>0</v>
      </c>
      <c r="AO81" s="22">
        <f>SUMIFS('OTV-广告位'!$AM:$AM,'OTV-广告位'!$AF:$AF,Frequency!AO$63,'OTV-广告位'!$AD:$AD,Frequency!$B81,'OTV-广告位'!$B:$B,'OTV-广告位'!$B$6)</f>
        <v>0</v>
      </c>
      <c r="AP81" s="22">
        <f>SUMIFS('OTV-广告位'!$AN:$AN,'OTV-广告位'!$AF:$AF,Frequency!AP$63,'OTV-广告位'!$AD:$AD,Frequency!$B81,'OTV-广告位'!$AE:$AE,'OTV-广告位'!$AE$6)</f>
        <v>0</v>
      </c>
      <c r="AQ81" s="22">
        <f>SUMIFS('OTV-广告位'!$AN:$AN,'OTV-广告位'!$AF:$AF,Frequency!AQ$63,'OTV-广告位'!$AD:$AD,Frequency!$B81,'OTV-广告位'!$AE:$AE,'OTV-广告位'!$AE$6)</f>
        <v>0</v>
      </c>
      <c r="AR81" s="22">
        <f>SUMIFS('OTV-广告位'!$AN:$AN,'OTV-广告位'!$AF:$AF,Frequency!AR$63,'OTV-广告位'!$AD:$AD,Frequency!$B81,'OTV-广告位'!$AE:$AE,'OTV-广告位'!$AE$6)</f>
        <v>0</v>
      </c>
      <c r="AS81" s="22">
        <f>SUMIFS('OTV-广告位'!$AN:$AN,'OTV-广告位'!$AF:$AF,Frequency!AS$63,'OTV-广告位'!$AD:$AD,Frequency!$B81,'OTV-广告位'!$B:$B,'OTV-广告位'!$B$6)</f>
        <v>0</v>
      </c>
      <c r="AT81" s="22">
        <f>SUMIFS('OTV-广告位'!$AN:$AN,'OTV-广告位'!$AF:$AF,Frequency!AT$63,'OTV-广告位'!$AD:$AD,Frequency!$B81,'OTV-广告位'!$B:$B,'OTV-广告位'!$B$6)</f>
        <v>0</v>
      </c>
      <c r="AU81" s="22">
        <f>SUMIFS('OTV-广告位'!$AO:$AO,'OTV-广告位'!$AF:$AF,Frequency!AU$63,'OTV-广告位'!$AD:$AD,Frequency!$B81,'OTV-广告位'!$AE:$AE,'OTV-广告位'!$AE$6)</f>
        <v>0</v>
      </c>
      <c r="AV81" s="22">
        <f>SUMIFS('OTV-广告位'!$AO:$AO,'OTV-广告位'!$AF:$AF,Frequency!AV$63,'OTV-广告位'!$AD:$AD,Frequency!$B81,'OTV-广告位'!$AE:$AE,'OTV-广告位'!$AE$6)</f>
        <v>0</v>
      </c>
      <c r="AW81" s="22">
        <f>SUMIFS('OTV-广告位'!$AO:$AO,'OTV-广告位'!$AF:$AF,Frequency!AW$63,'OTV-广告位'!$AD:$AD,Frequency!$B81,'OTV-广告位'!$AE:$AE,'OTV-广告位'!$AE$6)</f>
        <v>0</v>
      </c>
      <c r="AX81" s="22">
        <f>SUMIFS('OTV-广告位'!$AO:$AO,'OTV-广告位'!$AF:$AF,Frequency!AX$63,'OTV-广告位'!$AD:$AD,Frequency!$B81,'OTV-广告位'!$B:$B,'OTV-广告位'!$B$6)</f>
        <v>0</v>
      </c>
      <c r="AY81" s="22">
        <f>SUMIFS('OTV-广告位'!$AO:$AO,'OTV-广告位'!$AF:$AF,Frequency!AY$63,'OTV-广告位'!$AD:$AD,Frequency!$B81,'OTV-广告位'!$B:$B,'OTV-广告位'!$B$6)</f>
        <v>0</v>
      </c>
      <c r="AZ81" s="22">
        <f>SUMIFS('OTV-广告位'!$AP:$AP,'OTV-广告位'!$AF:$AF,Frequency!AZ$63,'OTV-广告位'!$AD:$AD,Frequency!$B81,'OTV-广告位'!$AE:$AE,'OTV-广告位'!$AE$6)</f>
        <v>0</v>
      </c>
      <c r="BA81" s="22">
        <f>SUMIFS('OTV-广告位'!$AP:$AP,'OTV-广告位'!$AF:$AF,Frequency!BA$63,'OTV-广告位'!$AD:$AD,Frequency!$B81,'OTV-广告位'!$AE:$AE,'OTV-广告位'!$AE$6)</f>
        <v>0</v>
      </c>
      <c r="BB81" s="22">
        <f>SUMIFS('OTV-广告位'!$AP:$AP,'OTV-广告位'!$AF:$AF,Frequency!BB$63,'OTV-广告位'!$AD:$AD,Frequency!$B81,'OTV-广告位'!$AE:$AE,'OTV-广告位'!$AE$6)</f>
        <v>0</v>
      </c>
      <c r="BC81" s="22">
        <f>SUMIFS('OTV-广告位'!$AP:$AP,'OTV-广告位'!$AF:$AF,Frequency!BC$63,'OTV-广告位'!$AD:$AD,Frequency!$B81,'OTV-广告位'!$B:$B,'OTV-广告位'!$B$6)</f>
        <v>0</v>
      </c>
      <c r="BD81" s="22">
        <f>SUMIFS('OTV-广告位'!$AP:$AP,'OTV-广告位'!$AF:$AF,Frequency!BD$63,'OTV-广告位'!$AD:$AD,Frequency!$B81,'OTV-广告位'!$B:$B,'OTV-广告位'!$B$6)</f>
        <v>0</v>
      </c>
    </row>
    <row r="82" spans="2:56" hidden="1">
      <c r="B82" s="42" t="s">
        <v>128</v>
      </c>
      <c r="C82" s="26" t="e">
        <f t="shared" si="70"/>
        <v>#DIV/0!</v>
      </c>
      <c r="D82" s="26" t="e">
        <f t="shared" si="71"/>
        <v>#DIV/0!</v>
      </c>
      <c r="E82" s="26" t="e">
        <f t="shared" si="72"/>
        <v>#DIV/0!</v>
      </c>
      <c r="F82" s="26" t="e">
        <f t="shared" si="73"/>
        <v>#DIV/0!</v>
      </c>
      <c r="G82" s="26" t="e">
        <f t="shared" si="74"/>
        <v>#DIV/0!</v>
      </c>
      <c r="I82" s="64" t="str">
        <f t="shared" si="83"/>
        <v>厦门</v>
      </c>
      <c r="J82" s="68" t="e">
        <f t="shared" si="76"/>
        <v>#DIV/0!</v>
      </c>
      <c r="K82" s="68" t="e">
        <f t="shared" si="77"/>
        <v>#DIV/0!</v>
      </c>
      <c r="L82" s="68" t="e">
        <f t="shared" si="78"/>
        <v>#DIV/0!</v>
      </c>
      <c r="M82" s="68" t="e">
        <f t="shared" si="79"/>
        <v>#DIV/0!</v>
      </c>
      <c r="N82" s="68" t="e">
        <f t="shared" si="80"/>
        <v>#DIV/0!</v>
      </c>
      <c r="P82" s="63" t="str">
        <f t="shared" si="84"/>
        <v>厦门</v>
      </c>
      <c r="Q82" s="22">
        <f>SUMIFS('OTV-广告位'!$AG:$AG,'OTV-广告位'!$AF:$AF,Frequency!Q$63,'OTV-广告位'!$AD:$AD,Frequency!$B82,'OTV-广告位'!$AE:$AE,'OTV-广告位'!$AE$6)</f>
        <v>0</v>
      </c>
      <c r="R82" s="22">
        <f>SUMIFS('OTV-广告位'!$AG:$AG,'OTV-广告位'!$AF:$AF,Frequency!R$63,'OTV-广告位'!$AD:$AD,Frequency!$B82,'OTV-广告位'!$AE:$AE,'OTV-广告位'!$AE$6)</f>
        <v>0</v>
      </c>
      <c r="S82" s="22">
        <f>SUMIFS('OTV-广告位'!$AG:$AG,'OTV-广告位'!$AF:$AF,Frequency!S$63,'OTV-广告位'!$AD:$AD,Frequency!$B82,'OTV-广告位'!$AE:$AE,'OTV-广告位'!$AE$6)</f>
        <v>0</v>
      </c>
      <c r="T82" s="22">
        <f>SUMIFS('OTV-广告位'!$AG:$AG,'OTV-广告位'!$AF:$AF,Frequency!T$63,'OTV-广告位'!$AD:$AD,Frequency!$B82,'OTV-广告位'!$B:$B,'OTV-广告位'!$B$6)</f>
        <v>0</v>
      </c>
      <c r="U82" s="22">
        <f>SUMIFS('OTV-广告位'!$AG:$AG,'OTV-广告位'!$AF:$AF,Frequency!U$63,'OTV-广告位'!$AD:$AD,Frequency!$B82,'OTV-广告位'!$B:$B,'OTV-广告位'!$B$6)</f>
        <v>0</v>
      </c>
      <c r="V82" s="22">
        <f>SUMIFS('OTV-广告位'!$AI:$AI,'OTV-广告位'!$AF:$AF,Frequency!V$63,'OTV-广告位'!$AD:$AD,Frequency!$B82,'OTV-广告位'!$AE:$AE,'OTV-广告位'!$AE$6)</f>
        <v>0</v>
      </c>
      <c r="W82" s="22">
        <f>SUMIFS('OTV-广告位'!$AI:$AI,'OTV-广告位'!$AF:$AF,Frequency!W$63,'OTV-广告位'!$AD:$AD,Frequency!$B82,'OTV-广告位'!$AE:$AE,'OTV-广告位'!$AE$6)</f>
        <v>0</v>
      </c>
      <c r="X82" s="22">
        <f>SUMIFS('OTV-广告位'!$AI:$AI,'OTV-广告位'!$AF:$AF,Frequency!X$63,'OTV-广告位'!$AD:$AD,Frequency!$B82,'OTV-广告位'!$AE:$AE,'OTV-广告位'!$AE$6)</f>
        <v>0</v>
      </c>
      <c r="Y82" s="22">
        <f>SUMIFS('OTV-广告位'!$AI:$AI,'OTV-广告位'!$AF:$AF,Frequency!Y$63,'OTV-广告位'!$AD:$AD,Frequency!$B82,'OTV-广告位'!$B:$B,'OTV-广告位'!$B$6)</f>
        <v>0</v>
      </c>
      <c r="Z82" s="22">
        <f>SUMIFS('OTV-广告位'!$AI:$AI,'OTV-广告位'!$AF:$AF,Frequency!Z$63,'OTV-广告位'!$AD:$AD,Frequency!$B82,'OTV-广告位'!$B:$B,'OTV-广告位'!$B$6)</f>
        <v>0</v>
      </c>
      <c r="AA82" s="22">
        <f>SUMIFS('OTV-广告位'!$AK:$AK,'OTV-广告位'!$AF:$AF,Frequency!AA$63,'OTV-广告位'!$AD:$AD,Frequency!$B82,'OTV-广告位'!$AE:$AE,'OTV-广告位'!$B$6)</f>
        <v>0</v>
      </c>
      <c r="AB82" s="22">
        <f>SUMIFS('OTV-广告位'!$AK:$AK,'OTV-广告位'!$AF:$AF,Frequency!AB$63,'OTV-广告位'!$AD:$AD,Frequency!$B82,'OTV-广告位'!$AE:$AE,'OTV-广告位'!$B$6)</f>
        <v>0</v>
      </c>
      <c r="AC82" s="22">
        <f>SUMIFS('OTV-广告位'!$AK:$AK,'OTV-广告位'!$AF:$AF,Frequency!AC$63,'OTV-广告位'!$AD:$AD,Frequency!$B82,'OTV-广告位'!$AE:$AE,'OTV-广告位'!$B$6)</f>
        <v>0</v>
      </c>
      <c r="AD82" s="22">
        <f>SUMIFS('OTV-广告位'!$AK:$AK,'OTV-广告位'!$AF:$AF,Frequency!AD$63,'OTV-广告位'!$AD:$AD,Frequency!$B82,'OTV-广告位'!$B:$B,'OTV-广告位'!$B$6)</f>
        <v>0</v>
      </c>
      <c r="AE82" s="22">
        <f>SUMIFS('OTV-广告位'!$AK:$AK,'OTV-广告位'!$AF:$AF,Frequency!AE$63,'OTV-广告位'!$AD:$AD,Frequency!$B82,'OTV-广告位'!$B:$B,'OTV-广告位'!$B$6)</f>
        <v>0</v>
      </c>
      <c r="AF82" s="22">
        <f>SUMIFS('OTV-广告位'!$AL:$AL,'OTV-广告位'!$AF:$AF,Frequency!AF$63,'OTV-广告位'!$AD:$AD,Frequency!$B82,'OTV-广告位'!$AE:$AE,'OTV-广告位'!$AE$6)</f>
        <v>0</v>
      </c>
      <c r="AG82" s="22">
        <f>SUMIFS('OTV-广告位'!$AL:$AL,'OTV-广告位'!$AF:$AF,Frequency!AG$63,'OTV-广告位'!$AD:$AD,Frequency!$B82,'OTV-广告位'!$AE:$AE,'OTV-广告位'!$AE$6)</f>
        <v>0</v>
      </c>
      <c r="AH82" s="22">
        <f>SUMIFS('OTV-广告位'!$AL:$AL,'OTV-广告位'!$AF:$AF,Frequency!AH$63,'OTV-广告位'!$AD:$AD,Frequency!$B82,'OTV-广告位'!$AE:$AE,'OTV-广告位'!$AE$6)</f>
        <v>0</v>
      </c>
      <c r="AI82" s="22">
        <f>SUMIFS('OTV-广告位'!$AL:$AL,'OTV-广告位'!$AF:$AF,Frequency!AI$63,'OTV-广告位'!$AD:$AD,Frequency!$B82,'OTV-广告位'!$B:$B,'OTV-广告位'!$B$6)</f>
        <v>0</v>
      </c>
      <c r="AJ82" s="22">
        <f>SUMIFS('OTV-广告位'!$AL:$AL,'OTV-广告位'!$AF:$AF,Frequency!AJ$63,'OTV-广告位'!$AD:$AD,Frequency!$B82,'OTV-广告位'!$B:$B,'OTV-广告位'!$B$6)</f>
        <v>0</v>
      </c>
      <c r="AK82" s="22">
        <f>SUMIFS('OTV-广告位'!$AM:$AM,'OTV-广告位'!$AF:$AF,Frequency!AK$63,'OTV-广告位'!$AD:$AD,Frequency!$B82,'OTV-广告位'!$AE:$AE,'OTV-广告位'!$AE$6)</f>
        <v>0</v>
      </c>
      <c r="AL82" s="22">
        <f>SUMIFS('OTV-广告位'!$AM:$AM,'OTV-广告位'!$AF:$AF,Frequency!AL$63,'OTV-广告位'!$AD:$AD,Frequency!$B82,'OTV-广告位'!$AE:$AE,'OTV-广告位'!$AE$6)</f>
        <v>0</v>
      </c>
      <c r="AM82" s="22">
        <f>SUMIFS('OTV-广告位'!$AM:$AM,'OTV-广告位'!$AF:$AF,Frequency!AM$63,'OTV-广告位'!$AD:$AD,Frequency!$B82,'OTV-广告位'!$AE:$AE,'OTV-广告位'!$AE$6)</f>
        <v>0</v>
      </c>
      <c r="AN82" s="22">
        <f>SUMIFS('OTV-广告位'!$AM:$AM,'OTV-广告位'!$AF:$AF,Frequency!AN$63,'OTV-广告位'!$AD:$AD,Frequency!$B82,'OTV-广告位'!$B:$B,'OTV-广告位'!$B$6)</f>
        <v>0</v>
      </c>
      <c r="AO82" s="22">
        <f>SUMIFS('OTV-广告位'!$AM:$AM,'OTV-广告位'!$AF:$AF,Frequency!AO$63,'OTV-广告位'!$AD:$AD,Frequency!$B82,'OTV-广告位'!$B:$B,'OTV-广告位'!$B$6)</f>
        <v>0</v>
      </c>
      <c r="AP82" s="22">
        <f>SUMIFS('OTV-广告位'!$AN:$AN,'OTV-广告位'!$AF:$AF,Frequency!AP$63,'OTV-广告位'!$AD:$AD,Frequency!$B82,'OTV-广告位'!$AE:$AE,'OTV-广告位'!$AE$6)</f>
        <v>0</v>
      </c>
      <c r="AQ82" s="22">
        <f>SUMIFS('OTV-广告位'!$AN:$AN,'OTV-广告位'!$AF:$AF,Frequency!AQ$63,'OTV-广告位'!$AD:$AD,Frequency!$B82,'OTV-广告位'!$AE:$AE,'OTV-广告位'!$AE$6)</f>
        <v>0</v>
      </c>
      <c r="AR82" s="22">
        <f>SUMIFS('OTV-广告位'!$AN:$AN,'OTV-广告位'!$AF:$AF,Frequency!AR$63,'OTV-广告位'!$AD:$AD,Frequency!$B82,'OTV-广告位'!$AE:$AE,'OTV-广告位'!$AE$6)</f>
        <v>0</v>
      </c>
      <c r="AS82" s="22">
        <f>SUMIFS('OTV-广告位'!$AN:$AN,'OTV-广告位'!$AF:$AF,Frequency!AS$63,'OTV-广告位'!$AD:$AD,Frequency!$B82,'OTV-广告位'!$B:$B,'OTV-广告位'!$B$6)</f>
        <v>0</v>
      </c>
      <c r="AT82" s="22">
        <f>SUMIFS('OTV-广告位'!$AN:$AN,'OTV-广告位'!$AF:$AF,Frequency!AT$63,'OTV-广告位'!$AD:$AD,Frequency!$B82,'OTV-广告位'!$B:$B,'OTV-广告位'!$B$6)</f>
        <v>0</v>
      </c>
      <c r="AU82" s="22">
        <f>SUMIFS('OTV-广告位'!$AO:$AO,'OTV-广告位'!$AF:$AF,Frequency!AU$63,'OTV-广告位'!$AD:$AD,Frequency!$B82,'OTV-广告位'!$AE:$AE,'OTV-广告位'!$AE$6)</f>
        <v>0</v>
      </c>
      <c r="AV82" s="22">
        <f>SUMIFS('OTV-广告位'!$AO:$AO,'OTV-广告位'!$AF:$AF,Frequency!AV$63,'OTV-广告位'!$AD:$AD,Frequency!$B82,'OTV-广告位'!$AE:$AE,'OTV-广告位'!$AE$6)</f>
        <v>0</v>
      </c>
      <c r="AW82" s="22">
        <f>SUMIFS('OTV-广告位'!$AO:$AO,'OTV-广告位'!$AF:$AF,Frequency!AW$63,'OTV-广告位'!$AD:$AD,Frequency!$B82,'OTV-广告位'!$AE:$AE,'OTV-广告位'!$AE$6)</f>
        <v>0</v>
      </c>
      <c r="AX82" s="22">
        <f>SUMIFS('OTV-广告位'!$AO:$AO,'OTV-广告位'!$AF:$AF,Frequency!AX$63,'OTV-广告位'!$AD:$AD,Frequency!$B82,'OTV-广告位'!$B:$B,'OTV-广告位'!$B$6)</f>
        <v>0</v>
      </c>
      <c r="AY82" s="22">
        <f>SUMIFS('OTV-广告位'!$AO:$AO,'OTV-广告位'!$AF:$AF,Frequency!AY$63,'OTV-广告位'!$AD:$AD,Frequency!$B82,'OTV-广告位'!$B:$B,'OTV-广告位'!$B$6)</f>
        <v>0</v>
      </c>
      <c r="AZ82" s="22">
        <f>SUMIFS('OTV-广告位'!$AP:$AP,'OTV-广告位'!$AF:$AF,Frequency!AZ$63,'OTV-广告位'!$AD:$AD,Frequency!$B82,'OTV-广告位'!$AE:$AE,'OTV-广告位'!$AE$6)</f>
        <v>0</v>
      </c>
      <c r="BA82" s="22">
        <f>SUMIFS('OTV-广告位'!$AP:$AP,'OTV-广告位'!$AF:$AF,Frequency!BA$63,'OTV-广告位'!$AD:$AD,Frequency!$B82,'OTV-广告位'!$AE:$AE,'OTV-广告位'!$AE$6)</f>
        <v>0</v>
      </c>
      <c r="BB82" s="22">
        <f>SUMIFS('OTV-广告位'!$AP:$AP,'OTV-广告位'!$AF:$AF,Frequency!BB$63,'OTV-广告位'!$AD:$AD,Frequency!$B82,'OTV-广告位'!$AE:$AE,'OTV-广告位'!$AE$6)</f>
        <v>0</v>
      </c>
      <c r="BC82" s="22">
        <f>SUMIFS('OTV-广告位'!$AP:$AP,'OTV-广告位'!$AF:$AF,Frequency!BC$63,'OTV-广告位'!$AD:$AD,Frequency!$B82,'OTV-广告位'!$B:$B,'OTV-广告位'!$B$6)</f>
        <v>0</v>
      </c>
      <c r="BD82" s="22">
        <f>SUMIFS('OTV-广告位'!$AP:$AP,'OTV-广告位'!$AF:$AF,Frequency!BD$63,'OTV-广告位'!$AD:$AD,Frequency!$B82,'OTV-广告位'!$B:$B,'OTV-广告位'!$B$6)</f>
        <v>0</v>
      </c>
    </row>
    <row r="83" spans="2:56" hidden="1">
      <c r="B83" s="42" t="s">
        <v>129</v>
      </c>
      <c r="C83" s="26" t="e">
        <f t="shared" si="70"/>
        <v>#DIV/0!</v>
      </c>
      <c r="D83" s="26" t="e">
        <f t="shared" si="71"/>
        <v>#DIV/0!</v>
      </c>
      <c r="E83" s="26" t="e">
        <f t="shared" si="72"/>
        <v>#DIV/0!</v>
      </c>
      <c r="F83" s="26" t="e">
        <f t="shared" si="73"/>
        <v>#DIV/0!</v>
      </c>
      <c r="G83" s="26" t="e">
        <f t="shared" si="74"/>
        <v>#DIV/0!</v>
      </c>
      <c r="I83" s="19" t="str">
        <f t="shared" si="75"/>
        <v>常州</v>
      </c>
      <c r="J83" s="68" t="e">
        <f t="shared" si="76"/>
        <v>#DIV/0!</v>
      </c>
      <c r="K83" s="68" t="e">
        <f t="shared" si="77"/>
        <v>#DIV/0!</v>
      </c>
      <c r="L83" s="68" t="e">
        <f t="shared" si="78"/>
        <v>#DIV/0!</v>
      </c>
      <c r="M83" s="68" t="e">
        <f t="shared" si="79"/>
        <v>#DIV/0!</v>
      </c>
      <c r="N83" s="68" t="e">
        <f t="shared" si="80"/>
        <v>#DIV/0!</v>
      </c>
      <c r="P83" s="62" t="str">
        <f t="shared" si="81"/>
        <v>常州</v>
      </c>
      <c r="Q83" s="22">
        <f>SUMIFS('OTV-广告位'!$AG:$AG,'OTV-广告位'!$AF:$AF,Frequency!Q$63,'OTV-广告位'!$AD:$AD,Frequency!$B83,'OTV-广告位'!$AE:$AE,'OTV-广告位'!$AE$6)</f>
        <v>0</v>
      </c>
      <c r="R83" s="22">
        <f>SUMIFS('OTV-广告位'!$AG:$AG,'OTV-广告位'!$AF:$AF,Frequency!R$63,'OTV-广告位'!$AD:$AD,Frequency!$B83,'OTV-广告位'!$AE:$AE,'OTV-广告位'!$AE$6)</f>
        <v>0</v>
      </c>
      <c r="S83" s="22">
        <f>SUMIFS('OTV-广告位'!$AG:$AG,'OTV-广告位'!$AF:$AF,Frequency!S$63,'OTV-广告位'!$AD:$AD,Frequency!$B83,'OTV-广告位'!$AE:$AE,'OTV-广告位'!$AE$6)</f>
        <v>0</v>
      </c>
      <c r="T83" s="22">
        <f>SUMIFS('OTV-广告位'!$AG:$AG,'OTV-广告位'!$AF:$AF,Frequency!T$63,'OTV-广告位'!$AD:$AD,Frequency!$B83,'OTV-广告位'!$B:$B,'OTV-广告位'!$B$6)</f>
        <v>0</v>
      </c>
      <c r="U83" s="22">
        <f>SUMIFS('OTV-广告位'!$AG:$AG,'OTV-广告位'!$AF:$AF,Frequency!U$63,'OTV-广告位'!$AD:$AD,Frequency!$B83,'OTV-广告位'!$B:$B,'OTV-广告位'!$B$6)</f>
        <v>0</v>
      </c>
      <c r="V83" s="22">
        <f>SUMIFS('OTV-广告位'!$AI:$AI,'OTV-广告位'!$AF:$AF,Frequency!V$63,'OTV-广告位'!$AD:$AD,Frequency!$B83,'OTV-广告位'!$AE:$AE,'OTV-广告位'!$AE$6)</f>
        <v>0</v>
      </c>
      <c r="W83" s="22">
        <f>SUMIFS('OTV-广告位'!$AI:$AI,'OTV-广告位'!$AF:$AF,Frequency!W$63,'OTV-广告位'!$AD:$AD,Frequency!$B83,'OTV-广告位'!$AE:$AE,'OTV-广告位'!$AE$6)</f>
        <v>0</v>
      </c>
      <c r="X83" s="22">
        <f>SUMIFS('OTV-广告位'!$AI:$AI,'OTV-广告位'!$AF:$AF,Frequency!X$63,'OTV-广告位'!$AD:$AD,Frequency!$B83,'OTV-广告位'!$AE:$AE,'OTV-广告位'!$AE$6)</f>
        <v>0</v>
      </c>
      <c r="Y83" s="22">
        <f>SUMIFS('OTV-广告位'!$AI:$AI,'OTV-广告位'!$AF:$AF,Frequency!Y$63,'OTV-广告位'!$AD:$AD,Frequency!$B83,'OTV-广告位'!$B:$B,'OTV-广告位'!$B$6)</f>
        <v>0</v>
      </c>
      <c r="Z83" s="22">
        <f>SUMIFS('OTV-广告位'!$AI:$AI,'OTV-广告位'!$AF:$AF,Frequency!Z$63,'OTV-广告位'!$AD:$AD,Frequency!$B83,'OTV-广告位'!$B:$B,'OTV-广告位'!$B$6)</f>
        <v>0</v>
      </c>
      <c r="AA83" s="22">
        <f>SUMIFS('OTV-广告位'!$AK:$AK,'OTV-广告位'!$AF:$AF,Frequency!AA$63,'OTV-广告位'!$AD:$AD,Frequency!$B83,'OTV-广告位'!$AE:$AE,'OTV-广告位'!$B$6)</f>
        <v>0</v>
      </c>
      <c r="AB83" s="22">
        <f>SUMIFS('OTV-广告位'!$AK:$AK,'OTV-广告位'!$AF:$AF,Frequency!AB$63,'OTV-广告位'!$AD:$AD,Frequency!$B83,'OTV-广告位'!$AE:$AE,'OTV-广告位'!$B$6)</f>
        <v>0</v>
      </c>
      <c r="AC83" s="22">
        <f>SUMIFS('OTV-广告位'!$AK:$AK,'OTV-广告位'!$AF:$AF,Frequency!AC$63,'OTV-广告位'!$AD:$AD,Frequency!$B83,'OTV-广告位'!$AE:$AE,'OTV-广告位'!$B$6)</f>
        <v>0</v>
      </c>
      <c r="AD83" s="22">
        <f>SUMIFS('OTV-广告位'!$AK:$AK,'OTV-广告位'!$AF:$AF,Frequency!AD$63,'OTV-广告位'!$AD:$AD,Frequency!$B83,'OTV-广告位'!$B:$B,'OTV-广告位'!$B$6)</f>
        <v>0</v>
      </c>
      <c r="AE83" s="22">
        <f>SUMIFS('OTV-广告位'!$AK:$AK,'OTV-广告位'!$AF:$AF,Frequency!AE$63,'OTV-广告位'!$AD:$AD,Frequency!$B83,'OTV-广告位'!$B:$B,'OTV-广告位'!$B$6)</f>
        <v>0</v>
      </c>
      <c r="AF83" s="22">
        <f>SUMIFS('OTV-广告位'!$AL:$AL,'OTV-广告位'!$AF:$AF,Frequency!AF$63,'OTV-广告位'!$AD:$AD,Frequency!$B83,'OTV-广告位'!$AE:$AE,'OTV-广告位'!$AE$6)</f>
        <v>0</v>
      </c>
      <c r="AG83" s="22">
        <f>SUMIFS('OTV-广告位'!$AL:$AL,'OTV-广告位'!$AF:$AF,Frequency!AG$63,'OTV-广告位'!$AD:$AD,Frequency!$B83,'OTV-广告位'!$AE:$AE,'OTV-广告位'!$AE$6)</f>
        <v>0</v>
      </c>
      <c r="AH83" s="22">
        <f>SUMIFS('OTV-广告位'!$AL:$AL,'OTV-广告位'!$AF:$AF,Frequency!AH$63,'OTV-广告位'!$AD:$AD,Frequency!$B83,'OTV-广告位'!$AE:$AE,'OTV-广告位'!$AE$6)</f>
        <v>0</v>
      </c>
      <c r="AI83" s="22">
        <f>SUMIFS('OTV-广告位'!$AL:$AL,'OTV-广告位'!$AF:$AF,Frequency!AI$63,'OTV-广告位'!$AD:$AD,Frequency!$B83,'OTV-广告位'!$B:$B,'OTV-广告位'!$B$6)</f>
        <v>0</v>
      </c>
      <c r="AJ83" s="22">
        <f>SUMIFS('OTV-广告位'!$AL:$AL,'OTV-广告位'!$AF:$AF,Frequency!AJ$63,'OTV-广告位'!$AD:$AD,Frequency!$B83,'OTV-广告位'!$B:$B,'OTV-广告位'!$B$6)</f>
        <v>0</v>
      </c>
      <c r="AK83" s="22">
        <f>SUMIFS('OTV-广告位'!$AM:$AM,'OTV-广告位'!$AF:$AF,Frequency!AK$63,'OTV-广告位'!$AD:$AD,Frequency!$B83,'OTV-广告位'!$AE:$AE,'OTV-广告位'!$AE$6)</f>
        <v>0</v>
      </c>
      <c r="AL83" s="22">
        <f>SUMIFS('OTV-广告位'!$AM:$AM,'OTV-广告位'!$AF:$AF,Frequency!AL$63,'OTV-广告位'!$AD:$AD,Frequency!$B83,'OTV-广告位'!$AE:$AE,'OTV-广告位'!$AE$6)</f>
        <v>0</v>
      </c>
      <c r="AM83" s="22">
        <f>SUMIFS('OTV-广告位'!$AM:$AM,'OTV-广告位'!$AF:$AF,Frequency!AM$63,'OTV-广告位'!$AD:$AD,Frequency!$B83,'OTV-广告位'!$AE:$AE,'OTV-广告位'!$AE$6)</f>
        <v>0</v>
      </c>
      <c r="AN83" s="22">
        <f>SUMIFS('OTV-广告位'!$AM:$AM,'OTV-广告位'!$AF:$AF,Frequency!AN$63,'OTV-广告位'!$AD:$AD,Frequency!$B83,'OTV-广告位'!$B:$B,'OTV-广告位'!$B$6)</f>
        <v>0</v>
      </c>
      <c r="AO83" s="22">
        <f>SUMIFS('OTV-广告位'!$AM:$AM,'OTV-广告位'!$AF:$AF,Frequency!AO$63,'OTV-广告位'!$AD:$AD,Frequency!$B83,'OTV-广告位'!$B:$B,'OTV-广告位'!$B$6)</f>
        <v>0</v>
      </c>
      <c r="AP83" s="22">
        <f>SUMIFS('OTV-广告位'!$AN:$AN,'OTV-广告位'!$AF:$AF,Frequency!AP$63,'OTV-广告位'!$AD:$AD,Frequency!$B83,'OTV-广告位'!$AE:$AE,'OTV-广告位'!$AE$6)</f>
        <v>0</v>
      </c>
      <c r="AQ83" s="22">
        <f>SUMIFS('OTV-广告位'!$AN:$AN,'OTV-广告位'!$AF:$AF,Frequency!AQ$63,'OTV-广告位'!$AD:$AD,Frequency!$B83,'OTV-广告位'!$AE:$AE,'OTV-广告位'!$AE$6)</f>
        <v>0</v>
      </c>
      <c r="AR83" s="22">
        <f>SUMIFS('OTV-广告位'!$AN:$AN,'OTV-广告位'!$AF:$AF,Frequency!AR$63,'OTV-广告位'!$AD:$AD,Frequency!$B83,'OTV-广告位'!$AE:$AE,'OTV-广告位'!$AE$6)</f>
        <v>0</v>
      </c>
      <c r="AS83" s="22">
        <f>SUMIFS('OTV-广告位'!$AN:$AN,'OTV-广告位'!$AF:$AF,Frequency!AS$63,'OTV-广告位'!$AD:$AD,Frequency!$B83,'OTV-广告位'!$B:$B,'OTV-广告位'!$B$6)</f>
        <v>0</v>
      </c>
      <c r="AT83" s="22">
        <f>SUMIFS('OTV-广告位'!$AN:$AN,'OTV-广告位'!$AF:$AF,Frequency!AT$63,'OTV-广告位'!$AD:$AD,Frequency!$B83,'OTV-广告位'!$B:$B,'OTV-广告位'!$B$6)</f>
        <v>0</v>
      </c>
      <c r="AU83" s="22">
        <f>SUMIFS('OTV-广告位'!$AO:$AO,'OTV-广告位'!$AF:$AF,Frequency!AU$63,'OTV-广告位'!$AD:$AD,Frequency!$B83,'OTV-广告位'!$AE:$AE,'OTV-广告位'!$AE$6)</f>
        <v>0</v>
      </c>
      <c r="AV83" s="22">
        <f>SUMIFS('OTV-广告位'!$AO:$AO,'OTV-广告位'!$AF:$AF,Frequency!AV$63,'OTV-广告位'!$AD:$AD,Frequency!$B83,'OTV-广告位'!$AE:$AE,'OTV-广告位'!$AE$6)</f>
        <v>0</v>
      </c>
      <c r="AW83" s="22">
        <f>SUMIFS('OTV-广告位'!$AO:$AO,'OTV-广告位'!$AF:$AF,Frequency!AW$63,'OTV-广告位'!$AD:$AD,Frequency!$B83,'OTV-广告位'!$AE:$AE,'OTV-广告位'!$AE$6)</f>
        <v>0</v>
      </c>
      <c r="AX83" s="22">
        <f>SUMIFS('OTV-广告位'!$AO:$AO,'OTV-广告位'!$AF:$AF,Frequency!AX$63,'OTV-广告位'!$AD:$AD,Frequency!$B83,'OTV-广告位'!$B:$B,'OTV-广告位'!$B$6)</f>
        <v>0</v>
      </c>
      <c r="AY83" s="22">
        <f>SUMIFS('OTV-广告位'!$AO:$AO,'OTV-广告位'!$AF:$AF,Frequency!AY$63,'OTV-广告位'!$AD:$AD,Frequency!$B83,'OTV-广告位'!$B:$B,'OTV-广告位'!$B$6)</f>
        <v>0</v>
      </c>
      <c r="AZ83" s="22">
        <f>SUMIFS('OTV-广告位'!$AP:$AP,'OTV-广告位'!$AF:$AF,Frequency!AZ$63,'OTV-广告位'!$AD:$AD,Frequency!$B83,'OTV-广告位'!$AE:$AE,'OTV-广告位'!$AE$6)</f>
        <v>0</v>
      </c>
      <c r="BA83" s="22">
        <f>SUMIFS('OTV-广告位'!$AP:$AP,'OTV-广告位'!$AF:$AF,Frequency!BA$63,'OTV-广告位'!$AD:$AD,Frequency!$B83,'OTV-广告位'!$AE:$AE,'OTV-广告位'!$AE$6)</f>
        <v>0</v>
      </c>
      <c r="BB83" s="22">
        <f>SUMIFS('OTV-广告位'!$AP:$AP,'OTV-广告位'!$AF:$AF,Frequency!BB$63,'OTV-广告位'!$AD:$AD,Frequency!$B83,'OTV-广告位'!$AE:$AE,'OTV-广告位'!$AE$6)</f>
        <v>0</v>
      </c>
      <c r="BC83" s="22">
        <f>SUMIFS('OTV-广告位'!$AP:$AP,'OTV-广告位'!$AF:$AF,Frequency!BC$63,'OTV-广告位'!$AD:$AD,Frequency!$B83,'OTV-广告位'!$B:$B,'OTV-广告位'!$B$6)</f>
        <v>0</v>
      </c>
      <c r="BD83" s="22">
        <f>SUMIFS('OTV-广告位'!$AP:$AP,'OTV-广告位'!$AF:$AF,Frequency!BD$63,'OTV-广告位'!$AD:$AD,Frequency!$B83,'OTV-广告位'!$B:$B,'OTV-广告位'!$B$6)</f>
        <v>0</v>
      </c>
    </row>
    <row r="84" spans="2:56" hidden="1">
      <c r="B84" s="42" t="s">
        <v>130</v>
      </c>
      <c r="C84" s="26" t="e">
        <f t="shared" si="70"/>
        <v>#DIV/0!</v>
      </c>
      <c r="D84" s="26" t="e">
        <f t="shared" si="71"/>
        <v>#DIV/0!</v>
      </c>
      <c r="E84" s="26" t="e">
        <f t="shared" si="72"/>
        <v>#DIV/0!</v>
      </c>
      <c r="F84" s="26" t="e">
        <f t="shared" si="73"/>
        <v>#DIV/0!</v>
      </c>
      <c r="G84" s="26" t="e">
        <f t="shared" si="74"/>
        <v>#DIV/0!</v>
      </c>
      <c r="I84" s="19" t="str">
        <f t="shared" si="75"/>
        <v>东莞</v>
      </c>
      <c r="J84" s="68" t="e">
        <f t="shared" si="76"/>
        <v>#DIV/0!</v>
      </c>
      <c r="K84" s="68" t="e">
        <f t="shared" si="77"/>
        <v>#DIV/0!</v>
      </c>
      <c r="L84" s="68" t="e">
        <f t="shared" si="78"/>
        <v>#DIV/0!</v>
      </c>
      <c r="M84" s="68" t="e">
        <f t="shared" si="79"/>
        <v>#DIV/0!</v>
      </c>
      <c r="N84" s="68" t="e">
        <f t="shared" si="80"/>
        <v>#DIV/0!</v>
      </c>
      <c r="P84" s="62" t="str">
        <f t="shared" si="81"/>
        <v>东莞</v>
      </c>
      <c r="Q84" s="22">
        <f>SUMIFS('OTV-广告位'!$AG:$AG,'OTV-广告位'!$AF:$AF,Frequency!Q$63,'OTV-广告位'!$AD:$AD,Frequency!$B84,'OTV-广告位'!$AE:$AE,'OTV-广告位'!$AE$6)</f>
        <v>0</v>
      </c>
      <c r="R84" s="22">
        <f>SUMIFS('OTV-广告位'!$AG:$AG,'OTV-广告位'!$AF:$AF,Frequency!R$63,'OTV-广告位'!$AD:$AD,Frequency!$B84,'OTV-广告位'!$AE:$AE,'OTV-广告位'!$AE$6)</f>
        <v>0</v>
      </c>
      <c r="S84" s="22">
        <f>SUMIFS('OTV-广告位'!$AG:$AG,'OTV-广告位'!$AF:$AF,Frequency!S$63,'OTV-广告位'!$AD:$AD,Frequency!$B84,'OTV-广告位'!$AE:$AE,'OTV-广告位'!$AE$6)</f>
        <v>0</v>
      </c>
      <c r="T84" s="22">
        <f>SUMIFS('OTV-广告位'!$AG:$AG,'OTV-广告位'!$AF:$AF,Frequency!T$63,'OTV-广告位'!$AD:$AD,Frequency!$B84,'OTV-广告位'!$B:$B,'OTV-广告位'!$B$6)</f>
        <v>0</v>
      </c>
      <c r="U84" s="22">
        <f>SUMIFS('OTV-广告位'!$AG:$AG,'OTV-广告位'!$AF:$AF,Frequency!U$63,'OTV-广告位'!$AD:$AD,Frequency!$B84,'OTV-广告位'!$B:$B,'OTV-广告位'!$B$6)</f>
        <v>0</v>
      </c>
      <c r="V84" s="22">
        <f>SUMIFS('OTV-广告位'!$AI:$AI,'OTV-广告位'!$AF:$AF,Frequency!V$63,'OTV-广告位'!$AD:$AD,Frequency!$B84,'OTV-广告位'!$AE:$AE,'OTV-广告位'!$AE$6)</f>
        <v>0</v>
      </c>
      <c r="W84" s="22">
        <f>SUMIFS('OTV-广告位'!$AI:$AI,'OTV-广告位'!$AF:$AF,Frequency!W$63,'OTV-广告位'!$AD:$AD,Frequency!$B84,'OTV-广告位'!$AE:$AE,'OTV-广告位'!$AE$6)</f>
        <v>0</v>
      </c>
      <c r="X84" s="22">
        <f>SUMIFS('OTV-广告位'!$AI:$AI,'OTV-广告位'!$AF:$AF,Frequency!X$63,'OTV-广告位'!$AD:$AD,Frequency!$B84,'OTV-广告位'!$AE:$AE,'OTV-广告位'!$AE$6)</f>
        <v>0</v>
      </c>
      <c r="Y84" s="22">
        <f>SUMIFS('OTV-广告位'!$AI:$AI,'OTV-广告位'!$AF:$AF,Frequency!Y$63,'OTV-广告位'!$AD:$AD,Frequency!$B84,'OTV-广告位'!$B:$B,'OTV-广告位'!$B$6)</f>
        <v>0</v>
      </c>
      <c r="Z84" s="22">
        <f>SUMIFS('OTV-广告位'!$AI:$AI,'OTV-广告位'!$AF:$AF,Frequency!Z$63,'OTV-广告位'!$AD:$AD,Frequency!$B84,'OTV-广告位'!$B:$B,'OTV-广告位'!$B$6)</f>
        <v>0</v>
      </c>
      <c r="AA84" s="22">
        <f>SUMIFS('OTV-广告位'!$AK:$AK,'OTV-广告位'!$AF:$AF,Frequency!AA$63,'OTV-广告位'!$AD:$AD,Frequency!$B84,'OTV-广告位'!$AE:$AE,'OTV-广告位'!$B$6)</f>
        <v>0</v>
      </c>
      <c r="AB84" s="22">
        <f>SUMIFS('OTV-广告位'!$AK:$AK,'OTV-广告位'!$AF:$AF,Frequency!AB$63,'OTV-广告位'!$AD:$AD,Frequency!$B84,'OTV-广告位'!$AE:$AE,'OTV-广告位'!$B$6)</f>
        <v>0</v>
      </c>
      <c r="AC84" s="22">
        <f>SUMIFS('OTV-广告位'!$AK:$AK,'OTV-广告位'!$AF:$AF,Frequency!AC$63,'OTV-广告位'!$AD:$AD,Frequency!$B84,'OTV-广告位'!$AE:$AE,'OTV-广告位'!$B$6)</f>
        <v>0</v>
      </c>
      <c r="AD84" s="22">
        <f>SUMIFS('OTV-广告位'!$AK:$AK,'OTV-广告位'!$AF:$AF,Frequency!AD$63,'OTV-广告位'!$AD:$AD,Frequency!$B84,'OTV-广告位'!$B:$B,'OTV-广告位'!$B$6)</f>
        <v>0</v>
      </c>
      <c r="AE84" s="22">
        <f>SUMIFS('OTV-广告位'!$AK:$AK,'OTV-广告位'!$AF:$AF,Frequency!AE$63,'OTV-广告位'!$AD:$AD,Frequency!$B84,'OTV-广告位'!$B:$B,'OTV-广告位'!$B$6)</f>
        <v>0</v>
      </c>
      <c r="AF84" s="22">
        <f>SUMIFS('OTV-广告位'!$AL:$AL,'OTV-广告位'!$AF:$AF,Frequency!AF$63,'OTV-广告位'!$AD:$AD,Frequency!$B84,'OTV-广告位'!$AE:$AE,'OTV-广告位'!$AE$6)</f>
        <v>0</v>
      </c>
      <c r="AG84" s="22">
        <f>SUMIFS('OTV-广告位'!$AL:$AL,'OTV-广告位'!$AF:$AF,Frequency!AG$63,'OTV-广告位'!$AD:$AD,Frequency!$B84,'OTV-广告位'!$AE:$AE,'OTV-广告位'!$AE$6)</f>
        <v>0</v>
      </c>
      <c r="AH84" s="22">
        <f>SUMIFS('OTV-广告位'!$AL:$AL,'OTV-广告位'!$AF:$AF,Frequency!AH$63,'OTV-广告位'!$AD:$AD,Frequency!$B84,'OTV-广告位'!$AE:$AE,'OTV-广告位'!$AE$6)</f>
        <v>0</v>
      </c>
      <c r="AI84" s="22">
        <f>SUMIFS('OTV-广告位'!$AL:$AL,'OTV-广告位'!$AF:$AF,Frequency!AI$63,'OTV-广告位'!$AD:$AD,Frequency!$B84,'OTV-广告位'!$B:$B,'OTV-广告位'!$B$6)</f>
        <v>0</v>
      </c>
      <c r="AJ84" s="22">
        <f>SUMIFS('OTV-广告位'!$AL:$AL,'OTV-广告位'!$AF:$AF,Frequency!AJ$63,'OTV-广告位'!$AD:$AD,Frequency!$B84,'OTV-广告位'!$B:$B,'OTV-广告位'!$B$6)</f>
        <v>0</v>
      </c>
      <c r="AK84" s="22">
        <f>SUMIFS('OTV-广告位'!$AM:$AM,'OTV-广告位'!$AF:$AF,Frequency!AK$63,'OTV-广告位'!$AD:$AD,Frequency!$B84,'OTV-广告位'!$AE:$AE,'OTV-广告位'!$AE$6)</f>
        <v>0</v>
      </c>
      <c r="AL84" s="22">
        <f>SUMIFS('OTV-广告位'!$AM:$AM,'OTV-广告位'!$AF:$AF,Frequency!AL$63,'OTV-广告位'!$AD:$AD,Frequency!$B84,'OTV-广告位'!$AE:$AE,'OTV-广告位'!$AE$6)</f>
        <v>0</v>
      </c>
      <c r="AM84" s="22">
        <f>SUMIFS('OTV-广告位'!$AM:$AM,'OTV-广告位'!$AF:$AF,Frequency!AM$63,'OTV-广告位'!$AD:$AD,Frequency!$B84,'OTV-广告位'!$AE:$AE,'OTV-广告位'!$AE$6)</f>
        <v>0</v>
      </c>
      <c r="AN84" s="22">
        <f>SUMIFS('OTV-广告位'!$AM:$AM,'OTV-广告位'!$AF:$AF,Frequency!AN$63,'OTV-广告位'!$AD:$AD,Frequency!$B84,'OTV-广告位'!$B:$B,'OTV-广告位'!$B$6)</f>
        <v>0</v>
      </c>
      <c r="AO84" s="22">
        <f>SUMIFS('OTV-广告位'!$AM:$AM,'OTV-广告位'!$AF:$AF,Frequency!AO$63,'OTV-广告位'!$AD:$AD,Frequency!$B84,'OTV-广告位'!$B:$B,'OTV-广告位'!$B$6)</f>
        <v>0</v>
      </c>
      <c r="AP84" s="22">
        <f>SUMIFS('OTV-广告位'!$AN:$AN,'OTV-广告位'!$AF:$AF,Frequency!AP$63,'OTV-广告位'!$AD:$AD,Frequency!$B84,'OTV-广告位'!$AE:$AE,'OTV-广告位'!$AE$6)</f>
        <v>0</v>
      </c>
      <c r="AQ84" s="22">
        <f>SUMIFS('OTV-广告位'!$AN:$AN,'OTV-广告位'!$AF:$AF,Frequency!AQ$63,'OTV-广告位'!$AD:$AD,Frequency!$B84,'OTV-广告位'!$AE:$AE,'OTV-广告位'!$AE$6)</f>
        <v>0</v>
      </c>
      <c r="AR84" s="22">
        <f>SUMIFS('OTV-广告位'!$AN:$AN,'OTV-广告位'!$AF:$AF,Frequency!AR$63,'OTV-广告位'!$AD:$AD,Frequency!$B84,'OTV-广告位'!$AE:$AE,'OTV-广告位'!$AE$6)</f>
        <v>0</v>
      </c>
      <c r="AS84" s="22">
        <f>SUMIFS('OTV-广告位'!$AN:$AN,'OTV-广告位'!$AF:$AF,Frequency!AS$63,'OTV-广告位'!$AD:$AD,Frequency!$B84,'OTV-广告位'!$B:$B,'OTV-广告位'!$B$6)</f>
        <v>0</v>
      </c>
      <c r="AT84" s="22">
        <f>SUMIFS('OTV-广告位'!$AN:$AN,'OTV-广告位'!$AF:$AF,Frequency!AT$63,'OTV-广告位'!$AD:$AD,Frequency!$B84,'OTV-广告位'!$B:$B,'OTV-广告位'!$B$6)</f>
        <v>0</v>
      </c>
      <c r="AU84" s="22">
        <f>SUMIFS('OTV-广告位'!$AO:$AO,'OTV-广告位'!$AF:$AF,Frequency!AU$63,'OTV-广告位'!$AD:$AD,Frequency!$B84,'OTV-广告位'!$AE:$AE,'OTV-广告位'!$AE$6)</f>
        <v>0</v>
      </c>
      <c r="AV84" s="22">
        <f>SUMIFS('OTV-广告位'!$AO:$AO,'OTV-广告位'!$AF:$AF,Frequency!AV$63,'OTV-广告位'!$AD:$AD,Frequency!$B84,'OTV-广告位'!$AE:$AE,'OTV-广告位'!$AE$6)</f>
        <v>0</v>
      </c>
      <c r="AW84" s="22">
        <f>SUMIFS('OTV-广告位'!$AO:$AO,'OTV-广告位'!$AF:$AF,Frequency!AW$63,'OTV-广告位'!$AD:$AD,Frequency!$B84,'OTV-广告位'!$AE:$AE,'OTV-广告位'!$AE$6)</f>
        <v>0</v>
      </c>
      <c r="AX84" s="22">
        <f>SUMIFS('OTV-广告位'!$AO:$AO,'OTV-广告位'!$AF:$AF,Frequency!AX$63,'OTV-广告位'!$AD:$AD,Frequency!$B84,'OTV-广告位'!$B:$B,'OTV-广告位'!$B$6)</f>
        <v>0</v>
      </c>
      <c r="AY84" s="22">
        <f>SUMIFS('OTV-广告位'!$AO:$AO,'OTV-广告位'!$AF:$AF,Frequency!AY$63,'OTV-广告位'!$AD:$AD,Frequency!$B84,'OTV-广告位'!$B:$B,'OTV-广告位'!$B$6)</f>
        <v>0</v>
      </c>
      <c r="AZ84" s="22">
        <f>SUMIFS('OTV-广告位'!$AP:$AP,'OTV-广告位'!$AF:$AF,Frequency!AZ$63,'OTV-广告位'!$AD:$AD,Frequency!$B84,'OTV-广告位'!$AE:$AE,'OTV-广告位'!$AE$6)</f>
        <v>0</v>
      </c>
      <c r="BA84" s="22">
        <f>SUMIFS('OTV-广告位'!$AP:$AP,'OTV-广告位'!$AF:$AF,Frequency!BA$63,'OTV-广告位'!$AD:$AD,Frequency!$B84,'OTV-广告位'!$AE:$AE,'OTV-广告位'!$AE$6)</f>
        <v>0</v>
      </c>
      <c r="BB84" s="22">
        <f>SUMIFS('OTV-广告位'!$AP:$AP,'OTV-广告位'!$AF:$AF,Frequency!BB$63,'OTV-广告位'!$AD:$AD,Frequency!$B84,'OTV-广告位'!$AE:$AE,'OTV-广告位'!$AE$6)</f>
        <v>0</v>
      </c>
      <c r="BC84" s="22">
        <f>SUMIFS('OTV-广告位'!$AP:$AP,'OTV-广告位'!$AF:$AF,Frequency!BC$63,'OTV-广告位'!$AD:$AD,Frequency!$B84,'OTV-广告位'!$B:$B,'OTV-广告位'!$B$6)</f>
        <v>0</v>
      </c>
      <c r="BD84" s="22">
        <f>SUMIFS('OTV-广告位'!$AP:$AP,'OTV-广告位'!$AF:$AF,Frequency!BD$63,'OTV-广告位'!$AD:$AD,Frequency!$B84,'OTV-广告位'!$B:$B,'OTV-广告位'!$B$6)</f>
        <v>0</v>
      </c>
    </row>
  </sheetData>
  <mergeCells count="3">
    <mergeCell ref="P6:P7"/>
    <mergeCell ref="P38:P39"/>
    <mergeCell ref="P62:P63"/>
  </mergeCells>
  <phoneticPr fontId="8" type="noConversion"/>
  <conditionalFormatting sqref="C8:G20 C29:G36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8:N20 J29:N36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8:N20 J29:N36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N20 J29:N36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G20 C29:G36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G20 C29:G36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0:G60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0:G60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0:G60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4:G84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4:G84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4:G84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8:N20 J29:N36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N20 J29:N36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0:N60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N60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0:N60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0:N60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0:N60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4:N8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4:N8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4:N84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4:N8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4:N84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G2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:N2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:N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1:N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G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G2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:N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1:N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A92"/>
  <sheetViews>
    <sheetView showGridLines="0" tabSelected="1" zoomScale="70" zoomScaleNormal="70" workbookViewId="0">
      <selection activeCell="D9" sqref="D9"/>
    </sheetView>
  </sheetViews>
  <sheetFormatPr defaultColWidth="8.87890625" defaultRowHeight="14.25" customHeight="1"/>
  <cols>
    <col min="1" max="1" width="3.1171875" style="88" customWidth="1"/>
    <col min="2" max="2" width="11.64453125" style="88" customWidth="1"/>
    <col min="3" max="22" width="10.64453125" style="88" customWidth="1"/>
    <col min="23" max="23" width="10.64453125" style="142" customWidth="1"/>
    <col min="24" max="27" width="10.64453125" style="88" customWidth="1"/>
    <col min="28" max="28" width="10.64453125" style="142" customWidth="1"/>
    <col min="29" max="46" width="10.64453125" style="88" customWidth="1"/>
    <col min="47" max="48" width="10.64453125" style="143" customWidth="1"/>
    <col min="49" max="49" width="11" style="144" customWidth="1"/>
    <col min="50" max="66" width="10.64453125" style="88" customWidth="1"/>
    <col min="67" max="68" width="10.64453125" style="143" customWidth="1"/>
    <col min="69" max="69" width="11" style="144" customWidth="1"/>
    <col min="70" max="70" width="10.64453125" style="88" customWidth="1"/>
    <col min="71" max="74" width="10.64453125" style="75" customWidth="1"/>
    <col min="75" max="78" width="10.46875" style="75" customWidth="1"/>
    <col min="79" max="79" width="11.234375" style="75" customWidth="1"/>
    <col min="80" max="277" width="8.87890625" style="75" customWidth="1"/>
    <col min="278" max="16384" width="8.87890625" style="75"/>
  </cols>
  <sheetData>
    <row r="1" spans="1:79" ht="36" customHeight="1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1"/>
      <c r="Y1" s="71"/>
      <c r="Z1" s="71"/>
      <c r="AA1" s="71"/>
      <c r="AB1" s="72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3"/>
      <c r="AV1" s="73"/>
      <c r="AW1" s="74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3"/>
      <c r="BP1" s="73"/>
      <c r="BQ1" s="74"/>
      <c r="BR1" s="71"/>
    </row>
    <row r="2" spans="1:79" ht="36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77"/>
      <c r="Y2" s="77"/>
      <c r="Z2" s="77"/>
      <c r="AA2" s="77"/>
      <c r="AB2" s="78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9"/>
      <c r="AV2" s="79"/>
      <c r="AW2" s="80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9"/>
      <c r="BP2" s="79"/>
      <c r="BQ2" s="80"/>
      <c r="BR2" s="77"/>
    </row>
    <row r="3" spans="1:79" ht="14.25" customHeight="1">
      <c r="A3" s="76"/>
      <c r="B3" s="77"/>
      <c r="C3" s="81" t="s">
        <v>31</v>
      </c>
      <c r="D3" s="194" t="s">
        <v>227</v>
      </c>
      <c r="E3" s="85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  <c r="X3" s="77"/>
      <c r="Y3" s="77"/>
      <c r="Z3" s="77"/>
      <c r="AA3" s="77"/>
      <c r="AB3" s="78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9"/>
      <c r="AV3" s="79"/>
      <c r="AW3" s="80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9"/>
      <c r="BP3" s="79"/>
      <c r="BQ3" s="80"/>
      <c r="BR3" s="77"/>
    </row>
    <row r="4" spans="1:79" ht="14.25" customHeight="1">
      <c r="A4" s="76"/>
      <c r="B4" s="77"/>
      <c r="C4" s="81" t="s">
        <v>29</v>
      </c>
      <c r="D4" s="82" t="s">
        <v>114</v>
      </c>
      <c r="E4" s="85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8"/>
      <c r="X4" s="77"/>
      <c r="Y4" s="77"/>
      <c r="Z4" s="77"/>
      <c r="AA4" s="77"/>
      <c r="AB4" s="78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83"/>
      <c r="AO4" s="77"/>
      <c r="AP4" s="84"/>
      <c r="AQ4" s="77"/>
      <c r="AR4" s="77"/>
      <c r="AS4" s="77"/>
      <c r="AT4" s="77"/>
      <c r="AU4" s="79"/>
      <c r="AV4" s="79"/>
      <c r="AW4" s="80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83"/>
      <c r="BN4" s="77"/>
      <c r="BO4" s="79"/>
      <c r="BP4" s="79"/>
      <c r="BQ4" s="80"/>
      <c r="BR4" s="77"/>
    </row>
    <row r="5" spans="1:79" ht="14.25" customHeight="1">
      <c r="A5" s="76"/>
      <c r="B5" s="77"/>
      <c r="C5" s="81" t="s">
        <v>28</v>
      </c>
      <c r="D5" s="82" t="s">
        <v>110</v>
      </c>
      <c r="E5" s="85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8"/>
      <c r="X5" s="77"/>
      <c r="Y5" s="77"/>
      <c r="Z5" s="77"/>
      <c r="AA5" s="77"/>
      <c r="AB5" s="78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83"/>
      <c r="AO5" s="77"/>
      <c r="AP5" s="84"/>
      <c r="AQ5" s="77"/>
      <c r="AR5" s="77"/>
      <c r="AS5" s="77"/>
      <c r="AT5" s="77"/>
      <c r="AU5" s="79"/>
      <c r="AV5" s="79"/>
      <c r="AW5" s="80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83"/>
      <c r="BN5" s="77"/>
      <c r="BO5" s="79"/>
      <c r="BP5" s="79"/>
      <c r="BQ5" s="80"/>
      <c r="BR5" s="77"/>
    </row>
    <row r="6" spans="1:79" ht="14.25" customHeight="1">
      <c r="A6" s="76"/>
      <c r="B6" s="77"/>
      <c r="C6" s="81" t="s">
        <v>32</v>
      </c>
      <c r="D6" s="25" t="s">
        <v>196</v>
      </c>
      <c r="E6" s="85"/>
      <c r="F6" s="77"/>
      <c r="G6" s="77"/>
      <c r="H6" s="77"/>
      <c r="I6" s="77"/>
      <c r="J6" s="77"/>
      <c r="K6" s="77"/>
      <c r="L6" s="77"/>
      <c r="M6" s="77"/>
      <c r="N6" s="77"/>
      <c r="O6" s="77" t="s">
        <v>109</v>
      </c>
      <c r="P6" s="77"/>
      <c r="Q6" s="77"/>
      <c r="R6" s="77"/>
      <c r="S6" s="77"/>
      <c r="T6" s="77"/>
      <c r="U6" s="77"/>
      <c r="V6" s="77"/>
      <c r="W6" s="78"/>
      <c r="X6" s="77"/>
      <c r="Y6" s="77"/>
      <c r="Z6" s="77"/>
      <c r="AA6" s="77"/>
      <c r="AB6" s="78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83"/>
      <c r="AO6" s="77"/>
      <c r="AP6" s="84"/>
      <c r="AQ6" s="77"/>
      <c r="AR6" s="77"/>
      <c r="AS6" s="77"/>
      <c r="AT6" s="77"/>
      <c r="AU6" s="79"/>
      <c r="AV6" s="79"/>
      <c r="AW6" s="80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83"/>
      <c r="BN6" s="77"/>
      <c r="BO6" s="79"/>
      <c r="BP6" s="79"/>
      <c r="BQ6" s="80"/>
      <c r="BR6" s="77"/>
    </row>
    <row r="7" spans="1:79" ht="14.25" customHeight="1">
      <c r="A7" s="76"/>
      <c r="B7" s="77"/>
      <c r="C7" s="81" t="s">
        <v>27</v>
      </c>
      <c r="D7" s="85" t="s">
        <v>111</v>
      </c>
      <c r="E7" s="85"/>
      <c r="F7" s="77"/>
      <c r="G7" s="86"/>
      <c r="H7" s="77"/>
      <c r="I7" s="77"/>
      <c r="J7" s="86"/>
      <c r="K7" s="77"/>
      <c r="L7" s="77"/>
      <c r="M7" s="86"/>
      <c r="N7" s="77"/>
      <c r="O7" s="77"/>
      <c r="P7" s="77"/>
      <c r="Q7" s="77"/>
      <c r="R7" s="77"/>
      <c r="S7" s="77"/>
      <c r="T7" s="77"/>
      <c r="U7" s="77"/>
      <c r="V7" s="77"/>
      <c r="W7" s="78"/>
      <c r="X7" s="77"/>
      <c r="Y7" s="77"/>
      <c r="Z7" s="77"/>
      <c r="AA7" s="77"/>
      <c r="AB7" s="78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83"/>
      <c r="AO7" s="77"/>
      <c r="AP7" s="84"/>
      <c r="AQ7" s="77"/>
      <c r="AR7" s="77"/>
      <c r="AS7" s="77"/>
      <c r="AT7" s="77"/>
      <c r="AU7" s="79"/>
      <c r="AV7" s="79"/>
      <c r="AW7" s="80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83"/>
      <c r="BN7" s="77"/>
      <c r="BO7" s="79"/>
      <c r="BP7" s="79"/>
      <c r="BQ7" s="80"/>
      <c r="BR7" s="77"/>
    </row>
    <row r="8" spans="1:79" ht="14.25" customHeight="1">
      <c r="A8" s="76"/>
      <c r="B8" s="77"/>
      <c r="C8" s="81"/>
      <c r="D8" s="85"/>
      <c r="E8" s="85"/>
      <c r="F8" s="77"/>
      <c r="G8" s="86"/>
      <c r="H8" s="77"/>
      <c r="I8" s="77"/>
      <c r="J8" s="86"/>
      <c r="K8" s="77"/>
      <c r="L8" s="77"/>
      <c r="M8" s="86"/>
      <c r="N8" s="77"/>
      <c r="O8" s="77"/>
      <c r="P8" s="77"/>
      <c r="Q8" s="77"/>
      <c r="R8" s="77"/>
      <c r="S8" s="77"/>
      <c r="T8" s="77"/>
      <c r="U8" s="77"/>
      <c r="V8" s="77"/>
      <c r="W8" s="78"/>
      <c r="X8" s="77"/>
      <c r="Y8" s="77"/>
      <c r="Z8" s="77"/>
      <c r="AA8" s="77"/>
      <c r="AB8" s="78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83"/>
      <c r="AO8" s="77"/>
      <c r="AP8" s="84"/>
      <c r="AQ8" s="77"/>
      <c r="AR8" s="77"/>
      <c r="AS8" s="77"/>
      <c r="AT8" s="77"/>
      <c r="AU8" s="79"/>
      <c r="AV8" s="79"/>
      <c r="AW8" s="80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83"/>
      <c r="BN8" s="77"/>
      <c r="BO8" s="79"/>
      <c r="BP8" s="79"/>
      <c r="BQ8" s="80"/>
      <c r="BR8" s="77"/>
    </row>
    <row r="9" spans="1:79" ht="40.5" customHeight="1">
      <c r="A9" s="76"/>
      <c r="B9" s="77"/>
      <c r="C9" s="87"/>
      <c r="D9" s="77"/>
      <c r="E9" s="77"/>
      <c r="F9" s="77"/>
      <c r="H9" s="77"/>
      <c r="I9" s="77"/>
      <c r="K9" s="77"/>
      <c r="L9" s="77"/>
      <c r="N9" s="77"/>
      <c r="O9" s="77"/>
      <c r="P9" s="77"/>
      <c r="Q9" s="77"/>
      <c r="R9" s="77"/>
      <c r="S9" s="267" t="s">
        <v>163</v>
      </c>
      <c r="T9" s="267"/>
      <c r="U9" s="267"/>
      <c r="V9" s="267"/>
      <c r="W9" s="267"/>
      <c r="X9" s="266" t="s">
        <v>162</v>
      </c>
      <c r="Y9" s="266"/>
      <c r="Z9" s="266"/>
      <c r="AA9" s="266"/>
      <c r="AB9" s="266"/>
      <c r="AC9" s="77"/>
      <c r="AD9" s="77"/>
      <c r="AE9" s="77"/>
      <c r="AF9" s="267" t="s">
        <v>163</v>
      </c>
      <c r="AG9" s="267"/>
      <c r="AH9" s="266" t="s">
        <v>162</v>
      </c>
      <c r="AI9" s="266"/>
      <c r="AJ9" s="77"/>
      <c r="AK9" s="77"/>
      <c r="AL9" s="77"/>
      <c r="AM9" s="83"/>
      <c r="AN9" s="83"/>
      <c r="AO9" s="83"/>
      <c r="AP9" s="84"/>
      <c r="AQ9" s="83"/>
      <c r="AR9" s="77"/>
      <c r="AS9" s="77"/>
      <c r="AT9" s="77"/>
      <c r="AU9" s="79"/>
      <c r="AV9" s="79"/>
      <c r="AW9" s="80"/>
      <c r="AX9" s="77"/>
      <c r="AY9" s="267" t="s">
        <v>111</v>
      </c>
      <c r="AZ9" s="267"/>
      <c r="BA9" s="266" t="s">
        <v>162</v>
      </c>
      <c r="BB9" s="266"/>
      <c r="BC9" s="77"/>
      <c r="BD9" s="77"/>
      <c r="BE9" s="267" t="s">
        <v>111</v>
      </c>
      <c r="BF9" s="267"/>
      <c r="BG9" s="266" t="s">
        <v>162</v>
      </c>
      <c r="BH9" s="266"/>
      <c r="BI9" s="77"/>
      <c r="BJ9" s="77"/>
      <c r="BK9" s="77"/>
      <c r="BL9" s="83"/>
      <c r="BM9" s="83"/>
      <c r="BN9" s="83"/>
      <c r="BO9" s="79"/>
      <c r="BP9" s="79"/>
      <c r="BQ9" s="80"/>
      <c r="BR9" s="83"/>
    </row>
    <row r="10" spans="1:79" ht="40.5" customHeight="1">
      <c r="A10" s="77"/>
      <c r="B10" s="214" t="s">
        <v>30</v>
      </c>
      <c r="C10" s="215">
        <f>('OTV-活动'!C2-'OTV-活动'!B2+1)/('OTV-活动'!C1-'OTV-活动'!B1+1)</f>
        <v>0.25</v>
      </c>
      <c r="D10" s="222" t="s">
        <v>235</v>
      </c>
      <c r="E10" s="223" t="s">
        <v>177</v>
      </c>
      <c r="F10" s="258" t="s">
        <v>185</v>
      </c>
      <c r="G10" s="259"/>
      <c r="H10" s="259"/>
      <c r="I10" s="260" t="s">
        <v>186</v>
      </c>
      <c r="J10" s="261"/>
      <c r="K10" s="261"/>
      <c r="L10" s="262" t="s">
        <v>187</v>
      </c>
      <c r="M10" s="263"/>
      <c r="N10" s="263"/>
      <c r="O10" s="264" t="s">
        <v>185</v>
      </c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 t="s">
        <v>236</v>
      </c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5" t="s">
        <v>188</v>
      </c>
      <c r="BS10" s="265"/>
      <c r="BT10" s="265"/>
      <c r="BU10" s="265"/>
      <c r="BV10" s="265"/>
      <c r="BW10" s="265"/>
      <c r="BX10" s="265"/>
      <c r="BY10" s="265"/>
      <c r="BZ10" s="265"/>
    </row>
    <row r="11" spans="1:79" ht="51" customHeight="1">
      <c r="A11" s="77"/>
      <c r="B11" s="89" t="s">
        <v>161</v>
      </c>
      <c r="C11" s="216" t="s">
        <v>46</v>
      </c>
      <c r="D11" s="219" t="s">
        <v>59</v>
      </c>
      <c r="E11" s="220" t="s">
        <v>59</v>
      </c>
      <c r="F11" s="217" t="s">
        <v>9</v>
      </c>
      <c r="G11" s="176" t="s">
        <v>10</v>
      </c>
      <c r="H11" s="177" t="s">
        <v>24</v>
      </c>
      <c r="I11" s="176" t="s">
        <v>9</v>
      </c>
      <c r="J11" s="176" t="s">
        <v>10</v>
      </c>
      <c r="K11" s="177" t="s">
        <v>24</v>
      </c>
      <c r="L11" s="176" t="s">
        <v>9</v>
      </c>
      <c r="M11" s="176" t="s">
        <v>10</v>
      </c>
      <c r="N11" s="177" t="s">
        <v>24</v>
      </c>
      <c r="O11" s="176" t="s">
        <v>11</v>
      </c>
      <c r="P11" s="176" t="s">
        <v>12</v>
      </c>
      <c r="Q11" s="94" t="s">
        <v>41</v>
      </c>
      <c r="R11" s="94" t="s">
        <v>42</v>
      </c>
      <c r="S11" s="94" t="s">
        <v>40</v>
      </c>
      <c r="T11" s="94" t="s">
        <v>43</v>
      </c>
      <c r="U11" s="94" t="s">
        <v>72</v>
      </c>
      <c r="V11" s="94" t="s">
        <v>71</v>
      </c>
      <c r="W11" s="95" t="s">
        <v>44</v>
      </c>
      <c r="X11" s="94" t="s">
        <v>40</v>
      </c>
      <c r="Y11" s="94" t="s">
        <v>43</v>
      </c>
      <c r="Z11" s="94" t="s">
        <v>72</v>
      </c>
      <c r="AA11" s="94" t="s">
        <v>71</v>
      </c>
      <c r="AB11" s="95" t="s">
        <v>44</v>
      </c>
      <c r="AC11" s="97" t="s">
        <v>60</v>
      </c>
      <c r="AD11" s="97" t="s">
        <v>61</v>
      </c>
      <c r="AE11" s="97" t="s">
        <v>62</v>
      </c>
      <c r="AF11" s="97" t="s">
        <v>63</v>
      </c>
      <c r="AG11" s="97" t="s">
        <v>64</v>
      </c>
      <c r="AH11" s="97" t="s">
        <v>63</v>
      </c>
      <c r="AI11" s="97" t="s">
        <v>64</v>
      </c>
      <c r="AJ11" s="97" t="s">
        <v>65</v>
      </c>
      <c r="AK11" s="97" t="s">
        <v>66</v>
      </c>
      <c r="AL11" s="97" t="s">
        <v>67</v>
      </c>
      <c r="AM11" s="97" t="s">
        <v>68</v>
      </c>
      <c r="AN11" s="97" t="s">
        <v>69</v>
      </c>
      <c r="AO11" s="97" t="s">
        <v>70</v>
      </c>
      <c r="AP11" s="178" t="s">
        <v>25</v>
      </c>
      <c r="AQ11" s="178" t="s">
        <v>58</v>
      </c>
      <c r="AR11" s="178" t="s">
        <v>26</v>
      </c>
      <c r="AS11" s="179" t="s">
        <v>13</v>
      </c>
      <c r="AT11" s="178" t="s">
        <v>175</v>
      </c>
      <c r="AU11" s="178" t="s">
        <v>45</v>
      </c>
      <c r="AV11" s="180" t="s">
        <v>14</v>
      </c>
      <c r="AW11" s="180" t="s">
        <v>15</v>
      </c>
      <c r="AX11" s="212" t="s">
        <v>228</v>
      </c>
      <c r="AY11" s="94" t="s">
        <v>40</v>
      </c>
      <c r="AZ11" s="94" t="s">
        <v>43</v>
      </c>
      <c r="BA11" s="94" t="s">
        <v>40</v>
      </c>
      <c r="BB11" s="94" t="s">
        <v>43</v>
      </c>
      <c r="BC11" s="213" t="s">
        <v>233</v>
      </c>
      <c r="BD11" s="213" t="s">
        <v>232</v>
      </c>
      <c r="BE11" s="97" t="s">
        <v>63</v>
      </c>
      <c r="BF11" s="97" t="s">
        <v>64</v>
      </c>
      <c r="BG11" s="97" t="s">
        <v>63</v>
      </c>
      <c r="BH11" s="97" t="s">
        <v>64</v>
      </c>
      <c r="BI11" s="97" t="s">
        <v>65</v>
      </c>
      <c r="BJ11" s="97" t="s">
        <v>66</v>
      </c>
      <c r="BK11" s="97" t="s">
        <v>67</v>
      </c>
      <c r="BL11" s="97" t="s">
        <v>68</v>
      </c>
      <c r="BM11" s="97" t="s">
        <v>69</v>
      </c>
      <c r="BN11" s="97" t="s">
        <v>70</v>
      </c>
      <c r="BO11" s="178" t="s">
        <v>45</v>
      </c>
      <c r="BP11" s="180" t="s">
        <v>14</v>
      </c>
      <c r="BQ11" s="180" t="s">
        <v>15</v>
      </c>
      <c r="BR11" s="180" t="s">
        <v>70</v>
      </c>
      <c r="BS11" s="180" t="s">
        <v>25</v>
      </c>
      <c r="BT11" s="180" t="s">
        <v>58</v>
      </c>
      <c r="BU11" s="180" t="s">
        <v>26</v>
      </c>
      <c r="BV11" s="180" t="s">
        <v>13</v>
      </c>
      <c r="BW11" s="185" t="s">
        <v>105</v>
      </c>
      <c r="BX11" s="186" t="s">
        <v>45</v>
      </c>
      <c r="BY11" s="186" t="s">
        <v>14</v>
      </c>
      <c r="BZ11" s="187" t="s">
        <v>15</v>
      </c>
    </row>
    <row r="12" spans="1:79" s="115" customFormat="1" ht="14.25" customHeight="1">
      <c r="A12" s="102"/>
      <c r="B12" s="103" t="s">
        <v>134</v>
      </c>
      <c r="C12" s="104" t="s">
        <v>115</v>
      </c>
      <c r="D12" s="218">
        <f>SUMIFS('OTV-活动'!$C:$C,'OTV-活动'!$B:$B,Market!$D$7,'OTV-活动'!$A:$A,Market!$B12)</f>
        <v>2607901</v>
      </c>
      <c r="E12" s="218">
        <f>SUMIFS('OTT-活动'!$C:$C,'OTT-活动'!$B:$B,Market!$D$7,'OTT-活动'!$A:$A,Market!$B12)</f>
        <v>2449031</v>
      </c>
      <c r="F12" s="105">
        <f>SUMIFS('OTV-活动'!$D:$D,'OTV-活动'!$A:$A,Market!$B12,'OTV-活动'!$B:$B,'OTV-活动'!$B$6)</f>
        <v>8591996</v>
      </c>
      <c r="G12" s="106">
        <f>M12-J12</f>
        <v>25287000</v>
      </c>
      <c r="H12" s="107">
        <f>IF(C12=0,"-",F12/G12)</f>
        <v>0.33977917507019417</v>
      </c>
      <c r="I12" s="105">
        <f>SUMIFS('OTT-活动'!$D:$D,'OTT-活动'!$B:$B,'OTT-活动'!$B$6,'OTT-活动'!$A:$A,Market!$B12)</f>
        <v>837488</v>
      </c>
      <c r="J12" s="106">
        <f>SUMIFS(Spotplan!$E:$E,Spotplan!$C:$C,Market!$C12,Spotplan!$A:$A,"OTT")</f>
        <v>2692000</v>
      </c>
      <c r="K12" s="107">
        <f>IF(G12=0,"-",I12/J12)</f>
        <v>0.31110252600297178</v>
      </c>
      <c r="L12" s="105">
        <f>F12+I12</f>
        <v>9429484</v>
      </c>
      <c r="M12" s="106">
        <f>SUMIFS(Spotplan!$E:$E,Spotplan!$C:$C,Market!$C12)</f>
        <v>27979000</v>
      </c>
      <c r="N12" s="107">
        <f>IF(J12=0,"-",L12/M12)</f>
        <v>0.33702005075234998</v>
      </c>
      <c r="O12" s="105">
        <f>SUMIFS('OTV-活动'!$E:$E,'OTV-活动'!$A:$A,Market!$B12,'OTV-活动'!$B:$B,'OTV-活动'!$B$6)</f>
        <v>237790</v>
      </c>
      <c r="P12" s="108">
        <f t="shared" ref="P12:P40" si="0">IF(O12=0,"-",O12/F12)</f>
        <v>2.7675757763388157E-2</v>
      </c>
      <c r="Q12" s="105">
        <f>SUMIFS('OTV-活动'!$D:$D,'OTV-活动'!$A:$A,Market!$B12,'OTV-活动'!$B:$B,'OTV-活动'!$B$7)</f>
        <v>8591996</v>
      </c>
      <c r="R12" s="108">
        <f>IF(Q12=0,"-",Q12/F12)</f>
        <v>1</v>
      </c>
      <c r="S12" s="105">
        <f>SUMIFS('OTV-活动'!$D:$D,'OTV-活动'!$A:$A,Market!$B12,'OTV-活动'!$B:$B,Market!$D$7)</f>
        <v>3014370</v>
      </c>
      <c r="T12" s="108">
        <f>IF(S12=0,"-",S12/Q12)</f>
        <v>0.35083466053755147</v>
      </c>
      <c r="U12" s="108">
        <v>0.3</v>
      </c>
      <c r="V12" s="108">
        <f>IF(S12=0,"-",T12/U12)</f>
        <v>1.1694488684585049</v>
      </c>
      <c r="W12" s="109">
        <f>IF(S12=0,"-",F12*R12*T12/D12*100)</f>
        <v>115.58605944013979</v>
      </c>
      <c r="X12" s="105">
        <f>SUMIFS('OTV-活动'!$D:$D,'OTV-活动'!$A:$A,Market!$B12,'OTV-活动'!$B:$B,Market!$X$9)</f>
        <v>7682267</v>
      </c>
      <c r="Y12" s="108">
        <f t="shared" ref="Y12:Y40" si="1">IF(X12=0,"-",X12/Q12)</f>
        <v>0.89411901495298651</v>
      </c>
      <c r="Z12" s="108">
        <v>0.8</v>
      </c>
      <c r="AA12" s="108">
        <f>IF(X12=0,"-",Y12/Z12)</f>
        <v>1.1176487686912331</v>
      </c>
      <c r="AB12" s="109">
        <f t="shared" ref="AB12:AB40" si="2">IF(X12=0,"-",F12*R12*Y12/D12*100)</f>
        <v>294.57663461918224</v>
      </c>
      <c r="AC12" s="105">
        <f>SUMIFS('OTV-活动'!$F:$F,'OTV-活动'!$A:$A,Market!$B12,'OTV-活动'!$B:$B,'OTV-活动'!$B$6)</f>
        <v>3629756</v>
      </c>
      <c r="AD12" s="105">
        <f>SUMIFS('OTV-活动'!$F:$F,'OTV-活动'!$A:$A,Market!$B12,'OTV-活动'!$B:$B,'OTV-活动'!$B$7)</f>
        <v>3629756</v>
      </c>
      <c r="AE12" s="108">
        <f>IF(AD12=0,"-",AD12/AC12)</f>
        <v>1</v>
      </c>
      <c r="AF12" s="105">
        <f>SUMIFS('OTV-活动'!$F:$F,'OTV-活动'!$A:$A,Market!$B12,'OTV-活动'!$B:$B,Market!$D$7)</f>
        <v>1193979</v>
      </c>
      <c r="AG12" s="108">
        <f>IF(AF12=0,"-",AF12/AD12)</f>
        <v>0.32894194540900268</v>
      </c>
      <c r="AH12" s="105">
        <f>SUMIFS('OTV-活动'!$F:$F,'OTV-活动'!$A:$A,Market!$B12,'OTV-活动'!$B:$B,Market!$AH$9)</f>
        <v>3088507</v>
      </c>
      <c r="AI12" s="108">
        <f>IF(AH12=0,"-",AH12/AD12)</f>
        <v>0.85088556916773472</v>
      </c>
      <c r="AJ12" s="105">
        <f>SUMIFS('OTV-活动'!$G:$G,'OTV-活动'!$A:$A,Market!$B12,'OTV-活动'!$B:$B,Market!$D$7)</f>
        <v>1193979</v>
      </c>
      <c r="AK12" s="105">
        <f>SUMIFS('OTV-活动'!$H:$H,'OTV-活动'!$A:$A,Market!$B12,'OTV-活动'!$B:$B,Market!$D$7)</f>
        <v>651056</v>
      </c>
      <c r="AL12" s="105">
        <f>SUMIFS('OTV-活动'!$I:$I,'OTV-活动'!$A:$A,Market!$B12,'OTV-活动'!$B:$B,Market!$D$7)</f>
        <v>447146</v>
      </c>
      <c r="AM12" s="108">
        <f>IF(AJ12=0,"-",AJ12/$D12)</f>
        <v>0.45783141307894742</v>
      </c>
      <c r="AN12" s="108">
        <f t="shared" ref="AN12:AO37" si="3">IF(AK12=0,"-",AK12/$D12)</f>
        <v>0.24964751346005848</v>
      </c>
      <c r="AO12" s="108">
        <f t="shared" si="3"/>
        <v>0.17145819569071066</v>
      </c>
      <c r="AP12" s="4">
        <v>0.48</v>
      </c>
      <c r="AQ12" s="108">
        <f>IF(AL12=0,"-",AO12/$AP12)</f>
        <v>0.35720457435564723</v>
      </c>
      <c r="AR12" s="108">
        <f>IF(AL12=0,"-",AQ12/$H12)</f>
        <v>1.0512844828758361</v>
      </c>
      <c r="AS12" s="110" t="str">
        <f>IF($AR12&lt;1,$C12," ")</f>
        <v xml:space="preserve"> </v>
      </c>
      <c r="AT12" s="111">
        <f t="shared" ref="AT12:AT40" si="4">D12*AP12/G12*1000</f>
        <v>49.503400166093243</v>
      </c>
      <c r="AU12" s="112">
        <f>IF(AL12=0,"-",AL12/$F12*1000)</f>
        <v>52.042156444206917</v>
      </c>
      <c r="AV12" s="113">
        <f>IFERROR(SUMIFS(Cost!R:R,Cost!$E:$E,Market!$C12),"-")</f>
        <v>231721.94560000001</v>
      </c>
      <c r="AW12" s="114">
        <f t="shared" ref="AW12:AW40" si="5">IF(AL12=0,"-",$AV12/AL12)</f>
        <v>0.51822435088315677</v>
      </c>
      <c r="AX12" s="105">
        <f>SUMIFS('OTT-活动'!$D:$D,'OTT-活动'!$A:$A,Market!$B12,'OTT-活动'!$B:$B,'OTT-活动'!$B$7)</f>
        <v>1644372</v>
      </c>
      <c r="AY12" s="105">
        <f>SUMIFS('OTT-活动'!$D:$D,'OTT-活动'!$A:$A,Market!$B12,'OTT-活动'!$B:$B,Market!$D$7)</f>
        <v>296123</v>
      </c>
      <c r="AZ12" s="108">
        <f t="shared" ref="AZ12:AZ40" si="6">IF(AY12=0,"-",AY12/AX12)</f>
        <v>0.18008273067164851</v>
      </c>
      <c r="BA12" s="105">
        <f>SUMIFS('OTT-活动'!$D:$D,'OTT-活动'!$A:$A,Market!$B12,'OTT-活动'!$B:$B,Market!$X$9)</f>
        <v>803170</v>
      </c>
      <c r="BB12" s="108">
        <f t="shared" ref="BB12:BB40" si="7">IF(BA12=0,"-",BA12/AX12)</f>
        <v>0.48843570676221681</v>
      </c>
      <c r="BC12" s="105">
        <f>SUMIFS('OTT-活动'!$F:$F,'OTT-活动'!$A:$A,Market!$B12,'OTT-活动'!$B:$B,'OTT-活动'!$B$6)</f>
        <v>281550</v>
      </c>
      <c r="BD12" s="105">
        <f>SUMIFS('OTT-活动'!$F:$F,'OTT-活动'!$A:$A,Market!$B12,'OTT-活动'!$B:$B,'OTT-活动'!$B$7)</f>
        <v>620663</v>
      </c>
      <c r="BE12" s="105">
        <f>SUMIFS('OTT-活动'!$F:$F,'OTT-活动'!$A:$A,Market!$B12,'OTT-活动'!$B:$B,'OTT-活动'!$B$9)</f>
        <v>108277</v>
      </c>
      <c r="BF12" s="108">
        <f t="shared" ref="BF12:BF40" si="8">IF(BE12=0,"-",BE12/BD12)</f>
        <v>0.17445376959799441</v>
      </c>
      <c r="BG12" s="105">
        <f>SUMIFS('OTT-活动'!$F:$F,'OTT-活动'!$A:$A,Market!$B12,'OTT-活动'!$B:$B,'OTT-活动'!$B$8)</f>
        <v>301386</v>
      </c>
      <c r="BH12" s="108">
        <f t="shared" ref="BH12:BH40" si="9">IF(BG12=0,"-",BG12/BD12)</f>
        <v>0.48558718660529143</v>
      </c>
      <c r="BI12" s="105">
        <f>SUMIFS('OTT-活动'!F:F,'OTT-活动'!$A:$A,Market!$B12,'OTT-活动'!$B:$B,Market!$D$7)</f>
        <v>108277</v>
      </c>
      <c r="BJ12" s="105">
        <f>SUMIFS('OTT-活动'!G:G,'OTT-活动'!$A:$A,Market!$B12,'OTT-活动'!$B:$B,Market!$D$7)</f>
        <v>78282</v>
      </c>
      <c r="BK12" s="105">
        <f>SUMIFS('OTT-活动'!H:H,'OTT-活动'!$A:$A,Market!$B12,'OTT-活动'!$B:$B,Market!$D$7)</f>
        <v>59224</v>
      </c>
      <c r="BL12" s="108">
        <f>IF(BI12=0,"-",BI12/$E12)</f>
        <v>4.4212180245983002E-2</v>
      </c>
      <c r="BM12" s="108">
        <f t="shared" ref="BM12:BN12" si="10">IF(BJ12=0,"-",BJ12/$E12)</f>
        <v>3.1964479012311399E-2</v>
      </c>
      <c r="BN12" s="108">
        <f t="shared" si="10"/>
        <v>2.4182625699715521E-2</v>
      </c>
      <c r="BO12" s="112">
        <f t="shared" ref="BO12:BO40" si="11">IF(BK12=0,"-",BK12/$I12*1000)</f>
        <v>70.716237128173773</v>
      </c>
      <c r="BP12" s="113">
        <f>IFERROR(SUMIFS(Cost!AE:AE,Cost!$E:$E,Market!$C12),"-")</f>
        <v>44444.195999999996</v>
      </c>
      <c r="BQ12" s="114">
        <f t="shared" ref="BQ12:BQ40" si="12">IF(BK12=0,"-",$BP12/BK12)</f>
        <v>0.75044232068080496</v>
      </c>
      <c r="BR12" s="184">
        <v>0.17838313302526893</v>
      </c>
      <c r="BS12" s="4">
        <v>0.55000000000000004</v>
      </c>
      <c r="BT12" s="108">
        <f t="shared" ref="BT12:BT40" si="13">IF(AL12=0,"-",BR12/$BS12)</f>
        <v>0.32433296913685256</v>
      </c>
      <c r="BU12" s="108">
        <f t="shared" ref="BU12:BU40" si="14">IF(AL12=0,"-",BT12/$N12)</f>
        <v>0.96235511333175794</v>
      </c>
      <c r="BV12" s="110" t="str">
        <f t="shared" ref="BV12:BV40" si="15">IF(BU12&lt;1,C12," ")</f>
        <v>北京</v>
      </c>
      <c r="BW12" s="181">
        <v>491980.6808836917</v>
      </c>
      <c r="BX12" s="182">
        <f t="shared" ref="BX12:BX40" si="16">BW12/L12*1000</f>
        <v>52.174719304226159</v>
      </c>
      <c r="BY12" s="113">
        <f>IFERROR(SUMIFS(Cost!$AF:$AF,Cost!$E:$E,Market!$C12),"-")</f>
        <v>276166.14159999997</v>
      </c>
      <c r="BZ12" s="183">
        <f>BY12/BW12</f>
        <v>0.56133533760706333</v>
      </c>
      <c r="CA12" s="115">
        <f>S12+AY12</f>
        <v>3310493</v>
      </c>
    </row>
    <row r="13" spans="1:79" s="115" customFormat="1" ht="14.25" customHeight="1">
      <c r="A13" s="102"/>
      <c r="B13" s="103" t="s">
        <v>135</v>
      </c>
      <c r="C13" s="104" t="s">
        <v>116</v>
      </c>
      <c r="D13" s="218">
        <f>SUMIFS('OTV-活动'!$C:$C,'OTV-活动'!$B:$B,Market!$D$7,'OTV-活动'!$A:$A,Market!$B13)</f>
        <v>2400189</v>
      </c>
      <c r="E13" s="218">
        <f>SUMIFS('OTT-活动'!$C:$C,'OTT-活动'!$B:$B,Market!$D$7,'OTT-活动'!$A:$A,Market!$B13)</f>
        <v>2364223</v>
      </c>
      <c r="F13" s="105">
        <f>SUMIFS('OTV-活动'!$D:$D,'OTV-活动'!$A:$A,Market!$B13,'OTV-活动'!$B:$B,'OTV-活动'!$B$6)</f>
        <v>2155779</v>
      </c>
      <c r="G13" s="106">
        <f t="shared" ref="G13:G40" si="17">M13-J13</f>
        <v>11424000</v>
      </c>
      <c r="H13" s="108">
        <f t="shared" ref="H13:H40" si="18">IF(C13=0,"-",F13/G13)</f>
        <v>0.18870614495798319</v>
      </c>
      <c r="I13" s="105">
        <f>SUMIFS('OTT-活动'!$D:$D,'OTT-活动'!$B:$B,'OTT-活动'!$B$6,'OTT-活动'!$A:$A,Market!$B13)</f>
        <v>510141</v>
      </c>
      <c r="J13" s="106">
        <f>SUMIFS(Spotplan!$E:$E,Spotplan!$C:$C,Market!$C13,Spotplan!$A:$A,"OTT")</f>
        <v>1700000</v>
      </c>
      <c r="K13" s="107">
        <f t="shared" ref="K13:K40" si="19">IF(G13=0,"-",I13/J13)</f>
        <v>0.30008294117647061</v>
      </c>
      <c r="L13" s="105">
        <f t="shared" ref="L13:L40" si="20">F13+I13</f>
        <v>2665920</v>
      </c>
      <c r="M13" s="106">
        <f>SUMIFS(Spotplan!$E:$E,Spotplan!$C:$C,Market!$C13)</f>
        <v>13124000</v>
      </c>
      <c r="N13" s="107">
        <f t="shared" ref="N13:N40" si="21">IF(J13=0,"-",L13/M13)</f>
        <v>0.20313319110027431</v>
      </c>
      <c r="O13" s="105">
        <f>SUMIFS('OTV-活动'!$E:$E,'OTV-活动'!$A:$A,Market!$B13,'OTV-活动'!$B:$B,'OTV-活动'!$B$6)</f>
        <v>69528</v>
      </c>
      <c r="P13" s="108">
        <f t="shared" si="0"/>
        <v>3.2251914505151039E-2</v>
      </c>
      <c r="Q13" s="105">
        <f>SUMIFS('OTV-活动'!$D:$D,'OTV-活动'!$A:$A,Market!$B13,'OTV-活动'!$B:$B,'OTV-活动'!$B$7)</f>
        <v>2155779</v>
      </c>
      <c r="R13" s="108">
        <f t="shared" ref="R13:R40" si="22">IF(Q13=0,"-",Q13/F13)</f>
        <v>1</v>
      </c>
      <c r="S13" s="105">
        <f>SUMIFS('OTV-活动'!$D:$D,'OTV-活动'!$A:$A,Market!$B13,'OTV-活动'!$B:$B,Market!$D$7)</f>
        <v>908993</v>
      </c>
      <c r="T13" s="108">
        <f t="shared" ref="T13:T40" si="23">IF(S13=0,"-",S13/Q13)</f>
        <v>0.4216540749306863</v>
      </c>
      <c r="U13" s="108">
        <v>0.3</v>
      </c>
      <c r="V13" s="108">
        <f t="shared" ref="V13:V40" si="24">IF(S13=0,"-",T13/U13)</f>
        <v>1.4055135831022878</v>
      </c>
      <c r="W13" s="109">
        <f t="shared" ref="W13:W40" si="25">IF(S13=0,"-",F13*R13*T13/D13*100)</f>
        <v>37.871725934915958</v>
      </c>
      <c r="X13" s="105">
        <f>SUMIFS('OTV-活动'!$D:$D,'OTV-活动'!$A:$A,Market!$B13,'OTV-活动'!$B:$B,Market!$X$9)</f>
        <v>1971083</v>
      </c>
      <c r="Y13" s="108">
        <f t="shared" si="1"/>
        <v>0.9143251696950383</v>
      </c>
      <c r="Z13" s="108">
        <v>0.8</v>
      </c>
      <c r="AA13" s="108">
        <f t="shared" ref="AA13:AA40" si="26">IF(X13=0,"-",Y13/Z13)</f>
        <v>1.1429064621187979</v>
      </c>
      <c r="AB13" s="109">
        <f t="shared" si="2"/>
        <v>82.121991226524244</v>
      </c>
      <c r="AC13" s="105">
        <f>SUMIFS('OTV-活动'!$F:$F,'OTV-活动'!$A:$A,Market!$B13,'OTV-活动'!$B:$B,'OTV-活动'!$B$6)</f>
        <v>761141</v>
      </c>
      <c r="AD13" s="105">
        <f>SUMIFS('OTV-活动'!$F:$F,'OTV-活动'!$A:$A,Market!$B13,'OTV-活动'!$B:$B,'OTV-活动'!$B$7)</f>
        <v>761141</v>
      </c>
      <c r="AE13" s="108">
        <f t="shared" ref="AE13:AE40" si="27">IF(AD13=0,"-",AD13/AC13)</f>
        <v>1</v>
      </c>
      <c r="AF13" s="105">
        <f>SUMIFS('OTV-活动'!$F:$F,'OTV-活动'!$A:$A,Market!$B13,'OTV-活动'!$B:$B,Market!$D$7)</f>
        <v>309673</v>
      </c>
      <c r="AG13" s="108">
        <f t="shared" ref="AG13:AG40" si="28">IF(AF13=0,"-",AF13/AD13)</f>
        <v>0.40685365786365468</v>
      </c>
      <c r="AH13" s="105">
        <f>SUMIFS('OTV-活动'!$F:$F,'OTV-活动'!$A:$A,Market!$B13,'OTV-活动'!$B:$B,Market!$AH$9)</f>
        <v>666667</v>
      </c>
      <c r="AI13" s="108">
        <f t="shared" ref="AI13:AI40" si="29">IF(AH13=0,"-",AH13/AD13)</f>
        <v>0.87587845090462868</v>
      </c>
      <c r="AJ13" s="105">
        <f>SUMIFS('OTV-活动'!$G:$G,'OTV-活动'!$A:$A,Market!$B13,'OTV-活动'!$B:$B,Market!$D$7)</f>
        <v>309673</v>
      </c>
      <c r="AK13" s="105">
        <f>SUMIFS('OTV-活动'!$H:$H,'OTV-活动'!$A:$A,Market!$B13,'OTV-活动'!$B:$B,Market!$D$7)</f>
        <v>222107</v>
      </c>
      <c r="AL13" s="105">
        <f>SUMIFS('OTV-活动'!$I:$I,'OTV-活动'!$A:$A,Market!$B13,'OTV-活动'!$B:$B,Market!$D$7)</f>
        <v>178910</v>
      </c>
      <c r="AM13" s="108">
        <f t="shared" ref="AM13:AM40" si="30">IF(AJ13=0,"-",AJ13/$D13)</f>
        <v>0.12902025632148134</v>
      </c>
      <c r="AN13" s="108">
        <f t="shared" ref="AN13:AO40" si="31">IF(AK13=0,"-",AK13/$D13)</f>
        <v>9.2537296021271656E-2</v>
      </c>
      <c r="AO13" s="108">
        <f t="shared" si="3"/>
        <v>7.4539963311222576E-2</v>
      </c>
      <c r="AP13" s="4">
        <v>0.21</v>
      </c>
      <c r="AQ13" s="108">
        <f t="shared" ref="AQ13:AQ40" si="32">IF(AL13=0,"-",AO13/$AP13)</f>
        <v>0.35495220624391705</v>
      </c>
      <c r="AR13" s="108">
        <f t="shared" ref="AR13:AR40" si="33">IF(AL13=0,"-",AQ13/$H13)</f>
        <v>1.8809785252247604</v>
      </c>
      <c r="AS13" s="110" t="str">
        <f t="shared" ref="AS13:AS40" si="34">IF($AR13&lt;1,$C13," ")</f>
        <v xml:space="preserve"> </v>
      </c>
      <c r="AT13" s="111">
        <f t="shared" si="4"/>
        <v>44.121121323529408</v>
      </c>
      <c r="AU13" s="112">
        <f t="shared" ref="AU13:AU40" si="35">IF(AL13=0,"-",AL13/$F13*1000)</f>
        <v>82.990881718395073</v>
      </c>
      <c r="AV13" s="113">
        <f>IFERROR(SUMIFS(Cost!R:R,Cost!$E:$E,Market!$C13),"-")</f>
        <v>74895.908079999994</v>
      </c>
      <c r="AW13" s="114">
        <f t="shared" si="5"/>
        <v>0.41862337532837735</v>
      </c>
      <c r="AX13" s="105">
        <f>SUMIFS('OTT-活动'!$D:$D,'OTT-活动'!$A:$A,Market!$B13,'OTT-活动'!$B:$B,'OTT-活动'!$B$7)</f>
        <v>825150</v>
      </c>
      <c r="AY13" s="105">
        <f>SUMIFS('OTT-活动'!$D:$D,'OTT-活动'!$A:$A,Market!$B13,'OTT-活动'!$B:$B,Market!$D$7)</f>
        <v>125646</v>
      </c>
      <c r="AZ13" s="108">
        <f t="shared" si="6"/>
        <v>0.15227049627340483</v>
      </c>
      <c r="BA13" s="105">
        <f>SUMIFS('OTT-活动'!$D:$D,'OTT-活动'!$A:$A,Market!$B13,'OTT-活动'!$B:$B,Market!$X$9)</f>
        <v>397025</v>
      </c>
      <c r="BB13" s="108">
        <f t="shared" si="7"/>
        <v>0.4811549415257832</v>
      </c>
      <c r="BC13" s="105">
        <f>SUMIFS('OTT-活动'!$F:$F,'OTT-活动'!$A:$A,Market!$B13,'OTT-活动'!$B:$B,'OTT-活动'!$B$6)</f>
        <v>181846</v>
      </c>
      <c r="BD13" s="105">
        <f>SUMIFS('OTT-活动'!$F:$F,'OTT-活动'!$A:$A,Market!$B13,'OTT-活动'!$B:$B,'OTT-活动'!$B$7)</f>
        <v>319329</v>
      </c>
      <c r="BE13" s="105">
        <f>SUMIFS('OTT-活动'!$F:$F,'OTT-活动'!$A:$A,Market!$B13,'OTT-活动'!$B:$B,'OTT-活动'!$B$9)</f>
        <v>47475</v>
      </c>
      <c r="BF13" s="108">
        <f t="shared" si="8"/>
        <v>0.14867111975423467</v>
      </c>
      <c r="BG13" s="105">
        <f>SUMIFS('OTT-活动'!$F:$F,'OTT-活动'!$A:$A,Market!$B13,'OTT-活动'!$B:$B,'OTT-活动'!$B$8)</f>
        <v>152789</v>
      </c>
      <c r="BH13" s="108">
        <f t="shared" si="9"/>
        <v>0.47846891450510287</v>
      </c>
      <c r="BI13" s="105">
        <f>SUMIFS('OTT-活动'!F:F,'OTT-活动'!$A:$A,Market!$B13,'OTT-活动'!$B:$B,Market!$D$7)</f>
        <v>47475</v>
      </c>
      <c r="BJ13" s="105">
        <f>SUMIFS('OTT-活动'!G:G,'OTT-活动'!$A:$A,Market!$B13,'OTT-活动'!$B:$B,Market!$D$7)</f>
        <v>33148</v>
      </c>
      <c r="BK13" s="105">
        <f>SUMIFS('OTT-活动'!H:H,'OTT-活动'!$A:$A,Market!$B13,'OTT-活动'!$B:$B,Market!$D$7)</f>
        <v>24681</v>
      </c>
      <c r="BL13" s="108">
        <f t="shared" ref="BL13:BL40" si="36">IF(BI13=0,"-",BI13/$E13)</f>
        <v>2.0080593074341971E-2</v>
      </c>
      <c r="BM13" s="108">
        <f t="shared" ref="BM13:BM40" si="37">IF(BJ13=0,"-",BJ13/$E13)</f>
        <v>1.4020674022712747E-2</v>
      </c>
      <c r="BN13" s="108">
        <f t="shared" ref="BN13:BN40" si="38">IF(BK13=0,"-",BK13/$E13)</f>
        <v>1.0439370566989662E-2</v>
      </c>
      <c r="BO13" s="112">
        <f t="shared" si="11"/>
        <v>48.380741794915522</v>
      </c>
      <c r="BP13" s="113">
        <f>IFERROR(SUMIFS(Cost!AE:AE,Cost!$E:$E,Market!$C13),"-")</f>
        <v>28583.879999999997</v>
      </c>
      <c r="BQ13" s="114">
        <f t="shared" si="12"/>
        <v>1.1581329767837607</v>
      </c>
      <c r="BR13" s="184">
        <v>7.7833430152054475E-2</v>
      </c>
      <c r="BS13" s="4">
        <v>0.25</v>
      </c>
      <c r="BT13" s="108">
        <f t="shared" si="13"/>
        <v>0.3113337206082179</v>
      </c>
      <c r="BU13" s="108">
        <f t="shared" si="14"/>
        <v>1.5326580502274081</v>
      </c>
      <c r="BV13" s="110" t="str">
        <f t="shared" si="15"/>
        <v xml:space="preserve"> </v>
      </c>
      <c r="BW13" s="181">
        <v>211317.76286282792</v>
      </c>
      <c r="BX13" s="182">
        <f t="shared" si="16"/>
        <v>79.26635565314335</v>
      </c>
      <c r="BY13" s="113">
        <f>IFERROR(SUMIFS(Cost!$AF:$AF,Cost!$E:$E,Market!$C13),"-")</f>
        <v>103479.78808</v>
      </c>
      <c r="BZ13" s="183">
        <f t="shared" ref="BZ13:BZ40" si="39">BY13/BW13</f>
        <v>0.48968807296702044</v>
      </c>
      <c r="CA13" s="115">
        <f t="shared" ref="CA13:CA40" si="40">S13+AY13</f>
        <v>1034639</v>
      </c>
    </row>
    <row r="14" spans="1:79" s="115" customFormat="1" ht="14.25" customHeight="1">
      <c r="A14" s="102"/>
      <c r="B14" s="103" t="s">
        <v>54</v>
      </c>
      <c r="C14" s="104" t="s">
        <v>1</v>
      </c>
      <c r="D14" s="218">
        <f>SUMIFS('OTV-活动'!$C:$C,'OTV-活动'!$B:$B,Market!$D$7,'OTV-活动'!$A:$A,Market!$B14)</f>
        <v>1556152</v>
      </c>
      <c r="E14" s="218">
        <f>SUMIFS('OTT-活动'!$C:$C,'OTT-活动'!$B:$B,Market!$D$7,'OTT-活动'!$A:$A,Market!$B14)</f>
        <v>1487651</v>
      </c>
      <c r="F14" s="105">
        <f>SUMIFS('OTV-活动'!$D:$D,'OTV-活动'!$A:$A,Market!$B14,'OTV-活动'!$B:$B,'OTV-活动'!$B$6)</f>
        <v>4162452</v>
      </c>
      <c r="G14" s="106">
        <f t="shared" si="17"/>
        <v>13692000</v>
      </c>
      <c r="H14" s="108">
        <f t="shared" si="18"/>
        <v>0.30400613496932516</v>
      </c>
      <c r="I14" s="105">
        <f>SUMIFS('OTT-活动'!$D:$D,'OTT-活动'!$B:$B,'OTT-活动'!$B$6,'OTT-活动'!$A:$A,Market!$B14)</f>
        <v>470559</v>
      </c>
      <c r="J14" s="106">
        <f>SUMIFS(Spotplan!$E:$E,Spotplan!$C:$C,Market!$C14,Spotplan!$A:$A,"OTT")</f>
        <v>1328000</v>
      </c>
      <c r="K14" s="107">
        <f t="shared" si="19"/>
        <v>0.35433659638554216</v>
      </c>
      <c r="L14" s="105">
        <f t="shared" si="20"/>
        <v>4633011</v>
      </c>
      <c r="M14" s="106">
        <f>SUMIFS(Spotplan!$E:$E,Spotplan!$C:$C,Market!$C14)</f>
        <v>15020000</v>
      </c>
      <c r="N14" s="107">
        <f t="shared" si="21"/>
        <v>0.30845612516644472</v>
      </c>
      <c r="O14" s="105">
        <f>SUMIFS('OTV-活动'!$E:$E,'OTV-活动'!$A:$A,Market!$B14,'OTV-活动'!$B:$B,'OTV-活动'!$B$6)</f>
        <v>116103</v>
      </c>
      <c r="P14" s="108">
        <f t="shared" si="0"/>
        <v>2.7892934260863547E-2</v>
      </c>
      <c r="Q14" s="105">
        <f>SUMIFS('OTV-活动'!$D:$D,'OTV-活动'!$A:$A,Market!$B14,'OTV-活动'!$B:$B,'OTV-活动'!$B$7)</f>
        <v>4162452</v>
      </c>
      <c r="R14" s="108">
        <f t="shared" si="22"/>
        <v>1</v>
      </c>
      <c r="S14" s="105">
        <f>SUMIFS('OTV-活动'!$D:$D,'OTV-活动'!$A:$A,Market!$B14,'OTV-活动'!$B:$B,Market!$D$7)</f>
        <v>1226930</v>
      </c>
      <c r="T14" s="108">
        <f t="shared" si="23"/>
        <v>0.29476135700784056</v>
      </c>
      <c r="U14" s="108">
        <v>0.3</v>
      </c>
      <c r="V14" s="108">
        <f t="shared" si="24"/>
        <v>0.98253785669280191</v>
      </c>
      <c r="W14" s="109">
        <f t="shared" si="25"/>
        <v>78.843840447462725</v>
      </c>
      <c r="X14" s="105">
        <f>SUMIFS('OTV-活动'!$D:$D,'OTV-活动'!$A:$A,Market!$B14,'OTV-活动'!$B:$B,Market!$X$9)</f>
        <v>3371375</v>
      </c>
      <c r="Y14" s="108">
        <f t="shared" si="1"/>
        <v>0.80994927989559995</v>
      </c>
      <c r="Z14" s="108">
        <v>0.8</v>
      </c>
      <c r="AA14" s="108">
        <f t="shared" si="26"/>
        <v>1.0124365998695</v>
      </c>
      <c r="AB14" s="109">
        <f t="shared" si="2"/>
        <v>216.64818089749588</v>
      </c>
      <c r="AC14" s="105">
        <f>SUMIFS('OTV-活动'!$F:$F,'OTV-活动'!$A:$A,Market!$B14,'OTV-活动'!$B:$B,'OTV-活动'!$B$6)</f>
        <v>1796266</v>
      </c>
      <c r="AD14" s="105">
        <f>SUMIFS('OTV-活动'!$F:$F,'OTV-活动'!$A:$A,Market!$B14,'OTV-活动'!$B:$B,'OTV-活动'!$B$7)</f>
        <v>1796266</v>
      </c>
      <c r="AE14" s="108">
        <f t="shared" si="27"/>
        <v>1</v>
      </c>
      <c r="AF14" s="105">
        <f>SUMIFS('OTV-活动'!$F:$F,'OTV-活动'!$A:$A,Market!$B14,'OTV-活动'!$B:$B,Market!$D$7)</f>
        <v>491932</v>
      </c>
      <c r="AG14" s="108">
        <f t="shared" si="28"/>
        <v>0.27386367052541216</v>
      </c>
      <c r="AH14" s="105">
        <f>SUMIFS('OTV-活动'!$F:$F,'OTV-活动'!$A:$A,Market!$B14,'OTV-活动'!$B:$B,Market!$AH$9)</f>
        <v>1321917</v>
      </c>
      <c r="AI14" s="108">
        <f t="shared" si="29"/>
        <v>0.73592496879638092</v>
      </c>
      <c r="AJ14" s="105">
        <f>SUMIFS('OTV-活动'!$G:$G,'OTV-活动'!$A:$A,Market!$B14,'OTV-活动'!$B:$B,Market!$D$7)</f>
        <v>491932</v>
      </c>
      <c r="AK14" s="105">
        <f>SUMIFS('OTV-活动'!$H:$H,'OTV-活动'!$A:$A,Market!$B14,'OTV-活动'!$B:$B,Market!$D$7)</f>
        <v>289633</v>
      </c>
      <c r="AL14" s="105">
        <f>SUMIFS('OTV-活动'!$I:$I,'OTV-活动'!$A:$A,Market!$B14,'OTV-活动'!$B:$B,Market!$D$7)</f>
        <v>181950</v>
      </c>
      <c r="AM14" s="108">
        <f t="shared" si="30"/>
        <v>0.31612079025699291</v>
      </c>
      <c r="AN14" s="108">
        <f t="shared" si="31"/>
        <v>0.18612127864116101</v>
      </c>
      <c r="AO14" s="108">
        <f t="shared" si="3"/>
        <v>0.11692302551421713</v>
      </c>
      <c r="AP14" s="4">
        <v>0.48</v>
      </c>
      <c r="AQ14" s="108">
        <f t="shared" si="32"/>
        <v>0.24358963648795234</v>
      </c>
      <c r="AR14" s="108">
        <f t="shared" si="33"/>
        <v>0.80126552877799995</v>
      </c>
      <c r="AS14" s="110" t="str">
        <f t="shared" si="34"/>
        <v>广州</v>
      </c>
      <c r="AT14" s="111">
        <f t="shared" si="4"/>
        <v>54.553970201577563</v>
      </c>
      <c r="AU14" s="112">
        <f t="shared" si="35"/>
        <v>43.712215780506298</v>
      </c>
      <c r="AV14" s="113">
        <f>IFERROR(SUMIFS(Cost!R:R,Cost!$E:$E,Market!$C14),"-")</f>
        <v>74657.96385</v>
      </c>
      <c r="AW14" s="114">
        <f t="shared" si="5"/>
        <v>0.41032131821929102</v>
      </c>
      <c r="AX14" s="105">
        <f>SUMIFS('OTT-活动'!$D:$D,'OTT-活动'!$A:$A,Market!$B14,'OTT-活动'!$B:$B,'OTT-活动'!$B$7)</f>
        <v>1028258</v>
      </c>
      <c r="AY14" s="105">
        <f>SUMIFS('OTT-活动'!$D:$D,'OTT-活动'!$A:$A,Market!$B14,'OTT-活动'!$B:$B,Market!$D$7)</f>
        <v>190871</v>
      </c>
      <c r="AZ14" s="108">
        <f t="shared" si="6"/>
        <v>0.18562559202067963</v>
      </c>
      <c r="BA14" s="105">
        <f>SUMIFS('OTT-活动'!$D:$D,'OTT-活动'!$A:$A,Market!$B14,'OTT-活动'!$B:$B,Market!$X$9)</f>
        <v>478523</v>
      </c>
      <c r="BB14" s="108">
        <f t="shared" si="7"/>
        <v>0.46537250378795986</v>
      </c>
      <c r="BC14" s="105">
        <f>SUMIFS('OTT-活动'!$F:$F,'OTT-活动'!$A:$A,Market!$B14,'OTT-活动'!$B:$B,'OTT-活动'!$B$6)</f>
        <v>160878</v>
      </c>
      <c r="BD14" s="105">
        <f>SUMIFS('OTT-活动'!$F:$F,'OTT-活动'!$A:$A,Market!$B14,'OTT-活动'!$B:$B,'OTT-活动'!$B$7)</f>
        <v>406567</v>
      </c>
      <c r="BE14" s="105">
        <f>SUMIFS('OTT-活动'!$F:$F,'OTT-活动'!$A:$A,Market!$B14,'OTT-活动'!$B:$B,'OTT-活动'!$B$9)</f>
        <v>71122</v>
      </c>
      <c r="BF14" s="108">
        <f t="shared" si="8"/>
        <v>0.17493303686723222</v>
      </c>
      <c r="BG14" s="105">
        <f>SUMIFS('OTT-活动'!$F:$F,'OTT-活动'!$A:$A,Market!$B14,'OTT-活动'!$B:$B,'OTT-活动'!$B$8)</f>
        <v>185541</v>
      </c>
      <c r="BH14" s="108">
        <f t="shared" si="9"/>
        <v>0.45636020631285862</v>
      </c>
      <c r="BI14" s="105">
        <f>SUMIFS('OTT-活动'!F:F,'OTT-活动'!$A:$A,Market!$B14,'OTT-活动'!$B:$B,Market!$D$7)</f>
        <v>71122</v>
      </c>
      <c r="BJ14" s="105">
        <f>SUMIFS('OTT-活动'!G:G,'OTT-活动'!$A:$A,Market!$B14,'OTT-活动'!$B:$B,Market!$D$7)</f>
        <v>48682</v>
      </c>
      <c r="BK14" s="105">
        <f>SUMIFS('OTT-活动'!H:H,'OTT-活动'!$A:$A,Market!$B14,'OTT-活动'!$B:$B,Market!$D$7)</f>
        <v>34633</v>
      </c>
      <c r="BL14" s="108">
        <f t="shared" si="36"/>
        <v>4.7808256103077942E-2</v>
      </c>
      <c r="BM14" s="108">
        <f t="shared" si="37"/>
        <v>3.272407305208009E-2</v>
      </c>
      <c r="BN14" s="108">
        <f t="shared" si="38"/>
        <v>2.3280325829109112E-2</v>
      </c>
      <c r="BO14" s="112">
        <f t="shared" si="11"/>
        <v>73.599697381199817</v>
      </c>
      <c r="BP14" s="113">
        <f>IFERROR(SUMIFS(Cost!AE:AE,Cost!$E:$E,Market!$C14),"-")</f>
        <v>12549.712</v>
      </c>
      <c r="BQ14" s="114">
        <f t="shared" si="12"/>
        <v>0.3623628331360263</v>
      </c>
      <c r="BR14" s="184">
        <v>0.12803675213204707</v>
      </c>
      <c r="BS14" s="4">
        <v>0.55000000000000004</v>
      </c>
      <c r="BT14" s="108">
        <f t="shared" si="13"/>
        <v>0.23279409478554011</v>
      </c>
      <c r="BU14" s="108">
        <f t="shared" si="14"/>
        <v>0.75470731748290965</v>
      </c>
      <c r="BV14" s="110" t="str">
        <f t="shared" si="15"/>
        <v>广州</v>
      </c>
      <c r="BW14" s="181">
        <v>217918.55212874414</v>
      </c>
      <c r="BX14" s="182">
        <f t="shared" si="16"/>
        <v>47.036053255376281</v>
      </c>
      <c r="BY14" s="113">
        <f>IFERROR(SUMIFS(Cost!$AF:$AF,Cost!$E:$E,Market!$C14),"-")</f>
        <v>87207.67585</v>
      </c>
      <c r="BZ14" s="183">
        <f t="shared" si="39"/>
        <v>0.40018472497228491</v>
      </c>
      <c r="CA14" s="115">
        <f t="shared" si="40"/>
        <v>1417801</v>
      </c>
    </row>
    <row r="15" spans="1:79" s="115" customFormat="1" ht="14.25" customHeight="1">
      <c r="A15" s="102"/>
      <c r="B15" s="103" t="s">
        <v>55</v>
      </c>
      <c r="C15" s="104" t="s">
        <v>4</v>
      </c>
      <c r="D15" s="218">
        <f>SUMIFS('OTV-活动'!$C:$C,'OTV-活动'!$B:$B,Market!$D$7,'OTV-活动'!$A:$A,Market!$B15)</f>
        <v>2010044</v>
      </c>
      <c r="E15" s="218">
        <f>SUMIFS('OTT-活动'!$C:$C,'OTT-活动'!$B:$B,Market!$D$7,'OTT-活动'!$A:$A,Market!$B15)</f>
        <v>1850314</v>
      </c>
      <c r="F15" s="105">
        <f>SUMIFS('OTV-活动'!$D:$D,'OTV-活动'!$A:$A,Market!$B15,'OTV-活动'!$B:$B,'OTV-活动'!$B$6)</f>
        <v>4965973</v>
      </c>
      <c r="G15" s="106">
        <f t="shared" si="17"/>
        <v>18140000</v>
      </c>
      <c r="H15" s="108">
        <f t="shared" si="18"/>
        <v>0.27375815876515985</v>
      </c>
      <c r="I15" s="105">
        <f>SUMIFS('OTT-活动'!$D:$D,'OTT-活动'!$B:$B,'OTT-活动'!$B$6,'OTT-活动'!$A:$A,Market!$B15)</f>
        <v>434340</v>
      </c>
      <c r="J15" s="106">
        <f>SUMIFS(Spotplan!$E:$E,Spotplan!$C:$C,Market!$C15,Spotplan!$A:$A,"OTT")</f>
        <v>1272000</v>
      </c>
      <c r="K15" s="107">
        <f t="shared" si="19"/>
        <v>0.34146226415094338</v>
      </c>
      <c r="L15" s="105">
        <f t="shared" si="20"/>
        <v>5400313</v>
      </c>
      <c r="M15" s="106">
        <f>SUMIFS(Spotplan!$E:$E,Spotplan!$C:$C,Market!$C15)</f>
        <v>19412000</v>
      </c>
      <c r="N15" s="107">
        <f t="shared" si="21"/>
        <v>0.27819457036884404</v>
      </c>
      <c r="O15" s="105">
        <f>SUMIFS('OTV-活动'!$E:$E,'OTV-活动'!$A:$A,Market!$B15,'OTV-活动'!$B:$B,'OTV-活动'!$B$6)</f>
        <v>156431</v>
      </c>
      <c r="P15" s="108">
        <f t="shared" si="0"/>
        <v>3.1500574006342763E-2</v>
      </c>
      <c r="Q15" s="105">
        <f>SUMIFS('OTV-活动'!$D:$D,'OTV-活动'!$A:$A,Market!$B15,'OTV-活动'!$B:$B,'OTV-活动'!$B$7)</f>
        <v>4965973</v>
      </c>
      <c r="R15" s="108">
        <f t="shared" si="22"/>
        <v>1</v>
      </c>
      <c r="S15" s="105">
        <f>SUMIFS('OTV-活动'!$D:$D,'OTV-活动'!$A:$A,Market!$B15,'OTV-活动'!$B:$B,Market!$D$7)</f>
        <v>1865388</v>
      </c>
      <c r="T15" s="108">
        <f t="shared" si="23"/>
        <v>0.37563393920989907</v>
      </c>
      <c r="U15" s="108">
        <v>0.3</v>
      </c>
      <c r="V15" s="108">
        <f t="shared" si="24"/>
        <v>1.2521131306996636</v>
      </c>
      <c r="W15" s="109">
        <f t="shared" si="25"/>
        <v>92.803341618392437</v>
      </c>
      <c r="X15" s="105">
        <f>SUMIFS('OTV-活动'!$D:$D,'OTV-活动'!$A:$A,Market!$B15,'OTV-活动'!$B:$B,Market!$X$9)</f>
        <v>4360181</v>
      </c>
      <c r="Y15" s="108">
        <f t="shared" si="1"/>
        <v>0.87801141891025181</v>
      </c>
      <c r="Z15" s="108">
        <v>0.8</v>
      </c>
      <c r="AA15" s="108">
        <f t="shared" si="26"/>
        <v>1.0975142736378147</v>
      </c>
      <c r="AB15" s="109">
        <f t="shared" si="2"/>
        <v>216.91967937020286</v>
      </c>
      <c r="AC15" s="105">
        <f>SUMIFS('OTV-活动'!$F:$F,'OTV-活动'!$A:$A,Market!$B15,'OTV-活动'!$B:$B,'OTV-活动'!$B$6)</f>
        <v>1914861</v>
      </c>
      <c r="AD15" s="105">
        <f>SUMIFS('OTV-活动'!$F:$F,'OTV-活动'!$A:$A,Market!$B15,'OTV-活动'!$B:$B,'OTV-活动'!$B$7)</f>
        <v>1914861</v>
      </c>
      <c r="AE15" s="108">
        <f t="shared" si="27"/>
        <v>1</v>
      </c>
      <c r="AF15" s="105">
        <f>SUMIFS('OTV-活动'!$F:$F,'OTV-活动'!$A:$A,Market!$B15,'OTV-活动'!$B:$B,Market!$D$7)</f>
        <v>639177</v>
      </c>
      <c r="AG15" s="108">
        <f t="shared" si="28"/>
        <v>0.33379811902796075</v>
      </c>
      <c r="AH15" s="105">
        <f>SUMIFS('OTV-活动'!$F:$F,'OTV-活动'!$A:$A,Market!$B15,'OTV-活动'!$B:$B,Market!$AH$9)</f>
        <v>1619818</v>
      </c>
      <c r="AI15" s="108">
        <f t="shared" si="29"/>
        <v>0.84591936438206217</v>
      </c>
      <c r="AJ15" s="105">
        <f>SUMIFS('OTV-活动'!$G:$G,'OTV-活动'!$A:$A,Market!$B15,'OTV-活动'!$B:$B,Market!$D$7)</f>
        <v>639177</v>
      </c>
      <c r="AK15" s="105">
        <f>SUMIFS('OTV-活动'!$H:$H,'OTV-活动'!$A:$A,Market!$B15,'OTV-活动'!$B:$B,Market!$D$7)</f>
        <v>482826</v>
      </c>
      <c r="AL15" s="105">
        <f>SUMIFS('OTV-活动'!$I:$I,'OTV-活动'!$A:$A,Market!$B15,'OTV-活动'!$B:$B,Market!$D$7)</f>
        <v>334342</v>
      </c>
      <c r="AM15" s="108">
        <f t="shared" si="30"/>
        <v>0.31799154645370947</v>
      </c>
      <c r="AN15" s="108">
        <f t="shared" si="31"/>
        <v>0.24020668204278114</v>
      </c>
      <c r="AO15" s="108">
        <f t="shared" si="3"/>
        <v>0.16633566230390975</v>
      </c>
      <c r="AP15" s="4">
        <v>0.52</v>
      </c>
      <c r="AQ15" s="108">
        <f t="shared" si="32"/>
        <v>0.3198762736613649</v>
      </c>
      <c r="AR15" s="108">
        <f t="shared" si="33"/>
        <v>1.168462978799353</v>
      </c>
      <c r="AS15" s="110" t="str">
        <f t="shared" si="34"/>
        <v xml:space="preserve"> </v>
      </c>
      <c r="AT15" s="111">
        <f t="shared" si="4"/>
        <v>57.619783902976849</v>
      </c>
      <c r="AU15" s="112">
        <f t="shared" si="35"/>
        <v>67.326584337047336</v>
      </c>
      <c r="AV15" s="113">
        <f>IFERROR(SUMIFS(Cost!R:R,Cost!$E:$E,Market!$C15),"-")</f>
        <v>98730.446802000006</v>
      </c>
      <c r="AW15" s="114">
        <f t="shared" si="5"/>
        <v>0.295297769355929</v>
      </c>
      <c r="AX15" s="105">
        <f>SUMIFS('OTT-活动'!$D:$D,'OTT-活动'!$A:$A,Market!$B15,'OTT-活动'!$B:$B,'OTT-活动'!$B$7)</f>
        <v>844726</v>
      </c>
      <c r="AY15" s="105">
        <f>SUMIFS('OTT-活动'!$D:$D,'OTT-活动'!$A:$A,Market!$B15,'OTT-活动'!$B:$B,Market!$D$7)</f>
        <v>182399</v>
      </c>
      <c r="AZ15" s="108">
        <f t="shared" si="6"/>
        <v>0.21592682124144397</v>
      </c>
      <c r="BA15" s="105">
        <f>SUMIFS('OTT-活动'!$D:$D,'OTT-活动'!$A:$A,Market!$B15,'OTT-活动'!$B:$B,Market!$X$9)</f>
        <v>390483</v>
      </c>
      <c r="BB15" s="108">
        <f t="shared" si="7"/>
        <v>0.46225995174766726</v>
      </c>
      <c r="BC15" s="105">
        <f>SUMIFS('OTT-活动'!$F:$F,'OTT-活动'!$A:$A,Market!$B15,'OTT-活动'!$B:$B,'OTT-活动'!$B$6)</f>
        <v>146393</v>
      </c>
      <c r="BD15" s="105">
        <f>SUMIFS('OTT-活动'!$F:$F,'OTT-活动'!$A:$A,Market!$B15,'OTT-活动'!$B:$B,'OTT-活动'!$B$7)</f>
        <v>327296</v>
      </c>
      <c r="BE15" s="105">
        <f>SUMIFS('OTT-活动'!$F:$F,'OTT-活动'!$A:$A,Market!$B15,'OTT-活动'!$B:$B,'OTT-活动'!$B$9)</f>
        <v>67981</v>
      </c>
      <c r="BF15" s="108">
        <f t="shared" si="8"/>
        <v>0.20770495209229567</v>
      </c>
      <c r="BG15" s="105">
        <f>SUMIFS('OTT-活动'!$F:$F,'OTT-活动'!$A:$A,Market!$B15,'OTT-活动'!$B:$B,'OTT-活动'!$B$8)</f>
        <v>147964</v>
      </c>
      <c r="BH15" s="108">
        <f t="shared" si="9"/>
        <v>0.45208007430582714</v>
      </c>
      <c r="BI15" s="105">
        <f>SUMIFS('OTT-活动'!F:F,'OTT-活动'!$A:$A,Market!$B15,'OTT-活动'!$B:$B,Market!$D$7)</f>
        <v>67981</v>
      </c>
      <c r="BJ15" s="105">
        <f>SUMIFS('OTT-活动'!G:G,'OTT-活动'!$A:$A,Market!$B15,'OTT-活动'!$B:$B,Market!$D$7)</f>
        <v>46631</v>
      </c>
      <c r="BK15" s="105">
        <f>SUMIFS('OTT-活动'!H:H,'OTT-活动'!$A:$A,Market!$B15,'OTT-活动'!$B:$B,Market!$D$7)</f>
        <v>33430</v>
      </c>
      <c r="BL15" s="108">
        <f t="shared" si="36"/>
        <v>3.6740250573686413E-2</v>
      </c>
      <c r="BM15" s="108">
        <f t="shared" si="37"/>
        <v>2.5201668473567189E-2</v>
      </c>
      <c r="BN15" s="108">
        <f t="shared" si="38"/>
        <v>1.8067203728664431E-2</v>
      </c>
      <c r="BO15" s="112">
        <f t="shared" si="11"/>
        <v>76.967352765114896</v>
      </c>
      <c r="BP15" s="113">
        <f>IFERROR(SUMIFS(Cost!AE:AE,Cost!$E:$E,Market!$C15),"-")</f>
        <v>12124.48</v>
      </c>
      <c r="BQ15" s="114">
        <f t="shared" si="12"/>
        <v>0.36268262040083754</v>
      </c>
      <c r="BR15" s="184">
        <v>0.16289017970123154</v>
      </c>
      <c r="BS15" s="4">
        <v>0.55000000000000004</v>
      </c>
      <c r="BT15" s="108">
        <f t="shared" si="13"/>
        <v>0.29616396309314824</v>
      </c>
      <c r="BU15" s="108">
        <f t="shared" si="14"/>
        <v>1.0645928951829631</v>
      </c>
      <c r="BV15" s="110" t="str">
        <f t="shared" si="15"/>
        <v xml:space="preserve"> </v>
      </c>
      <c r="BW15" s="181">
        <v>354611.92120958102</v>
      </c>
      <c r="BX15" s="182">
        <f t="shared" si="16"/>
        <v>65.665068156157062</v>
      </c>
      <c r="BY15" s="113">
        <f>IFERROR(SUMIFS(Cost!$AF:$AF,Cost!$E:$E,Market!$C15),"-")</f>
        <v>110854.926802</v>
      </c>
      <c r="BZ15" s="183">
        <f t="shared" si="39"/>
        <v>0.31260913740258345</v>
      </c>
      <c r="CA15" s="115">
        <f t="shared" si="40"/>
        <v>2047787</v>
      </c>
    </row>
    <row r="16" spans="1:79" s="115" customFormat="1" ht="14.25" customHeight="1">
      <c r="A16" s="102"/>
      <c r="B16" s="103" t="s">
        <v>52</v>
      </c>
      <c r="C16" s="104" t="s">
        <v>5</v>
      </c>
      <c r="D16" s="218">
        <f>SUMIFS('OTV-活动'!$C:$C,'OTV-活动'!$B:$B,Market!$D$7,'OTV-活动'!$A:$A,Market!$B16)</f>
        <v>1522353</v>
      </c>
      <c r="E16" s="218">
        <f>SUMIFS('OTT-活动'!$C:$C,'OTT-活动'!$B:$B,Market!$D$7,'OTT-活动'!$A:$A,Market!$B16)</f>
        <v>1083154</v>
      </c>
      <c r="F16" s="105">
        <f>SUMIFS('OTV-活动'!$D:$D,'OTV-活动'!$A:$A,Market!$B16,'OTV-活动'!$B:$B,'OTV-活动'!$B$6)</f>
        <v>2651106</v>
      </c>
      <c r="G16" s="106">
        <f t="shared" si="17"/>
        <v>13476000</v>
      </c>
      <c r="H16" s="108">
        <f t="shared" si="18"/>
        <v>0.19672796081923419</v>
      </c>
      <c r="I16" s="105">
        <f>SUMIFS('OTT-活动'!$D:$D,'OTT-活动'!$B:$B,'OTT-活动'!$B$6,'OTT-活动'!$A:$A,Market!$B16)</f>
        <v>395201</v>
      </c>
      <c r="J16" s="106">
        <f>SUMIFS(Spotplan!$E:$E,Spotplan!$C:$C,Market!$C16,Spotplan!$A:$A,"OTT")</f>
        <v>1148000</v>
      </c>
      <c r="K16" s="107">
        <f t="shared" si="19"/>
        <v>0.34425174216027876</v>
      </c>
      <c r="L16" s="105">
        <f t="shared" si="20"/>
        <v>3046307</v>
      </c>
      <c r="M16" s="106">
        <f>SUMIFS(Spotplan!$E:$E,Spotplan!$C:$C,Market!$C16)</f>
        <v>14624000</v>
      </c>
      <c r="N16" s="107">
        <f t="shared" si="21"/>
        <v>0.20830873905908096</v>
      </c>
      <c r="O16" s="105">
        <f>SUMIFS('OTV-活动'!$E:$E,'OTV-活动'!$A:$A,Market!$B16,'OTV-活动'!$B:$B,'OTV-活动'!$B$6)</f>
        <v>66082</v>
      </c>
      <c r="P16" s="108">
        <f t="shared" si="0"/>
        <v>2.4926200612121883E-2</v>
      </c>
      <c r="Q16" s="105">
        <f>SUMIFS('OTV-活动'!$D:$D,'OTV-活动'!$A:$A,Market!$B16,'OTV-活动'!$B:$B,'OTV-活动'!$B$7)</f>
        <v>2651106</v>
      </c>
      <c r="R16" s="108">
        <f t="shared" si="22"/>
        <v>1</v>
      </c>
      <c r="S16" s="105">
        <f>SUMIFS('OTV-活动'!$D:$D,'OTV-活动'!$A:$A,Market!$B16,'OTV-活动'!$B:$B,Market!$D$7)</f>
        <v>1138298</v>
      </c>
      <c r="T16" s="108">
        <f t="shared" si="23"/>
        <v>0.42936721504157133</v>
      </c>
      <c r="U16" s="108">
        <v>0.3</v>
      </c>
      <c r="V16" s="108">
        <f t="shared" si="24"/>
        <v>1.4312240501385711</v>
      </c>
      <c r="W16" s="109">
        <f t="shared" si="25"/>
        <v>74.772276863513255</v>
      </c>
      <c r="X16" s="105">
        <f>SUMIFS('OTV-活动'!$D:$D,'OTV-活动'!$A:$A,Market!$B16,'OTV-活动'!$B:$B,Market!$X$9)</f>
        <v>2421474</v>
      </c>
      <c r="Y16" s="108">
        <f t="shared" si="1"/>
        <v>0.91338256561601083</v>
      </c>
      <c r="Z16" s="108">
        <v>0.8</v>
      </c>
      <c r="AA16" s="108">
        <f t="shared" si="26"/>
        <v>1.1417282070200134</v>
      </c>
      <c r="AB16" s="109">
        <f t="shared" si="2"/>
        <v>159.06126896981186</v>
      </c>
      <c r="AC16" s="105">
        <f>SUMIFS('OTV-活动'!$F:$F,'OTV-活动'!$A:$A,Market!$B16,'OTV-活动'!$B:$B,'OTV-活动'!$B$6)</f>
        <v>928500</v>
      </c>
      <c r="AD16" s="105">
        <f>SUMIFS('OTV-活动'!$F:$F,'OTV-活动'!$A:$A,Market!$B16,'OTV-活动'!$B:$B,'OTV-活动'!$B$7)</f>
        <v>928500</v>
      </c>
      <c r="AE16" s="108">
        <f t="shared" si="27"/>
        <v>1</v>
      </c>
      <c r="AF16" s="105">
        <f>SUMIFS('OTV-活动'!$F:$F,'OTV-活动'!$A:$A,Market!$B16,'OTV-活动'!$B:$B,Market!$D$7)</f>
        <v>363331</v>
      </c>
      <c r="AG16" s="108">
        <f t="shared" si="28"/>
        <v>0.39130963920301559</v>
      </c>
      <c r="AH16" s="105">
        <f>SUMIFS('OTV-活动'!$F:$F,'OTV-活动'!$A:$A,Market!$B16,'OTV-活动'!$B:$B,Market!$AH$9)</f>
        <v>772180</v>
      </c>
      <c r="AI16" s="108">
        <f t="shared" si="29"/>
        <v>0.83164243403338722</v>
      </c>
      <c r="AJ16" s="105">
        <f>SUMIFS('OTV-活动'!$G:$G,'OTV-活动'!$A:$A,Market!$B16,'OTV-活动'!$B:$B,Market!$D$7)</f>
        <v>363331</v>
      </c>
      <c r="AK16" s="105">
        <f>SUMIFS('OTV-活动'!$H:$H,'OTV-活动'!$A:$A,Market!$B16,'OTV-活动'!$B:$B,Market!$D$7)</f>
        <v>262827</v>
      </c>
      <c r="AL16" s="105">
        <f>SUMIFS('OTV-活动'!$I:$I,'OTV-活动'!$A:$A,Market!$B16,'OTV-活动'!$B:$B,Market!$D$7)</f>
        <v>187484</v>
      </c>
      <c r="AM16" s="108">
        <f t="shared" si="30"/>
        <v>0.23866409433291752</v>
      </c>
      <c r="AN16" s="108">
        <f t="shared" si="31"/>
        <v>0.1726452406242179</v>
      </c>
      <c r="AO16" s="108">
        <f t="shared" si="3"/>
        <v>0.12315409106823451</v>
      </c>
      <c r="AP16" s="4">
        <v>0.52</v>
      </c>
      <c r="AQ16" s="108">
        <f t="shared" si="32"/>
        <v>0.23683479051583559</v>
      </c>
      <c r="AR16" s="108">
        <f t="shared" si="33"/>
        <v>1.2038694933327452</v>
      </c>
      <c r="AS16" s="110" t="str">
        <f t="shared" si="34"/>
        <v xml:space="preserve"> </v>
      </c>
      <c r="AT16" s="111">
        <f t="shared" si="4"/>
        <v>58.743214603739986</v>
      </c>
      <c r="AU16" s="112">
        <f t="shared" si="35"/>
        <v>70.719164001741163</v>
      </c>
      <c r="AV16" s="113">
        <f>IFERROR(SUMIFS(Cost!R:R,Cost!$E:$E,Market!$C16),"-")</f>
        <v>43525.646015999999</v>
      </c>
      <c r="AW16" s="114">
        <f t="shared" si="5"/>
        <v>0.23215658944763287</v>
      </c>
      <c r="AX16" s="105">
        <f>SUMIFS('OTT-活动'!$D:$D,'OTT-活动'!$A:$A,Market!$B16,'OTT-活动'!$B:$B,'OTT-活动'!$B$7)</f>
        <v>721148</v>
      </c>
      <c r="AY16" s="105">
        <f>SUMIFS('OTT-活动'!$D:$D,'OTT-活动'!$A:$A,Market!$B16,'OTT-活动'!$B:$B,Market!$D$7)</f>
        <v>154823</v>
      </c>
      <c r="AZ16" s="108">
        <f t="shared" si="6"/>
        <v>0.21468963375063094</v>
      </c>
      <c r="BA16" s="105">
        <f>SUMIFS('OTT-活动'!$D:$D,'OTT-活动'!$A:$A,Market!$B16,'OTT-活动'!$B:$B,Market!$X$9)</f>
        <v>359216</v>
      </c>
      <c r="BB16" s="108">
        <f t="shared" si="7"/>
        <v>0.49811689140093296</v>
      </c>
      <c r="BC16" s="105">
        <f>SUMIFS('OTT-活动'!$F:$F,'OTT-活动'!$A:$A,Market!$B16,'OTT-活动'!$B:$B,'OTT-活动'!$B$6)</f>
        <v>132476</v>
      </c>
      <c r="BD16" s="105">
        <f>SUMIFS('OTT-活动'!$F:$F,'OTT-活动'!$A:$A,Market!$B16,'OTT-活动'!$B:$B,'OTT-活动'!$B$7)</f>
        <v>271469</v>
      </c>
      <c r="BE16" s="105">
        <f>SUMIFS('OTT-活动'!$F:$F,'OTT-活动'!$A:$A,Market!$B16,'OTT-活动'!$B:$B,'OTT-活动'!$B$9)</f>
        <v>55103</v>
      </c>
      <c r="BF16" s="108">
        <f t="shared" si="8"/>
        <v>0.20298081917272323</v>
      </c>
      <c r="BG16" s="105">
        <f>SUMIFS('OTT-活动'!$F:$F,'OTT-活动'!$A:$A,Market!$B16,'OTT-活动'!$B:$B,'OTT-活动'!$B$8)</f>
        <v>132175</v>
      </c>
      <c r="BH16" s="108">
        <f t="shared" si="9"/>
        <v>0.48688800562863532</v>
      </c>
      <c r="BI16" s="105">
        <f>SUMIFS('OTT-活动'!F:F,'OTT-活动'!$A:$A,Market!$B16,'OTT-活动'!$B:$B,Market!$D$7)</f>
        <v>55103</v>
      </c>
      <c r="BJ16" s="105">
        <f>SUMIFS('OTT-活动'!G:G,'OTT-活动'!$A:$A,Market!$B16,'OTT-活动'!$B:$B,Market!$D$7)</f>
        <v>38634</v>
      </c>
      <c r="BK16" s="105">
        <f>SUMIFS('OTT-活动'!H:H,'OTT-活动'!$A:$A,Market!$B16,'OTT-活动'!$B:$B,Market!$D$7)</f>
        <v>28912</v>
      </c>
      <c r="BL16" s="108">
        <f t="shared" si="36"/>
        <v>5.0872729085614785E-2</v>
      </c>
      <c r="BM16" s="108">
        <f t="shared" si="37"/>
        <v>3.5668058281647853E-2</v>
      </c>
      <c r="BN16" s="108">
        <f t="shared" si="38"/>
        <v>2.6692418621913412E-2</v>
      </c>
      <c r="BO16" s="112">
        <f t="shared" si="11"/>
        <v>73.157709621180103</v>
      </c>
      <c r="BP16" s="113">
        <f>IFERROR(SUMIFS(Cost!AE:AE,Cost!$E:$E,Market!$C16),"-")</f>
        <v>8748.4320000000007</v>
      </c>
      <c r="BQ16" s="114">
        <f t="shared" si="12"/>
        <v>0.30258826784726067</v>
      </c>
      <c r="BR16" s="184">
        <v>0.12359004593357056</v>
      </c>
      <c r="BS16" s="4">
        <v>0.55000000000000004</v>
      </c>
      <c r="BT16" s="108">
        <f t="shared" si="13"/>
        <v>0.22470917442467372</v>
      </c>
      <c r="BU16" s="108">
        <f t="shared" si="14"/>
        <v>1.0787313841928698</v>
      </c>
      <c r="BV16" s="110" t="str">
        <f t="shared" si="15"/>
        <v xml:space="preserve"> </v>
      </c>
      <c r="BW16" s="181">
        <v>199721.51422865002</v>
      </c>
      <c r="BX16" s="182">
        <f t="shared" si="16"/>
        <v>65.561847255923325</v>
      </c>
      <c r="BY16" s="113">
        <f>IFERROR(SUMIFS(Cost!$AF:$AF,Cost!$E:$E,Market!$C16),"-")</f>
        <v>52274.078015999999</v>
      </c>
      <c r="BZ16" s="183">
        <f t="shared" si="39"/>
        <v>0.26173483722016211</v>
      </c>
      <c r="CA16" s="115">
        <f t="shared" si="40"/>
        <v>1293121</v>
      </c>
    </row>
    <row r="17" spans="1:79" s="115" customFormat="1" ht="14.25" customHeight="1">
      <c r="A17" s="102"/>
      <c r="B17" s="103" t="s">
        <v>139</v>
      </c>
      <c r="C17" s="103" t="s">
        <v>120</v>
      </c>
      <c r="D17" s="218">
        <f>SUMIFS('OTV-活动'!$C:$C,'OTV-活动'!$B:$B,Market!$D$7,'OTV-活动'!$A:$A,Market!$B17)</f>
        <v>1600357</v>
      </c>
      <c r="E17" s="218">
        <f>SUMIFS('OTT-活动'!$C:$C,'OTT-活动'!$B:$B,Market!$D$7,'OTT-活动'!$A:$A,Market!$B17)</f>
        <v>924294</v>
      </c>
      <c r="F17" s="105">
        <f>SUMIFS('OTV-活动'!$D:$D,'OTV-活动'!$A:$A,Market!$B17,'OTV-活动'!$B:$B,'OTV-活动'!$B$6)</f>
        <v>4576217</v>
      </c>
      <c r="G17" s="106">
        <f t="shared" si="17"/>
        <v>14985000</v>
      </c>
      <c r="H17" s="108">
        <f t="shared" si="18"/>
        <v>0.30538651985318654</v>
      </c>
      <c r="I17" s="105">
        <f>SUMIFS('OTT-活动'!$D:$D,'OTT-活动'!$B:$B,'OTT-活动'!$B$6,'OTT-活动'!$A:$A,Market!$B17)</f>
        <v>388367</v>
      </c>
      <c r="J17" s="106">
        <f>SUMIFS(Spotplan!$E:$E,Spotplan!$C:$C,Market!$C17,Spotplan!$A:$A,"OTT")</f>
        <v>1100000</v>
      </c>
      <c r="K17" s="107">
        <f t="shared" si="19"/>
        <v>0.35306090909090909</v>
      </c>
      <c r="L17" s="105">
        <f t="shared" si="20"/>
        <v>4964584</v>
      </c>
      <c r="M17" s="106">
        <f>SUMIFS(Spotplan!$E:$E,Spotplan!$C:$C,Market!$C17)</f>
        <v>16085000</v>
      </c>
      <c r="N17" s="107">
        <f t="shared" si="21"/>
        <v>0.30864681380167858</v>
      </c>
      <c r="O17" s="105">
        <f>SUMIFS('OTV-活动'!$E:$E,'OTV-活动'!$A:$A,Market!$B17,'OTV-活动'!$B:$B,'OTV-活动'!$B$6)</f>
        <v>139307</v>
      </c>
      <c r="P17" s="108">
        <f t="shared" si="0"/>
        <v>3.0441519709401892E-2</v>
      </c>
      <c r="Q17" s="105">
        <f>SUMIFS('OTV-活动'!$D:$D,'OTV-活动'!$A:$A,Market!$B17,'OTV-活动'!$B:$B,'OTV-活动'!$B$7)</f>
        <v>4576217</v>
      </c>
      <c r="R17" s="108">
        <f t="shared" si="22"/>
        <v>1</v>
      </c>
      <c r="S17" s="105">
        <f>SUMIFS('OTV-活动'!$D:$D,'OTV-活动'!$A:$A,Market!$B17,'OTV-活动'!$B:$B,Market!$D$7)</f>
        <v>1520528</v>
      </c>
      <c r="T17" s="108">
        <f t="shared" si="23"/>
        <v>0.33226746021877895</v>
      </c>
      <c r="U17" s="108">
        <v>0.3</v>
      </c>
      <c r="V17" s="108">
        <f t="shared" si="24"/>
        <v>1.1075582007292633</v>
      </c>
      <c r="W17" s="109">
        <f t="shared" si="25"/>
        <v>95.011800492015226</v>
      </c>
      <c r="X17" s="105">
        <f>SUMIFS('OTV-活动'!$D:$D,'OTV-活动'!$A:$A,Market!$B17,'OTV-活动'!$B:$B,Market!$X$9)</f>
        <v>4340210</v>
      </c>
      <c r="Y17" s="108">
        <f t="shared" si="1"/>
        <v>0.94842748934327192</v>
      </c>
      <c r="Z17" s="108">
        <v>0.8</v>
      </c>
      <c r="AA17" s="108">
        <f t="shared" si="26"/>
        <v>1.1855343616790899</v>
      </c>
      <c r="AB17" s="109">
        <f t="shared" si="2"/>
        <v>271.2026129169929</v>
      </c>
      <c r="AC17" s="105">
        <f>SUMIFS('OTV-活动'!$F:$F,'OTV-活动'!$A:$A,Market!$B17,'OTV-活动'!$B:$B,'OTV-活动'!$B$6)</f>
        <v>1668072</v>
      </c>
      <c r="AD17" s="105">
        <f>SUMIFS('OTV-活动'!$F:$F,'OTV-活动'!$A:$A,Market!$B17,'OTV-活动'!$B:$B,'OTV-活动'!$B$7)</f>
        <v>1668072</v>
      </c>
      <c r="AE17" s="108">
        <f t="shared" si="27"/>
        <v>1</v>
      </c>
      <c r="AF17" s="105">
        <f>SUMIFS('OTV-活动'!$F:$F,'OTV-活动'!$A:$A,Market!$B17,'OTV-活动'!$B:$B,Market!$D$7)</f>
        <v>551264</v>
      </c>
      <c r="AG17" s="108">
        <f t="shared" si="28"/>
        <v>0.33047973948366738</v>
      </c>
      <c r="AH17" s="105">
        <f>SUMIFS('OTV-活动'!$F:$F,'OTV-活动'!$A:$A,Market!$B17,'OTV-活动'!$B:$B,Market!$AH$9)</f>
        <v>1530539</v>
      </c>
      <c r="AI17" s="108">
        <f t="shared" si="29"/>
        <v>0.91754972207434693</v>
      </c>
      <c r="AJ17" s="105">
        <f>SUMIFS('OTV-活动'!$G:$G,'OTV-活动'!$A:$A,Market!$B17,'OTV-活动'!$B:$B,Market!$D$7)</f>
        <v>551264</v>
      </c>
      <c r="AK17" s="105">
        <f>SUMIFS('OTV-活动'!$H:$H,'OTV-活动'!$A:$A,Market!$B17,'OTV-活动'!$B:$B,Market!$D$7)</f>
        <v>355115</v>
      </c>
      <c r="AL17" s="105">
        <f>SUMIFS('OTV-活动'!$I:$I,'OTV-活动'!$A:$A,Market!$B17,'OTV-活动'!$B:$B,Market!$D$7)</f>
        <v>266663</v>
      </c>
      <c r="AM17" s="108">
        <f t="shared" si="30"/>
        <v>0.34446314166151676</v>
      </c>
      <c r="AN17" s="108">
        <f t="shared" si="31"/>
        <v>0.22189736415062389</v>
      </c>
      <c r="AO17" s="108">
        <f t="shared" si="3"/>
        <v>0.16662719630682404</v>
      </c>
      <c r="AP17" s="4">
        <v>0.52</v>
      </c>
      <c r="AQ17" s="108">
        <f t="shared" si="32"/>
        <v>0.32043691597466162</v>
      </c>
      <c r="AR17" s="108">
        <f t="shared" si="33"/>
        <v>1.049283105648247</v>
      </c>
      <c r="AS17" s="110" t="str">
        <f t="shared" si="34"/>
        <v xml:space="preserve"> </v>
      </c>
      <c r="AT17" s="111">
        <f t="shared" si="4"/>
        <v>55.534577243910583</v>
      </c>
      <c r="AU17" s="112">
        <f t="shared" si="35"/>
        <v>58.271493681352958</v>
      </c>
      <c r="AV17" s="113">
        <f>IFERROR(SUMIFS(Cost!R:R,Cost!$E:$E,Market!$C17),"-")</f>
        <v>81726.063999999998</v>
      </c>
      <c r="AW17" s="114">
        <f t="shared" si="5"/>
        <v>0.30647695405811831</v>
      </c>
      <c r="AX17" s="105">
        <f>SUMIFS('OTT-活动'!$D:$D,'OTT-活动'!$A:$A,Market!$B17,'OTT-活动'!$B:$B,'OTT-活动'!$B$7)</f>
        <v>853202</v>
      </c>
      <c r="AY17" s="105">
        <f>SUMIFS('OTT-活动'!$D:$D,'OTT-活动'!$A:$A,Market!$B17,'OTT-活动'!$B:$B,Market!$D$7)</f>
        <v>165184</v>
      </c>
      <c r="AZ17" s="108">
        <f t="shared" si="6"/>
        <v>0.19360479698828648</v>
      </c>
      <c r="BA17" s="105">
        <f>SUMIFS('OTT-活动'!$D:$D,'OTT-活动'!$A:$A,Market!$B17,'OTT-活动'!$B:$B,Market!$X$9)</f>
        <v>423796</v>
      </c>
      <c r="BB17" s="108">
        <f t="shared" si="7"/>
        <v>0.49671238464044859</v>
      </c>
      <c r="BC17" s="105">
        <f>SUMIFS('OTT-活动'!$F:$F,'OTT-活动'!$A:$A,Market!$B17,'OTT-活动'!$B:$B,'OTT-活动'!$B$6)</f>
        <v>128730</v>
      </c>
      <c r="BD17" s="105">
        <f>SUMIFS('OTT-活动'!$F:$F,'OTT-活动'!$A:$A,Market!$B17,'OTT-活动'!$B:$B,'OTT-活动'!$B$7)</f>
        <v>331792</v>
      </c>
      <c r="BE17" s="105">
        <f>SUMIFS('OTT-活动'!$F:$F,'OTT-活动'!$A:$A,Market!$B17,'OTT-活动'!$B:$B,'OTT-活动'!$B$9)</f>
        <v>60227</v>
      </c>
      <c r="BF17" s="108">
        <f t="shared" si="8"/>
        <v>0.18152035009885711</v>
      </c>
      <c r="BG17" s="105">
        <f>SUMIFS('OTT-活动'!$F:$F,'OTT-活动'!$A:$A,Market!$B17,'OTT-活动'!$B:$B,'OTT-活动'!$B$8)</f>
        <v>161194</v>
      </c>
      <c r="BH17" s="108">
        <f t="shared" si="9"/>
        <v>0.48582847084920672</v>
      </c>
      <c r="BI17" s="105">
        <f>SUMIFS('OTT-活动'!F:F,'OTT-活动'!$A:$A,Market!$B17,'OTT-活动'!$B:$B,Market!$D$7)</f>
        <v>60227</v>
      </c>
      <c r="BJ17" s="105">
        <f>SUMIFS('OTT-活动'!G:G,'OTT-活动'!$A:$A,Market!$B17,'OTT-活动'!$B:$B,Market!$D$7)</f>
        <v>41338</v>
      </c>
      <c r="BK17" s="105">
        <f>SUMIFS('OTT-活动'!H:H,'OTT-活动'!$A:$A,Market!$B17,'OTT-活动'!$B:$B,Market!$D$7)</f>
        <v>29606</v>
      </c>
      <c r="BL17" s="108">
        <f t="shared" si="36"/>
        <v>6.516000320244425E-2</v>
      </c>
      <c r="BM17" s="108">
        <f t="shared" si="37"/>
        <v>4.4723864917439689E-2</v>
      </c>
      <c r="BN17" s="108">
        <f t="shared" si="38"/>
        <v>3.2030933880345433E-2</v>
      </c>
      <c r="BO17" s="112">
        <f t="shared" si="11"/>
        <v>76.232017653405151</v>
      </c>
      <c r="BP17" s="113">
        <f>IFERROR(SUMIFS(Cost!AE:AE,Cost!$E:$E,Market!$C17),"-")</f>
        <v>10955.376</v>
      </c>
      <c r="BQ17" s="114">
        <f t="shared" si="12"/>
        <v>0.37003904613929611</v>
      </c>
      <c r="BR17" s="184">
        <v>0.16333938066701362</v>
      </c>
      <c r="BS17" s="4">
        <v>0.55000000000000004</v>
      </c>
      <c r="BT17" s="108">
        <f t="shared" si="13"/>
        <v>0.29698069212184292</v>
      </c>
      <c r="BU17" s="108">
        <f t="shared" si="14"/>
        <v>0.96220235830028122</v>
      </c>
      <c r="BV17" s="110" t="str">
        <f t="shared" si="15"/>
        <v>成都</v>
      </c>
      <c r="BW17" s="181">
        <v>266569.86924856622</v>
      </c>
      <c r="BX17" s="182">
        <f t="shared" si="16"/>
        <v>53.694301324857477</v>
      </c>
      <c r="BY17" s="113">
        <f>IFERROR(SUMIFS(Cost!$AF:$AF,Cost!$E:$E,Market!$C17),"-")</f>
        <v>92681.44</v>
      </c>
      <c r="BZ17" s="183">
        <f t="shared" si="39"/>
        <v>0.34768160505633927</v>
      </c>
      <c r="CA17" s="115">
        <f t="shared" si="40"/>
        <v>1685712</v>
      </c>
    </row>
    <row r="18" spans="1:79" s="115" customFormat="1" ht="14.25" customHeight="1">
      <c r="A18" s="102"/>
      <c r="B18" s="103" t="s">
        <v>140</v>
      </c>
      <c r="C18" s="103" t="s">
        <v>121</v>
      </c>
      <c r="D18" s="218">
        <f>SUMIFS('OTV-活动'!$C:$C,'OTV-活动'!$B:$B,Market!$D$7,'OTV-活动'!$A:$A,Market!$B18)</f>
        <v>1335006</v>
      </c>
      <c r="E18" s="218">
        <f>SUMIFS('OTT-活动'!$C:$C,'OTT-活动'!$B:$B,Market!$D$7,'OTT-活动'!$A:$A,Market!$B18)</f>
        <v>948802</v>
      </c>
      <c r="F18" s="105">
        <f>SUMIFS('OTV-活动'!$D:$D,'OTV-活动'!$A:$A,Market!$B18,'OTV-活动'!$B:$B,'OTV-活动'!$B$6)</f>
        <v>3088773</v>
      </c>
      <c r="G18" s="106">
        <f t="shared" si="17"/>
        <v>13796000</v>
      </c>
      <c r="H18" s="108">
        <f t="shared" si="18"/>
        <v>0.22388902580458103</v>
      </c>
      <c r="I18" s="105">
        <f>SUMIFS('OTT-活动'!$D:$D,'OTT-活动'!$B:$B,'OTT-活动'!$B$6,'OTT-活动'!$A:$A,Market!$B18)</f>
        <v>525779</v>
      </c>
      <c r="J18" s="106">
        <f>SUMIFS(Spotplan!$E:$E,Spotplan!$C:$C,Market!$C18,Spotplan!$A:$A,"OTT")</f>
        <v>1488000</v>
      </c>
      <c r="K18" s="107">
        <f t="shared" si="19"/>
        <v>0.35334610215053763</v>
      </c>
      <c r="L18" s="105">
        <f t="shared" si="20"/>
        <v>3614552</v>
      </c>
      <c r="M18" s="106">
        <f>SUMIFS(Spotplan!$E:$E,Spotplan!$C:$C,Market!$C18)</f>
        <v>15284000</v>
      </c>
      <c r="N18" s="107">
        <f t="shared" si="21"/>
        <v>0.23649254121957602</v>
      </c>
      <c r="O18" s="105">
        <f>SUMIFS('OTV-活动'!$E:$E,'OTV-活动'!$A:$A,Market!$B18,'OTV-活动'!$B:$B,'OTV-活动'!$B$6)</f>
        <v>91504</v>
      </c>
      <c r="P18" s="108">
        <f t="shared" si="0"/>
        <v>2.9624708581692472E-2</v>
      </c>
      <c r="Q18" s="105">
        <f>SUMIFS('OTV-活动'!$D:$D,'OTV-活动'!$A:$A,Market!$B18,'OTV-活动'!$B:$B,'OTV-活动'!$B$7)</f>
        <v>3088773</v>
      </c>
      <c r="R18" s="108">
        <f t="shared" si="22"/>
        <v>1</v>
      </c>
      <c r="S18" s="105">
        <f>SUMIFS('OTV-活动'!$D:$D,'OTV-活动'!$A:$A,Market!$B18,'OTV-活动'!$B:$B,Market!$D$7)</f>
        <v>1574095</v>
      </c>
      <c r="T18" s="108">
        <f t="shared" si="23"/>
        <v>0.50961822056849115</v>
      </c>
      <c r="U18" s="108">
        <v>0.3</v>
      </c>
      <c r="V18" s="108">
        <f t="shared" si="24"/>
        <v>1.6987274018949705</v>
      </c>
      <c r="W18" s="109">
        <f t="shared" si="25"/>
        <v>117.90920789869111</v>
      </c>
      <c r="X18" s="105">
        <f>SUMIFS('OTV-活动'!$D:$D,'OTV-活动'!$A:$A,Market!$B18,'OTV-活动'!$B:$B,Market!$X$9)</f>
        <v>2904385</v>
      </c>
      <c r="Y18" s="108">
        <f t="shared" si="1"/>
        <v>0.94030380348442566</v>
      </c>
      <c r="Z18" s="108">
        <v>0.8</v>
      </c>
      <c r="AA18" s="108">
        <f t="shared" si="26"/>
        <v>1.175379754355532</v>
      </c>
      <c r="AB18" s="109">
        <f t="shared" si="2"/>
        <v>217.55595105939597</v>
      </c>
      <c r="AC18" s="105">
        <f>SUMIFS('OTV-活动'!$F:$F,'OTV-活动'!$A:$A,Market!$B18,'OTV-活动'!$B:$B,'OTV-活动'!$B$6)</f>
        <v>1122405</v>
      </c>
      <c r="AD18" s="105">
        <f>SUMIFS('OTV-活动'!$F:$F,'OTV-活动'!$A:$A,Market!$B18,'OTV-活动'!$B:$B,'OTV-活动'!$B$7)</f>
        <v>1122405</v>
      </c>
      <c r="AE18" s="108">
        <f t="shared" si="27"/>
        <v>1</v>
      </c>
      <c r="AF18" s="105">
        <f>SUMIFS('OTV-活动'!$F:$F,'OTV-活动'!$A:$A,Market!$B18,'OTV-活动'!$B:$B,Market!$D$7)</f>
        <v>500572</v>
      </c>
      <c r="AG18" s="108">
        <f t="shared" si="28"/>
        <v>0.44598161982528589</v>
      </c>
      <c r="AH18" s="105">
        <f>SUMIFS('OTV-活动'!$F:$F,'OTV-活动'!$A:$A,Market!$B18,'OTV-活动'!$B:$B,Market!$AH$9)</f>
        <v>982999</v>
      </c>
      <c r="AI18" s="108">
        <f t="shared" si="29"/>
        <v>0.87579706077574493</v>
      </c>
      <c r="AJ18" s="105">
        <f>SUMIFS('OTV-活动'!$G:$G,'OTV-活动'!$A:$A,Market!$B18,'OTV-活动'!$B:$B,Market!$D$7)</f>
        <v>500572</v>
      </c>
      <c r="AK18" s="105">
        <f>SUMIFS('OTV-活动'!$H:$H,'OTV-活动'!$A:$A,Market!$B18,'OTV-活动'!$B:$B,Market!$D$7)</f>
        <v>378291</v>
      </c>
      <c r="AL18" s="105">
        <f>SUMIFS('OTV-活动'!$I:$I,'OTV-活动'!$A:$A,Market!$B18,'OTV-活动'!$B:$B,Market!$D$7)</f>
        <v>290014</v>
      </c>
      <c r="AM18" s="108">
        <f t="shared" si="30"/>
        <v>0.37495861441821238</v>
      </c>
      <c r="AN18" s="108">
        <f t="shared" si="31"/>
        <v>0.28336277140327459</v>
      </c>
      <c r="AO18" s="108">
        <f t="shared" si="3"/>
        <v>0.21723797496041217</v>
      </c>
      <c r="AP18" s="4">
        <v>0.48</v>
      </c>
      <c r="AQ18" s="108">
        <f t="shared" si="32"/>
        <v>0.45257911450085869</v>
      </c>
      <c r="AR18" s="108">
        <f t="shared" si="33"/>
        <v>2.0214439402487159</v>
      </c>
      <c r="AS18" s="110" t="str">
        <f t="shared" si="34"/>
        <v xml:space="preserve"> </v>
      </c>
      <c r="AT18" s="111">
        <f t="shared" si="4"/>
        <v>46.44845462452885</v>
      </c>
      <c r="AU18" s="112">
        <f t="shared" si="35"/>
        <v>93.892947134671275</v>
      </c>
      <c r="AV18" s="113">
        <f>IFERROR(SUMIFS(Cost!R:R,Cost!$E:$E,Market!$C18),"-")</f>
        <v>65077.505063999997</v>
      </c>
      <c r="AW18" s="114">
        <f t="shared" si="5"/>
        <v>0.22439435704483232</v>
      </c>
      <c r="AX18" s="105">
        <f>SUMIFS('OTT-活动'!$D:$D,'OTT-活动'!$A:$A,Market!$B18,'OTT-活动'!$B:$B,'OTT-活动'!$B$7)</f>
        <v>1006436</v>
      </c>
      <c r="AY18" s="105">
        <f>SUMIFS('OTT-活动'!$D:$D,'OTT-活动'!$A:$A,Market!$B18,'OTT-活动'!$B:$B,Market!$D$7)</f>
        <v>200128</v>
      </c>
      <c r="AZ18" s="108">
        <f t="shared" si="6"/>
        <v>0.19884821290176424</v>
      </c>
      <c r="BA18" s="105">
        <f>SUMIFS('OTT-活动'!$D:$D,'OTT-活动'!$A:$A,Market!$B18,'OTT-活动'!$B:$B,Market!$X$9)</f>
        <v>495266</v>
      </c>
      <c r="BB18" s="108">
        <f t="shared" si="7"/>
        <v>0.49209885178988033</v>
      </c>
      <c r="BC18" s="105">
        <f>SUMIFS('OTT-活动'!$F:$F,'OTT-活动'!$A:$A,Market!$B18,'OTT-活动'!$B:$B,'OTT-活动'!$B$6)</f>
        <v>172922</v>
      </c>
      <c r="BD18" s="105">
        <f>SUMIFS('OTT-活动'!$F:$F,'OTT-活动'!$A:$A,Market!$B18,'OTT-活动'!$B:$B,'OTT-活动'!$B$7)</f>
        <v>385022</v>
      </c>
      <c r="BE18" s="105">
        <f>SUMIFS('OTT-活动'!$F:$F,'OTT-活动'!$A:$A,Market!$B18,'OTT-活动'!$B:$B,'OTT-活动'!$B$9)</f>
        <v>72551</v>
      </c>
      <c r="BF18" s="108">
        <f t="shared" si="8"/>
        <v>0.18843338822197173</v>
      </c>
      <c r="BG18" s="105">
        <f>SUMIFS('OTT-活动'!$F:$F,'OTT-活动'!$A:$A,Market!$B18,'OTT-活动'!$B:$B,'OTT-活动'!$B$8)</f>
        <v>185572</v>
      </c>
      <c r="BH18" s="108">
        <f t="shared" si="9"/>
        <v>0.48197765322501052</v>
      </c>
      <c r="BI18" s="105">
        <f>SUMIFS('OTT-活动'!F:F,'OTT-活动'!$A:$A,Market!$B18,'OTT-活动'!$B:$B,Market!$D$7)</f>
        <v>72551</v>
      </c>
      <c r="BJ18" s="105">
        <f>SUMIFS('OTT-活动'!G:G,'OTT-活动'!$A:$A,Market!$B18,'OTT-活动'!$B:$B,Market!$D$7)</f>
        <v>50379</v>
      </c>
      <c r="BK18" s="105">
        <f>SUMIFS('OTT-活动'!H:H,'OTT-活动'!$A:$A,Market!$B18,'OTT-活动'!$B:$B,Market!$D$7)</f>
        <v>36602</v>
      </c>
      <c r="BL18" s="108">
        <f t="shared" si="36"/>
        <v>7.6465901210157658E-2</v>
      </c>
      <c r="BM18" s="108">
        <f t="shared" si="37"/>
        <v>5.3097485039028162E-2</v>
      </c>
      <c r="BN18" s="108">
        <f t="shared" si="38"/>
        <v>3.8577068766718452E-2</v>
      </c>
      <c r="BO18" s="112">
        <f t="shared" si="11"/>
        <v>69.61480013465733</v>
      </c>
      <c r="BP18" s="113">
        <f>IFERROR(SUMIFS(Cost!AE:AE,Cost!$E:$E,Market!$C18),"-")</f>
        <v>13900.4</v>
      </c>
      <c r="BQ18" s="114">
        <f t="shared" si="12"/>
        <v>0.37977159718048192</v>
      </c>
      <c r="BR18" s="184">
        <v>0.22288299995507146</v>
      </c>
      <c r="BS18" s="4">
        <v>0.55000000000000004</v>
      </c>
      <c r="BT18" s="108">
        <f t="shared" si="13"/>
        <v>0.40524181810012988</v>
      </c>
      <c r="BU18" s="108">
        <f t="shared" si="14"/>
        <v>1.713550101877739</v>
      </c>
      <c r="BV18" s="110" t="str">
        <f t="shared" si="15"/>
        <v xml:space="preserve"> </v>
      </c>
      <c r="BW18" s="181">
        <v>296880.15594015515</v>
      </c>
      <c r="BX18" s="182">
        <f t="shared" si="16"/>
        <v>82.134703260640634</v>
      </c>
      <c r="BY18" s="113">
        <f>IFERROR(SUMIFS(Cost!$AF:$AF,Cost!$E:$E,Market!$C18),"-")</f>
        <v>78977.905063999991</v>
      </c>
      <c r="BZ18" s="183">
        <f t="shared" si="39"/>
        <v>0.26602621793260001</v>
      </c>
      <c r="CA18" s="115">
        <f t="shared" si="40"/>
        <v>1774223</v>
      </c>
    </row>
    <row r="19" spans="1:79" s="115" customFormat="1" ht="14.25" customHeight="1">
      <c r="A19" s="102"/>
      <c r="B19" s="103" t="s">
        <v>51</v>
      </c>
      <c r="C19" s="103" t="s">
        <v>3</v>
      </c>
      <c r="D19" s="218">
        <f>SUMIFS('OTV-活动'!$C:$C,'OTV-活动'!$B:$B,Market!$D$7,'OTV-活动'!$A:$A,Market!$B19)</f>
        <v>1052578</v>
      </c>
      <c r="E19" s="218">
        <f>SUMIFS('OTT-活动'!$C:$C,'OTT-活动'!$B:$B,Market!$D$7,'OTT-活动'!$A:$A,Market!$B19)</f>
        <v>761060</v>
      </c>
      <c r="F19" s="105">
        <f>SUMIFS('OTV-活动'!$D:$D,'OTV-活动'!$A:$A,Market!$B19,'OTV-活动'!$B:$B,'OTV-活动'!$B$6)</f>
        <v>1759676</v>
      </c>
      <c r="G19" s="106">
        <f t="shared" si="17"/>
        <v>10078000</v>
      </c>
      <c r="H19" s="108">
        <f t="shared" si="18"/>
        <v>0.17460567572931138</v>
      </c>
      <c r="I19" s="105">
        <f>SUMIFS('OTT-活动'!$D:$D,'OTT-活动'!$B:$B,'OTT-活动'!$B$6,'OTT-活动'!$A:$A,Market!$B19)</f>
        <v>282718</v>
      </c>
      <c r="J19" s="106">
        <f>SUMIFS(Spotplan!$E:$E,Spotplan!$C:$C,Market!$C19,Spotplan!$A:$A,"OTT")</f>
        <v>1016000</v>
      </c>
      <c r="K19" s="107">
        <f t="shared" si="19"/>
        <v>0.27826574803149606</v>
      </c>
      <c r="L19" s="105">
        <f t="shared" si="20"/>
        <v>2042394</v>
      </c>
      <c r="M19" s="106">
        <f>SUMIFS(Spotplan!$E:$E,Spotplan!$C:$C,Market!$C19)</f>
        <v>11094000</v>
      </c>
      <c r="N19" s="107">
        <f t="shared" si="21"/>
        <v>0.18409897241752299</v>
      </c>
      <c r="O19" s="105">
        <f>SUMIFS('OTV-活动'!$E:$E,'OTV-活动'!$A:$A,Market!$B19,'OTV-活动'!$B:$B,'OTV-活动'!$B$6)</f>
        <v>49757</v>
      </c>
      <c r="P19" s="108">
        <f t="shared" si="0"/>
        <v>2.8276228123813703E-2</v>
      </c>
      <c r="Q19" s="105">
        <f>SUMIFS('OTV-活动'!$D:$D,'OTV-活动'!$A:$A,Market!$B19,'OTV-活动'!$B:$B,'OTV-活动'!$B$7)</f>
        <v>1759676</v>
      </c>
      <c r="R19" s="108">
        <f t="shared" si="22"/>
        <v>1</v>
      </c>
      <c r="S19" s="105">
        <f>SUMIFS('OTV-活动'!$D:$D,'OTV-活动'!$A:$A,Market!$B19,'OTV-活动'!$B:$B,Market!$D$7)</f>
        <v>497021</v>
      </c>
      <c r="T19" s="108">
        <f t="shared" si="23"/>
        <v>0.28245029198557009</v>
      </c>
      <c r="U19" s="108">
        <v>0.3</v>
      </c>
      <c r="V19" s="108">
        <f t="shared" si="24"/>
        <v>0.94150097328523363</v>
      </c>
      <c r="W19" s="109">
        <f t="shared" si="25"/>
        <v>47.219398467381993</v>
      </c>
      <c r="X19" s="105">
        <f>SUMIFS('OTV-活动'!$D:$D,'OTV-活动'!$A:$A,Market!$B19,'OTV-活动'!$B:$B,Market!$X$9)</f>
        <v>1500502</v>
      </c>
      <c r="Y19" s="108">
        <f t="shared" si="1"/>
        <v>0.85271493161241052</v>
      </c>
      <c r="Z19" s="108">
        <v>0.8</v>
      </c>
      <c r="AA19" s="108">
        <f t="shared" si="26"/>
        <v>1.065893664515513</v>
      </c>
      <c r="AB19" s="109">
        <f t="shared" si="2"/>
        <v>142.55494604675377</v>
      </c>
      <c r="AC19" s="105">
        <f>SUMIFS('OTV-活动'!$F:$F,'OTV-活动'!$A:$A,Market!$B19,'OTV-活动'!$B:$B,'OTV-活动'!$B$6)</f>
        <v>717144</v>
      </c>
      <c r="AD19" s="105">
        <f>SUMIFS('OTV-活动'!$F:$F,'OTV-活动'!$A:$A,Market!$B19,'OTV-活动'!$B:$B,'OTV-活动'!$B$7)</f>
        <v>717144</v>
      </c>
      <c r="AE19" s="108">
        <f t="shared" si="27"/>
        <v>1</v>
      </c>
      <c r="AF19" s="105">
        <f>SUMIFS('OTV-活动'!$F:$F,'OTV-活动'!$A:$A,Market!$B19,'OTV-活动'!$B:$B,Market!$D$7)</f>
        <v>217762</v>
      </c>
      <c r="AG19" s="108">
        <f t="shared" si="28"/>
        <v>0.30365170732795643</v>
      </c>
      <c r="AH19" s="105">
        <f>SUMIFS('OTV-活动'!$F:$F,'OTV-活动'!$A:$A,Market!$B19,'OTV-活动'!$B:$B,Market!$AH$9)</f>
        <v>580973</v>
      </c>
      <c r="AI19" s="108">
        <f t="shared" si="29"/>
        <v>0.81012042211884916</v>
      </c>
      <c r="AJ19" s="105">
        <f>SUMIFS('OTV-活动'!$G:$G,'OTV-活动'!$A:$A,Market!$B19,'OTV-活动'!$B:$B,Market!$D$7)</f>
        <v>217762</v>
      </c>
      <c r="AK19" s="105">
        <f>SUMIFS('OTV-活动'!$H:$H,'OTV-活动'!$A:$A,Market!$B19,'OTV-活动'!$B:$B,Market!$D$7)</f>
        <v>111994</v>
      </c>
      <c r="AL19" s="105">
        <f>SUMIFS('OTV-活动'!$I:$I,'OTV-活动'!$A:$A,Market!$B19,'OTV-活动'!$B:$B,Market!$D$7)</f>
        <v>80330</v>
      </c>
      <c r="AM19" s="108">
        <f t="shared" si="30"/>
        <v>0.20688443041750826</v>
      </c>
      <c r="AN19" s="108">
        <f t="shared" si="31"/>
        <v>0.10639971574553145</v>
      </c>
      <c r="AO19" s="108">
        <f t="shared" si="3"/>
        <v>7.6317384554873843E-2</v>
      </c>
      <c r="AP19" s="4">
        <v>0.51</v>
      </c>
      <c r="AQ19" s="108">
        <f t="shared" si="32"/>
        <v>0.14964193049975263</v>
      </c>
      <c r="AR19" s="108">
        <f t="shared" si="33"/>
        <v>0.85702787079923071</v>
      </c>
      <c r="AS19" s="110" t="str">
        <f t="shared" si="34"/>
        <v>南京</v>
      </c>
      <c r="AT19" s="111">
        <f t="shared" si="4"/>
        <v>53.26600317523318</v>
      </c>
      <c r="AU19" s="112">
        <f t="shared" si="35"/>
        <v>45.650449287255149</v>
      </c>
      <c r="AV19" s="113">
        <f>IFERROR(SUMIFS(Cost!R:R,Cost!$E:$E,Market!$C19),"-")</f>
        <v>36784.587416000002</v>
      </c>
      <c r="AW19" s="114">
        <f t="shared" si="5"/>
        <v>0.45791842917963405</v>
      </c>
      <c r="AX19" s="105">
        <f>SUMIFS('OTT-活动'!$D:$D,'OTT-活动'!$A:$A,Market!$B19,'OTT-活动'!$B:$B,'OTT-活动'!$B$7)</f>
        <v>608803</v>
      </c>
      <c r="AY19" s="105">
        <f>SUMIFS('OTT-活动'!$D:$D,'OTT-活动'!$A:$A,Market!$B19,'OTT-活动'!$B:$B,Market!$D$7)</f>
        <v>123715</v>
      </c>
      <c r="AZ19" s="108">
        <f t="shared" si="6"/>
        <v>0.20321023385232989</v>
      </c>
      <c r="BA19" s="105">
        <f>SUMIFS('OTT-活动'!$D:$D,'OTT-活动'!$A:$A,Market!$B19,'OTT-活动'!$B:$B,Market!$X$9)</f>
        <v>292807</v>
      </c>
      <c r="BB19" s="108">
        <f t="shared" si="7"/>
        <v>0.48095525153456864</v>
      </c>
      <c r="BC19" s="105">
        <f>SUMIFS('OTT-活动'!$F:$F,'OTT-活动'!$A:$A,Market!$B19,'OTT-活动'!$B:$B,'OTT-活动'!$B$6)</f>
        <v>95798</v>
      </c>
      <c r="BD19" s="105">
        <f>SUMIFS('OTT-活动'!$F:$F,'OTT-活动'!$A:$A,Market!$B19,'OTT-活动'!$B:$B,'OTT-活动'!$B$7)</f>
        <v>238459</v>
      </c>
      <c r="BE19" s="105">
        <f>SUMIFS('OTT-活动'!$F:$F,'OTT-活动'!$A:$A,Market!$B19,'OTT-活动'!$B:$B,'OTT-活动'!$B$9)</f>
        <v>46286</v>
      </c>
      <c r="BF19" s="108">
        <f t="shared" si="8"/>
        <v>0.19410464692043497</v>
      </c>
      <c r="BG19" s="105">
        <f>SUMIFS('OTT-活动'!$F:$F,'OTT-活动'!$A:$A,Market!$B19,'OTT-活动'!$B:$B,'OTT-活动'!$B$8)</f>
        <v>113549</v>
      </c>
      <c r="BH19" s="108">
        <f t="shared" si="9"/>
        <v>0.47617829480120272</v>
      </c>
      <c r="BI19" s="105">
        <f>SUMIFS('OTT-活动'!F:F,'OTT-活动'!$A:$A,Market!$B19,'OTT-活动'!$B:$B,Market!$D$7)</f>
        <v>46286</v>
      </c>
      <c r="BJ19" s="105">
        <f>SUMIFS('OTT-活动'!G:G,'OTT-活动'!$A:$A,Market!$B19,'OTT-活动'!$B:$B,Market!$D$7)</f>
        <v>33188</v>
      </c>
      <c r="BK19" s="105">
        <f>SUMIFS('OTT-活动'!H:H,'OTT-活动'!$A:$A,Market!$B19,'OTT-活动'!$B:$B,Market!$D$7)</f>
        <v>24032</v>
      </c>
      <c r="BL19" s="108">
        <f t="shared" si="36"/>
        <v>6.0817806743226552E-2</v>
      </c>
      <c r="BM19" s="108">
        <f t="shared" si="37"/>
        <v>4.3607599926418418E-2</v>
      </c>
      <c r="BN19" s="108">
        <f t="shared" si="38"/>
        <v>3.1577011010958403E-2</v>
      </c>
      <c r="BO19" s="112">
        <f t="shared" si="11"/>
        <v>85.003430980694546</v>
      </c>
      <c r="BP19" s="113">
        <f>IFERROR(SUMIFS(Cost!AE:AE,Cost!$E:$E,Market!$C19),"-")</f>
        <v>11117.579596</v>
      </c>
      <c r="BQ19" s="114">
        <f t="shared" si="12"/>
        <v>0.46261566228362183</v>
      </c>
      <c r="BR19" s="184">
        <v>8.5745717638445948E-2</v>
      </c>
      <c r="BS19" s="4">
        <v>0.55000000000000004</v>
      </c>
      <c r="BT19" s="108">
        <f t="shared" si="13"/>
        <v>0.15590130479717443</v>
      </c>
      <c r="BU19" s="108">
        <f t="shared" si="14"/>
        <v>0.84683419331424448</v>
      </c>
      <c r="BV19" s="110" t="str">
        <f t="shared" si="15"/>
        <v>南京</v>
      </c>
      <c r="BW19" s="181">
        <v>94577.526555205885</v>
      </c>
      <c r="BX19" s="182">
        <f t="shared" si="16"/>
        <v>46.307189775922708</v>
      </c>
      <c r="BY19" s="113">
        <f>IFERROR(SUMIFS(Cost!$AF:$AF,Cost!$E:$E,Market!$C19),"-")</f>
        <v>47902.167012000005</v>
      </c>
      <c r="BZ19" s="183">
        <f t="shared" si="39"/>
        <v>0.50648572400589276</v>
      </c>
      <c r="CA19" s="115">
        <f t="shared" si="40"/>
        <v>620736</v>
      </c>
    </row>
    <row r="20" spans="1:79" s="115" customFormat="1" ht="14.25" customHeight="1">
      <c r="A20" s="102"/>
      <c r="B20" s="103" t="s">
        <v>133</v>
      </c>
      <c r="C20" s="103" t="s">
        <v>123</v>
      </c>
      <c r="D20" s="218">
        <f>SUMIFS('OTV-活动'!$C:$C,'OTV-活动'!$B:$B,Market!$D$7,'OTV-活动'!$A:$A,Market!$B20)</f>
        <v>2667311</v>
      </c>
      <c r="E20" s="218">
        <f>SUMIFS('OTT-活动'!$C:$C,'OTT-活动'!$B:$B,Market!$D$7,'OTT-活动'!$A:$A,Market!$B20)</f>
        <v>1294798</v>
      </c>
      <c r="F20" s="105">
        <f>SUMIFS('OTV-活动'!$D:$D,'OTV-活动'!$A:$A,Market!$B20,'OTV-活动'!$B:$B,'OTV-活动'!$B$6)</f>
        <v>3774748</v>
      </c>
      <c r="G20" s="106">
        <f t="shared" si="17"/>
        <v>17243000</v>
      </c>
      <c r="H20" s="108">
        <f t="shared" si="18"/>
        <v>0.21891480600823524</v>
      </c>
      <c r="I20" s="105">
        <f>SUMIFS('OTT-活动'!$D:$D,'OTT-活动'!$B:$B,'OTT-活动'!$B$6,'OTT-活动'!$A:$A,Market!$B20)</f>
        <v>660685</v>
      </c>
      <c r="J20" s="106">
        <f>SUMIFS(Spotplan!$E:$E,Spotplan!$C:$C,Market!$C20,Spotplan!$A:$A,"OTT")</f>
        <v>1908000</v>
      </c>
      <c r="K20" s="107">
        <f t="shared" si="19"/>
        <v>0.34627096436058702</v>
      </c>
      <c r="L20" s="105">
        <f t="shared" si="20"/>
        <v>4435433</v>
      </c>
      <c r="M20" s="106">
        <f>SUMIFS(Spotplan!$E:$E,Spotplan!$C:$C,Market!$C20)</f>
        <v>19151000</v>
      </c>
      <c r="N20" s="107">
        <f t="shared" si="21"/>
        <v>0.23160320609889823</v>
      </c>
      <c r="O20" s="105">
        <f>SUMIFS('OTV-活动'!$E:$E,'OTV-活动'!$A:$A,Market!$B20,'OTV-活动'!$B:$B,'OTV-活动'!$B$6)</f>
        <v>124802</v>
      </c>
      <c r="P20" s="108">
        <f t="shared" si="0"/>
        <v>3.3062339525711387E-2</v>
      </c>
      <c r="Q20" s="105">
        <f>SUMIFS('OTV-活动'!$D:$D,'OTV-活动'!$A:$A,Market!$B20,'OTV-活动'!$B:$B,'OTV-活动'!$B$7)</f>
        <v>3774748</v>
      </c>
      <c r="R20" s="108">
        <f t="shared" si="22"/>
        <v>1</v>
      </c>
      <c r="S20" s="105">
        <f>SUMIFS('OTV-活动'!$D:$D,'OTV-活动'!$A:$A,Market!$B20,'OTV-活动'!$B:$B,Market!$D$7)</f>
        <v>1346485</v>
      </c>
      <c r="T20" s="108">
        <f t="shared" si="23"/>
        <v>0.35670858028138569</v>
      </c>
      <c r="U20" s="108">
        <v>0.3</v>
      </c>
      <c r="V20" s="108">
        <f t="shared" si="24"/>
        <v>1.1890286009379523</v>
      </c>
      <c r="W20" s="109">
        <f t="shared" si="25"/>
        <v>50.480990030783815</v>
      </c>
      <c r="X20" s="105">
        <f>SUMIFS('OTV-活动'!$D:$D,'OTV-活动'!$A:$A,Market!$B20,'OTV-活动'!$B:$B,Market!$X$9)</f>
        <v>3556264</v>
      </c>
      <c r="Y20" s="108">
        <f t="shared" si="1"/>
        <v>0.94211957990308226</v>
      </c>
      <c r="Z20" s="108">
        <v>0.8</v>
      </c>
      <c r="AA20" s="108">
        <f t="shared" si="26"/>
        <v>1.1776494748788529</v>
      </c>
      <c r="AB20" s="109">
        <f t="shared" si="2"/>
        <v>133.32768469818481</v>
      </c>
      <c r="AC20" s="105">
        <f>SUMIFS('OTV-活动'!$F:$F,'OTV-活动'!$A:$A,Market!$B20,'OTV-活动'!$B:$B,'OTV-活动'!$B$6)</f>
        <v>1249212</v>
      </c>
      <c r="AD20" s="105">
        <f>SUMIFS('OTV-活动'!$F:$F,'OTV-活动'!$A:$A,Market!$B20,'OTV-活动'!$B:$B,'OTV-活动'!$B$7)</f>
        <v>1249212</v>
      </c>
      <c r="AE20" s="108">
        <f t="shared" si="27"/>
        <v>1</v>
      </c>
      <c r="AF20" s="105">
        <f>SUMIFS('OTV-活动'!$F:$F,'OTV-活动'!$A:$A,Market!$B20,'OTV-活动'!$B:$B,Market!$D$7)</f>
        <v>468531</v>
      </c>
      <c r="AG20" s="108">
        <f t="shared" si="28"/>
        <v>0.37506123860481649</v>
      </c>
      <c r="AH20" s="105">
        <f>SUMIFS('OTV-活动'!$F:$F,'OTV-活动'!$A:$A,Market!$B20,'OTV-活动'!$B:$B,Market!$AH$9)</f>
        <v>1143303</v>
      </c>
      <c r="AI20" s="108">
        <f t="shared" si="29"/>
        <v>0.9152193542809387</v>
      </c>
      <c r="AJ20" s="105">
        <f>SUMIFS('OTV-活动'!$G:$G,'OTV-活动'!$A:$A,Market!$B20,'OTV-活动'!$B:$B,Market!$D$7)</f>
        <v>468531</v>
      </c>
      <c r="AK20" s="105">
        <f>SUMIFS('OTV-活动'!$H:$H,'OTV-活动'!$A:$A,Market!$B20,'OTV-活动'!$B:$B,Market!$D$7)</f>
        <v>299420</v>
      </c>
      <c r="AL20" s="105">
        <f>SUMIFS('OTV-活动'!$I:$I,'OTV-活动'!$A:$A,Market!$B20,'OTV-活动'!$B:$B,Market!$D$7)</f>
        <v>245872</v>
      </c>
      <c r="AM20" s="108">
        <f t="shared" si="30"/>
        <v>0.17565668195422282</v>
      </c>
      <c r="AN20" s="108">
        <f t="shared" si="31"/>
        <v>0.11225537629470279</v>
      </c>
      <c r="AO20" s="108">
        <f t="shared" si="3"/>
        <v>9.2179727073445877E-2</v>
      </c>
      <c r="AP20" s="4">
        <v>0.33</v>
      </c>
      <c r="AQ20" s="108">
        <f t="shared" si="32"/>
        <v>0.2793325062831693</v>
      </c>
      <c r="AR20" s="108">
        <f t="shared" si="33"/>
        <v>1.2759872727505752</v>
      </c>
      <c r="AS20" s="110" t="str">
        <f t="shared" si="34"/>
        <v xml:space="preserve"> </v>
      </c>
      <c r="AT20" s="111">
        <f t="shared" si="4"/>
        <v>51.047534071797251</v>
      </c>
      <c r="AU20" s="112">
        <f t="shared" si="35"/>
        <v>65.136003780914649</v>
      </c>
      <c r="AV20" s="113">
        <f>IFERROR(SUMIFS(Cost!R:R,Cost!$E:$E,Market!$C20),"-")</f>
        <v>70771.846869999994</v>
      </c>
      <c r="AW20" s="114">
        <f t="shared" si="5"/>
        <v>0.28784020494403589</v>
      </c>
      <c r="AX20" s="105">
        <f>SUMIFS('OTT-活动'!$D:$D,'OTT-活动'!$A:$A,Market!$B20,'OTT-活动'!$B:$B,'OTT-活动'!$B$7)</f>
        <v>1193935</v>
      </c>
      <c r="AY20" s="105">
        <f>SUMIFS('OTT-活动'!$D:$D,'OTT-活动'!$A:$A,Market!$B20,'OTT-活动'!$B:$B,Market!$D$7)</f>
        <v>246849</v>
      </c>
      <c r="AZ20" s="108">
        <f t="shared" si="6"/>
        <v>0.20675246139865236</v>
      </c>
      <c r="BA20" s="105">
        <f>SUMIFS('OTT-活动'!$D:$D,'OTT-活动'!$A:$A,Market!$B20,'OTT-活动'!$B:$B,Market!$X$9)</f>
        <v>605476</v>
      </c>
      <c r="BB20" s="108">
        <f t="shared" si="7"/>
        <v>0.50712643485616893</v>
      </c>
      <c r="BC20" s="105">
        <f>SUMIFS('OTT-活动'!$F:$F,'OTT-活动'!$A:$A,Market!$B20,'OTT-活动'!$B:$B,'OTT-活动'!$B$6)</f>
        <v>233806</v>
      </c>
      <c r="BD20" s="105">
        <f>SUMIFS('OTT-活动'!$F:$F,'OTT-活动'!$A:$A,Market!$B20,'OTT-活动'!$B:$B,'OTT-活动'!$B$7)</f>
        <v>482788</v>
      </c>
      <c r="BE20" s="105">
        <f>SUMIFS('OTT-活动'!$F:$F,'OTT-活动'!$A:$A,Market!$B20,'OTT-活动'!$B:$B,'OTT-活动'!$B$9)</f>
        <v>93423</v>
      </c>
      <c r="BF20" s="108">
        <f t="shared" si="8"/>
        <v>0.19350729512746795</v>
      </c>
      <c r="BG20" s="105">
        <f>SUMIFS('OTT-活动'!$F:$F,'OTT-活动'!$A:$A,Market!$B20,'OTT-活动'!$B:$B,'OTT-活动'!$B$8)</f>
        <v>238714</v>
      </c>
      <c r="BH20" s="108">
        <f t="shared" si="9"/>
        <v>0.49444890925209406</v>
      </c>
      <c r="BI20" s="105">
        <f>SUMIFS('OTT-活动'!F:F,'OTT-活动'!$A:$A,Market!$B20,'OTT-活动'!$B:$B,Market!$D$7)</f>
        <v>93423</v>
      </c>
      <c r="BJ20" s="105">
        <f>SUMIFS('OTT-活动'!G:G,'OTT-活动'!$A:$A,Market!$B20,'OTT-活动'!$B:$B,Market!$D$7)</f>
        <v>60630</v>
      </c>
      <c r="BK20" s="105">
        <f>SUMIFS('OTT-活动'!H:H,'OTT-活动'!$A:$A,Market!$B20,'OTT-活动'!$B:$B,Market!$D$7)</f>
        <v>42607</v>
      </c>
      <c r="BL20" s="108">
        <f t="shared" si="36"/>
        <v>7.2152567427506073E-2</v>
      </c>
      <c r="BM20" s="108">
        <f t="shared" si="37"/>
        <v>4.6825836925914313E-2</v>
      </c>
      <c r="BN20" s="108">
        <f t="shared" si="38"/>
        <v>3.2906291174376233E-2</v>
      </c>
      <c r="BO20" s="112">
        <f t="shared" si="11"/>
        <v>64.489128707326486</v>
      </c>
      <c r="BP20" s="113">
        <f>IFERROR(SUMIFS(Cost!AE:AE,Cost!$E:$E,Market!$C20),"-")</f>
        <v>14903.152000000002</v>
      </c>
      <c r="BQ20" s="114">
        <f t="shared" si="12"/>
        <v>0.34978177294810714</v>
      </c>
      <c r="BR20" s="184">
        <v>9.2240969301066122E-2</v>
      </c>
      <c r="BS20" s="4">
        <v>0.35</v>
      </c>
      <c r="BT20" s="108">
        <f t="shared" si="13"/>
        <v>0.26354562657447467</v>
      </c>
      <c r="BU20" s="108">
        <f t="shared" si="14"/>
        <v>1.1379187318414605</v>
      </c>
      <c r="BV20" s="110" t="str">
        <f t="shared" si="15"/>
        <v xml:space="preserve"> </v>
      </c>
      <c r="BW20" s="181">
        <v>258920.40082809259</v>
      </c>
      <c r="BX20" s="182">
        <f t="shared" si="16"/>
        <v>58.375450790958311</v>
      </c>
      <c r="BY20" s="113">
        <f>IFERROR(SUMIFS(Cost!$AF:$AF,Cost!$E:$E,Market!$C20),"-")</f>
        <v>85674.998869999996</v>
      </c>
      <c r="BZ20" s="183">
        <f t="shared" si="39"/>
        <v>0.33089319573115827</v>
      </c>
      <c r="CA20" s="115">
        <f t="shared" si="40"/>
        <v>1593334</v>
      </c>
    </row>
    <row r="21" spans="1:79" s="115" customFormat="1" ht="14.25" customHeight="1">
      <c r="A21" s="102"/>
      <c r="B21" s="103" t="s">
        <v>137</v>
      </c>
      <c r="C21" s="103" t="s">
        <v>118</v>
      </c>
      <c r="D21" s="218">
        <f>SUMIFS('OTV-活动'!$C:$C,'OTV-活动'!$B:$B,Market!$D$7,'OTV-活动'!$A:$A,Market!$B21)</f>
        <v>685090</v>
      </c>
      <c r="E21" s="218">
        <f>SUMIFS('OTT-活动'!$C:$C,'OTT-活动'!$B:$B,Market!$D$7,'OTT-活动'!$A:$A,Market!$B21)</f>
        <v>470946</v>
      </c>
      <c r="F21" s="105">
        <f>SUMIFS('OTV-活动'!$D:$D,'OTV-活动'!$A:$A,Market!$B21,'OTV-活动'!$B:$B,'OTV-活动'!$B$6)</f>
        <v>1622976</v>
      </c>
      <c r="G21" s="106">
        <f t="shared" si="17"/>
        <v>5789500</v>
      </c>
      <c r="H21" s="108">
        <f t="shared" si="18"/>
        <v>0.28033094395025476</v>
      </c>
      <c r="I21" s="105">
        <f>SUMIFS('OTT-活动'!$D:$D,'OTT-活动'!$B:$B,'OTT-活动'!$B$6,'OTT-活动'!$A:$A,Market!$B21)</f>
        <v>142321</v>
      </c>
      <c r="J21" s="106">
        <f>SUMIFS(Spotplan!$E:$E,Spotplan!$C:$C,Market!$C21,Spotplan!$A:$A,"OTT")</f>
        <v>436000</v>
      </c>
      <c r="K21" s="107">
        <f t="shared" si="19"/>
        <v>0.32642431192660548</v>
      </c>
      <c r="L21" s="105">
        <f t="shared" si="20"/>
        <v>1765297</v>
      </c>
      <c r="M21" s="106">
        <f>SUMIFS(Spotplan!$E:$E,Spotplan!$C:$C,Market!$C21)</f>
        <v>6225500</v>
      </c>
      <c r="N21" s="107">
        <f t="shared" si="21"/>
        <v>0.28355907156051724</v>
      </c>
      <c r="O21" s="105">
        <f>SUMIFS('OTV-活动'!$E:$E,'OTV-活动'!$A:$A,Market!$B21,'OTV-活动'!$B:$B,'OTV-活动'!$B$6)</f>
        <v>48042</v>
      </c>
      <c r="P21" s="108">
        <f t="shared" si="0"/>
        <v>2.9601177096888677E-2</v>
      </c>
      <c r="Q21" s="105">
        <f>SUMIFS('OTV-活动'!$D:$D,'OTV-活动'!$A:$A,Market!$B21,'OTV-活动'!$B:$B,'OTV-活动'!$B$7)</f>
        <v>1622976</v>
      </c>
      <c r="R21" s="108">
        <f t="shared" si="22"/>
        <v>1</v>
      </c>
      <c r="S21" s="105">
        <f>SUMIFS('OTV-活动'!$D:$D,'OTV-活动'!$A:$A,Market!$B21,'OTV-活动'!$B:$B,Market!$D$7)</f>
        <v>738339</v>
      </c>
      <c r="T21" s="108">
        <f t="shared" si="23"/>
        <v>0.45492909322134156</v>
      </c>
      <c r="U21" s="108">
        <v>0.3</v>
      </c>
      <c r="V21" s="108">
        <f t="shared" si="24"/>
        <v>1.5164303107378052</v>
      </c>
      <c r="W21" s="109">
        <f t="shared" si="25"/>
        <v>107.77255543067335</v>
      </c>
      <c r="X21" s="105">
        <f>SUMIFS('OTV-活动'!$D:$D,'OTV-活动'!$A:$A,Market!$B21,'OTV-活动'!$B:$B,Market!$X$9)</f>
        <v>1446293</v>
      </c>
      <c r="Y21" s="108">
        <f t="shared" si="1"/>
        <v>0.8911364062068694</v>
      </c>
      <c r="Z21" s="108">
        <v>0.8</v>
      </c>
      <c r="AA21" s="108">
        <f t="shared" si="26"/>
        <v>1.1139205077585868</v>
      </c>
      <c r="AB21" s="109">
        <f t="shared" si="2"/>
        <v>211.10992716285452</v>
      </c>
      <c r="AC21" s="105">
        <f>SUMIFS('OTV-活动'!$F:$F,'OTV-活动'!$A:$A,Market!$B21,'OTV-活动'!$B:$B,'OTV-活动'!$B$6)</f>
        <v>659073</v>
      </c>
      <c r="AD21" s="105">
        <f>SUMIFS('OTV-活动'!$F:$F,'OTV-活动'!$A:$A,Market!$B21,'OTV-活动'!$B:$B,'OTV-活动'!$B$7)</f>
        <v>659073</v>
      </c>
      <c r="AE21" s="108">
        <f t="shared" si="27"/>
        <v>1</v>
      </c>
      <c r="AF21" s="105">
        <f>SUMIFS('OTV-活动'!$F:$F,'OTV-活动'!$A:$A,Market!$B21,'OTV-活动'!$B:$B,Market!$D$7)</f>
        <v>299890</v>
      </c>
      <c r="AG21" s="108">
        <f t="shared" si="28"/>
        <v>0.45501788117552988</v>
      </c>
      <c r="AH21" s="105">
        <f>SUMIFS('OTV-活动'!$F:$F,'OTV-活动'!$A:$A,Market!$B21,'OTV-活动'!$B:$B,Market!$AH$9)</f>
        <v>553979</v>
      </c>
      <c r="AI21" s="108">
        <f t="shared" si="29"/>
        <v>0.84054270164306533</v>
      </c>
      <c r="AJ21" s="105">
        <f>SUMIFS('OTV-活动'!$G:$G,'OTV-活动'!$A:$A,Market!$B21,'OTV-活动'!$B:$B,Market!$D$7)</f>
        <v>299890</v>
      </c>
      <c r="AK21" s="105">
        <f>SUMIFS('OTV-活动'!$H:$H,'OTV-活动'!$A:$A,Market!$B21,'OTV-活动'!$B:$B,Market!$D$7)</f>
        <v>176194</v>
      </c>
      <c r="AL21" s="105">
        <f>SUMIFS('OTV-活动'!$I:$I,'OTV-活动'!$A:$A,Market!$B21,'OTV-活动'!$B:$B,Market!$D$7)</f>
        <v>128122</v>
      </c>
      <c r="AM21" s="108">
        <f t="shared" si="30"/>
        <v>0.43773810740194719</v>
      </c>
      <c r="AN21" s="108">
        <f t="shared" si="31"/>
        <v>0.25718372768541359</v>
      </c>
      <c r="AO21" s="108">
        <f t="shared" si="3"/>
        <v>0.18701484476492139</v>
      </c>
      <c r="AP21" s="4">
        <v>0.5</v>
      </c>
      <c r="AQ21" s="108">
        <f t="shared" si="32"/>
        <v>0.37402968952984278</v>
      </c>
      <c r="AR21" s="108">
        <f t="shared" si="33"/>
        <v>1.3342433206239801</v>
      </c>
      <c r="AS21" s="110" t="str">
        <f t="shared" si="34"/>
        <v xml:space="preserve"> </v>
      </c>
      <c r="AT21" s="111">
        <f t="shared" si="4"/>
        <v>59.16659469729683</v>
      </c>
      <c r="AU21" s="112">
        <f t="shared" si="35"/>
        <v>78.942633778934493</v>
      </c>
      <c r="AV21" s="113">
        <f>IFERROR(SUMIFS(Cost!R:R,Cost!$E:$E,Market!$C21),"-")</f>
        <v>23916.456695999997</v>
      </c>
      <c r="AW21" s="114">
        <f t="shared" si="5"/>
        <v>0.18666939866689561</v>
      </c>
      <c r="AX21" s="105">
        <f>SUMIFS('OTT-活动'!$D:$D,'OTT-活动'!$A:$A,Market!$B21,'OTT-活动'!$B:$B,'OTT-活动'!$B$7)</f>
        <v>267902</v>
      </c>
      <c r="AY21" s="105">
        <f>SUMIFS('OTT-活动'!$D:$D,'OTT-活动'!$A:$A,Market!$B21,'OTT-活动'!$B:$B,Market!$D$7)</f>
        <v>50637</v>
      </c>
      <c r="AZ21" s="108">
        <f t="shared" si="6"/>
        <v>0.189013146598383</v>
      </c>
      <c r="BA21" s="105">
        <f>SUMIFS('OTT-活动'!$D:$D,'OTT-活动'!$A:$A,Market!$B21,'OTT-活动'!$B:$B,Market!$X$9)</f>
        <v>128585</v>
      </c>
      <c r="BB21" s="108">
        <f t="shared" si="7"/>
        <v>0.47997028764249616</v>
      </c>
      <c r="BC21" s="105">
        <f>SUMIFS('OTT-活动'!$F:$F,'OTT-活动'!$A:$A,Market!$B21,'OTT-活动'!$B:$B,'OTT-活动'!$B$6)</f>
        <v>50356</v>
      </c>
      <c r="BD21" s="105">
        <f>SUMIFS('OTT-活动'!$F:$F,'OTT-活动'!$A:$A,Market!$B21,'OTT-活动'!$B:$B,'OTT-活动'!$B$7)</f>
        <v>107518</v>
      </c>
      <c r="BE21" s="105">
        <f>SUMIFS('OTT-活动'!$F:$F,'OTT-活动'!$A:$A,Market!$B21,'OTT-活动'!$B:$B,'OTT-活动'!$B$9)</f>
        <v>19032</v>
      </c>
      <c r="BF21" s="108">
        <f t="shared" si="8"/>
        <v>0.17701222120947191</v>
      </c>
      <c r="BG21" s="105">
        <f>SUMIFS('OTT-活动'!$F:$F,'OTT-活动'!$A:$A,Market!$B21,'OTT-活动'!$B:$B,'OTT-活动'!$B$8)</f>
        <v>50691</v>
      </c>
      <c r="BH21" s="108">
        <f t="shared" si="9"/>
        <v>0.47146524302907422</v>
      </c>
      <c r="BI21" s="105">
        <f>SUMIFS('OTT-活动'!F:F,'OTT-活动'!$A:$A,Market!$B21,'OTT-活动'!$B:$B,Market!$D$7)</f>
        <v>19032</v>
      </c>
      <c r="BJ21" s="105">
        <f>SUMIFS('OTT-活动'!G:G,'OTT-活动'!$A:$A,Market!$B21,'OTT-活动'!$B:$B,Market!$D$7)</f>
        <v>12540</v>
      </c>
      <c r="BK21" s="105">
        <f>SUMIFS('OTT-活动'!H:H,'OTT-活动'!$A:$A,Market!$B21,'OTT-活动'!$B:$B,Market!$D$7)</f>
        <v>8882</v>
      </c>
      <c r="BL21" s="108">
        <f t="shared" si="36"/>
        <v>4.0412276566740138E-2</v>
      </c>
      <c r="BM21" s="108">
        <f t="shared" si="37"/>
        <v>2.6627256628148452E-2</v>
      </c>
      <c r="BN21" s="108">
        <f t="shared" si="38"/>
        <v>1.8859911752090473E-2</v>
      </c>
      <c r="BO21" s="112">
        <f t="shared" si="11"/>
        <v>62.408218042312804</v>
      </c>
      <c r="BP21" s="113">
        <f>IFERROR(SUMIFS(Cost!AE:AE,Cost!$E:$E,Market!$C21),"-")</f>
        <v>3326.86</v>
      </c>
      <c r="BQ21" s="114">
        <f t="shared" si="12"/>
        <v>0.37456203557757262</v>
      </c>
      <c r="BR21" s="184">
        <v>0.18630922993144608</v>
      </c>
      <c r="BS21" s="4">
        <v>0.55000000000000004</v>
      </c>
      <c r="BT21" s="108">
        <f t="shared" si="13"/>
        <v>0.33874405442081101</v>
      </c>
      <c r="BU21" s="108">
        <f t="shared" si="14"/>
        <v>1.1946154730885279</v>
      </c>
      <c r="BV21" s="110" t="str">
        <f t="shared" si="15"/>
        <v xml:space="preserve"> </v>
      </c>
      <c r="BW21" s="181">
        <v>127249.20404317768</v>
      </c>
      <c r="BX21" s="182">
        <f t="shared" si="16"/>
        <v>72.083736642150114</v>
      </c>
      <c r="BY21" s="113">
        <f>IFERROR(SUMIFS(Cost!$AF:$AF,Cost!$E:$E,Market!$C21),"-")</f>
        <v>27243.316695999998</v>
      </c>
      <c r="BZ21" s="183">
        <f t="shared" si="39"/>
        <v>0.21409420122389061</v>
      </c>
      <c r="CA21" s="115">
        <f t="shared" si="40"/>
        <v>788976</v>
      </c>
    </row>
    <row r="22" spans="1:79" s="115" customFormat="1" ht="14.25" customHeight="1">
      <c r="A22" s="102"/>
      <c r="B22" s="103" t="s">
        <v>143</v>
      </c>
      <c r="C22" s="103" t="s">
        <v>126</v>
      </c>
      <c r="D22" s="218">
        <f>SUMIFS('OTV-活动'!$C:$C,'OTV-活动'!$B:$B,Market!$D$7,'OTV-活动'!$A:$A,Market!$B22)</f>
        <v>984440</v>
      </c>
      <c r="E22" s="218">
        <f>SUMIFS('OTT-活动'!$C:$C,'OTT-活动'!$B:$B,Market!$D$7,'OTT-活动'!$A:$A,Market!$B22)</f>
        <v>680409</v>
      </c>
      <c r="F22" s="105">
        <f>SUMIFS('OTV-活动'!$D:$D,'OTV-活动'!$A:$A,Market!$B22,'OTV-活动'!$B:$B,'OTV-活动'!$B$6)</f>
        <v>2883043</v>
      </c>
      <c r="G22" s="106">
        <f t="shared" si="17"/>
        <v>8304000</v>
      </c>
      <c r="H22" s="108">
        <f t="shared" si="18"/>
        <v>0.34718725915221582</v>
      </c>
      <c r="I22" s="105">
        <f>SUMIFS('OTT-活动'!$D:$D,'OTT-活动'!$B:$B,'OTT-活动'!$B$6,'OTT-活动'!$A:$A,Market!$B22)</f>
        <v>283478</v>
      </c>
      <c r="J22" s="106">
        <f>SUMIFS(Spotplan!$E:$E,Spotplan!$C:$C,Market!$C22,Spotplan!$A:$A,"OTT")</f>
        <v>884000</v>
      </c>
      <c r="K22" s="107">
        <f t="shared" si="19"/>
        <v>0.32067647058823529</v>
      </c>
      <c r="L22" s="105">
        <f t="shared" si="20"/>
        <v>3166521</v>
      </c>
      <c r="M22" s="106">
        <f>SUMIFS(Spotplan!$E:$E,Spotplan!$C:$C,Market!$C22)</f>
        <v>9188000</v>
      </c>
      <c r="N22" s="107">
        <f t="shared" si="21"/>
        <v>0.34463659120592077</v>
      </c>
      <c r="O22" s="105">
        <f>SUMIFS('OTV-活动'!$E:$E,'OTV-活动'!$A:$A,Market!$B22,'OTV-活动'!$B:$B,'OTV-活动'!$B$6)</f>
        <v>86106</v>
      </c>
      <c r="P22" s="108">
        <f t="shared" si="0"/>
        <v>2.9866359953701696E-2</v>
      </c>
      <c r="Q22" s="105">
        <f>SUMIFS('OTV-活动'!$D:$D,'OTV-活动'!$A:$A,Market!$B22,'OTV-活动'!$B:$B,'OTV-活动'!$B$7)</f>
        <v>2883043</v>
      </c>
      <c r="R22" s="108">
        <f t="shared" si="22"/>
        <v>1</v>
      </c>
      <c r="S22" s="105">
        <f>SUMIFS('OTV-活动'!$D:$D,'OTV-活动'!$A:$A,Market!$B22,'OTV-活动'!$B:$B,Market!$D$7)</f>
        <v>1420129</v>
      </c>
      <c r="T22" s="108">
        <f t="shared" si="23"/>
        <v>0.49257988868012026</v>
      </c>
      <c r="U22" s="108">
        <v>0.3</v>
      </c>
      <c r="V22" s="108">
        <f t="shared" si="24"/>
        <v>1.6419329622670675</v>
      </c>
      <c r="W22" s="109">
        <f t="shared" si="25"/>
        <v>144.25754743813741</v>
      </c>
      <c r="X22" s="105">
        <f>SUMIFS('OTV-活动'!$D:$D,'OTV-活动'!$A:$A,Market!$B22,'OTV-活动'!$B:$B,Market!$X$9)</f>
        <v>2577696</v>
      </c>
      <c r="Y22" s="108">
        <f t="shared" si="1"/>
        <v>0.89408864175803138</v>
      </c>
      <c r="Z22" s="108">
        <v>0.8</v>
      </c>
      <c r="AA22" s="108">
        <f t="shared" si="26"/>
        <v>1.1176108021975391</v>
      </c>
      <c r="AB22" s="109">
        <f t="shared" si="2"/>
        <v>261.84389094307426</v>
      </c>
      <c r="AC22" s="105">
        <f>SUMIFS('OTV-活动'!$F:$F,'OTV-活动'!$A:$A,Market!$B22,'OTV-活动'!$B:$B,'OTV-活动'!$B$6)</f>
        <v>1188107</v>
      </c>
      <c r="AD22" s="105">
        <f>SUMIFS('OTV-活动'!$F:$F,'OTV-活动'!$A:$A,Market!$B22,'OTV-活动'!$B:$B,'OTV-活动'!$B$7)</f>
        <v>1188107</v>
      </c>
      <c r="AE22" s="108">
        <f t="shared" si="27"/>
        <v>1</v>
      </c>
      <c r="AF22" s="105">
        <f>SUMIFS('OTV-活动'!$F:$F,'OTV-活动'!$A:$A,Market!$B22,'OTV-活动'!$B:$B,Market!$D$7)</f>
        <v>471132</v>
      </c>
      <c r="AG22" s="108">
        <f t="shared" si="28"/>
        <v>0.3965400422689202</v>
      </c>
      <c r="AH22" s="105">
        <f>SUMIFS('OTV-活动'!$F:$F,'OTV-活动'!$A:$A,Market!$B22,'OTV-活动'!$B:$B,Market!$AH$9)</f>
        <v>996317</v>
      </c>
      <c r="AI22" s="108">
        <f t="shared" si="29"/>
        <v>0.83857514516790155</v>
      </c>
      <c r="AJ22" s="105">
        <f>SUMIFS('OTV-活动'!$G:$G,'OTV-活动'!$A:$A,Market!$B22,'OTV-活动'!$B:$B,Market!$D$7)</f>
        <v>471132</v>
      </c>
      <c r="AK22" s="105">
        <f>SUMIFS('OTV-活动'!$H:$H,'OTV-活动'!$A:$A,Market!$B22,'OTV-活动'!$B:$B,Market!$D$7)</f>
        <v>317625</v>
      </c>
      <c r="AL22" s="105">
        <f>SUMIFS('OTV-活动'!$I:$I,'OTV-活动'!$A:$A,Market!$B22,'OTV-活动'!$B:$B,Market!$D$7)</f>
        <v>254220</v>
      </c>
      <c r="AM22" s="108">
        <f t="shared" si="30"/>
        <v>0.47857868432814593</v>
      </c>
      <c r="AN22" s="108">
        <f t="shared" si="31"/>
        <v>0.32264536183007597</v>
      </c>
      <c r="AO22" s="108">
        <f t="shared" si="3"/>
        <v>0.25823818617691274</v>
      </c>
      <c r="AP22" s="4">
        <v>0.5</v>
      </c>
      <c r="AQ22" s="108">
        <f t="shared" si="32"/>
        <v>0.51647637235382549</v>
      </c>
      <c r="AR22" s="108">
        <f t="shared" si="33"/>
        <v>1.4876017444159406</v>
      </c>
      <c r="AS22" s="110" t="str">
        <f t="shared" si="34"/>
        <v xml:space="preserve"> </v>
      </c>
      <c r="AT22" s="111">
        <f t="shared" si="4"/>
        <v>59.27504816955684</v>
      </c>
      <c r="AU22" s="112">
        <f t="shared" si="35"/>
        <v>88.177665057371684</v>
      </c>
      <c r="AV22" s="113">
        <f>IFERROR(SUMIFS(Cost!R:R,Cost!$E:$E,Market!$C22),"-")</f>
        <v>34346.721949999999</v>
      </c>
      <c r="AW22" s="114">
        <f t="shared" si="5"/>
        <v>0.13510629356462905</v>
      </c>
      <c r="AX22" s="105">
        <f>SUMIFS('OTT-活动'!$D:$D,'OTT-活动'!$A:$A,Market!$B22,'OTT-活动'!$B:$B,'OTT-活动'!$B$7)</f>
        <v>482495</v>
      </c>
      <c r="AY22" s="105">
        <f>SUMIFS('OTT-活动'!$D:$D,'OTT-活动'!$A:$A,Market!$B22,'OTT-活动'!$B:$B,Market!$D$7)</f>
        <v>85114</v>
      </c>
      <c r="AZ22" s="108">
        <f t="shared" si="6"/>
        <v>0.17640390055855501</v>
      </c>
      <c r="BA22" s="105">
        <f>SUMIFS('OTT-活动'!$D:$D,'OTT-活动'!$A:$A,Market!$B22,'OTT-活动'!$B:$B,Market!$X$9)</f>
        <v>237926</v>
      </c>
      <c r="BB22" s="108">
        <f t="shared" si="7"/>
        <v>0.49311599083928331</v>
      </c>
      <c r="BC22" s="105">
        <f>SUMIFS('OTT-活动'!$F:$F,'OTT-活动'!$A:$A,Market!$B22,'OTT-活动'!$B:$B,'OTT-活动'!$B$6)</f>
        <v>120963</v>
      </c>
      <c r="BD22" s="105">
        <f>SUMIFS('OTT-活动'!$F:$F,'OTT-活动'!$A:$A,Market!$B22,'OTT-活动'!$B:$B,'OTT-活动'!$B$7)</f>
        <v>223277</v>
      </c>
      <c r="BE22" s="105">
        <f>SUMIFS('OTT-活动'!$F:$F,'OTT-活动'!$A:$A,Market!$B22,'OTT-活动'!$B:$B,'OTT-活动'!$B$9)</f>
        <v>38286</v>
      </c>
      <c r="BF22" s="108">
        <f t="shared" si="8"/>
        <v>0.17147310291700443</v>
      </c>
      <c r="BG22" s="105">
        <f>SUMIFS('OTT-活动'!$F:$F,'OTT-活动'!$A:$A,Market!$B22,'OTT-活动'!$B:$B,'OTT-活动'!$B$8)</f>
        <v>109157</v>
      </c>
      <c r="BH22" s="108">
        <f t="shared" si="9"/>
        <v>0.48888600258871268</v>
      </c>
      <c r="BI22" s="105">
        <f>SUMIFS('OTT-活动'!F:F,'OTT-活动'!$A:$A,Market!$B22,'OTT-活动'!$B:$B,Market!$D$7)</f>
        <v>38286</v>
      </c>
      <c r="BJ22" s="105">
        <f>SUMIFS('OTT-活动'!G:G,'OTT-活动'!$A:$A,Market!$B22,'OTT-活动'!$B:$B,Market!$D$7)</f>
        <v>19668</v>
      </c>
      <c r="BK22" s="105">
        <f>SUMIFS('OTT-活动'!H:H,'OTT-活动'!$A:$A,Market!$B22,'OTT-活动'!$B:$B,Market!$D$7)</f>
        <v>14635</v>
      </c>
      <c r="BL22" s="108">
        <f t="shared" si="36"/>
        <v>5.6269096969616801E-2</v>
      </c>
      <c r="BM22" s="108">
        <f t="shared" si="37"/>
        <v>2.8906143216800483E-2</v>
      </c>
      <c r="BN22" s="108">
        <f t="shared" si="38"/>
        <v>2.1509121719436398E-2</v>
      </c>
      <c r="BO22" s="112">
        <f t="shared" si="11"/>
        <v>51.626581251455136</v>
      </c>
      <c r="BP22" s="113">
        <f>IFERROR(SUMIFS(Cost!AE:AE,Cost!$E:$E,Market!$C22),"-")</f>
        <v>7440.5610239999996</v>
      </c>
      <c r="BQ22" s="114">
        <f t="shared" si="12"/>
        <v>0.50840867946703105</v>
      </c>
      <c r="BR22" s="184">
        <v>0.24595618176658321</v>
      </c>
      <c r="BS22" s="4">
        <v>0.55000000000000004</v>
      </c>
      <c r="BT22" s="108">
        <f t="shared" si="13"/>
        <v>0.44719305775742396</v>
      </c>
      <c r="BU22" s="108">
        <f t="shared" si="14"/>
        <v>1.2975785774593667</v>
      </c>
      <c r="BV22" s="110" t="str">
        <f t="shared" si="15"/>
        <v xml:space="preserve"> </v>
      </c>
      <c r="BW22" s="181">
        <v>245464.26940305001</v>
      </c>
      <c r="BX22" s="182">
        <f t="shared" si="16"/>
        <v>77.518598298590163</v>
      </c>
      <c r="BY22" s="113">
        <f>IFERROR(SUMIFS(Cost!$AF:$AF,Cost!$E:$E,Market!$C22),"-")</f>
        <v>41787.282974000002</v>
      </c>
      <c r="BZ22" s="183">
        <f t="shared" si="39"/>
        <v>0.17023774203725625</v>
      </c>
      <c r="CA22" s="115">
        <f t="shared" si="40"/>
        <v>1505243</v>
      </c>
    </row>
    <row r="23" spans="1:79" s="115" customFormat="1" ht="14.25" customHeight="1">
      <c r="A23" s="102"/>
      <c r="B23" s="103" t="s">
        <v>53</v>
      </c>
      <c r="C23" s="103" t="s">
        <v>0</v>
      </c>
      <c r="D23" s="218">
        <f>SUMIFS('OTV-活动'!$C:$C,'OTV-活动'!$B:$B,Market!$D$7,'OTV-活动'!$A:$A,Market!$B23)</f>
        <v>1088340</v>
      </c>
      <c r="E23" s="218">
        <f>SUMIFS('OTT-活动'!$C:$C,'OTT-活动'!$B:$B,Market!$D$7,'OTT-活动'!$A:$A,Market!$B23)</f>
        <v>963142</v>
      </c>
      <c r="F23" s="105">
        <f>SUMIFS('OTV-活动'!$D:$D,'OTV-活动'!$A:$A,Market!$B23,'OTV-活动'!$B:$B,'OTV-活动'!$B$6)</f>
        <v>3076739</v>
      </c>
      <c r="G23" s="106">
        <f t="shared" ref="G23:G32" si="41">M23-J23</f>
        <v>10108000</v>
      </c>
      <c r="H23" s="108">
        <f t="shared" ref="H23:H32" si="42">IF(C23=0,"-",F23/G23)</f>
        <v>0.30438652552433715</v>
      </c>
      <c r="I23" s="105">
        <f>SUMIFS('OTT-活动'!$D:$D,'OTT-活动'!$B:$B,'OTT-活动'!$B$6,'OTT-活动'!$A:$A,Market!$B23)</f>
        <v>345113</v>
      </c>
      <c r="J23" s="106">
        <f>SUMIFS(Spotplan!$E:$E,Spotplan!$C:$C,Market!$C23,Spotplan!$A:$A,"OTT")</f>
        <v>1184000</v>
      </c>
      <c r="K23" s="107">
        <f t="shared" si="19"/>
        <v>0.29148057432432434</v>
      </c>
      <c r="L23" s="105">
        <f t="shared" si="20"/>
        <v>3421852</v>
      </c>
      <c r="M23" s="106">
        <f>SUMIFS(Spotplan!$E:$E,Spotplan!$C:$C,Market!$C23)</f>
        <v>11292000</v>
      </c>
      <c r="N23" s="107">
        <f t="shared" si="21"/>
        <v>0.30303329791002481</v>
      </c>
      <c r="O23" s="105">
        <f>SUMIFS('OTV-活动'!$E:$E,'OTV-活动'!$A:$A,Market!$B23,'OTV-活动'!$B:$B,'OTV-活动'!$B$6)</f>
        <v>81723</v>
      </c>
      <c r="P23" s="108">
        <f t="shared" ref="P23:P32" si="43">IF(O23=0,"-",O23/F23)</f>
        <v>2.6561564045569027E-2</v>
      </c>
      <c r="Q23" s="105">
        <f>SUMIFS('OTV-活动'!$D:$D,'OTV-活动'!$A:$A,Market!$B23,'OTV-活动'!$B:$B,'OTV-活动'!$B$7)</f>
        <v>3076739</v>
      </c>
      <c r="R23" s="108">
        <f t="shared" ref="R23:R32" si="44">IF(Q23=0,"-",Q23/F23)</f>
        <v>1</v>
      </c>
      <c r="S23" s="105">
        <f>SUMIFS('OTV-活动'!$D:$D,'OTV-活动'!$A:$A,Market!$B23,'OTV-活动'!$B:$B,Market!$D$7)</f>
        <v>1233482</v>
      </c>
      <c r="T23" s="108">
        <f t="shared" ref="T23:T32" si="45">IF(S23=0,"-",S23/Q23)</f>
        <v>0.40090563417956482</v>
      </c>
      <c r="U23" s="108">
        <v>0.3</v>
      </c>
      <c r="V23" s="108">
        <f t="shared" ref="V23:V32" si="46">IF(S23=0,"-",T23/U23)</f>
        <v>1.3363521139318828</v>
      </c>
      <c r="W23" s="109">
        <f t="shared" ref="W23:W32" si="47">IF(S23=0,"-",F23*R23*T23/D23*100)</f>
        <v>113.33608982487091</v>
      </c>
      <c r="X23" s="105">
        <f>SUMIFS('OTV-活动'!$D:$D,'OTV-活动'!$A:$A,Market!$B23,'OTV-活动'!$B:$B,Market!$X$9)</f>
        <v>2736142</v>
      </c>
      <c r="Y23" s="108">
        <f t="shared" ref="Y23:Y32" si="48">IF(X23=0,"-",X23/Q23)</f>
        <v>0.88929935233375335</v>
      </c>
      <c r="Z23" s="108">
        <v>0.8</v>
      </c>
      <c r="AA23" s="108">
        <f t="shared" ref="AA23:AA32" si="49">IF(X23=0,"-",Y23/Z23)</f>
        <v>1.1116241904171915</v>
      </c>
      <c r="AB23" s="109">
        <f t="shared" ref="AB23:AB32" si="50">IF(X23=0,"-",F23*R23*Y23/D23*100)</f>
        <v>251.40507561975119</v>
      </c>
      <c r="AC23" s="105">
        <f>SUMIFS('OTV-活动'!$F:$F,'OTV-活动'!$A:$A,Market!$B23,'OTV-活动'!$B:$B,'OTV-活动'!$B$6)</f>
        <v>1223054</v>
      </c>
      <c r="AD23" s="105">
        <f>SUMIFS('OTV-活动'!$F:$F,'OTV-活动'!$A:$A,Market!$B23,'OTV-活动'!$B:$B,'OTV-活动'!$B$7)</f>
        <v>1223054</v>
      </c>
      <c r="AE23" s="108">
        <f t="shared" ref="AE23:AE32" si="51">IF(AD23=0,"-",AD23/AC23)</f>
        <v>1</v>
      </c>
      <c r="AF23" s="105">
        <f>SUMIFS('OTV-活动'!$F:$F,'OTV-活动'!$A:$A,Market!$B23,'OTV-活动'!$B:$B,Market!$D$7)</f>
        <v>460735</v>
      </c>
      <c r="AG23" s="108">
        <f t="shared" ref="AG23:AG32" si="52">IF(AF23=0,"-",AF23/AD23)</f>
        <v>0.37670863265236038</v>
      </c>
      <c r="AH23" s="105">
        <f>SUMIFS('OTV-活动'!$F:$F,'OTV-活动'!$A:$A,Market!$B23,'OTV-活动'!$B:$B,Market!$AH$9)</f>
        <v>1026155</v>
      </c>
      <c r="AI23" s="108">
        <f t="shared" ref="AI23:AI32" si="53">IF(AH23=0,"-",AH23/AD23)</f>
        <v>0.83901037893666186</v>
      </c>
      <c r="AJ23" s="105">
        <f>SUMIFS('OTV-活动'!$G:$G,'OTV-活动'!$A:$A,Market!$B23,'OTV-活动'!$B:$B,Market!$D$7)</f>
        <v>460735</v>
      </c>
      <c r="AK23" s="105">
        <f>SUMIFS('OTV-活动'!$H:$H,'OTV-活动'!$A:$A,Market!$B23,'OTV-活动'!$B:$B,Market!$D$7)</f>
        <v>311380</v>
      </c>
      <c r="AL23" s="105">
        <f>SUMIFS('OTV-活动'!$I:$I,'OTV-活动'!$A:$A,Market!$B23,'OTV-活动'!$B:$B,Market!$D$7)</f>
        <v>228460</v>
      </c>
      <c r="AM23" s="108">
        <f t="shared" ref="AM23:AM32" si="54">IF(AJ23=0,"-",AJ23/$D23)</f>
        <v>0.42333737618758843</v>
      </c>
      <c r="AN23" s="108">
        <f t="shared" ref="AN23:AN32" si="55">IF(AK23=0,"-",AK23/$D23)</f>
        <v>0.28610544498961721</v>
      </c>
      <c r="AO23" s="108">
        <f t="shared" ref="AO23:AO32" si="56">IF(AL23=0,"-",AL23/$D23)</f>
        <v>0.20991601889115533</v>
      </c>
      <c r="AP23" s="4">
        <v>0.48</v>
      </c>
      <c r="AQ23" s="108">
        <f t="shared" ref="AQ23:AQ32" si="57">IF(AL23=0,"-",AO23/$AP23)</f>
        <v>0.43732503935657363</v>
      </c>
      <c r="AR23" s="108">
        <f t="shared" ref="AR23:AR32" si="58">IF(AL23=0,"-",AQ23/$H23)</f>
        <v>1.4367424399067474</v>
      </c>
      <c r="AS23" s="110" t="str">
        <f t="shared" si="34"/>
        <v xml:space="preserve"> </v>
      </c>
      <c r="AT23" s="111">
        <f t="shared" ref="AT23:AT32" si="59">D23*AP23/G23*1000</f>
        <v>51.682152750296794</v>
      </c>
      <c r="AU23" s="112">
        <f t="shared" si="35"/>
        <v>74.253942242094638</v>
      </c>
      <c r="AV23" s="113">
        <f>IFERROR(SUMIFS(Cost!R:R,Cost!$E:$E,Market!$C23),"-")</f>
        <v>50805.123800000001</v>
      </c>
      <c r="AW23" s="114">
        <f t="shared" ref="AW23:AW32" si="60">IF(AL23=0,"-",$AV23/AL23)</f>
        <v>0.22238082727829817</v>
      </c>
      <c r="AX23" s="105">
        <f>SUMIFS('OTT-活动'!$D:$D,'OTT-活动'!$A:$A,Market!$B23,'OTT-活动'!$B:$B,'OTT-活动'!$B$7)</f>
        <v>643430</v>
      </c>
      <c r="AY23" s="105">
        <f>SUMIFS('OTT-活动'!$D:$D,'OTT-活动'!$A:$A,Market!$B23,'OTT-活动'!$B:$B,Market!$D$7)</f>
        <v>119005</v>
      </c>
      <c r="AZ23" s="108">
        <f t="shared" si="6"/>
        <v>0.18495407425827207</v>
      </c>
      <c r="BA23" s="105">
        <f>SUMIFS('OTT-活动'!$D:$D,'OTT-活动'!$A:$A,Market!$B23,'OTT-活动'!$B:$B,Market!$X$9)</f>
        <v>320158</v>
      </c>
      <c r="BB23" s="108">
        <f t="shared" si="7"/>
        <v>0.49758015634956404</v>
      </c>
      <c r="BC23" s="105">
        <f>SUMIFS('OTT-活动'!$F:$F,'OTT-活动'!$A:$A,Market!$B23,'OTT-活动'!$B:$B,'OTT-活动'!$B$6)</f>
        <v>121789</v>
      </c>
      <c r="BD23" s="105">
        <f>SUMIFS('OTT-活动'!$F:$F,'OTT-活动'!$A:$A,Market!$B23,'OTT-活动'!$B:$B,'OTT-活动'!$B$7)</f>
        <v>256284</v>
      </c>
      <c r="BE23" s="105">
        <f>SUMIFS('OTT-活动'!$F:$F,'OTT-活动'!$A:$A,Market!$B23,'OTT-活动'!$B:$B,'OTT-活动'!$B$9)</f>
        <v>45154</v>
      </c>
      <c r="BF23" s="108">
        <f t="shared" si="8"/>
        <v>0.17618735465343136</v>
      </c>
      <c r="BG23" s="105">
        <f>SUMIFS('OTT-活动'!$F:$F,'OTT-活动'!$A:$A,Market!$B23,'OTT-活动'!$B:$B,'OTT-活动'!$B$8)</f>
        <v>124773</v>
      </c>
      <c r="BH23" s="108">
        <f t="shared" si="9"/>
        <v>0.48685442711991384</v>
      </c>
      <c r="BI23" s="105">
        <f>SUMIFS('OTT-活动'!F:F,'OTT-活动'!$A:$A,Market!$B23,'OTT-活动'!$B:$B,Market!$D$7)</f>
        <v>45154</v>
      </c>
      <c r="BJ23" s="105">
        <f>SUMIFS('OTT-活动'!G:G,'OTT-活动'!$A:$A,Market!$B23,'OTT-活动'!$B:$B,Market!$D$7)</f>
        <v>30307</v>
      </c>
      <c r="BK23" s="105">
        <f>SUMIFS('OTT-活动'!H:H,'OTT-活动'!$A:$A,Market!$B23,'OTT-活动'!$B:$B,Market!$D$7)</f>
        <v>21015</v>
      </c>
      <c r="BL23" s="108">
        <f t="shared" si="36"/>
        <v>4.6881975866486979E-2</v>
      </c>
      <c r="BM23" s="108">
        <f t="shared" si="37"/>
        <v>3.1466803441237118E-2</v>
      </c>
      <c r="BN23" s="108">
        <f t="shared" si="38"/>
        <v>2.1819212535638566E-2</v>
      </c>
      <c r="BO23" s="112">
        <f t="shared" si="11"/>
        <v>60.893098782138026</v>
      </c>
      <c r="BP23" s="113">
        <f>IFERROR(SUMIFS(Cost!AE:AE,Cost!$E:$E,Market!$C23),"-")</f>
        <v>11048.022832000001</v>
      </c>
      <c r="BQ23" s="114">
        <f t="shared" si="12"/>
        <v>0.52572081046871288</v>
      </c>
      <c r="BR23" s="184">
        <v>0.211112093699587</v>
      </c>
      <c r="BS23" s="4">
        <v>0.55000000000000004</v>
      </c>
      <c r="BT23" s="108">
        <f t="shared" si="13"/>
        <v>0.38384017036288542</v>
      </c>
      <c r="BU23" s="108">
        <f t="shared" si="14"/>
        <v>1.2666600436657407</v>
      </c>
      <c r="BV23" s="110" t="str">
        <f t="shared" si="15"/>
        <v xml:space="preserve"> </v>
      </c>
      <c r="BW23" s="181">
        <v>239823.33844273083</v>
      </c>
      <c r="BX23" s="182">
        <f t="shared" si="16"/>
        <v>70.085830258798694</v>
      </c>
      <c r="BY23" s="113">
        <f>IFERROR(SUMIFS(Cost!$AF:$AF,Cost!$E:$E,Market!$C23),"-")</f>
        <v>61853.146632000004</v>
      </c>
      <c r="BZ23" s="183">
        <f t="shared" ref="BZ23:BZ32" si="61">BY23/BW23</f>
        <v>0.25791129017566555</v>
      </c>
      <c r="CA23" s="115">
        <f t="shared" si="40"/>
        <v>1352487</v>
      </c>
    </row>
    <row r="24" spans="1:79" s="115" customFormat="1" ht="14.25" customHeight="1">
      <c r="A24" s="102"/>
      <c r="B24" s="103" t="s">
        <v>201</v>
      </c>
      <c r="C24" s="103" t="s">
        <v>209</v>
      </c>
      <c r="D24" s="218">
        <f>SUMIFS('OTV-活动'!$C:$C,'OTV-活动'!$B:$B,Market!$D$7,'OTV-活动'!$A:$A,Market!$B24)</f>
        <v>770258</v>
      </c>
      <c r="E24" s="218">
        <f>SUMIFS('OTT-活动'!$C:$C,'OTT-活动'!$B:$B,Market!$D$7,'OTT-活动'!$A:$A,Market!$B24)</f>
        <v>677663</v>
      </c>
      <c r="F24" s="105">
        <f>SUMIFS('OTV-活动'!$D:$D,'OTV-活动'!$A:$A,Market!$B24,'OTV-活动'!$B:$B,'OTV-活动'!$B$6)</f>
        <v>1572638</v>
      </c>
      <c r="G24" s="106">
        <f t="shared" si="41"/>
        <v>8585000</v>
      </c>
      <c r="H24" s="108">
        <f t="shared" si="42"/>
        <v>0.1831843913803145</v>
      </c>
      <c r="I24" s="105">
        <f>SUMIFS('OTT-活动'!$D:$D,'OTT-活动'!$B:$B,'OTT-活动'!$B$6,'OTT-活动'!$A:$A,Market!$B24)</f>
        <v>230769</v>
      </c>
      <c r="J24" s="106">
        <f>SUMIFS(Spotplan!$E:$E,Spotplan!$C:$C,Market!$C24,Spotplan!$A:$A,"OTT")</f>
        <v>704000</v>
      </c>
      <c r="K24" s="107">
        <f t="shared" si="19"/>
        <v>0.32779687499999999</v>
      </c>
      <c r="L24" s="105">
        <f t="shared" si="20"/>
        <v>1803407</v>
      </c>
      <c r="M24" s="106">
        <f>SUMIFS(Spotplan!$E:$E,Spotplan!$C:$C,Market!$C24)</f>
        <v>9289000</v>
      </c>
      <c r="N24" s="107">
        <f t="shared" si="21"/>
        <v>0.19414436430186241</v>
      </c>
      <c r="O24" s="105">
        <f>SUMIFS('OTV-活动'!$E:$E,'OTV-活动'!$A:$A,Market!$B24,'OTV-活动'!$B:$B,'OTV-活动'!$B$6)</f>
        <v>53315</v>
      </c>
      <c r="P24" s="108">
        <f t="shared" si="43"/>
        <v>3.3901635341381804E-2</v>
      </c>
      <c r="Q24" s="105">
        <f>SUMIFS('OTV-活动'!$D:$D,'OTV-活动'!$A:$A,Market!$B24,'OTV-活动'!$B:$B,'OTV-活动'!$B$7)</f>
        <v>1572638</v>
      </c>
      <c r="R24" s="108">
        <f t="shared" si="44"/>
        <v>1</v>
      </c>
      <c r="S24" s="105">
        <f>SUMIFS('OTV-活动'!$D:$D,'OTV-活动'!$A:$A,Market!$B24,'OTV-活动'!$B:$B,Market!$D$7)</f>
        <v>762981</v>
      </c>
      <c r="T24" s="108">
        <f t="shared" si="45"/>
        <v>0.48515996688366936</v>
      </c>
      <c r="U24" s="108">
        <v>0.3</v>
      </c>
      <c r="V24" s="108">
        <f t="shared" si="46"/>
        <v>1.6171998896122313</v>
      </c>
      <c r="W24" s="109">
        <f t="shared" si="47"/>
        <v>99.055251616990674</v>
      </c>
      <c r="X24" s="105">
        <f>SUMIFS('OTV-活动'!$D:$D,'OTV-活动'!$A:$A,Market!$B24,'OTV-活动'!$B:$B,Market!$X$9)</f>
        <v>1513756</v>
      </c>
      <c r="Y24" s="108">
        <f t="shared" si="48"/>
        <v>0.96255845273991858</v>
      </c>
      <c r="Z24" s="108">
        <v>0.8</v>
      </c>
      <c r="AA24" s="108">
        <f t="shared" si="49"/>
        <v>1.2031980659248982</v>
      </c>
      <c r="AB24" s="109">
        <f t="shared" si="50"/>
        <v>196.52583939407316</v>
      </c>
      <c r="AC24" s="105">
        <f>SUMIFS('OTV-活动'!$F:$F,'OTV-活动'!$A:$A,Market!$B24,'OTV-活动'!$B:$B,'OTV-活动'!$B$6)</f>
        <v>622567</v>
      </c>
      <c r="AD24" s="105">
        <f>SUMIFS('OTV-活动'!$F:$F,'OTV-活动'!$A:$A,Market!$B24,'OTV-活动'!$B:$B,'OTV-活动'!$B$7)</f>
        <v>622567</v>
      </c>
      <c r="AE24" s="108">
        <f t="shared" si="51"/>
        <v>1</v>
      </c>
      <c r="AF24" s="105">
        <f>SUMIFS('OTV-活动'!$F:$F,'OTV-活动'!$A:$A,Market!$B24,'OTV-活动'!$B:$B,Market!$D$7)</f>
        <v>285838</v>
      </c>
      <c r="AG24" s="108">
        <f t="shared" si="52"/>
        <v>0.45912809384371484</v>
      </c>
      <c r="AH24" s="105">
        <f>SUMIFS('OTV-活动'!$F:$F,'OTV-活动'!$A:$A,Market!$B24,'OTV-活动'!$B:$B,Market!$AH$9)</f>
        <v>571474</v>
      </c>
      <c r="AI24" s="108">
        <f t="shared" si="53"/>
        <v>0.91793172461759132</v>
      </c>
      <c r="AJ24" s="105">
        <f>SUMIFS('OTV-活动'!$G:$G,'OTV-活动'!$A:$A,Market!$B24,'OTV-活动'!$B:$B,Market!$D$7)</f>
        <v>285838</v>
      </c>
      <c r="AK24" s="105">
        <f>SUMIFS('OTV-活动'!$H:$H,'OTV-活动'!$A:$A,Market!$B24,'OTV-活动'!$B:$B,Market!$D$7)</f>
        <v>218545</v>
      </c>
      <c r="AL24" s="105">
        <f>SUMIFS('OTV-活动'!$I:$I,'OTV-活动'!$A:$A,Market!$B24,'OTV-活动'!$B:$B,Market!$D$7)</f>
        <v>152988</v>
      </c>
      <c r="AM24" s="108">
        <f t="shared" si="54"/>
        <v>0.37109384128434886</v>
      </c>
      <c r="AN24" s="108">
        <f t="shared" si="55"/>
        <v>0.2837296074821683</v>
      </c>
      <c r="AO24" s="108">
        <f t="shared" si="56"/>
        <v>0.19861916396843654</v>
      </c>
      <c r="AP24" s="4">
        <v>0.49</v>
      </c>
      <c r="AQ24" s="108">
        <f t="shared" si="57"/>
        <v>0.40534523258864602</v>
      </c>
      <c r="AR24" s="108">
        <f t="shared" si="58"/>
        <v>2.2127716752192979</v>
      </c>
      <c r="AS24" s="110" t="str">
        <f t="shared" si="34"/>
        <v xml:space="preserve"> </v>
      </c>
      <c r="AT24" s="111">
        <f t="shared" si="59"/>
        <v>43.963473500291201</v>
      </c>
      <c r="AU24" s="112">
        <f t="shared" si="35"/>
        <v>97.28112890569858</v>
      </c>
      <c r="AV24" s="113">
        <f>IFERROR(SUMIFS(Cost!R:R,Cost!$E:$E,Market!$C24),"-")</f>
        <v>24355.388095999999</v>
      </c>
      <c r="AW24" s="114">
        <f t="shared" si="60"/>
        <v>0.15919802923105078</v>
      </c>
      <c r="AX24" s="105">
        <f>SUMIFS('OTT-活动'!$D:$D,'OTT-活动'!$A:$A,Market!$B24,'OTT-活动'!$B:$B,'OTT-活动'!$B$7)</f>
        <v>468041</v>
      </c>
      <c r="AY24" s="105">
        <f>SUMIFS('OTT-活动'!$D:$D,'OTT-活动'!$A:$A,Market!$B24,'OTT-活动'!$B:$B,Market!$D$7)</f>
        <v>77181</v>
      </c>
      <c r="AZ24" s="108">
        <f t="shared" si="6"/>
        <v>0.16490222010464894</v>
      </c>
      <c r="BA24" s="105">
        <f>SUMIFS('OTT-活动'!$D:$D,'OTT-活动'!$A:$A,Market!$B24,'OTT-活动'!$B:$B,Market!$X$9)</f>
        <v>232939</v>
      </c>
      <c r="BB24" s="108">
        <f t="shared" si="7"/>
        <v>0.49768930499678449</v>
      </c>
      <c r="BC24" s="105">
        <f>SUMIFS('OTT-活动'!$F:$F,'OTT-活动'!$A:$A,Market!$B24,'OTT-活动'!$B:$B,'OTT-活动'!$B$6)</f>
        <v>76610</v>
      </c>
      <c r="BD24" s="105">
        <f>SUMIFS('OTT-活动'!$F:$F,'OTT-活动'!$A:$A,Market!$B24,'OTT-活动'!$B:$B,'OTT-活动'!$B$7)</f>
        <v>178910</v>
      </c>
      <c r="BE24" s="105">
        <f>SUMIFS('OTT-活动'!$F:$F,'OTT-活动'!$A:$A,Market!$B24,'OTT-活动'!$B:$B,'OTT-活动'!$B$9)</f>
        <v>27525</v>
      </c>
      <c r="BF24" s="108">
        <f t="shared" si="8"/>
        <v>0.15384830361634341</v>
      </c>
      <c r="BG24" s="105">
        <f>SUMIFS('OTT-活动'!$F:$F,'OTT-活动'!$A:$A,Market!$B24,'OTT-活动'!$B:$B,'OTT-活动'!$B$8)</f>
        <v>87549</v>
      </c>
      <c r="BH24" s="108">
        <f t="shared" si="9"/>
        <v>0.48934659884858311</v>
      </c>
      <c r="BI24" s="105">
        <f>SUMIFS('OTT-活动'!F:F,'OTT-活动'!$A:$A,Market!$B24,'OTT-活动'!$B:$B,Market!$D$7)</f>
        <v>27525</v>
      </c>
      <c r="BJ24" s="105">
        <f>SUMIFS('OTT-活动'!G:G,'OTT-活动'!$A:$A,Market!$B24,'OTT-活动'!$B:$B,Market!$D$7)</f>
        <v>19239</v>
      </c>
      <c r="BK24" s="105">
        <f>SUMIFS('OTT-活动'!H:H,'OTT-活动'!$A:$A,Market!$B24,'OTT-活动'!$B:$B,Market!$D$7)</f>
        <v>14227</v>
      </c>
      <c r="BL24" s="108">
        <f t="shared" si="36"/>
        <v>4.0617534084050624E-2</v>
      </c>
      <c r="BM24" s="108">
        <f t="shared" si="37"/>
        <v>2.839021755651408E-2</v>
      </c>
      <c r="BN24" s="108">
        <f t="shared" si="38"/>
        <v>2.0994210986876958E-2</v>
      </c>
      <c r="BO24" s="112">
        <f t="shared" si="11"/>
        <v>61.650394983728319</v>
      </c>
      <c r="BP24" s="113">
        <f>IFERROR(SUMIFS(Cost!AE:AE,Cost!$E:$E,Market!$C24),"-")</f>
        <v>5070.7080000000005</v>
      </c>
      <c r="BQ24" s="114">
        <f t="shared" si="12"/>
        <v>0.35641442327967954</v>
      </c>
      <c r="BR24" s="184">
        <v>0.19986752850636041</v>
      </c>
      <c r="BS24" s="4">
        <v>0.55000000000000004</v>
      </c>
      <c r="BT24" s="108">
        <f t="shared" si="13"/>
        <v>0.36339550637520074</v>
      </c>
      <c r="BU24" s="108">
        <f t="shared" si="14"/>
        <v>1.8717798360099744</v>
      </c>
      <c r="BV24" s="110" t="str">
        <f t="shared" si="15"/>
        <v xml:space="preserve"> </v>
      </c>
      <c r="BW24" s="181">
        <v>153897.99694989753</v>
      </c>
      <c r="BX24" s="182">
        <f t="shared" si="16"/>
        <v>85.337362530974715</v>
      </c>
      <c r="BY24" s="113">
        <f>IFERROR(SUMIFS(Cost!$AF:$AF,Cost!$E:$E,Market!$C24),"-")</f>
        <v>29426.096096000001</v>
      </c>
      <c r="BZ24" s="183">
        <f t="shared" si="61"/>
        <v>0.19120519226497701</v>
      </c>
      <c r="CA24" s="115">
        <f t="shared" si="40"/>
        <v>840162</v>
      </c>
    </row>
    <row r="25" spans="1:79" s="115" customFormat="1" ht="14.25" customHeight="1">
      <c r="A25" s="102"/>
      <c r="B25" s="103" t="s">
        <v>147</v>
      </c>
      <c r="C25" s="103" t="s">
        <v>130</v>
      </c>
      <c r="D25" s="218">
        <f>SUMIFS('OTV-活动'!$C:$C,'OTV-活动'!$B:$B,Market!$D$7,'OTV-活动'!$A:$A,Market!$B25)</f>
        <v>1496456</v>
      </c>
      <c r="E25" s="218">
        <f>SUMIFS('OTT-活动'!$C:$C,'OTT-活动'!$B:$B,Market!$D$7,'OTT-活动'!$A:$A,Market!$B25)</f>
        <v>1317111</v>
      </c>
      <c r="F25" s="105">
        <f>SUMIFS('OTV-活动'!$D:$D,'OTV-活动'!$A:$A,Market!$B25,'OTV-活动'!$B:$B,'OTV-活动'!$B$6)</f>
        <v>4281509</v>
      </c>
      <c r="G25" s="106">
        <f t="shared" si="41"/>
        <v>13159000</v>
      </c>
      <c r="H25" s="108">
        <f t="shared" si="42"/>
        <v>0.32536735314233606</v>
      </c>
      <c r="I25" s="105">
        <f>SUMIFS('OTT-活动'!$D:$D,'OTT-活动'!$B:$B,'OTT-活动'!$B$6,'OTT-活动'!$A:$A,Market!$B25)</f>
        <v>344510</v>
      </c>
      <c r="J25" s="106">
        <f>SUMIFS(Spotplan!$E:$E,Spotplan!$C:$C,Market!$C25,Spotplan!$A:$A,"OTT")</f>
        <v>1048000</v>
      </c>
      <c r="K25" s="107">
        <f t="shared" si="19"/>
        <v>0.32873091603053434</v>
      </c>
      <c r="L25" s="105">
        <f t="shared" si="20"/>
        <v>4626019</v>
      </c>
      <c r="M25" s="106">
        <f>SUMIFS(Spotplan!$E:$E,Spotplan!$C:$C,Market!$C25)</f>
        <v>14207000</v>
      </c>
      <c r="N25" s="107">
        <f t="shared" si="21"/>
        <v>0.32561547124656859</v>
      </c>
      <c r="O25" s="105">
        <f>SUMIFS('OTV-活动'!$E:$E,'OTV-活动'!$A:$A,Market!$B25,'OTV-活动'!$B:$B,'OTV-活动'!$B$6)</f>
        <v>131471</v>
      </c>
      <c r="P25" s="108">
        <f t="shared" si="43"/>
        <v>3.0706697101419149E-2</v>
      </c>
      <c r="Q25" s="105">
        <f>SUMIFS('OTV-活动'!$D:$D,'OTV-活动'!$A:$A,Market!$B25,'OTV-活动'!$B:$B,'OTV-活动'!$B$7)</f>
        <v>4281509</v>
      </c>
      <c r="R25" s="108">
        <f t="shared" si="44"/>
        <v>1</v>
      </c>
      <c r="S25" s="105">
        <f>SUMIFS('OTV-活动'!$D:$D,'OTV-活动'!$A:$A,Market!$B25,'OTV-活动'!$B:$B,Market!$D$7)</f>
        <v>1315358</v>
      </c>
      <c r="T25" s="108">
        <f t="shared" si="45"/>
        <v>0.3072183195223927</v>
      </c>
      <c r="U25" s="108">
        <v>0.3</v>
      </c>
      <c r="V25" s="108">
        <f t="shared" si="46"/>
        <v>1.0240610650746425</v>
      </c>
      <c r="W25" s="109">
        <f t="shared" si="47"/>
        <v>87.898207498249192</v>
      </c>
      <c r="X25" s="105">
        <f>SUMIFS('OTV-活动'!$D:$D,'OTV-活动'!$A:$A,Market!$B25,'OTV-活动'!$B:$B,Market!$X$9)</f>
        <v>3739374</v>
      </c>
      <c r="Y25" s="108">
        <f t="shared" si="48"/>
        <v>0.873377587201148</v>
      </c>
      <c r="Z25" s="108">
        <v>0.8</v>
      </c>
      <c r="AA25" s="108">
        <f t="shared" si="49"/>
        <v>1.0917219840014349</v>
      </c>
      <c r="AB25" s="109">
        <f t="shared" si="50"/>
        <v>249.88198784327773</v>
      </c>
      <c r="AC25" s="105">
        <f>SUMIFS('OTV-活动'!$F:$F,'OTV-活动'!$A:$A,Market!$B25,'OTV-活动'!$B:$B,'OTV-活动'!$B$6)</f>
        <v>1781866</v>
      </c>
      <c r="AD25" s="105">
        <f>SUMIFS('OTV-活动'!$F:$F,'OTV-活动'!$A:$A,Market!$B25,'OTV-活动'!$B:$B,'OTV-活动'!$B$7)</f>
        <v>1781866</v>
      </c>
      <c r="AE25" s="108">
        <f t="shared" si="51"/>
        <v>1</v>
      </c>
      <c r="AF25" s="105">
        <f>SUMIFS('OTV-活动'!$F:$F,'OTV-活动'!$A:$A,Market!$B25,'OTV-活动'!$B:$B,Market!$D$7)</f>
        <v>550522</v>
      </c>
      <c r="AG25" s="108">
        <f t="shared" si="52"/>
        <v>0.30895813714387055</v>
      </c>
      <c r="AH25" s="105">
        <f>SUMIFS('OTV-活动'!$F:$F,'OTV-活动'!$A:$A,Market!$B25,'OTV-活动'!$B:$B,Market!$AH$9)</f>
        <v>1491498</v>
      </c>
      <c r="AI25" s="108">
        <f t="shared" si="53"/>
        <v>0.83704274058767603</v>
      </c>
      <c r="AJ25" s="105">
        <f>SUMIFS('OTV-活动'!$G:$G,'OTV-活动'!$A:$A,Market!$B25,'OTV-活动'!$B:$B,Market!$D$7)</f>
        <v>550522</v>
      </c>
      <c r="AK25" s="105">
        <f>SUMIFS('OTV-活动'!$H:$H,'OTV-活动'!$A:$A,Market!$B25,'OTV-活动'!$B:$B,Market!$D$7)</f>
        <v>307258</v>
      </c>
      <c r="AL25" s="105">
        <f>SUMIFS('OTV-活动'!$I:$I,'OTV-活动'!$A:$A,Market!$B25,'OTV-活动'!$B:$B,Market!$D$7)</f>
        <v>212902</v>
      </c>
      <c r="AM25" s="108">
        <f t="shared" si="54"/>
        <v>0.36788385358473619</v>
      </c>
      <c r="AN25" s="108">
        <f t="shared" si="55"/>
        <v>0.20532377831356219</v>
      </c>
      <c r="AO25" s="108">
        <f t="shared" si="56"/>
        <v>0.14227080515564774</v>
      </c>
      <c r="AP25" s="4">
        <v>0.52</v>
      </c>
      <c r="AQ25" s="108">
        <f t="shared" si="57"/>
        <v>0.27359770222239949</v>
      </c>
      <c r="AR25" s="108">
        <f t="shared" si="58"/>
        <v>0.84088861276352678</v>
      </c>
      <c r="AS25" s="110" t="str">
        <f t="shared" si="34"/>
        <v>东莞</v>
      </c>
      <c r="AT25" s="111">
        <f t="shared" si="59"/>
        <v>59.134973782202295</v>
      </c>
      <c r="AU25" s="112">
        <f t="shared" si="35"/>
        <v>49.725926069523616</v>
      </c>
      <c r="AV25" s="113">
        <f>IFERROR(SUMIFS(Cost!R:R,Cost!$E:$E,Market!$C25),"-")</f>
        <v>54896.743999999999</v>
      </c>
      <c r="AW25" s="114">
        <f t="shared" si="60"/>
        <v>0.25784982762021963</v>
      </c>
      <c r="AX25" s="105">
        <f>SUMIFS('OTT-活动'!$D:$D,'OTT-活动'!$A:$A,Market!$B25,'OTT-活动'!$B:$B,'OTT-活动'!$B$7)</f>
        <v>735190</v>
      </c>
      <c r="AY25" s="105">
        <f>SUMIFS('OTT-活动'!$D:$D,'OTT-活动'!$A:$A,Market!$B25,'OTT-活动'!$B:$B,Market!$D$7)</f>
        <v>167515</v>
      </c>
      <c r="AZ25" s="108">
        <f t="shared" si="6"/>
        <v>0.22785266393721351</v>
      </c>
      <c r="BA25" s="105">
        <f>SUMIFS('OTT-活动'!$D:$D,'OTT-活动'!$A:$A,Market!$B25,'OTT-活动'!$B:$B,Market!$X$9)</f>
        <v>351548</v>
      </c>
      <c r="BB25" s="108">
        <f t="shared" si="7"/>
        <v>0.47817298929528423</v>
      </c>
      <c r="BC25" s="105">
        <f>SUMIFS('OTT-活动'!$F:$F,'OTT-活动'!$A:$A,Market!$B25,'OTT-活动'!$B:$B,'OTT-活动'!$B$6)</f>
        <v>124529</v>
      </c>
      <c r="BD25" s="105">
        <f>SUMIFS('OTT-活动'!$F:$F,'OTT-活动'!$A:$A,Market!$B25,'OTT-活动'!$B:$B,'OTT-活动'!$B$7)</f>
        <v>303145</v>
      </c>
      <c r="BE25" s="105">
        <f>SUMIFS('OTT-活动'!$F:$F,'OTT-活动'!$A:$A,Market!$B25,'OTT-活动'!$B:$B,'OTT-活动'!$B$9)</f>
        <v>66454</v>
      </c>
      <c r="BF25" s="108">
        <f t="shared" si="8"/>
        <v>0.21921522703656665</v>
      </c>
      <c r="BG25" s="105">
        <f>SUMIFS('OTT-活动'!$F:$F,'OTT-活动'!$A:$A,Market!$B25,'OTT-活动'!$B:$B,'OTT-活动'!$B$8)</f>
        <v>141648</v>
      </c>
      <c r="BH25" s="108">
        <f t="shared" si="9"/>
        <v>0.46726154150653976</v>
      </c>
      <c r="BI25" s="105">
        <f>SUMIFS('OTT-活动'!F:F,'OTT-活动'!$A:$A,Market!$B25,'OTT-活动'!$B:$B,Market!$D$7)</f>
        <v>66454</v>
      </c>
      <c r="BJ25" s="105">
        <f>SUMIFS('OTT-活动'!G:G,'OTT-活动'!$A:$A,Market!$B25,'OTT-活动'!$B:$B,Market!$D$7)</f>
        <v>43160</v>
      </c>
      <c r="BK25" s="105">
        <f>SUMIFS('OTT-活动'!H:H,'OTT-活动'!$A:$A,Market!$B25,'OTT-活动'!$B:$B,Market!$D$7)</f>
        <v>29633</v>
      </c>
      <c r="BL25" s="108">
        <f t="shared" si="36"/>
        <v>5.045436565331244E-2</v>
      </c>
      <c r="BM25" s="108">
        <f t="shared" si="37"/>
        <v>3.2768688440078325E-2</v>
      </c>
      <c r="BN25" s="108">
        <f t="shared" si="38"/>
        <v>2.2498483423189084E-2</v>
      </c>
      <c r="BO25" s="112">
        <f t="shared" si="11"/>
        <v>86.014919741081542</v>
      </c>
      <c r="BP25" s="113">
        <f>IFERROR(SUMIFS(Cost!AE:AE,Cost!$E:$E,Market!$C25),"-")</f>
        <v>8507.3556719999997</v>
      </c>
      <c r="BQ25" s="114">
        <f t="shared" si="12"/>
        <v>0.28709059737454862</v>
      </c>
      <c r="BR25" s="184">
        <v>0.14282031995858585</v>
      </c>
      <c r="BS25" s="4">
        <v>0.55000000000000004</v>
      </c>
      <c r="BT25" s="108">
        <f t="shared" si="13"/>
        <v>0.25967330901561064</v>
      </c>
      <c r="BU25" s="108">
        <f t="shared" si="14"/>
        <v>0.79748455447000555</v>
      </c>
      <c r="BV25" s="110" t="str">
        <f t="shared" si="15"/>
        <v>东莞</v>
      </c>
      <c r="BW25" s="181">
        <v>232225.84025266059</v>
      </c>
      <c r="BX25" s="182">
        <f t="shared" si="16"/>
        <v>50.19993222091405</v>
      </c>
      <c r="BY25" s="113">
        <f>IFERROR(SUMIFS(Cost!$AF:$AF,Cost!$E:$E,Market!$C25),"-")</f>
        <v>63404.099671999997</v>
      </c>
      <c r="BZ25" s="183">
        <f t="shared" si="61"/>
        <v>0.27302775437486476</v>
      </c>
      <c r="CA25" s="115">
        <f t="shared" si="40"/>
        <v>1482873</v>
      </c>
    </row>
    <row r="26" spans="1:79" s="115" customFormat="1" ht="14.25" customHeight="1">
      <c r="A26" s="102"/>
      <c r="B26" s="103" t="s">
        <v>138</v>
      </c>
      <c r="C26" s="103" t="s">
        <v>119</v>
      </c>
      <c r="D26" s="218">
        <f>SUMIFS('OTV-活动'!$C:$C,'OTV-活动'!$B:$B,Market!$D$7,'OTV-活动'!$A:$A,Market!$B26)</f>
        <v>963994</v>
      </c>
      <c r="E26" s="218">
        <f>SUMIFS('OTT-活动'!$C:$C,'OTT-活动'!$B:$B,Market!$D$7,'OTT-活动'!$A:$A,Market!$B26)</f>
        <v>846008</v>
      </c>
      <c r="F26" s="105">
        <f>SUMIFS('OTV-活动'!$D:$D,'OTV-活动'!$A:$A,Market!$B26,'OTV-活动'!$B:$B,'OTV-活动'!$B$6)</f>
        <v>2485450</v>
      </c>
      <c r="G26" s="106">
        <f t="shared" si="41"/>
        <v>9258000</v>
      </c>
      <c r="H26" s="108">
        <f t="shared" si="42"/>
        <v>0.26846511125513067</v>
      </c>
      <c r="I26" s="105">
        <f>SUMIFS('OTT-活动'!$D:$D,'OTT-活动'!$B:$B,'OTT-活动'!$B$6,'OTT-活动'!$A:$A,Market!$B26)</f>
        <v>136952</v>
      </c>
      <c r="J26" s="106">
        <f>SUMIFS(Spotplan!$E:$E,Spotplan!$C:$C,Market!$C26,Spotplan!$A:$A,"OTT")</f>
        <v>388000</v>
      </c>
      <c r="K26" s="107">
        <f t="shared" si="19"/>
        <v>0.35296907216494844</v>
      </c>
      <c r="L26" s="105">
        <f t="shared" si="20"/>
        <v>2622402</v>
      </c>
      <c r="M26" s="106">
        <f>SUMIFS(Spotplan!$E:$E,Spotplan!$C:$C,Market!$C26)</f>
        <v>9646000</v>
      </c>
      <c r="N26" s="107">
        <f t="shared" si="21"/>
        <v>0.27186419241136223</v>
      </c>
      <c r="O26" s="105">
        <f>SUMIFS('OTV-活动'!$E:$E,'OTV-活动'!$A:$A,Market!$B26,'OTV-活动'!$B:$B,'OTV-活动'!$B$6)</f>
        <v>68378</v>
      </c>
      <c r="P26" s="108">
        <f t="shared" si="43"/>
        <v>2.751131585829528E-2</v>
      </c>
      <c r="Q26" s="105">
        <f>SUMIFS('OTV-活动'!$D:$D,'OTV-活动'!$A:$A,Market!$B26,'OTV-活动'!$B:$B,'OTV-活动'!$B$7)</f>
        <v>2485450</v>
      </c>
      <c r="R26" s="108">
        <f t="shared" si="44"/>
        <v>1</v>
      </c>
      <c r="S26" s="105">
        <f>SUMIFS('OTV-活动'!$D:$D,'OTV-活动'!$A:$A,Market!$B26,'OTV-活动'!$B:$B,Market!$D$7)</f>
        <v>932598</v>
      </c>
      <c r="T26" s="108">
        <f t="shared" si="45"/>
        <v>0.37522299784747226</v>
      </c>
      <c r="U26" s="108">
        <v>0.3</v>
      </c>
      <c r="V26" s="108">
        <f t="shared" si="46"/>
        <v>1.250743326158241</v>
      </c>
      <c r="W26" s="109">
        <f t="shared" si="47"/>
        <v>96.743133256016094</v>
      </c>
      <c r="X26" s="105">
        <f>SUMIFS('OTV-活动'!$D:$D,'OTV-活动'!$A:$A,Market!$B26,'OTV-活动'!$B:$B,Market!$X$9)</f>
        <v>1817625</v>
      </c>
      <c r="Y26" s="108">
        <f t="shared" si="48"/>
        <v>0.7313062020961999</v>
      </c>
      <c r="Z26" s="108">
        <v>0.8</v>
      </c>
      <c r="AA26" s="108">
        <f t="shared" si="49"/>
        <v>0.91413275262024984</v>
      </c>
      <c r="AB26" s="109">
        <f t="shared" si="50"/>
        <v>188.55148476027858</v>
      </c>
      <c r="AC26" s="105">
        <f>SUMIFS('OTV-活动'!$F:$F,'OTV-活动'!$A:$A,Market!$B26,'OTV-活动'!$B:$B,'OTV-活动'!$B$6)</f>
        <v>945633</v>
      </c>
      <c r="AD26" s="105">
        <f>SUMIFS('OTV-活动'!$F:$F,'OTV-活动'!$A:$A,Market!$B26,'OTV-活动'!$B:$B,'OTV-活动'!$B$7)</f>
        <v>945633</v>
      </c>
      <c r="AE26" s="108">
        <f t="shared" si="51"/>
        <v>1</v>
      </c>
      <c r="AF26" s="105">
        <f>SUMIFS('OTV-活动'!$F:$F,'OTV-活动'!$A:$A,Market!$B26,'OTV-活动'!$B:$B,Market!$D$7)</f>
        <v>399598</v>
      </c>
      <c r="AG26" s="108">
        <f t="shared" si="52"/>
        <v>0.42257197030983479</v>
      </c>
      <c r="AH26" s="105">
        <f>SUMIFS('OTV-活动'!$F:$F,'OTV-活动'!$A:$A,Market!$B26,'OTV-活动'!$B:$B,Market!$AH$9)</f>
        <v>716571</v>
      </c>
      <c r="AI26" s="108">
        <f t="shared" si="53"/>
        <v>0.75776860579104155</v>
      </c>
      <c r="AJ26" s="105">
        <f>SUMIFS('OTV-活动'!$G:$G,'OTV-活动'!$A:$A,Market!$B26,'OTV-活动'!$B:$B,Market!$D$7)</f>
        <v>399598</v>
      </c>
      <c r="AK26" s="105">
        <f>SUMIFS('OTV-活动'!$H:$H,'OTV-活动'!$A:$A,Market!$B26,'OTV-活动'!$B:$B,Market!$D$7)</f>
        <v>230460</v>
      </c>
      <c r="AL26" s="105">
        <f>SUMIFS('OTV-活动'!$I:$I,'OTV-活动'!$A:$A,Market!$B26,'OTV-活动'!$B:$B,Market!$D$7)</f>
        <v>111960</v>
      </c>
      <c r="AM26" s="108">
        <f t="shared" si="54"/>
        <v>0.41452332690867372</v>
      </c>
      <c r="AN26" s="108">
        <f t="shared" si="55"/>
        <v>0.23906787801583829</v>
      </c>
      <c r="AO26" s="108">
        <f t="shared" si="56"/>
        <v>0.11614180171245879</v>
      </c>
      <c r="AP26" s="4">
        <v>0.52</v>
      </c>
      <c r="AQ26" s="108">
        <f t="shared" si="57"/>
        <v>0.22334961867780537</v>
      </c>
      <c r="AR26" s="108">
        <f t="shared" si="58"/>
        <v>0.8319502583914874</v>
      </c>
      <c r="AS26" s="110" t="str">
        <f t="shared" si="34"/>
        <v>佛山</v>
      </c>
      <c r="AT26" s="111">
        <f t="shared" si="59"/>
        <v>54.14526679628429</v>
      </c>
      <c r="AU26" s="112">
        <f t="shared" si="35"/>
        <v>45.046168701844742</v>
      </c>
      <c r="AV26" s="113">
        <f>IFERROR(SUMIFS(Cost!R:R,Cost!$E:$E,Market!$C26),"-")</f>
        <v>36849.344063999997</v>
      </c>
      <c r="AW26" s="114">
        <f t="shared" si="60"/>
        <v>0.32912954683815648</v>
      </c>
      <c r="AX26" s="105">
        <f>SUMIFS('OTT-活动'!$D:$D,'OTT-活动'!$A:$A,Market!$B26,'OTT-活动'!$B:$B,'OTT-活动'!$B$7)</f>
        <v>285926</v>
      </c>
      <c r="AY26" s="105">
        <f>SUMIFS('OTT-活动'!$D:$D,'OTT-活动'!$A:$A,Market!$B26,'OTT-活动'!$B:$B,Market!$D$7)</f>
        <v>54825</v>
      </c>
      <c r="AZ26" s="108">
        <f t="shared" si="6"/>
        <v>0.19174541664626513</v>
      </c>
      <c r="BA26" s="105">
        <f>SUMIFS('OTT-活动'!$D:$D,'OTT-活动'!$A:$A,Market!$B26,'OTT-活动'!$B:$B,Market!$X$9)</f>
        <v>137068</v>
      </c>
      <c r="BB26" s="108">
        <f t="shared" si="7"/>
        <v>0.47938277736197477</v>
      </c>
      <c r="BC26" s="105">
        <f>SUMIFS('OTT-活动'!$F:$F,'OTT-活动'!$A:$A,Market!$B26,'OTT-活动'!$B:$B,'OTT-活动'!$B$6)</f>
        <v>47876</v>
      </c>
      <c r="BD26" s="105">
        <f>SUMIFS('OTT-活动'!$F:$F,'OTT-活动'!$A:$A,Market!$B26,'OTT-活动'!$B:$B,'OTT-活动'!$B$7)</f>
        <v>114571</v>
      </c>
      <c r="BE26" s="105">
        <f>SUMIFS('OTT-活动'!$F:$F,'OTT-活动'!$A:$A,Market!$B26,'OTT-活动'!$B:$B,'OTT-活动'!$B$9)</f>
        <v>20905</v>
      </c>
      <c r="BF26" s="108">
        <f t="shared" si="8"/>
        <v>0.18246327604716725</v>
      </c>
      <c r="BG26" s="105">
        <f>SUMIFS('OTT-活动'!$F:$F,'OTT-活动'!$A:$A,Market!$B26,'OTT-活动'!$B:$B,'OTT-活动'!$B$8)</f>
        <v>53551</v>
      </c>
      <c r="BH26" s="108">
        <f t="shared" si="9"/>
        <v>0.46740449153799829</v>
      </c>
      <c r="BI26" s="105">
        <f>SUMIFS('OTT-活动'!F:F,'OTT-活动'!$A:$A,Market!$B26,'OTT-活动'!$B:$B,Market!$D$7)</f>
        <v>20905</v>
      </c>
      <c r="BJ26" s="105">
        <f>SUMIFS('OTT-活动'!G:G,'OTT-活动'!$A:$A,Market!$B26,'OTT-活动'!$B:$B,Market!$D$7)</f>
        <v>13843</v>
      </c>
      <c r="BK26" s="105">
        <f>SUMIFS('OTT-活动'!H:H,'OTT-活动'!$A:$A,Market!$B26,'OTT-活动'!$B:$B,Market!$D$7)</f>
        <v>9743</v>
      </c>
      <c r="BL26" s="108">
        <f t="shared" si="36"/>
        <v>2.4710168225359572E-2</v>
      </c>
      <c r="BM26" s="108">
        <f t="shared" si="37"/>
        <v>1.6362729430454557E-2</v>
      </c>
      <c r="BN26" s="108">
        <f t="shared" si="38"/>
        <v>1.1516439560855216E-2</v>
      </c>
      <c r="BO26" s="112">
        <f t="shared" si="11"/>
        <v>71.141713885156847</v>
      </c>
      <c r="BP26" s="113">
        <f>IFERROR(SUMIFS(Cost!AE:AE,Cost!$E:$E,Market!$C26),"-")</f>
        <v>2642.4257119999997</v>
      </c>
      <c r="BQ26" s="114">
        <f t="shared" si="12"/>
        <v>0.27121273858154571</v>
      </c>
      <c r="BR26" s="184">
        <v>0.11482998510737938</v>
      </c>
      <c r="BS26" s="4">
        <v>0.55000000000000004</v>
      </c>
      <c r="BT26" s="108">
        <f t="shared" si="13"/>
        <v>0.20878179110432613</v>
      </c>
      <c r="BU26" s="108">
        <f t="shared" si="14"/>
        <v>0.76796355287722085</v>
      </c>
      <c r="BV26" s="110" t="str">
        <f t="shared" si="15"/>
        <v>佛山</v>
      </c>
      <c r="BW26" s="181">
        <v>120341.82439253358</v>
      </c>
      <c r="BX26" s="182">
        <f t="shared" si="16"/>
        <v>45.889922442300453</v>
      </c>
      <c r="BY26" s="113">
        <f>IFERROR(SUMIFS(Cost!$AF:$AF,Cost!$E:$E,Market!$C26),"-")</f>
        <v>39491.769775999994</v>
      </c>
      <c r="BZ26" s="183">
        <f t="shared" si="61"/>
        <v>0.32816329630490626</v>
      </c>
      <c r="CA26" s="115">
        <f t="shared" si="40"/>
        <v>987423</v>
      </c>
    </row>
    <row r="27" spans="1:79" s="115" customFormat="1" ht="12.4">
      <c r="A27" s="102"/>
      <c r="B27" s="103" t="s">
        <v>141</v>
      </c>
      <c r="C27" s="103" t="s">
        <v>122</v>
      </c>
      <c r="D27" s="218">
        <f>SUMIFS('OTV-活动'!$C:$C,'OTV-活动'!$B:$B,Market!$D$7,'OTV-活动'!$A:$A,Market!$B27)</f>
        <v>879088</v>
      </c>
      <c r="E27" s="218">
        <f>SUMIFS('OTT-活动'!$C:$C,'OTT-活动'!$B:$B,Market!$D$7,'OTT-活动'!$A:$A,Market!$B27)</f>
        <v>624548</v>
      </c>
      <c r="F27" s="105">
        <f>SUMIFS('OTV-活动'!$D:$D,'OTV-活动'!$A:$A,Market!$B27,'OTV-活动'!$B:$B,'OTV-活动'!$B$6)</f>
        <v>2236210</v>
      </c>
      <c r="G27" s="106">
        <f t="shared" si="41"/>
        <v>8039000</v>
      </c>
      <c r="H27" s="108">
        <f t="shared" si="42"/>
        <v>0.27817017041920639</v>
      </c>
      <c r="I27" s="105">
        <f>SUMIFS('OTT-活动'!$D:$D,'OTT-活动'!$B:$B,'OTT-活动'!$B$6,'OTT-活动'!$A:$A,Market!$B27)</f>
        <v>234710</v>
      </c>
      <c r="J27" s="106">
        <f>SUMIFS(Spotplan!$E:$E,Spotplan!$C:$C,Market!$C27,Spotplan!$A:$A,"OTT")</f>
        <v>632000</v>
      </c>
      <c r="K27" s="107">
        <f t="shared" si="19"/>
        <v>0.37137658227848103</v>
      </c>
      <c r="L27" s="105">
        <f t="shared" si="20"/>
        <v>2470920</v>
      </c>
      <c r="M27" s="106">
        <f>SUMIFS(Spotplan!$E:$E,Spotplan!$C:$C,Market!$C27)</f>
        <v>8671000</v>
      </c>
      <c r="N27" s="107">
        <f t="shared" si="21"/>
        <v>0.28496367201014877</v>
      </c>
      <c r="O27" s="105">
        <f>SUMIFS('OTV-活动'!$E:$E,'OTV-活动'!$A:$A,Market!$B27,'OTV-活动'!$B:$B,'OTV-活动'!$B$6)</f>
        <v>72509</v>
      </c>
      <c r="P27" s="108">
        <f t="shared" si="43"/>
        <v>3.2424951145017686E-2</v>
      </c>
      <c r="Q27" s="105">
        <f>SUMIFS('OTV-活动'!$D:$D,'OTV-活动'!$A:$A,Market!$B27,'OTV-活动'!$B:$B,'OTV-活动'!$B$7)</f>
        <v>2236210</v>
      </c>
      <c r="R27" s="108">
        <f t="shared" si="44"/>
        <v>1</v>
      </c>
      <c r="S27" s="105">
        <f>SUMIFS('OTV-活动'!$D:$D,'OTV-活动'!$A:$A,Market!$B27,'OTV-活动'!$B:$B,Market!$D$7)</f>
        <v>904567</v>
      </c>
      <c r="T27" s="108">
        <f t="shared" si="45"/>
        <v>0.4045089682990417</v>
      </c>
      <c r="U27" s="108">
        <v>0.3</v>
      </c>
      <c r="V27" s="108">
        <f t="shared" si="46"/>
        <v>1.3483632276634725</v>
      </c>
      <c r="W27" s="109">
        <f t="shared" si="47"/>
        <v>102.89834464808985</v>
      </c>
      <c r="X27" s="105">
        <f>SUMIFS('OTV-活动'!$D:$D,'OTV-活动'!$A:$A,Market!$B27,'OTV-活动'!$B:$B,Market!$X$9)</f>
        <v>2047663</v>
      </c>
      <c r="Y27" s="108">
        <f t="shared" si="48"/>
        <v>0.91568457345240384</v>
      </c>
      <c r="Z27" s="108">
        <v>0.8</v>
      </c>
      <c r="AA27" s="108">
        <f t="shared" si="49"/>
        <v>1.1446057168155048</v>
      </c>
      <c r="AB27" s="109">
        <f t="shared" si="50"/>
        <v>232.93037784613145</v>
      </c>
      <c r="AC27" s="105">
        <f>SUMIFS('OTV-活动'!$F:$F,'OTV-活动'!$A:$A,Market!$B27,'OTV-活动'!$B:$B,'OTV-活动'!$B$6)</f>
        <v>851381</v>
      </c>
      <c r="AD27" s="105">
        <f>SUMIFS('OTV-活动'!$F:$F,'OTV-活动'!$A:$A,Market!$B27,'OTV-活动'!$B:$B,'OTV-活动'!$B$7)</f>
        <v>851381</v>
      </c>
      <c r="AE27" s="108">
        <f t="shared" si="51"/>
        <v>1</v>
      </c>
      <c r="AF27" s="105">
        <f>SUMIFS('OTV-活动'!$F:$F,'OTV-活动'!$A:$A,Market!$B27,'OTV-活动'!$B:$B,Market!$D$7)</f>
        <v>280748</v>
      </c>
      <c r="AG27" s="108">
        <f t="shared" si="52"/>
        <v>0.32975600817965167</v>
      </c>
      <c r="AH27" s="105">
        <f>SUMIFS('OTV-活动'!$F:$F,'OTV-活动'!$A:$A,Market!$B27,'OTV-活动'!$B:$B,Market!$AH$9)</f>
        <v>747013</v>
      </c>
      <c r="AI27" s="108">
        <f t="shared" si="53"/>
        <v>0.87741328500401117</v>
      </c>
      <c r="AJ27" s="105">
        <f>SUMIFS('OTV-活动'!$G:$G,'OTV-活动'!$A:$A,Market!$B27,'OTV-活动'!$B:$B,Market!$D$7)</f>
        <v>280748</v>
      </c>
      <c r="AK27" s="105">
        <f>SUMIFS('OTV-活动'!$H:$H,'OTV-活动'!$A:$A,Market!$B27,'OTV-活动'!$B:$B,Market!$D$7)</f>
        <v>182544</v>
      </c>
      <c r="AL27" s="105">
        <f>SUMIFS('OTV-活动'!$I:$I,'OTV-活动'!$A:$A,Market!$B27,'OTV-活动'!$B:$B,Market!$D$7)</f>
        <v>159817</v>
      </c>
      <c r="AM27" s="108">
        <f t="shared" si="54"/>
        <v>0.31936279416850188</v>
      </c>
      <c r="AN27" s="108">
        <f t="shared" si="55"/>
        <v>0.20765156616857469</v>
      </c>
      <c r="AO27" s="108">
        <f t="shared" si="56"/>
        <v>0.18179863676901517</v>
      </c>
      <c r="AP27" s="4">
        <v>0.5</v>
      </c>
      <c r="AQ27" s="108">
        <f t="shared" si="57"/>
        <v>0.36359727353803034</v>
      </c>
      <c r="AR27" s="108">
        <f t="shared" si="58"/>
        <v>1.3071037523185325</v>
      </c>
      <c r="AS27" s="110" t="str">
        <f t="shared" si="34"/>
        <v xml:space="preserve"> </v>
      </c>
      <c r="AT27" s="111">
        <f t="shared" si="59"/>
        <v>54.676452295061573</v>
      </c>
      <c r="AU27" s="112">
        <f t="shared" si="35"/>
        <v>71.467795958340233</v>
      </c>
      <c r="AV27" s="113">
        <f>IFERROR(SUMIFS(Cost!R:R,Cost!$E:$E,Market!$C27),"-")</f>
        <v>31773.976895999996</v>
      </c>
      <c r="AW27" s="114">
        <f t="shared" si="60"/>
        <v>0.19881474997027848</v>
      </c>
      <c r="AX27" s="105">
        <f>SUMIFS('OTT-活动'!$D:$D,'OTT-活动'!$A:$A,Market!$B27,'OTT-活动'!$B:$B,'OTT-活动'!$B$7)</f>
        <v>427417</v>
      </c>
      <c r="AY27" s="105">
        <f>SUMIFS('OTT-活动'!$D:$D,'OTT-活动'!$A:$A,Market!$B27,'OTT-活动'!$B:$B,Market!$D$7)</f>
        <v>81474</v>
      </c>
      <c r="AZ27" s="108">
        <f t="shared" si="6"/>
        <v>0.19061946529969562</v>
      </c>
      <c r="BA27" s="105">
        <f>SUMIFS('OTT-活动'!$D:$D,'OTT-活动'!$A:$A,Market!$B27,'OTT-活动'!$B:$B,Market!$X$9)</f>
        <v>214011</v>
      </c>
      <c r="BB27" s="108">
        <f t="shared" si="7"/>
        <v>0.50070773974830196</v>
      </c>
      <c r="BC27" s="105">
        <f>SUMIFS('OTT-活动'!$F:$F,'OTT-活动'!$A:$A,Market!$B27,'OTT-活动'!$B:$B,'OTT-活动'!$B$6)</f>
        <v>82682</v>
      </c>
      <c r="BD27" s="105">
        <f>SUMIFS('OTT-活动'!$F:$F,'OTT-活动'!$A:$A,Market!$B27,'OTT-活动'!$B:$B,'OTT-活动'!$B$7)</f>
        <v>168867</v>
      </c>
      <c r="BE27" s="105">
        <f>SUMIFS('OTT-活动'!$F:$F,'OTT-活动'!$A:$A,Market!$B27,'OTT-活动'!$B:$B,'OTT-活动'!$B$9)</f>
        <v>30203</v>
      </c>
      <c r="BF27" s="108">
        <f t="shared" si="8"/>
        <v>0.17885673340557953</v>
      </c>
      <c r="BG27" s="105">
        <f>SUMIFS('OTT-活动'!$F:$F,'OTT-活动'!$A:$A,Market!$B27,'OTT-活动'!$B:$B,'OTT-活动'!$B$8)</f>
        <v>82719</v>
      </c>
      <c r="BH27" s="108">
        <f t="shared" si="9"/>
        <v>0.4898470393860257</v>
      </c>
      <c r="BI27" s="105">
        <f>SUMIFS('OTT-活动'!F:F,'OTT-活动'!$A:$A,Market!$B27,'OTT-活动'!$B:$B,Market!$D$7)</f>
        <v>30203</v>
      </c>
      <c r="BJ27" s="105">
        <f>SUMIFS('OTT-活动'!G:G,'OTT-活动'!$A:$A,Market!$B27,'OTT-活动'!$B:$B,Market!$D$7)</f>
        <v>20221</v>
      </c>
      <c r="BK27" s="105">
        <f>SUMIFS('OTT-活动'!H:H,'OTT-活动'!$A:$A,Market!$B27,'OTT-活动'!$B:$B,Market!$D$7)</f>
        <v>14558</v>
      </c>
      <c r="BL27" s="108">
        <f t="shared" si="36"/>
        <v>4.8359773788403775E-2</v>
      </c>
      <c r="BM27" s="108">
        <f t="shared" si="37"/>
        <v>3.2377015057289432E-2</v>
      </c>
      <c r="BN27" s="108">
        <f t="shared" si="38"/>
        <v>2.3309657544336063E-2</v>
      </c>
      <c r="BO27" s="112">
        <f t="shared" si="11"/>
        <v>62.025478249755018</v>
      </c>
      <c r="BP27" s="113">
        <f>IFERROR(SUMIFS(Cost!AE:AE,Cost!$E:$E,Market!$C27),"-")</f>
        <v>4895.0067679999993</v>
      </c>
      <c r="BQ27" s="114">
        <f t="shared" si="12"/>
        <v>0.33624170682786092</v>
      </c>
      <c r="BR27" s="184">
        <v>0.18188358262842524</v>
      </c>
      <c r="BS27" s="4">
        <v>0.55000000000000004</v>
      </c>
      <c r="BT27" s="108">
        <f t="shared" si="13"/>
        <v>0.33069742296077315</v>
      </c>
      <c r="BU27" s="108">
        <f t="shared" si="14"/>
        <v>1.1604897586699949</v>
      </c>
      <c r="BV27" s="110" t="str">
        <f t="shared" si="15"/>
        <v xml:space="preserve"> </v>
      </c>
      <c r="BW27" s="181">
        <v>161330.73779141318</v>
      </c>
      <c r="BX27" s="182">
        <f t="shared" si="16"/>
        <v>65.291768973262265</v>
      </c>
      <c r="BY27" s="113">
        <f>IFERROR(SUMIFS(Cost!$AF:$AF,Cost!$E:$E,Market!$C27),"-")</f>
        <v>36668.983663999999</v>
      </c>
      <c r="BZ27" s="183">
        <f t="shared" si="61"/>
        <v>0.22729074549581402</v>
      </c>
      <c r="CA27" s="115">
        <f t="shared" si="40"/>
        <v>986041</v>
      </c>
    </row>
    <row r="28" spans="1:79" s="115" customFormat="1" ht="12.4">
      <c r="A28" s="102"/>
      <c r="B28" s="103" t="s">
        <v>200</v>
      </c>
      <c r="C28" s="103" t="s">
        <v>211</v>
      </c>
      <c r="D28" s="218">
        <f>SUMIFS('OTV-活动'!$C:$C,'OTV-活动'!$B:$B,Market!$D$7,'OTV-活动'!$A:$A,Market!$B28)</f>
        <v>829987</v>
      </c>
      <c r="E28" s="218">
        <f>SUMIFS('OTT-活动'!$C:$C,'OTT-活动'!$B:$B,Market!$D$7,'OTT-活动'!$A:$A,Market!$B28)</f>
        <v>555498</v>
      </c>
      <c r="F28" s="105">
        <f>SUMIFS('OTV-活动'!$D:$D,'OTV-活动'!$A:$A,Market!$B28,'OTV-活动'!$B:$B,'OTV-活动'!$B$6)</f>
        <v>2151679</v>
      </c>
      <c r="G28" s="106">
        <f t="shared" si="41"/>
        <v>7690000</v>
      </c>
      <c r="H28" s="108">
        <f t="shared" si="42"/>
        <v>0.27980221066319894</v>
      </c>
      <c r="I28" s="105">
        <f>SUMIFS('OTT-活动'!$D:$D,'OTT-活动'!$B:$B,'OTT-活动'!$B$6,'OTT-活动'!$A:$A,Market!$B28)</f>
        <v>440563</v>
      </c>
      <c r="J28" s="106">
        <f>SUMIFS(Spotplan!$E:$E,Spotplan!$C:$C,Market!$C28,Spotplan!$A:$A,"OTT")</f>
        <v>1296000</v>
      </c>
      <c r="K28" s="107">
        <f t="shared" si="19"/>
        <v>0.33994058641975311</v>
      </c>
      <c r="L28" s="105">
        <f t="shared" si="20"/>
        <v>2592242</v>
      </c>
      <c r="M28" s="106">
        <f>SUMIFS(Spotplan!$E:$E,Spotplan!$C:$C,Market!$C28)</f>
        <v>8986000</v>
      </c>
      <c r="N28" s="107">
        <f t="shared" si="21"/>
        <v>0.28847562875584243</v>
      </c>
      <c r="O28" s="105">
        <f>SUMIFS('OTV-活动'!$E:$E,'OTV-活动'!$A:$A,Market!$B28,'OTV-活动'!$B:$B,'OTV-活动'!$B$6)</f>
        <v>55471</v>
      </c>
      <c r="P28" s="108">
        <f t="shared" si="43"/>
        <v>2.578033247524375E-2</v>
      </c>
      <c r="Q28" s="105">
        <f>SUMIFS('OTV-活动'!$D:$D,'OTV-活动'!$A:$A,Market!$B28,'OTV-活动'!$B:$B,'OTV-活动'!$B$7)</f>
        <v>2151679</v>
      </c>
      <c r="R28" s="108">
        <f t="shared" si="44"/>
        <v>1</v>
      </c>
      <c r="S28" s="105">
        <f>SUMIFS('OTV-活动'!$D:$D,'OTV-活动'!$A:$A,Market!$B28,'OTV-活动'!$B:$B,Market!$D$7)</f>
        <v>1046595</v>
      </c>
      <c r="T28" s="108">
        <f t="shared" si="45"/>
        <v>0.48640852097362108</v>
      </c>
      <c r="U28" s="108">
        <v>0.3</v>
      </c>
      <c r="V28" s="108">
        <f t="shared" si="46"/>
        <v>1.6213617365787369</v>
      </c>
      <c r="W28" s="109">
        <f t="shared" si="47"/>
        <v>126.09775815765789</v>
      </c>
      <c r="X28" s="105">
        <f>SUMIFS('OTV-活动'!$D:$D,'OTV-活动'!$A:$A,Market!$B28,'OTV-活动'!$B:$B,Market!$X$9)</f>
        <v>1996286</v>
      </c>
      <c r="Y28" s="108">
        <f t="shared" si="48"/>
        <v>0.92778058437155353</v>
      </c>
      <c r="Z28" s="108">
        <v>0.8</v>
      </c>
      <c r="AA28" s="108">
        <f t="shared" si="49"/>
        <v>1.1597257304644419</v>
      </c>
      <c r="AB28" s="109">
        <f t="shared" si="50"/>
        <v>240.52015272528365</v>
      </c>
      <c r="AC28" s="105">
        <f>SUMIFS('OTV-活动'!$F:$F,'OTV-活动'!$A:$A,Market!$B28,'OTV-活动'!$B:$B,'OTV-活动'!$B$6)</f>
        <v>905348</v>
      </c>
      <c r="AD28" s="105">
        <f>SUMIFS('OTV-活动'!$F:$F,'OTV-活动'!$A:$A,Market!$B28,'OTV-活动'!$B:$B,'OTV-活动'!$B$7)</f>
        <v>905348</v>
      </c>
      <c r="AE28" s="108">
        <f t="shared" si="51"/>
        <v>1</v>
      </c>
      <c r="AF28" s="105">
        <f>SUMIFS('OTV-活动'!$F:$F,'OTV-活动'!$A:$A,Market!$B28,'OTV-活动'!$B:$B,Market!$D$7)</f>
        <v>419989</v>
      </c>
      <c r="AG28" s="108">
        <f t="shared" si="52"/>
        <v>0.46389786027030488</v>
      </c>
      <c r="AH28" s="105">
        <f>SUMIFS('OTV-活动'!$F:$F,'OTV-活动'!$A:$A,Market!$B28,'OTV-活动'!$B:$B,Market!$AH$9)</f>
        <v>834940</v>
      </c>
      <c r="AI28" s="108">
        <f t="shared" si="53"/>
        <v>0.92223100951236425</v>
      </c>
      <c r="AJ28" s="105">
        <f>SUMIFS('OTV-活动'!$G:$G,'OTV-活动'!$A:$A,Market!$B28,'OTV-活动'!$B:$B,Market!$D$7)</f>
        <v>419989</v>
      </c>
      <c r="AK28" s="105">
        <f>SUMIFS('OTV-活动'!$H:$H,'OTV-活动'!$A:$A,Market!$B28,'OTV-活动'!$B:$B,Market!$D$7)</f>
        <v>269014</v>
      </c>
      <c r="AL28" s="105">
        <f>SUMIFS('OTV-活动'!$I:$I,'OTV-活动'!$A:$A,Market!$B28,'OTV-活动'!$B:$B,Market!$D$7)</f>
        <v>203625</v>
      </c>
      <c r="AM28" s="108">
        <f t="shared" si="54"/>
        <v>0.5060187689686706</v>
      </c>
      <c r="AN28" s="108">
        <f t="shared" si="55"/>
        <v>0.324118329564198</v>
      </c>
      <c r="AO28" s="108">
        <f t="shared" si="56"/>
        <v>0.24533516790022011</v>
      </c>
      <c r="AP28" s="4">
        <v>0.47</v>
      </c>
      <c r="AQ28" s="108">
        <f t="shared" si="57"/>
        <v>0.52198971893663859</v>
      </c>
      <c r="AR28" s="108">
        <f t="shared" si="58"/>
        <v>1.8655668148560967</v>
      </c>
      <c r="AS28" s="110" t="str">
        <f t="shared" si="34"/>
        <v xml:space="preserve"> </v>
      </c>
      <c r="AT28" s="111">
        <f t="shared" si="59"/>
        <v>50.727423927178144</v>
      </c>
      <c r="AU28" s="112">
        <f t="shared" si="35"/>
        <v>94.635398681680684</v>
      </c>
      <c r="AV28" s="113">
        <f>IFERROR(SUMIFS(Cost!R:R,Cost!$E:$E,Market!$C28),"-")</f>
        <v>32263.399999999998</v>
      </c>
      <c r="AW28" s="114">
        <f t="shared" si="60"/>
        <v>0.1584451810926949</v>
      </c>
      <c r="AX28" s="105">
        <f>SUMIFS('OTT-活动'!$D:$D,'OTT-活动'!$A:$A,Market!$B28,'OTT-活动'!$B:$B,'OTT-活动'!$B$7)</f>
        <v>979664</v>
      </c>
      <c r="AY28" s="105">
        <f>SUMIFS('OTT-活动'!$D:$D,'OTT-活动'!$A:$A,Market!$B28,'OTT-活动'!$B:$B,Market!$D$7)</f>
        <v>203027</v>
      </c>
      <c r="AZ28" s="108">
        <f t="shared" si="6"/>
        <v>0.20724146237893809</v>
      </c>
      <c r="BA28" s="105">
        <f>SUMIFS('OTT-活动'!$D:$D,'OTT-活动'!$A:$A,Market!$B28,'OTT-活动'!$B:$B,Market!$X$9)</f>
        <v>476999</v>
      </c>
      <c r="BB28" s="108">
        <f t="shared" si="7"/>
        <v>0.48690061082166947</v>
      </c>
      <c r="BC28" s="105">
        <f>SUMIFS('OTT-活动'!$F:$F,'OTT-活动'!$A:$A,Market!$B28,'OTT-活动'!$B:$B,'OTT-活动'!$B$6)</f>
        <v>154463</v>
      </c>
      <c r="BD28" s="105">
        <f>SUMIFS('OTT-活动'!$F:$F,'OTT-活动'!$A:$A,Market!$B28,'OTT-活动'!$B:$B,'OTT-活动'!$B$7)</f>
        <v>393087</v>
      </c>
      <c r="BE28" s="105">
        <f>SUMIFS('OTT-活动'!$F:$F,'OTT-活动'!$A:$A,Market!$B28,'OTT-活动'!$B:$B,'OTT-活动'!$B$9)</f>
        <v>77484</v>
      </c>
      <c r="BF28" s="108">
        <f t="shared" si="8"/>
        <v>0.19711666882903783</v>
      </c>
      <c r="BG28" s="105">
        <f>SUMIFS('OTT-活动'!$F:$F,'OTT-活动'!$A:$A,Market!$B28,'OTT-活动'!$B:$B,'OTT-活动'!$B$8)</f>
        <v>187936</v>
      </c>
      <c r="BH28" s="108">
        <f t="shared" si="9"/>
        <v>0.47810281184572373</v>
      </c>
      <c r="BI28" s="105">
        <f>SUMIFS('OTT-活动'!F:F,'OTT-活动'!$A:$A,Market!$B28,'OTT-活动'!$B:$B,Market!$D$7)</f>
        <v>77484</v>
      </c>
      <c r="BJ28" s="105">
        <f>SUMIFS('OTT-活动'!G:G,'OTT-活动'!$A:$A,Market!$B28,'OTT-活动'!$B:$B,Market!$D$7)</f>
        <v>51013</v>
      </c>
      <c r="BK28" s="105">
        <f>SUMIFS('OTT-活动'!H:H,'OTT-活动'!$A:$A,Market!$B28,'OTT-活动'!$B:$B,Market!$D$7)</f>
        <v>35733</v>
      </c>
      <c r="BL28" s="108">
        <f t="shared" si="36"/>
        <v>0.1394856507134139</v>
      </c>
      <c r="BM28" s="108">
        <f t="shared" si="37"/>
        <v>9.1832913889878992E-2</v>
      </c>
      <c r="BN28" s="108">
        <f t="shared" si="38"/>
        <v>6.4326064180249068E-2</v>
      </c>
      <c r="BO28" s="112">
        <f t="shared" si="11"/>
        <v>81.107582797465966</v>
      </c>
      <c r="BP28" s="113">
        <f>IFERROR(SUMIFS(Cost!AE:AE,Cost!$E:$E,Market!$C28),"-")</f>
        <v>9229.1680000000015</v>
      </c>
      <c r="BQ28" s="114">
        <f t="shared" si="12"/>
        <v>0.25828136456496797</v>
      </c>
      <c r="BR28" s="184">
        <v>0.25275329588014522</v>
      </c>
      <c r="BS28" s="4">
        <v>0.55000000000000004</v>
      </c>
      <c r="BT28" s="108">
        <f t="shared" si="13"/>
        <v>0.45955144705480944</v>
      </c>
      <c r="BU28" s="108">
        <f t="shared" si="14"/>
        <v>1.5930338692276869</v>
      </c>
      <c r="BV28" s="110" t="str">
        <f t="shared" si="15"/>
        <v xml:space="preserve"> </v>
      </c>
      <c r="BW28" s="181">
        <v>213323.78172284257</v>
      </c>
      <c r="BX28" s="182">
        <f t="shared" si="16"/>
        <v>82.293158479355938</v>
      </c>
      <c r="BY28" s="113">
        <f>IFERROR(SUMIFS(Cost!$AF:$AF,Cost!$E:$E,Market!$C28),"-")</f>
        <v>41492.567999999999</v>
      </c>
      <c r="BZ28" s="183">
        <f t="shared" si="61"/>
        <v>0.19450512111166554</v>
      </c>
      <c r="CA28" s="115">
        <f t="shared" si="40"/>
        <v>1249622</v>
      </c>
    </row>
    <row r="29" spans="1:79" s="115" customFormat="1" ht="14.25" customHeight="1">
      <c r="A29" s="102"/>
      <c r="B29" s="103" t="s">
        <v>203</v>
      </c>
      <c r="C29" s="103" t="s">
        <v>212</v>
      </c>
      <c r="D29" s="218">
        <f>SUMIFS('OTV-活动'!$C:$C,'OTV-活动'!$B:$B,Market!$D$7,'OTV-活动'!$A:$A,Market!$B29)</f>
        <v>866288</v>
      </c>
      <c r="E29" s="218">
        <f>SUMIFS('OTT-活动'!$C:$C,'OTT-活动'!$B:$B,Market!$D$7,'OTT-活动'!$A:$A,Market!$B29)</f>
        <v>742285</v>
      </c>
      <c r="F29" s="105">
        <f>SUMIFS('OTV-活动'!$D:$D,'OTV-活动'!$A:$A,Market!$B29,'OTV-活动'!$B:$B,'OTV-活动'!$B$6)</f>
        <v>1993988</v>
      </c>
      <c r="G29" s="106">
        <f t="shared" si="41"/>
        <v>7094000</v>
      </c>
      <c r="H29" s="108">
        <f t="shared" si="42"/>
        <v>0.28108091344798419</v>
      </c>
      <c r="I29" s="105">
        <f>SUMIFS('OTT-活动'!$D:$D,'OTT-活动'!$B:$B,'OTT-活动'!$B$6,'OTT-活动'!$A:$A,Market!$B29)</f>
        <v>257303</v>
      </c>
      <c r="J29" s="106">
        <f>SUMIFS(Spotplan!$E:$E,Spotplan!$C:$C,Market!$C29,Spotplan!$A:$A,"OTT")</f>
        <v>768000</v>
      </c>
      <c r="K29" s="107">
        <f t="shared" si="19"/>
        <v>0.33502994791666668</v>
      </c>
      <c r="L29" s="105">
        <f t="shared" si="20"/>
        <v>2251291</v>
      </c>
      <c r="M29" s="106">
        <f>SUMIFS(Spotplan!$E:$E,Spotplan!$C:$C,Market!$C29)</f>
        <v>7862000</v>
      </c>
      <c r="N29" s="107">
        <f t="shared" si="21"/>
        <v>0.28635092851691679</v>
      </c>
      <c r="O29" s="105">
        <f>SUMIFS('OTV-活动'!$E:$E,'OTV-活动'!$A:$A,Market!$B29,'OTV-活动'!$B:$B,'OTV-活动'!$B$6)</f>
        <v>66258</v>
      </c>
      <c r="P29" s="108">
        <f t="shared" si="43"/>
        <v>3.3228886031410422E-2</v>
      </c>
      <c r="Q29" s="105">
        <f>SUMIFS('OTV-活动'!$D:$D,'OTV-活动'!$A:$A,Market!$B29,'OTV-活动'!$B:$B,'OTV-活动'!$B$7)</f>
        <v>1993988</v>
      </c>
      <c r="R29" s="108">
        <f t="shared" si="44"/>
        <v>1</v>
      </c>
      <c r="S29" s="105">
        <f>SUMIFS('OTV-活动'!$D:$D,'OTV-活动'!$A:$A,Market!$B29,'OTV-活动'!$B:$B,Market!$D$7)</f>
        <v>950070</v>
      </c>
      <c r="T29" s="108">
        <f t="shared" si="45"/>
        <v>0.47646726058531946</v>
      </c>
      <c r="U29" s="108">
        <v>0.3</v>
      </c>
      <c r="V29" s="108">
        <f t="shared" si="46"/>
        <v>1.5882242019510648</v>
      </c>
      <c r="W29" s="109">
        <f t="shared" si="47"/>
        <v>109.67137949504091</v>
      </c>
      <c r="X29" s="105">
        <f>SUMIFS('OTV-活动'!$D:$D,'OTV-活动'!$A:$A,Market!$B29,'OTV-活动'!$B:$B,Market!$X$9)</f>
        <v>1946626</v>
      </c>
      <c r="Y29" s="108">
        <f t="shared" si="48"/>
        <v>0.97624760028646107</v>
      </c>
      <c r="Z29" s="108">
        <v>0.8</v>
      </c>
      <c r="AA29" s="108">
        <f t="shared" si="49"/>
        <v>1.2203095003580762</v>
      </c>
      <c r="AB29" s="109">
        <f t="shared" si="50"/>
        <v>224.70887279980792</v>
      </c>
      <c r="AC29" s="105">
        <f>SUMIFS('OTV-活动'!$F:$F,'OTV-活动'!$A:$A,Market!$B29,'OTV-活动'!$B:$B,'OTV-活动'!$B$6)</f>
        <v>868262</v>
      </c>
      <c r="AD29" s="105">
        <f>SUMIFS('OTV-活动'!$F:$F,'OTV-活动'!$A:$A,Market!$B29,'OTV-活动'!$B:$B,'OTV-活动'!$B$7)</f>
        <v>868262</v>
      </c>
      <c r="AE29" s="108">
        <f t="shared" si="51"/>
        <v>1</v>
      </c>
      <c r="AF29" s="105">
        <f>SUMIFS('OTV-活动'!$F:$F,'OTV-活动'!$A:$A,Market!$B29,'OTV-活动'!$B:$B,Market!$D$7)</f>
        <v>372246</v>
      </c>
      <c r="AG29" s="108">
        <f t="shared" si="52"/>
        <v>0.42872543080314468</v>
      </c>
      <c r="AH29" s="105">
        <f>SUMIFS('OTV-活动'!$F:$F,'OTV-活动'!$A:$A,Market!$B29,'OTV-活动'!$B:$B,Market!$AH$9)</f>
        <v>834765</v>
      </c>
      <c r="AI29" s="108">
        <f t="shared" si="53"/>
        <v>0.96142063109982934</v>
      </c>
      <c r="AJ29" s="105">
        <f>SUMIFS('OTV-活动'!$G:$G,'OTV-活动'!$A:$A,Market!$B29,'OTV-活动'!$B:$B,Market!$D$7)</f>
        <v>372246</v>
      </c>
      <c r="AK29" s="105">
        <f>SUMIFS('OTV-活动'!$H:$H,'OTV-活动'!$A:$A,Market!$B29,'OTV-活动'!$B:$B,Market!$D$7)</f>
        <v>205684</v>
      </c>
      <c r="AL29" s="105">
        <f>SUMIFS('OTV-活动'!$I:$I,'OTV-活动'!$A:$A,Market!$B29,'OTV-活动'!$B:$B,Market!$D$7)</f>
        <v>174249</v>
      </c>
      <c r="AM29" s="108">
        <f t="shared" si="54"/>
        <v>0.42970236226289643</v>
      </c>
      <c r="AN29" s="108">
        <f t="shared" si="55"/>
        <v>0.23743143157933619</v>
      </c>
      <c r="AO29" s="108">
        <f t="shared" si="56"/>
        <v>0.20114442310178601</v>
      </c>
      <c r="AP29" s="4">
        <v>0.49</v>
      </c>
      <c r="AQ29" s="108">
        <f t="shared" si="57"/>
        <v>0.41049882265670617</v>
      </c>
      <c r="AR29" s="108">
        <f t="shared" si="58"/>
        <v>1.4604293746635757</v>
      </c>
      <c r="AS29" s="110" t="str">
        <f t="shared" si="34"/>
        <v xml:space="preserve"> </v>
      </c>
      <c r="AT29" s="111">
        <f t="shared" si="59"/>
        <v>59.836639413588948</v>
      </c>
      <c r="AU29" s="112">
        <f t="shared" si="35"/>
        <v>87.387185880757556</v>
      </c>
      <c r="AV29" s="113">
        <f>IFERROR(SUMIFS(Cost!R:R,Cost!$E:$E,Market!$C29),"-")</f>
        <v>29236.772427999997</v>
      </c>
      <c r="AW29" s="114">
        <f t="shared" si="60"/>
        <v>0.16778731830885685</v>
      </c>
      <c r="AX29" s="105">
        <f>SUMIFS('OTT-活动'!$D:$D,'OTT-活动'!$A:$A,Market!$B29,'OTT-活动'!$B:$B,'OTT-活动'!$B$7)</f>
        <v>499995</v>
      </c>
      <c r="AY29" s="105">
        <f>SUMIFS('OTT-活动'!$D:$D,'OTT-活动'!$A:$A,Market!$B29,'OTT-活动'!$B:$B,Market!$D$7)</f>
        <v>94489</v>
      </c>
      <c r="AZ29" s="108">
        <f t="shared" si="6"/>
        <v>0.18897988979889799</v>
      </c>
      <c r="BA29" s="105">
        <f>SUMIFS('OTT-活动'!$D:$D,'OTT-活动'!$A:$A,Market!$B29,'OTT-活动'!$B:$B,Market!$X$9)</f>
        <v>251970</v>
      </c>
      <c r="BB29" s="108">
        <f t="shared" si="7"/>
        <v>0.50394503945039448</v>
      </c>
      <c r="BC29" s="105">
        <f>SUMIFS('OTT-活动'!$F:$F,'OTT-活动'!$A:$A,Market!$B29,'OTT-活动'!$B:$B,'OTT-活动'!$B$6)</f>
        <v>89284</v>
      </c>
      <c r="BD29" s="105">
        <f>SUMIFS('OTT-活动'!$F:$F,'OTT-活动'!$A:$A,Market!$B29,'OTT-活动'!$B:$B,'OTT-活动'!$B$7)</f>
        <v>198592</v>
      </c>
      <c r="BE29" s="105">
        <f>SUMIFS('OTT-活动'!$F:$F,'OTT-活动'!$A:$A,Market!$B29,'OTT-活动'!$B:$B,'OTT-活动'!$B$9)</f>
        <v>35172</v>
      </c>
      <c r="BF29" s="108">
        <f t="shared" si="8"/>
        <v>0.17710683209796971</v>
      </c>
      <c r="BG29" s="105">
        <f>SUMIFS('OTT-活动'!$F:$F,'OTT-活动'!$A:$A,Market!$B29,'OTT-活动'!$B:$B,'OTT-活动'!$B$8)</f>
        <v>98404</v>
      </c>
      <c r="BH29" s="108">
        <f t="shared" si="9"/>
        <v>0.49550837898807604</v>
      </c>
      <c r="BI29" s="105">
        <f>SUMIFS('OTT-活动'!F:F,'OTT-活动'!$A:$A,Market!$B29,'OTT-活动'!$B:$B,Market!$D$7)</f>
        <v>35172</v>
      </c>
      <c r="BJ29" s="105">
        <f>SUMIFS('OTT-活动'!G:G,'OTT-活动'!$A:$A,Market!$B29,'OTT-活动'!$B:$B,Market!$D$7)</f>
        <v>24101</v>
      </c>
      <c r="BK29" s="105">
        <f>SUMIFS('OTT-活动'!H:H,'OTT-活动'!$A:$A,Market!$B29,'OTT-活动'!$B:$B,Market!$D$7)</f>
        <v>17132</v>
      </c>
      <c r="BL29" s="108">
        <f t="shared" si="36"/>
        <v>4.7383417420532543E-2</v>
      </c>
      <c r="BM29" s="108">
        <f t="shared" si="37"/>
        <v>3.2468660959065587E-2</v>
      </c>
      <c r="BN29" s="108">
        <f t="shared" si="38"/>
        <v>2.3080083795307731E-2</v>
      </c>
      <c r="BO29" s="112">
        <f t="shared" si="11"/>
        <v>66.582978045339544</v>
      </c>
      <c r="BP29" s="113">
        <f>IFERROR(SUMIFS(Cost!AE:AE,Cost!$E:$E,Market!$C29),"-")</f>
        <v>5670.1663520000002</v>
      </c>
      <c r="BQ29" s="114">
        <f t="shared" si="12"/>
        <v>0.33096931776791971</v>
      </c>
      <c r="BR29" s="184">
        <v>0.19745333545199967</v>
      </c>
      <c r="BS29" s="4">
        <v>0.55000000000000004</v>
      </c>
      <c r="BT29" s="108">
        <f t="shared" si="13"/>
        <v>0.35900606445818117</v>
      </c>
      <c r="BU29" s="108">
        <f t="shared" si="14"/>
        <v>1.2537276073018639</v>
      </c>
      <c r="BV29" s="110" t="str">
        <f t="shared" si="15"/>
        <v xml:space="preserve"> </v>
      </c>
      <c r="BW29" s="181">
        <v>176918.18856499169</v>
      </c>
      <c r="BX29" s="182">
        <f t="shared" si="16"/>
        <v>78.58521557852437</v>
      </c>
      <c r="BY29" s="113">
        <f>IFERROR(SUMIFS(Cost!$AF:$AF,Cost!$E:$E,Market!$C29),"-")</f>
        <v>34906.938779999997</v>
      </c>
      <c r="BZ29" s="183">
        <f t="shared" si="61"/>
        <v>0.19730554027901306</v>
      </c>
      <c r="CA29" s="115">
        <f t="shared" si="40"/>
        <v>1044559</v>
      </c>
    </row>
    <row r="30" spans="1:79" s="115" customFormat="1" ht="14.25" customHeight="1">
      <c r="A30" s="102"/>
      <c r="B30" s="103" t="s">
        <v>142</v>
      </c>
      <c r="C30" s="103" t="s">
        <v>125</v>
      </c>
      <c r="D30" s="218">
        <f>SUMIFS('OTV-活动'!$C:$C,'OTV-活动'!$B:$B,Market!$D$7,'OTV-活动'!$A:$A,Market!$B30)</f>
        <v>1120950</v>
      </c>
      <c r="E30" s="218">
        <f>SUMIFS('OTT-活动'!$C:$C,'OTT-活动'!$B:$B,Market!$D$7,'OTT-活动'!$A:$A,Market!$B30)</f>
        <v>737609</v>
      </c>
      <c r="F30" s="105">
        <f>SUMIFS('OTV-活动'!$D:$D,'OTV-活动'!$A:$A,Market!$B30,'OTV-活动'!$B:$B,'OTV-活动'!$B$6)</f>
        <v>2692597</v>
      </c>
      <c r="G30" s="106">
        <f t="shared" si="41"/>
        <v>7995000</v>
      </c>
      <c r="H30" s="108">
        <f t="shared" si="42"/>
        <v>0.33678511569731084</v>
      </c>
      <c r="I30" s="105">
        <f>SUMIFS('OTT-活动'!$D:$D,'OTT-活动'!$B:$B,'OTT-活动'!$B$6,'OTT-活动'!$A:$A,Market!$B30)</f>
        <v>395953</v>
      </c>
      <c r="J30" s="106">
        <f>SUMIFS(Spotplan!$E:$E,Spotplan!$C:$C,Market!$C30,Spotplan!$A:$A,"OTT")</f>
        <v>1164000</v>
      </c>
      <c r="K30" s="107">
        <f t="shared" si="19"/>
        <v>0.34016580756013748</v>
      </c>
      <c r="L30" s="105">
        <f t="shared" si="20"/>
        <v>3088550</v>
      </c>
      <c r="M30" s="106">
        <f>SUMIFS(Spotplan!$E:$E,Spotplan!$C:$C,Market!$C30)</f>
        <v>9159000</v>
      </c>
      <c r="N30" s="107">
        <f t="shared" si="21"/>
        <v>0.3372147614368381</v>
      </c>
      <c r="O30" s="105">
        <f>SUMIFS('OTV-活动'!$E:$E,'OTV-活动'!$A:$A,Market!$B30,'OTV-活动'!$B:$B,'OTV-活动'!$B$6)</f>
        <v>75844</v>
      </c>
      <c r="P30" s="108">
        <f t="shared" si="43"/>
        <v>2.8167601761422151E-2</v>
      </c>
      <c r="Q30" s="105">
        <f>SUMIFS('OTV-活动'!$D:$D,'OTV-活动'!$A:$A,Market!$B30,'OTV-活动'!$B:$B,'OTV-活动'!$B$7)</f>
        <v>2692597</v>
      </c>
      <c r="R30" s="108">
        <f t="shared" si="44"/>
        <v>1</v>
      </c>
      <c r="S30" s="105">
        <f>SUMIFS('OTV-活动'!$D:$D,'OTV-活动'!$A:$A,Market!$B30,'OTV-活动'!$B:$B,Market!$D$7)</f>
        <v>1345297</v>
      </c>
      <c r="T30" s="108">
        <f t="shared" si="45"/>
        <v>0.49962805425394147</v>
      </c>
      <c r="U30" s="108">
        <v>0.3</v>
      </c>
      <c r="V30" s="108">
        <f t="shared" si="46"/>
        <v>1.6654268475131382</v>
      </c>
      <c r="W30" s="109">
        <f t="shared" si="47"/>
        <v>120.01400597707301</v>
      </c>
      <c r="X30" s="105">
        <f>SUMIFS('OTV-活动'!$D:$D,'OTV-活动'!$A:$A,Market!$B30,'OTV-活动'!$B:$B,Market!$X$9)</f>
        <v>2493241</v>
      </c>
      <c r="Y30" s="108">
        <f t="shared" si="48"/>
        <v>0.92596144168622341</v>
      </c>
      <c r="Z30" s="108">
        <v>0.8</v>
      </c>
      <c r="AA30" s="108">
        <f t="shared" si="49"/>
        <v>1.1574518021077791</v>
      </c>
      <c r="AB30" s="109">
        <f t="shared" si="50"/>
        <v>222.42214193318168</v>
      </c>
      <c r="AC30" s="105">
        <f>SUMIFS('OTV-活动'!$F:$F,'OTV-活动'!$A:$A,Market!$B30,'OTV-活动'!$B:$B,'OTV-活动'!$B$6)</f>
        <v>1153844</v>
      </c>
      <c r="AD30" s="105">
        <f>SUMIFS('OTV-活动'!$F:$F,'OTV-活动'!$A:$A,Market!$B30,'OTV-活动'!$B:$B,'OTV-活动'!$B$7)</f>
        <v>1153844</v>
      </c>
      <c r="AE30" s="108">
        <f t="shared" si="51"/>
        <v>1</v>
      </c>
      <c r="AF30" s="105">
        <f>SUMIFS('OTV-活动'!$F:$F,'OTV-活动'!$A:$A,Market!$B30,'OTV-活动'!$B:$B,Market!$D$7)</f>
        <v>633726</v>
      </c>
      <c r="AG30" s="108">
        <f t="shared" si="52"/>
        <v>0.54923022522975373</v>
      </c>
      <c r="AH30" s="105">
        <f>SUMIFS('OTV-活动'!$F:$F,'OTV-活动'!$A:$A,Market!$B30,'OTV-活动'!$B:$B,Market!$AH$9)</f>
        <v>1038630</v>
      </c>
      <c r="AI30" s="108">
        <f t="shared" si="53"/>
        <v>0.90014768027566983</v>
      </c>
      <c r="AJ30" s="105">
        <f>SUMIFS('OTV-活动'!$G:$G,'OTV-活动'!$A:$A,Market!$B30,'OTV-活动'!$B:$B,Market!$D$7)</f>
        <v>633726</v>
      </c>
      <c r="AK30" s="105">
        <f>SUMIFS('OTV-活动'!$H:$H,'OTV-活动'!$A:$A,Market!$B30,'OTV-活动'!$B:$B,Market!$D$7)</f>
        <v>329116</v>
      </c>
      <c r="AL30" s="105">
        <f>SUMIFS('OTV-活动'!$I:$I,'OTV-活动'!$A:$A,Market!$B30,'OTV-活动'!$B:$B,Market!$D$7)</f>
        <v>210641</v>
      </c>
      <c r="AM30" s="108">
        <f t="shared" si="54"/>
        <v>0.56534725010036135</v>
      </c>
      <c r="AN30" s="108">
        <f t="shared" si="55"/>
        <v>0.29360453187028862</v>
      </c>
      <c r="AO30" s="108">
        <f t="shared" si="56"/>
        <v>0.18791293099603015</v>
      </c>
      <c r="AP30" s="4">
        <v>0.49</v>
      </c>
      <c r="AQ30" s="108">
        <f t="shared" si="57"/>
        <v>0.38349577754291869</v>
      </c>
      <c r="AR30" s="108">
        <f t="shared" si="58"/>
        <v>1.1386957429781117</v>
      </c>
      <c r="AS30" s="110" t="str">
        <f t="shared" si="34"/>
        <v xml:space="preserve"> </v>
      </c>
      <c r="AT30" s="111">
        <f t="shared" si="59"/>
        <v>68.701125703564728</v>
      </c>
      <c r="AU30" s="112">
        <f t="shared" si="35"/>
        <v>78.229679376453291</v>
      </c>
      <c r="AV30" s="113">
        <f>IFERROR(SUMIFS(Cost!R:R,Cost!$E:$E,Market!$C30),"-")</f>
        <v>33435.535999999993</v>
      </c>
      <c r="AW30" s="114">
        <f t="shared" si="60"/>
        <v>0.15873232656510364</v>
      </c>
      <c r="AX30" s="105">
        <f>SUMIFS('OTT-活动'!$D:$D,'OTT-活动'!$A:$A,Market!$B30,'OTT-活动'!$B:$B,'OTT-活动'!$B$7)</f>
        <v>817517</v>
      </c>
      <c r="AY30" s="105">
        <f>SUMIFS('OTT-活动'!$D:$D,'OTT-活动'!$A:$A,Market!$B30,'OTT-活动'!$B:$B,Market!$D$7)</f>
        <v>164311</v>
      </c>
      <c r="AZ30" s="108">
        <f t="shared" si="6"/>
        <v>0.20098786936540769</v>
      </c>
      <c r="BA30" s="105">
        <f>SUMIFS('OTT-活动'!$D:$D,'OTT-活动'!$A:$A,Market!$B30,'OTT-活动'!$B:$B,Market!$X$9)</f>
        <v>403971</v>
      </c>
      <c r="BB30" s="108">
        <f t="shared" si="7"/>
        <v>0.49414385266606076</v>
      </c>
      <c r="BC30" s="105">
        <f>SUMIFS('OTT-活动'!$F:$F,'OTT-活动'!$A:$A,Market!$B30,'OTT-活动'!$B:$B,'OTT-活动'!$B$6)</f>
        <v>139813</v>
      </c>
      <c r="BD30" s="105">
        <f>SUMIFS('OTT-活动'!$F:$F,'OTT-活动'!$A:$A,Market!$B30,'OTT-活动'!$B:$B,'OTT-活动'!$B$7)</f>
        <v>327686</v>
      </c>
      <c r="BE30" s="105">
        <f>SUMIFS('OTT-活动'!$F:$F,'OTT-活动'!$A:$A,Market!$B30,'OTT-活动'!$B:$B,'OTT-活动'!$B$9)</f>
        <v>62215</v>
      </c>
      <c r="BF30" s="108">
        <f t="shared" si="8"/>
        <v>0.18986163583430479</v>
      </c>
      <c r="BG30" s="105">
        <f>SUMIFS('OTT-活动'!$F:$F,'OTT-活动'!$A:$A,Market!$B30,'OTT-活动'!$B:$B,'OTT-活动'!$B$8)</f>
        <v>158277</v>
      </c>
      <c r="BH30" s="108">
        <f t="shared" si="9"/>
        <v>0.4830142270344171</v>
      </c>
      <c r="BI30" s="105">
        <f>SUMIFS('OTT-活动'!F:F,'OTT-活动'!$A:$A,Market!$B30,'OTT-活动'!$B:$B,Market!$D$7)</f>
        <v>62215</v>
      </c>
      <c r="BJ30" s="105">
        <f>SUMIFS('OTT-活动'!G:G,'OTT-活动'!$A:$A,Market!$B30,'OTT-活动'!$B:$B,Market!$D$7)</f>
        <v>41090</v>
      </c>
      <c r="BK30" s="105">
        <f>SUMIFS('OTT-活动'!H:H,'OTT-活动'!$A:$A,Market!$B30,'OTT-活动'!$B:$B,Market!$D$7)</f>
        <v>29112</v>
      </c>
      <c r="BL30" s="108">
        <f t="shared" si="36"/>
        <v>8.4346855854524547E-2</v>
      </c>
      <c r="BM30" s="108">
        <f t="shared" si="37"/>
        <v>5.5707020928432271E-2</v>
      </c>
      <c r="BN30" s="108">
        <f t="shared" si="38"/>
        <v>3.9468065058859095E-2</v>
      </c>
      <c r="BO30" s="112">
        <f t="shared" si="11"/>
        <v>73.523877833985338</v>
      </c>
      <c r="BP30" s="113">
        <f>IFERROR(SUMIFS(Cost!AE:AE,Cost!$E:$E,Market!$C30),"-")</f>
        <v>9203.648000000001</v>
      </c>
      <c r="BQ30" s="114">
        <f t="shared" si="12"/>
        <v>0.31614619400934324</v>
      </c>
      <c r="BR30" s="184">
        <v>0.19021795514380904</v>
      </c>
      <c r="BS30" s="4">
        <v>0.55000000000000004</v>
      </c>
      <c r="BT30" s="108">
        <f t="shared" si="13"/>
        <v>0.34585082753419821</v>
      </c>
      <c r="BU30" s="108">
        <f t="shared" si="14"/>
        <v>1.0256099883070442</v>
      </c>
      <c r="BV30" s="110" t="str">
        <f t="shared" si="15"/>
        <v xml:space="preserve"> </v>
      </c>
      <c r="BW30" s="181">
        <v>223125.66138368801</v>
      </c>
      <c r="BX30" s="182">
        <f t="shared" si="16"/>
        <v>72.242852271677009</v>
      </c>
      <c r="BY30" s="113">
        <f>IFERROR(SUMIFS(Cost!$AF:$AF,Cost!$E:$E,Market!$C30),"-")</f>
        <v>42639.183999999994</v>
      </c>
      <c r="BZ30" s="183">
        <f t="shared" si="61"/>
        <v>0.19109941785977472</v>
      </c>
      <c r="CA30" s="115">
        <f t="shared" si="40"/>
        <v>1509608</v>
      </c>
    </row>
    <row r="31" spans="1:79" s="115" customFormat="1" ht="14.25" customHeight="1">
      <c r="A31" s="102"/>
      <c r="B31" s="103" t="s">
        <v>144</v>
      </c>
      <c r="C31" s="103" t="s">
        <v>127</v>
      </c>
      <c r="D31" s="218">
        <f>SUMIFS('OTV-活动'!$C:$C,'OTV-活动'!$B:$B,Market!$D$7,'OTV-活动'!$A:$A,Market!$B31)</f>
        <v>707711</v>
      </c>
      <c r="E31" s="218">
        <f>SUMIFS('OTT-活动'!$C:$C,'OTT-活动'!$B:$B,Market!$D$7,'OTT-活动'!$A:$A,Market!$B31)</f>
        <v>355025</v>
      </c>
      <c r="F31" s="105">
        <f>SUMIFS('OTV-活动'!$D:$D,'OTV-活动'!$A:$A,Market!$B31,'OTV-活动'!$B:$B,'OTV-活动'!$B$6)</f>
        <v>1720819</v>
      </c>
      <c r="G31" s="106">
        <f t="shared" si="41"/>
        <v>6034000</v>
      </c>
      <c r="H31" s="108">
        <f t="shared" si="42"/>
        <v>0.28518710639708317</v>
      </c>
      <c r="I31" s="105">
        <f>SUMIFS('OTT-活动'!$D:$D,'OTT-活动'!$B:$B,'OTT-活动'!$B$6,'OTT-活动'!$A:$A,Market!$B31)</f>
        <v>195592</v>
      </c>
      <c r="J31" s="106">
        <f>SUMIFS(Spotplan!$E:$E,Spotplan!$C:$C,Market!$C31,Spotplan!$A:$A,"OTT")</f>
        <v>536000</v>
      </c>
      <c r="K31" s="107">
        <f t="shared" si="19"/>
        <v>0.36491044776119402</v>
      </c>
      <c r="L31" s="105">
        <f t="shared" si="20"/>
        <v>1916411</v>
      </c>
      <c r="M31" s="106">
        <f>SUMIFS(Spotplan!$E:$E,Spotplan!$C:$C,Market!$C31)</f>
        <v>6570000</v>
      </c>
      <c r="N31" s="107">
        <f t="shared" si="21"/>
        <v>0.2916911719939117</v>
      </c>
      <c r="O31" s="105">
        <f>SUMIFS('OTV-活动'!$E:$E,'OTV-活动'!$A:$A,Market!$B31,'OTV-活动'!$B:$B,'OTV-活动'!$B$6)</f>
        <v>47206</v>
      </c>
      <c r="P31" s="108">
        <f t="shared" si="43"/>
        <v>2.7432286603065167E-2</v>
      </c>
      <c r="Q31" s="105">
        <f>SUMIFS('OTV-活动'!$D:$D,'OTV-活动'!$A:$A,Market!$B31,'OTV-活动'!$B:$B,'OTV-活动'!$B$7)</f>
        <v>1720819</v>
      </c>
      <c r="R31" s="108">
        <f t="shared" si="44"/>
        <v>1</v>
      </c>
      <c r="S31" s="105">
        <f>SUMIFS('OTV-活动'!$D:$D,'OTV-活动'!$A:$A,Market!$B31,'OTV-活动'!$B:$B,Market!$D$7)</f>
        <v>597741</v>
      </c>
      <c r="T31" s="108">
        <f t="shared" si="45"/>
        <v>0.34735843804606992</v>
      </c>
      <c r="U31" s="108">
        <v>0.3</v>
      </c>
      <c r="V31" s="108">
        <f t="shared" si="46"/>
        <v>1.1578614601535664</v>
      </c>
      <c r="W31" s="109">
        <f t="shared" si="47"/>
        <v>84.461171297323347</v>
      </c>
      <c r="X31" s="105">
        <f>SUMIFS('OTV-活动'!$D:$D,'OTV-活动'!$A:$A,Market!$B31,'OTV-活动'!$B:$B,Market!$X$9)</f>
        <v>1616900</v>
      </c>
      <c r="Y31" s="108">
        <f t="shared" si="48"/>
        <v>0.93961073186662858</v>
      </c>
      <c r="Z31" s="108">
        <v>0.8</v>
      </c>
      <c r="AA31" s="108">
        <f t="shared" si="49"/>
        <v>1.1745134148332856</v>
      </c>
      <c r="AB31" s="109">
        <f t="shared" si="50"/>
        <v>228.46896543928241</v>
      </c>
      <c r="AC31" s="105">
        <f>SUMIFS('OTV-活动'!$F:$F,'OTV-活动'!$A:$A,Market!$B31,'OTV-活动'!$B:$B,'OTV-活动'!$B$6)</f>
        <v>579314</v>
      </c>
      <c r="AD31" s="105">
        <f>SUMIFS('OTV-活动'!$F:$F,'OTV-活动'!$A:$A,Market!$B31,'OTV-活动'!$B:$B,'OTV-活动'!$B$7)</f>
        <v>579314</v>
      </c>
      <c r="AE31" s="108">
        <f t="shared" si="51"/>
        <v>1</v>
      </c>
      <c r="AF31" s="105">
        <f>SUMIFS('OTV-活动'!$F:$F,'OTV-活动'!$A:$A,Market!$B31,'OTV-活动'!$B:$B,Market!$D$7)</f>
        <v>184126</v>
      </c>
      <c r="AG31" s="108">
        <f t="shared" si="52"/>
        <v>0.31783454223443591</v>
      </c>
      <c r="AH31" s="105">
        <f>SUMIFS('OTV-活动'!$F:$F,'OTV-活动'!$A:$A,Market!$B31,'OTV-活动'!$B:$B,Market!$AH$9)</f>
        <v>506754</v>
      </c>
      <c r="AI31" s="108">
        <f t="shared" si="53"/>
        <v>0.87474840932551257</v>
      </c>
      <c r="AJ31" s="105">
        <f>SUMIFS('OTV-活动'!$G:$G,'OTV-活动'!$A:$A,Market!$B31,'OTV-活动'!$B:$B,Market!$D$7)</f>
        <v>184126</v>
      </c>
      <c r="AK31" s="105">
        <f>SUMIFS('OTV-活动'!$H:$H,'OTV-活动'!$A:$A,Market!$B31,'OTV-活动'!$B:$B,Market!$D$7)</f>
        <v>120383</v>
      </c>
      <c r="AL31" s="105">
        <f>SUMIFS('OTV-活动'!$I:$I,'OTV-活动'!$A:$A,Market!$B31,'OTV-活动'!$B:$B,Market!$D$7)</f>
        <v>95608</v>
      </c>
      <c r="AM31" s="108">
        <f t="shared" si="54"/>
        <v>0.2601711715657945</v>
      </c>
      <c r="AN31" s="108">
        <f t="shared" si="55"/>
        <v>0.17010192013406603</v>
      </c>
      <c r="AO31" s="108">
        <f t="shared" si="56"/>
        <v>0.1350946926075757</v>
      </c>
      <c r="AP31" s="4">
        <v>0.38</v>
      </c>
      <c r="AQ31" s="108">
        <f t="shared" si="57"/>
        <v>0.35551234896730449</v>
      </c>
      <c r="AR31" s="108">
        <f t="shared" si="58"/>
        <v>1.24659334518547</v>
      </c>
      <c r="AS31" s="110" t="str">
        <f t="shared" si="34"/>
        <v xml:space="preserve"> </v>
      </c>
      <c r="AT31" s="111">
        <f t="shared" si="59"/>
        <v>44.569138216771627</v>
      </c>
      <c r="AU31" s="112">
        <f t="shared" si="35"/>
        <v>55.559591101678905</v>
      </c>
      <c r="AV31" s="113">
        <f>IFERROR(SUMIFS(Cost!R:R,Cost!$E:$E,Market!$C31),"-")</f>
        <v>23935.616768</v>
      </c>
      <c r="AW31" s="114">
        <f t="shared" si="60"/>
        <v>0.25035161040917076</v>
      </c>
      <c r="AX31" s="105">
        <f>SUMIFS('OTT-活动'!$D:$D,'OTT-活动'!$A:$A,Market!$B31,'OTT-活动'!$B:$B,'OTT-活动'!$B$7)</f>
        <v>390325</v>
      </c>
      <c r="AY31" s="105">
        <f>SUMIFS('OTT-活动'!$D:$D,'OTT-活动'!$A:$A,Market!$B31,'OTT-活动'!$B:$B,Market!$D$7)</f>
        <v>79428</v>
      </c>
      <c r="AZ31" s="108">
        <f t="shared" si="6"/>
        <v>0.20349196182668289</v>
      </c>
      <c r="BA31" s="105">
        <f>SUMIFS('OTT-活动'!$D:$D,'OTT-活动'!$A:$A,Market!$B31,'OTT-活动'!$B:$B,Market!$X$9)</f>
        <v>203699</v>
      </c>
      <c r="BB31" s="108">
        <f t="shared" si="7"/>
        <v>0.52187023634151031</v>
      </c>
      <c r="BC31" s="105">
        <f>SUMIFS('OTT-活动'!$F:$F,'OTT-活动'!$A:$A,Market!$B31,'OTT-活动'!$B:$B,'OTT-活动'!$B$6)</f>
        <v>67280</v>
      </c>
      <c r="BD31" s="105">
        <f>SUMIFS('OTT-活动'!$F:$F,'OTT-活动'!$A:$A,Market!$B31,'OTT-活动'!$B:$B,'OTT-活动'!$B$7)</f>
        <v>152837</v>
      </c>
      <c r="BE31" s="105">
        <f>SUMIFS('OTT-活动'!$F:$F,'OTT-活动'!$A:$A,Market!$B31,'OTT-活动'!$B:$B,'OTT-活动'!$B$9)</f>
        <v>29659</v>
      </c>
      <c r="BF31" s="108">
        <f t="shared" si="8"/>
        <v>0.19405641304134469</v>
      </c>
      <c r="BG31" s="105">
        <f>SUMIFS('OTT-活动'!$F:$F,'OTT-活动'!$A:$A,Market!$B31,'OTT-活动'!$B:$B,'OTT-活动'!$B$8)</f>
        <v>77819</v>
      </c>
      <c r="BH31" s="108">
        <f t="shared" si="9"/>
        <v>0.50916335704050719</v>
      </c>
      <c r="BI31" s="105">
        <f>SUMIFS('OTT-活动'!F:F,'OTT-活动'!$A:$A,Market!$B31,'OTT-活动'!$B:$B,Market!$D$7)</f>
        <v>29659</v>
      </c>
      <c r="BJ31" s="105">
        <f>SUMIFS('OTT-活动'!G:G,'OTT-活动'!$A:$A,Market!$B31,'OTT-活动'!$B:$B,Market!$D$7)</f>
        <v>19697</v>
      </c>
      <c r="BK31" s="105">
        <f>SUMIFS('OTT-活动'!H:H,'OTT-活动'!$A:$A,Market!$B31,'OTT-活动'!$B:$B,Market!$D$7)</f>
        <v>13926</v>
      </c>
      <c r="BL31" s="108">
        <f t="shared" si="36"/>
        <v>8.3540595732694886E-2</v>
      </c>
      <c r="BM31" s="108">
        <f t="shared" si="37"/>
        <v>5.5480599957749455E-2</v>
      </c>
      <c r="BN31" s="108">
        <f t="shared" si="38"/>
        <v>3.9225406661502711E-2</v>
      </c>
      <c r="BO31" s="112">
        <f t="shared" si="11"/>
        <v>71.199231052394779</v>
      </c>
      <c r="BP31" s="113">
        <f>IFERROR(SUMIFS(Cost!AE:AE,Cost!$E:$E,Market!$C31),"-")</f>
        <v>3789.3334960000002</v>
      </c>
      <c r="BQ31" s="114">
        <f t="shared" si="12"/>
        <v>0.27210494729283358</v>
      </c>
      <c r="BR31" s="184">
        <v>0.13248663145403974</v>
      </c>
      <c r="BS31" s="4">
        <v>0.4</v>
      </c>
      <c r="BT31" s="108">
        <f t="shared" si="13"/>
        <v>0.33121657863509935</v>
      </c>
      <c r="BU31" s="108">
        <f t="shared" si="14"/>
        <v>1.1355042950768925</v>
      </c>
      <c r="BV31" s="110" t="str">
        <f t="shared" si="15"/>
        <v xml:space="preserve"> </v>
      </c>
      <c r="BW31" s="181">
        <v>99497.460221983842</v>
      </c>
      <c r="BX31" s="182">
        <f t="shared" si="16"/>
        <v>51.918643872313318</v>
      </c>
      <c r="BY31" s="113">
        <f>IFERROR(SUMIFS(Cost!$AF:$AF,Cost!$E:$E,Market!$C31),"-")</f>
        <v>27724.950263999999</v>
      </c>
      <c r="BZ31" s="183">
        <f t="shared" si="61"/>
        <v>0.27864982887145301</v>
      </c>
      <c r="CA31" s="115">
        <f t="shared" si="40"/>
        <v>677169</v>
      </c>
    </row>
    <row r="32" spans="1:79" s="115" customFormat="1" ht="14.25" customHeight="1">
      <c r="A32" s="102"/>
      <c r="B32" s="103" t="s">
        <v>136</v>
      </c>
      <c r="C32" s="103" t="s">
        <v>117</v>
      </c>
      <c r="D32" s="218">
        <f>SUMIFS('OTV-活动'!$C:$C,'OTV-活动'!$B:$B,Market!$D$7,'OTV-活动'!$A:$A,Market!$B32)</f>
        <v>669279</v>
      </c>
      <c r="E32" s="218">
        <f>SUMIFS('OTT-活动'!$C:$C,'OTT-活动'!$B:$B,Market!$D$7,'OTT-活动'!$A:$A,Market!$B32)</f>
        <v>478709</v>
      </c>
      <c r="F32" s="105">
        <f>SUMIFS('OTV-活动'!$D:$D,'OTV-活动'!$A:$A,Market!$B32,'OTV-活动'!$B:$B,'OTV-活动'!$B$6)</f>
        <v>1520916</v>
      </c>
      <c r="G32" s="106">
        <f t="shared" si="41"/>
        <v>6244000</v>
      </c>
      <c r="H32" s="108">
        <f t="shared" si="42"/>
        <v>0.24358039718129404</v>
      </c>
      <c r="I32" s="105">
        <f>SUMIFS('OTT-活动'!$D:$D,'OTT-活动'!$B:$B,'OTT-活动'!$B$6,'OTT-活动'!$A:$A,Market!$B32)</f>
        <v>242030</v>
      </c>
      <c r="J32" s="106">
        <f>SUMIFS(Spotplan!$E:$E,Spotplan!$C:$C,Market!$C32,Spotplan!$A:$A,"OTT")</f>
        <v>708000</v>
      </c>
      <c r="K32" s="107">
        <f t="shared" si="19"/>
        <v>0.34185028248587573</v>
      </c>
      <c r="L32" s="105">
        <f t="shared" si="20"/>
        <v>1762946</v>
      </c>
      <c r="M32" s="106">
        <f>SUMIFS(Spotplan!$E:$E,Spotplan!$C:$C,Market!$C32)</f>
        <v>6952000</v>
      </c>
      <c r="N32" s="107">
        <f t="shared" si="21"/>
        <v>0.25358831990794017</v>
      </c>
      <c r="O32" s="105">
        <f>SUMIFS('OTV-活动'!$E:$E,'OTV-活动'!$A:$A,Market!$B32,'OTV-活动'!$B:$B,'OTV-活动'!$B$6)</f>
        <v>43160</v>
      </c>
      <c r="P32" s="108">
        <f t="shared" si="43"/>
        <v>2.8377635582767229E-2</v>
      </c>
      <c r="Q32" s="105">
        <f>SUMIFS('OTV-活动'!$D:$D,'OTV-活动'!$A:$A,Market!$B32,'OTV-活动'!$B:$B,'OTV-活动'!$B$7)</f>
        <v>1520916</v>
      </c>
      <c r="R32" s="108">
        <f t="shared" si="44"/>
        <v>1</v>
      </c>
      <c r="S32" s="105">
        <f>SUMIFS('OTV-活动'!$D:$D,'OTV-活动'!$A:$A,Market!$B32,'OTV-活动'!$B:$B,Market!$D$7)</f>
        <v>698468</v>
      </c>
      <c r="T32" s="116">
        <f t="shared" si="45"/>
        <v>0.45924166752141471</v>
      </c>
      <c r="U32" s="108">
        <v>0.3</v>
      </c>
      <c r="V32" s="108">
        <f t="shared" si="46"/>
        <v>1.5308055584047158</v>
      </c>
      <c r="W32" s="109">
        <f t="shared" si="47"/>
        <v>104.36126040111822</v>
      </c>
      <c r="X32" s="105">
        <f>SUMIFS('OTV-活动'!$D:$D,'OTV-活动'!$A:$A,Market!$B32,'OTV-活动'!$B:$B,Market!$X$9)</f>
        <v>1343667</v>
      </c>
      <c r="Y32" s="116">
        <f t="shared" si="48"/>
        <v>0.88345904704796319</v>
      </c>
      <c r="Z32" s="108">
        <v>0.8</v>
      </c>
      <c r="AA32" s="108">
        <f t="shared" si="49"/>
        <v>1.1043238088099538</v>
      </c>
      <c r="AB32" s="109">
        <f t="shared" si="50"/>
        <v>200.76335877862596</v>
      </c>
      <c r="AC32" s="105">
        <f>SUMIFS('OTV-活动'!$F:$F,'OTV-活动'!$A:$A,Market!$B32,'OTV-活动'!$B:$B,'OTV-活动'!$B$6)</f>
        <v>515801</v>
      </c>
      <c r="AD32" s="105">
        <f>SUMIFS('OTV-活动'!$F:$F,'OTV-活动'!$A:$A,Market!$B32,'OTV-活动'!$B:$B,'OTV-活动'!$B$7)</f>
        <v>515801</v>
      </c>
      <c r="AE32" s="108">
        <f t="shared" si="51"/>
        <v>1</v>
      </c>
      <c r="AF32" s="105">
        <f>SUMIFS('OTV-活动'!$F:$F,'OTV-活动'!$A:$A,Market!$B32,'OTV-活动'!$B:$B,Market!$D$7)</f>
        <v>207943</v>
      </c>
      <c r="AG32" s="108">
        <f t="shared" si="52"/>
        <v>0.40314578684415114</v>
      </c>
      <c r="AH32" s="105">
        <f>SUMIFS('OTV-活动'!$F:$F,'OTV-活动'!$A:$A,Market!$B32,'OTV-活动'!$B:$B,Market!$AH$9)</f>
        <v>422984</v>
      </c>
      <c r="AI32" s="108">
        <f t="shared" si="53"/>
        <v>0.82005269474080122</v>
      </c>
      <c r="AJ32" s="105">
        <f>SUMIFS('OTV-活动'!$G:$G,'OTV-活动'!$A:$A,Market!$B32,'OTV-活动'!$B:$B,Market!$D$7)</f>
        <v>207943</v>
      </c>
      <c r="AK32" s="105">
        <f>SUMIFS('OTV-活动'!$H:$H,'OTV-活动'!$A:$A,Market!$B32,'OTV-活动'!$B:$B,Market!$D$7)</f>
        <v>142956</v>
      </c>
      <c r="AL32" s="105">
        <f>SUMIFS('OTV-活动'!$I:$I,'OTV-活动'!$A:$A,Market!$B32,'OTV-活动'!$B:$B,Market!$D$7)</f>
        <v>127305</v>
      </c>
      <c r="AM32" s="108">
        <f t="shared" si="54"/>
        <v>0.31069703367355017</v>
      </c>
      <c r="AN32" s="108">
        <f t="shared" si="55"/>
        <v>0.21359702007682896</v>
      </c>
      <c r="AO32" s="108">
        <f t="shared" si="56"/>
        <v>0.19021215367582128</v>
      </c>
      <c r="AP32" s="4">
        <v>0.5</v>
      </c>
      <c r="AQ32" s="108">
        <f t="shared" si="57"/>
        <v>0.38042430735164257</v>
      </c>
      <c r="AR32" s="108">
        <f t="shared" si="58"/>
        <v>1.5618018188405252</v>
      </c>
      <c r="AS32" s="110" t="str">
        <f t="shared" si="34"/>
        <v xml:space="preserve"> </v>
      </c>
      <c r="AT32" s="111">
        <f t="shared" si="59"/>
        <v>53.593770019218454</v>
      </c>
      <c r="AU32" s="112">
        <f t="shared" si="35"/>
        <v>83.702847494536186</v>
      </c>
      <c r="AV32" s="113">
        <f>IFERROR(SUMIFS(Cost!R:R,Cost!$E:$E,Market!$C32),"-")</f>
        <v>24599.101183999999</v>
      </c>
      <c r="AW32" s="114">
        <f t="shared" si="60"/>
        <v>0.19322965464043046</v>
      </c>
      <c r="AX32" s="105">
        <f>SUMIFS('OTT-活动'!$D:$D,'OTT-活动'!$A:$A,Market!$B32,'OTT-活动'!$B:$B,'OTT-活动'!$B$7)</f>
        <v>452746</v>
      </c>
      <c r="AY32" s="105">
        <f>SUMIFS('OTT-活动'!$D:$D,'OTT-活动'!$A:$A,Market!$B32,'OTT-活动'!$B:$B,Market!$D$7)</f>
        <v>79066</v>
      </c>
      <c r="AZ32" s="116">
        <f t="shared" si="6"/>
        <v>0.17463655117880666</v>
      </c>
      <c r="BA32" s="105">
        <f>SUMIFS('OTT-活动'!$D:$D,'OTT-活动'!$A:$A,Market!$B32,'OTT-活动'!$B:$B,Market!$X$9)</f>
        <v>217783</v>
      </c>
      <c r="BB32" s="116">
        <f t="shared" si="7"/>
        <v>0.48102688924915959</v>
      </c>
      <c r="BC32" s="105">
        <f>SUMIFS('OTT-活动'!$F:$F,'OTT-活动'!$A:$A,Market!$B32,'OTT-活动'!$B:$B,'OTT-活动'!$B$6)</f>
        <v>84927</v>
      </c>
      <c r="BD32" s="105">
        <f>SUMIFS('OTT-活动'!$F:$F,'OTT-活动'!$A:$A,Market!$B32,'OTT-活动'!$B:$B,'OTT-活动'!$B$7)</f>
        <v>177815</v>
      </c>
      <c r="BE32" s="105">
        <f>SUMIFS('OTT-活动'!$F:$F,'OTT-活动'!$A:$A,Market!$B32,'OTT-活动'!$B:$B,'OTT-活动'!$B$9)</f>
        <v>29413</v>
      </c>
      <c r="BF32" s="108">
        <f t="shared" si="8"/>
        <v>0.16541349155020668</v>
      </c>
      <c r="BG32" s="105">
        <f>SUMIFS('OTT-活动'!$F:$F,'OTT-活动'!$A:$A,Market!$B32,'OTT-活动'!$B:$B,'OTT-活动'!$B$8)</f>
        <v>83953</v>
      </c>
      <c r="BH32" s="108">
        <f t="shared" si="9"/>
        <v>0.47213677136349574</v>
      </c>
      <c r="BI32" s="105">
        <f>SUMIFS('OTT-活动'!F:F,'OTT-活动'!$A:$A,Market!$B32,'OTT-活动'!$B:$B,Market!$D$7)</f>
        <v>29413</v>
      </c>
      <c r="BJ32" s="105">
        <f>SUMIFS('OTT-活动'!G:G,'OTT-活动'!$A:$A,Market!$B32,'OTT-活动'!$B:$B,Market!$D$7)</f>
        <v>19975</v>
      </c>
      <c r="BK32" s="105">
        <f>SUMIFS('OTT-活动'!H:H,'OTT-活动'!$A:$A,Market!$B32,'OTT-活动'!$B:$B,Market!$D$7)</f>
        <v>14481</v>
      </c>
      <c r="BL32" s="108">
        <f t="shared" si="36"/>
        <v>6.1442337620558625E-2</v>
      </c>
      <c r="BM32" s="108">
        <f t="shared" si="37"/>
        <v>4.1726811068937497E-2</v>
      </c>
      <c r="BN32" s="108">
        <f t="shared" si="38"/>
        <v>3.025011019220445E-2</v>
      </c>
      <c r="BO32" s="112">
        <f t="shared" si="11"/>
        <v>59.8314258562988</v>
      </c>
      <c r="BP32" s="113">
        <f>IFERROR(SUMIFS(Cost!AE:AE,Cost!$E:$E,Market!$C32),"-")</f>
        <v>5620.6386080000002</v>
      </c>
      <c r="BQ32" s="114">
        <f t="shared" si="12"/>
        <v>0.38813884455493408</v>
      </c>
      <c r="BR32" s="184">
        <v>0.18203380474123532</v>
      </c>
      <c r="BS32" s="4">
        <v>0.55000000000000004</v>
      </c>
      <c r="BT32" s="108">
        <f t="shared" si="13"/>
        <v>0.33097055407497328</v>
      </c>
      <c r="BU32" s="108">
        <f t="shared" si="14"/>
        <v>1.3051490470662255</v>
      </c>
      <c r="BV32" s="110" t="str">
        <f t="shared" si="15"/>
        <v xml:space="preserve"> </v>
      </c>
      <c r="BW32" s="181">
        <v>128151.79853782964</v>
      </c>
      <c r="BX32" s="182">
        <f t="shared" si="16"/>
        <v>72.691845659384725</v>
      </c>
      <c r="BY32" s="113">
        <f>IFERROR(SUMIFS(Cost!$AF:$AF,Cost!$E:$E,Market!$C32),"-")</f>
        <v>30219.739792</v>
      </c>
      <c r="BZ32" s="183">
        <f t="shared" si="61"/>
        <v>0.23581206145210137</v>
      </c>
      <c r="CA32" s="115">
        <f t="shared" si="40"/>
        <v>777534</v>
      </c>
    </row>
    <row r="33" spans="1:79" s="115" customFormat="1" ht="14.25" customHeight="1">
      <c r="A33" s="102"/>
      <c r="B33" s="103" t="s">
        <v>146</v>
      </c>
      <c r="C33" s="103" t="s">
        <v>129</v>
      </c>
      <c r="D33" s="218">
        <f>SUMIFS('OTV-活动'!$C:$C,'OTV-活动'!$B:$B,Market!$D$7,'OTV-活动'!$A:$A,Market!$B33)</f>
        <v>460735</v>
      </c>
      <c r="E33" s="218">
        <f>SUMIFS('OTT-活动'!$C:$C,'OTT-活动'!$B:$B,Market!$D$7,'OTT-活动'!$A:$A,Market!$B33)</f>
        <v>265138</v>
      </c>
      <c r="F33" s="105">
        <f>SUMIFS('OTV-活动'!$D:$D,'OTV-活动'!$A:$A,Market!$B33,'OTV-活动'!$B:$B,'OTV-活动'!$B$6)</f>
        <v>1277797</v>
      </c>
      <c r="G33" s="106">
        <f t="shared" si="17"/>
        <v>4296500</v>
      </c>
      <c r="H33" s="108">
        <f t="shared" si="18"/>
        <v>0.29740416618177584</v>
      </c>
      <c r="I33" s="105">
        <f>SUMIFS('OTT-活动'!$D:$D,'OTT-活动'!$B:$B,'OTT-活动'!$B$6,'OTT-活动'!$A:$A,Market!$B33)</f>
        <v>180503</v>
      </c>
      <c r="J33" s="106">
        <f>SUMIFS(Spotplan!$E:$E,Spotplan!$C:$C,Market!$C33,Spotplan!$A:$A,"OTT")</f>
        <v>472000</v>
      </c>
      <c r="K33" s="107">
        <f t="shared" si="19"/>
        <v>0.3824216101694915</v>
      </c>
      <c r="L33" s="105">
        <f t="shared" si="20"/>
        <v>1458300</v>
      </c>
      <c r="M33" s="106">
        <f>SUMIFS(Spotplan!$E:$E,Spotplan!$C:$C,Market!$C33)</f>
        <v>4768500</v>
      </c>
      <c r="N33" s="107">
        <f t="shared" si="21"/>
        <v>0.30581944007549544</v>
      </c>
      <c r="O33" s="105">
        <f>SUMIFS('OTV-活动'!$E:$E,'OTV-活动'!$A:$A,Market!$B33,'OTV-活动'!$B:$B,'OTV-活动'!$B$6)</f>
        <v>37884</v>
      </c>
      <c r="P33" s="108">
        <f t="shared" si="0"/>
        <v>2.9647901818520467E-2</v>
      </c>
      <c r="Q33" s="105">
        <f>SUMIFS('OTV-活动'!$D:$D,'OTV-活动'!$A:$A,Market!$B33,'OTV-活动'!$B:$B,'OTV-活动'!$B$7)</f>
        <v>1277797</v>
      </c>
      <c r="R33" s="108">
        <f t="shared" si="22"/>
        <v>1</v>
      </c>
      <c r="S33" s="105">
        <f>SUMIFS('OTV-活动'!$D:$D,'OTV-活动'!$A:$A,Market!$B33,'OTV-活动'!$B:$B,Market!$D$7)</f>
        <v>560545</v>
      </c>
      <c r="T33" s="108">
        <f t="shared" si="23"/>
        <v>0.43868079201938964</v>
      </c>
      <c r="U33" s="108">
        <v>0.3</v>
      </c>
      <c r="V33" s="108">
        <f t="shared" si="24"/>
        <v>1.4622693067312988</v>
      </c>
      <c r="W33" s="109">
        <f t="shared" si="25"/>
        <v>121.66321204162914</v>
      </c>
      <c r="X33" s="105">
        <f>SUMIFS('OTV-活动'!$D:$D,'OTV-活动'!$A:$A,Market!$B33,'OTV-活动'!$B:$B,Market!$X$9)</f>
        <v>1192002</v>
      </c>
      <c r="Y33" s="108">
        <f t="shared" si="1"/>
        <v>0.93285709701932307</v>
      </c>
      <c r="Z33" s="108">
        <v>0.8</v>
      </c>
      <c r="AA33" s="108">
        <f t="shared" si="26"/>
        <v>1.1660713712741537</v>
      </c>
      <c r="AB33" s="109">
        <f t="shared" si="2"/>
        <v>258.71748402009831</v>
      </c>
      <c r="AC33" s="105">
        <f>SUMIFS('OTV-活动'!$F:$F,'OTV-活动'!$A:$A,Market!$B33,'OTV-活动'!$B:$B,'OTV-活动'!$B$6)</f>
        <v>433510</v>
      </c>
      <c r="AD33" s="105">
        <f>SUMIFS('OTV-活动'!$F:$F,'OTV-活动'!$A:$A,Market!$B33,'OTV-活动'!$B:$B,'OTV-活动'!$B$7)</f>
        <v>433510</v>
      </c>
      <c r="AE33" s="108">
        <f t="shared" si="27"/>
        <v>1</v>
      </c>
      <c r="AF33" s="105">
        <f>SUMIFS('OTV-活动'!$F:$F,'OTV-活动'!$A:$A,Market!$B33,'OTV-活动'!$B:$B,Market!$D$7)</f>
        <v>171544</v>
      </c>
      <c r="AG33" s="108">
        <f t="shared" si="28"/>
        <v>0.39570944153537402</v>
      </c>
      <c r="AH33" s="105">
        <f>SUMIFS('OTV-活动'!$F:$F,'OTV-活动'!$A:$A,Market!$B33,'OTV-活动'!$B:$B,Market!$AH$9)</f>
        <v>379082</v>
      </c>
      <c r="AI33" s="108">
        <f t="shared" si="29"/>
        <v>0.87444810961684849</v>
      </c>
      <c r="AJ33" s="105">
        <f>SUMIFS('OTV-活动'!$G:$G,'OTV-活动'!$A:$A,Market!$B33,'OTV-活动'!$B:$B,Market!$D$7)</f>
        <v>171544</v>
      </c>
      <c r="AK33" s="105">
        <f>SUMIFS('OTV-活动'!$H:$H,'OTV-活动'!$A:$A,Market!$B33,'OTV-活动'!$B:$B,Market!$D$7)</f>
        <v>127729</v>
      </c>
      <c r="AL33" s="105">
        <f>SUMIFS('OTV-活动'!$I:$I,'OTV-活动'!$A:$A,Market!$B33,'OTV-活动'!$B:$B,Market!$D$7)</f>
        <v>92737</v>
      </c>
      <c r="AM33" s="108">
        <f t="shared" si="30"/>
        <v>0.37232682561559249</v>
      </c>
      <c r="AN33" s="108">
        <f t="shared" si="31"/>
        <v>0.27722877576046967</v>
      </c>
      <c r="AO33" s="108">
        <f t="shared" si="3"/>
        <v>0.20128056257935689</v>
      </c>
      <c r="AP33" s="4">
        <v>0.54</v>
      </c>
      <c r="AQ33" s="108">
        <f t="shared" si="32"/>
        <v>0.37274178255436458</v>
      </c>
      <c r="AR33" s="108">
        <f t="shared" si="33"/>
        <v>1.253317286505468</v>
      </c>
      <c r="AS33" s="110" t="str">
        <f t="shared" si="34"/>
        <v xml:space="preserve"> </v>
      </c>
      <c r="AT33" s="111">
        <f t="shared" si="4"/>
        <v>57.906877691143954</v>
      </c>
      <c r="AU33" s="112">
        <f t="shared" si="35"/>
        <v>72.575690817868562</v>
      </c>
      <c r="AV33" s="113">
        <f>IFERROR(SUMIFS(Cost!R:R,Cost!$E:$E,Market!$C33),"-")</f>
        <v>17094.636224999998</v>
      </c>
      <c r="AW33" s="114">
        <f t="shared" si="5"/>
        <v>0.18433458301433084</v>
      </c>
      <c r="AX33" s="105">
        <f>SUMIFS('OTT-活动'!$D:$D,'OTT-活动'!$A:$A,Market!$B33,'OTT-活动'!$B:$B,'OTT-活动'!$B$7)</f>
        <v>321821</v>
      </c>
      <c r="AY33" s="105">
        <f>SUMIFS('OTT-活动'!$D:$D,'OTT-活动'!$A:$A,Market!$B33,'OTT-活动'!$B:$B,Market!$D$7)</f>
        <v>56327</v>
      </c>
      <c r="AZ33" s="108">
        <f t="shared" si="6"/>
        <v>0.17502586841753645</v>
      </c>
      <c r="BA33" s="105">
        <f>SUMIFS('OTT-活动'!$D:$D,'OTT-活动'!$A:$A,Market!$B33,'OTT-活动'!$B:$B,Market!$X$9)</f>
        <v>160401</v>
      </c>
      <c r="BB33" s="108">
        <f t="shared" si="7"/>
        <v>0.49841682177359464</v>
      </c>
      <c r="BC33" s="105">
        <f>SUMIFS('OTT-活动'!$F:$F,'OTT-活动'!$A:$A,Market!$B33,'OTT-活动'!$B:$B,'OTT-活动'!$B$6)</f>
        <v>63708</v>
      </c>
      <c r="BD33" s="105">
        <f>SUMIFS('OTT-活动'!$F:$F,'OTT-活动'!$A:$A,Market!$B33,'OTT-活动'!$B:$B,'OTT-活动'!$B$7)</f>
        <v>125286</v>
      </c>
      <c r="BE33" s="105">
        <f>SUMIFS('OTT-活动'!$F:$F,'OTT-活动'!$A:$A,Market!$B33,'OTT-活动'!$B:$B,'OTT-活动'!$B$9)</f>
        <v>20825</v>
      </c>
      <c r="BF33" s="108">
        <f t="shared" si="8"/>
        <v>0.16621968935076545</v>
      </c>
      <c r="BG33" s="105">
        <f>SUMIFS('OTT-活动'!$F:$F,'OTT-活动'!$A:$A,Market!$B33,'OTT-活动'!$B:$B,'OTT-活动'!$B$8)</f>
        <v>61600</v>
      </c>
      <c r="BH33" s="108">
        <f t="shared" si="9"/>
        <v>0.49167504749133983</v>
      </c>
      <c r="BI33" s="105">
        <f>SUMIFS('OTT-活动'!F:F,'OTT-活动'!$A:$A,Market!$B33,'OTT-活动'!$B:$B,Market!$D$7)</f>
        <v>20825</v>
      </c>
      <c r="BJ33" s="105">
        <f>SUMIFS('OTT-活动'!G:G,'OTT-活动'!$A:$A,Market!$B33,'OTT-活动'!$B:$B,Market!$D$7)</f>
        <v>14226</v>
      </c>
      <c r="BK33" s="105">
        <f>SUMIFS('OTT-活动'!H:H,'OTT-活动'!$A:$A,Market!$B33,'OTT-活动'!$B:$B,Market!$D$7)</f>
        <v>10412</v>
      </c>
      <c r="BL33" s="108">
        <f t="shared" si="36"/>
        <v>7.8544003500064116E-2</v>
      </c>
      <c r="BM33" s="108">
        <f t="shared" si="37"/>
        <v>5.3655077733105024E-2</v>
      </c>
      <c r="BN33" s="108">
        <f t="shared" si="38"/>
        <v>3.9270115939623894E-2</v>
      </c>
      <c r="BO33" s="112">
        <f t="shared" si="11"/>
        <v>57.683251801909108</v>
      </c>
      <c r="BP33" s="113">
        <f>IFERROR(SUMIFS(Cost!AE:AE,Cost!$E:$E,Market!$C33),"-")</f>
        <v>3550.192</v>
      </c>
      <c r="BQ33" s="114">
        <f t="shared" si="12"/>
        <v>0.34097118709181712</v>
      </c>
      <c r="BR33" s="184">
        <v>0.18459334777759273</v>
      </c>
      <c r="BS33" s="4">
        <v>0.55000000000000004</v>
      </c>
      <c r="BT33" s="108">
        <f t="shared" si="13"/>
        <v>0.33562426868653222</v>
      </c>
      <c r="BU33" s="108">
        <f t="shared" si="14"/>
        <v>1.0974589077910779</v>
      </c>
      <c r="BV33" s="110" t="str">
        <f t="shared" si="15"/>
        <v xml:space="preserve"> </v>
      </c>
      <c r="BW33" s="181">
        <v>90266.147063242854</v>
      </c>
      <c r="BX33" s="182">
        <f t="shared" si="16"/>
        <v>61.898201373683641</v>
      </c>
      <c r="BY33" s="113">
        <f>IFERROR(SUMIFS(Cost!$AF:$AF,Cost!$E:$E,Market!$C33),"-")</f>
        <v>20644.828224999997</v>
      </c>
      <c r="BZ33" s="183">
        <f t="shared" si="39"/>
        <v>0.22871063955500043</v>
      </c>
      <c r="CA33" s="115">
        <f t="shared" si="40"/>
        <v>616872</v>
      </c>
    </row>
    <row r="34" spans="1:79" s="115" customFormat="1" ht="14.25" customHeight="1">
      <c r="A34" s="102"/>
      <c r="B34" s="103" t="s">
        <v>199</v>
      </c>
      <c r="C34" s="103" t="s">
        <v>210</v>
      </c>
      <c r="D34" s="218">
        <f>SUMIFS('OTV-活动'!$C:$C,'OTV-活动'!$B:$B,Market!$D$7,'OTV-活动'!$A:$A,Market!$B34)</f>
        <v>779736</v>
      </c>
      <c r="E34" s="218">
        <f>SUMIFS('OTT-活动'!$C:$C,'OTT-活动'!$B:$B,Market!$D$7,'OTT-活动'!$A:$A,Market!$B34)</f>
        <v>671625</v>
      </c>
      <c r="F34" s="105">
        <f>SUMIFS('OTV-活动'!$D:$D,'OTV-活动'!$A:$A,Market!$B34,'OTV-活动'!$B:$B,'OTV-活动'!$B$6)</f>
        <v>2133711</v>
      </c>
      <c r="G34" s="106">
        <f t="shared" si="17"/>
        <v>6994000</v>
      </c>
      <c r="H34" s="108">
        <f t="shared" si="18"/>
        <v>0.30507735201601371</v>
      </c>
      <c r="I34" s="105">
        <f>SUMIFS('OTT-活动'!$D:$D,'OTT-活动'!$B:$B,'OTT-活动'!$B$6,'OTT-活动'!$A:$A,Market!$B34)</f>
        <v>204792</v>
      </c>
      <c r="J34" s="106">
        <f>SUMIFS(Spotplan!$E:$E,Spotplan!$C:$C,Market!$C34,Spotplan!$A:$A,"OTT")</f>
        <v>592000</v>
      </c>
      <c r="K34" s="107">
        <f t="shared" si="19"/>
        <v>0.34593243243243244</v>
      </c>
      <c r="L34" s="105">
        <f t="shared" si="20"/>
        <v>2338503</v>
      </c>
      <c r="M34" s="106">
        <f>SUMIFS(Spotplan!$E:$E,Spotplan!$C:$C,Market!$C34)</f>
        <v>7586000</v>
      </c>
      <c r="N34" s="107">
        <f t="shared" si="21"/>
        <v>0.30826562088056947</v>
      </c>
      <c r="O34" s="105">
        <f>SUMIFS('OTV-活动'!$E:$E,'OTV-活动'!$A:$A,Market!$B34,'OTV-活动'!$B:$B,'OTV-活动'!$B$6)</f>
        <v>58713</v>
      </c>
      <c r="P34" s="108">
        <f t="shared" si="0"/>
        <v>2.7516847408107285E-2</v>
      </c>
      <c r="Q34" s="105">
        <f>SUMIFS('OTV-活动'!$D:$D,'OTV-活动'!$A:$A,Market!$B34,'OTV-活动'!$B:$B,'OTV-活动'!$B$7)</f>
        <v>2133711</v>
      </c>
      <c r="R34" s="108">
        <f t="shared" si="22"/>
        <v>1</v>
      </c>
      <c r="S34" s="105">
        <f>SUMIFS('OTV-活动'!$D:$D,'OTV-活动'!$A:$A,Market!$B34,'OTV-活动'!$B:$B,Market!$D$7)</f>
        <v>660725</v>
      </c>
      <c r="T34" s="108">
        <f t="shared" si="23"/>
        <v>0.30966002424883221</v>
      </c>
      <c r="U34" s="108">
        <v>0.3</v>
      </c>
      <c r="V34" s="108">
        <f t="shared" si="24"/>
        <v>1.0322000808294407</v>
      </c>
      <c r="W34" s="109">
        <f t="shared" si="25"/>
        <v>84.737013553305218</v>
      </c>
      <c r="X34" s="105">
        <f>SUMIFS('OTV-活动'!$D:$D,'OTV-活动'!$A:$A,Market!$B34,'OTV-活动'!$B:$B,Market!$X$9)</f>
        <v>1914368</v>
      </c>
      <c r="Y34" s="108">
        <f t="shared" si="1"/>
        <v>0.89720116735584154</v>
      </c>
      <c r="Z34" s="108">
        <v>0.8</v>
      </c>
      <c r="AA34" s="108">
        <f t="shared" si="26"/>
        <v>1.1215014591948018</v>
      </c>
      <c r="AB34" s="109">
        <f t="shared" si="2"/>
        <v>245.51489221993083</v>
      </c>
      <c r="AC34" s="105">
        <f>SUMIFS('OTV-活动'!$F:$F,'OTV-活动'!$A:$A,Market!$B34,'OTV-活动'!$B:$B,'OTV-活动'!$B$6)</f>
        <v>911959</v>
      </c>
      <c r="AD34" s="105">
        <f>SUMIFS('OTV-活动'!$F:$F,'OTV-活动'!$A:$A,Market!$B34,'OTV-活动'!$B:$B,'OTV-活动'!$B$7)</f>
        <v>911959</v>
      </c>
      <c r="AE34" s="108">
        <f t="shared" si="27"/>
        <v>1</v>
      </c>
      <c r="AF34" s="105">
        <f>SUMIFS('OTV-活动'!$F:$F,'OTV-活动'!$A:$A,Market!$B34,'OTV-活动'!$B:$B,Market!$D$7)</f>
        <v>248646</v>
      </c>
      <c r="AG34" s="108">
        <f t="shared" si="28"/>
        <v>0.27265041520506955</v>
      </c>
      <c r="AH34" s="105">
        <f>SUMIFS('OTV-活动'!$F:$F,'OTV-活动'!$A:$A,Market!$B34,'OTV-活动'!$B:$B,Market!$AH$9)</f>
        <v>767067</v>
      </c>
      <c r="AI34" s="108">
        <f t="shared" si="29"/>
        <v>0.84112005035314086</v>
      </c>
      <c r="AJ34" s="105">
        <f>SUMIFS('OTV-活动'!$G:$G,'OTV-活动'!$A:$A,Market!$B34,'OTV-活动'!$B:$B,Market!$D$7)</f>
        <v>248646</v>
      </c>
      <c r="AK34" s="105">
        <f>SUMIFS('OTV-活动'!$H:$H,'OTV-活动'!$A:$A,Market!$B34,'OTV-活动'!$B:$B,Market!$D$7)</f>
        <v>163423</v>
      </c>
      <c r="AL34" s="105">
        <f>SUMIFS('OTV-活动'!$I:$I,'OTV-活动'!$A:$A,Market!$B34,'OTV-活动'!$B:$B,Market!$D$7)</f>
        <v>107583</v>
      </c>
      <c r="AM34" s="108">
        <f t="shared" si="30"/>
        <v>0.3188848533349749</v>
      </c>
      <c r="AN34" s="108">
        <f t="shared" si="31"/>
        <v>0.20958760400956222</v>
      </c>
      <c r="AO34" s="108">
        <f t="shared" si="3"/>
        <v>0.13797362184123857</v>
      </c>
      <c r="AP34" s="4">
        <v>0.49</v>
      </c>
      <c r="AQ34" s="108">
        <f t="shared" si="32"/>
        <v>0.28157882008416035</v>
      </c>
      <c r="AR34" s="108">
        <f t="shared" si="33"/>
        <v>0.92297516752203912</v>
      </c>
      <c r="AS34" s="110" t="str">
        <f t="shared" si="34"/>
        <v>宁波</v>
      </c>
      <c r="AT34" s="111">
        <f t="shared" si="4"/>
        <v>54.628344295110097</v>
      </c>
      <c r="AU34" s="112">
        <f t="shared" si="35"/>
        <v>50.420605227230865</v>
      </c>
      <c r="AV34" s="113">
        <f>IFERROR(SUMIFS(Cost!R:R,Cost!$E:$E,Market!$C34),"-")</f>
        <v>34848.224000000002</v>
      </c>
      <c r="AW34" s="114">
        <f t="shared" si="5"/>
        <v>0.32391942964966586</v>
      </c>
      <c r="AX34" s="105">
        <f>SUMIFS('OTT-活动'!$D:$D,'OTT-活动'!$A:$A,Market!$B34,'OTT-活动'!$B:$B,'OTT-活动'!$B$7)</f>
        <v>402999</v>
      </c>
      <c r="AY34" s="105">
        <f>SUMIFS('OTT-活动'!$D:$D,'OTT-活动'!$A:$A,Market!$B34,'OTT-活动'!$B:$B,Market!$D$7)</f>
        <v>64592</v>
      </c>
      <c r="AZ34" s="108">
        <f t="shared" si="6"/>
        <v>0.16027831334569068</v>
      </c>
      <c r="BA34" s="105">
        <f>SUMIFS('OTT-活动'!$D:$D,'OTT-活动'!$A:$A,Market!$B34,'OTT-活动'!$B:$B,Market!$X$9)</f>
        <v>196831</v>
      </c>
      <c r="BB34" s="108">
        <f t="shared" si="7"/>
        <v>0.48841560400894296</v>
      </c>
      <c r="BC34" s="105">
        <f>SUMIFS('OTT-活动'!$F:$F,'OTT-活动'!$A:$A,Market!$B34,'OTT-活动'!$B:$B,'OTT-活动'!$B$6)</f>
        <v>72148</v>
      </c>
      <c r="BD34" s="105">
        <f>SUMIFS('OTT-活动'!$F:$F,'OTT-活动'!$A:$A,Market!$B34,'OTT-活动'!$B:$B,'OTT-活动'!$B$7)</f>
        <v>160629</v>
      </c>
      <c r="BE34" s="105">
        <f>SUMIFS('OTT-活动'!$F:$F,'OTT-活动'!$A:$A,Market!$B34,'OTT-活动'!$B:$B,'OTT-活动'!$B$9)</f>
        <v>24205</v>
      </c>
      <c r="BF34" s="108">
        <f t="shared" si="8"/>
        <v>0.1506888544409789</v>
      </c>
      <c r="BG34" s="105">
        <f>SUMIFS('OTT-活动'!$F:$F,'OTT-活动'!$A:$A,Market!$B34,'OTT-活动'!$B:$B,'OTT-活动'!$B$8)</f>
        <v>77015</v>
      </c>
      <c r="BH34" s="108">
        <f t="shared" si="9"/>
        <v>0.47945887728865894</v>
      </c>
      <c r="BI34" s="105">
        <f>SUMIFS('OTT-活动'!F:F,'OTT-活动'!$A:$A,Market!$B34,'OTT-活动'!$B:$B,Market!$D$7)</f>
        <v>24205</v>
      </c>
      <c r="BJ34" s="105">
        <f>SUMIFS('OTT-活动'!G:G,'OTT-活动'!$A:$A,Market!$B34,'OTT-活动'!$B:$B,Market!$D$7)</f>
        <v>16170</v>
      </c>
      <c r="BK34" s="105">
        <f>SUMIFS('OTT-活动'!H:H,'OTT-活动'!$A:$A,Market!$B34,'OTT-活动'!$B:$B,Market!$D$7)</f>
        <v>11457</v>
      </c>
      <c r="BL34" s="108">
        <f t="shared" si="36"/>
        <v>3.6039456541969106E-2</v>
      </c>
      <c r="BM34" s="108">
        <f t="shared" si="37"/>
        <v>2.4075935231714127E-2</v>
      </c>
      <c r="BN34" s="108">
        <f t="shared" si="38"/>
        <v>1.7058626465661642E-2</v>
      </c>
      <c r="BO34" s="112">
        <f t="shared" si="11"/>
        <v>55.944568147193252</v>
      </c>
      <c r="BP34" s="113">
        <f>IFERROR(SUMIFS(Cost!AE:AE,Cost!$E:$E,Market!$C34),"-")</f>
        <v>5475.6650799999998</v>
      </c>
      <c r="BQ34" s="114">
        <f t="shared" si="12"/>
        <v>0.47793183905036218</v>
      </c>
      <c r="BR34" s="184">
        <v>0.14244111767137749</v>
      </c>
      <c r="BS34" s="4">
        <v>0.55000000000000004</v>
      </c>
      <c r="BT34" s="108">
        <f t="shared" si="13"/>
        <v>0.25898385031159543</v>
      </c>
      <c r="BU34" s="108">
        <f t="shared" si="14"/>
        <v>0.84013212232944023</v>
      </c>
      <c r="BV34" s="110" t="str">
        <f t="shared" si="15"/>
        <v>宁波</v>
      </c>
      <c r="BW34" s="181">
        <v>115947.06978450128</v>
      </c>
      <c r="BX34" s="182">
        <f t="shared" si="16"/>
        <v>49.581749428801793</v>
      </c>
      <c r="BY34" s="113">
        <f>IFERROR(SUMIFS(Cost!$AF:$AF,Cost!$E:$E,Market!$C34),"-")</f>
        <v>40323.889080000001</v>
      </c>
      <c r="BZ34" s="183">
        <f t="shared" si="39"/>
        <v>0.34777842299029899</v>
      </c>
      <c r="CA34" s="115">
        <f t="shared" si="40"/>
        <v>725317</v>
      </c>
    </row>
    <row r="35" spans="1:79" s="115" customFormat="1" ht="14.25" customHeight="1">
      <c r="A35" s="102"/>
      <c r="B35" s="103" t="s">
        <v>145</v>
      </c>
      <c r="C35" s="103" t="s">
        <v>128</v>
      </c>
      <c r="D35" s="218">
        <f>SUMIFS('OTV-活动'!$C:$C,'OTV-活动'!$B:$B,Market!$D$7,'OTV-活动'!$A:$A,Market!$B35)</f>
        <v>694243</v>
      </c>
      <c r="E35" s="218">
        <f>SUMIFS('OTT-活动'!$C:$C,'OTT-活动'!$B:$B,Market!$D$7,'OTT-活动'!$A:$A,Market!$B35)</f>
        <v>593139</v>
      </c>
      <c r="F35" s="105">
        <f>SUMIFS('OTV-活动'!$D:$D,'OTV-活动'!$A:$A,Market!$B35,'OTV-活动'!$B:$B,'OTV-活动'!$B$6)</f>
        <v>1806829</v>
      </c>
      <c r="G35" s="106">
        <f t="shared" si="17"/>
        <v>6556500</v>
      </c>
      <c r="H35" s="108">
        <f t="shared" si="18"/>
        <v>0.27557828109509647</v>
      </c>
      <c r="I35" s="105">
        <f>SUMIFS('OTT-活动'!$D:$D,'OTT-活动'!$B:$B,'OTT-活动'!$B$6,'OTT-活动'!$A:$A,Market!$B35)</f>
        <v>157801</v>
      </c>
      <c r="J35" s="106">
        <f>SUMIFS(Spotplan!$E:$E,Spotplan!$C:$C,Market!$C35,Spotplan!$A:$A,"OTT")</f>
        <v>408000</v>
      </c>
      <c r="K35" s="107">
        <f t="shared" si="19"/>
        <v>0.3867671568627451</v>
      </c>
      <c r="L35" s="105">
        <f t="shared" si="20"/>
        <v>1964630</v>
      </c>
      <c r="M35" s="106">
        <f>SUMIFS(Spotplan!$E:$E,Spotplan!$C:$C,Market!$C35)</f>
        <v>6964500</v>
      </c>
      <c r="N35" s="107">
        <f t="shared" si="21"/>
        <v>0.2820920381936966</v>
      </c>
      <c r="O35" s="105">
        <f>SUMIFS('OTV-活动'!$E:$E,'OTV-活动'!$A:$A,Market!$B35,'OTV-活动'!$B:$B,'OTV-活动'!$B$6)</f>
        <v>60663</v>
      </c>
      <c r="P35" s="108">
        <f t="shared" si="0"/>
        <v>3.3574289542618589E-2</v>
      </c>
      <c r="Q35" s="105">
        <f>SUMIFS('OTV-活动'!$D:$D,'OTV-活动'!$A:$A,Market!$B35,'OTV-活动'!$B:$B,'OTV-活动'!$B$7)</f>
        <v>1806829</v>
      </c>
      <c r="R35" s="108">
        <f t="shared" si="22"/>
        <v>1</v>
      </c>
      <c r="S35" s="105">
        <f>SUMIFS('OTV-活动'!$D:$D,'OTV-活动'!$A:$A,Market!$B35,'OTV-活动'!$B:$B,Market!$D$7)</f>
        <v>526329</v>
      </c>
      <c r="T35" s="108">
        <f t="shared" si="23"/>
        <v>0.29129984077076471</v>
      </c>
      <c r="U35" s="108">
        <v>0.3</v>
      </c>
      <c r="V35" s="108">
        <f t="shared" si="24"/>
        <v>0.97099946923588243</v>
      </c>
      <c r="W35" s="109">
        <f t="shared" si="25"/>
        <v>75.81336794177254</v>
      </c>
      <c r="X35" s="105">
        <f>SUMIFS('OTV-活动'!$D:$D,'OTV-活动'!$A:$A,Market!$B35,'OTV-活动'!$B:$B,Market!$X$9)</f>
        <v>1621072</v>
      </c>
      <c r="Y35" s="108">
        <f t="shared" si="1"/>
        <v>0.89719170989617725</v>
      </c>
      <c r="Z35" s="108">
        <v>0.8</v>
      </c>
      <c r="AA35" s="108">
        <f t="shared" si="26"/>
        <v>1.1214896373702214</v>
      </c>
      <c r="AB35" s="109">
        <f t="shared" si="2"/>
        <v>233.50210228983221</v>
      </c>
      <c r="AC35" s="105">
        <f>SUMIFS('OTV-活动'!$F:$F,'OTV-活动'!$A:$A,Market!$B35,'OTV-活动'!$B:$B,'OTV-活动'!$B$6)</f>
        <v>619311</v>
      </c>
      <c r="AD35" s="105">
        <f>SUMIFS('OTV-活动'!$F:$F,'OTV-活动'!$A:$A,Market!$B35,'OTV-活动'!$B:$B,'OTV-活动'!$B$7)</f>
        <v>619311</v>
      </c>
      <c r="AE35" s="108">
        <f t="shared" si="27"/>
        <v>1</v>
      </c>
      <c r="AF35" s="105">
        <f>SUMIFS('OTV-活动'!$F:$F,'OTV-活动'!$A:$A,Market!$B35,'OTV-活动'!$B:$B,Market!$D$7)</f>
        <v>185785</v>
      </c>
      <c r="AG35" s="108">
        <f t="shared" si="28"/>
        <v>0.29998659800972372</v>
      </c>
      <c r="AH35" s="105">
        <f>SUMIFS('OTV-活动'!$F:$F,'OTV-活动'!$A:$A,Market!$B35,'OTV-活动'!$B:$B,Market!$AH$9)</f>
        <v>529948</v>
      </c>
      <c r="AI35" s="108">
        <f t="shared" si="29"/>
        <v>0.85570577625780908</v>
      </c>
      <c r="AJ35" s="105">
        <f>SUMIFS('OTV-活动'!$G:$G,'OTV-活动'!$A:$A,Market!$B35,'OTV-活动'!$B:$B,Market!$D$7)</f>
        <v>185785</v>
      </c>
      <c r="AK35" s="105">
        <f>SUMIFS('OTV-活动'!$H:$H,'OTV-活动'!$A:$A,Market!$B35,'OTV-活动'!$B:$B,Market!$D$7)</f>
        <v>110695</v>
      </c>
      <c r="AL35" s="105">
        <f>SUMIFS('OTV-活动'!$I:$I,'OTV-活动'!$A:$A,Market!$B35,'OTV-活动'!$B:$B,Market!$D$7)</f>
        <v>97792</v>
      </c>
      <c r="AM35" s="108">
        <f t="shared" si="30"/>
        <v>0.26760802773668585</v>
      </c>
      <c r="AN35" s="108">
        <f t="shared" si="31"/>
        <v>0.15944705240096047</v>
      </c>
      <c r="AO35" s="108">
        <f t="shared" si="3"/>
        <v>0.14086134105781406</v>
      </c>
      <c r="AP35" s="4">
        <v>0.5</v>
      </c>
      <c r="AQ35" s="108">
        <f t="shared" si="32"/>
        <v>0.28172268211562812</v>
      </c>
      <c r="AR35" s="108">
        <f t="shared" si="33"/>
        <v>1.0222963906883915</v>
      </c>
      <c r="AS35" s="110" t="str">
        <f t="shared" si="34"/>
        <v xml:space="preserve"> </v>
      </c>
      <c r="AT35" s="111">
        <f t="shared" si="4"/>
        <v>52.943109890947916</v>
      </c>
      <c r="AU35" s="112">
        <f t="shared" si="35"/>
        <v>54.123550153334925</v>
      </c>
      <c r="AV35" s="113">
        <f>IFERROR(SUMIFS(Cost!R:R,Cost!$E:$E,Market!$C35),"-")</f>
        <v>26308.371999999996</v>
      </c>
      <c r="AW35" s="114">
        <f t="shared" si="5"/>
        <v>0.26902376472513084</v>
      </c>
      <c r="AX35" s="105">
        <f>SUMIFS('OTT-活动'!$D:$D,'OTT-活动'!$A:$A,Market!$B35,'OTT-活动'!$B:$B,'OTT-活动'!$B$7)</f>
        <v>320070</v>
      </c>
      <c r="AY35" s="105">
        <f>SUMIFS('OTT-活动'!$D:$D,'OTT-活动'!$A:$A,Market!$B35,'OTT-活动'!$B:$B,Market!$D$7)</f>
        <v>66139</v>
      </c>
      <c r="AZ35" s="108">
        <f t="shared" si="6"/>
        <v>0.20663917268097604</v>
      </c>
      <c r="BA35" s="105">
        <f>SUMIFS('OTT-活动'!$D:$D,'OTT-活动'!$A:$A,Market!$B35,'OTT-活动'!$B:$B,Market!$X$9)</f>
        <v>150771</v>
      </c>
      <c r="BB35" s="108">
        <f t="shared" si="7"/>
        <v>0.47105633142750025</v>
      </c>
      <c r="BC35" s="105">
        <f>SUMIFS('OTT-活动'!$F:$F,'OTT-活动'!$A:$A,Market!$B35,'OTT-活动'!$B:$B,'OTT-活动'!$B$6)</f>
        <v>54908</v>
      </c>
      <c r="BD35" s="105">
        <f>SUMIFS('OTT-活动'!$F:$F,'OTT-活动'!$A:$A,Market!$B35,'OTT-活动'!$B:$B,'OTT-活动'!$B$7)</f>
        <v>126917</v>
      </c>
      <c r="BE35" s="105">
        <f>SUMIFS('OTT-活动'!$F:$F,'OTT-活动'!$A:$A,Market!$B35,'OTT-活动'!$B:$B,'OTT-活动'!$B$9)</f>
        <v>25437</v>
      </c>
      <c r="BF35" s="108">
        <f t="shared" si="8"/>
        <v>0.20042232325062836</v>
      </c>
      <c r="BG35" s="105">
        <f>SUMIFS('OTT-活动'!$F:$F,'OTT-活动'!$A:$A,Market!$B35,'OTT-活动'!$B:$B,'OTT-活动'!$B$8)</f>
        <v>58831</v>
      </c>
      <c r="BH35" s="108">
        <f t="shared" si="9"/>
        <v>0.46353916339024714</v>
      </c>
      <c r="BI35" s="105">
        <f>SUMIFS('OTT-活动'!F:F,'OTT-活动'!$A:$A,Market!$B35,'OTT-活动'!$B:$B,Market!$D$7)</f>
        <v>25437</v>
      </c>
      <c r="BJ35" s="105">
        <f>SUMIFS('OTT-活动'!G:G,'OTT-活动'!$A:$A,Market!$B35,'OTT-活动'!$B:$B,Market!$D$7)</f>
        <v>17365</v>
      </c>
      <c r="BK35" s="105">
        <f>SUMIFS('OTT-活动'!H:H,'OTT-活动'!$A:$A,Market!$B35,'OTT-活动'!$B:$B,Market!$D$7)</f>
        <v>12329</v>
      </c>
      <c r="BL35" s="108">
        <f t="shared" si="36"/>
        <v>4.2885394485946804E-2</v>
      </c>
      <c r="BM35" s="108">
        <f t="shared" si="37"/>
        <v>2.9276442789969975E-2</v>
      </c>
      <c r="BN35" s="108">
        <f t="shared" si="38"/>
        <v>2.0786021489060742E-2</v>
      </c>
      <c r="BO35" s="112">
        <f t="shared" si="11"/>
        <v>78.130049872941242</v>
      </c>
      <c r="BP35" s="113">
        <f>IFERROR(SUMIFS(Cost!AE:AE,Cost!$E:$E,Market!$C35),"-")</f>
        <v>3147.328</v>
      </c>
      <c r="BQ35" s="114">
        <f t="shared" si="12"/>
        <v>0.25527844918484871</v>
      </c>
      <c r="BR35" s="184">
        <v>0.14458993363361328</v>
      </c>
      <c r="BS35" s="4">
        <v>0.55000000000000004</v>
      </c>
      <c r="BT35" s="108">
        <f t="shared" si="13"/>
        <v>0.26289078842475139</v>
      </c>
      <c r="BU35" s="108">
        <f t="shared" si="14"/>
        <v>0.93193267739176389</v>
      </c>
      <c r="BV35" s="110" t="str">
        <f t="shared" si="15"/>
        <v>厦门</v>
      </c>
      <c r="BW35" s="181">
        <v>101357.54347716291</v>
      </c>
      <c r="BX35" s="182">
        <f t="shared" si="16"/>
        <v>51.591161428443478</v>
      </c>
      <c r="BY35" s="113">
        <f>IFERROR(SUMIFS(Cost!$AF:$AF,Cost!$E:$E,Market!$C35),"-")</f>
        <v>29455.699999999997</v>
      </c>
      <c r="BZ35" s="183">
        <f t="shared" si="39"/>
        <v>0.29061181821791809</v>
      </c>
      <c r="CA35" s="115">
        <f t="shared" si="40"/>
        <v>592468</v>
      </c>
    </row>
    <row r="36" spans="1:79" s="115" customFormat="1" ht="14.25" customHeight="1">
      <c r="A36" s="102"/>
      <c r="B36" s="103" t="s">
        <v>204</v>
      </c>
      <c r="C36" s="103" t="s">
        <v>208</v>
      </c>
      <c r="D36" s="218">
        <f>SUMIFS('OTV-活动'!$C:$C,'OTV-活动'!$B:$B,Market!$D$7,'OTV-活动'!$A:$A,Market!$B36)</f>
        <v>363146</v>
      </c>
      <c r="E36" s="218">
        <f>SUMIFS('OTT-活动'!$C:$C,'OTT-活动'!$B:$B,Market!$D$7,'OTT-活动'!$A:$A,Market!$B36)</f>
        <v>335350</v>
      </c>
      <c r="F36" s="105">
        <f>SUMIFS('OTV-活动'!$D:$D,'OTV-活动'!$A:$A,Market!$B36,'OTV-活动'!$B:$B,'OTV-活动'!$B$6)</f>
        <v>942570</v>
      </c>
      <c r="G36" s="106">
        <f t="shared" si="17"/>
        <v>3389000</v>
      </c>
      <c r="H36" s="108">
        <f t="shared" si="18"/>
        <v>0.27812629094128061</v>
      </c>
      <c r="I36" s="105">
        <f>SUMIFS('OTT-活动'!$D:$D,'OTT-活动'!$B:$B,'OTT-活动'!$B$6,'OTT-活动'!$A:$A,Market!$B36)</f>
        <v>74656</v>
      </c>
      <c r="J36" s="106">
        <f>SUMIFS(Spotplan!$E:$E,Spotplan!$C:$C,Market!$C36,Spotplan!$A:$A,"OTT")</f>
        <v>172000</v>
      </c>
      <c r="K36" s="107">
        <f t="shared" si="19"/>
        <v>0.43404651162790697</v>
      </c>
      <c r="L36" s="105">
        <f t="shared" si="20"/>
        <v>1017226</v>
      </c>
      <c r="M36" s="106">
        <f>SUMIFS(Spotplan!$E:$E,Spotplan!$C:$C,Market!$C36)</f>
        <v>3561000</v>
      </c>
      <c r="N36" s="107">
        <f t="shared" si="21"/>
        <v>0.28565739960685199</v>
      </c>
      <c r="O36" s="105">
        <f>SUMIFS('OTV-活动'!$E:$E,'OTV-活动'!$A:$A,Market!$B36,'OTV-活动'!$B:$B,'OTV-活动'!$B$6)</f>
        <v>23645</v>
      </c>
      <c r="P36" s="108">
        <f t="shared" si="0"/>
        <v>2.5085670029812109E-2</v>
      </c>
      <c r="Q36" s="105">
        <f>SUMIFS('OTV-活动'!$D:$D,'OTV-活动'!$A:$A,Market!$B36,'OTV-活动'!$B:$B,'OTV-活动'!$B$7)</f>
        <v>942570</v>
      </c>
      <c r="R36" s="108">
        <f t="shared" si="22"/>
        <v>1</v>
      </c>
      <c r="S36" s="105">
        <f>SUMIFS('OTV-活动'!$D:$D,'OTV-活动'!$A:$A,Market!$B36,'OTV-活动'!$B:$B,Market!$D$7)</f>
        <v>464993</v>
      </c>
      <c r="T36" s="108">
        <f t="shared" si="23"/>
        <v>0.49332463371420693</v>
      </c>
      <c r="U36" s="108">
        <v>0.3</v>
      </c>
      <c r="V36" s="108">
        <f t="shared" si="24"/>
        <v>1.6444154457140232</v>
      </c>
      <c r="W36" s="109">
        <f t="shared" si="25"/>
        <v>128.04574468671004</v>
      </c>
      <c r="X36" s="105">
        <f>SUMIFS('OTV-活动'!$D:$D,'OTV-活动'!$A:$A,Market!$B36,'OTV-活动'!$B:$B,Market!$X$9)</f>
        <v>786019</v>
      </c>
      <c r="Y36" s="108">
        <f t="shared" si="1"/>
        <v>0.83391047879733071</v>
      </c>
      <c r="Z36" s="108">
        <v>0.8</v>
      </c>
      <c r="AA36" s="108">
        <f t="shared" si="26"/>
        <v>1.0423880984966634</v>
      </c>
      <c r="AB36" s="109">
        <f t="shared" si="2"/>
        <v>216.44710391963562</v>
      </c>
      <c r="AC36" s="105">
        <f>SUMIFS('OTV-活动'!$F:$F,'OTV-活动'!$A:$A,Market!$B36,'OTV-活动'!$B:$B,'OTV-活动'!$B$6)</f>
        <v>397276</v>
      </c>
      <c r="AD36" s="105">
        <f>SUMIFS('OTV-活动'!$F:$F,'OTV-活动'!$A:$A,Market!$B36,'OTV-活动'!$B:$B,'OTV-活动'!$B$7)</f>
        <v>397276</v>
      </c>
      <c r="AE36" s="108">
        <f t="shared" si="27"/>
        <v>1</v>
      </c>
      <c r="AF36" s="105">
        <f>SUMIFS('OTV-活动'!$F:$F,'OTV-活动'!$A:$A,Market!$B36,'OTV-活动'!$B:$B,Market!$D$7)</f>
        <v>205366</v>
      </c>
      <c r="AG36" s="108">
        <f t="shared" si="28"/>
        <v>0.51693532959453881</v>
      </c>
      <c r="AH36" s="105">
        <f>SUMIFS('OTV-活动'!$F:$F,'OTV-活动'!$A:$A,Market!$B36,'OTV-活动'!$B:$B,Market!$AH$9)</f>
        <v>319768</v>
      </c>
      <c r="AI36" s="108">
        <f t="shared" si="29"/>
        <v>0.80490137838681419</v>
      </c>
      <c r="AJ36" s="105">
        <f>SUMIFS('OTV-活动'!$G:$G,'OTV-活动'!$A:$A,Market!$B36,'OTV-活动'!$B:$B,Market!$D$7)</f>
        <v>205366</v>
      </c>
      <c r="AK36" s="105">
        <f>SUMIFS('OTV-活动'!$H:$H,'OTV-活动'!$A:$A,Market!$B36,'OTV-活动'!$B:$B,Market!$D$7)</f>
        <v>112247</v>
      </c>
      <c r="AL36" s="105">
        <f>SUMIFS('OTV-活动'!$I:$I,'OTV-活动'!$A:$A,Market!$B36,'OTV-活动'!$B:$B,Market!$D$7)</f>
        <v>77974</v>
      </c>
      <c r="AM36" s="108">
        <f t="shared" si="30"/>
        <v>0.56551910250973436</v>
      </c>
      <c r="AN36" s="108">
        <f t="shared" si="31"/>
        <v>0.30909606604506179</v>
      </c>
      <c r="AO36" s="108">
        <f t="shared" si="3"/>
        <v>0.21471804728676622</v>
      </c>
      <c r="AP36" s="4">
        <v>0.51</v>
      </c>
      <c r="AQ36" s="108">
        <f t="shared" si="32"/>
        <v>0.42101577899365922</v>
      </c>
      <c r="AR36" s="108">
        <f t="shared" si="33"/>
        <v>1.5137575723919827</v>
      </c>
      <c r="AS36" s="110" t="str">
        <f t="shared" si="34"/>
        <v xml:space="preserve"> </v>
      </c>
      <c r="AT36" s="111">
        <f t="shared" si="4"/>
        <v>54.648704632634995</v>
      </c>
      <c r="AU36" s="112">
        <f t="shared" si="35"/>
        <v>82.724890459064042</v>
      </c>
      <c r="AV36" s="113">
        <f>IFERROR(SUMIFS(Cost!R:R,Cost!$E:$E,Market!$C36),"-")</f>
        <v>13466.976191999998</v>
      </c>
      <c r="AW36" s="114">
        <f t="shared" si="5"/>
        <v>0.17271111129350808</v>
      </c>
      <c r="AX36" s="105">
        <f>SUMIFS('OTT-活动'!$D:$D,'OTT-活动'!$A:$A,Market!$B36,'OTT-活动'!$B:$B,'OTT-活动'!$B$7)</f>
        <v>157752</v>
      </c>
      <c r="AY36" s="105">
        <f>SUMIFS('OTT-活动'!$D:$D,'OTT-活动'!$A:$A,Market!$B36,'OTT-活动'!$B:$B,Market!$D$7)</f>
        <v>29309</v>
      </c>
      <c r="AZ36" s="108">
        <f t="shared" si="6"/>
        <v>0.18579162229321974</v>
      </c>
      <c r="BA36" s="105">
        <f>SUMIFS('OTT-活动'!$D:$D,'OTT-活动'!$A:$A,Market!$B36,'OTT-活动'!$B:$B,Market!$X$9)</f>
        <v>72182</v>
      </c>
      <c r="BB36" s="108">
        <f t="shared" si="7"/>
        <v>0.45756630660784015</v>
      </c>
      <c r="BC36" s="105">
        <f>SUMIFS('OTT-活动'!$F:$F,'OTT-活动'!$A:$A,Market!$B36,'OTT-活动'!$B:$B,'OTT-活动'!$B$6)</f>
        <v>25842</v>
      </c>
      <c r="BD36" s="105">
        <f>SUMIFS('OTT-活动'!$F:$F,'OTT-活动'!$A:$A,Market!$B36,'OTT-活动'!$B:$B,'OTT-活动'!$B$7)</f>
        <v>62360</v>
      </c>
      <c r="BE36" s="105">
        <f>SUMIFS('OTT-活动'!$F:$F,'OTT-活动'!$A:$A,Market!$B36,'OTT-活动'!$B:$B,'OTT-活动'!$B$9)</f>
        <v>11110</v>
      </c>
      <c r="BF36" s="108">
        <f t="shared" si="8"/>
        <v>0.17815907633098141</v>
      </c>
      <c r="BG36" s="105">
        <f>SUMIFS('OTT-活动'!$F:$F,'OTT-活动'!$A:$A,Market!$B36,'OTT-活动'!$B:$B,'OTT-活动'!$B$8)</f>
        <v>28166</v>
      </c>
      <c r="BH36" s="108">
        <f t="shared" si="9"/>
        <v>0.45166773572803076</v>
      </c>
      <c r="BI36" s="105">
        <f>SUMIFS('OTT-活动'!F:F,'OTT-活动'!$A:$A,Market!$B36,'OTT-活动'!$B:$B,Market!$D$7)</f>
        <v>11110</v>
      </c>
      <c r="BJ36" s="105">
        <f>SUMIFS('OTT-活动'!G:G,'OTT-活动'!$A:$A,Market!$B36,'OTT-活动'!$B:$B,Market!$D$7)</f>
        <v>7327</v>
      </c>
      <c r="BK36" s="105">
        <f>SUMIFS('OTT-活动'!H:H,'OTT-活动'!$A:$A,Market!$B36,'OTT-活动'!$B:$B,Market!$D$7)</f>
        <v>5126</v>
      </c>
      <c r="BL36" s="108">
        <f t="shared" si="36"/>
        <v>3.3129566124944089E-2</v>
      </c>
      <c r="BM36" s="108">
        <f t="shared" si="37"/>
        <v>2.1848814671239003E-2</v>
      </c>
      <c r="BN36" s="108">
        <f t="shared" si="38"/>
        <v>1.5285522588340541E-2</v>
      </c>
      <c r="BO36" s="112">
        <f t="shared" si="11"/>
        <v>68.661594513501925</v>
      </c>
      <c r="BP36" s="113">
        <f>IFERROR(SUMIFS(Cost!AE:AE,Cost!$E:$E,Market!$C36),"-")</f>
        <v>1377.0801839999999</v>
      </c>
      <c r="BQ36" s="114">
        <f t="shared" si="12"/>
        <v>0.26864615372610223</v>
      </c>
      <c r="BR36" s="184">
        <v>0.21383474307513381</v>
      </c>
      <c r="BS36" s="4">
        <v>0.55000000000000004</v>
      </c>
      <c r="BT36" s="108">
        <f t="shared" si="13"/>
        <v>0.38879044195478873</v>
      </c>
      <c r="BU36" s="108">
        <f t="shared" si="14"/>
        <v>1.361037531287052</v>
      </c>
      <c r="BV36" s="110" t="str">
        <f t="shared" si="15"/>
        <v xml:space="preserve"> </v>
      </c>
      <c r="BW36" s="181">
        <v>84037.054028527593</v>
      </c>
      <c r="BX36" s="182">
        <f t="shared" si="16"/>
        <v>82.613946191433939</v>
      </c>
      <c r="BY36" s="113">
        <f>IFERROR(SUMIFS(Cost!$AF:$AF,Cost!$E:$E,Market!$C36),"-")</f>
        <v>14844.056375999999</v>
      </c>
      <c r="BZ36" s="183">
        <f t="shared" si="39"/>
        <v>0.17663703883480933</v>
      </c>
      <c r="CA36" s="115">
        <f t="shared" si="40"/>
        <v>494302</v>
      </c>
    </row>
    <row r="37" spans="1:79" s="115" customFormat="1" ht="12.4">
      <c r="A37" s="102"/>
      <c r="B37" s="103" t="s">
        <v>183</v>
      </c>
      <c r="C37" s="103" t="s">
        <v>124</v>
      </c>
      <c r="D37" s="218">
        <f>SUMIFS('OTV-活动'!$C:$C,'OTV-活动'!$B:$B,Market!$D$7,'OTV-活动'!$A:$A,Market!$B37)</f>
        <v>788452</v>
      </c>
      <c r="E37" s="218">
        <f>SUMIFS('OTT-活动'!$C:$C,'OTT-活动'!$B:$B,Market!$D$7,'OTT-活动'!$A:$A,Market!$B37)</f>
        <v>659873</v>
      </c>
      <c r="F37" s="105">
        <f>SUMIFS('OTV-活动'!$D:$D,'OTV-活动'!$A:$A,Market!$B37,'OTV-活动'!$B:$B,'OTV-活动'!$B$6)</f>
        <v>1957719</v>
      </c>
      <c r="G37" s="106">
        <f t="shared" si="17"/>
        <v>7720000</v>
      </c>
      <c r="H37" s="108">
        <f t="shared" si="18"/>
        <v>0.25359054404145076</v>
      </c>
      <c r="I37" s="105">
        <f>SUMIFS('OTT-活动'!$D:$D,'OTT-活动'!$B:$B,'OTT-活动'!$B$6,'OTT-活动'!$A:$A,Market!$B37)</f>
        <v>367869</v>
      </c>
      <c r="J37" s="106">
        <f>SUMIFS(Spotplan!$E:$E,Spotplan!$C:$C,Market!$C37,Spotplan!$A:$A,"OTT")</f>
        <v>1092000</v>
      </c>
      <c r="K37" s="107">
        <f t="shared" si="19"/>
        <v>0.33687637362637363</v>
      </c>
      <c r="L37" s="105">
        <f t="shared" si="20"/>
        <v>2325588</v>
      </c>
      <c r="M37" s="106">
        <f>SUMIFS(Spotplan!$E:$E,Spotplan!$C:$C,Market!$C37)</f>
        <v>8812000</v>
      </c>
      <c r="N37" s="107">
        <f t="shared" si="21"/>
        <v>0.26391148433953698</v>
      </c>
      <c r="O37" s="105">
        <f>SUMIFS('OTV-活动'!$E:$E,'OTV-活动'!$A:$A,Market!$B37,'OTV-活动'!$B:$B,'OTV-活动'!$B$6)</f>
        <v>46929</v>
      </c>
      <c r="P37" s="108">
        <f t="shared" si="0"/>
        <v>2.3971264517532904E-2</v>
      </c>
      <c r="Q37" s="105">
        <f>SUMIFS('OTV-活动'!$D:$D,'OTV-活动'!$A:$A,Market!$B37,'OTV-活动'!$B:$B,'OTV-活动'!$B$7)</f>
        <v>1957719</v>
      </c>
      <c r="R37" s="108">
        <f t="shared" si="22"/>
        <v>1</v>
      </c>
      <c r="S37" s="105">
        <f>SUMIFS('OTV-活动'!$D:$D,'OTV-活动'!$A:$A,Market!$B37,'OTV-活动'!$B:$B,Market!$D$7)</f>
        <v>438616</v>
      </c>
      <c r="T37" s="108">
        <f t="shared" si="23"/>
        <v>0.22404441086795399</v>
      </c>
      <c r="U37" s="108">
        <v>0.3</v>
      </c>
      <c r="V37" s="108">
        <f t="shared" si="24"/>
        <v>0.74681470289317997</v>
      </c>
      <c r="W37" s="109">
        <f t="shared" si="25"/>
        <v>55.630019329014324</v>
      </c>
      <c r="X37" s="105">
        <f>SUMIFS('OTV-活动'!$D:$D,'OTV-活动'!$A:$A,Market!$B37,'OTV-活动'!$B:$B,Market!$X$9)</f>
        <v>1876783</v>
      </c>
      <c r="Y37" s="108">
        <f t="shared" si="1"/>
        <v>0.9586580096530708</v>
      </c>
      <c r="Z37" s="108">
        <v>0.8</v>
      </c>
      <c r="AA37" s="108">
        <f t="shared" si="26"/>
        <v>1.1983225120663383</v>
      </c>
      <c r="AB37" s="109">
        <f t="shared" si="2"/>
        <v>238.03389426369645</v>
      </c>
      <c r="AC37" s="105">
        <f>SUMIFS('OTV-活动'!$F:$F,'OTV-活动'!$A:$A,Market!$B37,'OTV-活动'!$B:$B,'OTV-活动'!$B$6)</f>
        <v>761757</v>
      </c>
      <c r="AD37" s="105">
        <f>SUMIFS('OTV-活动'!$F:$F,'OTV-活动'!$A:$A,Market!$B37,'OTV-活动'!$B:$B,'OTV-活动'!$B$7)</f>
        <v>761757</v>
      </c>
      <c r="AE37" s="108">
        <f t="shared" si="27"/>
        <v>1</v>
      </c>
      <c r="AF37" s="105">
        <f>SUMIFS('OTV-活动'!$F:$F,'OTV-活动'!$A:$A,Market!$B37,'OTV-活动'!$B:$B,Market!$D$7)</f>
        <v>174119</v>
      </c>
      <c r="AG37" s="108">
        <f t="shared" si="28"/>
        <v>0.22857551686430186</v>
      </c>
      <c r="AH37" s="105">
        <f>SUMIFS('OTV-活动'!$F:$F,'OTV-活动'!$A:$A,Market!$B37,'OTV-活动'!$B:$B,Market!$AH$9)</f>
        <v>705812</v>
      </c>
      <c r="AI37" s="108">
        <f t="shared" si="29"/>
        <v>0.92655794433132876</v>
      </c>
      <c r="AJ37" s="105">
        <f>SUMIFS('OTV-活动'!$G:$G,'OTV-活动'!$A:$A,Market!$B37,'OTV-活动'!$B:$B,Market!$D$7)</f>
        <v>174119</v>
      </c>
      <c r="AK37" s="105">
        <f>SUMIFS('OTV-活动'!$H:$H,'OTV-活动'!$A:$A,Market!$B37,'OTV-活动'!$B:$B,Market!$D$7)</f>
        <v>105442</v>
      </c>
      <c r="AL37" s="105">
        <f>SUMIFS('OTV-活动'!$I:$I,'OTV-活动'!$A:$A,Market!$B37,'OTV-活动'!$B:$B,Market!$D$7)</f>
        <v>65824</v>
      </c>
      <c r="AM37" s="108">
        <f t="shared" si="30"/>
        <v>0.22083652524186634</v>
      </c>
      <c r="AN37" s="108">
        <f t="shared" si="31"/>
        <v>0.13373293491550531</v>
      </c>
      <c r="AO37" s="108">
        <f t="shared" si="3"/>
        <v>8.3485107527154476E-2</v>
      </c>
      <c r="AP37" s="4">
        <v>0.47</v>
      </c>
      <c r="AQ37" s="108">
        <f t="shared" si="32"/>
        <v>0.17762788835564783</v>
      </c>
      <c r="AR37" s="108">
        <f t="shared" si="33"/>
        <v>0.70045154493857464</v>
      </c>
      <c r="AS37" s="110" t="str">
        <f t="shared" si="34"/>
        <v>沈阳</v>
      </c>
      <c r="AT37" s="111">
        <f t="shared" si="4"/>
        <v>48.001611398963732</v>
      </c>
      <c r="AU37" s="112">
        <f t="shared" si="35"/>
        <v>33.622802863945232</v>
      </c>
      <c r="AV37" s="113">
        <f>IFERROR(SUMIFS(Cost!R:R,Cost!$E:$E,Market!$C37),"-")</f>
        <v>31834.562879999998</v>
      </c>
      <c r="AW37" s="114">
        <f t="shared" si="5"/>
        <v>0.4836315459406903</v>
      </c>
      <c r="AX37" s="105">
        <f>SUMIFS('OTT-活动'!$D:$D,'OTT-活动'!$A:$A,Market!$B37,'OTT-活动'!$B:$B,'OTT-活动'!$B$7)</f>
        <v>671016</v>
      </c>
      <c r="AY37" s="105">
        <f>SUMIFS('OTT-活动'!$D:$D,'OTT-活动'!$A:$A,Market!$B37,'OTT-活动'!$B:$B,Market!$D$7)</f>
        <v>110475</v>
      </c>
      <c r="AZ37" s="108">
        <f t="shared" si="6"/>
        <v>0.16463839908437355</v>
      </c>
      <c r="BA37" s="105">
        <f>SUMIFS('OTT-活动'!$D:$D,'OTT-活动'!$A:$A,Market!$B37,'OTT-活动'!$B:$B,Market!$X$9)</f>
        <v>339858</v>
      </c>
      <c r="BB37" s="108">
        <f t="shared" si="7"/>
        <v>0.50648270682070173</v>
      </c>
      <c r="BC37" s="105">
        <f>SUMIFS('OTT-活动'!$F:$F,'OTT-活动'!$A:$A,Market!$B37,'OTT-活动'!$B:$B,'OTT-活动'!$B$6)</f>
        <v>128780</v>
      </c>
      <c r="BD37" s="105">
        <f>SUMIFS('OTT-活动'!$F:$F,'OTT-活动'!$A:$A,Market!$B37,'OTT-活动'!$B:$B,'OTT-活动'!$B$7)</f>
        <v>267100</v>
      </c>
      <c r="BE37" s="105">
        <f>SUMIFS('OTT-活动'!$F:$F,'OTT-活动'!$A:$A,Market!$B37,'OTT-活动'!$B:$B,'OTT-活动'!$B$9)</f>
        <v>41056</v>
      </c>
      <c r="BF37" s="108">
        <f t="shared" si="8"/>
        <v>0.15371022089105205</v>
      </c>
      <c r="BG37" s="105">
        <f>SUMIFS('OTT-活动'!$F:$F,'OTT-活动'!$A:$A,Market!$B37,'OTT-活动'!$B:$B,'OTT-活动'!$B$8)</f>
        <v>133235</v>
      </c>
      <c r="BH37" s="108">
        <f t="shared" si="9"/>
        <v>0.49882066641707223</v>
      </c>
      <c r="BI37" s="105">
        <f>SUMIFS('OTT-活动'!F:F,'OTT-活动'!$A:$A,Market!$B37,'OTT-活动'!$B:$B,Market!$D$7)</f>
        <v>41056</v>
      </c>
      <c r="BJ37" s="105">
        <f>SUMIFS('OTT-活动'!G:G,'OTT-活动'!$A:$A,Market!$B37,'OTT-活动'!$B:$B,Market!$D$7)</f>
        <v>28230</v>
      </c>
      <c r="BK37" s="105">
        <f>SUMIFS('OTT-活动'!H:H,'OTT-活动'!$A:$A,Market!$B37,'OTT-活动'!$B:$B,Market!$D$7)</f>
        <v>20507</v>
      </c>
      <c r="BL37" s="108">
        <f t="shared" si="36"/>
        <v>6.2218032863899569E-2</v>
      </c>
      <c r="BM37" s="108">
        <f t="shared" si="37"/>
        <v>4.2780959366423538E-2</v>
      </c>
      <c r="BN37" s="108">
        <f t="shared" si="38"/>
        <v>3.1077192126363708E-2</v>
      </c>
      <c r="BO37" s="112">
        <f t="shared" si="11"/>
        <v>55.745387624398901</v>
      </c>
      <c r="BP37" s="113">
        <f>IFERROR(SUMIFS(Cost!AE:AE,Cost!$E:$E,Market!$C37),"-")</f>
        <v>10233.518408</v>
      </c>
      <c r="BQ37" s="114">
        <f t="shared" si="12"/>
        <v>0.49902562090993319</v>
      </c>
      <c r="BR37" s="184">
        <v>9.8833185539821442E-2</v>
      </c>
      <c r="BS37" s="4">
        <v>0.55000000000000004</v>
      </c>
      <c r="BT37" s="108">
        <f t="shared" si="13"/>
        <v>0.17969670098149351</v>
      </c>
      <c r="BU37" s="108">
        <f t="shared" si="14"/>
        <v>0.68089761774180158</v>
      </c>
      <c r="BV37" s="110" t="str">
        <f t="shared" si="15"/>
        <v>沈阳</v>
      </c>
      <c r="BW37" s="181">
        <v>80944.37895711376</v>
      </c>
      <c r="BX37" s="182">
        <f t="shared" si="16"/>
        <v>34.805984102564068</v>
      </c>
      <c r="BY37" s="113">
        <f>IFERROR(SUMIFS(Cost!$AF:$AF,Cost!$E:$E,Market!$C37),"-")</f>
        <v>42068.081288000001</v>
      </c>
      <c r="BZ37" s="183">
        <f t="shared" si="39"/>
        <v>0.5197159065274769</v>
      </c>
      <c r="CA37" s="115">
        <f t="shared" si="40"/>
        <v>549091</v>
      </c>
    </row>
    <row r="38" spans="1:79" s="115" customFormat="1" ht="12.4">
      <c r="A38" s="102"/>
      <c r="B38" s="103" t="s">
        <v>202</v>
      </c>
      <c r="C38" s="103" t="s">
        <v>206</v>
      </c>
      <c r="D38" s="218">
        <f>SUMIFS('OTV-活动'!$C:$C,'OTV-活动'!$B:$B,Market!$D$7,'OTV-活动'!$A:$A,Market!$B38)</f>
        <v>798801</v>
      </c>
      <c r="E38" s="218">
        <f>SUMIFS('OTT-活动'!$C:$C,'OTT-活动'!$B:$B,Market!$D$7,'OTT-活动'!$A:$A,Market!$B38)</f>
        <v>360082</v>
      </c>
      <c r="F38" s="105">
        <f>SUMIFS('OTV-活动'!$D:$D,'OTV-活动'!$A:$A,Market!$B38,'OTV-活动'!$B:$B,'OTV-活动'!$B$6)</f>
        <v>1383884</v>
      </c>
      <c r="G38" s="106">
        <f t="shared" si="17"/>
        <v>5171000</v>
      </c>
      <c r="H38" s="108">
        <f t="shared" si="18"/>
        <v>0.26762405724231292</v>
      </c>
      <c r="I38" s="105">
        <f>SUMIFS('OTT-活动'!$D:$D,'OTT-活动'!$B:$B,'OTT-活动'!$B$6,'OTT-活动'!$A:$A,Market!$B38)</f>
        <v>215726</v>
      </c>
      <c r="J38" s="106">
        <f>SUMIFS(Spotplan!$E:$E,Spotplan!$C:$C,Market!$C38,Spotplan!$A:$A,"OTT")</f>
        <v>612000</v>
      </c>
      <c r="K38" s="107">
        <f t="shared" si="19"/>
        <v>0.3524934640522876</v>
      </c>
      <c r="L38" s="105">
        <f t="shared" si="20"/>
        <v>1599610</v>
      </c>
      <c r="M38" s="106">
        <f>SUMIFS(Spotplan!$E:$E,Spotplan!$C:$C,Market!$C38)</f>
        <v>5783000</v>
      </c>
      <c r="N38" s="107">
        <f t="shared" si="21"/>
        <v>0.27660556804426767</v>
      </c>
      <c r="O38" s="105">
        <f>SUMIFS('OTV-活动'!$E:$E,'OTV-活动'!$A:$A,Market!$B38,'OTV-活动'!$B:$B,'OTV-活动'!$B$6)</f>
        <v>43407</v>
      </c>
      <c r="P38" s="108">
        <f t="shared" si="0"/>
        <v>3.1366068254275646E-2</v>
      </c>
      <c r="Q38" s="105">
        <f>SUMIFS('OTV-活动'!$D:$D,'OTV-活动'!$A:$A,Market!$B38,'OTV-活动'!$B:$B,'OTV-活动'!$B$7)</f>
        <v>1383884</v>
      </c>
      <c r="R38" s="108">
        <f t="shared" si="22"/>
        <v>1</v>
      </c>
      <c r="S38" s="105">
        <f>SUMIFS('OTV-活动'!$D:$D,'OTV-活动'!$A:$A,Market!$B38,'OTV-活动'!$B:$B,Market!$D$7)</f>
        <v>439662</v>
      </c>
      <c r="T38" s="108">
        <f t="shared" si="23"/>
        <v>0.31770148365036377</v>
      </c>
      <c r="U38" s="108">
        <v>0.3</v>
      </c>
      <c r="V38" s="108">
        <f t="shared" si="24"/>
        <v>1.0590049455012127</v>
      </c>
      <c r="W38" s="109">
        <f t="shared" si="25"/>
        <v>55.040241562041118</v>
      </c>
      <c r="X38" s="105">
        <f>SUMIFS('OTV-活动'!$D:$D,'OTV-活动'!$A:$A,Market!$B38,'OTV-活动'!$B:$B,Market!$X$9)</f>
        <v>1291170</v>
      </c>
      <c r="Y38" s="108">
        <f t="shared" si="1"/>
        <v>0.93300450037719929</v>
      </c>
      <c r="Z38" s="108">
        <v>0.8</v>
      </c>
      <c r="AA38" s="108">
        <f t="shared" si="26"/>
        <v>1.1662556254714991</v>
      </c>
      <c r="AB38" s="109">
        <f t="shared" si="2"/>
        <v>161.63850571043352</v>
      </c>
      <c r="AC38" s="105">
        <f>SUMIFS('OTV-活动'!$F:$F,'OTV-活动'!$A:$A,Market!$B38,'OTV-活动'!$B:$B,'OTV-活动'!$B$6)</f>
        <v>564905</v>
      </c>
      <c r="AD38" s="105">
        <f>SUMIFS('OTV-活动'!$F:$F,'OTV-活动'!$A:$A,Market!$B38,'OTV-活动'!$B:$B,'OTV-活动'!$B$7)</f>
        <v>564905</v>
      </c>
      <c r="AE38" s="108">
        <f t="shared" si="27"/>
        <v>1</v>
      </c>
      <c r="AF38" s="105">
        <f>SUMIFS('OTV-活动'!$F:$F,'OTV-活动'!$A:$A,Market!$B38,'OTV-活动'!$B:$B,Market!$D$7)</f>
        <v>167338</v>
      </c>
      <c r="AG38" s="108">
        <f t="shared" si="28"/>
        <v>0.29622325877802463</v>
      </c>
      <c r="AH38" s="105">
        <f>SUMIFS('OTV-活动'!$F:$F,'OTV-活动'!$A:$A,Market!$B38,'OTV-活动'!$B:$B,Market!$AH$9)</f>
        <v>494725</v>
      </c>
      <c r="AI38" s="108">
        <f t="shared" si="29"/>
        <v>0.87576672183818516</v>
      </c>
      <c r="AJ38" s="105">
        <f>SUMIFS('OTV-活动'!$G:$G,'OTV-活动'!$A:$A,Market!$B38,'OTV-活动'!$B:$B,Market!$D$7)</f>
        <v>167338</v>
      </c>
      <c r="AK38" s="105">
        <f>SUMIFS('OTV-活动'!$H:$H,'OTV-活动'!$A:$A,Market!$B38,'OTV-活动'!$B:$B,Market!$D$7)</f>
        <v>95021</v>
      </c>
      <c r="AL38" s="105">
        <f>SUMIFS('OTV-活动'!$I:$I,'OTV-活动'!$A:$A,Market!$B38,'OTV-活动'!$B:$B,Market!$D$7)</f>
        <v>78034</v>
      </c>
      <c r="AM38" s="108">
        <f t="shared" si="30"/>
        <v>0.20948646784368072</v>
      </c>
      <c r="AN38" s="108">
        <f t="shared" si="31"/>
        <v>0.11895453310649336</v>
      </c>
      <c r="AO38" s="108">
        <f t="shared" si="31"/>
        <v>9.7688911255744554E-2</v>
      </c>
      <c r="AP38" s="4">
        <v>0.41</v>
      </c>
      <c r="AQ38" s="108">
        <f t="shared" si="32"/>
        <v>0.23826563720913307</v>
      </c>
      <c r="AR38" s="108">
        <f t="shared" si="33"/>
        <v>0.89029977224133461</v>
      </c>
      <c r="AS38" s="110" t="str">
        <f t="shared" si="34"/>
        <v>潍坊</v>
      </c>
      <c r="AT38" s="111">
        <f t="shared" si="4"/>
        <v>63.335604331850703</v>
      </c>
      <c r="AU38" s="112">
        <f t="shared" si="35"/>
        <v>56.387674111413958</v>
      </c>
      <c r="AV38" s="113">
        <f>IFERROR(SUMIFS(Cost!R:R,Cost!$E:$E,Market!$C38),"-")</f>
        <v>18992.462847999999</v>
      </c>
      <c r="AW38" s="114">
        <f t="shared" si="5"/>
        <v>0.24338702165722634</v>
      </c>
      <c r="AX38" s="105">
        <f>SUMIFS('OTT-活动'!$D:$D,'OTT-活动'!$A:$A,Market!$B38,'OTT-活动'!$B:$B,'OTT-活动'!$B$7)</f>
        <v>397281</v>
      </c>
      <c r="AY38" s="105">
        <f>SUMIFS('OTT-活动'!$D:$D,'OTT-活动'!$A:$A,Market!$B38,'OTT-活动'!$B:$B,Market!$D$7)</f>
        <v>71177</v>
      </c>
      <c r="AZ38" s="108">
        <f t="shared" si="6"/>
        <v>0.17916034242765197</v>
      </c>
      <c r="BA38" s="105">
        <f>SUMIFS('OTT-活动'!$D:$D,'OTT-活动'!$A:$A,Market!$B38,'OTT-活动'!$B:$B,Market!$X$9)</f>
        <v>194771</v>
      </c>
      <c r="BB38" s="108">
        <f t="shared" si="7"/>
        <v>0.49026004263984435</v>
      </c>
      <c r="BC38" s="105">
        <f>SUMIFS('OTT-活动'!$F:$F,'OTT-活动'!$A:$A,Market!$B38,'OTT-活动'!$B:$B,'OTT-活动'!$B$6)</f>
        <v>77136</v>
      </c>
      <c r="BD38" s="105">
        <f>SUMIFS('OTT-活动'!$F:$F,'OTT-活动'!$A:$A,Market!$B38,'OTT-活动'!$B:$B,'OTT-活动'!$B$7)</f>
        <v>159155</v>
      </c>
      <c r="BE38" s="105">
        <f>SUMIFS('OTT-活动'!$F:$F,'OTT-活动'!$A:$A,Market!$B38,'OTT-活动'!$B:$B,'OTT-活动'!$B$9)</f>
        <v>27192</v>
      </c>
      <c r="BF38" s="108">
        <f t="shared" si="8"/>
        <v>0.17085231378216204</v>
      </c>
      <c r="BG38" s="105">
        <f>SUMIFS('OTT-活动'!$F:$F,'OTT-活动'!$A:$A,Market!$B38,'OTT-活动'!$B:$B,'OTT-活动'!$B$8)</f>
        <v>77071</v>
      </c>
      <c r="BH38" s="108">
        <f t="shared" si="9"/>
        <v>0.48425120165876034</v>
      </c>
      <c r="BI38" s="105">
        <f>SUMIFS('OTT-活动'!F:F,'OTT-活动'!$A:$A,Market!$B38,'OTT-活动'!$B:$B,Market!$D$7)</f>
        <v>27192</v>
      </c>
      <c r="BJ38" s="105">
        <f>SUMIFS('OTT-活动'!G:G,'OTT-活动'!$A:$A,Market!$B38,'OTT-活动'!$B:$B,Market!$D$7)</f>
        <v>18329</v>
      </c>
      <c r="BK38" s="105">
        <f>SUMIFS('OTT-活动'!H:H,'OTT-活动'!$A:$A,Market!$B38,'OTT-活动'!$B:$B,Market!$D$7)</f>
        <v>13018</v>
      </c>
      <c r="BL38" s="108">
        <f t="shared" si="36"/>
        <v>7.5516132436500572E-2</v>
      </c>
      <c r="BM38" s="108">
        <f t="shared" si="37"/>
        <v>5.0902294477369041E-2</v>
      </c>
      <c r="BN38" s="108">
        <f t="shared" si="38"/>
        <v>3.6152876289289662E-2</v>
      </c>
      <c r="BO38" s="112">
        <f t="shared" si="11"/>
        <v>60.345067353958264</v>
      </c>
      <c r="BP38" s="113">
        <f>IFERROR(SUMIFS(Cost!AE:AE,Cost!$E:$E,Market!$C38),"-")</f>
        <v>4406.6080000000002</v>
      </c>
      <c r="BQ38" s="114">
        <f t="shared" si="12"/>
        <v>0.3385011522507298</v>
      </c>
      <c r="BR38" s="184">
        <v>9.8284151610573606E-2</v>
      </c>
      <c r="BS38" s="4">
        <v>0.45</v>
      </c>
      <c r="BT38" s="108">
        <f t="shared" si="13"/>
        <v>0.21840922580127467</v>
      </c>
      <c r="BU38" s="108">
        <f t="shared" si="14"/>
        <v>0.78960531180023352</v>
      </c>
      <c r="BV38" s="110" t="str">
        <f t="shared" si="15"/>
        <v>潍坊</v>
      </c>
      <c r="BW38" s="181">
        <v>81968.982443218396</v>
      </c>
      <c r="BX38" s="182">
        <f t="shared" si="16"/>
        <v>51.243104533741594</v>
      </c>
      <c r="BY38" s="113">
        <f>IFERROR(SUMIFS(Cost!$AF:$AF,Cost!$E:$E,Market!$C38),"-")</f>
        <v>23399.070847999999</v>
      </c>
      <c r="BZ38" s="183">
        <f t="shared" si="39"/>
        <v>0.2854625024070418</v>
      </c>
      <c r="CA38" s="115">
        <f t="shared" si="40"/>
        <v>510839</v>
      </c>
    </row>
    <row r="39" spans="1:79" s="115" customFormat="1" ht="14.25" customHeight="1">
      <c r="A39" s="102"/>
      <c r="B39" s="103" t="s">
        <v>197</v>
      </c>
      <c r="C39" s="103" t="s">
        <v>207</v>
      </c>
      <c r="D39" s="218">
        <f>SUMIFS('OTV-活动'!$C:$C,'OTV-活动'!$B:$B,Market!$D$7,'OTV-活动'!$A:$A,Market!$B39)</f>
        <v>1086527</v>
      </c>
      <c r="E39" s="218">
        <f>SUMIFS('OTT-活动'!$C:$C,'OTT-活动'!$B:$B,Market!$D$7,'OTT-活动'!$A:$A,Market!$B39)</f>
        <v>731103</v>
      </c>
      <c r="F39" s="105">
        <f>SUMIFS('OTV-活动'!$D:$D,'OTV-活动'!$A:$A,Market!$B39,'OTV-活动'!$B:$B,'OTV-活动'!$B$6)</f>
        <v>2668967</v>
      </c>
      <c r="G39" s="106">
        <f t="shared" si="17"/>
        <v>9698000</v>
      </c>
      <c r="H39" s="108">
        <f t="shared" si="18"/>
        <v>0.27520798102701588</v>
      </c>
      <c r="I39" s="105">
        <f>SUMIFS('OTT-活动'!$D:$D,'OTT-活动'!$B:$B,'OTT-活动'!$B$6,'OTT-活动'!$A:$A,Market!$B39)</f>
        <v>370303</v>
      </c>
      <c r="J39" s="106">
        <f>SUMIFS(Spotplan!$E:$E,Spotplan!$C:$C,Market!$C39,Spotplan!$A:$A,"OTT")</f>
        <v>1084000</v>
      </c>
      <c r="K39" s="107">
        <f t="shared" si="19"/>
        <v>0.34160793357933578</v>
      </c>
      <c r="L39" s="105">
        <f t="shared" si="20"/>
        <v>3039270</v>
      </c>
      <c r="M39" s="106">
        <f>SUMIFS(Spotplan!$E:$E,Spotplan!$C:$C,Market!$C39)</f>
        <v>10782000</v>
      </c>
      <c r="N39" s="107">
        <f t="shared" si="21"/>
        <v>0.28188369504730104</v>
      </c>
      <c r="O39" s="105">
        <f>SUMIFS('OTV-活动'!$E:$E,'OTV-活动'!$A:$A,Market!$B39,'OTV-活动'!$B:$B,'OTV-活动'!$B$6)</f>
        <v>85273</v>
      </c>
      <c r="P39" s="108">
        <f t="shared" si="0"/>
        <v>3.1949814291446839E-2</v>
      </c>
      <c r="Q39" s="105">
        <f>SUMIFS('OTV-活动'!$D:$D,'OTV-活动'!$A:$A,Market!$B39,'OTV-活动'!$B:$B,'OTV-活动'!$B$7)</f>
        <v>2668967</v>
      </c>
      <c r="R39" s="108">
        <f t="shared" si="22"/>
        <v>1</v>
      </c>
      <c r="S39" s="105">
        <f>SUMIFS('OTV-活动'!$D:$D,'OTV-活动'!$A:$A,Market!$B39,'OTV-活动'!$B:$B,Market!$D$7)</f>
        <v>934053</v>
      </c>
      <c r="T39" s="108">
        <f t="shared" si="23"/>
        <v>0.34996798386791594</v>
      </c>
      <c r="U39" s="108">
        <v>0.3</v>
      </c>
      <c r="V39" s="108">
        <f t="shared" si="24"/>
        <v>1.1665599462263865</v>
      </c>
      <c r="W39" s="109">
        <f t="shared" si="25"/>
        <v>85.966846659125821</v>
      </c>
      <c r="X39" s="105">
        <f>SUMIFS('OTV-活动'!$D:$D,'OTV-活动'!$A:$A,Market!$B39,'OTV-活动'!$B:$B,Market!$X$9)</f>
        <v>2462972</v>
      </c>
      <c r="Y39" s="108">
        <f t="shared" si="1"/>
        <v>0.92281845373134996</v>
      </c>
      <c r="Z39" s="108">
        <v>0.8</v>
      </c>
      <c r="AA39" s="108">
        <f t="shared" si="26"/>
        <v>1.1535230671641874</v>
      </c>
      <c r="AB39" s="109">
        <f t="shared" si="2"/>
        <v>226.68300005430146</v>
      </c>
      <c r="AC39" s="105">
        <f>SUMIFS('OTV-活动'!$F:$F,'OTV-活动'!$A:$A,Market!$B39,'OTV-活动'!$B:$B,'OTV-活动'!$B$6)</f>
        <v>1031086</v>
      </c>
      <c r="AD39" s="105">
        <f>SUMIFS('OTV-活动'!$F:$F,'OTV-活动'!$A:$A,Market!$B39,'OTV-活动'!$B:$B,'OTV-活动'!$B$7)</f>
        <v>1031086</v>
      </c>
      <c r="AE39" s="108">
        <f t="shared" si="27"/>
        <v>1</v>
      </c>
      <c r="AF39" s="105">
        <f>SUMIFS('OTV-活动'!$F:$F,'OTV-活动'!$A:$A,Market!$B39,'OTV-活动'!$B:$B,Market!$D$7)</f>
        <v>363559</v>
      </c>
      <c r="AG39" s="108">
        <f t="shared" si="28"/>
        <v>0.35259813439422122</v>
      </c>
      <c r="AH39" s="105">
        <f>SUMIFS('OTV-活动'!$F:$F,'OTV-活动'!$A:$A,Market!$B39,'OTV-活动'!$B:$B,Market!$AH$9)</f>
        <v>921041</v>
      </c>
      <c r="AI39" s="108">
        <f t="shared" si="29"/>
        <v>0.89327272409866876</v>
      </c>
      <c r="AJ39" s="105">
        <f>SUMIFS('OTV-活动'!$G:$G,'OTV-活动'!$A:$A,Market!$B39,'OTV-活动'!$B:$B,Market!$D$7)</f>
        <v>363559</v>
      </c>
      <c r="AK39" s="105">
        <f>SUMIFS('OTV-活动'!$H:$H,'OTV-活动'!$A:$A,Market!$B39,'OTV-活动'!$B:$B,Market!$D$7)</f>
        <v>215010</v>
      </c>
      <c r="AL39" s="105">
        <f>SUMIFS('OTV-活动'!$I:$I,'OTV-活动'!$A:$A,Market!$B39,'OTV-活动'!$B:$B,Market!$D$7)</f>
        <v>162945</v>
      </c>
      <c r="AM39" s="108">
        <f t="shared" si="30"/>
        <v>0.33460650310576728</v>
      </c>
      <c r="AN39" s="108">
        <f t="shared" si="31"/>
        <v>0.19788739718387119</v>
      </c>
      <c r="AO39" s="108">
        <f t="shared" si="31"/>
        <v>0.1499686616163243</v>
      </c>
      <c r="AP39" s="4">
        <v>0.49</v>
      </c>
      <c r="AQ39" s="108">
        <f t="shared" si="32"/>
        <v>0.30605849309453942</v>
      </c>
      <c r="AR39" s="108">
        <f t="shared" si="33"/>
        <v>1.1120989004475677</v>
      </c>
      <c r="AS39" s="110" t="str">
        <f t="shared" si="34"/>
        <v xml:space="preserve"> </v>
      </c>
      <c r="AT39" s="111">
        <f t="shared" si="4"/>
        <v>54.897734584450404</v>
      </c>
      <c r="AU39" s="112">
        <f t="shared" si="35"/>
        <v>61.051710268429694</v>
      </c>
      <c r="AV39" s="113">
        <f>IFERROR(SUMIFS(Cost!R:R,Cost!$E:$E,Market!$C39),"-")</f>
        <v>37273.828863999996</v>
      </c>
      <c r="AW39" s="114">
        <f t="shared" si="5"/>
        <v>0.22875098262603943</v>
      </c>
      <c r="AX39" s="105">
        <f>SUMIFS('OTT-活动'!$D:$D,'OTT-活动'!$A:$A,Market!$B39,'OTT-活动'!$B:$B,'OTT-活动'!$B$7)</f>
        <v>691361</v>
      </c>
      <c r="AY39" s="105">
        <f>SUMIFS('OTT-活动'!$D:$D,'OTT-活动'!$A:$A,Market!$B39,'OTT-活动'!$B:$B,Market!$D$7)</f>
        <v>136029</v>
      </c>
      <c r="AZ39" s="108">
        <f t="shared" si="6"/>
        <v>0.19675538539200216</v>
      </c>
      <c r="BA39" s="105">
        <f>SUMIFS('OTT-活动'!$D:$D,'OTT-活动'!$A:$A,Market!$B39,'OTT-活动'!$B:$B,Market!$X$9)</f>
        <v>349072</v>
      </c>
      <c r="BB39" s="108">
        <f t="shared" si="7"/>
        <v>0.50490554138865229</v>
      </c>
      <c r="BC39" s="105">
        <f>SUMIFS('OTT-活动'!$F:$F,'OTT-活动'!$A:$A,Market!$B39,'OTT-活动'!$B:$B,'OTT-活动'!$B$6)</f>
        <v>129459</v>
      </c>
      <c r="BD39" s="105">
        <f>SUMIFS('OTT-活动'!$F:$F,'OTT-活动'!$A:$A,Market!$B39,'OTT-活动'!$B:$B,'OTT-活动'!$B$7)</f>
        <v>273315</v>
      </c>
      <c r="BE39" s="105">
        <f>SUMIFS('OTT-活动'!$F:$F,'OTT-活动'!$A:$A,Market!$B39,'OTT-活动'!$B:$B,'OTT-活动'!$B$9)</f>
        <v>50171</v>
      </c>
      <c r="BF39" s="108">
        <f t="shared" si="8"/>
        <v>0.18356475129429414</v>
      </c>
      <c r="BG39" s="105">
        <f>SUMIFS('OTT-活动'!$F:$F,'OTT-活动'!$A:$A,Market!$B39,'OTT-活动'!$B:$B,'OTT-活动'!$B$8)</f>
        <v>135222</v>
      </c>
      <c r="BH39" s="108">
        <f t="shared" si="9"/>
        <v>0.49474781845123761</v>
      </c>
      <c r="BI39" s="105">
        <f>SUMIFS('OTT-活动'!F:F,'OTT-活动'!$A:$A,Market!$B39,'OTT-活动'!$B:$B,Market!$D$7)</f>
        <v>50171</v>
      </c>
      <c r="BJ39" s="105">
        <f>SUMIFS('OTT-活动'!G:G,'OTT-活动'!$A:$A,Market!$B39,'OTT-活动'!$B:$B,Market!$D$7)</f>
        <v>33495</v>
      </c>
      <c r="BK39" s="105">
        <f>SUMIFS('OTT-活动'!H:H,'OTT-活动'!$A:$A,Market!$B39,'OTT-活动'!$B:$B,Market!$D$7)</f>
        <v>23973</v>
      </c>
      <c r="BL39" s="108">
        <f t="shared" si="36"/>
        <v>6.8623709655137505E-2</v>
      </c>
      <c r="BM39" s="108">
        <f t="shared" si="37"/>
        <v>4.5814338061805245E-2</v>
      </c>
      <c r="BN39" s="108">
        <f t="shared" si="38"/>
        <v>3.27901814108272E-2</v>
      </c>
      <c r="BO39" s="112">
        <f t="shared" si="11"/>
        <v>64.738876001544682</v>
      </c>
      <c r="BP39" s="113">
        <f>IFERROR(SUMIFS(Cost!AE:AE,Cost!$E:$E,Market!$C39),"-")</f>
        <v>7997.9159999999993</v>
      </c>
      <c r="BQ39" s="114">
        <f t="shared" si="12"/>
        <v>0.33362182455262168</v>
      </c>
      <c r="BR39" s="184">
        <v>0.15359793479233438</v>
      </c>
      <c r="BS39" s="4">
        <v>0.55000000000000004</v>
      </c>
      <c r="BT39" s="108">
        <f t="shared" si="13"/>
        <v>0.27926897234969889</v>
      </c>
      <c r="BU39" s="108">
        <f t="shared" si="14"/>
        <v>0.99072410805043765</v>
      </c>
      <c r="BV39" s="110" t="str">
        <f t="shared" si="15"/>
        <v>石家庄</v>
      </c>
      <c r="BW39" s="181">
        <v>175562.43946763821</v>
      </c>
      <c r="BX39" s="182">
        <f t="shared" si="16"/>
        <v>57.764673578733778</v>
      </c>
      <c r="BY39" s="113">
        <f>IFERROR(SUMIFS(Cost!$AF:$AF,Cost!$E:$E,Market!$C39),"-")</f>
        <v>45271.744863999993</v>
      </c>
      <c r="BZ39" s="183">
        <f t="shared" si="39"/>
        <v>0.25786691618821478</v>
      </c>
      <c r="CA39" s="115">
        <f t="shared" si="40"/>
        <v>1070082</v>
      </c>
    </row>
    <row r="40" spans="1:79" s="115" customFormat="1" ht="14.25" customHeight="1">
      <c r="A40" s="102"/>
      <c r="B40" s="103" t="s">
        <v>198</v>
      </c>
      <c r="C40" s="103" t="s">
        <v>205</v>
      </c>
      <c r="D40" s="218">
        <f>SUMIFS('OTV-活动'!$C:$C,'OTV-活动'!$B:$B,Market!$D$7,'OTV-活动'!$A:$A,Market!$B40)</f>
        <v>807809</v>
      </c>
      <c r="E40" s="218">
        <f>SUMIFS('OTT-活动'!$C:$C,'OTT-活动'!$B:$B,Market!$D$7,'OTT-活动'!$A:$A,Market!$B40)</f>
        <v>495772</v>
      </c>
      <c r="F40" s="105">
        <f>SUMIFS('OTV-活动'!$D:$D,'OTV-活动'!$A:$A,Market!$B40,'OTV-活动'!$B:$B,'OTV-活动'!$B$6)</f>
        <v>1406748</v>
      </c>
      <c r="G40" s="106">
        <f t="shared" si="17"/>
        <v>6132500</v>
      </c>
      <c r="H40" s="108">
        <f t="shared" si="18"/>
        <v>0.22939225438238892</v>
      </c>
      <c r="I40" s="105">
        <f>SUMIFS('OTT-活动'!$D:$D,'OTT-活动'!$B:$B,'OTT-活动'!$B$6,'OTT-活动'!$A:$A,Market!$B40)</f>
        <v>209303</v>
      </c>
      <c r="J40" s="106">
        <f>SUMIFS(Spotplan!$E:$E,Spotplan!$C:$C,Market!$C40,Spotplan!$A:$A,"OTT")</f>
        <v>572000</v>
      </c>
      <c r="K40" s="107">
        <f t="shared" si="19"/>
        <v>0.36591433566433568</v>
      </c>
      <c r="L40" s="105">
        <f t="shared" si="20"/>
        <v>1616051</v>
      </c>
      <c r="M40" s="106">
        <f>SUMIFS(Spotplan!$E:$E,Spotplan!$C:$C,Market!$C40)</f>
        <v>6704500</v>
      </c>
      <c r="N40" s="107">
        <f t="shared" si="21"/>
        <v>0.24103974942202999</v>
      </c>
      <c r="O40" s="105">
        <f>SUMIFS('OTV-活动'!$E:$E,'OTV-活动'!$A:$A,Market!$B40,'OTV-活动'!$B:$B,'OTV-活动'!$B$6)</f>
        <v>36928</v>
      </c>
      <c r="P40" s="108">
        <f t="shared" si="0"/>
        <v>2.6250614893356877E-2</v>
      </c>
      <c r="Q40" s="105">
        <f>SUMIFS('OTV-活动'!$D:$D,'OTV-活动'!$A:$A,Market!$B40,'OTV-活动'!$B:$B,'OTV-活动'!$B$7)</f>
        <v>1406748</v>
      </c>
      <c r="R40" s="108">
        <f t="shared" si="22"/>
        <v>1</v>
      </c>
      <c r="S40" s="105">
        <f>SUMIFS('OTV-活动'!$D:$D,'OTV-活动'!$A:$A,Market!$B40,'OTV-活动'!$B:$B,Market!$D$7)</f>
        <v>645703</v>
      </c>
      <c r="T40" s="108">
        <f t="shared" si="23"/>
        <v>0.45900402915092114</v>
      </c>
      <c r="U40" s="108">
        <v>0.3</v>
      </c>
      <c r="V40" s="108">
        <f t="shared" si="24"/>
        <v>1.5300134305030706</v>
      </c>
      <c r="W40" s="109">
        <f t="shared" si="25"/>
        <v>79.9326325901296</v>
      </c>
      <c r="X40" s="105">
        <f>SUMIFS('OTV-活动'!$D:$D,'OTV-活动'!$A:$A,Market!$B40,'OTV-活动'!$B:$B,Market!$X$9)</f>
        <v>1362991</v>
      </c>
      <c r="Y40" s="108">
        <f t="shared" si="1"/>
        <v>0.96889492645448938</v>
      </c>
      <c r="Z40" s="108">
        <v>0.8</v>
      </c>
      <c r="AA40" s="108">
        <f t="shared" si="26"/>
        <v>1.2111186580681117</v>
      </c>
      <c r="AB40" s="109">
        <f t="shared" si="2"/>
        <v>168.72688964841939</v>
      </c>
      <c r="AC40" s="105">
        <f>SUMIFS('OTV-活动'!$F:$F,'OTV-活动'!$A:$A,Market!$B40,'OTV-活动'!$B:$B,'OTV-活动'!$B$6)</f>
        <v>573661</v>
      </c>
      <c r="AD40" s="105">
        <f>SUMIFS('OTV-活动'!$F:$F,'OTV-活动'!$A:$A,Market!$B40,'OTV-活动'!$B:$B,'OTV-活动'!$B$7)</f>
        <v>573661</v>
      </c>
      <c r="AE40" s="108">
        <f t="shared" si="27"/>
        <v>1</v>
      </c>
      <c r="AF40" s="105">
        <f>SUMIFS('OTV-活动'!$F:$F,'OTV-活动'!$A:$A,Market!$B40,'OTV-活动'!$B:$B,Market!$D$7)</f>
        <v>264977</v>
      </c>
      <c r="AG40" s="108">
        <f t="shared" si="28"/>
        <v>0.4619052018526621</v>
      </c>
      <c r="AH40" s="105">
        <f>SUMIFS('OTV-活动'!$F:$F,'OTV-活动'!$A:$A,Market!$B40,'OTV-活动'!$B:$B,Market!$AH$9)</f>
        <v>544830</v>
      </c>
      <c r="AI40" s="108">
        <f t="shared" si="29"/>
        <v>0.94974209507008489</v>
      </c>
      <c r="AJ40" s="105">
        <f>SUMIFS('OTV-活动'!$G:$G,'OTV-活动'!$A:$A,Market!$B40,'OTV-活动'!$B:$B,Market!$D$7)</f>
        <v>264977</v>
      </c>
      <c r="AK40" s="105">
        <f>SUMIFS('OTV-活动'!$H:$H,'OTV-活动'!$A:$A,Market!$B40,'OTV-活动'!$B:$B,Market!$D$7)</f>
        <v>165664</v>
      </c>
      <c r="AL40" s="105">
        <f>SUMIFS('OTV-活动'!$I:$I,'OTV-活动'!$A:$A,Market!$B40,'OTV-活动'!$B:$B,Market!$D$7)</f>
        <v>118621</v>
      </c>
      <c r="AM40" s="108">
        <f t="shared" si="30"/>
        <v>0.32801937091564959</v>
      </c>
      <c r="AN40" s="108">
        <f t="shared" si="31"/>
        <v>0.20507818060952526</v>
      </c>
      <c r="AO40" s="108">
        <f t="shared" si="31"/>
        <v>0.14684287993820322</v>
      </c>
      <c r="AP40" s="4">
        <v>0.37</v>
      </c>
      <c r="AQ40" s="108">
        <f t="shared" si="32"/>
        <v>0.39687264848163034</v>
      </c>
      <c r="AR40" s="108">
        <f t="shared" si="33"/>
        <v>1.7301048352751154</v>
      </c>
      <c r="AS40" s="110" t="str">
        <f t="shared" si="34"/>
        <v xml:space="preserve"> </v>
      </c>
      <c r="AT40" s="111">
        <f t="shared" si="4"/>
        <v>48.738578067672243</v>
      </c>
      <c r="AU40" s="112">
        <f t="shared" si="35"/>
        <v>84.322849579313427</v>
      </c>
      <c r="AV40" s="113">
        <f>IFERROR(SUMIFS(Cost!R:R,Cost!$E:$E,Market!$C40),"-")</f>
        <v>17143.692159999999</v>
      </c>
      <c r="AW40" s="114">
        <f t="shared" si="5"/>
        <v>0.14452493369639438</v>
      </c>
      <c r="AX40" s="105">
        <f>SUMIFS('OTT-活动'!$D:$D,'OTT-活动'!$A:$A,Market!$B40,'OTT-活动'!$B:$B,'OTT-活动'!$B$7)</f>
        <v>362541</v>
      </c>
      <c r="AY40" s="105">
        <f>SUMIFS('OTT-活动'!$D:$D,'OTT-活动'!$A:$A,Market!$B40,'OTT-活动'!$B:$B,Market!$D$7)</f>
        <v>68075</v>
      </c>
      <c r="AZ40" s="108">
        <f t="shared" si="6"/>
        <v>0.18777186580276437</v>
      </c>
      <c r="BA40" s="105">
        <f>SUMIFS('OTT-活动'!$D:$D,'OTT-活动'!$A:$A,Market!$B40,'OTT-活动'!$B:$B,Market!$X$9)</f>
        <v>176560</v>
      </c>
      <c r="BB40" s="108">
        <f t="shared" si="7"/>
        <v>0.4870069867959762</v>
      </c>
      <c r="BC40" s="105">
        <f>SUMIFS('OTT-活动'!$F:$F,'OTT-活动'!$A:$A,Market!$B40,'OTT-活动'!$B:$B,'OTT-活动'!$B$6)</f>
        <v>73584</v>
      </c>
      <c r="BD40" s="105">
        <f>SUMIFS('OTT-活动'!$F:$F,'OTT-活动'!$A:$A,Market!$B40,'OTT-活动'!$B:$B,'OTT-活动'!$B$7)</f>
        <v>142688</v>
      </c>
      <c r="BE40" s="105">
        <f>SUMIFS('OTT-活动'!$F:$F,'OTT-活动'!$A:$A,Market!$B40,'OTT-活动'!$B:$B,'OTT-活动'!$B$9)</f>
        <v>25818</v>
      </c>
      <c r="BF40" s="108">
        <f t="shared" si="8"/>
        <v>0.1809402332361516</v>
      </c>
      <c r="BG40" s="105">
        <f>SUMIFS('OTT-活动'!$F:$F,'OTT-活动'!$A:$A,Market!$B40,'OTT-活动'!$B:$B,'OTT-活动'!$B$8)</f>
        <v>69022</v>
      </c>
      <c r="BH40" s="108">
        <f t="shared" si="9"/>
        <v>0.48372673245122227</v>
      </c>
      <c r="BI40" s="105">
        <f>SUMIFS('OTT-活动'!F:F,'OTT-活动'!$A:$A,Market!$B40,'OTT-活动'!$B:$B,Market!$D$7)</f>
        <v>25818</v>
      </c>
      <c r="BJ40" s="105">
        <f>SUMIFS('OTT-活动'!G:G,'OTT-活动'!$A:$A,Market!$B40,'OTT-活动'!$B:$B,Market!$D$7)</f>
        <v>17834</v>
      </c>
      <c r="BK40" s="105">
        <f>SUMIFS('OTT-活动'!H:H,'OTT-活动'!$A:$A,Market!$B40,'OTT-活动'!$B:$B,Market!$D$7)</f>
        <v>12808</v>
      </c>
      <c r="BL40" s="108">
        <f t="shared" si="36"/>
        <v>5.2076357680546706E-2</v>
      </c>
      <c r="BM40" s="108">
        <f t="shared" si="37"/>
        <v>3.5972180760510883E-2</v>
      </c>
      <c r="BN40" s="108">
        <f t="shared" si="38"/>
        <v>2.5834456161299951E-2</v>
      </c>
      <c r="BO40" s="112">
        <f t="shared" si="11"/>
        <v>61.193580598462511</v>
      </c>
      <c r="BP40" s="113">
        <f>IFERROR(SUMIFS(Cost!AE:AE,Cost!$E:$E,Market!$C40),"-")</f>
        <v>4428.3239999999996</v>
      </c>
      <c r="BQ40" s="114">
        <f t="shared" si="12"/>
        <v>0.34574672079950031</v>
      </c>
      <c r="BR40" s="184">
        <v>0.1426012399157312</v>
      </c>
      <c r="BS40" s="4">
        <v>0.4</v>
      </c>
      <c r="BT40" s="108">
        <f t="shared" si="13"/>
        <v>0.35650309978932798</v>
      </c>
      <c r="BU40" s="108">
        <f t="shared" si="14"/>
        <v>1.4790220311967563</v>
      </c>
      <c r="BV40" s="110" t="str">
        <f t="shared" si="15"/>
        <v xml:space="preserve"> </v>
      </c>
      <c r="BW40" s="181">
        <v>122779.66756744457</v>
      </c>
      <c r="BX40" s="182">
        <f t="shared" si="16"/>
        <v>75.97511932942993</v>
      </c>
      <c r="BY40" s="113">
        <f>IFERROR(SUMIFS(Cost!$AF:$AF,Cost!$E:$E,Market!$C40),"-")</f>
        <v>21572.016159999999</v>
      </c>
      <c r="BZ40" s="183">
        <f t="shared" si="39"/>
        <v>0.17569697481181232</v>
      </c>
      <c r="CA40" s="115">
        <f t="shared" si="40"/>
        <v>713778</v>
      </c>
    </row>
    <row r="41" spans="1:79" s="118" customFormat="1" ht="12.4">
      <c r="A41" s="117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 t="s">
        <v>176</v>
      </c>
      <c r="Q41" s="119"/>
      <c r="R41" s="119"/>
      <c r="T41" s="154">
        <f>AVERAGE(T12:T40)</f>
        <v>0.39402095889952043</v>
      </c>
      <c r="U41" s="77"/>
      <c r="V41" s="77"/>
      <c r="W41" s="77"/>
      <c r="X41" s="119"/>
      <c r="Y41" s="153">
        <f>AVERAGE(Y12:Y40)</f>
        <v>0.90511724888775902</v>
      </c>
      <c r="Z41" s="77"/>
      <c r="AA41" s="77"/>
      <c r="AB41" s="121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22"/>
      <c r="AN41" s="122"/>
      <c r="AO41" s="119"/>
      <c r="AP41" s="123"/>
      <c r="AQ41" s="119"/>
      <c r="AR41" s="119"/>
      <c r="AS41" s="119"/>
      <c r="AT41" s="119"/>
      <c r="AU41" s="119"/>
      <c r="AV41" s="119"/>
      <c r="AW41" s="124"/>
      <c r="AX41" s="119"/>
      <c r="AZ41" s="154">
        <f>AVERAGE(AZ12:AZ40)</f>
        <v>0.18992760587913182</v>
      </c>
      <c r="BA41" s="119"/>
      <c r="BB41" s="153">
        <f>AVERAGE(BB12:BB40)</f>
        <v>0.48933962531969516</v>
      </c>
      <c r="BC41" s="119"/>
      <c r="BD41" s="119"/>
      <c r="BE41" s="119"/>
      <c r="BF41" s="119"/>
      <c r="BG41" s="119"/>
      <c r="BH41" s="119"/>
      <c r="BI41" s="119"/>
      <c r="BJ41" s="119"/>
      <c r="BK41" s="119"/>
      <c r="BL41" s="122"/>
      <c r="BM41" s="122"/>
      <c r="BN41" s="119"/>
      <c r="BO41" s="119"/>
      <c r="BP41" s="119"/>
      <c r="BQ41" s="124"/>
      <c r="BR41" s="119"/>
    </row>
    <row r="42" spans="1:79" ht="16.5" customHeight="1">
      <c r="A42" s="76"/>
      <c r="B42" s="77"/>
      <c r="C42" s="125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8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83"/>
      <c r="AN42" s="83"/>
      <c r="AO42" s="77"/>
      <c r="AP42" s="84"/>
      <c r="AQ42" s="77"/>
      <c r="AR42" s="77"/>
      <c r="AS42" s="77"/>
      <c r="AT42" s="77"/>
      <c r="AU42" s="79"/>
      <c r="AV42" s="79"/>
      <c r="AW42" s="80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83"/>
      <c r="BM42" s="83"/>
      <c r="BN42" s="77"/>
      <c r="BO42" s="79"/>
      <c r="BP42" s="79"/>
      <c r="BQ42" s="80"/>
      <c r="BR42" s="77"/>
    </row>
    <row r="43" spans="1:79" ht="14.25" customHeight="1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8"/>
      <c r="X43" s="77"/>
      <c r="Y43" s="77"/>
      <c r="Z43" s="77"/>
      <c r="AA43" s="77"/>
      <c r="AB43" s="78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83"/>
      <c r="AN43" s="83"/>
      <c r="AO43" s="77"/>
      <c r="AP43" s="84"/>
      <c r="AQ43" s="77"/>
      <c r="AR43" s="77"/>
      <c r="AS43" s="77"/>
      <c r="AT43" s="77"/>
      <c r="AU43" s="79"/>
      <c r="AV43" s="79"/>
      <c r="AW43" s="80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83"/>
      <c r="BM43" s="83"/>
      <c r="BN43" s="77"/>
      <c r="BO43" s="79"/>
      <c r="BP43" s="79"/>
      <c r="BQ43" s="80"/>
      <c r="BR43" s="77"/>
    </row>
    <row r="44" spans="1:79" ht="49.5" hidden="1" customHeight="1">
      <c r="A44" s="77"/>
      <c r="B44" s="89" t="s">
        <v>131</v>
      </c>
      <c r="C44" s="90" t="s">
        <v>46</v>
      </c>
      <c r="D44" s="90" t="s">
        <v>59</v>
      </c>
      <c r="E44" s="90" t="s">
        <v>59</v>
      </c>
      <c r="F44" s="91" t="s">
        <v>9</v>
      </c>
      <c r="G44" s="91" t="s">
        <v>10</v>
      </c>
      <c r="H44" s="92" t="s">
        <v>24</v>
      </c>
      <c r="I44" s="91" t="s">
        <v>9</v>
      </c>
      <c r="J44" s="91" t="s">
        <v>10</v>
      </c>
      <c r="K44" s="92" t="s">
        <v>24</v>
      </c>
      <c r="L44" s="91" t="s">
        <v>9</v>
      </c>
      <c r="M44" s="91" t="s">
        <v>10</v>
      </c>
      <c r="N44" s="92" t="s">
        <v>24</v>
      </c>
      <c r="O44" s="91" t="s">
        <v>11</v>
      </c>
      <c r="P44" s="91" t="s">
        <v>12</v>
      </c>
      <c r="Q44" s="93" t="s">
        <v>41</v>
      </c>
      <c r="R44" s="93" t="s">
        <v>42</v>
      </c>
      <c r="S44" s="93" t="s">
        <v>40</v>
      </c>
      <c r="T44" s="93" t="s">
        <v>43</v>
      </c>
      <c r="U44" s="93" t="s">
        <v>72</v>
      </c>
      <c r="V44" s="93" t="s">
        <v>71</v>
      </c>
      <c r="W44" s="126" t="s">
        <v>44</v>
      </c>
      <c r="X44" s="93" t="s">
        <v>40</v>
      </c>
      <c r="Y44" s="93" t="s">
        <v>43</v>
      </c>
      <c r="Z44" s="93" t="s">
        <v>72</v>
      </c>
      <c r="AA44" s="93" t="s">
        <v>71</v>
      </c>
      <c r="AB44" s="126" t="s">
        <v>44</v>
      </c>
      <c r="AC44" s="96" t="s">
        <v>60</v>
      </c>
      <c r="AD44" s="96" t="s">
        <v>61</v>
      </c>
      <c r="AE44" s="96" t="s">
        <v>62</v>
      </c>
      <c r="AF44" s="96" t="s">
        <v>63</v>
      </c>
      <c r="AG44" s="96" t="s">
        <v>64</v>
      </c>
      <c r="AH44" s="96" t="s">
        <v>63</v>
      </c>
      <c r="AI44" s="96" t="s">
        <v>64</v>
      </c>
      <c r="AJ44" s="96" t="s">
        <v>65</v>
      </c>
      <c r="AK44" s="96" t="s">
        <v>66</v>
      </c>
      <c r="AL44" s="96" t="s">
        <v>67</v>
      </c>
      <c r="AM44" s="96" t="s">
        <v>68</v>
      </c>
      <c r="AN44" s="96" t="s">
        <v>69</v>
      </c>
      <c r="AO44" s="96" t="s">
        <v>70</v>
      </c>
      <c r="AP44" s="98" t="s">
        <v>25</v>
      </c>
      <c r="AQ44" s="98" t="s">
        <v>58</v>
      </c>
      <c r="AR44" s="98" t="s">
        <v>26</v>
      </c>
      <c r="AS44" s="99" t="s">
        <v>13</v>
      </c>
      <c r="AT44" s="99"/>
      <c r="AU44" s="98" t="s">
        <v>45</v>
      </c>
      <c r="AV44" s="100" t="s">
        <v>14</v>
      </c>
      <c r="AW44" s="101" t="s">
        <v>15</v>
      </c>
      <c r="AX44" s="93" t="s">
        <v>41</v>
      </c>
      <c r="AY44" s="93" t="s">
        <v>40</v>
      </c>
      <c r="AZ44" s="93" t="s">
        <v>43</v>
      </c>
      <c r="BA44" s="93" t="s">
        <v>40</v>
      </c>
      <c r="BB44" s="93" t="s">
        <v>43</v>
      </c>
      <c r="BC44" s="96" t="s">
        <v>60</v>
      </c>
      <c r="BD44" s="96" t="s">
        <v>61</v>
      </c>
      <c r="BE44" s="96" t="s">
        <v>63</v>
      </c>
      <c r="BF44" s="96" t="s">
        <v>64</v>
      </c>
      <c r="BG44" s="96" t="s">
        <v>63</v>
      </c>
      <c r="BH44" s="96" t="s">
        <v>64</v>
      </c>
      <c r="BI44" s="96" t="s">
        <v>65</v>
      </c>
      <c r="BJ44" s="96" t="s">
        <v>66</v>
      </c>
      <c r="BK44" s="96" t="s">
        <v>67</v>
      </c>
      <c r="BL44" s="96" t="s">
        <v>68</v>
      </c>
      <c r="BM44" s="96" t="s">
        <v>69</v>
      </c>
      <c r="BN44" s="96" t="s">
        <v>70</v>
      </c>
      <c r="BO44" s="98" t="s">
        <v>45</v>
      </c>
      <c r="BP44" s="100" t="s">
        <v>14</v>
      </c>
      <c r="BQ44" s="101" t="s">
        <v>15</v>
      </c>
      <c r="BR44" s="96" t="s">
        <v>70</v>
      </c>
    </row>
    <row r="45" spans="1:79" ht="14.25" hidden="1" customHeight="1">
      <c r="A45" s="77"/>
      <c r="B45" s="89"/>
      <c r="C45" s="127"/>
      <c r="D45" s="128">
        <f>SUMIFS('OTV-活动'!$M:$M,'OTV-活动'!$K:$K,Market!$B45,'OTV-活动'!$L:$L,Market!$D$7)</f>
        <v>0</v>
      </c>
      <c r="E45" s="128">
        <f>SUMIFS('OTV-活动'!$M:$M,'OTV-活动'!$K:$K,Market!$B45,'OTV-活动'!$L:$L,Market!$D$7)</f>
        <v>0</v>
      </c>
      <c r="F45" s="128">
        <f>SUMIFS('OTV-活动'!$N:$N,'OTV-活动'!$K:$K,Market!$B45,'OTV-活动'!$L:$L,'OTV-活动'!$L$6)</f>
        <v>0</v>
      </c>
      <c r="G45" s="129">
        <f>SUMIFS(Spotplan!$E:$E,Spotplan!$C:$C,Market!$C45,Spotplan!$A:$A,Market!$B$44)</f>
        <v>0</v>
      </c>
      <c r="H45" s="130" t="str">
        <f>IF(C45=0,"-",F45/G45)</f>
        <v>-</v>
      </c>
      <c r="I45" s="128">
        <f>SUMIFS('OTV-活动'!$N:$N,'OTV-活动'!$K:$K,Market!$B45,'OTV-活动'!$L:$L,'OTV-活动'!$L$6)</f>
        <v>0</v>
      </c>
      <c r="J45" s="129">
        <f>SUMIFS(Spotplan!$E:$E,Spotplan!$C:$C,Market!$C45,Spotplan!$A:$A,Market!$B$44)</f>
        <v>0</v>
      </c>
      <c r="K45" s="130" t="str">
        <f>IF(G45=0,"-",I45/J45)</f>
        <v>-</v>
      </c>
      <c r="L45" s="128">
        <f>SUMIFS('OTV-活动'!$N:$N,'OTV-活动'!$K:$K,Market!$B45,'OTV-活动'!$L:$L,'OTV-活动'!$L$6)</f>
        <v>0</v>
      </c>
      <c r="M45" s="129">
        <f>SUMIFS(Spotplan!$E:$E,Spotplan!$C:$C,Market!$C45,Spotplan!$A:$A,Market!$B$44)</f>
        <v>0</v>
      </c>
      <c r="N45" s="130" t="str">
        <f>IF(J45=0,"-",L45/M45)</f>
        <v>-</v>
      </c>
      <c r="O45" s="128">
        <f>SUMIFS('OTV-活动'!$O:$O,'OTV-活动'!$K:$K,Market!$B45,'OTV-活动'!$L:$L,'OTV-活动'!$L$6)</f>
        <v>0</v>
      </c>
      <c r="P45" s="131" t="str">
        <f>IF(O45=0,"-",O45/F45)</f>
        <v>-</v>
      </c>
      <c r="Q45" s="128">
        <f>SUMIFS('OTV-活动'!$N:$N,'OTV-活动'!$K:$K,Market!$B45,'OTV-活动'!$L:$L,'OTV-活动'!$L$7)</f>
        <v>0</v>
      </c>
      <c r="R45" s="131" t="str">
        <f>IF(Q45=0,"-",Q45/F45)</f>
        <v>-</v>
      </c>
      <c r="S45" s="128">
        <f>SUMIFS('OTV-活动'!$N:$N,'OTV-活动'!$K:$K,Market!$B45,'OTV-活动'!$L:$L,Market!$D$7)</f>
        <v>0</v>
      </c>
      <c r="T45" s="131" t="str">
        <f>IF(S45=0,"-",S45/F45)</f>
        <v>-</v>
      </c>
      <c r="U45" s="131"/>
      <c r="V45" s="131" t="str">
        <f>IF(S45=0,"-",T45/U45)</f>
        <v>-</v>
      </c>
      <c r="W45" s="109" t="str">
        <f>IF(S45=0,"-",F45*R45*T45/D45*100)</f>
        <v>-</v>
      </c>
      <c r="X45" s="128">
        <f>SUMIFS('OTV-活动'!$N:$N,'OTV-活动'!$K:$K,Market!$B45,'OTV-活动'!$L:$L,Market!$D$7)</f>
        <v>0</v>
      </c>
      <c r="Y45" s="131" t="str">
        <f t="shared" ref="Y45:Y65" si="62">IF(X45=0,"-",X45/Q45)</f>
        <v>-</v>
      </c>
      <c r="Z45" s="131"/>
      <c r="AA45" s="131" t="str">
        <f>IF(X45=0,"-",Y45/Z45)</f>
        <v>-</v>
      </c>
      <c r="AB45" s="109" t="str">
        <f t="shared" ref="AB45:AB65" si="63">IF(X45=0,"-",Q45*W45*Y45/P45*100)</f>
        <v>-</v>
      </c>
      <c r="AC45" s="128">
        <f>SUMIFS('OTV-活动'!$P:$P,'OTV-活动'!$K:$K,Market!$B45,'OTV-活动'!$L:$L,'OTV-活动'!$L$6)</f>
        <v>0</v>
      </c>
      <c r="AD45" s="128">
        <f>SUMIFS('OTV-活动'!$P:$P,'OTV-活动'!$K:$K,Market!$B45,'OTV-活动'!$L:$L,'OTV-活动'!$L$7)</f>
        <v>0</v>
      </c>
      <c r="AE45" s="131" t="str">
        <f>IF(AD45=0,"-",AD45/AC45)</f>
        <v>-</v>
      </c>
      <c r="AF45" s="128">
        <f>SUMIFS('OTV-活动'!$P:$P,'OTV-活动'!$K:$K,Market!$B45,'OTV-活动'!$L:$L,Market!$D$7)</f>
        <v>0</v>
      </c>
      <c r="AG45" s="131" t="str">
        <f>IF(AF45=0,"-",AF45/AC45)</f>
        <v>-</v>
      </c>
      <c r="AH45" s="128">
        <f>SUMIFS('OTV-活动'!$P:$P,'OTV-活动'!$K:$K,Market!$B45,'OTV-活动'!$L:$L,Market!$D$7)</f>
        <v>0</v>
      </c>
      <c r="AI45" s="131" t="str">
        <f>IF(AH45=0,"-",AH45/AE45)</f>
        <v>-</v>
      </c>
      <c r="AJ45" s="128">
        <f>SUMIFS('OTV-活动'!$Q:$Q,'OTV-活动'!$K:$K,Market!$B45,'OTV-活动'!$L:$L,Market!$D$7)</f>
        <v>0</v>
      </c>
      <c r="AK45" s="128">
        <f>SUMIFS('OTV-活动'!$R:$R,'OTV-活动'!$K:$K,Market!$B45,'OTV-活动'!$L:$L,Market!$D$7)</f>
        <v>0</v>
      </c>
      <c r="AL45" s="128">
        <f>SUMIFS('OTV-活动'!$S:$S,'OTV-活动'!$K:$K,Market!$B45,'OTV-活动'!$L:$L,Market!$D$7)</f>
        <v>0</v>
      </c>
      <c r="AM45" s="131" t="str">
        <f t="shared" ref="AM45:AM65" si="64">IF(AJ45=0,"-",AJ45/$D45)</f>
        <v>-</v>
      </c>
      <c r="AN45" s="131" t="str">
        <f t="shared" ref="AN45:AN65" si="65">IF(AK45=0,"-",AK45/$D45)</f>
        <v>-</v>
      </c>
      <c r="AO45" s="131" t="str">
        <f t="shared" ref="AO45:AO65" si="66">IF(AL45=0,"-",AL45/$D45)</f>
        <v>-</v>
      </c>
      <c r="AP45" s="132"/>
      <c r="AQ45" s="131" t="str">
        <f t="shared" ref="AQ45:AQ65" si="67">IF(AL45=0,"-",AO45/$AP45)</f>
        <v>-</v>
      </c>
      <c r="AR45" s="131" t="str">
        <f t="shared" ref="AR45:AR65" si="68">IF(AL45=0,"-",AQ45/$H45)</f>
        <v>-</v>
      </c>
      <c r="AS45" s="133" t="str">
        <f t="shared" ref="AS45:AS65" si="69">IF(AR45&lt;1,C45," ")</f>
        <v xml:space="preserve"> </v>
      </c>
      <c r="AT45" s="133"/>
      <c r="AU45" s="134" t="str">
        <f t="shared" ref="AU45:AU65" si="70">IF(AL45=0,"-",AL45/$F45*1000)</f>
        <v>-</v>
      </c>
      <c r="AV45" s="135">
        <f>IFERROR(SUMIFS(Cost!$M:$M,Cost!$E:$E,Market!$C45),"-")</f>
        <v>0</v>
      </c>
      <c r="AW45" s="136" t="str">
        <f t="shared" ref="AW45:AW65" si="71">IF(AL45=0,"-",$AV45/AL45)</f>
        <v>-</v>
      </c>
      <c r="AX45" s="128">
        <f>SUMIFS('OTV-活动'!$N:$N,'OTV-活动'!$K:$K,Market!$B45,'OTV-活动'!$L:$L,'OTV-活动'!$L$7)</f>
        <v>0</v>
      </c>
      <c r="AY45" s="128">
        <f>SUMIFS('OTV-活动'!$N:$N,'OTV-活动'!$K:$K,Market!$B45,'OTV-活动'!$L:$L,Market!$D$7)</f>
        <v>0</v>
      </c>
      <c r="AZ45" s="131" t="str">
        <f t="shared" ref="AZ45:AZ65" si="72">IF(AY45=0,"-",AY45/AO45)</f>
        <v>-</v>
      </c>
      <c r="BA45" s="128">
        <f>SUMIFS('OTV-活动'!$N:$N,'OTV-活动'!$K:$K,Market!$B45,'OTV-活动'!$L:$L,Market!$D$7)</f>
        <v>0</v>
      </c>
      <c r="BB45" s="131" t="str">
        <f t="shared" ref="BB45:BB65" si="73">IF(BA45=0,"-",BA45/AX45)</f>
        <v>-</v>
      </c>
      <c r="BC45" s="128">
        <f>SUMIFS('OTV-活动'!$P:$P,'OTV-活动'!$K:$K,Market!$B45,'OTV-活动'!$L:$L,'OTV-活动'!$L$6)</f>
        <v>0</v>
      </c>
      <c r="BD45" s="128">
        <f>SUMIFS('OTV-活动'!$P:$P,'OTV-活动'!$K:$K,Market!$B45,'OTV-活动'!$L:$L,'OTV-活动'!$L$7)</f>
        <v>0</v>
      </c>
      <c r="BE45" s="128">
        <f>SUMIFS('OTV-活动'!$P:$P,'OTV-活动'!$K:$K,Market!$B45,'OTV-活动'!$L:$L,Market!$D$7)</f>
        <v>0</v>
      </c>
      <c r="BF45" s="131" t="str">
        <f t="shared" ref="BF45:BF65" si="74">IF(BE45=0,"-",BE45/BC45)</f>
        <v>-</v>
      </c>
      <c r="BG45" s="128">
        <f>SUMIFS('OTV-活动'!$P:$P,'OTV-活动'!$K:$K,Market!$B45,'OTV-活动'!$L:$L,Market!$D$7)</f>
        <v>0</v>
      </c>
      <c r="BH45" s="131" t="str">
        <f>IF(BG45=0,"-",BG45/#REF!)</f>
        <v>-</v>
      </c>
      <c r="BI45" s="128">
        <f>SUMIFS('OTV-活动'!$Q:$Q,'OTV-活动'!$K:$K,Market!$B45,'OTV-活动'!$L:$L,Market!$D$7)</f>
        <v>0</v>
      </c>
      <c r="BJ45" s="128">
        <f>SUMIFS('OTV-活动'!$R:$R,'OTV-活动'!$K:$K,Market!$B45,'OTV-活动'!$L:$L,Market!$D$7)</f>
        <v>0</v>
      </c>
      <c r="BK45" s="128">
        <f>SUMIFS('OTV-活动'!$S:$S,'OTV-活动'!$K:$K,Market!$B45,'OTV-活动'!$L:$L,Market!$D$7)</f>
        <v>0</v>
      </c>
      <c r="BL45" s="131" t="str">
        <f t="shared" ref="BL45:BL65" si="75">IF(BI45=0,"-",BI45/$D45)</f>
        <v>-</v>
      </c>
      <c r="BM45" s="131" t="str">
        <f t="shared" ref="BM45:BM65" si="76">IF(BJ45=0,"-",BJ45/$D45)</f>
        <v>-</v>
      </c>
      <c r="BN45" s="131" t="str">
        <f t="shared" ref="BN45:BN65" si="77">IF(BK45=0,"-",BK45/$D45)</f>
        <v>-</v>
      </c>
      <c r="BO45" s="134" t="str">
        <f t="shared" ref="BO45:BO65" si="78">IF(BK45=0,"-",BK45/$F45*1000)</f>
        <v>-</v>
      </c>
      <c r="BP45" s="135">
        <f>IFERROR(SUMIFS(Cost!$M:$M,Cost!$E:$E,Market!$C45),"-")</f>
        <v>0</v>
      </c>
      <c r="BQ45" s="136" t="str">
        <f t="shared" ref="BQ45:BQ65" si="79">IF(BK45=0,"-",$AV45/BK45)</f>
        <v>-</v>
      </c>
      <c r="BR45" s="131" t="e">
        <f t="shared" ref="BR45:BR65" si="80">IF(AM45=0,"-",AM45/$D45)</f>
        <v>#VALUE!</v>
      </c>
    </row>
    <row r="46" spans="1:79" ht="14.25" hidden="1" customHeight="1">
      <c r="A46" s="77"/>
      <c r="B46" s="89"/>
      <c r="C46" s="127"/>
      <c r="D46" s="128">
        <f>SUMIFS('OTV-活动'!$M:$M,'OTV-活动'!$K:$K,Market!$B46,'OTV-活动'!$L:$L,Market!$D$7)</f>
        <v>0</v>
      </c>
      <c r="E46" s="128">
        <f>SUMIFS('OTV-活动'!$M:$M,'OTV-活动'!$K:$K,Market!$B46,'OTV-活动'!$L:$L,Market!$D$7)</f>
        <v>0</v>
      </c>
      <c r="F46" s="128">
        <f>SUMIFS('OTV-活动'!$N:$N,'OTV-活动'!$K:$K,Market!$B46,'OTV-活动'!$L:$L,'OTV-活动'!$L$6)</f>
        <v>0</v>
      </c>
      <c r="G46" s="129">
        <f>SUMIFS(Spotplan!$E:$E,Spotplan!$C:$C,Market!$C46,Spotplan!$A:$A,Market!$B$44)</f>
        <v>0</v>
      </c>
      <c r="H46" s="131" t="str">
        <f t="shared" ref="H46:H65" si="81">IF(C46=0,"-",F46/G46)</f>
        <v>-</v>
      </c>
      <c r="I46" s="128">
        <f>SUMIFS('OTV-活动'!$N:$N,'OTV-活动'!$K:$K,Market!$B46,'OTV-活动'!$L:$L,'OTV-活动'!$L$6)</f>
        <v>0</v>
      </c>
      <c r="J46" s="129">
        <f>SUMIFS(Spotplan!$E:$E,Spotplan!$C:$C,Market!$C46,Spotplan!$A:$A,Market!$B$44)</f>
        <v>0</v>
      </c>
      <c r="K46" s="131" t="str">
        <f t="shared" ref="K46:K65" si="82">IF(G46=0,"-",I46/J46)</f>
        <v>-</v>
      </c>
      <c r="L46" s="128">
        <f>SUMIFS('OTV-活动'!$N:$N,'OTV-活动'!$K:$K,Market!$B46,'OTV-活动'!$L:$L,'OTV-活动'!$L$6)</f>
        <v>0</v>
      </c>
      <c r="M46" s="129">
        <f>SUMIFS(Spotplan!$E:$E,Spotplan!$C:$C,Market!$C46,Spotplan!$A:$A,Market!$B$44)</f>
        <v>0</v>
      </c>
      <c r="N46" s="131" t="str">
        <f t="shared" ref="N46:N65" si="83">IF(J46=0,"-",L46/M46)</f>
        <v>-</v>
      </c>
      <c r="O46" s="128">
        <f>SUMIFS('OTV-活动'!$O:$O,'OTV-活动'!$K:$K,Market!$B46,'OTV-活动'!$L:$L,'OTV-活动'!$L$6)</f>
        <v>0</v>
      </c>
      <c r="P46" s="131" t="str">
        <f t="shared" ref="P46:P65" si="84">IF(O46=0,"-",O46/F46)</f>
        <v>-</v>
      </c>
      <c r="Q46" s="128">
        <f>SUMIFS('OTV-活动'!$N:$N,'OTV-活动'!$K:$K,Market!$B46,'OTV-活动'!$L:$L,'OTV-活动'!$L$7)</f>
        <v>0</v>
      </c>
      <c r="R46" s="131" t="str">
        <f t="shared" ref="R46:R65" si="85">IF(Q46=0,"-",Q46/F46)</f>
        <v>-</v>
      </c>
      <c r="S46" s="128">
        <f>SUMIFS('OTV-活动'!$N:$N,'OTV-活动'!$K:$K,Market!$B46,'OTV-活动'!$L:$L,Market!$D$7)</f>
        <v>0</v>
      </c>
      <c r="T46" s="131" t="str">
        <f t="shared" ref="T46:T65" si="86">IF(S46=0,"-",S46/F46)</f>
        <v>-</v>
      </c>
      <c r="U46" s="131"/>
      <c r="V46" s="131" t="str">
        <f t="shared" ref="V46:V65" si="87">IF(S46=0,"-",T46/U46)</f>
        <v>-</v>
      </c>
      <c r="W46" s="109" t="str">
        <f t="shared" ref="W46:W65" si="88">IF(S46=0,"-",F46*R46*T46/D46*100)</f>
        <v>-</v>
      </c>
      <c r="X46" s="128">
        <f>SUMIFS('OTV-活动'!$N:$N,'OTV-活动'!$K:$K,Market!$B46,'OTV-活动'!$L:$L,Market!$D$7)</f>
        <v>0</v>
      </c>
      <c r="Y46" s="131" t="str">
        <f t="shared" si="62"/>
        <v>-</v>
      </c>
      <c r="Z46" s="131"/>
      <c r="AA46" s="131" t="str">
        <f t="shared" ref="AA46:AA65" si="89">IF(X46=0,"-",Y46/Z46)</f>
        <v>-</v>
      </c>
      <c r="AB46" s="109" t="str">
        <f t="shared" si="63"/>
        <v>-</v>
      </c>
      <c r="AC46" s="128">
        <f>SUMIFS('OTV-活动'!$P:$P,'OTV-活动'!$K:$K,Market!$B46,'OTV-活动'!$L:$L,'OTV-活动'!$L$6)</f>
        <v>0</v>
      </c>
      <c r="AD46" s="128">
        <f>SUMIFS('OTV-活动'!$P:$P,'OTV-活动'!$K:$K,Market!$B46,'OTV-活动'!$L:$L,'OTV-活动'!$L$7)</f>
        <v>0</v>
      </c>
      <c r="AE46" s="131" t="str">
        <f t="shared" ref="AE46:AE65" si="90">IF(AD46=0,"-",AD46/AC46)</f>
        <v>-</v>
      </c>
      <c r="AF46" s="128">
        <f>SUMIFS('OTV-活动'!$P:$P,'OTV-活动'!$K:$K,Market!$B46,'OTV-活动'!$L:$L,Market!$D$7)</f>
        <v>0</v>
      </c>
      <c r="AG46" s="131" t="str">
        <f t="shared" ref="AG46:AG65" si="91">IF(AF46=0,"-",AF46/AC46)</f>
        <v>-</v>
      </c>
      <c r="AH46" s="128">
        <f>SUMIFS('OTV-活动'!$P:$P,'OTV-活动'!$K:$K,Market!$B46,'OTV-活动'!$L:$L,Market!$D$7)</f>
        <v>0</v>
      </c>
      <c r="AI46" s="131" t="str">
        <f t="shared" ref="AI46:AI65" si="92">IF(AH46=0,"-",AH46/AE46)</f>
        <v>-</v>
      </c>
      <c r="AJ46" s="128">
        <f>SUMIFS('OTV-活动'!$Q:$Q,'OTV-活动'!$K:$K,Market!$B46,'OTV-活动'!$L:$L,Market!$D$7)</f>
        <v>0</v>
      </c>
      <c r="AK46" s="128">
        <f>SUMIFS('OTV-活动'!$R:$R,'OTV-活动'!$K:$K,Market!$B46,'OTV-活动'!$L:$L,Market!$D$7)</f>
        <v>0</v>
      </c>
      <c r="AL46" s="128">
        <f>SUMIFS('OTV-活动'!$S:$S,'OTV-活动'!$K:$K,Market!$B46,'OTV-活动'!$L:$L,Market!$D$7)</f>
        <v>0</v>
      </c>
      <c r="AM46" s="131" t="str">
        <f t="shared" si="64"/>
        <v>-</v>
      </c>
      <c r="AN46" s="131" t="str">
        <f t="shared" si="65"/>
        <v>-</v>
      </c>
      <c r="AO46" s="131" t="str">
        <f t="shared" si="66"/>
        <v>-</v>
      </c>
      <c r="AP46" s="132"/>
      <c r="AQ46" s="131" t="str">
        <f t="shared" si="67"/>
        <v>-</v>
      </c>
      <c r="AR46" s="131" t="str">
        <f t="shared" si="68"/>
        <v>-</v>
      </c>
      <c r="AS46" s="133" t="str">
        <f t="shared" si="69"/>
        <v xml:space="preserve"> </v>
      </c>
      <c r="AT46" s="133"/>
      <c r="AU46" s="134" t="str">
        <f t="shared" si="70"/>
        <v>-</v>
      </c>
      <c r="AV46" s="135">
        <f>IFERROR(SUMIFS(Cost!$M:$M,Cost!$E:$E,Market!$C46),"-")</f>
        <v>0</v>
      </c>
      <c r="AW46" s="136" t="str">
        <f t="shared" si="71"/>
        <v>-</v>
      </c>
      <c r="AX46" s="128">
        <f>SUMIFS('OTV-活动'!$N:$N,'OTV-活动'!$K:$K,Market!$B46,'OTV-活动'!$L:$L,'OTV-活动'!$L$7)</f>
        <v>0</v>
      </c>
      <c r="AY46" s="128">
        <f>SUMIFS('OTV-活动'!$N:$N,'OTV-活动'!$K:$K,Market!$B46,'OTV-活动'!$L:$L,Market!$D$7)</f>
        <v>0</v>
      </c>
      <c r="AZ46" s="131" t="str">
        <f t="shared" si="72"/>
        <v>-</v>
      </c>
      <c r="BA46" s="128">
        <f>SUMIFS('OTV-活动'!$N:$N,'OTV-活动'!$K:$K,Market!$B46,'OTV-活动'!$L:$L,Market!$D$7)</f>
        <v>0</v>
      </c>
      <c r="BB46" s="131" t="str">
        <f t="shared" si="73"/>
        <v>-</v>
      </c>
      <c r="BC46" s="128">
        <f>SUMIFS('OTV-活动'!$P:$P,'OTV-活动'!$K:$K,Market!$B46,'OTV-活动'!$L:$L,'OTV-活动'!$L$6)</f>
        <v>0</v>
      </c>
      <c r="BD46" s="128">
        <f>SUMIFS('OTV-活动'!$P:$P,'OTV-活动'!$K:$K,Market!$B46,'OTV-活动'!$L:$L,'OTV-活动'!$L$7)</f>
        <v>0</v>
      </c>
      <c r="BE46" s="128">
        <f>SUMIFS('OTV-活动'!$P:$P,'OTV-活动'!$K:$K,Market!$B46,'OTV-活动'!$L:$L,Market!$D$7)</f>
        <v>0</v>
      </c>
      <c r="BF46" s="131" t="str">
        <f t="shared" si="74"/>
        <v>-</v>
      </c>
      <c r="BG46" s="128">
        <f>SUMIFS('OTV-活动'!$P:$P,'OTV-活动'!$K:$K,Market!$B46,'OTV-活动'!$L:$L,Market!$D$7)</f>
        <v>0</v>
      </c>
      <c r="BH46" s="131" t="str">
        <f>IF(BG46=0,"-",BG46/#REF!)</f>
        <v>-</v>
      </c>
      <c r="BI46" s="128">
        <f>SUMIFS('OTV-活动'!$Q:$Q,'OTV-活动'!$K:$K,Market!$B46,'OTV-活动'!$L:$L,Market!$D$7)</f>
        <v>0</v>
      </c>
      <c r="BJ46" s="128">
        <f>SUMIFS('OTV-活动'!$R:$R,'OTV-活动'!$K:$K,Market!$B46,'OTV-活动'!$L:$L,Market!$D$7)</f>
        <v>0</v>
      </c>
      <c r="BK46" s="128">
        <f>SUMIFS('OTV-活动'!$S:$S,'OTV-活动'!$K:$K,Market!$B46,'OTV-活动'!$L:$L,Market!$D$7)</f>
        <v>0</v>
      </c>
      <c r="BL46" s="131" t="str">
        <f t="shared" si="75"/>
        <v>-</v>
      </c>
      <c r="BM46" s="131" t="str">
        <f t="shared" si="76"/>
        <v>-</v>
      </c>
      <c r="BN46" s="131" t="str">
        <f t="shared" si="77"/>
        <v>-</v>
      </c>
      <c r="BO46" s="134" t="str">
        <f t="shared" si="78"/>
        <v>-</v>
      </c>
      <c r="BP46" s="135">
        <f>IFERROR(SUMIFS(Cost!$M:$M,Cost!$E:$E,Market!$C46),"-")</f>
        <v>0</v>
      </c>
      <c r="BQ46" s="136" t="str">
        <f t="shared" si="79"/>
        <v>-</v>
      </c>
      <c r="BR46" s="131" t="e">
        <f t="shared" si="80"/>
        <v>#VALUE!</v>
      </c>
    </row>
    <row r="47" spans="1:79" ht="14.25" hidden="1" customHeight="1">
      <c r="A47" s="77"/>
      <c r="B47" s="89"/>
      <c r="C47" s="127"/>
      <c r="D47" s="128">
        <f>SUMIFS('OTV-活动'!$M:$M,'OTV-活动'!$K:$K,Market!$B47,'OTV-活动'!$L:$L,Market!$D$7)</f>
        <v>0</v>
      </c>
      <c r="E47" s="128">
        <f>SUMIFS('OTV-活动'!$M:$M,'OTV-活动'!$K:$K,Market!$B47,'OTV-活动'!$L:$L,Market!$D$7)</f>
        <v>0</v>
      </c>
      <c r="F47" s="128">
        <f>SUMIFS('OTV-活动'!$N:$N,'OTV-活动'!$K:$K,Market!$B47,'OTV-活动'!$L:$L,'OTV-活动'!$L$6)</f>
        <v>0</v>
      </c>
      <c r="G47" s="129">
        <f>SUMIFS(Spotplan!$E:$E,Spotplan!$C:$C,Market!$C47,Spotplan!$A:$A,Market!$B$44)</f>
        <v>0</v>
      </c>
      <c r="H47" s="131" t="str">
        <f t="shared" si="81"/>
        <v>-</v>
      </c>
      <c r="I47" s="128">
        <f>SUMIFS('OTV-活动'!$N:$N,'OTV-活动'!$K:$K,Market!$B47,'OTV-活动'!$L:$L,'OTV-活动'!$L$6)</f>
        <v>0</v>
      </c>
      <c r="J47" s="129">
        <f>SUMIFS(Spotplan!$E:$E,Spotplan!$C:$C,Market!$C47,Spotplan!$A:$A,Market!$B$44)</f>
        <v>0</v>
      </c>
      <c r="K47" s="131" t="str">
        <f t="shared" si="82"/>
        <v>-</v>
      </c>
      <c r="L47" s="128">
        <f>SUMIFS('OTV-活动'!$N:$N,'OTV-活动'!$K:$K,Market!$B47,'OTV-活动'!$L:$L,'OTV-活动'!$L$6)</f>
        <v>0</v>
      </c>
      <c r="M47" s="129">
        <f>SUMIFS(Spotplan!$E:$E,Spotplan!$C:$C,Market!$C47,Spotplan!$A:$A,Market!$B$44)</f>
        <v>0</v>
      </c>
      <c r="N47" s="131" t="str">
        <f t="shared" si="83"/>
        <v>-</v>
      </c>
      <c r="O47" s="128">
        <f>SUMIFS('OTV-活动'!$O:$O,'OTV-活动'!$K:$K,Market!$B47,'OTV-活动'!$L:$L,'OTV-活动'!$L$6)</f>
        <v>0</v>
      </c>
      <c r="P47" s="131" t="str">
        <f t="shared" si="84"/>
        <v>-</v>
      </c>
      <c r="Q47" s="128">
        <f>SUMIFS('OTV-活动'!$N:$N,'OTV-活动'!$K:$K,Market!$B47,'OTV-活动'!$L:$L,'OTV-活动'!$L$7)</f>
        <v>0</v>
      </c>
      <c r="R47" s="131" t="str">
        <f t="shared" si="85"/>
        <v>-</v>
      </c>
      <c r="S47" s="128">
        <f>SUMIFS('OTV-活动'!$N:$N,'OTV-活动'!$K:$K,Market!$B47,'OTV-活动'!$L:$L,Market!$D$7)</f>
        <v>0</v>
      </c>
      <c r="T47" s="131" t="str">
        <f t="shared" si="86"/>
        <v>-</v>
      </c>
      <c r="U47" s="131"/>
      <c r="V47" s="131" t="str">
        <f t="shared" si="87"/>
        <v>-</v>
      </c>
      <c r="W47" s="109" t="str">
        <f t="shared" si="88"/>
        <v>-</v>
      </c>
      <c r="X47" s="128">
        <f>SUMIFS('OTV-活动'!$N:$N,'OTV-活动'!$K:$K,Market!$B47,'OTV-活动'!$L:$L,Market!$D$7)</f>
        <v>0</v>
      </c>
      <c r="Y47" s="131" t="str">
        <f t="shared" si="62"/>
        <v>-</v>
      </c>
      <c r="Z47" s="131"/>
      <c r="AA47" s="131" t="str">
        <f t="shared" si="89"/>
        <v>-</v>
      </c>
      <c r="AB47" s="109" t="str">
        <f t="shared" si="63"/>
        <v>-</v>
      </c>
      <c r="AC47" s="128">
        <f>SUMIFS('OTV-活动'!$P:$P,'OTV-活动'!$K:$K,Market!$B47,'OTV-活动'!$L:$L,'OTV-活动'!$L$6)</f>
        <v>0</v>
      </c>
      <c r="AD47" s="128">
        <f>SUMIFS('OTV-活动'!$P:$P,'OTV-活动'!$K:$K,Market!$B47,'OTV-活动'!$L:$L,'OTV-活动'!$L$7)</f>
        <v>0</v>
      </c>
      <c r="AE47" s="131" t="str">
        <f t="shared" si="90"/>
        <v>-</v>
      </c>
      <c r="AF47" s="128">
        <f>SUMIFS('OTV-活动'!$P:$P,'OTV-活动'!$K:$K,Market!$B47,'OTV-活动'!$L:$L,Market!$D$7)</f>
        <v>0</v>
      </c>
      <c r="AG47" s="131" t="str">
        <f t="shared" si="91"/>
        <v>-</v>
      </c>
      <c r="AH47" s="128">
        <f>SUMIFS('OTV-活动'!$P:$P,'OTV-活动'!$K:$K,Market!$B47,'OTV-活动'!$L:$L,Market!$D$7)</f>
        <v>0</v>
      </c>
      <c r="AI47" s="131" t="str">
        <f t="shared" si="92"/>
        <v>-</v>
      </c>
      <c r="AJ47" s="128">
        <f>SUMIFS('OTV-活动'!$Q:$Q,'OTV-活动'!$K:$K,Market!$B47,'OTV-活动'!$L:$L,Market!$D$7)</f>
        <v>0</v>
      </c>
      <c r="AK47" s="128">
        <f>SUMIFS('OTV-活动'!$R:$R,'OTV-活动'!$K:$K,Market!$B47,'OTV-活动'!$L:$L,Market!$D$7)</f>
        <v>0</v>
      </c>
      <c r="AL47" s="128">
        <f>SUMIFS('OTV-活动'!$S:$S,'OTV-活动'!$K:$K,Market!$B47,'OTV-活动'!$L:$L,Market!$D$7)</f>
        <v>0</v>
      </c>
      <c r="AM47" s="131" t="str">
        <f t="shared" si="64"/>
        <v>-</v>
      </c>
      <c r="AN47" s="131" t="str">
        <f t="shared" si="65"/>
        <v>-</v>
      </c>
      <c r="AO47" s="131" t="str">
        <f t="shared" si="66"/>
        <v>-</v>
      </c>
      <c r="AP47" s="132"/>
      <c r="AQ47" s="131" t="str">
        <f t="shared" si="67"/>
        <v>-</v>
      </c>
      <c r="AR47" s="131" t="str">
        <f t="shared" si="68"/>
        <v>-</v>
      </c>
      <c r="AS47" s="133" t="str">
        <f t="shared" si="69"/>
        <v xml:space="preserve"> </v>
      </c>
      <c r="AT47" s="133"/>
      <c r="AU47" s="134" t="str">
        <f t="shared" si="70"/>
        <v>-</v>
      </c>
      <c r="AV47" s="135">
        <f>IFERROR(SUMIFS(Cost!$M:$M,Cost!$E:$E,Market!$C47),"-")</f>
        <v>0</v>
      </c>
      <c r="AW47" s="136" t="str">
        <f t="shared" si="71"/>
        <v>-</v>
      </c>
      <c r="AX47" s="128">
        <f>SUMIFS('OTV-活动'!$N:$N,'OTV-活动'!$K:$K,Market!$B47,'OTV-活动'!$L:$L,'OTV-活动'!$L$7)</f>
        <v>0</v>
      </c>
      <c r="AY47" s="128">
        <f>SUMIFS('OTV-活动'!$N:$N,'OTV-活动'!$K:$K,Market!$B47,'OTV-活动'!$L:$L,Market!$D$7)</f>
        <v>0</v>
      </c>
      <c r="AZ47" s="131" t="str">
        <f t="shared" si="72"/>
        <v>-</v>
      </c>
      <c r="BA47" s="128">
        <f>SUMIFS('OTV-活动'!$N:$N,'OTV-活动'!$K:$K,Market!$B47,'OTV-活动'!$L:$L,Market!$D$7)</f>
        <v>0</v>
      </c>
      <c r="BB47" s="131" t="str">
        <f t="shared" si="73"/>
        <v>-</v>
      </c>
      <c r="BC47" s="128">
        <f>SUMIFS('OTV-活动'!$P:$P,'OTV-活动'!$K:$K,Market!$B47,'OTV-活动'!$L:$L,'OTV-活动'!$L$6)</f>
        <v>0</v>
      </c>
      <c r="BD47" s="128">
        <f>SUMIFS('OTV-活动'!$P:$P,'OTV-活动'!$K:$K,Market!$B47,'OTV-活动'!$L:$L,'OTV-活动'!$L$7)</f>
        <v>0</v>
      </c>
      <c r="BE47" s="128">
        <f>SUMIFS('OTV-活动'!$P:$P,'OTV-活动'!$K:$K,Market!$B47,'OTV-活动'!$L:$L,Market!$D$7)</f>
        <v>0</v>
      </c>
      <c r="BF47" s="131" t="str">
        <f t="shared" si="74"/>
        <v>-</v>
      </c>
      <c r="BG47" s="128">
        <f>SUMIFS('OTV-活动'!$P:$P,'OTV-活动'!$K:$K,Market!$B47,'OTV-活动'!$L:$L,Market!$D$7)</f>
        <v>0</v>
      </c>
      <c r="BH47" s="131" t="str">
        <f>IF(BG47=0,"-",BG47/#REF!)</f>
        <v>-</v>
      </c>
      <c r="BI47" s="128">
        <f>SUMIFS('OTV-活动'!$Q:$Q,'OTV-活动'!$K:$K,Market!$B47,'OTV-活动'!$L:$L,Market!$D$7)</f>
        <v>0</v>
      </c>
      <c r="BJ47" s="128">
        <f>SUMIFS('OTV-活动'!$R:$R,'OTV-活动'!$K:$K,Market!$B47,'OTV-活动'!$L:$L,Market!$D$7)</f>
        <v>0</v>
      </c>
      <c r="BK47" s="128">
        <f>SUMIFS('OTV-活动'!$S:$S,'OTV-活动'!$K:$K,Market!$B47,'OTV-活动'!$L:$L,Market!$D$7)</f>
        <v>0</v>
      </c>
      <c r="BL47" s="131" t="str">
        <f t="shared" si="75"/>
        <v>-</v>
      </c>
      <c r="BM47" s="131" t="str">
        <f t="shared" si="76"/>
        <v>-</v>
      </c>
      <c r="BN47" s="131" t="str">
        <f t="shared" si="77"/>
        <v>-</v>
      </c>
      <c r="BO47" s="134" t="str">
        <f t="shared" si="78"/>
        <v>-</v>
      </c>
      <c r="BP47" s="135">
        <f>IFERROR(SUMIFS(Cost!$M:$M,Cost!$E:$E,Market!$C47),"-")</f>
        <v>0</v>
      </c>
      <c r="BQ47" s="136" t="str">
        <f t="shared" si="79"/>
        <v>-</v>
      </c>
      <c r="BR47" s="131" t="e">
        <f t="shared" si="80"/>
        <v>#VALUE!</v>
      </c>
    </row>
    <row r="48" spans="1:79" ht="14.25" hidden="1" customHeight="1">
      <c r="A48" s="77"/>
      <c r="B48" s="89"/>
      <c r="C48" s="127"/>
      <c r="D48" s="128">
        <f>SUMIFS('OTV-活动'!$M:$M,'OTV-活动'!$K:$K,Market!$B48,'OTV-活动'!$L:$L,Market!$D$7)</f>
        <v>0</v>
      </c>
      <c r="E48" s="128">
        <f>SUMIFS('OTV-活动'!$M:$M,'OTV-活动'!$K:$K,Market!$B48,'OTV-活动'!$L:$L,Market!$D$7)</f>
        <v>0</v>
      </c>
      <c r="F48" s="128">
        <f>SUMIFS('OTV-活动'!$N:$N,'OTV-活动'!$K:$K,Market!$B48,'OTV-活动'!$L:$L,'OTV-活动'!$L$6)</f>
        <v>0</v>
      </c>
      <c r="G48" s="129">
        <f>SUMIFS(Spotplan!$E:$E,Spotplan!$C:$C,Market!$C48,Spotplan!$A:$A,Market!$B$44)</f>
        <v>0</v>
      </c>
      <c r="H48" s="131" t="str">
        <f t="shared" si="81"/>
        <v>-</v>
      </c>
      <c r="I48" s="128">
        <f>SUMIFS('OTV-活动'!$N:$N,'OTV-活动'!$K:$K,Market!$B48,'OTV-活动'!$L:$L,'OTV-活动'!$L$6)</f>
        <v>0</v>
      </c>
      <c r="J48" s="129">
        <f>SUMIFS(Spotplan!$E:$E,Spotplan!$C:$C,Market!$C48,Spotplan!$A:$A,Market!$B$44)</f>
        <v>0</v>
      </c>
      <c r="K48" s="131" t="str">
        <f t="shared" si="82"/>
        <v>-</v>
      </c>
      <c r="L48" s="128">
        <f>SUMIFS('OTV-活动'!$N:$N,'OTV-活动'!$K:$K,Market!$B48,'OTV-活动'!$L:$L,'OTV-活动'!$L$6)</f>
        <v>0</v>
      </c>
      <c r="M48" s="129">
        <f>SUMIFS(Spotplan!$E:$E,Spotplan!$C:$C,Market!$C48,Spotplan!$A:$A,Market!$B$44)</f>
        <v>0</v>
      </c>
      <c r="N48" s="131" t="str">
        <f t="shared" si="83"/>
        <v>-</v>
      </c>
      <c r="O48" s="128">
        <f>SUMIFS('OTV-活动'!$O:$O,'OTV-活动'!$K:$K,Market!$B48,'OTV-活动'!$L:$L,'OTV-活动'!$L$6)</f>
        <v>0</v>
      </c>
      <c r="P48" s="131" t="str">
        <f t="shared" si="84"/>
        <v>-</v>
      </c>
      <c r="Q48" s="128">
        <f>SUMIFS('OTV-活动'!$N:$N,'OTV-活动'!$K:$K,Market!$B48,'OTV-活动'!$L:$L,'OTV-活动'!$L$7)</f>
        <v>0</v>
      </c>
      <c r="R48" s="131" t="str">
        <f t="shared" si="85"/>
        <v>-</v>
      </c>
      <c r="S48" s="128">
        <f>SUMIFS('OTV-活动'!$N:$N,'OTV-活动'!$K:$K,Market!$B48,'OTV-活动'!$L:$L,Market!$D$7)</f>
        <v>0</v>
      </c>
      <c r="T48" s="131" t="str">
        <f t="shared" si="86"/>
        <v>-</v>
      </c>
      <c r="U48" s="131"/>
      <c r="V48" s="131" t="str">
        <f t="shared" si="87"/>
        <v>-</v>
      </c>
      <c r="W48" s="109" t="str">
        <f t="shared" si="88"/>
        <v>-</v>
      </c>
      <c r="X48" s="128">
        <f>SUMIFS('OTV-活动'!$N:$N,'OTV-活动'!$K:$K,Market!$B48,'OTV-活动'!$L:$L,Market!$D$7)</f>
        <v>0</v>
      </c>
      <c r="Y48" s="131" t="str">
        <f t="shared" si="62"/>
        <v>-</v>
      </c>
      <c r="Z48" s="131"/>
      <c r="AA48" s="131" t="str">
        <f t="shared" si="89"/>
        <v>-</v>
      </c>
      <c r="AB48" s="109" t="str">
        <f t="shared" si="63"/>
        <v>-</v>
      </c>
      <c r="AC48" s="128">
        <f>SUMIFS('OTV-活动'!$P:$P,'OTV-活动'!$K:$K,Market!$B48,'OTV-活动'!$L:$L,'OTV-活动'!$L$6)</f>
        <v>0</v>
      </c>
      <c r="AD48" s="128">
        <f>SUMIFS('OTV-活动'!$P:$P,'OTV-活动'!$K:$K,Market!$B48,'OTV-活动'!$L:$L,'OTV-活动'!$L$7)</f>
        <v>0</v>
      </c>
      <c r="AE48" s="131" t="str">
        <f t="shared" si="90"/>
        <v>-</v>
      </c>
      <c r="AF48" s="128">
        <f>SUMIFS('OTV-活动'!$P:$P,'OTV-活动'!$K:$K,Market!$B48,'OTV-活动'!$L:$L,Market!$D$7)</f>
        <v>0</v>
      </c>
      <c r="AG48" s="131" t="str">
        <f t="shared" si="91"/>
        <v>-</v>
      </c>
      <c r="AH48" s="128">
        <f>SUMIFS('OTV-活动'!$P:$P,'OTV-活动'!$K:$K,Market!$B48,'OTV-活动'!$L:$L,Market!$D$7)</f>
        <v>0</v>
      </c>
      <c r="AI48" s="131" t="str">
        <f t="shared" si="92"/>
        <v>-</v>
      </c>
      <c r="AJ48" s="128">
        <f>SUMIFS('OTV-活动'!$Q:$Q,'OTV-活动'!$K:$K,Market!$B48,'OTV-活动'!$L:$L,Market!$D$7)</f>
        <v>0</v>
      </c>
      <c r="AK48" s="128">
        <f>SUMIFS('OTV-活动'!$R:$R,'OTV-活动'!$K:$K,Market!$B48,'OTV-活动'!$L:$L,Market!$D$7)</f>
        <v>0</v>
      </c>
      <c r="AL48" s="128">
        <f>SUMIFS('OTV-活动'!$S:$S,'OTV-活动'!$K:$K,Market!$B48,'OTV-活动'!$L:$L,Market!$D$7)</f>
        <v>0</v>
      </c>
      <c r="AM48" s="131" t="str">
        <f t="shared" si="64"/>
        <v>-</v>
      </c>
      <c r="AN48" s="131" t="str">
        <f t="shared" si="65"/>
        <v>-</v>
      </c>
      <c r="AO48" s="131" t="str">
        <f t="shared" si="66"/>
        <v>-</v>
      </c>
      <c r="AP48" s="132"/>
      <c r="AQ48" s="131" t="str">
        <f t="shared" si="67"/>
        <v>-</v>
      </c>
      <c r="AR48" s="131" t="str">
        <f t="shared" si="68"/>
        <v>-</v>
      </c>
      <c r="AS48" s="133" t="str">
        <f t="shared" si="69"/>
        <v xml:space="preserve"> </v>
      </c>
      <c r="AT48" s="133"/>
      <c r="AU48" s="134" t="str">
        <f t="shared" si="70"/>
        <v>-</v>
      </c>
      <c r="AV48" s="135">
        <f>IFERROR(SUMIFS(Cost!$M:$M,Cost!$E:$E,Market!$C48),"-")</f>
        <v>0</v>
      </c>
      <c r="AW48" s="136" t="str">
        <f t="shared" si="71"/>
        <v>-</v>
      </c>
      <c r="AX48" s="128">
        <f>SUMIFS('OTV-活动'!$N:$N,'OTV-活动'!$K:$K,Market!$B48,'OTV-活动'!$L:$L,'OTV-活动'!$L$7)</f>
        <v>0</v>
      </c>
      <c r="AY48" s="128">
        <f>SUMIFS('OTV-活动'!$N:$N,'OTV-活动'!$K:$K,Market!$B48,'OTV-活动'!$L:$L,Market!$D$7)</f>
        <v>0</v>
      </c>
      <c r="AZ48" s="131" t="str">
        <f t="shared" si="72"/>
        <v>-</v>
      </c>
      <c r="BA48" s="128">
        <f>SUMIFS('OTV-活动'!$N:$N,'OTV-活动'!$K:$K,Market!$B48,'OTV-活动'!$L:$L,Market!$D$7)</f>
        <v>0</v>
      </c>
      <c r="BB48" s="131" t="str">
        <f t="shared" si="73"/>
        <v>-</v>
      </c>
      <c r="BC48" s="128">
        <f>SUMIFS('OTV-活动'!$P:$P,'OTV-活动'!$K:$K,Market!$B48,'OTV-活动'!$L:$L,'OTV-活动'!$L$6)</f>
        <v>0</v>
      </c>
      <c r="BD48" s="128">
        <f>SUMIFS('OTV-活动'!$P:$P,'OTV-活动'!$K:$K,Market!$B48,'OTV-活动'!$L:$L,'OTV-活动'!$L$7)</f>
        <v>0</v>
      </c>
      <c r="BE48" s="128">
        <f>SUMIFS('OTV-活动'!$P:$P,'OTV-活动'!$K:$K,Market!$B48,'OTV-活动'!$L:$L,Market!$D$7)</f>
        <v>0</v>
      </c>
      <c r="BF48" s="131" t="str">
        <f t="shared" si="74"/>
        <v>-</v>
      </c>
      <c r="BG48" s="128">
        <f>SUMIFS('OTV-活动'!$P:$P,'OTV-活动'!$K:$K,Market!$B48,'OTV-活动'!$L:$L,Market!$D$7)</f>
        <v>0</v>
      </c>
      <c r="BH48" s="131" t="str">
        <f>IF(BG48=0,"-",BG48/#REF!)</f>
        <v>-</v>
      </c>
      <c r="BI48" s="128">
        <f>SUMIFS('OTV-活动'!$Q:$Q,'OTV-活动'!$K:$K,Market!$B48,'OTV-活动'!$L:$L,Market!$D$7)</f>
        <v>0</v>
      </c>
      <c r="BJ48" s="128">
        <f>SUMIFS('OTV-活动'!$R:$R,'OTV-活动'!$K:$K,Market!$B48,'OTV-活动'!$L:$L,Market!$D$7)</f>
        <v>0</v>
      </c>
      <c r="BK48" s="128">
        <f>SUMIFS('OTV-活动'!$S:$S,'OTV-活动'!$K:$K,Market!$B48,'OTV-活动'!$L:$L,Market!$D$7)</f>
        <v>0</v>
      </c>
      <c r="BL48" s="131" t="str">
        <f t="shared" si="75"/>
        <v>-</v>
      </c>
      <c r="BM48" s="131" t="str">
        <f t="shared" si="76"/>
        <v>-</v>
      </c>
      <c r="BN48" s="131" t="str">
        <f t="shared" si="77"/>
        <v>-</v>
      </c>
      <c r="BO48" s="134" t="str">
        <f t="shared" si="78"/>
        <v>-</v>
      </c>
      <c r="BP48" s="135">
        <f>IFERROR(SUMIFS(Cost!$M:$M,Cost!$E:$E,Market!$C48),"-")</f>
        <v>0</v>
      </c>
      <c r="BQ48" s="136" t="str">
        <f t="shared" si="79"/>
        <v>-</v>
      </c>
      <c r="BR48" s="131" t="e">
        <f t="shared" si="80"/>
        <v>#VALUE!</v>
      </c>
    </row>
    <row r="49" spans="1:70" ht="14.25" hidden="1" customHeight="1">
      <c r="A49" s="77"/>
      <c r="B49" s="89"/>
      <c r="C49" s="127"/>
      <c r="D49" s="128">
        <f>SUMIFS('OTV-活动'!$M:$M,'OTV-活动'!$K:$K,Market!$B49,'OTV-活动'!$L:$L,Market!$D$7)</f>
        <v>0</v>
      </c>
      <c r="E49" s="128">
        <f>SUMIFS('OTV-活动'!$M:$M,'OTV-活动'!$K:$K,Market!$B49,'OTV-活动'!$L:$L,Market!$D$7)</f>
        <v>0</v>
      </c>
      <c r="F49" s="128">
        <f>SUMIFS('OTV-活动'!$N:$N,'OTV-活动'!$K:$K,Market!$B49,'OTV-活动'!$L:$L,'OTV-活动'!$L$6)</f>
        <v>0</v>
      </c>
      <c r="G49" s="129">
        <f>SUMIFS(Spotplan!$E:$E,Spotplan!$C:$C,Market!$C49,Spotplan!$A:$A,Market!$B$44)</f>
        <v>0</v>
      </c>
      <c r="H49" s="131" t="str">
        <f t="shared" si="81"/>
        <v>-</v>
      </c>
      <c r="I49" s="128">
        <f>SUMIFS('OTV-活动'!$N:$N,'OTV-活动'!$K:$K,Market!$B49,'OTV-活动'!$L:$L,'OTV-活动'!$L$6)</f>
        <v>0</v>
      </c>
      <c r="J49" s="129">
        <f>SUMIFS(Spotplan!$E:$E,Spotplan!$C:$C,Market!$C49,Spotplan!$A:$A,Market!$B$44)</f>
        <v>0</v>
      </c>
      <c r="K49" s="131" t="str">
        <f t="shared" si="82"/>
        <v>-</v>
      </c>
      <c r="L49" s="128">
        <f>SUMIFS('OTV-活动'!$N:$N,'OTV-活动'!$K:$K,Market!$B49,'OTV-活动'!$L:$L,'OTV-活动'!$L$6)</f>
        <v>0</v>
      </c>
      <c r="M49" s="129">
        <f>SUMIFS(Spotplan!$E:$E,Spotplan!$C:$C,Market!$C49,Spotplan!$A:$A,Market!$B$44)</f>
        <v>0</v>
      </c>
      <c r="N49" s="131" t="str">
        <f t="shared" si="83"/>
        <v>-</v>
      </c>
      <c r="O49" s="128">
        <f>SUMIFS('OTV-活动'!$O:$O,'OTV-活动'!$K:$K,Market!$B49,'OTV-活动'!$L:$L,'OTV-活动'!$L$6)</f>
        <v>0</v>
      </c>
      <c r="P49" s="131" t="str">
        <f t="shared" si="84"/>
        <v>-</v>
      </c>
      <c r="Q49" s="128">
        <f>SUMIFS('OTV-活动'!$N:$N,'OTV-活动'!$K:$K,Market!$B49,'OTV-活动'!$L:$L,'OTV-活动'!$L$7)</f>
        <v>0</v>
      </c>
      <c r="R49" s="131" t="str">
        <f t="shared" si="85"/>
        <v>-</v>
      </c>
      <c r="S49" s="128">
        <f>SUMIFS('OTV-活动'!$N:$N,'OTV-活动'!$K:$K,Market!$B49,'OTV-活动'!$L:$L,Market!$D$7)</f>
        <v>0</v>
      </c>
      <c r="T49" s="131" t="str">
        <f t="shared" si="86"/>
        <v>-</v>
      </c>
      <c r="U49" s="131"/>
      <c r="V49" s="131" t="str">
        <f t="shared" si="87"/>
        <v>-</v>
      </c>
      <c r="W49" s="109" t="str">
        <f t="shared" si="88"/>
        <v>-</v>
      </c>
      <c r="X49" s="128">
        <f>SUMIFS('OTV-活动'!$N:$N,'OTV-活动'!$K:$K,Market!$B49,'OTV-活动'!$L:$L,Market!$D$7)</f>
        <v>0</v>
      </c>
      <c r="Y49" s="131" t="str">
        <f t="shared" si="62"/>
        <v>-</v>
      </c>
      <c r="Z49" s="131"/>
      <c r="AA49" s="131" t="str">
        <f t="shared" si="89"/>
        <v>-</v>
      </c>
      <c r="AB49" s="109" t="str">
        <f t="shared" si="63"/>
        <v>-</v>
      </c>
      <c r="AC49" s="128">
        <f>SUMIFS('OTV-活动'!$P:$P,'OTV-活动'!$K:$K,Market!$B49,'OTV-活动'!$L:$L,'OTV-活动'!$L$6)</f>
        <v>0</v>
      </c>
      <c r="AD49" s="128">
        <f>SUMIFS('OTV-活动'!$P:$P,'OTV-活动'!$K:$K,Market!$B49,'OTV-活动'!$L:$L,'OTV-活动'!$L$7)</f>
        <v>0</v>
      </c>
      <c r="AE49" s="131" t="str">
        <f t="shared" si="90"/>
        <v>-</v>
      </c>
      <c r="AF49" s="128">
        <f>SUMIFS('OTV-活动'!$P:$P,'OTV-活动'!$K:$K,Market!$B49,'OTV-活动'!$L:$L,Market!$D$7)</f>
        <v>0</v>
      </c>
      <c r="AG49" s="131" t="str">
        <f t="shared" si="91"/>
        <v>-</v>
      </c>
      <c r="AH49" s="128">
        <f>SUMIFS('OTV-活动'!$P:$P,'OTV-活动'!$K:$K,Market!$B49,'OTV-活动'!$L:$L,Market!$D$7)</f>
        <v>0</v>
      </c>
      <c r="AI49" s="131" t="str">
        <f t="shared" si="92"/>
        <v>-</v>
      </c>
      <c r="AJ49" s="128">
        <f>SUMIFS('OTV-活动'!$Q:$Q,'OTV-活动'!$K:$K,Market!$B49,'OTV-活动'!$L:$L,Market!$D$7)</f>
        <v>0</v>
      </c>
      <c r="AK49" s="128">
        <f>SUMIFS('OTV-活动'!$R:$R,'OTV-活动'!$K:$K,Market!$B49,'OTV-活动'!$L:$L,Market!$D$7)</f>
        <v>0</v>
      </c>
      <c r="AL49" s="128">
        <f>SUMIFS('OTV-活动'!$S:$S,'OTV-活动'!$K:$K,Market!$B49,'OTV-活动'!$L:$L,Market!$D$7)</f>
        <v>0</v>
      </c>
      <c r="AM49" s="131" t="str">
        <f t="shared" si="64"/>
        <v>-</v>
      </c>
      <c r="AN49" s="131" t="str">
        <f t="shared" si="65"/>
        <v>-</v>
      </c>
      <c r="AO49" s="131" t="str">
        <f t="shared" si="66"/>
        <v>-</v>
      </c>
      <c r="AP49" s="132"/>
      <c r="AQ49" s="131" t="str">
        <f t="shared" si="67"/>
        <v>-</v>
      </c>
      <c r="AR49" s="131" t="str">
        <f t="shared" si="68"/>
        <v>-</v>
      </c>
      <c r="AS49" s="133" t="str">
        <f t="shared" si="69"/>
        <v xml:space="preserve"> </v>
      </c>
      <c r="AT49" s="133"/>
      <c r="AU49" s="134" t="str">
        <f t="shared" si="70"/>
        <v>-</v>
      </c>
      <c r="AV49" s="135">
        <f>IFERROR(SUMIFS(Cost!$M:$M,Cost!$E:$E,Market!$C49),"-")</f>
        <v>0</v>
      </c>
      <c r="AW49" s="136" t="str">
        <f t="shared" si="71"/>
        <v>-</v>
      </c>
      <c r="AX49" s="128">
        <f>SUMIFS('OTV-活动'!$N:$N,'OTV-活动'!$K:$K,Market!$B49,'OTV-活动'!$L:$L,'OTV-活动'!$L$7)</f>
        <v>0</v>
      </c>
      <c r="AY49" s="128">
        <f>SUMIFS('OTV-活动'!$N:$N,'OTV-活动'!$K:$K,Market!$B49,'OTV-活动'!$L:$L,Market!$D$7)</f>
        <v>0</v>
      </c>
      <c r="AZ49" s="131" t="str">
        <f t="shared" si="72"/>
        <v>-</v>
      </c>
      <c r="BA49" s="128">
        <f>SUMIFS('OTV-活动'!$N:$N,'OTV-活动'!$K:$K,Market!$B49,'OTV-活动'!$L:$L,Market!$D$7)</f>
        <v>0</v>
      </c>
      <c r="BB49" s="131" t="str">
        <f t="shared" si="73"/>
        <v>-</v>
      </c>
      <c r="BC49" s="128">
        <f>SUMIFS('OTV-活动'!$P:$P,'OTV-活动'!$K:$K,Market!$B49,'OTV-活动'!$L:$L,'OTV-活动'!$L$6)</f>
        <v>0</v>
      </c>
      <c r="BD49" s="128">
        <f>SUMIFS('OTV-活动'!$P:$P,'OTV-活动'!$K:$K,Market!$B49,'OTV-活动'!$L:$L,'OTV-活动'!$L$7)</f>
        <v>0</v>
      </c>
      <c r="BE49" s="128">
        <f>SUMIFS('OTV-活动'!$P:$P,'OTV-活动'!$K:$K,Market!$B49,'OTV-活动'!$L:$L,Market!$D$7)</f>
        <v>0</v>
      </c>
      <c r="BF49" s="131" t="str">
        <f t="shared" si="74"/>
        <v>-</v>
      </c>
      <c r="BG49" s="128">
        <f>SUMIFS('OTV-活动'!$P:$P,'OTV-活动'!$K:$K,Market!$B49,'OTV-活动'!$L:$L,Market!$D$7)</f>
        <v>0</v>
      </c>
      <c r="BH49" s="131" t="str">
        <f>IF(BG49=0,"-",BG49/#REF!)</f>
        <v>-</v>
      </c>
      <c r="BI49" s="128">
        <f>SUMIFS('OTV-活动'!$Q:$Q,'OTV-活动'!$K:$K,Market!$B49,'OTV-活动'!$L:$L,Market!$D$7)</f>
        <v>0</v>
      </c>
      <c r="BJ49" s="128">
        <f>SUMIFS('OTV-活动'!$R:$R,'OTV-活动'!$K:$K,Market!$B49,'OTV-活动'!$L:$L,Market!$D$7)</f>
        <v>0</v>
      </c>
      <c r="BK49" s="128">
        <f>SUMIFS('OTV-活动'!$S:$S,'OTV-活动'!$K:$K,Market!$B49,'OTV-活动'!$L:$L,Market!$D$7)</f>
        <v>0</v>
      </c>
      <c r="BL49" s="131" t="str">
        <f t="shared" si="75"/>
        <v>-</v>
      </c>
      <c r="BM49" s="131" t="str">
        <f t="shared" si="76"/>
        <v>-</v>
      </c>
      <c r="BN49" s="131" t="str">
        <f t="shared" si="77"/>
        <v>-</v>
      </c>
      <c r="BO49" s="134" t="str">
        <f t="shared" si="78"/>
        <v>-</v>
      </c>
      <c r="BP49" s="135">
        <f>IFERROR(SUMIFS(Cost!$M:$M,Cost!$E:$E,Market!$C49),"-")</f>
        <v>0</v>
      </c>
      <c r="BQ49" s="136" t="str">
        <f t="shared" si="79"/>
        <v>-</v>
      </c>
      <c r="BR49" s="131" t="e">
        <f t="shared" si="80"/>
        <v>#VALUE!</v>
      </c>
    </row>
    <row r="50" spans="1:70" ht="14.25" hidden="1" customHeight="1">
      <c r="A50" s="77"/>
      <c r="B50" s="89"/>
      <c r="C50" s="89"/>
      <c r="D50" s="128">
        <f>SUMIFS('OTV-活动'!$M:$M,'OTV-活动'!$K:$K,Market!$B50,'OTV-活动'!$L:$L,Market!$D$7)</f>
        <v>0</v>
      </c>
      <c r="E50" s="128">
        <f>SUMIFS('OTV-活动'!$M:$M,'OTV-活动'!$K:$K,Market!$B50,'OTV-活动'!$L:$L,Market!$D$7)</f>
        <v>0</v>
      </c>
      <c r="F50" s="128">
        <f>SUMIFS('OTV-活动'!$N:$N,'OTV-活动'!$K:$K,Market!$B50,'OTV-活动'!$L:$L,'OTV-活动'!$L$6)</f>
        <v>0</v>
      </c>
      <c r="G50" s="129">
        <f>SUMIFS(Spotplan!$E:$E,Spotplan!$C:$C,Market!$C50,Spotplan!$A:$A,Market!$B$44)</f>
        <v>0</v>
      </c>
      <c r="H50" s="131" t="str">
        <f t="shared" si="81"/>
        <v>-</v>
      </c>
      <c r="I50" s="128">
        <f>SUMIFS('OTV-活动'!$N:$N,'OTV-活动'!$K:$K,Market!$B50,'OTV-活动'!$L:$L,'OTV-活动'!$L$6)</f>
        <v>0</v>
      </c>
      <c r="J50" s="129">
        <f>SUMIFS(Spotplan!$E:$E,Spotplan!$C:$C,Market!$C50,Spotplan!$A:$A,Market!$B$44)</f>
        <v>0</v>
      </c>
      <c r="K50" s="131" t="str">
        <f t="shared" si="82"/>
        <v>-</v>
      </c>
      <c r="L50" s="128">
        <f>SUMIFS('OTV-活动'!$N:$N,'OTV-活动'!$K:$K,Market!$B50,'OTV-活动'!$L:$L,'OTV-活动'!$L$6)</f>
        <v>0</v>
      </c>
      <c r="M50" s="129">
        <f>SUMIFS(Spotplan!$E:$E,Spotplan!$C:$C,Market!$C50,Spotplan!$A:$A,Market!$B$44)</f>
        <v>0</v>
      </c>
      <c r="N50" s="131" t="str">
        <f t="shared" si="83"/>
        <v>-</v>
      </c>
      <c r="O50" s="128">
        <f>SUMIFS('OTV-活动'!$O:$O,'OTV-活动'!$K:$K,Market!$B50,'OTV-活动'!$L:$L,'OTV-活动'!$L$6)</f>
        <v>0</v>
      </c>
      <c r="P50" s="131" t="str">
        <f t="shared" si="84"/>
        <v>-</v>
      </c>
      <c r="Q50" s="128">
        <f>SUMIFS('OTV-活动'!$N:$N,'OTV-活动'!$K:$K,Market!$B50,'OTV-活动'!$L:$L,'OTV-活动'!$L$7)</f>
        <v>0</v>
      </c>
      <c r="R50" s="131" t="str">
        <f t="shared" si="85"/>
        <v>-</v>
      </c>
      <c r="S50" s="128">
        <f>SUMIFS('OTV-活动'!$N:$N,'OTV-活动'!$K:$K,Market!$B50,'OTV-活动'!$L:$L,Market!$D$7)</f>
        <v>0</v>
      </c>
      <c r="T50" s="131" t="str">
        <f t="shared" si="86"/>
        <v>-</v>
      </c>
      <c r="U50" s="131"/>
      <c r="V50" s="131" t="str">
        <f t="shared" si="87"/>
        <v>-</v>
      </c>
      <c r="W50" s="109" t="str">
        <f t="shared" si="88"/>
        <v>-</v>
      </c>
      <c r="X50" s="128">
        <f>SUMIFS('OTV-活动'!$N:$N,'OTV-活动'!$K:$K,Market!$B50,'OTV-活动'!$L:$L,Market!$D$7)</f>
        <v>0</v>
      </c>
      <c r="Y50" s="131" t="str">
        <f t="shared" si="62"/>
        <v>-</v>
      </c>
      <c r="Z50" s="131"/>
      <c r="AA50" s="131" t="str">
        <f t="shared" si="89"/>
        <v>-</v>
      </c>
      <c r="AB50" s="109" t="str">
        <f t="shared" si="63"/>
        <v>-</v>
      </c>
      <c r="AC50" s="128">
        <f>SUMIFS('OTV-活动'!$P:$P,'OTV-活动'!$K:$K,Market!$B50,'OTV-活动'!$L:$L,'OTV-活动'!$L$6)</f>
        <v>0</v>
      </c>
      <c r="AD50" s="128">
        <f>SUMIFS('OTV-活动'!$P:$P,'OTV-活动'!$K:$K,Market!$B50,'OTV-活动'!$L:$L,'OTV-活动'!$L$7)</f>
        <v>0</v>
      </c>
      <c r="AE50" s="131" t="str">
        <f t="shared" si="90"/>
        <v>-</v>
      </c>
      <c r="AF50" s="128">
        <f>SUMIFS('OTV-活动'!$P:$P,'OTV-活动'!$K:$K,Market!$B50,'OTV-活动'!$L:$L,Market!$D$7)</f>
        <v>0</v>
      </c>
      <c r="AG50" s="131" t="str">
        <f t="shared" si="91"/>
        <v>-</v>
      </c>
      <c r="AH50" s="128">
        <f>SUMIFS('OTV-活动'!$P:$P,'OTV-活动'!$K:$K,Market!$B50,'OTV-活动'!$L:$L,Market!$D$7)</f>
        <v>0</v>
      </c>
      <c r="AI50" s="131" t="str">
        <f t="shared" si="92"/>
        <v>-</v>
      </c>
      <c r="AJ50" s="128">
        <f>SUMIFS('OTV-活动'!$Q:$Q,'OTV-活动'!$K:$K,Market!$B50,'OTV-活动'!$L:$L,Market!$D$7)</f>
        <v>0</v>
      </c>
      <c r="AK50" s="128">
        <f>SUMIFS('OTV-活动'!$R:$R,'OTV-活动'!$K:$K,Market!$B50,'OTV-活动'!$L:$L,Market!$D$7)</f>
        <v>0</v>
      </c>
      <c r="AL50" s="128">
        <f>SUMIFS('OTV-活动'!$S:$S,'OTV-活动'!$K:$K,Market!$B50,'OTV-活动'!$L:$L,Market!$D$7)</f>
        <v>0</v>
      </c>
      <c r="AM50" s="131" t="str">
        <f t="shared" si="64"/>
        <v>-</v>
      </c>
      <c r="AN50" s="131" t="str">
        <f t="shared" si="65"/>
        <v>-</v>
      </c>
      <c r="AO50" s="131" t="str">
        <f t="shared" si="66"/>
        <v>-</v>
      </c>
      <c r="AP50" s="132"/>
      <c r="AQ50" s="131" t="str">
        <f t="shared" si="67"/>
        <v>-</v>
      </c>
      <c r="AR50" s="131" t="str">
        <f t="shared" si="68"/>
        <v>-</v>
      </c>
      <c r="AS50" s="133" t="str">
        <f t="shared" si="69"/>
        <v xml:space="preserve"> </v>
      </c>
      <c r="AT50" s="133"/>
      <c r="AU50" s="134" t="str">
        <f t="shared" si="70"/>
        <v>-</v>
      </c>
      <c r="AV50" s="135">
        <f>IFERROR(SUMIFS(Cost!$M:$M,Cost!$E:$E,Market!$C50),"-")</f>
        <v>0</v>
      </c>
      <c r="AW50" s="136" t="str">
        <f t="shared" si="71"/>
        <v>-</v>
      </c>
      <c r="AX50" s="128">
        <f>SUMIFS('OTV-活动'!$N:$N,'OTV-活动'!$K:$K,Market!$B50,'OTV-活动'!$L:$L,'OTV-活动'!$L$7)</f>
        <v>0</v>
      </c>
      <c r="AY50" s="128">
        <f>SUMIFS('OTV-活动'!$N:$N,'OTV-活动'!$K:$K,Market!$B50,'OTV-活动'!$L:$L,Market!$D$7)</f>
        <v>0</v>
      </c>
      <c r="AZ50" s="131" t="str">
        <f t="shared" si="72"/>
        <v>-</v>
      </c>
      <c r="BA50" s="128">
        <f>SUMIFS('OTV-活动'!$N:$N,'OTV-活动'!$K:$K,Market!$B50,'OTV-活动'!$L:$L,Market!$D$7)</f>
        <v>0</v>
      </c>
      <c r="BB50" s="131" t="str">
        <f t="shared" si="73"/>
        <v>-</v>
      </c>
      <c r="BC50" s="128">
        <f>SUMIFS('OTV-活动'!$P:$P,'OTV-活动'!$K:$K,Market!$B50,'OTV-活动'!$L:$L,'OTV-活动'!$L$6)</f>
        <v>0</v>
      </c>
      <c r="BD50" s="128">
        <f>SUMIFS('OTV-活动'!$P:$P,'OTV-活动'!$K:$K,Market!$B50,'OTV-活动'!$L:$L,'OTV-活动'!$L$7)</f>
        <v>0</v>
      </c>
      <c r="BE50" s="128">
        <f>SUMIFS('OTV-活动'!$P:$P,'OTV-活动'!$K:$K,Market!$B50,'OTV-活动'!$L:$L,Market!$D$7)</f>
        <v>0</v>
      </c>
      <c r="BF50" s="131" t="str">
        <f t="shared" si="74"/>
        <v>-</v>
      </c>
      <c r="BG50" s="128">
        <f>SUMIFS('OTV-活动'!$P:$P,'OTV-活动'!$K:$K,Market!$B50,'OTV-活动'!$L:$L,Market!$D$7)</f>
        <v>0</v>
      </c>
      <c r="BH50" s="131" t="str">
        <f>IF(BG50=0,"-",BG50/#REF!)</f>
        <v>-</v>
      </c>
      <c r="BI50" s="128">
        <f>SUMIFS('OTV-活动'!$Q:$Q,'OTV-活动'!$K:$K,Market!$B50,'OTV-活动'!$L:$L,Market!$D$7)</f>
        <v>0</v>
      </c>
      <c r="BJ50" s="128">
        <f>SUMIFS('OTV-活动'!$R:$R,'OTV-活动'!$K:$K,Market!$B50,'OTV-活动'!$L:$L,Market!$D$7)</f>
        <v>0</v>
      </c>
      <c r="BK50" s="128">
        <f>SUMIFS('OTV-活动'!$S:$S,'OTV-活动'!$K:$K,Market!$B50,'OTV-活动'!$L:$L,Market!$D$7)</f>
        <v>0</v>
      </c>
      <c r="BL50" s="131" t="str">
        <f t="shared" si="75"/>
        <v>-</v>
      </c>
      <c r="BM50" s="131" t="str">
        <f t="shared" si="76"/>
        <v>-</v>
      </c>
      <c r="BN50" s="131" t="str">
        <f t="shared" si="77"/>
        <v>-</v>
      </c>
      <c r="BO50" s="134" t="str">
        <f t="shared" si="78"/>
        <v>-</v>
      </c>
      <c r="BP50" s="135">
        <f>IFERROR(SUMIFS(Cost!$M:$M,Cost!$E:$E,Market!$C50),"-")</f>
        <v>0</v>
      </c>
      <c r="BQ50" s="136" t="str">
        <f t="shared" si="79"/>
        <v>-</v>
      </c>
      <c r="BR50" s="131" t="e">
        <f t="shared" si="80"/>
        <v>#VALUE!</v>
      </c>
    </row>
    <row r="51" spans="1:70" ht="14.25" hidden="1" customHeight="1">
      <c r="A51" s="77"/>
      <c r="B51" s="89"/>
      <c r="C51" s="89"/>
      <c r="D51" s="128">
        <f>SUMIFS('OTV-活动'!$M:$M,'OTV-活动'!$K:$K,Market!$B51,'OTV-活动'!$L:$L,Market!$D$7)</f>
        <v>0</v>
      </c>
      <c r="E51" s="128">
        <f>SUMIFS('OTV-活动'!$M:$M,'OTV-活动'!$K:$K,Market!$B51,'OTV-活动'!$L:$L,Market!$D$7)</f>
        <v>0</v>
      </c>
      <c r="F51" s="128">
        <f>SUMIFS('OTV-活动'!$N:$N,'OTV-活动'!$K:$K,Market!$B51,'OTV-活动'!$L:$L,'OTV-活动'!$L$6)</f>
        <v>0</v>
      </c>
      <c r="G51" s="129">
        <f>SUMIFS(Spotplan!$E:$E,Spotplan!$C:$C,Market!$C51,Spotplan!$A:$A,Market!$B$44)</f>
        <v>0</v>
      </c>
      <c r="H51" s="131" t="str">
        <f t="shared" si="81"/>
        <v>-</v>
      </c>
      <c r="I51" s="128">
        <f>SUMIFS('OTV-活动'!$N:$N,'OTV-活动'!$K:$K,Market!$B51,'OTV-活动'!$L:$L,'OTV-活动'!$L$6)</f>
        <v>0</v>
      </c>
      <c r="J51" s="129">
        <f>SUMIFS(Spotplan!$E:$E,Spotplan!$C:$C,Market!$C51,Spotplan!$A:$A,Market!$B$44)</f>
        <v>0</v>
      </c>
      <c r="K51" s="131" t="str">
        <f t="shared" si="82"/>
        <v>-</v>
      </c>
      <c r="L51" s="128">
        <f>SUMIFS('OTV-活动'!$N:$N,'OTV-活动'!$K:$K,Market!$B51,'OTV-活动'!$L:$L,'OTV-活动'!$L$6)</f>
        <v>0</v>
      </c>
      <c r="M51" s="129">
        <f>SUMIFS(Spotplan!$E:$E,Spotplan!$C:$C,Market!$C51,Spotplan!$A:$A,Market!$B$44)</f>
        <v>0</v>
      </c>
      <c r="N51" s="131" t="str">
        <f t="shared" si="83"/>
        <v>-</v>
      </c>
      <c r="O51" s="128">
        <f>SUMIFS('OTV-活动'!$O:$O,'OTV-活动'!$K:$K,Market!$B51,'OTV-活动'!$L:$L,'OTV-活动'!$L$6)</f>
        <v>0</v>
      </c>
      <c r="P51" s="131" t="str">
        <f t="shared" si="84"/>
        <v>-</v>
      </c>
      <c r="Q51" s="128">
        <f>SUMIFS('OTV-活动'!$N:$N,'OTV-活动'!$K:$K,Market!$B51,'OTV-活动'!$L:$L,'OTV-活动'!$L$7)</f>
        <v>0</v>
      </c>
      <c r="R51" s="131" t="str">
        <f t="shared" si="85"/>
        <v>-</v>
      </c>
      <c r="S51" s="128">
        <f>SUMIFS('OTV-活动'!$N:$N,'OTV-活动'!$K:$K,Market!$B51,'OTV-活动'!$L:$L,Market!$D$7)</f>
        <v>0</v>
      </c>
      <c r="T51" s="131" t="str">
        <f t="shared" si="86"/>
        <v>-</v>
      </c>
      <c r="U51" s="131"/>
      <c r="V51" s="131" t="str">
        <f t="shared" si="87"/>
        <v>-</v>
      </c>
      <c r="W51" s="109" t="str">
        <f t="shared" si="88"/>
        <v>-</v>
      </c>
      <c r="X51" s="128">
        <f>SUMIFS('OTV-活动'!$N:$N,'OTV-活动'!$K:$K,Market!$B51,'OTV-活动'!$L:$L,Market!$D$7)</f>
        <v>0</v>
      </c>
      <c r="Y51" s="131" t="str">
        <f t="shared" si="62"/>
        <v>-</v>
      </c>
      <c r="Z51" s="131"/>
      <c r="AA51" s="131" t="str">
        <f t="shared" si="89"/>
        <v>-</v>
      </c>
      <c r="AB51" s="109" t="str">
        <f t="shared" si="63"/>
        <v>-</v>
      </c>
      <c r="AC51" s="128">
        <f>SUMIFS('OTV-活动'!$P:$P,'OTV-活动'!$K:$K,Market!$B51,'OTV-活动'!$L:$L,'OTV-活动'!$L$6)</f>
        <v>0</v>
      </c>
      <c r="AD51" s="128">
        <f>SUMIFS('OTV-活动'!$P:$P,'OTV-活动'!$K:$K,Market!$B51,'OTV-活动'!$L:$L,'OTV-活动'!$L$7)</f>
        <v>0</v>
      </c>
      <c r="AE51" s="131" t="str">
        <f t="shared" si="90"/>
        <v>-</v>
      </c>
      <c r="AF51" s="128">
        <f>SUMIFS('OTV-活动'!$P:$P,'OTV-活动'!$K:$K,Market!$B51,'OTV-活动'!$L:$L,Market!$D$7)</f>
        <v>0</v>
      </c>
      <c r="AG51" s="131" t="str">
        <f t="shared" si="91"/>
        <v>-</v>
      </c>
      <c r="AH51" s="128">
        <f>SUMIFS('OTV-活动'!$P:$P,'OTV-活动'!$K:$K,Market!$B51,'OTV-活动'!$L:$L,Market!$D$7)</f>
        <v>0</v>
      </c>
      <c r="AI51" s="131" t="str">
        <f t="shared" si="92"/>
        <v>-</v>
      </c>
      <c r="AJ51" s="128">
        <f>SUMIFS('OTV-活动'!$Q:$Q,'OTV-活动'!$K:$K,Market!$B51,'OTV-活动'!$L:$L,Market!$D$7)</f>
        <v>0</v>
      </c>
      <c r="AK51" s="128">
        <f>SUMIFS('OTV-活动'!$R:$R,'OTV-活动'!$K:$K,Market!$B51,'OTV-活动'!$L:$L,Market!$D$7)</f>
        <v>0</v>
      </c>
      <c r="AL51" s="128">
        <f>SUMIFS('OTV-活动'!$S:$S,'OTV-活动'!$K:$K,Market!$B51,'OTV-活动'!$L:$L,Market!$D$7)</f>
        <v>0</v>
      </c>
      <c r="AM51" s="131" t="str">
        <f t="shared" si="64"/>
        <v>-</v>
      </c>
      <c r="AN51" s="131" t="str">
        <f t="shared" si="65"/>
        <v>-</v>
      </c>
      <c r="AO51" s="131" t="str">
        <f t="shared" si="66"/>
        <v>-</v>
      </c>
      <c r="AP51" s="132"/>
      <c r="AQ51" s="131" t="str">
        <f t="shared" si="67"/>
        <v>-</v>
      </c>
      <c r="AR51" s="131" t="str">
        <f t="shared" si="68"/>
        <v>-</v>
      </c>
      <c r="AS51" s="133" t="str">
        <f t="shared" si="69"/>
        <v xml:space="preserve"> </v>
      </c>
      <c r="AT51" s="133"/>
      <c r="AU51" s="134" t="str">
        <f t="shared" si="70"/>
        <v>-</v>
      </c>
      <c r="AV51" s="135">
        <f>IFERROR(SUMIFS(Cost!$M:$M,Cost!$E:$E,Market!$C51),"-")</f>
        <v>0</v>
      </c>
      <c r="AW51" s="136" t="str">
        <f t="shared" si="71"/>
        <v>-</v>
      </c>
      <c r="AX51" s="128">
        <f>SUMIFS('OTV-活动'!$N:$N,'OTV-活动'!$K:$K,Market!$B51,'OTV-活动'!$L:$L,'OTV-活动'!$L$7)</f>
        <v>0</v>
      </c>
      <c r="AY51" s="128">
        <f>SUMIFS('OTV-活动'!$N:$N,'OTV-活动'!$K:$K,Market!$B51,'OTV-活动'!$L:$L,Market!$D$7)</f>
        <v>0</v>
      </c>
      <c r="AZ51" s="131" t="str">
        <f t="shared" si="72"/>
        <v>-</v>
      </c>
      <c r="BA51" s="128">
        <f>SUMIFS('OTV-活动'!$N:$N,'OTV-活动'!$K:$K,Market!$B51,'OTV-活动'!$L:$L,Market!$D$7)</f>
        <v>0</v>
      </c>
      <c r="BB51" s="131" t="str">
        <f t="shared" si="73"/>
        <v>-</v>
      </c>
      <c r="BC51" s="128">
        <f>SUMIFS('OTV-活动'!$P:$P,'OTV-活动'!$K:$K,Market!$B51,'OTV-活动'!$L:$L,'OTV-活动'!$L$6)</f>
        <v>0</v>
      </c>
      <c r="BD51" s="128">
        <f>SUMIFS('OTV-活动'!$P:$P,'OTV-活动'!$K:$K,Market!$B51,'OTV-活动'!$L:$L,'OTV-活动'!$L$7)</f>
        <v>0</v>
      </c>
      <c r="BE51" s="128">
        <f>SUMIFS('OTV-活动'!$P:$P,'OTV-活动'!$K:$K,Market!$B51,'OTV-活动'!$L:$L,Market!$D$7)</f>
        <v>0</v>
      </c>
      <c r="BF51" s="131" t="str">
        <f t="shared" si="74"/>
        <v>-</v>
      </c>
      <c r="BG51" s="128">
        <f>SUMIFS('OTV-活动'!$P:$P,'OTV-活动'!$K:$K,Market!$B51,'OTV-活动'!$L:$L,Market!$D$7)</f>
        <v>0</v>
      </c>
      <c r="BH51" s="131" t="str">
        <f>IF(BG51=0,"-",BG51/#REF!)</f>
        <v>-</v>
      </c>
      <c r="BI51" s="128">
        <f>SUMIFS('OTV-活动'!$Q:$Q,'OTV-活动'!$K:$K,Market!$B51,'OTV-活动'!$L:$L,Market!$D$7)</f>
        <v>0</v>
      </c>
      <c r="BJ51" s="128">
        <f>SUMIFS('OTV-活动'!$R:$R,'OTV-活动'!$K:$K,Market!$B51,'OTV-活动'!$L:$L,Market!$D$7)</f>
        <v>0</v>
      </c>
      <c r="BK51" s="128">
        <f>SUMIFS('OTV-活动'!$S:$S,'OTV-活动'!$K:$K,Market!$B51,'OTV-活动'!$L:$L,Market!$D$7)</f>
        <v>0</v>
      </c>
      <c r="BL51" s="131" t="str">
        <f t="shared" si="75"/>
        <v>-</v>
      </c>
      <c r="BM51" s="131" t="str">
        <f t="shared" si="76"/>
        <v>-</v>
      </c>
      <c r="BN51" s="131" t="str">
        <f t="shared" si="77"/>
        <v>-</v>
      </c>
      <c r="BO51" s="134" t="str">
        <f t="shared" si="78"/>
        <v>-</v>
      </c>
      <c r="BP51" s="135">
        <f>IFERROR(SUMIFS(Cost!$M:$M,Cost!$E:$E,Market!$C51),"-")</f>
        <v>0</v>
      </c>
      <c r="BQ51" s="136" t="str">
        <f t="shared" si="79"/>
        <v>-</v>
      </c>
      <c r="BR51" s="131" t="e">
        <f t="shared" si="80"/>
        <v>#VALUE!</v>
      </c>
    </row>
    <row r="52" spans="1:70" ht="14.25" hidden="1" customHeight="1">
      <c r="A52" s="77"/>
      <c r="B52" s="89"/>
      <c r="C52" s="89"/>
      <c r="D52" s="128">
        <f>SUMIFS('OTV-活动'!$M:$M,'OTV-活动'!$K:$K,Market!$B52,'OTV-活动'!$L:$L,Market!$D$7)</f>
        <v>0</v>
      </c>
      <c r="E52" s="128">
        <f>SUMIFS('OTV-活动'!$M:$M,'OTV-活动'!$K:$K,Market!$B52,'OTV-活动'!$L:$L,Market!$D$7)</f>
        <v>0</v>
      </c>
      <c r="F52" s="128">
        <f>SUMIFS('OTV-活动'!$N:$N,'OTV-活动'!$K:$K,Market!$B52,'OTV-活动'!$L:$L,'OTV-活动'!$L$6)</f>
        <v>0</v>
      </c>
      <c r="G52" s="129">
        <f>SUMIFS(Spotplan!$E:$E,Spotplan!$C:$C,Market!$C52,Spotplan!$A:$A,Market!$B$44)</f>
        <v>0</v>
      </c>
      <c r="H52" s="131" t="str">
        <f t="shared" si="81"/>
        <v>-</v>
      </c>
      <c r="I52" s="128">
        <f>SUMIFS('OTV-活动'!$N:$N,'OTV-活动'!$K:$K,Market!$B52,'OTV-活动'!$L:$L,'OTV-活动'!$L$6)</f>
        <v>0</v>
      </c>
      <c r="J52" s="129">
        <f>SUMIFS(Spotplan!$E:$E,Spotplan!$C:$C,Market!$C52,Spotplan!$A:$A,Market!$B$44)</f>
        <v>0</v>
      </c>
      <c r="K52" s="131" t="str">
        <f t="shared" si="82"/>
        <v>-</v>
      </c>
      <c r="L52" s="128">
        <f>SUMIFS('OTV-活动'!$N:$N,'OTV-活动'!$K:$K,Market!$B52,'OTV-活动'!$L:$L,'OTV-活动'!$L$6)</f>
        <v>0</v>
      </c>
      <c r="M52" s="129">
        <f>SUMIFS(Spotplan!$E:$E,Spotplan!$C:$C,Market!$C52,Spotplan!$A:$A,Market!$B$44)</f>
        <v>0</v>
      </c>
      <c r="N52" s="131" t="str">
        <f t="shared" si="83"/>
        <v>-</v>
      </c>
      <c r="O52" s="128">
        <f>SUMIFS('OTV-活动'!$O:$O,'OTV-活动'!$K:$K,Market!$B52,'OTV-活动'!$L:$L,'OTV-活动'!$L$6)</f>
        <v>0</v>
      </c>
      <c r="P52" s="131" t="str">
        <f t="shared" si="84"/>
        <v>-</v>
      </c>
      <c r="Q52" s="128">
        <f>SUMIFS('OTV-活动'!$N:$N,'OTV-活动'!$K:$K,Market!$B52,'OTV-活动'!$L:$L,'OTV-活动'!$L$7)</f>
        <v>0</v>
      </c>
      <c r="R52" s="131" t="str">
        <f t="shared" si="85"/>
        <v>-</v>
      </c>
      <c r="S52" s="128">
        <f>SUMIFS('OTV-活动'!$N:$N,'OTV-活动'!$K:$K,Market!$B52,'OTV-活动'!$L:$L,Market!$D$7)</f>
        <v>0</v>
      </c>
      <c r="T52" s="131" t="str">
        <f t="shared" si="86"/>
        <v>-</v>
      </c>
      <c r="U52" s="131"/>
      <c r="V52" s="131" t="str">
        <f t="shared" si="87"/>
        <v>-</v>
      </c>
      <c r="W52" s="109" t="str">
        <f t="shared" si="88"/>
        <v>-</v>
      </c>
      <c r="X52" s="128">
        <f>SUMIFS('OTV-活动'!$N:$N,'OTV-活动'!$K:$K,Market!$B52,'OTV-活动'!$L:$L,Market!$D$7)</f>
        <v>0</v>
      </c>
      <c r="Y52" s="131" t="str">
        <f t="shared" si="62"/>
        <v>-</v>
      </c>
      <c r="Z52" s="131"/>
      <c r="AA52" s="131" t="str">
        <f t="shared" si="89"/>
        <v>-</v>
      </c>
      <c r="AB52" s="109" t="str">
        <f t="shared" si="63"/>
        <v>-</v>
      </c>
      <c r="AC52" s="128">
        <f>SUMIFS('OTV-活动'!$P:$P,'OTV-活动'!$K:$K,Market!$B52,'OTV-活动'!$L:$L,'OTV-活动'!$L$6)</f>
        <v>0</v>
      </c>
      <c r="AD52" s="128">
        <f>SUMIFS('OTV-活动'!$P:$P,'OTV-活动'!$K:$K,Market!$B52,'OTV-活动'!$L:$L,'OTV-活动'!$L$7)</f>
        <v>0</v>
      </c>
      <c r="AE52" s="131" t="str">
        <f t="shared" si="90"/>
        <v>-</v>
      </c>
      <c r="AF52" s="128">
        <f>SUMIFS('OTV-活动'!$P:$P,'OTV-活动'!$K:$K,Market!$B52,'OTV-活动'!$L:$L,Market!$D$7)</f>
        <v>0</v>
      </c>
      <c r="AG52" s="131" t="str">
        <f t="shared" si="91"/>
        <v>-</v>
      </c>
      <c r="AH52" s="128">
        <f>SUMIFS('OTV-活动'!$P:$P,'OTV-活动'!$K:$K,Market!$B52,'OTV-活动'!$L:$L,Market!$D$7)</f>
        <v>0</v>
      </c>
      <c r="AI52" s="131" t="str">
        <f t="shared" si="92"/>
        <v>-</v>
      </c>
      <c r="AJ52" s="128">
        <f>SUMIFS('OTV-活动'!$Q:$Q,'OTV-活动'!$K:$K,Market!$B52,'OTV-活动'!$L:$L,Market!$D$7)</f>
        <v>0</v>
      </c>
      <c r="AK52" s="128">
        <f>SUMIFS('OTV-活动'!$R:$R,'OTV-活动'!$K:$K,Market!$B52,'OTV-活动'!$L:$L,Market!$D$7)</f>
        <v>0</v>
      </c>
      <c r="AL52" s="128">
        <f>SUMIFS('OTV-活动'!$S:$S,'OTV-活动'!$K:$K,Market!$B52,'OTV-活动'!$L:$L,Market!$D$7)</f>
        <v>0</v>
      </c>
      <c r="AM52" s="131" t="str">
        <f t="shared" si="64"/>
        <v>-</v>
      </c>
      <c r="AN52" s="131" t="str">
        <f t="shared" si="65"/>
        <v>-</v>
      </c>
      <c r="AO52" s="131" t="str">
        <f t="shared" si="66"/>
        <v>-</v>
      </c>
      <c r="AP52" s="132"/>
      <c r="AQ52" s="131" t="str">
        <f t="shared" si="67"/>
        <v>-</v>
      </c>
      <c r="AR52" s="131" t="str">
        <f t="shared" si="68"/>
        <v>-</v>
      </c>
      <c r="AS52" s="133" t="str">
        <f t="shared" si="69"/>
        <v xml:space="preserve"> </v>
      </c>
      <c r="AT52" s="133"/>
      <c r="AU52" s="134" t="str">
        <f t="shared" si="70"/>
        <v>-</v>
      </c>
      <c r="AV52" s="135">
        <f>IFERROR(SUMIFS(Cost!$M:$M,Cost!$E:$E,Market!$C52),"-")</f>
        <v>0</v>
      </c>
      <c r="AW52" s="136" t="str">
        <f t="shared" si="71"/>
        <v>-</v>
      </c>
      <c r="AX52" s="128">
        <f>SUMIFS('OTV-活动'!$N:$N,'OTV-活动'!$K:$K,Market!$B52,'OTV-活动'!$L:$L,'OTV-活动'!$L$7)</f>
        <v>0</v>
      </c>
      <c r="AY52" s="128">
        <f>SUMIFS('OTV-活动'!$N:$N,'OTV-活动'!$K:$K,Market!$B52,'OTV-活动'!$L:$L,Market!$D$7)</f>
        <v>0</v>
      </c>
      <c r="AZ52" s="131" t="str">
        <f t="shared" si="72"/>
        <v>-</v>
      </c>
      <c r="BA52" s="128">
        <f>SUMIFS('OTV-活动'!$N:$N,'OTV-活动'!$K:$K,Market!$B52,'OTV-活动'!$L:$L,Market!$D$7)</f>
        <v>0</v>
      </c>
      <c r="BB52" s="131" t="str">
        <f t="shared" si="73"/>
        <v>-</v>
      </c>
      <c r="BC52" s="128">
        <f>SUMIFS('OTV-活动'!$P:$P,'OTV-活动'!$K:$K,Market!$B52,'OTV-活动'!$L:$L,'OTV-活动'!$L$6)</f>
        <v>0</v>
      </c>
      <c r="BD52" s="128">
        <f>SUMIFS('OTV-活动'!$P:$P,'OTV-活动'!$K:$K,Market!$B52,'OTV-活动'!$L:$L,'OTV-活动'!$L$7)</f>
        <v>0</v>
      </c>
      <c r="BE52" s="128">
        <f>SUMIFS('OTV-活动'!$P:$P,'OTV-活动'!$K:$K,Market!$B52,'OTV-活动'!$L:$L,Market!$D$7)</f>
        <v>0</v>
      </c>
      <c r="BF52" s="131" t="str">
        <f t="shared" si="74"/>
        <v>-</v>
      </c>
      <c r="BG52" s="128">
        <f>SUMIFS('OTV-活动'!$P:$P,'OTV-活动'!$K:$K,Market!$B52,'OTV-活动'!$L:$L,Market!$D$7)</f>
        <v>0</v>
      </c>
      <c r="BH52" s="131" t="str">
        <f>IF(BG52=0,"-",BG52/#REF!)</f>
        <v>-</v>
      </c>
      <c r="BI52" s="128">
        <f>SUMIFS('OTV-活动'!$Q:$Q,'OTV-活动'!$K:$K,Market!$B52,'OTV-活动'!$L:$L,Market!$D$7)</f>
        <v>0</v>
      </c>
      <c r="BJ52" s="128">
        <f>SUMIFS('OTV-活动'!$R:$R,'OTV-活动'!$K:$K,Market!$B52,'OTV-活动'!$L:$L,Market!$D$7)</f>
        <v>0</v>
      </c>
      <c r="BK52" s="128">
        <f>SUMIFS('OTV-活动'!$S:$S,'OTV-活动'!$K:$K,Market!$B52,'OTV-活动'!$L:$L,Market!$D$7)</f>
        <v>0</v>
      </c>
      <c r="BL52" s="131" t="str">
        <f t="shared" si="75"/>
        <v>-</v>
      </c>
      <c r="BM52" s="131" t="str">
        <f t="shared" si="76"/>
        <v>-</v>
      </c>
      <c r="BN52" s="131" t="str">
        <f t="shared" si="77"/>
        <v>-</v>
      </c>
      <c r="BO52" s="134" t="str">
        <f t="shared" si="78"/>
        <v>-</v>
      </c>
      <c r="BP52" s="135">
        <f>IFERROR(SUMIFS(Cost!$M:$M,Cost!$E:$E,Market!$C52),"-")</f>
        <v>0</v>
      </c>
      <c r="BQ52" s="136" t="str">
        <f t="shared" si="79"/>
        <v>-</v>
      </c>
      <c r="BR52" s="131" t="e">
        <f t="shared" si="80"/>
        <v>#VALUE!</v>
      </c>
    </row>
    <row r="53" spans="1:70" ht="14.25" hidden="1" customHeight="1">
      <c r="A53" s="77"/>
      <c r="B53" s="89"/>
      <c r="C53" s="89"/>
      <c r="D53" s="128">
        <f>SUMIFS('OTV-活动'!$M:$M,'OTV-活动'!$K:$K,Market!$B53,'OTV-活动'!$L:$L,Market!$D$7)</f>
        <v>0</v>
      </c>
      <c r="E53" s="128">
        <f>SUMIFS('OTV-活动'!$M:$M,'OTV-活动'!$K:$K,Market!$B53,'OTV-活动'!$L:$L,Market!$D$7)</f>
        <v>0</v>
      </c>
      <c r="F53" s="128">
        <f>SUMIFS('OTV-活动'!$N:$N,'OTV-活动'!$K:$K,Market!$B53,'OTV-活动'!$L:$L,'OTV-活动'!$L$6)</f>
        <v>0</v>
      </c>
      <c r="G53" s="129">
        <f>SUMIFS(Spotplan!$E:$E,Spotplan!$C:$C,Market!$C53,Spotplan!$A:$A,Market!$B$44)</f>
        <v>0</v>
      </c>
      <c r="H53" s="131" t="str">
        <f t="shared" si="81"/>
        <v>-</v>
      </c>
      <c r="I53" s="128">
        <f>SUMIFS('OTV-活动'!$N:$N,'OTV-活动'!$K:$K,Market!$B53,'OTV-活动'!$L:$L,'OTV-活动'!$L$6)</f>
        <v>0</v>
      </c>
      <c r="J53" s="129">
        <f>SUMIFS(Spotplan!$E:$E,Spotplan!$C:$C,Market!$C53,Spotplan!$A:$A,Market!$B$44)</f>
        <v>0</v>
      </c>
      <c r="K53" s="131" t="str">
        <f t="shared" si="82"/>
        <v>-</v>
      </c>
      <c r="L53" s="128">
        <f>SUMIFS('OTV-活动'!$N:$N,'OTV-活动'!$K:$K,Market!$B53,'OTV-活动'!$L:$L,'OTV-活动'!$L$6)</f>
        <v>0</v>
      </c>
      <c r="M53" s="129">
        <f>SUMIFS(Spotplan!$E:$E,Spotplan!$C:$C,Market!$C53,Spotplan!$A:$A,Market!$B$44)</f>
        <v>0</v>
      </c>
      <c r="N53" s="131" t="str">
        <f t="shared" si="83"/>
        <v>-</v>
      </c>
      <c r="O53" s="128">
        <f>SUMIFS('OTV-活动'!$O:$O,'OTV-活动'!$K:$K,Market!$B53,'OTV-活动'!$L:$L,'OTV-活动'!$L$6)</f>
        <v>0</v>
      </c>
      <c r="P53" s="131" t="str">
        <f t="shared" si="84"/>
        <v>-</v>
      </c>
      <c r="Q53" s="128">
        <f>SUMIFS('OTV-活动'!$N:$N,'OTV-活动'!$K:$K,Market!$B53,'OTV-活动'!$L:$L,'OTV-活动'!$L$7)</f>
        <v>0</v>
      </c>
      <c r="R53" s="131" t="str">
        <f t="shared" si="85"/>
        <v>-</v>
      </c>
      <c r="S53" s="128">
        <f>SUMIFS('OTV-活动'!$N:$N,'OTV-活动'!$K:$K,Market!$B53,'OTV-活动'!$L:$L,Market!$D$7)</f>
        <v>0</v>
      </c>
      <c r="T53" s="131" t="str">
        <f t="shared" si="86"/>
        <v>-</v>
      </c>
      <c r="U53" s="131"/>
      <c r="V53" s="131" t="str">
        <f t="shared" si="87"/>
        <v>-</v>
      </c>
      <c r="W53" s="109" t="str">
        <f t="shared" si="88"/>
        <v>-</v>
      </c>
      <c r="X53" s="128">
        <f>SUMIFS('OTV-活动'!$N:$N,'OTV-活动'!$K:$K,Market!$B53,'OTV-活动'!$L:$L,Market!$D$7)</f>
        <v>0</v>
      </c>
      <c r="Y53" s="131" t="str">
        <f t="shared" si="62"/>
        <v>-</v>
      </c>
      <c r="Z53" s="131"/>
      <c r="AA53" s="131" t="str">
        <f t="shared" si="89"/>
        <v>-</v>
      </c>
      <c r="AB53" s="109" t="str">
        <f t="shared" si="63"/>
        <v>-</v>
      </c>
      <c r="AC53" s="128">
        <f>SUMIFS('OTV-活动'!$P:$P,'OTV-活动'!$K:$K,Market!$B53,'OTV-活动'!$L:$L,'OTV-活动'!$L$6)</f>
        <v>0</v>
      </c>
      <c r="AD53" s="128">
        <f>SUMIFS('OTV-活动'!$P:$P,'OTV-活动'!$K:$K,Market!$B53,'OTV-活动'!$L:$L,'OTV-活动'!$L$7)</f>
        <v>0</v>
      </c>
      <c r="AE53" s="131" t="str">
        <f t="shared" si="90"/>
        <v>-</v>
      </c>
      <c r="AF53" s="128">
        <f>SUMIFS('OTV-活动'!$P:$P,'OTV-活动'!$K:$K,Market!$B53,'OTV-活动'!$L:$L,Market!$D$7)</f>
        <v>0</v>
      </c>
      <c r="AG53" s="131" t="str">
        <f t="shared" si="91"/>
        <v>-</v>
      </c>
      <c r="AH53" s="128">
        <f>SUMIFS('OTV-活动'!$P:$P,'OTV-活动'!$K:$K,Market!$B53,'OTV-活动'!$L:$L,Market!$D$7)</f>
        <v>0</v>
      </c>
      <c r="AI53" s="131" t="str">
        <f t="shared" si="92"/>
        <v>-</v>
      </c>
      <c r="AJ53" s="128">
        <f>SUMIFS('OTV-活动'!$Q:$Q,'OTV-活动'!$K:$K,Market!$B53,'OTV-活动'!$L:$L,Market!$D$7)</f>
        <v>0</v>
      </c>
      <c r="AK53" s="128">
        <f>SUMIFS('OTV-活动'!$R:$R,'OTV-活动'!$K:$K,Market!$B53,'OTV-活动'!$L:$L,Market!$D$7)</f>
        <v>0</v>
      </c>
      <c r="AL53" s="128">
        <f>SUMIFS('OTV-活动'!$S:$S,'OTV-活动'!$K:$K,Market!$B53,'OTV-活动'!$L:$L,Market!$D$7)</f>
        <v>0</v>
      </c>
      <c r="AM53" s="131" t="str">
        <f t="shared" si="64"/>
        <v>-</v>
      </c>
      <c r="AN53" s="131" t="str">
        <f t="shared" si="65"/>
        <v>-</v>
      </c>
      <c r="AO53" s="131" t="str">
        <f t="shared" si="66"/>
        <v>-</v>
      </c>
      <c r="AP53" s="132"/>
      <c r="AQ53" s="131" t="str">
        <f t="shared" si="67"/>
        <v>-</v>
      </c>
      <c r="AR53" s="131" t="str">
        <f t="shared" si="68"/>
        <v>-</v>
      </c>
      <c r="AS53" s="133" t="str">
        <f t="shared" si="69"/>
        <v xml:space="preserve"> </v>
      </c>
      <c r="AT53" s="133"/>
      <c r="AU53" s="134" t="str">
        <f t="shared" si="70"/>
        <v>-</v>
      </c>
      <c r="AV53" s="135">
        <f>IFERROR(SUMIFS(Cost!$M:$M,Cost!$E:$E,Market!$C53),"-")</f>
        <v>0</v>
      </c>
      <c r="AW53" s="136" t="str">
        <f t="shared" si="71"/>
        <v>-</v>
      </c>
      <c r="AX53" s="128">
        <f>SUMIFS('OTV-活动'!$N:$N,'OTV-活动'!$K:$K,Market!$B53,'OTV-活动'!$L:$L,'OTV-活动'!$L$7)</f>
        <v>0</v>
      </c>
      <c r="AY53" s="128">
        <f>SUMIFS('OTV-活动'!$N:$N,'OTV-活动'!$K:$K,Market!$B53,'OTV-活动'!$L:$L,Market!$D$7)</f>
        <v>0</v>
      </c>
      <c r="AZ53" s="131" t="str">
        <f t="shared" si="72"/>
        <v>-</v>
      </c>
      <c r="BA53" s="128">
        <f>SUMIFS('OTV-活动'!$N:$N,'OTV-活动'!$K:$K,Market!$B53,'OTV-活动'!$L:$L,Market!$D$7)</f>
        <v>0</v>
      </c>
      <c r="BB53" s="131" t="str">
        <f t="shared" si="73"/>
        <v>-</v>
      </c>
      <c r="BC53" s="128">
        <f>SUMIFS('OTV-活动'!$P:$P,'OTV-活动'!$K:$K,Market!$B53,'OTV-活动'!$L:$L,'OTV-活动'!$L$6)</f>
        <v>0</v>
      </c>
      <c r="BD53" s="128">
        <f>SUMIFS('OTV-活动'!$P:$P,'OTV-活动'!$K:$K,Market!$B53,'OTV-活动'!$L:$L,'OTV-活动'!$L$7)</f>
        <v>0</v>
      </c>
      <c r="BE53" s="128">
        <f>SUMIFS('OTV-活动'!$P:$P,'OTV-活动'!$K:$K,Market!$B53,'OTV-活动'!$L:$L,Market!$D$7)</f>
        <v>0</v>
      </c>
      <c r="BF53" s="131" t="str">
        <f t="shared" si="74"/>
        <v>-</v>
      </c>
      <c r="BG53" s="128">
        <f>SUMIFS('OTV-活动'!$P:$P,'OTV-活动'!$K:$K,Market!$B53,'OTV-活动'!$L:$L,Market!$D$7)</f>
        <v>0</v>
      </c>
      <c r="BH53" s="131" t="str">
        <f>IF(BG53=0,"-",BG53/#REF!)</f>
        <v>-</v>
      </c>
      <c r="BI53" s="128">
        <f>SUMIFS('OTV-活动'!$Q:$Q,'OTV-活动'!$K:$K,Market!$B53,'OTV-活动'!$L:$L,Market!$D$7)</f>
        <v>0</v>
      </c>
      <c r="BJ53" s="128">
        <f>SUMIFS('OTV-活动'!$R:$R,'OTV-活动'!$K:$K,Market!$B53,'OTV-活动'!$L:$L,Market!$D$7)</f>
        <v>0</v>
      </c>
      <c r="BK53" s="128">
        <f>SUMIFS('OTV-活动'!$S:$S,'OTV-活动'!$K:$K,Market!$B53,'OTV-活动'!$L:$L,Market!$D$7)</f>
        <v>0</v>
      </c>
      <c r="BL53" s="131" t="str">
        <f t="shared" si="75"/>
        <v>-</v>
      </c>
      <c r="BM53" s="131" t="str">
        <f t="shared" si="76"/>
        <v>-</v>
      </c>
      <c r="BN53" s="131" t="str">
        <f t="shared" si="77"/>
        <v>-</v>
      </c>
      <c r="BO53" s="134" t="str">
        <f t="shared" si="78"/>
        <v>-</v>
      </c>
      <c r="BP53" s="135">
        <f>IFERROR(SUMIFS(Cost!$M:$M,Cost!$E:$E,Market!$C53),"-")</f>
        <v>0</v>
      </c>
      <c r="BQ53" s="136" t="str">
        <f t="shared" si="79"/>
        <v>-</v>
      </c>
      <c r="BR53" s="131" t="e">
        <f t="shared" si="80"/>
        <v>#VALUE!</v>
      </c>
    </row>
    <row r="54" spans="1:70" ht="14.25" hidden="1" customHeight="1">
      <c r="A54" s="77"/>
      <c r="B54" s="89"/>
      <c r="C54" s="89"/>
      <c r="D54" s="128">
        <f>SUMIFS('OTV-活动'!$M:$M,'OTV-活动'!$K:$K,Market!$B54,'OTV-活动'!$L:$L,Market!$D$7)</f>
        <v>0</v>
      </c>
      <c r="E54" s="128">
        <f>SUMIFS('OTV-活动'!$M:$M,'OTV-活动'!$K:$K,Market!$B54,'OTV-活动'!$L:$L,Market!$D$7)</f>
        <v>0</v>
      </c>
      <c r="F54" s="128">
        <f>SUMIFS('OTV-活动'!$N:$N,'OTV-活动'!$K:$K,Market!$B54,'OTV-活动'!$L:$L,'OTV-活动'!$L$6)</f>
        <v>0</v>
      </c>
      <c r="G54" s="129">
        <f>SUMIFS(Spotplan!$E:$E,Spotplan!$C:$C,Market!$C54,Spotplan!$A:$A,Market!$B$44)</f>
        <v>0</v>
      </c>
      <c r="H54" s="131" t="str">
        <f t="shared" si="81"/>
        <v>-</v>
      </c>
      <c r="I54" s="128">
        <f>SUMIFS('OTV-活动'!$N:$N,'OTV-活动'!$K:$K,Market!$B54,'OTV-活动'!$L:$L,'OTV-活动'!$L$6)</f>
        <v>0</v>
      </c>
      <c r="J54" s="129">
        <f>SUMIFS(Spotplan!$E:$E,Spotplan!$C:$C,Market!$C54,Spotplan!$A:$A,Market!$B$44)</f>
        <v>0</v>
      </c>
      <c r="K54" s="131" t="str">
        <f t="shared" si="82"/>
        <v>-</v>
      </c>
      <c r="L54" s="128">
        <f>SUMIFS('OTV-活动'!$N:$N,'OTV-活动'!$K:$K,Market!$B54,'OTV-活动'!$L:$L,'OTV-活动'!$L$6)</f>
        <v>0</v>
      </c>
      <c r="M54" s="129">
        <f>SUMIFS(Spotplan!$E:$E,Spotplan!$C:$C,Market!$C54,Spotplan!$A:$A,Market!$B$44)</f>
        <v>0</v>
      </c>
      <c r="N54" s="131" t="str">
        <f t="shared" si="83"/>
        <v>-</v>
      </c>
      <c r="O54" s="128">
        <f>SUMIFS('OTV-活动'!$O:$O,'OTV-活动'!$K:$K,Market!$B54,'OTV-活动'!$L:$L,'OTV-活动'!$L$6)</f>
        <v>0</v>
      </c>
      <c r="P54" s="131" t="str">
        <f t="shared" si="84"/>
        <v>-</v>
      </c>
      <c r="Q54" s="128">
        <f>SUMIFS('OTV-活动'!$N:$N,'OTV-活动'!$K:$K,Market!$B54,'OTV-活动'!$L:$L,'OTV-活动'!$L$7)</f>
        <v>0</v>
      </c>
      <c r="R54" s="131" t="str">
        <f t="shared" si="85"/>
        <v>-</v>
      </c>
      <c r="S54" s="128">
        <f>SUMIFS('OTV-活动'!$N:$N,'OTV-活动'!$K:$K,Market!$B54,'OTV-活动'!$L:$L,Market!$D$7)</f>
        <v>0</v>
      </c>
      <c r="T54" s="131" t="str">
        <f t="shared" si="86"/>
        <v>-</v>
      </c>
      <c r="U54" s="131"/>
      <c r="V54" s="131" t="str">
        <f t="shared" si="87"/>
        <v>-</v>
      </c>
      <c r="W54" s="109" t="str">
        <f t="shared" si="88"/>
        <v>-</v>
      </c>
      <c r="X54" s="128">
        <f>SUMIFS('OTV-活动'!$N:$N,'OTV-活动'!$K:$K,Market!$B54,'OTV-活动'!$L:$L,Market!$D$7)</f>
        <v>0</v>
      </c>
      <c r="Y54" s="131" t="str">
        <f t="shared" si="62"/>
        <v>-</v>
      </c>
      <c r="Z54" s="131"/>
      <c r="AA54" s="131" t="str">
        <f t="shared" si="89"/>
        <v>-</v>
      </c>
      <c r="AB54" s="109" t="str">
        <f t="shared" si="63"/>
        <v>-</v>
      </c>
      <c r="AC54" s="128">
        <f>SUMIFS('OTV-活动'!$P:$P,'OTV-活动'!$K:$K,Market!$B54,'OTV-活动'!$L:$L,'OTV-活动'!$L$6)</f>
        <v>0</v>
      </c>
      <c r="AD54" s="128">
        <f>SUMIFS('OTV-活动'!$P:$P,'OTV-活动'!$K:$K,Market!$B54,'OTV-活动'!$L:$L,'OTV-活动'!$L$7)</f>
        <v>0</v>
      </c>
      <c r="AE54" s="131" t="str">
        <f t="shared" si="90"/>
        <v>-</v>
      </c>
      <c r="AF54" s="128">
        <f>SUMIFS('OTV-活动'!$P:$P,'OTV-活动'!$K:$K,Market!$B54,'OTV-活动'!$L:$L,Market!$D$7)</f>
        <v>0</v>
      </c>
      <c r="AG54" s="131" t="str">
        <f t="shared" si="91"/>
        <v>-</v>
      </c>
      <c r="AH54" s="128">
        <f>SUMIFS('OTV-活动'!$P:$P,'OTV-活动'!$K:$K,Market!$B54,'OTV-活动'!$L:$L,Market!$D$7)</f>
        <v>0</v>
      </c>
      <c r="AI54" s="131" t="str">
        <f t="shared" si="92"/>
        <v>-</v>
      </c>
      <c r="AJ54" s="128">
        <f>SUMIFS('OTV-活动'!$Q:$Q,'OTV-活动'!$K:$K,Market!$B54,'OTV-活动'!$L:$L,Market!$D$7)</f>
        <v>0</v>
      </c>
      <c r="AK54" s="128">
        <f>SUMIFS('OTV-活动'!$R:$R,'OTV-活动'!$K:$K,Market!$B54,'OTV-活动'!$L:$L,Market!$D$7)</f>
        <v>0</v>
      </c>
      <c r="AL54" s="128">
        <f>SUMIFS('OTV-活动'!$S:$S,'OTV-活动'!$K:$K,Market!$B54,'OTV-活动'!$L:$L,Market!$D$7)</f>
        <v>0</v>
      </c>
      <c r="AM54" s="131" t="str">
        <f t="shared" si="64"/>
        <v>-</v>
      </c>
      <c r="AN54" s="131" t="str">
        <f t="shared" si="65"/>
        <v>-</v>
      </c>
      <c r="AO54" s="131" t="str">
        <f t="shared" si="66"/>
        <v>-</v>
      </c>
      <c r="AP54" s="132"/>
      <c r="AQ54" s="131" t="str">
        <f t="shared" si="67"/>
        <v>-</v>
      </c>
      <c r="AR54" s="131" t="str">
        <f t="shared" si="68"/>
        <v>-</v>
      </c>
      <c r="AS54" s="133" t="str">
        <f t="shared" si="69"/>
        <v xml:space="preserve"> </v>
      </c>
      <c r="AT54" s="133"/>
      <c r="AU54" s="134" t="str">
        <f t="shared" si="70"/>
        <v>-</v>
      </c>
      <c r="AV54" s="135">
        <f>IFERROR(SUMIFS(Cost!$M:$M,Cost!$E:$E,Market!$C54),"-")</f>
        <v>0</v>
      </c>
      <c r="AW54" s="136" t="str">
        <f t="shared" si="71"/>
        <v>-</v>
      </c>
      <c r="AX54" s="128">
        <f>SUMIFS('OTV-活动'!$N:$N,'OTV-活动'!$K:$K,Market!$B54,'OTV-活动'!$L:$L,'OTV-活动'!$L$7)</f>
        <v>0</v>
      </c>
      <c r="AY54" s="128">
        <f>SUMIFS('OTV-活动'!$N:$N,'OTV-活动'!$K:$K,Market!$B54,'OTV-活动'!$L:$L,Market!$D$7)</f>
        <v>0</v>
      </c>
      <c r="AZ54" s="131" t="str">
        <f t="shared" si="72"/>
        <v>-</v>
      </c>
      <c r="BA54" s="128">
        <f>SUMIFS('OTV-活动'!$N:$N,'OTV-活动'!$K:$K,Market!$B54,'OTV-活动'!$L:$L,Market!$D$7)</f>
        <v>0</v>
      </c>
      <c r="BB54" s="131" t="str">
        <f t="shared" si="73"/>
        <v>-</v>
      </c>
      <c r="BC54" s="128">
        <f>SUMIFS('OTV-活动'!$P:$P,'OTV-活动'!$K:$K,Market!$B54,'OTV-活动'!$L:$L,'OTV-活动'!$L$6)</f>
        <v>0</v>
      </c>
      <c r="BD54" s="128">
        <f>SUMIFS('OTV-活动'!$P:$P,'OTV-活动'!$K:$K,Market!$B54,'OTV-活动'!$L:$L,'OTV-活动'!$L$7)</f>
        <v>0</v>
      </c>
      <c r="BE54" s="128">
        <f>SUMIFS('OTV-活动'!$P:$P,'OTV-活动'!$K:$K,Market!$B54,'OTV-活动'!$L:$L,Market!$D$7)</f>
        <v>0</v>
      </c>
      <c r="BF54" s="131" t="str">
        <f t="shared" si="74"/>
        <v>-</v>
      </c>
      <c r="BG54" s="128">
        <f>SUMIFS('OTV-活动'!$P:$P,'OTV-活动'!$K:$K,Market!$B54,'OTV-活动'!$L:$L,Market!$D$7)</f>
        <v>0</v>
      </c>
      <c r="BH54" s="131" t="str">
        <f>IF(BG54=0,"-",BG54/#REF!)</f>
        <v>-</v>
      </c>
      <c r="BI54" s="128">
        <f>SUMIFS('OTV-活动'!$Q:$Q,'OTV-活动'!$K:$K,Market!$B54,'OTV-活动'!$L:$L,Market!$D$7)</f>
        <v>0</v>
      </c>
      <c r="BJ54" s="128">
        <f>SUMIFS('OTV-活动'!$R:$R,'OTV-活动'!$K:$K,Market!$B54,'OTV-活动'!$L:$L,Market!$D$7)</f>
        <v>0</v>
      </c>
      <c r="BK54" s="128">
        <f>SUMIFS('OTV-活动'!$S:$S,'OTV-活动'!$K:$K,Market!$B54,'OTV-活动'!$L:$L,Market!$D$7)</f>
        <v>0</v>
      </c>
      <c r="BL54" s="131" t="str">
        <f t="shared" si="75"/>
        <v>-</v>
      </c>
      <c r="BM54" s="131" t="str">
        <f t="shared" si="76"/>
        <v>-</v>
      </c>
      <c r="BN54" s="131" t="str">
        <f t="shared" si="77"/>
        <v>-</v>
      </c>
      <c r="BO54" s="134" t="str">
        <f t="shared" si="78"/>
        <v>-</v>
      </c>
      <c r="BP54" s="135">
        <f>IFERROR(SUMIFS(Cost!$M:$M,Cost!$E:$E,Market!$C54),"-")</f>
        <v>0</v>
      </c>
      <c r="BQ54" s="136" t="str">
        <f t="shared" si="79"/>
        <v>-</v>
      </c>
      <c r="BR54" s="131" t="e">
        <f t="shared" si="80"/>
        <v>#VALUE!</v>
      </c>
    </row>
    <row r="55" spans="1:70" ht="14.25" hidden="1" customHeight="1">
      <c r="A55" s="77"/>
      <c r="B55" s="89"/>
      <c r="C55" s="89"/>
      <c r="D55" s="128">
        <f>SUMIFS('OTV-活动'!$M:$M,'OTV-活动'!$K:$K,Market!$B55,'OTV-活动'!$L:$L,Market!$D$7)</f>
        <v>0</v>
      </c>
      <c r="E55" s="128">
        <f>SUMIFS('OTV-活动'!$M:$M,'OTV-活动'!$K:$K,Market!$B55,'OTV-活动'!$L:$L,Market!$D$7)</f>
        <v>0</v>
      </c>
      <c r="F55" s="128">
        <f>SUMIFS('OTV-活动'!$N:$N,'OTV-活动'!$K:$K,Market!$B55,'OTV-活动'!$L:$L,'OTV-活动'!$L$6)</f>
        <v>0</v>
      </c>
      <c r="G55" s="129">
        <f>SUMIFS(Spotplan!$E:$E,Spotplan!$C:$C,Market!$C55,Spotplan!$A:$A,Market!$B$44)</f>
        <v>0</v>
      </c>
      <c r="H55" s="131" t="str">
        <f t="shared" si="81"/>
        <v>-</v>
      </c>
      <c r="I55" s="128">
        <f>SUMIFS('OTV-活动'!$N:$N,'OTV-活动'!$K:$K,Market!$B55,'OTV-活动'!$L:$L,'OTV-活动'!$L$6)</f>
        <v>0</v>
      </c>
      <c r="J55" s="129">
        <f>SUMIFS(Spotplan!$E:$E,Spotplan!$C:$C,Market!$C55,Spotplan!$A:$A,Market!$B$44)</f>
        <v>0</v>
      </c>
      <c r="K55" s="131" t="str">
        <f t="shared" si="82"/>
        <v>-</v>
      </c>
      <c r="L55" s="128">
        <f>SUMIFS('OTV-活动'!$N:$N,'OTV-活动'!$K:$K,Market!$B55,'OTV-活动'!$L:$L,'OTV-活动'!$L$6)</f>
        <v>0</v>
      </c>
      <c r="M55" s="129">
        <f>SUMIFS(Spotplan!$E:$E,Spotplan!$C:$C,Market!$C55,Spotplan!$A:$A,Market!$B$44)</f>
        <v>0</v>
      </c>
      <c r="N55" s="131" t="str">
        <f t="shared" si="83"/>
        <v>-</v>
      </c>
      <c r="O55" s="128">
        <f>SUMIFS('OTV-活动'!$O:$O,'OTV-活动'!$K:$K,Market!$B55,'OTV-活动'!$L:$L,'OTV-活动'!$L$6)</f>
        <v>0</v>
      </c>
      <c r="P55" s="131" t="str">
        <f t="shared" si="84"/>
        <v>-</v>
      </c>
      <c r="Q55" s="128">
        <f>SUMIFS('OTV-活动'!$N:$N,'OTV-活动'!$K:$K,Market!$B55,'OTV-活动'!$L:$L,'OTV-活动'!$L$7)</f>
        <v>0</v>
      </c>
      <c r="R55" s="131" t="str">
        <f t="shared" si="85"/>
        <v>-</v>
      </c>
      <c r="S55" s="128">
        <f>SUMIFS('OTV-活动'!$N:$N,'OTV-活动'!$K:$K,Market!$B55,'OTV-活动'!$L:$L,Market!$D$7)</f>
        <v>0</v>
      </c>
      <c r="T55" s="131" t="str">
        <f t="shared" si="86"/>
        <v>-</v>
      </c>
      <c r="U55" s="131"/>
      <c r="V55" s="131" t="str">
        <f t="shared" si="87"/>
        <v>-</v>
      </c>
      <c r="W55" s="109" t="str">
        <f t="shared" si="88"/>
        <v>-</v>
      </c>
      <c r="X55" s="128">
        <f>SUMIFS('OTV-活动'!$N:$N,'OTV-活动'!$K:$K,Market!$B55,'OTV-活动'!$L:$L,Market!$D$7)</f>
        <v>0</v>
      </c>
      <c r="Y55" s="131" t="str">
        <f t="shared" si="62"/>
        <v>-</v>
      </c>
      <c r="Z55" s="131"/>
      <c r="AA55" s="131" t="str">
        <f t="shared" si="89"/>
        <v>-</v>
      </c>
      <c r="AB55" s="109" t="str">
        <f t="shared" si="63"/>
        <v>-</v>
      </c>
      <c r="AC55" s="128">
        <f>SUMIFS('OTV-活动'!$P:$P,'OTV-活动'!$K:$K,Market!$B55,'OTV-活动'!$L:$L,'OTV-活动'!$L$6)</f>
        <v>0</v>
      </c>
      <c r="AD55" s="128">
        <f>SUMIFS('OTV-活动'!$P:$P,'OTV-活动'!$K:$K,Market!$B55,'OTV-活动'!$L:$L,'OTV-活动'!$L$7)</f>
        <v>0</v>
      </c>
      <c r="AE55" s="131" t="str">
        <f t="shared" si="90"/>
        <v>-</v>
      </c>
      <c r="AF55" s="128">
        <f>SUMIFS('OTV-活动'!$P:$P,'OTV-活动'!$K:$K,Market!$B55,'OTV-活动'!$L:$L,Market!$D$7)</f>
        <v>0</v>
      </c>
      <c r="AG55" s="131" t="str">
        <f t="shared" si="91"/>
        <v>-</v>
      </c>
      <c r="AH55" s="128">
        <f>SUMIFS('OTV-活动'!$P:$P,'OTV-活动'!$K:$K,Market!$B55,'OTV-活动'!$L:$L,Market!$D$7)</f>
        <v>0</v>
      </c>
      <c r="AI55" s="131" t="str">
        <f t="shared" si="92"/>
        <v>-</v>
      </c>
      <c r="AJ55" s="128">
        <f>SUMIFS('OTV-活动'!$Q:$Q,'OTV-活动'!$K:$K,Market!$B55,'OTV-活动'!$L:$L,Market!$D$7)</f>
        <v>0</v>
      </c>
      <c r="AK55" s="128">
        <f>SUMIFS('OTV-活动'!$R:$R,'OTV-活动'!$K:$K,Market!$B55,'OTV-活动'!$L:$L,Market!$D$7)</f>
        <v>0</v>
      </c>
      <c r="AL55" s="128">
        <f>SUMIFS('OTV-活动'!$S:$S,'OTV-活动'!$K:$K,Market!$B55,'OTV-活动'!$L:$L,Market!$D$7)</f>
        <v>0</v>
      </c>
      <c r="AM55" s="131" t="str">
        <f t="shared" si="64"/>
        <v>-</v>
      </c>
      <c r="AN55" s="131" t="str">
        <f t="shared" si="65"/>
        <v>-</v>
      </c>
      <c r="AO55" s="131" t="str">
        <f t="shared" si="66"/>
        <v>-</v>
      </c>
      <c r="AP55" s="132"/>
      <c r="AQ55" s="131" t="str">
        <f t="shared" si="67"/>
        <v>-</v>
      </c>
      <c r="AR55" s="131" t="str">
        <f t="shared" si="68"/>
        <v>-</v>
      </c>
      <c r="AS55" s="133" t="str">
        <f t="shared" si="69"/>
        <v xml:space="preserve"> </v>
      </c>
      <c r="AT55" s="133"/>
      <c r="AU55" s="134" t="str">
        <f t="shared" si="70"/>
        <v>-</v>
      </c>
      <c r="AV55" s="135">
        <f>IFERROR(SUMIFS(Cost!$M:$M,Cost!$E:$E,Market!$C55),"-")</f>
        <v>0</v>
      </c>
      <c r="AW55" s="136" t="str">
        <f t="shared" si="71"/>
        <v>-</v>
      </c>
      <c r="AX55" s="128">
        <f>SUMIFS('OTV-活动'!$N:$N,'OTV-活动'!$K:$K,Market!$B55,'OTV-活动'!$L:$L,'OTV-活动'!$L$7)</f>
        <v>0</v>
      </c>
      <c r="AY55" s="128">
        <f>SUMIFS('OTV-活动'!$N:$N,'OTV-活动'!$K:$K,Market!$B55,'OTV-活动'!$L:$L,Market!$D$7)</f>
        <v>0</v>
      </c>
      <c r="AZ55" s="131" t="str">
        <f t="shared" si="72"/>
        <v>-</v>
      </c>
      <c r="BA55" s="128">
        <f>SUMIFS('OTV-活动'!$N:$N,'OTV-活动'!$K:$K,Market!$B55,'OTV-活动'!$L:$L,Market!$D$7)</f>
        <v>0</v>
      </c>
      <c r="BB55" s="131" t="str">
        <f t="shared" si="73"/>
        <v>-</v>
      </c>
      <c r="BC55" s="128">
        <f>SUMIFS('OTV-活动'!$P:$P,'OTV-活动'!$K:$K,Market!$B55,'OTV-活动'!$L:$L,'OTV-活动'!$L$6)</f>
        <v>0</v>
      </c>
      <c r="BD55" s="128">
        <f>SUMIFS('OTV-活动'!$P:$P,'OTV-活动'!$K:$K,Market!$B55,'OTV-活动'!$L:$L,'OTV-活动'!$L$7)</f>
        <v>0</v>
      </c>
      <c r="BE55" s="128">
        <f>SUMIFS('OTV-活动'!$P:$P,'OTV-活动'!$K:$K,Market!$B55,'OTV-活动'!$L:$L,Market!$D$7)</f>
        <v>0</v>
      </c>
      <c r="BF55" s="131" t="str">
        <f t="shared" si="74"/>
        <v>-</v>
      </c>
      <c r="BG55" s="128">
        <f>SUMIFS('OTV-活动'!$P:$P,'OTV-活动'!$K:$K,Market!$B55,'OTV-活动'!$L:$L,Market!$D$7)</f>
        <v>0</v>
      </c>
      <c r="BH55" s="131" t="str">
        <f>IF(BG55=0,"-",BG55/#REF!)</f>
        <v>-</v>
      </c>
      <c r="BI55" s="128">
        <f>SUMIFS('OTV-活动'!$Q:$Q,'OTV-活动'!$K:$K,Market!$B55,'OTV-活动'!$L:$L,Market!$D$7)</f>
        <v>0</v>
      </c>
      <c r="BJ55" s="128">
        <f>SUMIFS('OTV-活动'!$R:$R,'OTV-活动'!$K:$K,Market!$B55,'OTV-活动'!$L:$L,Market!$D$7)</f>
        <v>0</v>
      </c>
      <c r="BK55" s="128">
        <f>SUMIFS('OTV-活动'!$S:$S,'OTV-活动'!$K:$K,Market!$B55,'OTV-活动'!$L:$L,Market!$D$7)</f>
        <v>0</v>
      </c>
      <c r="BL55" s="131" t="str">
        <f t="shared" si="75"/>
        <v>-</v>
      </c>
      <c r="BM55" s="131" t="str">
        <f t="shared" si="76"/>
        <v>-</v>
      </c>
      <c r="BN55" s="131" t="str">
        <f t="shared" si="77"/>
        <v>-</v>
      </c>
      <c r="BO55" s="134" t="str">
        <f t="shared" si="78"/>
        <v>-</v>
      </c>
      <c r="BP55" s="135">
        <f>IFERROR(SUMIFS(Cost!$M:$M,Cost!$E:$E,Market!$C55),"-")</f>
        <v>0</v>
      </c>
      <c r="BQ55" s="136" t="str">
        <f t="shared" si="79"/>
        <v>-</v>
      </c>
      <c r="BR55" s="131" t="e">
        <f t="shared" si="80"/>
        <v>#VALUE!</v>
      </c>
    </row>
    <row r="56" spans="1:70" ht="14.25" hidden="1" customHeight="1">
      <c r="A56" s="77"/>
      <c r="B56" s="89"/>
      <c r="C56" s="89"/>
      <c r="D56" s="128">
        <f>SUMIFS('OTV-活动'!$M:$M,'OTV-活动'!$K:$K,Market!$B56,'OTV-活动'!$L:$L,Market!$D$7)</f>
        <v>0</v>
      </c>
      <c r="E56" s="128">
        <f>SUMIFS('OTV-活动'!$M:$M,'OTV-活动'!$K:$K,Market!$B56,'OTV-活动'!$L:$L,Market!$D$7)</f>
        <v>0</v>
      </c>
      <c r="F56" s="128">
        <f>SUMIFS('OTV-活动'!$N:$N,'OTV-活动'!$K:$K,Market!$B56,'OTV-活动'!$L:$L,'OTV-活动'!$L$6)</f>
        <v>0</v>
      </c>
      <c r="G56" s="129">
        <f>SUMIFS(Spotplan!$E:$E,Spotplan!$C:$C,Market!$C56,Spotplan!$A:$A,Market!$B$44)</f>
        <v>0</v>
      </c>
      <c r="H56" s="131" t="str">
        <f t="shared" si="81"/>
        <v>-</v>
      </c>
      <c r="I56" s="128">
        <f>SUMIFS('OTV-活动'!$N:$N,'OTV-活动'!$K:$K,Market!$B56,'OTV-活动'!$L:$L,'OTV-活动'!$L$6)</f>
        <v>0</v>
      </c>
      <c r="J56" s="129">
        <f>SUMIFS(Spotplan!$E:$E,Spotplan!$C:$C,Market!$C56,Spotplan!$A:$A,Market!$B$44)</f>
        <v>0</v>
      </c>
      <c r="K56" s="131" t="str">
        <f t="shared" si="82"/>
        <v>-</v>
      </c>
      <c r="L56" s="128">
        <f>SUMIFS('OTV-活动'!$N:$N,'OTV-活动'!$K:$K,Market!$B56,'OTV-活动'!$L:$L,'OTV-活动'!$L$6)</f>
        <v>0</v>
      </c>
      <c r="M56" s="129">
        <f>SUMIFS(Spotplan!$E:$E,Spotplan!$C:$C,Market!$C56,Spotplan!$A:$A,Market!$B$44)</f>
        <v>0</v>
      </c>
      <c r="N56" s="131" t="str">
        <f t="shared" si="83"/>
        <v>-</v>
      </c>
      <c r="O56" s="128">
        <f>SUMIFS('OTV-活动'!$O:$O,'OTV-活动'!$K:$K,Market!$B56,'OTV-活动'!$L:$L,'OTV-活动'!$L$6)</f>
        <v>0</v>
      </c>
      <c r="P56" s="131" t="str">
        <f t="shared" si="84"/>
        <v>-</v>
      </c>
      <c r="Q56" s="128">
        <f>SUMIFS('OTV-活动'!$N:$N,'OTV-活动'!$K:$K,Market!$B56,'OTV-活动'!$L:$L,'OTV-活动'!$L$7)</f>
        <v>0</v>
      </c>
      <c r="R56" s="131" t="str">
        <f t="shared" si="85"/>
        <v>-</v>
      </c>
      <c r="S56" s="128">
        <f>SUMIFS('OTV-活动'!$N:$N,'OTV-活动'!$K:$K,Market!$B56,'OTV-活动'!$L:$L,Market!$D$7)</f>
        <v>0</v>
      </c>
      <c r="T56" s="131" t="str">
        <f t="shared" si="86"/>
        <v>-</v>
      </c>
      <c r="U56" s="131"/>
      <c r="V56" s="131" t="str">
        <f t="shared" si="87"/>
        <v>-</v>
      </c>
      <c r="W56" s="109" t="str">
        <f t="shared" si="88"/>
        <v>-</v>
      </c>
      <c r="X56" s="128">
        <f>SUMIFS('OTV-活动'!$N:$N,'OTV-活动'!$K:$K,Market!$B56,'OTV-活动'!$L:$L,Market!$D$7)</f>
        <v>0</v>
      </c>
      <c r="Y56" s="131" t="str">
        <f t="shared" si="62"/>
        <v>-</v>
      </c>
      <c r="Z56" s="131"/>
      <c r="AA56" s="131" t="str">
        <f t="shared" si="89"/>
        <v>-</v>
      </c>
      <c r="AB56" s="109" t="str">
        <f t="shared" si="63"/>
        <v>-</v>
      </c>
      <c r="AC56" s="128">
        <f>SUMIFS('OTV-活动'!$P:$P,'OTV-活动'!$K:$K,Market!$B56,'OTV-活动'!$L:$L,'OTV-活动'!$L$6)</f>
        <v>0</v>
      </c>
      <c r="AD56" s="128">
        <f>SUMIFS('OTV-活动'!$P:$P,'OTV-活动'!$K:$K,Market!$B56,'OTV-活动'!$L:$L,'OTV-活动'!$L$7)</f>
        <v>0</v>
      </c>
      <c r="AE56" s="131" t="str">
        <f t="shared" si="90"/>
        <v>-</v>
      </c>
      <c r="AF56" s="128">
        <f>SUMIFS('OTV-活动'!$P:$P,'OTV-活动'!$K:$K,Market!$B56,'OTV-活动'!$L:$L,Market!$D$7)</f>
        <v>0</v>
      </c>
      <c r="AG56" s="131" t="str">
        <f t="shared" si="91"/>
        <v>-</v>
      </c>
      <c r="AH56" s="128">
        <f>SUMIFS('OTV-活动'!$P:$P,'OTV-活动'!$K:$K,Market!$B56,'OTV-活动'!$L:$L,Market!$D$7)</f>
        <v>0</v>
      </c>
      <c r="AI56" s="131" t="str">
        <f t="shared" si="92"/>
        <v>-</v>
      </c>
      <c r="AJ56" s="128">
        <f>SUMIFS('OTV-活动'!$Q:$Q,'OTV-活动'!$K:$K,Market!$B56,'OTV-活动'!$L:$L,Market!$D$7)</f>
        <v>0</v>
      </c>
      <c r="AK56" s="128">
        <f>SUMIFS('OTV-活动'!$R:$R,'OTV-活动'!$K:$K,Market!$B56,'OTV-活动'!$L:$L,Market!$D$7)</f>
        <v>0</v>
      </c>
      <c r="AL56" s="128">
        <f>SUMIFS('OTV-活动'!$S:$S,'OTV-活动'!$K:$K,Market!$B56,'OTV-活动'!$L:$L,Market!$D$7)</f>
        <v>0</v>
      </c>
      <c r="AM56" s="131" t="str">
        <f t="shared" si="64"/>
        <v>-</v>
      </c>
      <c r="AN56" s="131" t="str">
        <f t="shared" si="65"/>
        <v>-</v>
      </c>
      <c r="AO56" s="131" t="str">
        <f t="shared" si="66"/>
        <v>-</v>
      </c>
      <c r="AP56" s="132"/>
      <c r="AQ56" s="131" t="str">
        <f t="shared" si="67"/>
        <v>-</v>
      </c>
      <c r="AR56" s="131" t="str">
        <f t="shared" si="68"/>
        <v>-</v>
      </c>
      <c r="AS56" s="133" t="str">
        <f t="shared" si="69"/>
        <v xml:space="preserve"> </v>
      </c>
      <c r="AT56" s="133"/>
      <c r="AU56" s="134" t="str">
        <f t="shared" si="70"/>
        <v>-</v>
      </c>
      <c r="AV56" s="135">
        <f>IFERROR(SUMIFS(Cost!$M:$M,Cost!$E:$E,Market!$C56),"-")</f>
        <v>0</v>
      </c>
      <c r="AW56" s="136" t="str">
        <f t="shared" si="71"/>
        <v>-</v>
      </c>
      <c r="AX56" s="128">
        <f>SUMIFS('OTV-活动'!$N:$N,'OTV-活动'!$K:$K,Market!$B56,'OTV-活动'!$L:$L,'OTV-活动'!$L$7)</f>
        <v>0</v>
      </c>
      <c r="AY56" s="128">
        <f>SUMIFS('OTV-活动'!$N:$N,'OTV-活动'!$K:$K,Market!$B56,'OTV-活动'!$L:$L,Market!$D$7)</f>
        <v>0</v>
      </c>
      <c r="AZ56" s="131" t="str">
        <f t="shared" si="72"/>
        <v>-</v>
      </c>
      <c r="BA56" s="128">
        <f>SUMIFS('OTV-活动'!$N:$N,'OTV-活动'!$K:$K,Market!$B56,'OTV-活动'!$L:$L,Market!$D$7)</f>
        <v>0</v>
      </c>
      <c r="BB56" s="131" t="str">
        <f t="shared" si="73"/>
        <v>-</v>
      </c>
      <c r="BC56" s="128">
        <f>SUMIFS('OTV-活动'!$P:$P,'OTV-活动'!$K:$K,Market!$B56,'OTV-活动'!$L:$L,'OTV-活动'!$L$6)</f>
        <v>0</v>
      </c>
      <c r="BD56" s="128">
        <f>SUMIFS('OTV-活动'!$P:$P,'OTV-活动'!$K:$K,Market!$B56,'OTV-活动'!$L:$L,'OTV-活动'!$L$7)</f>
        <v>0</v>
      </c>
      <c r="BE56" s="128">
        <f>SUMIFS('OTV-活动'!$P:$P,'OTV-活动'!$K:$K,Market!$B56,'OTV-活动'!$L:$L,Market!$D$7)</f>
        <v>0</v>
      </c>
      <c r="BF56" s="131" t="str">
        <f t="shared" si="74"/>
        <v>-</v>
      </c>
      <c r="BG56" s="128">
        <f>SUMIFS('OTV-活动'!$P:$P,'OTV-活动'!$K:$K,Market!$B56,'OTV-活动'!$L:$L,Market!$D$7)</f>
        <v>0</v>
      </c>
      <c r="BH56" s="131" t="str">
        <f>IF(BG56=0,"-",BG56/#REF!)</f>
        <v>-</v>
      </c>
      <c r="BI56" s="128">
        <f>SUMIFS('OTV-活动'!$Q:$Q,'OTV-活动'!$K:$K,Market!$B56,'OTV-活动'!$L:$L,Market!$D$7)</f>
        <v>0</v>
      </c>
      <c r="BJ56" s="128">
        <f>SUMIFS('OTV-活动'!$R:$R,'OTV-活动'!$K:$K,Market!$B56,'OTV-活动'!$L:$L,Market!$D$7)</f>
        <v>0</v>
      </c>
      <c r="BK56" s="128">
        <f>SUMIFS('OTV-活动'!$S:$S,'OTV-活动'!$K:$K,Market!$B56,'OTV-活动'!$L:$L,Market!$D$7)</f>
        <v>0</v>
      </c>
      <c r="BL56" s="131" t="str">
        <f t="shared" si="75"/>
        <v>-</v>
      </c>
      <c r="BM56" s="131" t="str">
        <f t="shared" si="76"/>
        <v>-</v>
      </c>
      <c r="BN56" s="131" t="str">
        <f t="shared" si="77"/>
        <v>-</v>
      </c>
      <c r="BO56" s="134" t="str">
        <f t="shared" si="78"/>
        <v>-</v>
      </c>
      <c r="BP56" s="135">
        <f>IFERROR(SUMIFS(Cost!$M:$M,Cost!$E:$E,Market!$C56),"-")</f>
        <v>0</v>
      </c>
      <c r="BQ56" s="136" t="str">
        <f t="shared" si="79"/>
        <v>-</v>
      </c>
      <c r="BR56" s="131" t="e">
        <f t="shared" si="80"/>
        <v>#VALUE!</v>
      </c>
    </row>
    <row r="57" spans="1:70" ht="14.25" hidden="1" customHeight="1">
      <c r="A57" s="77"/>
      <c r="B57" s="89"/>
      <c r="C57" s="89"/>
      <c r="D57" s="128">
        <f>SUMIFS('OTV-活动'!$M:$M,'OTV-活动'!$K:$K,Market!$B57,'OTV-活动'!$L:$L,Market!$D$7)</f>
        <v>0</v>
      </c>
      <c r="E57" s="128">
        <f>SUMIFS('OTV-活动'!$M:$M,'OTV-活动'!$K:$K,Market!$B57,'OTV-活动'!$L:$L,Market!$D$7)</f>
        <v>0</v>
      </c>
      <c r="F57" s="128">
        <f>SUMIFS('OTV-活动'!$N:$N,'OTV-活动'!$K:$K,Market!$B57,'OTV-活动'!$L:$L,'OTV-活动'!$L$6)</f>
        <v>0</v>
      </c>
      <c r="G57" s="129">
        <f>SUMIFS(Spotplan!$E:$E,Spotplan!$C:$C,Market!$C57,Spotplan!$A:$A,Market!$B$44)</f>
        <v>0</v>
      </c>
      <c r="H57" s="131" t="str">
        <f t="shared" si="81"/>
        <v>-</v>
      </c>
      <c r="I57" s="128">
        <f>SUMIFS('OTV-活动'!$N:$N,'OTV-活动'!$K:$K,Market!$B57,'OTV-活动'!$L:$L,'OTV-活动'!$L$6)</f>
        <v>0</v>
      </c>
      <c r="J57" s="129">
        <f>SUMIFS(Spotplan!$E:$E,Spotplan!$C:$C,Market!$C57,Spotplan!$A:$A,Market!$B$44)</f>
        <v>0</v>
      </c>
      <c r="K57" s="131" t="str">
        <f t="shared" si="82"/>
        <v>-</v>
      </c>
      <c r="L57" s="128">
        <f>SUMIFS('OTV-活动'!$N:$N,'OTV-活动'!$K:$K,Market!$B57,'OTV-活动'!$L:$L,'OTV-活动'!$L$6)</f>
        <v>0</v>
      </c>
      <c r="M57" s="129">
        <f>SUMIFS(Spotplan!$E:$E,Spotplan!$C:$C,Market!$C57,Spotplan!$A:$A,Market!$B$44)</f>
        <v>0</v>
      </c>
      <c r="N57" s="131" t="str">
        <f t="shared" si="83"/>
        <v>-</v>
      </c>
      <c r="O57" s="128">
        <f>SUMIFS('OTV-活动'!$O:$O,'OTV-活动'!$K:$K,Market!$B57,'OTV-活动'!$L:$L,'OTV-活动'!$L$6)</f>
        <v>0</v>
      </c>
      <c r="P57" s="131" t="str">
        <f t="shared" si="84"/>
        <v>-</v>
      </c>
      <c r="Q57" s="128">
        <f>SUMIFS('OTV-活动'!$N:$N,'OTV-活动'!$K:$K,Market!$B57,'OTV-活动'!$L:$L,'OTV-活动'!$L$7)</f>
        <v>0</v>
      </c>
      <c r="R57" s="131" t="str">
        <f t="shared" si="85"/>
        <v>-</v>
      </c>
      <c r="S57" s="128">
        <f>SUMIFS('OTV-活动'!$N:$N,'OTV-活动'!$K:$K,Market!$B57,'OTV-活动'!$L:$L,Market!$D$7)</f>
        <v>0</v>
      </c>
      <c r="T57" s="131" t="str">
        <f t="shared" si="86"/>
        <v>-</v>
      </c>
      <c r="U57" s="131"/>
      <c r="V57" s="131" t="str">
        <f t="shared" si="87"/>
        <v>-</v>
      </c>
      <c r="W57" s="109" t="str">
        <f t="shared" si="88"/>
        <v>-</v>
      </c>
      <c r="X57" s="128">
        <f>SUMIFS('OTV-活动'!$N:$N,'OTV-活动'!$K:$K,Market!$B57,'OTV-活动'!$L:$L,Market!$D$7)</f>
        <v>0</v>
      </c>
      <c r="Y57" s="131" t="str">
        <f t="shared" si="62"/>
        <v>-</v>
      </c>
      <c r="Z57" s="131"/>
      <c r="AA57" s="131" t="str">
        <f t="shared" si="89"/>
        <v>-</v>
      </c>
      <c r="AB57" s="109" t="str">
        <f t="shared" si="63"/>
        <v>-</v>
      </c>
      <c r="AC57" s="128">
        <f>SUMIFS('OTV-活动'!$P:$P,'OTV-活动'!$K:$K,Market!$B57,'OTV-活动'!$L:$L,'OTV-活动'!$L$6)</f>
        <v>0</v>
      </c>
      <c r="AD57" s="128">
        <f>SUMIFS('OTV-活动'!$P:$P,'OTV-活动'!$K:$K,Market!$B57,'OTV-活动'!$L:$L,'OTV-活动'!$L$7)</f>
        <v>0</v>
      </c>
      <c r="AE57" s="131" t="str">
        <f t="shared" si="90"/>
        <v>-</v>
      </c>
      <c r="AF57" s="128">
        <f>SUMIFS('OTV-活动'!$P:$P,'OTV-活动'!$K:$K,Market!$B57,'OTV-活动'!$L:$L,Market!$D$7)</f>
        <v>0</v>
      </c>
      <c r="AG57" s="131" t="str">
        <f t="shared" si="91"/>
        <v>-</v>
      </c>
      <c r="AH57" s="128">
        <f>SUMIFS('OTV-活动'!$P:$P,'OTV-活动'!$K:$K,Market!$B57,'OTV-活动'!$L:$L,Market!$D$7)</f>
        <v>0</v>
      </c>
      <c r="AI57" s="131" t="str">
        <f t="shared" si="92"/>
        <v>-</v>
      </c>
      <c r="AJ57" s="128">
        <f>SUMIFS('OTV-活动'!$Q:$Q,'OTV-活动'!$K:$K,Market!$B57,'OTV-活动'!$L:$L,Market!$D$7)</f>
        <v>0</v>
      </c>
      <c r="AK57" s="128">
        <f>SUMIFS('OTV-活动'!$R:$R,'OTV-活动'!$K:$K,Market!$B57,'OTV-活动'!$L:$L,Market!$D$7)</f>
        <v>0</v>
      </c>
      <c r="AL57" s="128">
        <f>SUMIFS('OTV-活动'!$S:$S,'OTV-活动'!$K:$K,Market!$B57,'OTV-活动'!$L:$L,Market!$D$7)</f>
        <v>0</v>
      </c>
      <c r="AM57" s="131" t="str">
        <f t="shared" si="64"/>
        <v>-</v>
      </c>
      <c r="AN57" s="131" t="str">
        <f t="shared" si="65"/>
        <v>-</v>
      </c>
      <c r="AO57" s="131" t="str">
        <f t="shared" si="66"/>
        <v>-</v>
      </c>
      <c r="AP57" s="132"/>
      <c r="AQ57" s="131" t="str">
        <f t="shared" si="67"/>
        <v>-</v>
      </c>
      <c r="AR57" s="131" t="str">
        <f t="shared" si="68"/>
        <v>-</v>
      </c>
      <c r="AS57" s="133" t="str">
        <f t="shared" si="69"/>
        <v xml:space="preserve"> </v>
      </c>
      <c r="AT57" s="133"/>
      <c r="AU57" s="134" t="str">
        <f t="shared" si="70"/>
        <v>-</v>
      </c>
      <c r="AV57" s="135">
        <f>IFERROR(SUMIFS(Cost!$M:$M,Cost!$E:$E,Market!$C57),"-")</f>
        <v>0</v>
      </c>
      <c r="AW57" s="136" t="str">
        <f t="shared" si="71"/>
        <v>-</v>
      </c>
      <c r="AX57" s="128">
        <f>SUMIFS('OTV-活动'!$N:$N,'OTV-活动'!$K:$K,Market!$B57,'OTV-活动'!$L:$L,'OTV-活动'!$L$7)</f>
        <v>0</v>
      </c>
      <c r="AY57" s="128">
        <f>SUMIFS('OTV-活动'!$N:$N,'OTV-活动'!$K:$K,Market!$B57,'OTV-活动'!$L:$L,Market!$D$7)</f>
        <v>0</v>
      </c>
      <c r="AZ57" s="131" t="str">
        <f t="shared" si="72"/>
        <v>-</v>
      </c>
      <c r="BA57" s="128">
        <f>SUMIFS('OTV-活动'!$N:$N,'OTV-活动'!$K:$K,Market!$B57,'OTV-活动'!$L:$L,Market!$D$7)</f>
        <v>0</v>
      </c>
      <c r="BB57" s="131" t="str">
        <f t="shared" si="73"/>
        <v>-</v>
      </c>
      <c r="BC57" s="128">
        <f>SUMIFS('OTV-活动'!$P:$P,'OTV-活动'!$K:$K,Market!$B57,'OTV-活动'!$L:$L,'OTV-活动'!$L$6)</f>
        <v>0</v>
      </c>
      <c r="BD57" s="128">
        <f>SUMIFS('OTV-活动'!$P:$P,'OTV-活动'!$K:$K,Market!$B57,'OTV-活动'!$L:$L,'OTV-活动'!$L$7)</f>
        <v>0</v>
      </c>
      <c r="BE57" s="128">
        <f>SUMIFS('OTV-活动'!$P:$P,'OTV-活动'!$K:$K,Market!$B57,'OTV-活动'!$L:$L,Market!$D$7)</f>
        <v>0</v>
      </c>
      <c r="BF57" s="131" t="str">
        <f t="shared" si="74"/>
        <v>-</v>
      </c>
      <c r="BG57" s="128">
        <f>SUMIFS('OTV-活动'!$P:$P,'OTV-活动'!$K:$K,Market!$B57,'OTV-活动'!$L:$L,Market!$D$7)</f>
        <v>0</v>
      </c>
      <c r="BH57" s="131" t="str">
        <f>IF(BG57=0,"-",BG57/#REF!)</f>
        <v>-</v>
      </c>
      <c r="BI57" s="128">
        <f>SUMIFS('OTV-活动'!$Q:$Q,'OTV-活动'!$K:$K,Market!$B57,'OTV-活动'!$L:$L,Market!$D$7)</f>
        <v>0</v>
      </c>
      <c r="BJ57" s="128">
        <f>SUMIFS('OTV-活动'!$R:$R,'OTV-活动'!$K:$K,Market!$B57,'OTV-活动'!$L:$L,Market!$D$7)</f>
        <v>0</v>
      </c>
      <c r="BK57" s="128">
        <f>SUMIFS('OTV-活动'!$S:$S,'OTV-活动'!$K:$K,Market!$B57,'OTV-活动'!$L:$L,Market!$D$7)</f>
        <v>0</v>
      </c>
      <c r="BL57" s="131" t="str">
        <f t="shared" si="75"/>
        <v>-</v>
      </c>
      <c r="BM57" s="131" t="str">
        <f t="shared" si="76"/>
        <v>-</v>
      </c>
      <c r="BN57" s="131" t="str">
        <f t="shared" si="77"/>
        <v>-</v>
      </c>
      <c r="BO57" s="134" t="str">
        <f t="shared" si="78"/>
        <v>-</v>
      </c>
      <c r="BP57" s="135">
        <f>IFERROR(SUMIFS(Cost!$M:$M,Cost!$E:$E,Market!$C57),"-")</f>
        <v>0</v>
      </c>
      <c r="BQ57" s="136" t="str">
        <f t="shared" si="79"/>
        <v>-</v>
      </c>
      <c r="BR57" s="131" t="e">
        <f t="shared" si="80"/>
        <v>#VALUE!</v>
      </c>
    </row>
    <row r="58" spans="1:70" ht="14.25" hidden="1" customHeight="1">
      <c r="A58" s="77"/>
      <c r="B58" s="89"/>
      <c r="C58" s="89"/>
      <c r="D58" s="128">
        <f>SUMIFS('OTV-活动'!$M:$M,'OTV-活动'!$K:$K,Market!$B58,'OTV-活动'!$L:$L,Market!$D$7)</f>
        <v>0</v>
      </c>
      <c r="E58" s="128">
        <f>SUMIFS('OTV-活动'!$M:$M,'OTV-活动'!$K:$K,Market!$B58,'OTV-活动'!$L:$L,Market!$D$7)</f>
        <v>0</v>
      </c>
      <c r="F58" s="128">
        <f>SUMIFS('OTV-活动'!$N:$N,'OTV-活动'!$K:$K,Market!$B58,'OTV-活动'!$L:$L,'OTV-活动'!$L$6)</f>
        <v>0</v>
      </c>
      <c r="G58" s="129">
        <f>SUMIFS(Spotplan!$E:$E,Spotplan!$C:$C,Market!$C58,Spotplan!$A:$A,Market!$B$44)</f>
        <v>0</v>
      </c>
      <c r="H58" s="131" t="str">
        <f t="shared" si="81"/>
        <v>-</v>
      </c>
      <c r="I58" s="128">
        <f>SUMIFS('OTV-活动'!$N:$N,'OTV-活动'!$K:$K,Market!$B58,'OTV-活动'!$L:$L,'OTV-活动'!$L$6)</f>
        <v>0</v>
      </c>
      <c r="J58" s="129">
        <f>SUMIFS(Spotplan!$E:$E,Spotplan!$C:$C,Market!$C58,Spotplan!$A:$A,Market!$B$44)</f>
        <v>0</v>
      </c>
      <c r="K58" s="131" t="str">
        <f t="shared" si="82"/>
        <v>-</v>
      </c>
      <c r="L58" s="128">
        <f>SUMIFS('OTV-活动'!$N:$N,'OTV-活动'!$K:$K,Market!$B58,'OTV-活动'!$L:$L,'OTV-活动'!$L$6)</f>
        <v>0</v>
      </c>
      <c r="M58" s="129">
        <f>SUMIFS(Spotplan!$E:$E,Spotplan!$C:$C,Market!$C58,Spotplan!$A:$A,Market!$B$44)</f>
        <v>0</v>
      </c>
      <c r="N58" s="131" t="str">
        <f t="shared" si="83"/>
        <v>-</v>
      </c>
      <c r="O58" s="128">
        <f>SUMIFS('OTV-活动'!$O:$O,'OTV-活动'!$K:$K,Market!$B58,'OTV-活动'!$L:$L,'OTV-活动'!$L$6)</f>
        <v>0</v>
      </c>
      <c r="P58" s="131" t="str">
        <f t="shared" si="84"/>
        <v>-</v>
      </c>
      <c r="Q58" s="128">
        <f>SUMIFS('OTV-活动'!$N:$N,'OTV-活动'!$K:$K,Market!$B58,'OTV-活动'!$L:$L,'OTV-活动'!$L$7)</f>
        <v>0</v>
      </c>
      <c r="R58" s="131" t="str">
        <f t="shared" si="85"/>
        <v>-</v>
      </c>
      <c r="S58" s="128">
        <f>SUMIFS('OTV-活动'!$N:$N,'OTV-活动'!$K:$K,Market!$B58,'OTV-活动'!$L:$L,Market!$D$7)</f>
        <v>0</v>
      </c>
      <c r="T58" s="131" t="str">
        <f t="shared" si="86"/>
        <v>-</v>
      </c>
      <c r="U58" s="131"/>
      <c r="V58" s="131" t="str">
        <f t="shared" si="87"/>
        <v>-</v>
      </c>
      <c r="W58" s="109" t="str">
        <f t="shared" si="88"/>
        <v>-</v>
      </c>
      <c r="X58" s="128">
        <f>SUMIFS('OTV-活动'!$N:$N,'OTV-活动'!$K:$K,Market!$B58,'OTV-活动'!$L:$L,Market!$D$7)</f>
        <v>0</v>
      </c>
      <c r="Y58" s="131" t="str">
        <f t="shared" si="62"/>
        <v>-</v>
      </c>
      <c r="Z58" s="131"/>
      <c r="AA58" s="131" t="str">
        <f t="shared" si="89"/>
        <v>-</v>
      </c>
      <c r="AB58" s="109" t="str">
        <f t="shared" si="63"/>
        <v>-</v>
      </c>
      <c r="AC58" s="128">
        <f>SUMIFS('OTV-活动'!$P:$P,'OTV-活动'!$K:$K,Market!$B58,'OTV-活动'!$L:$L,'OTV-活动'!$L$6)</f>
        <v>0</v>
      </c>
      <c r="AD58" s="128">
        <f>SUMIFS('OTV-活动'!$P:$P,'OTV-活动'!$K:$K,Market!$B58,'OTV-活动'!$L:$L,'OTV-活动'!$L$7)</f>
        <v>0</v>
      </c>
      <c r="AE58" s="131" t="str">
        <f t="shared" si="90"/>
        <v>-</v>
      </c>
      <c r="AF58" s="128">
        <f>SUMIFS('OTV-活动'!$P:$P,'OTV-活动'!$K:$K,Market!$B58,'OTV-活动'!$L:$L,Market!$D$7)</f>
        <v>0</v>
      </c>
      <c r="AG58" s="131" t="str">
        <f t="shared" si="91"/>
        <v>-</v>
      </c>
      <c r="AH58" s="128">
        <f>SUMIFS('OTV-活动'!$P:$P,'OTV-活动'!$K:$K,Market!$B58,'OTV-活动'!$L:$L,Market!$D$7)</f>
        <v>0</v>
      </c>
      <c r="AI58" s="131" t="str">
        <f t="shared" si="92"/>
        <v>-</v>
      </c>
      <c r="AJ58" s="128">
        <f>SUMIFS('OTV-活动'!$Q:$Q,'OTV-活动'!$K:$K,Market!$B58,'OTV-活动'!$L:$L,Market!$D$7)</f>
        <v>0</v>
      </c>
      <c r="AK58" s="128">
        <f>SUMIFS('OTV-活动'!$R:$R,'OTV-活动'!$K:$K,Market!$B58,'OTV-活动'!$L:$L,Market!$D$7)</f>
        <v>0</v>
      </c>
      <c r="AL58" s="128">
        <f>SUMIFS('OTV-活动'!$S:$S,'OTV-活动'!$K:$K,Market!$B58,'OTV-活动'!$L:$L,Market!$D$7)</f>
        <v>0</v>
      </c>
      <c r="AM58" s="131" t="str">
        <f t="shared" si="64"/>
        <v>-</v>
      </c>
      <c r="AN58" s="131" t="str">
        <f t="shared" si="65"/>
        <v>-</v>
      </c>
      <c r="AO58" s="131" t="str">
        <f t="shared" si="66"/>
        <v>-</v>
      </c>
      <c r="AP58" s="132"/>
      <c r="AQ58" s="131" t="str">
        <f t="shared" si="67"/>
        <v>-</v>
      </c>
      <c r="AR58" s="131" t="str">
        <f t="shared" si="68"/>
        <v>-</v>
      </c>
      <c r="AS58" s="133" t="str">
        <f t="shared" si="69"/>
        <v xml:space="preserve"> </v>
      </c>
      <c r="AT58" s="133"/>
      <c r="AU58" s="134" t="str">
        <f t="shared" si="70"/>
        <v>-</v>
      </c>
      <c r="AV58" s="135">
        <f>IFERROR(SUMIFS(Cost!$M:$M,Cost!$E:$E,Market!$C58),"-")</f>
        <v>0</v>
      </c>
      <c r="AW58" s="136" t="str">
        <f t="shared" si="71"/>
        <v>-</v>
      </c>
      <c r="AX58" s="128">
        <f>SUMIFS('OTV-活动'!$N:$N,'OTV-活动'!$K:$K,Market!$B58,'OTV-活动'!$L:$L,'OTV-活动'!$L$7)</f>
        <v>0</v>
      </c>
      <c r="AY58" s="128">
        <f>SUMIFS('OTV-活动'!$N:$N,'OTV-活动'!$K:$K,Market!$B58,'OTV-活动'!$L:$L,Market!$D$7)</f>
        <v>0</v>
      </c>
      <c r="AZ58" s="131" t="str">
        <f t="shared" si="72"/>
        <v>-</v>
      </c>
      <c r="BA58" s="128">
        <f>SUMIFS('OTV-活动'!$N:$N,'OTV-活动'!$K:$K,Market!$B58,'OTV-活动'!$L:$L,Market!$D$7)</f>
        <v>0</v>
      </c>
      <c r="BB58" s="131" t="str">
        <f t="shared" si="73"/>
        <v>-</v>
      </c>
      <c r="BC58" s="128">
        <f>SUMIFS('OTV-活动'!$P:$P,'OTV-活动'!$K:$K,Market!$B58,'OTV-活动'!$L:$L,'OTV-活动'!$L$6)</f>
        <v>0</v>
      </c>
      <c r="BD58" s="128">
        <f>SUMIFS('OTV-活动'!$P:$P,'OTV-活动'!$K:$K,Market!$B58,'OTV-活动'!$L:$L,'OTV-活动'!$L$7)</f>
        <v>0</v>
      </c>
      <c r="BE58" s="128">
        <f>SUMIFS('OTV-活动'!$P:$P,'OTV-活动'!$K:$K,Market!$B58,'OTV-活动'!$L:$L,Market!$D$7)</f>
        <v>0</v>
      </c>
      <c r="BF58" s="131" t="str">
        <f t="shared" si="74"/>
        <v>-</v>
      </c>
      <c r="BG58" s="128">
        <f>SUMIFS('OTV-活动'!$P:$P,'OTV-活动'!$K:$K,Market!$B58,'OTV-活动'!$L:$L,Market!$D$7)</f>
        <v>0</v>
      </c>
      <c r="BH58" s="131" t="str">
        <f>IF(BG58=0,"-",BG58/#REF!)</f>
        <v>-</v>
      </c>
      <c r="BI58" s="128">
        <f>SUMIFS('OTV-活动'!$Q:$Q,'OTV-活动'!$K:$K,Market!$B58,'OTV-活动'!$L:$L,Market!$D$7)</f>
        <v>0</v>
      </c>
      <c r="BJ58" s="128">
        <f>SUMIFS('OTV-活动'!$R:$R,'OTV-活动'!$K:$K,Market!$B58,'OTV-活动'!$L:$L,Market!$D$7)</f>
        <v>0</v>
      </c>
      <c r="BK58" s="128">
        <f>SUMIFS('OTV-活动'!$S:$S,'OTV-活动'!$K:$K,Market!$B58,'OTV-活动'!$L:$L,Market!$D$7)</f>
        <v>0</v>
      </c>
      <c r="BL58" s="131" t="str">
        <f t="shared" si="75"/>
        <v>-</v>
      </c>
      <c r="BM58" s="131" t="str">
        <f t="shared" si="76"/>
        <v>-</v>
      </c>
      <c r="BN58" s="131" t="str">
        <f t="shared" si="77"/>
        <v>-</v>
      </c>
      <c r="BO58" s="134" t="str">
        <f t="shared" si="78"/>
        <v>-</v>
      </c>
      <c r="BP58" s="135">
        <f>IFERROR(SUMIFS(Cost!$M:$M,Cost!$E:$E,Market!$C58),"-")</f>
        <v>0</v>
      </c>
      <c r="BQ58" s="136" t="str">
        <f t="shared" si="79"/>
        <v>-</v>
      </c>
      <c r="BR58" s="131" t="e">
        <f t="shared" si="80"/>
        <v>#VALUE!</v>
      </c>
    </row>
    <row r="59" spans="1:70" ht="14.25" hidden="1" customHeight="1">
      <c r="A59" s="77"/>
      <c r="B59" s="89"/>
      <c r="C59" s="89"/>
      <c r="D59" s="128">
        <f>SUMIFS('OTV-活动'!$M:$M,'OTV-活动'!$K:$K,Market!$B59,'OTV-活动'!$L:$L,Market!$D$7)</f>
        <v>0</v>
      </c>
      <c r="E59" s="128">
        <f>SUMIFS('OTV-活动'!$M:$M,'OTV-活动'!$K:$K,Market!$B59,'OTV-活动'!$L:$L,Market!$D$7)</f>
        <v>0</v>
      </c>
      <c r="F59" s="128">
        <f>SUMIFS('OTV-活动'!$N:$N,'OTV-活动'!$K:$K,Market!$B59,'OTV-活动'!$L:$L,'OTV-活动'!$L$6)</f>
        <v>0</v>
      </c>
      <c r="G59" s="129">
        <f>SUMIFS(Spotplan!$E:$E,Spotplan!$C:$C,Market!$C59,Spotplan!$A:$A,Market!$B$44)</f>
        <v>0</v>
      </c>
      <c r="H59" s="131" t="str">
        <f t="shared" si="81"/>
        <v>-</v>
      </c>
      <c r="I59" s="128">
        <f>SUMIFS('OTV-活动'!$N:$N,'OTV-活动'!$K:$K,Market!$B59,'OTV-活动'!$L:$L,'OTV-活动'!$L$6)</f>
        <v>0</v>
      </c>
      <c r="J59" s="129">
        <f>SUMIFS(Spotplan!$E:$E,Spotplan!$C:$C,Market!$C59,Spotplan!$A:$A,Market!$B$44)</f>
        <v>0</v>
      </c>
      <c r="K59" s="131" t="str">
        <f t="shared" si="82"/>
        <v>-</v>
      </c>
      <c r="L59" s="128">
        <f>SUMIFS('OTV-活动'!$N:$N,'OTV-活动'!$K:$K,Market!$B59,'OTV-活动'!$L:$L,'OTV-活动'!$L$6)</f>
        <v>0</v>
      </c>
      <c r="M59" s="129">
        <f>SUMIFS(Spotplan!$E:$E,Spotplan!$C:$C,Market!$C59,Spotplan!$A:$A,Market!$B$44)</f>
        <v>0</v>
      </c>
      <c r="N59" s="131" t="str">
        <f t="shared" si="83"/>
        <v>-</v>
      </c>
      <c r="O59" s="128">
        <f>SUMIFS('OTV-活动'!$O:$O,'OTV-活动'!$K:$K,Market!$B59,'OTV-活动'!$L:$L,'OTV-活动'!$L$6)</f>
        <v>0</v>
      </c>
      <c r="P59" s="131" t="str">
        <f t="shared" si="84"/>
        <v>-</v>
      </c>
      <c r="Q59" s="128">
        <f>SUMIFS('OTV-活动'!$N:$N,'OTV-活动'!$K:$K,Market!$B59,'OTV-活动'!$L:$L,'OTV-活动'!$L$7)</f>
        <v>0</v>
      </c>
      <c r="R59" s="131" t="str">
        <f t="shared" si="85"/>
        <v>-</v>
      </c>
      <c r="S59" s="128">
        <f>SUMIFS('OTV-活动'!$N:$N,'OTV-活动'!$K:$K,Market!$B59,'OTV-活动'!$L:$L,Market!$D$7)</f>
        <v>0</v>
      </c>
      <c r="T59" s="131" t="str">
        <f t="shared" si="86"/>
        <v>-</v>
      </c>
      <c r="U59" s="131"/>
      <c r="V59" s="131" t="str">
        <f t="shared" si="87"/>
        <v>-</v>
      </c>
      <c r="W59" s="109" t="str">
        <f t="shared" si="88"/>
        <v>-</v>
      </c>
      <c r="X59" s="128">
        <f>SUMIFS('OTV-活动'!$N:$N,'OTV-活动'!$K:$K,Market!$B59,'OTV-活动'!$L:$L,Market!$D$7)</f>
        <v>0</v>
      </c>
      <c r="Y59" s="131" t="str">
        <f t="shared" si="62"/>
        <v>-</v>
      </c>
      <c r="Z59" s="131"/>
      <c r="AA59" s="131" t="str">
        <f t="shared" si="89"/>
        <v>-</v>
      </c>
      <c r="AB59" s="109" t="str">
        <f t="shared" si="63"/>
        <v>-</v>
      </c>
      <c r="AC59" s="128">
        <f>SUMIFS('OTV-活动'!$P:$P,'OTV-活动'!$K:$K,Market!$B59,'OTV-活动'!$L:$L,'OTV-活动'!$L$6)</f>
        <v>0</v>
      </c>
      <c r="AD59" s="128">
        <f>SUMIFS('OTV-活动'!$P:$P,'OTV-活动'!$K:$K,Market!$B59,'OTV-活动'!$L:$L,'OTV-活动'!$L$7)</f>
        <v>0</v>
      </c>
      <c r="AE59" s="131" t="str">
        <f t="shared" si="90"/>
        <v>-</v>
      </c>
      <c r="AF59" s="128">
        <f>SUMIFS('OTV-活动'!$P:$P,'OTV-活动'!$K:$K,Market!$B59,'OTV-活动'!$L:$L,Market!$D$7)</f>
        <v>0</v>
      </c>
      <c r="AG59" s="131" t="str">
        <f t="shared" si="91"/>
        <v>-</v>
      </c>
      <c r="AH59" s="128">
        <f>SUMIFS('OTV-活动'!$P:$P,'OTV-活动'!$K:$K,Market!$B59,'OTV-活动'!$L:$L,Market!$D$7)</f>
        <v>0</v>
      </c>
      <c r="AI59" s="131" t="str">
        <f t="shared" si="92"/>
        <v>-</v>
      </c>
      <c r="AJ59" s="128">
        <f>SUMIFS('OTV-活动'!$Q:$Q,'OTV-活动'!$K:$K,Market!$B59,'OTV-活动'!$L:$L,Market!$D$7)</f>
        <v>0</v>
      </c>
      <c r="AK59" s="128">
        <f>SUMIFS('OTV-活动'!$R:$R,'OTV-活动'!$K:$K,Market!$B59,'OTV-活动'!$L:$L,Market!$D$7)</f>
        <v>0</v>
      </c>
      <c r="AL59" s="128">
        <f>SUMIFS('OTV-活动'!$S:$S,'OTV-活动'!$K:$K,Market!$B59,'OTV-活动'!$L:$L,Market!$D$7)</f>
        <v>0</v>
      </c>
      <c r="AM59" s="131" t="str">
        <f t="shared" si="64"/>
        <v>-</v>
      </c>
      <c r="AN59" s="131" t="str">
        <f t="shared" si="65"/>
        <v>-</v>
      </c>
      <c r="AO59" s="131" t="str">
        <f t="shared" si="66"/>
        <v>-</v>
      </c>
      <c r="AP59" s="132"/>
      <c r="AQ59" s="131" t="str">
        <f t="shared" si="67"/>
        <v>-</v>
      </c>
      <c r="AR59" s="131" t="str">
        <f t="shared" si="68"/>
        <v>-</v>
      </c>
      <c r="AS59" s="133" t="str">
        <f t="shared" si="69"/>
        <v xml:space="preserve"> </v>
      </c>
      <c r="AT59" s="133"/>
      <c r="AU59" s="134" t="str">
        <f t="shared" si="70"/>
        <v>-</v>
      </c>
      <c r="AV59" s="135">
        <f>IFERROR(SUMIFS(Cost!$M:$M,Cost!$E:$E,Market!$C59),"-")</f>
        <v>0</v>
      </c>
      <c r="AW59" s="136" t="str">
        <f t="shared" si="71"/>
        <v>-</v>
      </c>
      <c r="AX59" s="128">
        <f>SUMIFS('OTV-活动'!$N:$N,'OTV-活动'!$K:$K,Market!$B59,'OTV-活动'!$L:$L,'OTV-活动'!$L$7)</f>
        <v>0</v>
      </c>
      <c r="AY59" s="128">
        <f>SUMIFS('OTV-活动'!$N:$N,'OTV-活动'!$K:$K,Market!$B59,'OTV-活动'!$L:$L,Market!$D$7)</f>
        <v>0</v>
      </c>
      <c r="AZ59" s="131" t="str">
        <f t="shared" si="72"/>
        <v>-</v>
      </c>
      <c r="BA59" s="128">
        <f>SUMIFS('OTV-活动'!$N:$N,'OTV-活动'!$K:$K,Market!$B59,'OTV-活动'!$L:$L,Market!$D$7)</f>
        <v>0</v>
      </c>
      <c r="BB59" s="131" t="str">
        <f t="shared" si="73"/>
        <v>-</v>
      </c>
      <c r="BC59" s="128">
        <f>SUMIFS('OTV-活动'!$P:$P,'OTV-活动'!$K:$K,Market!$B59,'OTV-活动'!$L:$L,'OTV-活动'!$L$6)</f>
        <v>0</v>
      </c>
      <c r="BD59" s="128">
        <f>SUMIFS('OTV-活动'!$P:$P,'OTV-活动'!$K:$K,Market!$B59,'OTV-活动'!$L:$L,'OTV-活动'!$L$7)</f>
        <v>0</v>
      </c>
      <c r="BE59" s="128">
        <f>SUMIFS('OTV-活动'!$P:$P,'OTV-活动'!$K:$K,Market!$B59,'OTV-活动'!$L:$L,Market!$D$7)</f>
        <v>0</v>
      </c>
      <c r="BF59" s="131" t="str">
        <f t="shared" si="74"/>
        <v>-</v>
      </c>
      <c r="BG59" s="128">
        <f>SUMIFS('OTV-活动'!$P:$P,'OTV-活动'!$K:$K,Market!$B59,'OTV-活动'!$L:$L,Market!$D$7)</f>
        <v>0</v>
      </c>
      <c r="BH59" s="131" t="str">
        <f>IF(BG59=0,"-",BG59/#REF!)</f>
        <v>-</v>
      </c>
      <c r="BI59" s="128">
        <f>SUMIFS('OTV-活动'!$Q:$Q,'OTV-活动'!$K:$K,Market!$B59,'OTV-活动'!$L:$L,Market!$D$7)</f>
        <v>0</v>
      </c>
      <c r="BJ59" s="128">
        <f>SUMIFS('OTV-活动'!$R:$R,'OTV-活动'!$K:$K,Market!$B59,'OTV-活动'!$L:$L,Market!$D$7)</f>
        <v>0</v>
      </c>
      <c r="BK59" s="128">
        <f>SUMIFS('OTV-活动'!$S:$S,'OTV-活动'!$K:$K,Market!$B59,'OTV-活动'!$L:$L,Market!$D$7)</f>
        <v>0</v>
      </c>
      <c r="BL59" s="131" t="str">
        <f t="shared" si="75"/>
        <v>-</v>
      </c>
      <c r="BM59" s="131" t="str">
        <f t="shared" si="76"/>
        <v>-</v>
      </c>
      <c r="BN59" s="131" t="str">
        <f t="shared" si="77"/>
        <v>-</v>
      </c>
      <c r="BO59" s="134" t="str">
        <f t="shared" si="78"/>
        <v>-</v>
      </c>
      <c r="BP59" s="135">
        <f>IFERROR(SUMIFS(Cost!$M:$M,Cost!$E:$E,Market!$C59),"-")</f>
        <v>0</v>
      </c>
      <c r="BQ59" s="136" t="str">
        <f t="shared" si="79"/>
        <v>-</v>
      </c>
      <c r="BR59" s="131" t="e">
        <f t="shared" si="80"/>
        <v>#VALUE!</v>
      </c>
    </row>
    <row r="60" spans="1:70" ht="14.25" hidden="1" customHeight="1">
      <c r="A60" s="77"/>
      <c r="B60" s="89"/>
      <c r="C60" s="89"/>
      <c r="D60" s="128">
        <f>SUMIFS('OTV-活动'!$M:$M,'OTV-活动'!$K:$K,Market!$B60,'OTV-活动'!$L:$L,Market!$D$7)</f>
        <v>0</v>
      </c>
      <c r="E60" s="128">
        <f>SUMIFS('OTV-活动'!$M:$M,'OTV-活动'!$K:$K,Market!$B60,'OTV-活动'!$L:$L,Market!$D$7)</f>
        <v>0</v>
      </c>
      <c r="F60" s="128">
        <f>SUMIFS('OTV-活动'!$N:$N,'OTV-活动'!$K:$K,Market!$B60,'OTV-活动'!$L:$L,'OTV-活动'!$L$6)</f>
        <v>0</v>
      </c>
      <c r="G60" s="129">
        <f>SUMIFS(Spotplan!$E:$E,Spotplan!$C:$C,Market!$C60,Spotplan!$A:$A,Market!$B$44)</f>
        <v>0</v>
      </c>
      <c r="H60" s="131" t="str">
        <f t="shared" si="81"/>
        <v>-</v>
      </c>
      <c r="I60" s="128">
        <f>SUMIFS('OTV-活动'!$N:$N,'OTV-活动'!$K:$K,Market!$B60,'OTV-活动'!$L:$L,'OTV-活动'!$L$6)</f>
        <v>0</v>
      </c>
      <c r="J60" s="129">
        <f>SUMIFS(Spotplan!$E:$E,Spotplan!$C:$C,Market!$C60,Spotplan!$A:$A,Market!$B$44)</f>
        <v>0</v>
      </c>
      <c r="K60" s="131" t="str">
        <f t="shared" si="82"/>
        <v>-</v>
      </c>
      <c r="L60" s="128">
        <f>SUMIFS('OTV-活动'!$N:$N,'OTV-活动'!$K:$K,Market!$B60,'OTV-活动'!$L:$L,'OTV-活动'!$L$6)</f>
        <v>0</v>
      </c>
      <c r="M60" s="129">
        <f>SUMIFS(Spotplan!$E:$E,Spotplan!$C:$C,Market!$C60,Spotplan!$A:$A,Market!$B$44)</f>
        <v>0</v>
      </c>
      <c r="N60" s="131" t="str">
        <f t="shared" si="83"/>
        <v>-</v>
      </c>
      <c r="O60" s="128">
        <f>SUMIFS('OTV-活动'!$O:$O,'OTV-活动'!$K:$K,Market!$B60,'OTV-活动'!$L:$L,'OTV-活动'!$L$6)</f>
        <v>0</v>
      </c>
      <c r="P60" s="131" t="str">
        <f t="shared" si="84"/>
        <v>-</v>
      </c>
      <c r="Q60" s="128">
        <f>SUMIFS('OTV-活动'!$N:$N,'OTV-活动'!$K:$K,Market!$B60,'OTV-活动'!$L:$L,'OTV-活动'!$L$7)</f>
        <v>0</v>
      </c>
      <c r="R60" s="131" t="str">
        <f t="shared" si="85"/>
        <v>-</v>
      </c>
      <c r="S60" s="128">
        <f>SUMIFS('OTV-活动'!$N:$N,'OTV-活动'!$K:$K,Market!$B60,'OTV-活动'!$L:$L,Market!$D$7)</f>
        <v>0</v>
      </c>
      <c r="T60" s="131" t="str">
        <f t="shared" si="86"/>
        <v>-</v>
      </c>
      <c r="U60" s="131"/>
      <c r="V60" s="131" t="str">
        <f t="shared" si="87"/>
        <v>-</v>
      </c>
      <c r="W60" s="109" t="str">
        <f t="shared" si="88"/>
        <v>-</v>
      </c>
      <c r="X60" s="128">
        <f>SUMIFS('OTV-活动'!$N:$N,'OTV-活动'!$K:$K,Market!$B60,'OTV-活动'!$L:$L,Market!$D$7)</f>
        <v>0</v>
      </c>
      <c r="Y60" s="131" t="str">
        <f t="shared" si="62"/>
        <v>-</v>
      </c>
      <c r="Z60" s="131"/>
      <c r="AA60" s="131" t="str">
        <f t="shared" si="89"/>
        <v>-</v>
      </c>
      <c r="AB60" s="109" t="str">
        <f t="shared" si="63"/>
        <v>-</v>
      </c>
      <c r="AC60" s="128">
        <f>SUMIFS('OTV-活动'!$P:$P,'OTV-活动'!$K:$K,Market!$B60,'OTV-活动'!$L:$L,'OTV-活动'!$L$6)</f>
        <v>0</v>
      </c>
      <c r="AD60" s="128">
        <f>SUMIFS('OTV-活动'!$P:$P,'OTV-活动'!$K:$K,Market!$B60,'OTV-活动'!$L:$L,'OTV-活动'!$L$7)</f>
        <v>0</v>
      </c>
      <c r="AE60" s="131" t="str">
        <f t="shared" si="90"/>
        <v>-</v>
      </c>
      <c r="AF60" s="128">
        <f>SUMIFS('OTV-活动'!$P:$P,'OTV-活动'!$K:$K,Market!$B60,'OTV-活动'!$L:$L,Market!$D$7)</f>
        <v>0</v>
      </c>
      <c r="AG60" s="131" t="str">
        <f t="shared" si="91"/>
        <v>-</v>
      </c>
      <c r="AH60" s="128">
        <f>SUMIFS('OTV-活动'!$P:$P,'OTV-活动'!$K:$K,Market!$B60,'OTV-活动'!$L:$L,Market!$D$7)</f>
        <v>0</v>
      </c>
      <c r="AI60" s="131" t="str">
        <f t="shared" si="92"/>
        <v>-</v>
      </c>
      <c r="AJ60" s="128">
        <f>SUMIFS('OTV-活动'!$Q:$Q,'OTV-活动'!$K:$K,Market!$B60,'OTV-活动'!$L:$L,Market!$D$7)</f>
        <v>0</v>
      </c>
      <c r="AK60" s="128">
        <f>SUMIFS('OTV-活动'!$R:$R,'OTV-活动'!$K:$K,Market!$B60,'OTV-活动'!$L:$L,Market!$D$7)</f>
        <v>0</v>
      </c>
      <c r="AL60" s="128">
        <f>SUMIFS('OTV-活动'!$S:$S,'OTV-活动'!$K:$K,Market!$B60,'OTV-活动'!$L:$L,Market!$D$7)</f>
        <v>0</v>
      </c>
      <c r="AM60" s="131" t="str">
        <f t="shared" si="64"/>
        <v>-</v>
      </c>
      <c r="AN60" s="131" t="str">
        <f t="shared" si="65"/>
        <v>-</v>
      </c>
      <c r="AO60" s="131" t="str">
        <f t="shared" si="66"/>
        <v>-</v>
      </c>
      <c r="AP60" s="132"/>
      <c r="AQ60" s="131" t="str">
        <f t="shared" si="67"/>
        <v>-</v>
      </c>
      <c r="AR60" s="131" t="str">
        <f t="shared" si="68"/>
        <v>-</v>
      </c>
      <c r="AS60" s="133" t="str">
        <f t="shared" si="69"/>
        <v xml:space="preserve"> </v>
      </c>
      <c r="AT60" s="133"/>
      <c r="AU60" s="134" t="str">
        <f t="shared" si="70"/>
        <v>-</v>
      </c>
      <c r="AV60" s="135">
        <f>IFERROR(SUMIFS(Cost!$M:$M,Cost!$E:$E,Market!$C60),"-")</f>
        <v>0</v>
      </c>
      <c r="AW60" s="136" t="str">
        <f t="shared" si="71"/>
        <v>-</v>
      </c>
      <c r="AX60" s="128">
        <f>SUMIFS('OTV-活动'!$N:$N,'OTV-活动'!$K:$K,Market!$B60,'OTV-活动'!$L:$L,'OTV-活动'!$L$7)</f>
        <v>0</v>
      </c>
      <c r="AY60" s="128">
        <f>SUMIFS('OTV-活动'!$N:$N,'OTV-活动'!$K:$K,Market!$B60,'OTV-活动'!$L:$L,Market!$D$7)</f>
        <v>0</v>
      </c>
      <c r="AZ60" s="131" t="str">
        <f t="shared" si="72"/>
        <v>-</v>
      </c>
      <c r="BA60" s="128">
        <f>SUMIFS('OTV-活动'!$N:$N,'OTV-活动'!$K:$K,Market!$B60,'OTV-活动'!$L:$L,Market!$D$7)</f>
        <v>0</v>
      </c>
      <c r="BB60" s="131" t="str">
        <f t="shared" si="73"/>
        <v>-</v>
      </c>
      <c r="BC60" s="128">
        <f>SUMIFS('OTV-活动'!$P:$P,'OTV-活动'!$K:$K,Market!$B60,'OTV-活动'!$L:$L,'OTV-活动'!$L$6)</f>
        <v>0</v>
      </c>
      <c r="BD60" s="128">
        <f>SUMIFS('OTV-活动'!$P:$P,'OTV-活动'!$K:$K,Market!$B60,'OTV-活动'!$L:$L,'OTV-活动'!$L$7)</f>
        <v>0</v>
      </c>
      <c r="BE60" s="128">
        <f>SUMIFS('OTV-活动'!$P:$P,'OTV-活动'!$K:$K,Market!$B60,'OTV-活动'!$L:$L,Market!$D$7)</f>
        <v>0</v>
      </c>
      <c r="BF60" s="131" t="str">
        <f t="shared" si="74"/>
        <v>-</v>
      </c>
      <c r="BG60" s="128">
        <f>SUMIFS('OTV-活动'!$P:$P,'OTV-活动'!$K:$K,Market!$B60,'OTV-活动'!$L:$L,Market!$D$7)</f>
        <v>0</v>
      </c>
      <c r="BH60" s="131" t="str">
        <f>IF(BG60=0,"-",BG60/#REF!)</f>
        <v>-</v>
      </c>
      <c r="BI60" s="128">
        <f>SUMIFS('OTV-活动'!$Q:$Q,'OTV-活动'!$K:$K,Market!$B60,'OTV-活动'!$L:$L,Market!$D$7)</f>
        <v>0</v>
      </c>
      <c r="BJ60" s="128">
        <f>SUMIFS('OTV-活动'!$R:$R,'OTV-活动'!$K:$K,Market!$B60,'OTV-活动'!$L:$L,Market!$D$7)</f>
        <v>0</v>
      </c>
      <c r="BK60" s="128">
        <f>SUMIFS('OTV-活动'!$S:$S,'OTV-活动'!$K:$K,Market!$B60,'OTV-活动'!$L:$L,Market!$D$7)</f>
        <v>0</v>
      </c>
      <c r="BL60" s="131" t="str">
        <f t="shared" si="75"/>
        <v>-</v>
      </c>
      <c r="BM60" s="131" t="str">
        <f t="shared" si="76"/>
        <v>-</v>
      </c>
      <c r="BN60" s="131" t="str">
        <f t="shared" si="77"/>
        <v>-</v>
      </c>
      <c r="BO60" s="134" t="str">
        <f t="shared" si="78"/>
        <v>-</v>
      </c>
      <c r="BP60" s="135">
        <f>IFERROR(SUMIFS(Cost!$M:$M,Cost!$E:$E,Market!$C60),"-")</f>
        <v>0</v>
      </c>
      <c r="BQ60" s="136" t="str">
        <f t="shared" si="79"/>
        <v>-</v>
      </c>
      <c r="BR60" s="131" t="e">
        <f t="shared" si="80"/>
        <v>#VALUE!</v>
      </c>
    </row>
    <row r="61" spans="1:70" ht="14.25" hidden="1" customHeight="1">
      <c r="A61" s="77"/>
      <c r="B61" s="89"/>
      <c r="C61" s="89"/>
      <c r="D61" s="128">
        <f>SUMIFS('OTV-活动'!$M:$M,'OTV-活动'!$K:$K,Market!$B61,'OTV-活动'!$L:$L,Market!$D$7)</f>
        <v>0</v>
      </c>
      <c r="E61" s="128">
        <f>SUMIFS('OTV-活动'!$M:$M,'OTV-活动'!$K:$K,Market!$B61,'OTV-活动'!$L:$L,Market!$D$7)</f>
        <v>0</v>
      </c>
      <c r="F61" s="128">
        <f>SUMIFS('OTV-活动'!$N:$N,'OTV-活动'!$K:$K,Market!$B61,'OTV-活动'!$L:$L,'OTV-活动'!$L$6)</f>
        <v>0</v>
      </c>
      <c r="G61" s="129">
        <f>SUMIFS(Spotplan!$E:$E,Spotplan!$C:$C,Market!$C61,Spotplan!$A:$A,Market!$B$44)</f>
        <v>0</v>
      </c>
      <c r="H61" s="131" t="str">
        <f t="shared" si="81"/>
        <v>-</v>
      </c>
      <c r="I61" s="128">
        <f>SUMIFS('OTV-活动'!$N:$N,'OTV-活动'!$K:$K,Market!$B61,'OTV-活动'!$L:$L,'OTV-活动'!$L$6)</f>
        <v>0</v>
      </c>
      <c r="J61" s="129">
        <f>SUMIFS(Spotplan!$E:$E,Spotplan!$C:$C,Market!$C61,Spotplan!$A:$A,Market!$B$44)</f>
        <v>0</v>
      </c>
      <c r="K61" s="131" t="str">
        <f t="shared" si="82"/>
        <v>-</v>
      </c>
      <c r="L61" s="128">
        <f>SUMIFS('OTV-活动'!$N:$N,'OTV-活动'!$K:$K,Market!$B61,'OTV-活动'!$L:$L,'OTV-活动'!$L$6)</f>
        <v>0</v>
      </c>
      <c r="M61" s="129">
        <f>SUMIFS(Spotplan!$E:$E,Spotplan!$C:$C,Market!$C61,Spotplan!$A:$A,Market!$B$44)</f>
        <v>0</v>
      </c>
      <c r="N61" s="131" t="str">
        <f t="shared" si="83"/>
        <v>-</v>
      </c>
      <c r="O61" s="128">
        <f>SUMIFS('OTV-活动'!$O:$O,'OTV-活动'!$K:$K,Market!$B61,'OTV-活动'!$L:$L,'OTV-活动'!$L$6)</f>
        <v>0</v>
      </c>
      <c r="P61" s="131" t="str">
        <f t="shared" si="84"/>
        <v>-</v>
      </c>
      <c r="Q61" s="128">
        <f>SUMIFS('OTV-活动'!$N:$N,'OTV-活动'!$K:$K,Market!$B61,'OTV-活动'!$L:$L,'OTV-活动'!$L$7)</f>
        <v>0</v>
      </c>
      <c r="R61" s="131" t="str">
        <f t="shared" si="85"/>
        <v>-</v>
      </c>
      <c r="S61" s="128">
        <f>SUMIFS('OTV-活动'!$N:$N,'OTV-活动'!$K:$K,Market!$B61,'OTV-活动'!$L:$L,Market!$D$7)</f>
        <v>0</v>
      </c>
      <c r="T61" s="131" t="str">
        <f t="shared" si="86"/>
        <v>-</v>
      </c>
      <c r="U61" s="131"/>
      <c r="V61" s="131" t="str">
        <f t="shared" si="87"/>
        <v>-</v>
      </c>
      <c r="W61" s="109" t="str">
        <f t="shared" si="88"/>
        <v>-</v>
      </c>
      <c r="X61" s="128">
        <f>SUMIFS('OTV-活动'!$N:$N,'OTV-活动'!$K:$K,Market!$B61,'OTV-活动'!$L:$L,Market!$D$7)</f>
        <v>0</v>
      </c>
      <c r="Y61" s="131" t="str">
        <f t="shared" si="62"/>
        <v>-</v>
      </c>
      <c r="Z61" s="131"/>
      <c r="AA61" s="131" t="str">
        <f t="shared" si="89"/>
        <v>-</v>
      </c>
      <c r="AB61" s="109" t="str">
        <f t="shared" si="63"/>
        <v>-</v>
      </c>
      <c r="AC61" s="128">
        <f>SUMIFS('OTV-活动'!$P:$P,'OTV-活动'!$K:$K,Market!$B61,'OTV-活动'!$L:$L,'OTV-活动'!$L$6)</f>
        <v>0</v>
      </c>
      <c r="AD61" s="128">
        <f>SUMIFS('OTV-活动'!$P:$P,'OTV-活动'!$K:$K,Market!$B61,'OTV-活动'!$L:$L,'OTV-活动'!$L$7)</f>
        <v>0</v>
      </c>
      <c r="AE61" s="131" t="str">
        <f t="shared" si="90"/>
        <v>-</v>
      </c>
      <c r="AF61" s="128">
        <f>SUMIFS('OTV-活动'!$P:$P,'OTV-活动'!$K:$K,Market!$B61,'OTV-活动'!$L:$L,Market!$D$7)</f>
        <v>0</v>
      </c>
      <c r="AG61" s="131" t="str">
        <f t="shared" si="91"/>
        <v>-</v>
      </c>
      <c r="AH61" s="128">
        <f>SUMIFS('OTV-活动'!$P:$P,'OTV-活动'!$K:$K,Market!$B61,'OTV-活动'!$L:$L,Market!$D$7)</f>
        <v>0</v>
      </c>
      <c r="AI61" s="131" t="str">
        <f t="shared" si="92"/>
        <v>-</v>
      </c>
      <c r="AJ61" s="128">
        <f>SUMIFS('OTV-活动'!$Q:$Q,'OTV-活动'!$K:$K,Market!$B61,'OTV-活动'!$L:$L,Market!$D$7)</f>
        <v>0</v>
      </c>
      <c r="AK61" s="128">
        <f>SUMIFS('OTV-活动'!$R:$R,'OTV-活动'!$K:$K,Market!$B61,'OTV-活动'!$L:$L,Market!$D$7)</f>
        <v>0</v>
      </c>
      <c r="AL61" s="128">
        <f>SUMIFS('OTV-活动'!$S:$S,'OTV-活动'!$K:$K,Market!$B61,'OTV-活动'!$L:$L,Market!$D$7)</f>
        <v>0</v>
      </c>
      <c r="AM61" s="131" t="str">
        <f t="shared" si="64"/>
        <v>-</v>
      </c>
      <c r="AN61" s="131" t="str">
        <f t="shared" si="65"/>
        <v>-</v>
      </c>
      <c r="AO61" s="131" t="str">
        <f t="shared" si="66"/>
        <v>-</v>
      </c>
      <c r="AP61" s="132"/>
      <c r="AQ61" s="131" t="str">
        <f t="shared" si="67"/>
        <v>-</v>
      </c>
      <c r="AR61" s="131" t="str">
        <f t="shared" si="68"/>
        <v>-</v>
      </c>
      <c r="AS61" s="133" t="str">
        <f t="shared" si="69"/>
        <v xml:space="preserve"> </v>
      </c>
      <c r="AT61" s="133"/>
      <c r="AU61" s="134" t="str">
        <f t="shared" si="70"/>
        <v>-</v>
      </c>
      <c r="AV61" s="135">
        <f>IFERROR(SUMIFS(Cost!$M:$M,Cost!$E:$E,Market!$C61),"-")</f>
        <v>0</v>
      </c>
      <c r="AW61" s="136" t="str">
        <f t="shared" si="71"/>
        <v>-</v>
      </c>
      <c r="AX61" s="128">
        <f>SUMIFS('OTV-活动'!$N:$N,'OTV-活动'!$K:$K,Market!$B61,'OTV-活动'!$L:$L,'OTV-活动'!$L$7)</f>
        <v>0</v>
      </c>
      <c r="AY61" s="128">
        <f>SUMIFS('OTV-活动'!$N:$N,'OTV-活动'!$K:$K,Market!$B61,'OTV-活动'!$L:$L,Market!$D$7)</f>
        <v>0</v>
      </c>
      <c r="AZ61" s="131" t="str">
        <f t="shared" si="72"/>
        <v>-</v>
      </c>
      <c r="BA61" s="128">
        <f>SUMIFS('OTV-活动'!$N:$N,'OTV-活动'!$K:$K,Market!$B61,'OTV-活动'!$L:$L,Market!$D$7)</f>
        <v>0</v>
      </c>
      <c r="BB61" s="131" t="str">
        <f t="shared" si="73"/>
        <v>-</v>
      </c>
      <c r="BC61" s="128">
        <f>SUMIFS('OTV-活动'!$P:$P,'OTV-活动'!$K:$K,Market!$B61,'OTV-活动'!$L:$L,'OTV-活动'!$L$6)</f>
        <v>0</v>
      </c>
      <c r="BD61" s="128">
        <f>SUMIFS('OTV-活动'!$P:$P,'OTV-活动'!$K:$K,Market!$B61,'OTV-活动'!$L:$L,'OTV-活动'!$L$7)</f>
        <v>0</v>
      </c>
      <c r="BE61" s="128">
        <f>SUMIFS('OTV-活动'!$P:$P,'OTV-活动'!$K:$K,Market!$B61,'OTV-活动'!$L:$L,Market!$D$7)</f>
        <v>0</v>
      </c>
      <c r="BF61" s="131" t="str">
        <f t="shared" si="74"/>
        <v>-</v>
      </c>
      <c r="BG61" s="128">
        <f>SUMIFS('OTV-活动'!$P:$P,'OTV-活动'!$K:$K,Market!$B61,'OTV-活动'!$L:$L,Market!$D$7)</f>
        <v>0</v>
      </c>
      <c r="BH61" s="131" t="str">
        <f>IF(BG61=0,"-",BG61/#REF!)</f>
        <v>-</v>
      </c>
      <c r="BI61" s="128">
        <f>SUMIFS('OTV-活动'!$Q:$Q,'OTV-活动'!$K:$K,Market!$B61,'OTV-活动'!$L:$L,Market!$D$7)</f>
        <v>0</v>
      </c>
      <c r="BJ61" s="128">
        <f>SUMIFS('OTV-活动'!$R:$R,'OTV-活动'!$K:$K,Market!$B61,'OTV-活动'!$L:$L,Market!$D$7)</f>
        <v>0</v>
      </c>
      <c r="BK61" s="128">
        <f>SUMIFS('OTV-活动'!$S:$S,'OTV-活动'!$K:$K,Market!$B61,'OTV-活动'!$L:$L,Market!$D$7)</f>
        <v>0</v>
      </c>
      <c r="BL61" s="131" t="str">
        <f t="shared" si="75"/>
        <v>-</v>
      </c>
      <c r="BM61" s="131" t="str">
        <f t="shared" si="76"/>
        <v>-</v>
      </c>
      <c r="BN61" s="131" t="str">
        <f t="shared" si="77"/>
        <v>-</v>
      </c>
      <c r="BO61" s="134" t="str">
        <f t="shared" si="78"/>
        <v>-</v>
      </c>
      <c r="BP61" s="135">
        <f>IFERROR(SUMIFS(Cost!$M:$M,Cost!$E:$E,Market!$C61),"-")</f>
        <v>0</v>
      </c>
      <c r="BQ61" s="136" t="str">
        <f t="shared" si="79"/>
        <v>-</v>
      </c>
      <c r="BR61" s="131" t="e">
        <f t="shared" si="80"/>
        <v>#VALUE!</v>
      </c>
    </row>
    <row r="62" spans="1:70" ht="14.25" hidden="1" customHeight="1">
      <c r="A62" s="77"/>
      <c r="B62" s="89"/>
      <c r="C62" s="89"/>
      <c r="D62" s="128">
        <f>SUMIFS('OTV-活动'!$M:$M,'OTV-活动'!$K:$K,Market!$B62,'OTV-活动'!$L:$L,Market!$D$7)</f>
        <v>0</v>
      </c>
      <c r="E62" s="128">
        <f>SUMIFS('OTV-活动'!$M:$M,'OTV-活动'!$K:$K,Market!$B62,'OTV-活动'!$L:$L,Market!$D$7)</f>
        <v>0</v>
      </c>
      <c r="F62" s="128">
        <f>SUMIFS('OTV-活动'!$N:$N,'OTV-活动'!$K:$K,Market!$B62,'OTV-活动'!$L:$L,'OTV-活动'!$L$6)</f>
        <v>0</v>
      </c>
      <c r="G62" s="129">
        <f>SUMIFS(Spotplan!$E:$E,Spotplan!$C:$C,Market!$C62,Spotplan!$A:$A,Market!$B$44)</f>
        <v>0</v>
      </c>
      <c r="H62" s="131" t="str">
        <f t="shared" si="81"/>
        <v>-</v>
      </c>
      <c r="I62" s="128">
        <f>SUMIFS('OTV-活动'!$N:$N,'OTV-活动'!$K:$K,Market!$B62,'OTV-活动'!$L:$L,'OTV-活动'!$L$6)</f>
        <v>0</v>
      </c>
      <c r="J62" s="129">
        <f>SUMIFS(Spotplan!$E:$E,Spotplan!$C:$C,Market!$C62,Spotplan!$A:$A,Market!$B$44)</f>
        <v>0</v>
      </c>
      <c r="K62" s="131" t="str">
        <f t="shared" si="82"/>
        <v>-</v>
      </c>
      <c r="L62" s="128">
        <f>SUMIFS('OTV-活动'!$N:$N,'OTV-活动'!$K:$K,Market!$B62,'OTV-活动'!$L:$L,'OTV-活动'!$L$6)</f>
        <v>0</v>
      </c>
      <c r="M62" s="129">
        <f>SUMIFS(Spotplan!$E:$E,Spotplan!$C:$C,Market!$C62,Spotplan!$A:$A,Market!$B$44)</f>
        <v>0</v>
      </c>
      <c r="N62" s="131" t="str">
        <f t="shared" si="83"/>
        <v>-</v>
      </c>
      <c r="O62" s="128">
        <f>SUMIFS('OTV-活动'!$O:$O,'OTV-活动'!$K:$K,Market!$B62,'OTV-活动'!$L:$L,'OTV-活动'!$L$6)</f>
        <v>0</v>
      </c>
      <c r="P62" s="131" t="str">
        <f t="shared" si="84"/>
        <v>-</v>
      </c>
      <c r="Q62" s="128">
        <f>SUMIFS('OTV-活动'!$N:$N,'OTV-活动'!$K:$K,Market!$B62,'OTV-活动'!$L:$L,'OTV-活动'!$L$7)</f>
        <v>0</v>
      </c>
      <c r="R62" s="131" t="str">
        <f t="shared" si="85"/>
        <v>-</v>
      </c>
      <c r="S62" s="128">
        <f>SUMIFS('OTV-活动'!$N:$N,'OTV-活动'!$K:$K,Market!$B62,'OTV-活动'!$L:$L,Market!$D$7)</f>
        <v>0</v>
      </c>
      <c r="T62" s="131" t="str">
        <f t="shared" si="86"/>
        <v>-</v>
      </c>
      <c r="U62" s="131"/>
      <c r="V62" s="131" t="str">
        <f t="shared" si="87"/>
        <v>-</v>
      </c>
      <c r="W62" s="109" t="str">
        <f t="shared" si="88"/>
        <v>-</v>
      </c>
      <c r="X62" s="128">
        <f>SUMIFS('OTV-活动'!$N:$N,'OTV-活动'!$K:$K,Market!$B62,'OTV-活动'!$L:$L,Market!$D$7)</f>
        <v>0</v>
      </c>
      <c r="Y62" s="131" t="str">
        <f t="shared" si="62"/>
        <v>-</v>
      </c>
      <c r="Z62" s="131"/>
      <c r="AA62" s="131" t="str">
        <f t="shared" si="89"/>
        <v>-</v>
      </c>
      <c r="AB62" s="109" t="str">
        <f t="shared" si="63"/>
        <v>-</v>
      </c>
      <c r="AC62" s="128">
        <f>SUMIFS('OTV-活动'!$P:$P,'OTV-活动'!$K:$K,Market!$B62,'OTV-活动'!$L:$L,'OTV-活动'!$L$6)</f>
        <v>0</v>
      </c>
      <c r="AD62" s="128">
        <f>SUMIFS('OTV-活动'!$P:$P,'OTV-活动'!$K:$K,Market!$B62,'OTV-活动'!$L:$L,'OTV-活动'!$L$7)</f>
        <v>0</v>
      </c>
      <c r="AE62" s="131" t="str">
        <f t="shared" si="90"/>
        <v>-</v>
      </c>
      <c r="AF62" s="128">
        <f>SUMIFS('OTV-活动'!$P:$P,'OTV-活动'!$K:$K,Market!$B62,'OTV-活动'!$L:$L,Market!$D$7)</f>
        <v>0</v>
      </c>
      <c r="AG62" s="131" t="str">
        <f t="shared" si="91"/>
        <v>-</v>
      </c>
      <c r="AH62" s="128">
        <f>SUMIFS('OTV-活动'!$P:$P,'OTV-活动'!$K:$K,Market!$B62,'OTV-活动'!$L:$L,Market!$D$7)</f>
        <v>0</v>
      </c>
      <c r="AI62" s="131" t="str">
        <f t="shared" si="92"/>
        <v>-</v>
      </c>
      <c r="AJ62" s="128">
        <f>SUMIFS('OTV-活动'!$Q:$Q,'OTV-活动'!$K:$K,Market!$B62,'OTV-活动'!$L:$L,Market!$D$7)</f>
        <v>0</v>
      </c>
      <c r="AK62" s="128">
        <f>SUMIFS('OTV-活动'!$R:$R,'OTV-活动'!$K:$K,Market!$B62,'OTV-活动'!$L:$L,Market!$D$7)</f>
        <v>0</v>
      </c>
      <c r="AL62" s="128">
        <f>SUMIFS('OTV-活动'!$S:$S,'OTV-活动'!$K:$K,Market!$B62,'OTV-活动'!$L:$L,Market!$D$7)</f>
        <v>0</v>
      </c>
      <c r="AM62" s="131" t="str">
        <f t="shared" si="64"/>
        <v>-</v>
      </c>
      <c r="AN62" s="131" t="str">
        <f t="shared" si="65"/>
        <v>-</v>
      </c>
      <c r="AO62" s="131" t="str">
        <f t="shared" si="66"/>
        <v>-</v>
      </c>
      <c r="AP62" s="132"/>
      <c r="AQ62" s="131" t="str">
        <f t="shared" si="67"/>
        <v>-</v>
      </c>
      <c r="AR62" s="131" t="str">
        <f t="shared" si="68"/>
        <v>-</v>
      </c>
      <c r="AS62" s="133" t="str">
        <f t="shared" si="69"/>
        <v xml:space="preserve"> </v>
      </c>
      <c r="AT62" s="133"/>
      <c r="AU62" s="134" t="str">
        <f t="shared" si="70"/>
        <v>-</v>
      </c>
      <c r="AV62" s="135">
        <f>IFERROR(SUMIFS(Cost!$M:$M,Cost!$E:$E,Market!$C62),"-")</f>
        <v>0</v>
      </c>
      <c r="AW62" s="136" t="str">
        <f t="shared" si="71"/>
        <v>-</v>
      </c>
      <c r="AX62" s="128">
        <f>SUMIFS('OTV-活动'!$N:$N,'OTV-活动'!$K:$K,Market!$B62,'OTV-活动'!$L:$L,'OTV-活动'!$L$7)</f>
        <v>0</v>
      </c>
      <c r="AY62" s="128">
        <f>SUMIFS('OTV-活动'!$N:$N,'OTV-活动'!$K:$K,Market!$B62,'OTV-活动'!$L:$L,Market!$D$7)</f>
        <v>0</v>
      </c>
      <c r="AZ62" s="131" t="str">
        <f t="shared" si="72"/>
        <v>-</v>
      </c>
      <c r="BA62" s="128">
        <f>SUMIFS('OTV-活动'!$N:$N,'OTV-活动'!$K:$K,Market!$B62,'OTV-活动'!$L:$L,Market!$D$7)</f>
        <v>0</v>
      </c>
      <c r="BB62" s="131" t="str">
        <f t="shared" si="73"/>
        <v>-</v>
      </c>
      <c r="BC62" s="128">
        <f>SUMIFS('OTV-活动'!$P:$P,'OTV-活动'!$K:$K,Market!$B62,'OTV-活动'!$L:$L,'OTV-活动'!$L$6)</f>
        <v>0</v>
      </c>
      <c r="BD62" s="128">
        <f>SUMIFS('OTV-活动'!$P:$P,'OTV-活动'!$K:$K,Market!$B62,'OTV-活动'!$L:$L,'OTV-活动'!$L$7)</f>
        <v>0</v>
      </c>
      <c r="BE62" s="128">
        <f>SUMIFS('OTV-活动'!$P:$P,'OTV-活动'!$K:$K,Market!$B62,'OTV-活动'!$L:$L,Market!$D$7)</f>
        <v>0</v>
      </c>
      <c r="BF62" s="131" t="str">
        <f t="shared" si="74"/>
        <v>-</v>
      </c>
      <c r="BG62" s="128">
        <f>SUMIFS('OTV-活动'!$P:$P,'OTV-活动'!$K:$K,Market!$B62,'OTV-活动'!$L:$L,Market!$D$7)</f>
        <v>0</v>
      </c>
      <c r="BH62" s="131" t="str">
        <f>IF(BG62=0,"-",BG62/#REF!)</f>
        <v>-</v>
      </c>
      <c r="BI62" s="128">
        <f>SUMIFS('OTV-活动'!$Q:$Q,'OTV-活动'!$K:$K,Market!$B62,'OTV-活动'!$L:$L,Market!$D$7)</f>
        <v>0</v>
      </c>
      <c r="BJ62" s="128">
        <f>SUMIFS('OTV-活动'!$R:$R,'OTV-活动'!$K:$K,Market!$B62,'OTV-活动'!$L:$L,Market!$D$7)</f>
        <v>0</v>
      </c>
      <c r="BK62" s="128">
        <f>SUMIFS('OTV-活动'!$S:$S,'OTV-活动'!$K:$K,Market!$B62,'OTV-活动'!$L:$L,Market!$D$7)</f>
        <v>0</v>
      </c>
      <c r="BL62" s="131" t="str">
        <f t="shared" si="75"/>
        <v>-</v>
      </c>
      <c r="BM62" s="131" t="str">
        <f t="shared" si="76"/>
        <v>-</v>
      </c>
      <c r="BN62" s="131" t="str">
        <f t="shared" si="77"/>
        <v>-</v>
      </c>
      <c r="BO62" s="134" t="str">
        <f t="shared" si="78"/>
        <v>-</v>
      </c>
      <c r="BP62" s="135">
        <f>IFERROR(SUMIFS(Cost!$M:$M,Cost!$E:$E,Market!$C62),"-")</f>
        <v>0</v>
      </c>
      <c r="BQ62" s="136" t="str">
        <f t="shared" si="79"/>
        <v>-</v>
      </c>
      <c r="BR62" s="131" t="e">
        <f t="shared" si="80"/>
        <v>#VALUE!</v>
      </c>
    </row>
    <row r="63" spans="1:70" ht="14.25" hidden="1" customHeight="1">
      <c r="A63" s="77"/>
      <c r="B63" s="89"/>
      <c r="C63" s="89"/>
      <c r="D63" s="128">
        <f>SUMIFS('OTV-活动'!$M:$M,'OTV-活动'!$K:$K,Market!$B63,'OTV-活动'!$L:$L,Market!$D$7)</f>
        <v>0</v>
      </c>
      <c r="E63" s="128">
        <f>SUMIFS('OTV-活动'!$M:$M,'OTV-活动'!$K:$K,Market!$B63,'OTV-活动'!$L:$L,Market!$D$7)</f>
        <v>0</v>
      </c>
      <c r="F63" s="128">
        <f>SUMIFS('OTV-活动'!$N:$N,'OTV-活动'!$K:$K,Market!$B63,'OTV-活动'!$L:$L,'OTV-活动'!$L$6)</f>
        <v>0</v>
      </c>
      <c r="G63" s="129">
        <f>SUMIFS(Spotplan!$E:$E,Spotplan!$C:$C,Market!$C63,Spotplan!$A:$A,Market!$B$44)</f>
        <v>0</v>
      </c>
      <c r="H63" s="131" t="str">
        <f t="shared" si="81"/>
        <v>-</v>
      </c>
      <c r="I63" s="128">
        <f>SUMIFS('OTV-活动'!$N:$N,'OTV-活动'!$K:$K,Market!$B63,'OTV-活动'!$L:$L,'OTV-活动'!$L$6)</f>
        <v>0</v>
      </c>
      <c r="J63" s="129">
        <f>SUMIFS(Spotplan!$E:$E,Spotplan!$C:$C,Market!$C63,Spotplan!$A:$A,Market!$B$44)</f>
        <v>0</v>
      </c>
      <c r="K63" s="131" t="str">
        <f t="shared" si="82"/>
        <v>-</v>
      </c>
      <c r="L63" s="128">
        <f>SUMIFS('OTV-活动'!$N:$N,'OTV-活动'!$K:$K,Market!$B63,'OTV-活动'!$L:$L,'OTV-活动'!$L$6)</f>
        <v>0</v>
      </c>
      <c r="M63" s="129">
        <f>SUMIFS(Spotplan!$E:$E,Spotplan!$C:$C,Market!$C63,Spotplan!$A:$A,Market!$B$44)</f>
        <v>0</v>
      </c>
      <c r="N63" s="131" t="str">
        <f t="shared" si="83"/>
        <v>-</v>
      </c>
      <c r="O63" s="128">
        <f>SUMIFS('OTV-活动'!$O:$O,'OTV-活动'!$K:$K,Market!$B63,'OTV-活动'!$L:$L,'OTV-活动'!$L$6)</f>
        <v>0</v>
      </c>
      <c r="P63" s="131" t="str">
        <f t="shared" si="84"/>
        <v>-</v>
      </c>
      <c r="Q63" s="128">
        <f>SUMIFS('OTV-活动'!$N:$N,'OTV-活动'!$K:$K,Market!$B63,'OTV-活动'!$L:$L,'OTV-活动'!$L$7)</f>
        <v>0</v>
      </c>
      <c r="R63" s="131" t="str">
        <f t="shared" si="85"/>
        <v>-</v>
      </c>
      <c r="S63" s="128">
        <f>SUMIFS('OTV-活动'!$N:$N,'OTV-活动'!$K:$K,Market!$B63,'OTV-活动'!$L:$L,Market!$D$7)</f>
        <v>0</v>
      </c>
      <c r="T63" s="131" t="str">
        <f t="shared" si="86"/>
        <v>-</v>
      </c>
      <c r="U63" s="131"/>
      <c r="V63" s="131" t="str">
        <f t="shared" si="87"/>
        <v>-</v>
      </c>
      <c r="W63" s="109" t="str">
        <f t="shared" si="88"/>
        <v>-</v>
      </c>
      <c r="X63" s="128">
        <f>SUMIFS('OTV-活动'!$N:$N,'OTV-活动'!$K:$K,Market!$B63,'OTV-活动'!$L:$L,Market!$D$7)</f>
        <v>0</v>
      </c>
      <c r="Y63" s="131" t="str">
        <f t="shared" si="62"/>
        <v>-</v>
      </c>
      <c r="Z63" s="131"/>
      <c r="AA63" s="131" t="str">
        <f t="shared" si="89"/>
        <v>-</v>
      </c>
      <c r="AB63" s="109" t="str">
        <f t="shared" si="63"/>
        <v>-</v>
      </c>
      <c r="AC63" s="128">
        <f>SUMIFS('OTV-活动'!$P:$P,'OTV-活动'!$K:$K,Market!$B63,'OTV-活动'!$L:$L,'OTV-活动'!$L$6)</f>
        <v>0</v>
      </c>
      <c r="AD63" s="128">
        <f>SUMIFS('OTV-活动'!$P:$P,'OTV-活动'!$K:$K,Market!$B63,'OTV-活动'!$L:$L,'OTV-活动'!$L$7)</f>
        <v>0</v>
      </c>
      <c r="AE63" s="131" t="str">
        <f t="shared" si="90"/>
        <v>-</v>
      </c>
      <c r="AF63" s="128">
        <f>SUMIFS('OTV-活动'!$P:$P,'OTV-活动'!$K:$K,Market!$B63,'OTV-活动'!$L:$L,Market!$D$7)</f>
        <v>0</v>
      </c>
      <c r="AG63" s="131" t="str">
        <f t="shared" si="91"/>
        <v>-</v>
      </c>
      <c r="AH63" s="128">
        <f>SUMIFS('OTV-活动'!$P:$P,'OTV-活动'!$K:$K,Market!$B63,'OTV-活动'!$L:$L,Market!$D$7)</f>
        <v>0</v>
      </c>
      <c r="AI63" s="131" t="str">
        <f t="shared" si="92"/>
        <v>-</v>
      </c>
      <c r="AJ63" s="128">
        <f>SUMIFS('OTV-活动'!$Q:$Q,'OTV-活动'!$K:$K,Market!$B63,'OTV-活动'!$L:$L,Market!$D$7)</f>
        <v>0</v>
      </c>
      <c r="AK63" s="128">
        <f>SUMIFS('OTV-活动'!$R:$R,'OTV-活动'!$K:$K,Market!$B63,'OTV-活动'!$L:$L,Market!$D$7)</f>
        <v>0</v>
      </c>
      <c r="AL63" s="128">
        <f>SUMIFS('OTV-活动'!$S:$S,'OTV-活动'!$K:$K,Market!$B63,'OTV-活动'!$L:$L,Market!$D$7)</f>
        <v>0</v>
      </c>
      <c r="AM63" s="131" t="str">
        <f t="shared" si="64"/>
        <v>-</v>
      </c>
      <c r="AN63" s="131" t="str">
        <f t="shared" si="65"/>
        <v>-</v>
      </c>
      <c r="AO63" s="131" t="str">
        <f t="shared" si="66"/>
        <v>-</v>
      </c>
      <c r="AP63" s="132"/>
      <c r="AQ63" s="131" t="str">
        <f t="shared" si="67"/>
        <v>-</v>
      </c>
      <c r="AR63" s="131" t="str">
        <f t="shared" si="68"/>
        <v>-</v>
      </c>
      <c r="AS63" s="133" t="str">
        <f t="shared" si="69"/>
        <v xml:space="preserve"> </v>
      </c>
      <c r="AT63" s="133"/>
      <c r="AU63" s="134" t="str">
        <f t="shared" si="70"/>
        <v>-</v>
      </c>
      <c r="AV63" s="135">
        <f>IFERROR(SUMIFS(Cost!$M:$M,Cost!$E:$E,Market!$C63),"-")</f>
        <v>0</v>
      </c>
      <c r="AW63" s="136" t="str">
        <f t="shared" si="71"/>
        <v>-</v>
      </c>
      <c r="AX63" s="128">
        <f>SUMIFS('OTV-活动'!$N:$N,'OTV-活动'!$K:$K,Market!$B63,'OTV-活动'!$L:$L,'OTV-活动'!$L$7)</f>
        <v>0</v>
      </c>
      <c r="AY63" s="128">
        <f>SUMIFS('OTV-活动'!$N:$N,'OTV-活动'!$K:$K,Market!$B63,'OTV-活动'!$L:$L,Market!$D$7)</f>
        <v>0</v>
      </c>
      <c r="AZ63" s="131" t="str">
        <f t="shared" si="72"/>
        <v>-</v>
      </c>
      <c r="BA63" s="128">
        <f>SUMIFS('OTV-活动'!$N:$N,'OTV-活动'!$K:$K,Market!$B63,'OTV-活动'!$L:$L,Market!$D$7)</f>
        <v>0</v>
      </c>
      <c r="BB63" s="131" t="str">
        <f t="shared" si="73"/>
        <v>-</v>
      </c>
      <c r="BC63" s="128">
        <f>SUMIFS('OTV-活动'!$P:$P,'OTV-活动'!$K:$K,Market!$B63,'OTV-活动'!$L:$L,'OTV-活动'!$L$6)</f>
        <v>0</v>
      </c>
      <c r="BD63" s="128">
        <f>SUMIFS('OTV-活动'!$P:$P,'OTV-活动'!$K:$K,Market!$B63,'OTV-活动'!$L:$L,'OTV-活动'!$L$7)</f>
        <v>0</v>
      </c>
      <c r="BE63" s="128">
        <f>SUMIFS('OTV-活动'!$P:$P,'OTV-活动'!$K:$K,Market!$B63,'OTV-活动'!$L:$L,Market!$D$7)</f>
        <v>0</v>
      </c>
      <c r="BF63" s="131" t="str">
        <f t="shared" si="74"/>
        <v>-</v>
      </c>
      <c r="BG63" s="128">
        <f>SUMIFS('OTV-活动'!$P:$P,'OTV-活动'!$K:$K,Market!$B63,'OTV-活动'!$L:$L,Market!$D$7)</f>
        <v>0</v>
      </c>
      <c r="BH63" s="131" t="str">
        <f>IF(BG63=0,"-",BG63/#REF!)</f>
        <v>-</v>
      </c>
      <c r="BI63" s="128">
        <f>SUMIFS('OTV-活动'!$Q:$Q,'OTV-活动'!$K:$K,Market!$B63,'OTV-活动'!$L:$L,Market!$D$7)</f>
        <v>0</v>
      </c>
      <c r="BJ63" s="128">
        <f>SUMIFS('OTV-活动'!$R:$R,'OTV-活动'!$K:$K,Market!$B63,'OTV-活动'!$L:$L,Market!$D$7)</f>
        <v>0</v>
      </c>
      <c r="BK63" s="128">
        <f>SUMIFS('OTV-活动'!$S:$S,'OTV-活动'!$K:$K,Market!$B63,'OTV-活动'!$L:$L,Market!$D$7)</f>
        <v>0</v>
      </c>
      <c r="BL63" s="131" t="str">
        <f t="shared" si="75"/>
        <v>-</v>
      </c>
      <c r="BM63" s="131" t="str">
        <f t="shared" si="76"/>
        <v>-</v>
      </c>
      <c r="BN63" s="131" t="str">
        <f t="shared" si="77"/>
        <v>-</v>
      </c>
      <c r="BO63" s="134" t="str">
        <f t="shared" si="78"/>
        <v>-</v>
      </c>
      <c r="BP63" s="135">
        <f>IFERROR(SUMIFS(Cost!$M:$M,Cost!$E:$E,Market!$C63),"-")</f>
        <v>0</v>
      </c>
      <c r="BQ63" s="136" t="str">
        <f t="shared" si="79"/>
        <v>-</v>
      </c>
      <c r="BR63" s="131" t="e">
        <f t="shared" si="80"/>
        <v>#VALUE!</v>
      </c>
    </row>
    <row r="64" spans="1:70" ht="14.25" hidden="1" customHeight="1">
      <c r="A64" s="77"/>
      <c r="B64" s="89"/>
      <c r="C64" s="89"/>
      <c r="D64" s="128">
        <f>SUMIFS('OTV-活动'!$M:$M,'OTV-活动'!$K:$K,Market!$B64,'OTV-活动'!$L:$L,Market!$D$7)</f>
        <v>0</v>
      </c>
      <c r="E64" s="128">
        <f>SUMIFS('OTV-活动'!$M:$M,'OTV-活动'!$K:$K,Market!$B64,'OTV-活动'!$L:$L,Market!$D$7)</f>
        <v>0</v>
      </c>
      <c r="F64" s="128">
        <f>SUMIFS('OTV-活动'!$N:$N,'OTV-活动'!$K:$K,Market!$B64,'OTV-活动'!$L:$L,'OTV-活动'!$L$6)</f>
        <v>0</v>
      </c>
      <c r="G64" s="129">
        <f>SUMIFS(Spotplan!$E:$E,Spotplan!$C:$C,Market!$C64,Spotplan!$A:$A,Market!$B$44)</f>
        <v>0</v>
      </c>
      <c r="H64" s="131" t="str">
        <f t="shared" si="81"/>
        <v>-</v>
      </c>
      <c r="I64" s="128">
        <f>SUMIFS('OTV-活动'!$N:$N,'OTV-活动'!$K:$K,Market!$B64,'OTV-活动'!$L:$L,'OTV-活动'!$L$6)</f>
        <v>0</v>
      </c>
      <c r="J64" s="129">
        <f>SUMIFS(Spotplan!$E:$E,Spotplan!$C:$C,Market!$C64,Spotplan!$A:$A,Market!$B$44)</f>
        <v>0</v>
      </c>
      <c r="K64" s="131" t="str">
        <f t="shared" si="82"/>
        <v>-</v>
      </c>
      <c r="L64" s="128">
        <f>SUMIFS('OTV-活动'!$N:$N,'OTV-活动'!$K:$K,Market!$B64,'OTV-活动'!$L:$L,'OTV-活动'!$L$6)</f>
        <v>0</v>
      </c>
      <c r="M64" s="129">
        <f>SUMIFS(Spotplan!$E:$E,Spotplan!$C:$C,Market!$C64,Spotplan!$A:$A,Market!$B$44)</f>
        <v>0</v>
      </c>
      <c r="N64" s="131" t="str">
        <f t="shared" si="83"/>
        <v>-</v>
      </c>
      <c r="O64" s="128">
        <f>SUMIFS('OTV-活动'!$O:$O,'OTV-活动'!$K:$K,Market!$B64,'OTV-活动'!$L:$L,'OTV-活动'!$L$6)</f>
        <v>0</v>
      </c>
      <c r="P64" s="131" t="str">
        <f t="shared" si="84"/>
        <v>-</v>
      </c>
      <c r="Q64" s="128">
        <f>SUMIFS('OTV-活动'!$N:$N,'OTV-活动'!$K:$K,Market!$B64,'OTV-活动'!$L:$L,'OTV-活动'!$L$7)</f>
        <v>0</v>
      </c>
      <c r="R64" s="131" t="str">
        <f t="shared" si="85"/>
        <v>-</v>
      </c>
      <c r="S64" s="128">
        <f>SUMIFS('OTV-活动'!$N:$N,'OTV-活动'!$K:$K,Market!$B64,'OTV-活动'!$L:$L,Market!$D$7)</f>
        <v>0</v>
      </c>
      <c r="T64" s="131" t="str">
        <f t="shared" si="86"/>
        <v>-</v>
      </c>
      <c r="U64" s="131"/>
      <c r="V64" s="131" t="str">
        <f t="shared" si="87"/>
        <v>-</v>
      </c>
      <c r="W64" s="109" t="str">
        <f t="shared" si="88"/>
        <v>-</v>
      </c>
      <c r="X64" s="128">
        <f>SUMIFS('OTV-活动'!$N:$N,'OTV-活动'!$K:$K,Market!$B64,'OTV-活动'!$L:$L,Market!$D$7)</f>
        <v>0</v>
      </c>
      <c r="Y64" s="131" t="str">
        <f t="shared" si="62"/>
        <v>-</v>
      </c>
      <c r="Z64" s="131"/>
      <c r="AA64" s="131" t="str">
        <f t="shared" si="89"/>
        <v>-</v>
      </c>
      <c r="AB64" s="109" t="str">
        <f t="shared" si="63"/>
        <v>-</v>
      </c>
      <c r="AC64" s="128">
        <f>SUMIFS('OTV-活动'!$P:$P,'OTV-活动'!$K:$K,Market!$B64,'OTV-活动'!$L:$L,'OTV-活动'!$L$6)</f>
        <v>0</v>
      </c>
      <c r="AD64" s="128">
        <f>SUMIFS('OTV-活动'!$P:$P,'OTV-活动'!$K:$K,Market!$B64,'OTV-活动'!$L:$L,'OTV-活动'!$L$7)</f>
        <v>0</v>
      </c>
      <c r="AE64" s="131" t="str">
        <f t="shared" si="90"/>
        <v>-</v>
      </c>
      <c r="AF64" s="128">
        <f>SUMIFS('OTV-活动'!$P:$P,'OTV-活动'!$K:$K,Market!$B64,'OTV-活动'!$L:$L,Market!$D$7)</f>
        <v>0</v>
      </c>
      <c r="AG64" s="131" t="str">
        <f t="shared" si="91"/>
        <v>-</v>
      </c>
      <c r="AH64" s="128">
        <f>SUMIFS('OTV-活动'!$P:$P,'OTV-活动'!$K:$K,Market!$B64,'OTV-活动'!$L:$L,Market!$D$7)</f>
        <v>0</v>
      </c>
      <c r="AI64" s="131" t="str">
        <f t="shared" si="92"/>
        <v>-</v>
      </c>
      <c r="AJ64" s="128">
        <f>SUMIFS('OTV-活动'!$Q:$Q,'OTV-活动'!$K:$K,Market!$B64,'OTV-活动'!$L:$L,Market!$D$7)</f>
        <v>0</v>
      </c>
      <c r="AK64" s="128">
        <f>SUMIFS('OTV-活动'!$R:$R,'OTV-活动'!$K:$K,Market!$B64,'OTV-活动'!$L:$L,Market!$D$7)</f>
        <v>0</v>
      </c>
      <c r="AL64" s="128">
        <f>SUMIFS('OTV-活动'!$S:$S,'OTV-活动'!$K:$K,Market!$B64,'OTV-活动'!$L:$L,Market!$D$7)</f>
        <v>0</v>
      </c>
      <c r="AM64" s="131" t="str">
        <f t="shared" si="64"/>
        <v>-</v>
      </c>
      <c r="AN64" s="131" t="str">
        <f t="shared" si="65"/>
        <v>-</v>
      </c>
      <c r="AO64" s="131" t="str">
        <f t="shared" si="66"/>
        <v>-</v>
      </c>
      <c r="AP64" s="132"/>
      <c r="AQ64" s="131" t="str">
        <f t="shared" si="67"/>
        <v>-</v>
      </c>
      <c r="AR64" s="131" t="str">
        <f t="shared" si="68"/>
        <v>-</v>
      </c>
      <c r="AS64" s="133" t="str">
        <f t="shared" si="69"/>
        <v xml:space="preserve"> </v>
      </c>
      <c r="AT64" s="133"/>
      <c r="AU64" s="134" t="str">
        <f t="shared" si="70"/>
        <v>-</v>
      </c>
      <c r="AV64" s="135">
        <f>IFERROR(SUMIFS(Cost!$M:$M,Cost!$E:$E,Market!$C64),"-")</f>
        <v>0</v>
      </c>
      <c r="AW64" s="136" t="str">
        <f t="shared" si="71"/>
        <v>-</v>
      </c>
      <c r="AX64" s="128">
        <f>SUMIFS('OTV-活动'!$N:$N,'OTV-活动'!$K:$K,Market!$B64,'OTV-活动'!$L:$L,'OTV-活动'!$L$7)</f>
        <v>0</v>
      </c>
      <c r="AY64" s="128">
        <f>SUMIFS('OTV-活动'!$N:$N,'OTV-活动'!$K:$K,Market!$B64,'OTV-活动'!$L:$L,Market!$D$7)</f>
        <v>0</v>
      </c>
      <c r="AZ64" s="131" t="str">
        <f t="shared" si="72"/>
        <v>-</v>
      </c>
      <c r="BA64" s="128">
        <f>SUMIFS('OTV-活动'!$N:$N,'OTV-活动'!$K:$K,Market!$B64,'OTV-活动'!$L:$L,Market!$D$7)</f>
        <v>0</v>
      </c>
      <c r="BB64" s="131" t="str">
        <f t="shared" si="73"/>
        <v>-</v>
      </c>
      <c r="BC64" s="128">
        <f>SUMIFS('OTV-活动'!$P:$P,'OTV-活动'!$K:$K,Market!$B64,'OTV-活动'!$L:$L,'OTV-活动'!$L$6)</f>
        <v>0</v>
      </c>
      <c r="BD64" s="128">
        <f>SUMIFS('OTV-活动'!$P:$P,'OTV-活动'!$K:$K,Market!$B64,'OTV-活动'!$L:$L,'OTV-活动'!$L$7)</f>
        <v>0</v>
      </c>
      <c r="BE64" s="128">
        <f>SUMIFS('OTV-活动'!$P:$P,'OTV-活动'!$K:$K,Market!$B64,'OTV-活动'!$L:$L,Market!$D$7)</f>
        <v>0</v>
      </c>
      <c r="BF64" s="131" t="str">
        <f t="shared" si="74"/>
        <v>-</v>
      </c>
      <c r="BG64" s="128">
        <f>SUMIFS('OTV-活动'!$P:$P,'OTV-活动'!$K:$K,Market!$B64,'OTV-活动'!$L:$L,Market!$D$7)</f>
        <v>0</v>
      </c>
      <c r="BH64" s="131" t="str">
        <f>IF(BG64=0,"-",BG64/#REF!)</f>
        <v>-</v>
      </c>
      <c r="BI64" s="128">
        <f>SUMIFS('OTV-活动'!$Q:$Q,'OTV-活动'!$K:$K,Market!$B64,'OTV-活动'!$L:$L,Market!$D$7)</f>
        <v>0</v>
      </c>
      <c r="BJ64" s="128">
        <f>SUMIFS('OTV-活动'!$R:$R,'OTV-活动'!$K:$K,Market!$B64,'OTV-活动'!$L:$L,Market!$D$7)</f>
        <v>0</v>
      </c>
      <c r="BK64" s="128">
        <f>SUMIFS('OTV-活动'!$S:$S,'OTV-活动'!$K:$K,Market!$B64,'OTV-活动'!$L:$L,Market!$D$7)</f>
        <v>0</v>
      </c>
      <c r="BL64" s="131" t="str">
        <f t="shared" si="75"/>
        <v>-</v>
      </c>
      <c r="BM64" s="131" t="str">
        <f t="shared" si="76"/>
        <v>-</v>
      </c>
      <c r="BN64" s="131" t="str">
        <f t="shared" si="77"/>
        <v>-</v>
      </c>
      <c r="BO64" s="134" t="str">
        <f t="shared" si="78"/>
        <v>-</v>
      </c>
      <c r="BP64" s="135">
        <f>IFERROR(SUMIFS(Cost!$M:$M,Cost!$E:$E,Market!$C64),"-")</f>
        <v>0</v>
      </c>
      <c r="BQ64" s="136" t="str">
        <f t="shared" si="79"/>
        <v>-</v>
      </c>
      <c r="BR64" s="131" t="e">
        <f t="shared" si="80"/>
        <v>#VALUE!</v>
      </c>
    </row>
    <row r="65" spans="1:70" ht="14.25" hidden="1" customHeight="1">
      <c r="A65" s="77"/>
      <c r="B65" s="89"/>
      <c r="C65" s="89"/>
      <c r="D65" s="128">
        <f>SUMIFS('OTV-活动'!$M:$M,'OTV-活动'!$K:$K,Market!$B65,'OTV-活动'!$L:$L,Market!$D$7)</f>
        <v>0</v>
      </c>
      <c r="E65" s="128">
        <f>SUMIFS('OTV-活动'!$M:$M,'OTV-活动'!$K:$K,Market!$B65,'OTV-活动'!$L:$L,Market!$D$7)</f>
        <v>0</v>
      </c>
      <c r="F65" s="128">
        <f>SUMIFS('OTV-活动'!$N:$N,'OTV-活动'!$K:$K,Market!$B65,'OTV-活动'!$L:$L,'OTV-活动'!$L$6)</f>
        <v>0</v>
      </c>
      <c r="G65" s="129">
        <f>SUMIFS(Spotplan!$E:$E,Spotplan!$C:$C,Market!$C65,Spotplan!$A:$A,Market!$B$44)</f>
        <v>0</v>
      </c>
      <c r="H65" s="131" t="str">
        <f t="shared" si="81"/>
        <v>-</v>
      </c>
      <c r="I65" s="128">
        <f>SUMIFS('OTV-活动'!$N:$N,'OTV-活动'!$K:$K,Market!$B65,'OTV-活动'!$L:$L,'OTV-活动'!$L$6)</f>
        <v>0</v>
      </c>
      <c r="J65" s="129">
        <f>SUMIFS(Spotplan!$E:$E,Spotplan!$C:$C,Market!$C65,Spotplan!$A:$A,Market!$B$44)</f>
        <v>0</v>
      </c>
      <c r="K65" s="131" t="str">
        <f t="shared" si="82"/>
        <v>-</v>
      </c>
      <c r="L65" s="128">
        <f>SUMIFS('OTV-活动'!$N:$N,'OTV-活动'!$K:$K,Market!$B65,'OTV-活动'!$L:$L,'OTV-活动'!$L$6)</f>
        <v>0</v>
      </c>
      <c r="M65" s="129">
        <f>SUMIFS(Spotplan!$E:$E,Spotplan!$C:$C,Market!$C65,Spotplan!$A:$A,Market!$B$44)</f>
        <v>0</v>
      </c>
      <c r="N65" s="131" t="str">
        <f t="shared" si="83"/>
        <v>-</v>
      </c>
      <c r="O65" s="128">
        <f>SUMIFS('OTV-活动'!$O:$O,'OTV-活动'!$K:$K,Market!$B65,'OTV-活动'!$L:$L,'OTV-活动'!$L$6)</f>
        <v>0</v>
      </c>
      <c r="P65" s="131" t="str">
        <f t="shared" si="84"/>
        <v>-</v>
      </c>
      <c r="Q65" s="128">
        <f>SUMIFS('OTV-活动'!$N:$N,'OTV-活动'!$K:$K,Market!$B65,'OTV-活动'!$L:$L,'OTV-活动'!$L$7)</f>
        <v>0</v>
      </c>
      <c r="R65" s="131" t="str">
        <f t="shared" si="85"/>
        <v>-</v>
      </c>
      <c r="S65" s="128">
        <f>SUMIFS('OTV-活动'!$N:$N,'OTV-活动'!$K:$K,Market!$B65,'OTV-活动'!$L:$L,Market!$D$7)</f>
        <v>0</v>
      </c>
      <c r="T65" s="131" t="str">
        <f t="shared" si="86"/>
        <v>-</v>
      </c>
      <c r="U65" s="131"/>
      <c r="V65" s="131" t="str">
        <f t="shared" si="87"/>
        <v>-</v>
      </c>
      <c r="W65" s="109" t="str">
        <f t="shared" si="88"/>
        <v>-</v>
      </c>
      <c r="X65" s="128">
        <f>SUMIFS('OTV-活动'!$N:$N,'OTV-活动'!$K:$K,Market!$B65,'OTV-活动'!$L:$L,Market!$D$7)</f>
        <v>0</v>
      </c>
      <c r="Y65" s="131" t="str">
        <f t="shared" si="62"/>
        <v>-</v>
      </c>
      <c r="Z65" s="131"/>
      <c r="AA65" s="131" t="str">
        <f t="shared" si="89"/>
        <v>-</v>
      </c>
      <c r="AB65" s="109" t="str">
        <f t="shared" si="63"/>
        <v>-</v>
      </c>
      <c r="AC65" s="128">
        <f>SUMIFS('OTV-活动'!$P:$P,'OTV-活动'!$K:$K,Market!$B65,'OTV-活动'!$L:$L,'OTV-活动'!$L$6)</f>
        <v>0</v>
      </c>
      <c r="AD65" s="128">
        <f>SUMIFS('OTV-活动'!$P:$P,'OTV-活动'!$K:$K,Market!$B65,'OTV-活动'!$L:$L,'OTV-活动'!$L$7)</f>
        <v>0</v>
      </c>
      <c r="AE65" s="131" t="str">
        <f t="shared" si="90"/>
        <v>-</v>
      </c>
      <c r="AF65" s="128">
        <f>SUMIFS('OTV-活动'!$P:$P,'OTV-活动'!$K:$K,Market!$B65,'OTV-活动'!$L:$L,Market!$D$7)</f>
        <v>0</v>
      </c>
      <c r="AG65" s="131" t="str">
        <f t="shared" si="91"/>
        <v>-</v>
      </c>
      <c r="AH65" s="128">
        <f>SUMIFS('OTV-活动'!$P:$P,'OTV-活动'!$K:$K,Market!$B65,'OTV-活动'!$L:$L,Market!$D$7)</f>
        <v>0</v>
      </c>
      <c r="AI65" s="131" t="str">
        <f t="shared" si="92"/>
        <v>-</v>
      </c>
      <c r="AJ65" s="128">
        <f>SUMIFS('OTV-活动'!$Q:$Q,'OTV-活动'!$K:$K,Market!$B65,'OTV-活动'!$L:$L,Market!$D$7)</f>
        <v>0</v>
      </c>
      <c r="AK65" s="128">
        <f>SUMIFS('OTV-活动'!$R:$R,'OTV-活动'!$K:$K,Market!$B65,'OTV-活动'!$L:$L,Market!$D$7)</f>
        <v>0</v>
      </c>
      <c r="AL65" s="128">
        <f>SUMIFS('OTV-活动'!$S:$S,'OTV-活动'!$K:$K,Market!$B65,'OTV-活动'!$L:$L,Market!$D$7)</f>
        <v>0</v>
      </c>
      <c r="AM65" s="131" t="str">
        <f t="shared" si="64"/>
        <v>-</v>
      </c>
      <c r="AN65" s="131" t="str">
        <f t="shared" si="65"/>
        <v>-</v>
      </c>
      <c r="AO65" s="131" t="str">
        <f t="shared" si="66"/>
        <v>-</v>
      </c>
      <c r="AP65" s="132"/>
      <c r="AQ65" s="131" t="str">
        <f t="shared" si="67"/>
        <v>-</v>
      </c>
      <c r="AR65" s="131" t="str">
        <f t="shared" si="68"/>
        <v>-</v>
      </c>
      <c r="AS65" s="133" t="str">
        <f t="shared" si="69"/>
        <v xml:space="preserve"> </v>
      </c>
      <c r="AT65" s="133"/>
      <c r="AU65" s="134" t="str">
        <f t="shared" si="70"/>
        <v>-</v>
      </c>
      <c r="AV65" s="135">
        <f>IFERROR(SUMIFS(Cost!$M:$M,Cost!$E:$E,Market!$C65),"-")</f>
        <v>0</v>
      </c>
      <c r="AW65" s="136" t="str">
        <f t="shared" si="71"/>
        <v>-</v>
      </c>
      <c r="AX65" s="128">
        <f>SUMIFS('OTV-活动'!$N:$N,'OTV-活动'!$K:$K,Market!$B65,'OTV-活动'!$L:$L,'OTV-活动'!$L$7)</f>
        <v>0</v>
      </c>
      <c r="AY65" s="128">
        <f>SUMIFS('OTV-活动'!$N:$N,'OTV-活动'!$K:$K,Market!$B65,'OTV-活动'!$L:$L,Market!$D$7)</f>
        <v>0</v>
      </c>
      <c r="AZ65" s="131" t="str">
        <f t="shared" si="72"/>
        <v>-</v>
      </c>
      <c r="BA65" s="128">
        <f>SUMIFS('OTV-活动'!$N:$N,'OTV-活动'!$K:$K,Market!$B65,'OTV-活动'!$L:$L,Market!$D$7)</f>
        <v>0</v>
      </c>
      <c r="BB65" s="131" t="str">
        <f t="shared" si="73"/>
        <v>-</v>
      </c>
      <c r="BC65" s="128">
        <f>SUMIFS('OTV-活动'!$P:$P,'OTV-活动'!$K:$K,Market!$B65,'OTV-活动'!$L:$L,'OTV-活动'!$L$6)</f>
        <v>0</v>
      </c>
      <c r="BD65" s="128">
        <f>SUMIFS('OTV-活动'!$P:$P,'OTV-活动'!$K:$K,Market!$B65,'OTV-活动'!$L:$L,'OTV-活动'!$L$7)</f>
        <v>0</v>
      </c>
      <c r="BE65" s="128">
        <f>SUMIFS('OTV-活动'!$P:$P,'OTV-活动'!$K:$K,Market!$B65,'OTV-活动'!$L:$L,Market!$D$7)</f>
        <v>0</v>
      </c>
      <c r="BF65" s="131" t="str">
        <f t="shared" si="74"/>
        <v>-</v>
      </c>
      <c r="BG65" s="128">
        <f>SUMIFS('OTV-活动'!$P:$P,'OTV-活动'!$K:$K,Market!$B65,'OTV-活动'!$L:$L,Market!$D$7)</f>
        <v>0</v>
      </c>
      <c r="BH65" s="131" t="str">
        <f>IF(BG65=0,"-",BG65/#REF!)</f>
        <v>-</v>
      </c>
      <c r="BI65" s="128">
        <f>SUMIFS('OTV-活动'!$Q:$Q,'OTV-活动'!$K:$K,Market!$B65,'OTV-活动'!$L:$L,Market!$D$7)</f>
        <v>0</v>
      </c>
      <c r="BJ65" s="128">
        <f>SUMIFS('OTV-活动'!$R:$R,'OTV-活动'!$K:$K,Market!$B65,'OTV-活动'!$L:$L,Market!$D$7)</f>
        <v>0</v>
      </c>
      <c r="BK65" s="128">
        <f>SUMIFS('OTV-活动'!$S:$S,'OTV-活动'!$K:$K,Market!$B65,'OTV-活动'!$L:$L,Market!$D$7)</f>
        <v>0</v>
      </c>
      <c r="BL65" s="131" t="str">
        <f t="shared" si="75"/>
        <v>-</v>
      </c>
      <c r="BM65" s="131" t="str">
        <f t="shared" si="76"/>
        <v>-</v>
      </c>
      <c r="BN65" s="131" t="str">
        <f t="shared" si="77"/>
        <v>-</v>
      </c>
      <c r="BO65" s="134" t="str">
        <f t="shared" si="78"/>
        <v>-</v>
      </c>
      <c r="BP65" s="135">
        <f>IFERROR(SUMIFS(Cost!$M:$M,Cost!$E:$E,Market!$C65),"-")</f>
        <v>0</v>
      </c>
      <c r="BQ65" s="136" t="str">
        <f t="shared" si="79"/>
        <v>-</v>
      </c>
      <c r="BR65" s="131" t="e">
        <f t="shared" si="80"/>
        <v>#VALUE!</v>
      </c>
    </row>
    <row r="66" spans="1:70" ht="12.4" hidden="1">
      <c r="A66" s="76"/>
      <c r="B66" s="7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8"/>
      <c r="X66" s="137"/>
      <c r="Y66" s="137"/>
      <c r="Z66" s="137"/>
      <c r="AA66" s="137"/>
      <c r="AB66" s="138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9"/>
      <c r="AN66" s="139"/>
      <c r="AO66" s="137"/>
      <c r="AP66" s="140"/>
      <c r="AQ66" s="137"/>
      <c r="AR66" s="137"/>
      <c r="AS66" s="137"/>
      <c r="AT66" s="137"/>
      <c r="AU66" s="141"/>
      <c r="AV66" s="141"/>
      <c r="AW66" s="80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9"/>
      <c r="BM66" s="139"/>
      <c r="BN66" s="137"/>
      <c r="BO66" s="141"/>
      <c r="BP66" s="141"/>
      <c r="BQ66" s="80"/>
      <c r="BR66" s="137"/>
    </row>
    <row r="67" spans="1:70" ht="14.25" hidden="1" customHeight="1"/>
    <row r="68" spans="1:70" ht="14.25" hidden="1" customHeight="1"/>
    <row r="69" spans="1:70" ht="49.5" hidden="1" customHeight="1">
      <c r="A69" s="77"/>
      <c r="B69" s="89" t="s">
        <v>132</v>
      </c>
      <c r="C69" s="90" t="s">
        <v>46</v>
      </c>
      <c r="D69" s="90" t="s">
        <v>59</v>
      </c>
      <c r="E69" s="90" t="s">
        <v>59</v>
      </c>
      <c r="F69" s="91" t="s">
        <v>9</v>
      </c>
      <c r="G69" s="91" t="s">
        <v>10</v>
      </c>
      <c r="H69" s="92" t="s">
        <v>24</v>
      </c>
      <c r="I69" s="91" t="s">
        <v>9</v>
      </c>
      <c r="J69" s="91" t="s">
        <v>10</v>
      </c>
      <c r="K69" s="92" t="s">
        <v>24</v>
      </c>
      <c r="L69" s="91" t="s">
        <v>9</v>
      </c>
      <c r="M69" s="91" t="s">
        <v>10</v>
      </c>
      <c r="N69" s="92" t="s">
        <v>24</v>
      </c>
      <c r="O69" s="91" t="s">
        <v>11</v>
      </c>
      <c r="P69" s="91" t="s">
        <v>12</v>
      </c>
      <c r="Q69" s="93" t="s">
        <v>41</v>
      </c>
      <c r="R69" s="93" t="s">
        <v>42</v>
      </c>
      <c r="S69" s="93" t="s">
        <v>40</v>
      </c>
      <c r="T69" s="93" t="s">
        <v>43</v>
      </c>
      <c r="U69" s="93" t="s">
        <v>72</v>
      </c>
      <c r="V69" s="93" t="s">
        <v>71</v>
      </c>
      <c r="W69" s="126" t="s">
        <v>44</v>
      </c>
      <c r="X69" s="93" t="s">
        <v>40</v>
      </c>
      <c r="Y69" s="93" t="s">
        <v>43</v>
      </c>
      <c r="Z69" s="93" t="s">
        <v>72</v>
      </c>
      <c r="AA69" s="93" t="s">
        <v>71</v>
      </c>
      <c r="AB69" s="126" t="s">
        <v>44</v>
      </c>
      <c r="AC69" s="96" t="s">
        <v>60</v>
      </c>
      <c r="AD69" s="96" t="s">
        <v>61</v>
      </c>
      <c r="AE69" s="96" t="s">
        <v>62</v>
      </c>
      <c r="AF69" s="96" t="s">
        <v>63</v>
      </c>
      <c r="AG69" s="96" t="s">
        <v>64</v>
      </c>
      <c r="AH69" s="96" t="s">
        <v>63</v>
      </c>
      <c r="AI69" s="96" t="s">
        <v>64</v>
      </c>
      <c r="AJ69" s="96" t="s">
        <v>65</v>
      </c>
      <c r="AK69" s="96" t="s">
        <v>66</v>
      </c>
      <c r="AL69" s="96" t="s">
        <v>67</v>
      </c>
      <c r="AM69" s="96" t="s">
        <v>68</v>
      </c>
      <c r="AN69" s="96" t="s">
        <v>69</v>
      </c>
      <c r="AO69" s="96" t="s">
        <v>70</v>
      </c>
      <c r="AP69" s="98" t="s">
        <v>25</v>
      </c>
      <c r="AQ69" s="98" t="s">
        <v>58</v>
      </c>
      <c r="AR69" s="98" t="s">
        <v>26</v>
      </c>
      <c r="AS69" s="99" t="s">
        <v>13</v>
      </c>
      <c r="AT69" s="99"/>
      <c r="AU69" s="98" t="s">
        <v>45</v>
      </c>
      <c r="AV69" s="100" t="s">
        <v>14</v>
      </c>
      <c r="AW69" s="101" t="s">
        <v>15</v>
      </c>
      <c r="AX69" s="93" t="s">
        <v>41</v>
      </c>
      <c r="AY69" s="93" t="s">
        <v>40</v>
      </c>
      <c r="AZ69" s="93" t="s">
        <v>43</v>
      </c>
      <c r="BA69" s="93" t="s">
        <v>40</v>
      </c>
      <c r="BB69" s="93" t="s">
        <v>43</v>
      </c>
      <c r="BC69" s="96" t="s">
        <v>60</v>
      </c>
      <c r="BD69" s="96" t="s">
        <v>61</v>
      </c>
      <c r="BE69" s="96" t="s">
        <v>63</v>
      </c>
      <c r="BF69" s="96" t="s">
        <v>64</v>
      </c>
      <c r="BG69" s="96" t="s">
        <v>63</v>
      </c>
      <c r="BH69" s="96" t="s">
        <v>64</v>
      </c>
      <c r="BI69" s="96" t="s">
        <v>65</v>
      </c>
      <c r="BJ69" s="96" t="s">
        <v>66</v>
      </c>
      <c r="BK69" s="96" t="s">
        <v>67</v>
      </c>
      <c r="BL69" s="96" t="s">
        <v>68</v>
      </c>
      <c r="BM69" s="96" t="s">
        <v>69</v>
      </c>
      <c r="BN69" s="96" t="s">
        <v>70</v>
      </c>
      <c r="BO69" s="98" t="s">
        <v>45</v>
      </c>
      <c r="BP69" s="100" t="s">
        <v>14</v>
      </c>
      <c r="BQ69" s="101" t="s">
        <v>15</v>
      </c>
      <c r="BR69" s="96" t="s">
        <v>70</v>
      </c>
    </row>
    <row r="70" spans="1:70" ht="14.25" hidden="1" customHeight="1">
      <c r="A70" s="77"/>
      <c r="B70" s="89"/>
      <c r="C70" s="127"/>
      <c r="D70" s="128">
        <f>SUMIFS('OTV-活动'!$W:$W,'OTV-活动'!$U:$U,Market!$B70,'OTV-活动'!$V:$V,Market!$D$7)</f>
        <v>0</v>
      </c>
      <c r="E70" s="128">
        <f>SUMIFS('OTV-活动'!$W:$W,'OTV-活动'!$U:$U,Market!$B70,'OTV-活动'!$V:$V,Market!$D$7)</f>
        <v>0</v>
      </c>
      <c r="F70" s="128">
        <f>SUMIFS('OTV-活动'!$X:$X,'OTV-活动'!$U:$U,Market!$B70,'OTV-活动'!$V:$V,'OTV-活动'!$V$6)</f>
        <v>0</v>
      </c>
      <c r="G70" s="129">
        <f>SUMIFS(Spotplan!$E:$E,Spotplan!$C:$C,Market!$C70,Spotplan!$A:$A,Market!$B$69)</f>
        <v>0</v>
      </c>
      <c r="H70" s="130" t="str">
        <f>IF(C70=0,"-",F70/G70)</f>
        <v>-</v>
      </c>
      <c r="I70" s="128">
        <f>SUMIFS('OTV-活动'!$X:$X,'OTV-活动'!$U:$U,Market!$B70,'OTV-活动'!$V:$V,'OTV-活动'!$V$6)</f>
        <v>0</v>
      </c>
      <c r="J70" s="129">
        <f>SUMIFS(Spotplan!$E:$E,Spotplan!$C:$C,Market!$C70,Spotplan!$A:$A,Market!$B$69)</f>
        <v>0</v>
      </c>
      <c r="K70" s="130" t="str">
        <f>IF(G70=0,"-",I70/J70)</f>
        <v>-</v>
      </c>
      <c r="L70" s="128">
        <f>SUMIFS('OTV-活动'!$X:$X,'OTV-活动'!$U:$U,Market!$B70,'OTV-活动'!$V:$V,'OTV-活动'!$V$6)</f>
        <v>0</v>
      </c>
      <c r="M70" s="129">
        <f>SUMIFS(Spotplan!$E:$E,Spotplan!$C:$C,Market!$C70,Spotplan!$A:$A,Market!$B$69)</f>
        <v>0</v>
      </c>
      <c r="N70" s="130" t="str">
        <f>IF(J70=0,"-",L70/M70)</f>
        <v>-</v>
      </c>
      <c r="O70" s="128">
        <f>SUMIFS('OTV-活动'!$Y:$Y,'OTV-活动'!$U:$U,Market!$B70,'OTV-活动'!$V:$V,'OTV-活动'!$V$6)</f>
        <v>0</v>
      </c>
      <c r="P70" s="131" t="str">
        <f>IF(O70=0,"-",O70/F70)</f>
        <v>-</v>
      </c>
      <c r="Q70" s="128">
        <f>SUMIFS('OTV-活动'!$X:$X,'OTV-活动'!$U:$U,Market!$B70,'OTV-活动'!$V:$V,'OTV-活动'!$V$7)</f>
        <v>0</v>
      </c>
      <c r="R70" s="131" t="str">
        <f>IF(Q70=0,"-",Q70/F70)</f>
        <v>-</v>
      </c>
      <c r="S70" s="128">
        <f>SUMIFS('OTV-活动'!$X:$X,'OTV-活动'!$U:$U,Market!$B70,'OTV-活动'!$V:$V,Market!$D$7)</f>
        <v>0</v>
      </c>
      <c r="T70" s="131" t="str">
        <f>IF(S70=0,"-",S70/F70)</f>
        <v>-</v>
      </c>
      <c r="U70" s="131"/>
      <c r="V70" s="131" t="str">
        <f>IF(S70=0,"-",T70/U70)</f>
        <v>-</v>
      </c>
      <c r="W70" s="109" t="str">
        <f>IF(S70=0,"-",F70*R70*T70/D70*100)</f>
        <v>-</v>
      </c>
      <c r="X70" s="128">
        <f>SUMIFS('OTV-活动'!$X:$X,'OTV-活动'!$U:$U,Market!$B70,'OTV-活动'!$V:$V,Market!$D$7)</f>
        <v>0</v>
      </c>
      <c r="Y70" s="131" t="str">
        <f t="shared" ref="Y70:Y90" si="93">IF(X70=0,"-",X70/Q70)</f>
        <v>-</v>
      </c>
      <c r="Z70" s="131"/>
      <c r="AA70" s="131" t="str">
        <f>IF(X70=0,"-",Y70/Z70)</f>
        <v>-</v>
      </c>
      <c r="AB70" s="109" t="str">
        <f t="shared" ref="AB70:AB90" si="94">IF(X70=0,"-",Q70*W70*Y70/P70*100)</f>
        <v>-</v>
      </c>
      <c r="AC70" s="128">
        <f>SUMIFS('OTV-活动'!$Z:$Z,'OTV-活动'!$U:$U,Market!$B70,'OTV-活动'!$V:$V,'OTV-活动'!$V$6)</f>
        <v>0</v>
      </c>
      <c r="AD70" s="128">
        <f>SUMIFS('OTV-活动'!$Z:$Z,'OTV-活动'!$U:$U,Market!$B70,'OTV-活动'!$V:$V,'OTV-活动'!$V$7)</f>
        <v>0</v>
      </c>
      <c r="AE70" s="131" t="str">
        <f>IF(AD70=0,"-",AD70/AC70)</f>
        <v>-</v>
      </c>
      <c r="AF70" s="128">
        <f>SUMIFS('OTV-活动'!$Z:$Z,'OTV-活动'!$U:$U,Market!$B70,'OTV-活动'!$V:$V,Market!$D$7)</f>
        <v>0</v>
      </c>
      <c r="AG70" s="131" t="str">
        <f>IF(AF70=0,"-",AF70/AC70)</f>
        <v>-</v>
      </c>
      <c r="AH70" s="128">
        <f>SUMIFS('OTV-活动'!$Z:$Z,'OTV-活动'!$U:$U,Market!$B70,'OTV-活动'!$V:$V,Market!$D$7)</f>
        <v>0</v>
      </c>
      <c r="AI70" s="131" t="str">
        <f>IF(AH70=0,"-",AH70/AE70)</f>
        <v>-</v>
      </c>
      <c r="AJ70" s="128">
        <f>SUMIFS('OTV-活动'!$AA:$AA,'OTV-活动'!$U:$U,Market!$B70,'OTV-活动'!$V:$V,Market!$D$7)</f>
        <v>0</v>
      </c>
      <c r="AK70" s="128">
        <f>SUMIFS('OTV-活动'!$AB:$AB,'OTV-活动'!$U:$U,Market!$B70,'OTV-活动'!$V:$V,Market!$D$7)</f>
        <v>0</v>
      </c>
      <c r="AL70" s="128">
        <f>SUMIFS('OTV-活动'!$AC:$AC,'OTV-活动'!$U:$U,Market!$B70,'OTV-活动'!$V:$V,Market!$D$7)</f>
        <v>0</v>
      </c>
      <c r="AM70" s="131" t="str">
        <f t="shared" ref="AM70:AM90" si="95">IF(AJ70=0,"-",AJ70/$D70)</f>
        <v>-</v>
      </c>
      <c r="AN70" s="131" t="str">
        <f t="shared" ref="AN70:AN90" si="96">IF(AK70=0,"-",AK70/$D70)</f>
        <v>-</v>
      </c>
      <c r="AO70" s="131" t="str">
        <f t="shared" ref="AO70:AO90" si="97">IF(AL70=0,"-",AL70/$D70)</f>
        <v>-</v>
      </c>
      <c r="AP70" s="132"/>
      <c r="AQ70" s="131" t="str">
        <f t="shared" ref="AQ70:AQ90" si="98">IF(AL70=0,"-",AO70/$AP70)</f>
        <v>-</v>
      </c>
      <c r="AR70" s="131" t="str">
        <f t="shared" ref="AR70:AR90" si="99">IF(AL70=0,"-",AQ70/$H70)</f>
        <v>-</v>
      </c>
      <c r="AS70" s="133" t="str">
        <f t="shared" ref="AS70:AS90" si="100">IF(AR70&lt;1,C70," ")</f>
        <v xml:space="preserve"> </v>
      </c>
      <c r="AT70" s="133"/>
      <c r="AU70" s="134" t="str">
        <f>IF(AL70=0,"-",AL70/$F70*1000)</f>
        <v>-</v>
      </c>
      <c r="AV70" s="135" t="str">
        <f>IFERROR(SUMIFS(Cost!#REF!,Cost!$E:$E,Market!$C70),"-")</f>
        <v>-</v>
      </c>
      <c r="AW70" s="136" t="str">
        <f t="shared" ref="AW70:AW90" si="101">IF(AL70=0,"-",$AV70/AL70)</f>
        <v>-</v>
      </c>
      <c r="AX70" s="128">
        <f>SUMIFS('OTV-活动'!$X:$X,'OTV-活动'!$U:$U,Market!$B70,'OTV-活动'!$V:$V,'OTV-活动'!$V$7)</f>
        <v>0</v>
      </c>
      <c r="AY70" s="128">
        <f>SUMIFS('OTV-活动'!$X:$X,'OTV-活动'!$U:$U,Market!$B70,'OTV-活动'!$V:$V,Market!$D$7)</f>
        <v>0</v>
      </c>
      <c r="AZ70" s="131" t="str">
        <f t="shared" ref="AZ70:AZ90" si="102">IF(AY70=0,"-",AY70/AO70)</f>
        <v>-</v>
      </c>
      <c r="BA70" s="128">
        <f>SUMIFS('OTV-活动'!$X:$X,'OTV-活动'!$U:$U,Market!$B70,'OTV-活动'!$V:$V,Market!$D$7)</f>
        <v>0</v>
      </c>
      <c r="BB70" s="131" t="str">
        <f t="shared" ref="BB70:BB90" si="103">IF(BA70=0,"-",BA70/AX70)</f>
        <v>-</v>
      </c>
      <c r="BC70" s="128">
        <f>SUMIFS('OTV-活动'!$Z:$Z,'OTV-活动'!$U:$U,Market!$B70,'OTV-活动'!$V:$V,'OTV-活动'!$V$6)</f>
        <v>0</v>
      </c>
      <c r="BD70" s="128">
        <f>SUMIFS('OTV-活动'!$Z:$Z,'OTV-活动'!$U:$U,Market!$B70,'OTV-活动'!$V:$V,'OTV-活动'!$V$7)</f>
        <v>0</v>
      </c>
      <c r="BE70" s="128">
        <f>SUMIFS('OTV-活动'!$Z:$Z,'OTV-活动'!$U:$U,Market!$B70,'OTV-活动'!$V:$V,Market!$D$7)</f>
        <v>0</v>
      </c>
      <c r="BF70" s="131" t="str">
        <f t="shared" ref="BF70:BF90" si="104">IF(BE70=0,"-",BE70/BC70)</f>
        <v>-</v>
      </c>
      <c r="BG70" s="128">
        <f>SUMIFS('OTV-活动'!$Z:$Z,'OTV-活动'!$U:$U,Market!$B70,'OTV-活动'!$V:$V,Market!$D$7)</f>
        <v>0</v>
      </c>
      <c r="BH70" s="131" t="str">
        <f>IF(BG70=0,"-",BG70/#REF!)</f>
        <v>-</v>
      </c>
      <c r="BI70" s="128">
        <f>SUMIFS('OTV-活动'!$AA:$AA,'OTV-活动'!$U:$U,Market!$B70,'OTV-活动'!$V:$V,Market!$D$7)</f>
        <v>0</v>
      </c>
      <c r="BJ70" s="128">
        <f>SUMIFS('OTV-活动'!$AB:$AB,'OTV-活动'!$U:$U,Market!$B70,'OTV-活动'!$V:$V,Market!$D$7)</f>
        <v>0</v>
      </c>
      <c r="BK70" s="128">
        <f>SUMIFS('OTV-活动'!$AC:$AC,'OTV-活动'!$U:$U,Market!$B70,'OTV-活动'!$V:$V,Market!$D$7)</f>
        <v>0</v>
      </c>
      <c r="BL70" s="131" t="str">
        <f t="shared" ref="BL70:BL90" si="105">IF(BI70=0,"-",BI70/$D70)</f>
        <v>-</v>
      </c>
      <c r="BM70" s="131" t="str">
        <f t="shared" ref="BM70:BM90" si="106">IF(BJ70=0,"-",BJ70/$D70)</f>
        <v>-</v>
      </c>
      <c r="BN70" s="131" t="str">
        <f t="shared" ref="BN70:BN90" si="107">IF(BK70=0,"-",BK70/$D70)</f>
        <v>-</v>
      </c>
      <c r="BO70" s="134" t="str">
        <f>IF(BK70=0,"-",BK70/$F70*1000)</f>
        <v>-</v>
      </c>
      <c r="BP70" s="135" t="str">
        <f>IFERROR(SUMIFS(Cost!#REF!,Cost!$E:$E,Market!$C70),"-")</f>
        <v>-</v>
      </c>
      <c r="BQ70" s="136" t="str">
        <f t="shared" ref="BQ70:BQ90" si="108">IF(BK70=0,"-",$AV70/BK70)</f>
        <v>-</v>
      </c>
      <c r="BR70" s="131" t="e">
        <f t="shared" ref="BR70:BR90" si="109">IF(AM70=0,"-",AM70/$D70)</f>
        <v>#VALUE!</v>
      </c>
    </row>
    <row r="71" spans="1:70" ht="14.25" hidden="1" customHeight="1">
      <c r="A71" s="77"/>
      <c r="B71" s="89"/>
      <c r="C71" s="127"/>
      <c r="D71" s="128">
        <f>SUMIFS('OTV-活动'!$W:$W,'OTV-活动'!$U:$U,Market!$B71,'OTV-活动'!$V:$V,Market!$D$7)</f>
        <v>0</v>
      </c>
      <c r="E71" s="128">
        <f>SUMIFS('OTV-活动'!$W:$W,'OTV-活动'!$U:$U,Market!$B71,'OTV-活动'!$V:$V,Market!$D$7)</f>
        <v>0</v>
      </c>
      <c r="F71" s="128">
        <f>SUMIFS('OTV-活动'!$X:$X,'OTV-活动'!$U:$U,Market!$B71,'OTV-活动'!$V:$V,'OTV-活动'!$V$6)</f>
        <v>0</v>
      </c>
      <c r="G71" s="129">
        <f>SUMIFS(Spotplan!$E:$E,Spotplan!$C:$C,Market!$C71,Spotplan!$A:$A,Market!$B$69)</f>
        <v>0</v>
      </c>
      <c r="H71" s="131" t="str">
        <f t="shared" ref="H71:H90" si="110">IF(C71=0,"-",F71/G71)</f>
        <v>-</v>
      </c>
      <c r="I71" s="128">
        <f>SUMIFS('OTV-活动'!$X:$X,'OTV-活动'!$U:$U,Market!$B71,'OTV-活动'!$V:$V,'OTV-活动'!$V$6)</f>
        <v>0</v>
      </c>
      <c r="J71" s="129">
        <f>SUMIFS(Spotplan!$E:$E,Spotplan!$C:$C,Market!$C71,Spotplan!$A:$A,Market!$B$69)</f>
        <v>0</v>
      </c>
      <c r="K71" s="131" t="str">
        <f t="shared" ref="K71:K90" si="111">IF(G71=0,"-",I71/J71)</f>
        <v>-</v>
      </c>
      <c r="L71" s="128">
        <f>SUMIFS('OTV-活动'!$X:$X,'OTV-活动'!$U:$U,Market!$B71,'OTV-活动'!$V:$V,'OTV-活动'!$V$6)</f>
        <v>0</v>
      </c>
      <c r="M71" s="129">
        <f>SUMIFS(Spotplan!$E:$E,Spotplan!$C:$C,Market!$C71,Spotplan!$A:$A,Market!$B$69)</f>
        <v>0</v>
      </c>
      <c r="N71" s="131" t="str">
        <f t="shared" ref="N71:N90" si="112">IF(J71=0,"-",L71/M71)</f>
        <v>-</v>
      </c>
      <c r="O71" s="128">
        <f>SUMIFS('OTV-活动'!$Y:$Y,'OTV-活动'!$U:$U,Market!$B71,'OTV-活动'!$V:$V,'OTV-活动'!$V$6)</f>
        <v>0</v>
      </c>
      <c r="P71" s="131" t="str">
        <f t="shared" ref="P71:P90" si="113">IF(O71=0,"-",O71/F71)</f>
        <v>-</v>
      </c>
      <c r="Q71" s="128">
        <f>SUMIFS('OTV-活动'!$X:$X,'OTV-活动'!$U:$U,Market!$B71,'OTV-活动'!$V:$V,'OTV-活动'!$V$7)</f>
        <v>0</v>
      </c>
      <c r="R71" s="131" t="str">
        <f t="shared" ref="R71:R90" si="114">IF(Q71=0,"-",Q71/F71)</f>
        <v>-</v>
      </c>
      <c r="S71" s="128">
        <f>SUMIFS('OTV-活动'!$X:$X,'OTV-活动'!$U:$U,Market!$B71,'OTV-活动'!$V:$V,Market!$D$7)</f>
        <v>0</v>
      </c>
      <c r="T71" s="131" t="str">
        <f t="shared" ref="T71:T90" si="115">IF(S71=0,"-",S71/F71)</f>
        <v>-</v>
      </c>
      <c r="U71" s="131"/>
      <c r="V71" s="131" t="str">
        <f t="shared" ref="V71:V90" si="116">IF(S71=0,"-",T71/U71)</f>
        <v>-</v>
      </c>
      <c r="W71" s="109" t="str">
        <f t="shared" ref="W71:W90" si="117">IF(S71=0,"-",F71*R71*T71/D71*100)</f>
        <v>-</v>
      </c>
      <c r="X71" s="128">
        <f>SUMIFS('OTV-活动'!$X:$X,'OTV-活动'!$U:$U,Market!$B71,'OTV-活动'!$V:$V,Market!$D$7)</f>
        <v>0</v>
      </c>
      <c r="Y71" s="131" t="str">
        <f t="shared" si="93"/>
        <v>-</v>
      </c>
      <c r="Z71" s="131"/>
      <c r="AA71" s="131" t="str">
        <f t="shared" ref="AA71:AA90" si="118">IF(X71=0,"-",Y71/Z71)</f>
        <v>-</v>
      </c>
      <c r="AB71" s="109" t="str">
        <f t="shared" si="94"/>
        <v>-</v>
      </c>
      <c r="AC71" s="128">
        <f>SUMIFS('OTV-活动'!$Z:$Z,'OTV-活动'!$U:$U,Market!$B71,'OTV-活动'!$V:$V,'OTV-活动'!$V$6)</f>
        <v>0</v>
      </c>
      <c r="AD71" s="128">
        <f>SUMIFS('OTV-活动'!$Z:$Z,'OTV-活动'!$U:$U,Market!$B71,'OTV-活动'!$V:$V,'OTV-活动'!$V$7)</f>
        <v>0</v>
      </c>
      <c r="AE71" s="131" t="str">
        <f t="shared" ref="AE71:AE90" si="119">IF(AD71=0,"-",AD71/AC71)</f>
        <v>-</v>
      </c>
      <c r="AF71" s="128">
        <f>SUMIFS('OTV-活动'!$Z:$Z,'OTV-活动'!$U:$U,Market!$B71,'OTV-活动'!$V:$V,Market!$D$7)</f>
        <v>0</v>
      </c>
      <c r="AG71" s="131" t="str">
        <f t="shared" ref="AG71:AG90" si="120">IF(AF71=0,"-",AF71/AC71)</f>
        <v>-</v>
      </c>
      <c r="AH71" s="128">
        <f>SUMIFS('OTV-活动'!$Z:$Z,'OTV-活动'!$U:$U,Market!$B71,'OTV-活动'!$V:$V,Market!$D$7)</f>
        <v>0</v>
      </c>
      <c r="AI71" s="131" t="str">
        <f t="shared" ref="AI71:AI90" si="121">IF(AH71=0,"-",AH71/AE71)</f>
        <v>-</v>
      </c>
      <c r="AJ71" s="128">
        <f>SUMIFS('OTV-活动'!$AA:$AA,'OTV-活动'!$U:$U,Market!$B71,'OTV-活动'!$V:$V,Market!$D$7)</f>
        <v>0</v>
      </c>
      <c r="AK71" s="128">
        <f>SUMIFS('OTV-活动'!$AB:$AB,'OTV-活动'!$U:$U,Market!$B71,'OTV-活动'!$V:$V,Market!$D$7)</f>
        <v>0</v>
      </c>
      <c r="AL71" s="128">
        <f>SUMIFS('OTV-活动'!$AC:$AC,'OTV-活动'!$U:$U,Market!$B71,'OTV-活动'!$V:$V,Market!$D$7)</f>
        <v>0</v>
      </c>
      <c r="AM71" s="131" t="str">
        <f t="shared" si="95"/>
        <v>-</v>
      </c>
      <c r="AN71" s="131" t="str">
        <f t="shared" si="96"/>
        <v>-</v>
      </c>
      <c r="AO71" s="131" t="str">
        <f t="shared" si="97"/>
        <v>-</v>
      </c>
      <c r="AP71" s="132"/>
      <c r="AQ71" s="131" t="str">
        <f t="shared" si="98"/>
        <v>-</v>
      </c>
      <c r="AR71" s="131" t="str">
        <f t="shared" si="99"/>
        <v>-</v>
      </c>
      <c r="AS71" s="133" t="str">
        <f t="shared" si="100"/>
        <v xml:space="preserve"> </v>
      </c>
      <c r="AT71" s="133"/>
      <c r="AU71" s="134" t="str">
        <f t="shared" ref="AU71:AU90" si="122">IF(AL71=0,"-",AL71/$F71*1000)</f>
        <v>-</v>
      </c>
      <c r="AV71" s="135" t="str">
        <f>IFERROR(SUMIFS(Cost!#REF!,Cost!$E:$E,Market!$C71),"-")</f>
        <v>-</v>
      </c>
      <c r="AW71" s="136" t="str">
        <f t="shared" si="101"/>
        <v>-</v>
      </c>
      <c r="AX71" s="128">
        <f>SUMIFS('OTV-活动'!$X:$X,'OTV-活动'!$U:$U,Market!$B71,'OTV-活动'!$V:$V,'OTV-活动'!$V$7)</f>
        <v>0</v>
      </c>
      <c r="AY71" s="128">
        <f>SUMIFS('OTV-活动'!$X:$X,'OTV-活动'!$U:$U,Market!$B71,'OTV-活动'!$V:$V,Market!$D$7)</f>
        <v>0</v>
      </c>
      <c r="AZ71" s="131" t="str">
        <f t="shared" si="102"/>
        <v>-</v>
      </c>
      <c r="BA71" s="128">
        <f>SUMIFS('OTV-活动'!$X:$X,'OTV-活动'!$U:$U,Market!$B71,'OTV-活动'!$V:$V,Market!$D$7)</f>
        <v>0</v>
      </c>
      <c r="BB71" s="131" t="str">
        <f t="shared" si="103"/>
        <v>-</v>
      </c>
      <c r="BC71" s="128">
        <f>SUMIFS('OTV-活动'!$Z:$Z,'OTV-活动'!$U:$U,Market!$B71,'OTV-活动'!$V:$V,'OTV-活动'!$V$6)</f>
        <v>0</v>
      </c>
      <c r="BD71" s="128">
        <f>SUMIFS('OTV-活动'!$Z:$Z,'OTV-活动'!$U:$U,Market!$B71,'OTV-活动'!$V:$V,'OTV-活动'!$V$7)</f>
        <v>0</v>
      </c>
      <c r="BE71" s="128">
        <f>SUMIFS('OTV-活动'!$Z:$Z,'OTV-活动'!$U:$U,Market!$B71,'OTV-活动'!$V:$V,Market!$D$7)</f>
        <v>0</v>
      </c>
      <c r="BF71" s="131" t="str">
        <f t="shared" si="104"/>
        <v>-</v>
      </c>
      <c r="BG71" s="128">
        <f>SUMIFS('OTV-活动'!$Z:$Z,'OTV-活动'!$U:$U,Market!$B71,'OTV-活动'!$V:$V,Market!$D$7)</f>
        <v>0</v>
      </c>
      <c r="BH71" s="131" t="str">
        <f>IF(BG71=0,"-",BG71/#REF!)</f>
        <v>-</v>
      </c>
      <c r="BI71" s="128">
        <f>SUMIFS('OTV-活动'!$AA:$AA,'OTV-活动'!$U:$U,Market!$B71,'OTV-活动'!$V:$V,Market!$D$7)</f>
        <v>0</v>
      </c>
      <c r="BJ71" s="128">
        <f>SUMIFS('OTV-活动'!$AB:$AB,'OTV-活动'!$U:$U,Market!$B71,'OTV-活动'!$V:$V,Market!$D$7)</f>
        <v>0</v>
      </c>
      <c r="BK71" s="128">
        <f>SUMIFS('OTV-活动'!$AC:$AC,'OTV-活动'!$U:$U,Market!$B71,'OTV-活动'!$V:$V,Market!$D$7)</f>
        <v>0</v>
      </c>
      <c r="BL71" s="131" t="str">
        <f t="shared" si="105"/>
        <v>-</v>
      </c>
      <c r="BM71" s="131" t="str">
        <f t="shared" si="106"/>
        <v>-</v>
      </c>
      <c r="BN71" s="131" t="str">
        <f t="shared" si="107"/>
        <v>-</v>
      </c>
      <c r="BO71" s="134" t="str">
        <f t="shared" ref="BO71:BO90" si="123">IF(BK71=0,"-",BK71/$F71*1000)</f>
        <v>-</v>
      </c>
      <c r="BP71" s="135" t="str">
        <f>IFERROR(SUMIFS(Cost!#REF!,Cost!$E:$E,Market!$C71),"-")</f>
        <v>-</v>
      </c>
      <c r="BQ71" s="136" t="str">
        <f t="shared" si="108"/>
        <v>-</v>
      </c>
      <c r="BR71" s="131" t="e">
        <f t="shared" si="109"/>
        <v>#VALUE!</v>
      </c>
    </row>
    <row r="72" spans="1:70" ht="14.25" hidden="1" customHeight="1">
      <c r="A72" s="77"/>
      <c r="B72" s="89"/>
      <c r="C72" s="127"/>
      <c r="D72" s="128">
        <f>SUMIFS('OTV-活动'!$W:$W,'OTV-活动'!$U:$U,Market!$B72,'OTV-活动'!$V:$V,Market!$D$7)</f>
        <v>0</v>
      </c>
      <c r="E72" s="128">
        <f>SUMIFS('OTV-活动'!$W:$W,'OTV-活动'!$U:$U,Market!$B72,'OTV-活动'!$V:$V,Market!$D$7)</f>
        <v>0</v>
      </c>
      <c r="F72" s="128">
        <f>SUMIFS('OTV-活动'!$X:$X,'OTV-活动'!$U:$U,Market!$B72,'OTV-活动'!$V:$V,'OTV-活动'!$V$6)</f>
        <v>0</v>
      </c>
      <c r="G72" s="129">
        <f>SUMIFS(Spotplan!$E:$E,Spotplan!$C:$C,Market!$C72,Spotplan!$A:$A,Market!$B$69)</f>
        <v>0</v>
      </c>
      <c r="H72" s="131" t="str">
        <f t="shared" si="110"/>
        <v>-</v>
      </c>
      <c r="I72" s="128">
        <f>SUMIFS('OTV-活动'!$X:$X,'OTV-活动'!$U:$U,Market!$B72,'OTV-活动'!$V:$V,'OTV-活动'!$V$6)</f>
        <v>0</v>
      </c>
      <c r="J72" s="129">
        <f>SUMIFS(Spotplan!$E:$E,Spotplan!$C:$C,Market!$C72,Spotplan!$A:$A,Market!$B$69)</f>
        <v>0</v>
      </c>
      <c r="K72" s="131" t="str">
        <f t="shared" si="111"/>
        <v>-</v>
      </c>
      <c r="L72" s="128">
        <f>SUMIFS('OTV-活动'!$X:$X,'OTV-活动'!$U:$U,Market!$B72,'OTV-活动'!$V:$V,'OTV-活动'!$V$6)</f>
        <v>0</v>
      </c>
      <c r="M72" s="129">
        <f>SUMIFS(Spotplan!$E:$E,Spotplan!$C:$C,Market!$C72,Spotplan!$A:$A,Market!$B$69)</f>
        <v>0</v>
      </c>
      <c r="N72" s="131" t="str">
        <f t="shared" si="112"/>
        <v>-</v>
      </c>
      <c r="O72" s="128">
        <f>SUMIFS('OTV-活动'!$Y:$Y,'OTV-活动'!$U:$U,Market!$B72,'OTV-活动'!$V:$V,'OTV-活动'!$V$6)</f>
        <v>0</v>
      </c>
      <c r="P72" s="131" t="str">
        <f t="shared" si="113"/>
        <v>-</v>
      </c>
      <c r="Q72" s="128">
        <f>SUMIFS('OTV-活动'!$X:$X,'OTV-活动'!$U:$U,Market!$B72,'OTV-活动'!$V:$V,'OTV-活动'!$V$7)</f>
        <v>0</v>
      </c>
      <c r="R72" s="131" t="str">
        <f t="shared" si="114"/>
        <v>-</v>
      </c>
      <c r="S72" s="128">
        <f>SUMIFS('OTV-活动'!$X:$X,'OTV-活动'!$U:$U,Market!$B72,'OTV-活动'!$V:$V,Market!$D$7)</f>
        <v>0</v>
      </c>
      <c r="T72" s="131" t="str">
        <f t="shared" si="115"/>
        <v>-</v>
      </c>
      <c r="U72" s="131"/>
      <c r="V72" s="131" t="str">
        <f t="shared" si="116"/>
        <v>-</v>
      </c>
      <c r="W72" s="109" t="str">
        <f t="shared" si="117"/>
        <v>-</v>
      </c>
      <c r="X72" s="128">
        <f>SUMIFS('OTV-活动'!$X:$X,'OTV-活动'!$U:$U,Market!$B72,'OTV-活动'!$V:$V,Market!$D$7)</f>
        <v>0</v>
      </c>
      <c r="Y72" s="131" t="str">
        <f t="shared" si="93"/>
        <v>-</v>
      </c>
      <c r="Z72" s="131"/>
      <c r="AA72" s="131" t="str">
        <f t="shared" si="118"/>
        <v>-</v>
      </c>
      <c r="AB72" s="109" t="str">
        <f t="shared" si="94"/>
        <v>-</v>
      </c>
      <c r="AC72" s="128">
        <f>SUMIFS('OTV-活动'!$Z:$Z,'OTV-活动'!$U:$U,Market!$B72,'OTV-活动'!$V:$V,'OTV-活动'!$V$6)</f>
        <v>0</v>
      </c>
      <c r="AD72" s="128">
        <f>SUMIFS('OTV-活动'!$Z:$Z,'OTV-活动'!$U:$U,Market!$B72,'OTV-活动'!$V:$V,'OTV-活动'!$V$7)</f>
        <v>0</v>
      </c>
      <c r="AE72" s="131" t="str">
        <f t="shared" si="119"/>
        <v>-</v>
      </c>
      <c r="AF72" s="128">
        <f>SUMIFS('OTV-活动'!$Z:$Z,'OTV-活动'!$U:$U,Market!$B72,'OTV-活动'!$V:$V,Market!$D$7)</f>
        <v>0</v>
      </c>
      <c r="AG72" s="131" t="str">
        <f t="shared" si="120"/>
        <v>-</v>
      </c>
      <c r="AH72" s="128">
        <f>SUMIFS('OTV-活动'!$Z:$Z,'OTV-活动'!$U:$U,Market!$B72,'OTV-活动'!$V:$V,Market!$D$7)</f>
        <v>0</v>
      </c>
      <c r="AI72" s="131" t="str">
        <f t="shared" si="121"/>
        <v>-</v>
      </c>
      <c r="AJ72" s="128">
        <f>SUMIFS('OTV-活动'!$AA:$AA,'OTV-活动'!$U:$U,Market!$B72,'OTV-活动'!$V:$V,Market!$D$7)</f>
        <v>0</v>
      </c>
      <c r="AK72" s="128">
        <f>SUMIFS('OTV-活动'!$AB:$AB,'OTV-活动'!$U:$U,Market!$B72,'OTV-活动'!$V:$V,Market!$D$7)</f>
        <v>0</v>
      </c>
      <c r="AL72" s="128">
        <f>SUMIFS('OTV-活动'!$AC:$AC,'OTV-活动'!$U:$U,Market!$B72,'OTV-活动'!$V:$V,Market!$D$7)</f>
        <v>0</v>
      </c>
      <c r="AM72" s="131" t="str">
        <f t="shared" si="95"/>
        <v>-</v>
      </c>
      <c r="AN72" s="131" t="str">
        <f t="shared" si="96"/>
        <v>-</v>
      </c>
      <c r="AO72" s="131" t="str">
        <f t="shared" si="97"/>
        <v>-</v>
      </c>
      <c r="AP72" s="132"/>
      <c r="AQ72" s="131" t="str">
        <f t="shared" si="98"/>
        <v>-</v>
      </c>
      <c r="AR72" s="131" t="str">
        <f t="shared" si="99"/>
        <v>-</v>
      </c>
      <c r="AS72" s="133" t="str">
        <f t="shared" si="100"/>
        <v xml:space="preserve"> </v>
      </c>
      <c r="AT72" s="133"/>
      <c r="AU72" s="134" t="str">
        <f t="shared" si="122"/>
        <v>-</v>
      </c>
      <c r="AV72" s="135" t="str">
        <f>IFERROR(SUMIFS(Cost!#REF!,Cost!$E:$E,Market!$C72),"-")</f>
        <v>-</v>
      </c>
      <c r="AW72" s="136" t="str">
        <f t="shared" si="101"/>
        <v>-</v>
      </c>
      <c r="AX72" s="128">
        <f>SUMIFS('OTV-活动'!$X:$X,'OTV-活动'!$U:$U,Market!$B72,'OTV-活动'!$V:$V,'OTV-活动'!$V$7)</f>
        <v>0</v>
      </c>
      <c r="AY72" s="128">
        <f>SUMIFS('OTV-活动'!$X:$X,'OTV-活动'!$U:$U,Market!$B72,'OTV-活动'!$V:$V,Market!$D$7)</f>
        <v>0</v>
      </c>
      <c r="AZ72" s="131" t="str">
        <f t="shared" si="102"/>
        <v>-</v>
      </c>
      <c r="BA72" s="128">
        <f>SUMIFS('OTV-活动'!$X:$X,'OTV-活动'!$U:$U,Market!$B72,'OTV-活动'!$V:$V,Market!$D$7)</f>
        <v>0</v>
      </c>
      <c r="BB72" s="131" t="str">
        <f t="shared" si="103"/>
        <v>-</v>
      </c>
      <c r="BC72" s="128">
        <f>SUMIFS('OTV-活动'!$Z:$Z,'OTV-活动'!$U:$U,Market!$B72,'OTV-活动'!$V:$V,'OTV-活动'!$V$6)</f>
        <v>0</v>
      </c>
      <c r="BD72" s="128">
        <f>SUMIFS('OTV-活动'!$Z:$Z,'OTV-活动'!$U:$U,Market!$B72,'OTV-活动'!$V:$V,'OTV-活动'!$V$7)</f>
        <v>0</v>
      </c>
      <c r="BE72" s="128">
        <f>SUMIFS('OTV-活动'!$Z:$Z,'OTV-活动'!$U:$U,Market!$B72,'OTV-活动'!$V:$V,Market!$D$7)</f>
        <v>0</v>
      </c>
      <c r="BF72" s="131" t="str">
        <f t="shared" si="104"/>
        <v>-</v>
      </c>
      <c r="BG72" s="128">
        <f>SUMIFS('OTV-活动'!$Z:$Z,'OTV-活动'!$U:$U,Market!$B72,'OTV-活动'!$V:$V,Market!$D$7)</f>
        <v>0</v>
      </c>
      <c r="BH72" s="131" t="str">
        <f>IF(BG72=0,"-",BG72/#REF!)</f>
        <v>-</v>
      </c>
      <c r="BI72" s="128">
        <f>SUMIFS('OTV-活动'!$AA:$AA,'OTV-活动'!$U:$U,Market!$B72,'OTV-活动'!$V:$V,Market!$D$7)</f>
        <v>0</v>
      </c>
      <c r="BJ72" s="128">
        <f>SUMIFS('OTV-活动'!$AB:$AB,'OTV-活动'!$U:$U,Market!$B72,'OTV-活动'!$V:$V,Market!$D$7)</f>
        <v>0</v>
      </c>
      <c r="BK72" s="128">
        <f>SUMIFS('OTV-活动'!$AC:$AC,'OTV-活动'!$U:$U,Market!$B72,'OTV-活动'!$V:$V,Market!$D$7)</f>
        <v>0</v>
      </c>
      <c r="BL72" s="131" t="str">
        <f t="shared" si="105"/>
        <v>-</v>
      </c>
      <c r="BM72" s="131" t="str">
        <f t="shared" si="106"/>
        <v>-</v>
      </c>
      <c r="BN72" s="131" t="str">
        <f t="shared" si="107"/>
        <v>-</v>
      </c>
      <c r="BO72" s="134" t="str">
        <f t="shared" si="123"/>
        <v>-</v>
      </c>
      <c r="BP72" s="135" t="str">
        <f>IFERROR(SUMIFS(Cost!#REF!,Cost!$E:$E,Market!$C72),"-")</f>
        <v>-</v>
      </c>
      <c r="BQ72" s="136" t="str">
        <f t="shared" si="108"/>
        <v>-</v>
      </c>
      <c r="BR72" s="131" t="e">
        <f t="shared" si="109"/>
        <v>#VALUE!</v>
      </c>
    </row>
    <row r="73" spans="1:70" ht="14.25" hidden="1" customHeight="1">
      <c r="A73" s="77"/>
      <c r="B73" s="89"/>
      <c r="C73" s="127"/>
      <c r="D73" s="128">
        <f>SUMIFS('OTV-活动'!$W:$W,'OTV-活动'!$U:$U,Market!$B73,'OTV-活动'!$V:$V,Market!$D$7)</f>
        <v>0</v>
      </c>
      <c r="E73" s="128">
        <f>SUMIFS('OTV-活动'!$W:$W,'OTV-活动'!$U:$U,Market!$B73,'OTV-活动'!$V:$V,Market!$D$7)</f>
        <v>0</v>
      </c>
      <c r="F73" s="128">
        <f>SUMIFS('OTV-活动'!$X:$X,'OTV-活动'!$U:$U,Market!$B73,'OTV-活动'!$V:$V,'OTV-活动'!$V$6)</f>
        <v>0</v>
      </c>
      <c r="G73" s="129">
        <f>SUMIFS(Spotplan!$E:$E,Spotplan!$C:$C,Market!$C73,Spotplan!$A:$A,Market!$B$69)</f>
        <v>0</v>
      </c>
      <c r="H73" s="131" t="str">
        <f t="shared" si="110"/>
        <v>-</v>
      </c>
      <c r="I73" s="128">
        <f>SUMIFS('OTV-活动'!$X:$X,'OTV-活动'!$U:$U,Market!$B73,'OTV-活动'!$V:$V,'OTV-活动'!$V$6)</f>
        <v>0</v>
      </c>
      <c r="J73" s="129">
        <f>SUMIFS(Spotplan!$E:$E,Spotplan!$C:$C,Market!$C73,Spotplan!$A:$A,Market!$B$69)</f>
        <v>0</v>
      </c>
      <c r="K73" s="131" t="str">
        <f t="shared" si="111"/>
        <v>-</v>
      </c>
      <c r="L73" s="128">
        <f>SUMIFS('OTV-活动'!$X:$X,'OTV-活动'!$U:$U,Market!$B73,'OTV-活动'!$V:$V,'OTV-活动'!$V$6)</f>
        <v>0</v>
      </c>
      <c r="M73" s="129">
        <f>SUMIFS(Spotplan!$E:$E,Spotplan!$C:$C,Market!$C73,Spotplan!$A:$A,Market!$B$69)</f>
        <v>0</v>
      </c>
      <c r="N73" s="131" t="str">
        <f t="shared" si="112"/>
        <v>-</v>
      </c>
      <c r="O73" s="128">
        <f>SUMIFS('OTV-活动'!$Y:$Y,'OTV-活动'!$U:$U,Market!$B73,'OTV-活动'!$V:$V,'OTV-活动'!$V$6)</f>
        <v>0</v>
      </c>
      <c r="P73" s="131" t="str">
        <f t="shared" si="113"/>
        <v>-</v>
      </c>
      <c r="Q73" s="128">
        <f>SUMIFS('OTV-活动'!$X:$X,'OTV-活动'!$U:$U,Market!$B73,'OTV-活动'!$V:$V,'OTV-活动'!$V$7)</f>
        <v>0</v>
      </c>
      <c r="R73" s="131" t="str">
        <f t="shared" si="114"/>
        <v>-</v>
      </c>
      <c r="S73" s="128">
        <f>SUMIFS('OTV-活动'!$X:$X,'OTV-活动'!$U:$U,Market!$B73,'OTV-活动'!$V:$V,Market!$D$7)</f>
        <v>0</v>
      </c>
      <c r="T73" s="131" t="str">
        <f t="shared" si="115"/>
        <v>-</v>
      </c>
      <c r="U73" s="131"/>
      <c r="V73" s="131" t="str">
        <f t="shared" si="116"/>
        <v>-</v>
      </c>
      <c r="W73" s="109" t="str">
        <f t="shared" si="117"/>
        <v>-</v>
      </c>
      <c r="X73" s="128">
        <f>SUMIFS('OTV-活动'!$X:$X,'OTV-活动'!$U:$U,Market!$B73,'OTV-活动'!$V:$V,Market!$D$7)</f>
        <v>0</v>
      </c>
      <c r="Y73" s="131" t="str">
        <f t="shared" si="93"/>
        <v>-</v>
      </c>
      <c r="Z73" s="131"/>
      <c r="AA73" s="131" t="str">
        <f t="shared" si="118"/>
        <v>-</v>
      </c>
      <c r="AB73" s="109" t="str">
        <f t="shared" si="94"/>
        <v>-</v>
      </c>
      <c r="AC73" s="128">
        <f>SUMIFS('OTV-活动'!$Z:$Z,'OTV-活动'!$U:$U,Market!$B73,'OTV-活动'!$V:$V,'OTV-活动'!$V$6)</f>
        <v>0</v>
      </c>
      <c r="AD73" s="128">
        <f>SUMIFS('OTV-活动'!$Z:$Z,'OTV-活动'!$U:$U,Market!$B73,'OTV-活动'!$V:$V,'OTV-活动'!$V$7)</f>
        <v>0</v>
      </c>
      <c r="AE73" s="131" t="str">
        <f t="shared" si="119"/>
        <v>-</v>
      </c>
      <c r="AF73" s="128">
        <f>SUMIFS('OTV-活动'!$Z:$Z,'OTV-活动'!$U:$U,Market!$B73,'OTV-活动'!$V:$V,Market!$D$7)</f>
        <v>0</v>
      </c>
      <c r="AG73" s="131" t="str">
        <f t="shared" si="120"/>
        <v>-</v>
      </c>
      <c r="AH73" s="128">
        <f>SUMIFS('OTV-活动'!$Z:$Z,'OTV-活动'!$U:$U,Market!$B73,'OTV-活动'!$V:$V,Market!$D$7)</f>
        <v>0</v>
      </c>
      <c r="AI73" s="131" t="str">
        <f t="shared" si="121"/>
        <v>-</v>
      </c>
      <c r="AJ73" s="128">
        <f>SUMIFS('OTV-活动'!$AA:$AA,'OTV-活动'!$U:$U,Market!$B73,'OTV-活动'!$V:$V,Market!$D$7)</f>
        <v>0</v>
      </c>
      <c r="AK73" s="128">
        <f>SUMIFS('OTV-活动'!$AB:$AB,'OTV-活动'!$U:$U,Market!$B73,'OTV-活动'!$V:$V,Market!$D$7)</f>
        <v>0</v>
      </c>
      <c r="AL73" s="128">
        <f>SUMIFS('OTV-活动'!$AC:$AC,'OTV-活动'!$U:$U,Market!$B73,'OTV-活动'!$V:$V,Market!$D$7)</f>
        <v>0</v>
      </c>
      <c r="AM73" s="131" t="str">
        <f t="shared" si="95"/>
        <v>-</v>
      </c>
      <c r="AN73" s="131" t="str">
        <f t="shared" si="96"/>
        <v>-</v>
      </c>
      <c r="AO73" s="131" t="str">
        <f t="shared" si="97"/>
        <v>-</v>
      </c>
      <c r="AP73" s="132"/>
      <c r="AQ73" s="131" t="str">
        <f t="shared" si="98"/>
        <v>-</v>
      </c>
      <c r="AR73" s="131" t="str">
        <f t="shared" si="99"/>
        <v>-</v>
      </c>
      <c r="AS73" s="133" t="str">
        <f t="shared" si="100"/>
        <v xml:space="preserve"> </v>
      </c>
      <c r="AT73" s="133"/>
      <c r="AU73" s="134" t="str">
        <f t="shared" si="122"/>
        <v>-</v>
      </c>
      <c r="AV73" s="135" t="str">
        <f>IFERROR(SUMIFS(Cost!#REF!,Cost!$E:$E,Market!$C73),"-")</f>
        <v>-</v>
      </c>
      <c r="AW73" s="136" t="str">
        <f t="shared" si="101"/>
        <v>-</v>
      </c>
      <c r="AX73" s="128">
        <f>SUMIFS('OTV-活动'!$X:$X,'OTV-活动'!$U:$U,Market!$B73,'OTV-活动'!$V:$V,'OTV-活动'!$V$7)</f>
        <v>0</v>
      </c>
      <c r="AY73" s="128">
        <f>SUMIFS('OTV-活动'!$X:$X,'OTV-活动'!$U:$U,Market!$B73,'OTV-活动'!$V:$V,Market!$D$7)</f>
        <v>0</v>
      </c>
      <c r="AZ73" s="131" t="str">
        <f t="shared" si="102"/>
        <v>-</v>
      </c>
      <c r="BA73" s="128">
        <f>SUMIFS('OTV-活动'!$X:$X,'OTV-活动'!$U:$U,Market!$B73,'OTV-活动'!$V:$V,Market!$D$7)</f>
        <v>0</v>
      </c>
      <c r="BB73" s="131" t="str">
        <f t="shared" si="103"/>
        <v>-</v>
      </c>
      <c r="BC73" s="128">
        <f>SUMIFS('OTV-活动'!$Z:$Z,'OTV-活动'!$U:$U,Market!$B73,'OTV-活动'!$V:$V,'OTV-活动'!$V$6)</f>
        <v>0</v>
      </c>
      <c r="BD73" s="128">
        <f>SUMIFS('OTV-活动'!$Z:$Z,'OTV-活动'!$U:$U,Market!$B73,'OTV-活动'!$V:$V,'OTV-活动'!$V$7)</f>
        <v>0</v>
      </c>
      <c r="BE73" s="128">
        <f>SUMIFS('OTV-活动'!$Z:$Z,'OTV-活动'!$U:$U,Market!$B73,'OTV-活动'!$V:$V,Market!$D$7)</f>
        <v>0</v>
      </c>
      <c r="BF73" s="131" t="str">
        <f t="shared" si="104"/>
        <v>-</v>
      </c>
      <c r="BG73" s="128">
        <f>SUMIFS('OTV-活动'!$Z:$Z,'OTV-活动'!$U:$U,Market!$B73,'OTV-活动'!$V:$V,Market!$D$7)</f>
        <v>0</v>
      </c>
      <c r="BH73" s="131" t="str">
        <f>IF(BG73=0,"-",BG73/#REF!)</f>
        <v>-</v>
      </c>
      <c r="BI73" s="128">
        <f>SUMIFS('OTV-活动'!$AA:$AA,'OTV-活动'!$U:$U,Market!$B73,'OTV-活动'!$V:$V,Market!$D$7)</f>
        <v>0</v>
      </c>
      <c r="BJ73" s="128">
        <f>SUMIFS('OTV-活动'!$AB:$AB,'OTV-活动'!$U:$U,Market!$B73,'OTV-活动'!$V:$V,Market!$D$7)</f>
        <v>0</v>
      </c>
      <c r="BK73" s="128">
        <f>SUMIFS('OTV-活动'!$AC:$AC,'OTV-活动'!$U:$U,Market!$B73,'OTV-活动'!$V:$V,Market!$D$7)</f>
        <v>0</v>
      </c>
      <c r="BL73" s="131" t="str">
        <f t="shared" si="105"/>
        <v>-</v>
      </c>
      <c r="BM73" s="131" t="str">
        <f t="shared" si="106"/>
        <v>-</v>
      </c>
      <c r="BN73" s="131" t="str">
        <f t="shared" si="107"/>
        <v>-</v>
      </c>
      <c r="BO73" s="134" t="str">
        <f t="shared" si="123"/>
        <v>-</v>
      </c>
      <c r="BP73" s="135" t="str">
        <f>IFERROR(SUMIFS(Cost!#REF!,Cost!$E:$E,Market!$C73),"-")</f>
        <v>-</v>
      </c>
      <c r="BQ73" s="136" t="str">
        <f t="shared" si="108"/>
        <v>-</v>
      </c>
      <c r="BR73" s="131" t="e">
        <f t="shared" si="109"/>
        <v>#VALUE!</v>
      </c>
    </row>
    <row r="74" spans="1:70" ht="14.25" hidden="1" customHeight="1">
      <c r="A74" s="77"/>
      <c r="B74" s="89"/>
      <c r="C74" s="127"/>
      <c r="D74" s="128">
        <f>SUMIFS('OTV-活动'!$W:$W,'OTV-活动'!$U:$U,Market!$B74,'OTV-活动'!$V:$V,Market!$D$7)</f>
        <v>0</v>
      </c>
      <c r="E74" s="128">
        <f>SUMIFS('OTV-活动'!$W:$W,'OTV-活动'!$U:$U,Market!$B74,'OTV-活动'!$V:$V,Market!$D$7)</f>
        <v>0</v>
      </c>
      <c r="F74" s="128">
        <f>SUMIFS('OTV-活动'!$X:$X,'OTV-活动'!$U:$U,Market!$B74,'OTV-活动'!$V:$V,'OTV-活动'!$V$6)</f>
        <v>0</v>
      </c>
      <c r="G74" s="129">
        <f>SUMIFS(Spotplan!$E:$E,Spotplan!$C:$C,Market!$C74,Spotplan!$A:$A,Market!$B$69)</f>
        <v>0</v>
      </c>
      <c r="H74" s="131" t="str">
        <f t="shared" si="110"/>
        <v>-</v>
      </c>
      <c r="I74" s="128">
        <f>SUMIFS('OTV-活动'!$X:$X,'OTV-活动'!$U:$U,Market!$B74,'OTV-活动'!$V:$V,'OTV-活动'!$V$6)</f>
        <v>0</v>
      </c>
      <c r="J74" s="129">
        <f>SUMIFS(Spotplan!$E:$E,Spotplan!$C:$C,Market!$C74,Spotplan!$A:$A,Market!$B$69)</f>
        <v>0</v>
      </c>
      <c r="K74" s="131" t="str">
        <f t="shared" si="111"/>
        <v>-</v>
      </c>
      <c r="L74" s="128">
        <f>SUMIFS('OTV-活动'!$X:$X,'OTV-活动'!$U:$U,Market!$B74,'OTV-活动'!$V:$V,'OTV-活动'!$V$6)</f>
        <v>0</v>
      </c>
      <c r="M74" s="129">
        <f>SUMIFS(Spotplan!$E:$E,Spotplan!$C:$C,Market!$C74,Spotplan!$A:$A,Market!$B$69)</f>
        <v>0</v>
      </c>
      <c r="N74" s="131" t="str">
        <f t="shared" si="112"/>
        <v>-</v>
      </c>
      <c r="O74" s="128">
        <f>SUMIFS('OTV-活动'!$Y:$Y,'OTV-活动'!$U:$U,Market!$B74,'OTV-活动'!$V:$V,'OTV-活动'!$V$6)</f>
        <v>0</v>
      </c>
      <c r="P74" s="131" t="str">
        <f t="shared" si="113"/>
        <v>-</v>
      </c>
      <c r="Q74" s="128">
        <f>SUMIFS('OTV-活动'!$X:$X,'OTV-活动'!$U:$U,Market!$B74,'OTV-活动'!$V:$V,'OTV-活动'!$V$7)</f>
        <v>0</v>
      </c>
      <c r="R74" s="131" t="str">
        <f t="shared" si="114"/>
        <v>-</v>
      </c>
      <c r="S74" s="128">
        <f>SUMIFS('OTV-活动'!$X:$X,'OTV-活动'!$U:$U,Market!$B74,'OTV-活动'!$V:$V,Market!$D$7)</f>
        <v>0</v>
      </c>
      <c r="T74" s="131" t="str">
        <f t="shared" si="115"/>
        <v>-</v>
      </c>
      <c r="U74" s="131"/>
      <c r="V74" s="131" t="str">
        <f t="shared" si="116"/>
        <v>-</v>
      </c>
      <c r="W74" s="109" t="str">
        <f t="shared" si="117"/>
        <v>-</v>
      </c>
      <c r="X74" s="128">
        <f>SUMIFS('OTV-活动'!$X:$X,'OTV-活动'!$U:$U,Market!$B74,'OTV-活动'!$V:$V,Market!$D$7)</f>
        <v>0</v>
      </c>
      <c r="Y74" s="131" t="str">
        <f t="shared" si="93"/>
        <v>-</v>
      </c>
      <c r="Z74" s="131"/>
      <c r="AA74" s="131" t="str">
        <f t="shared" si="118"/>
        <v>-</v>
      </c>
      <c r="AB74" s="109" t="str">
        <f t="shared" si="94"/>
        <v>-</v>
      </c>
      <c r="AC74" s="128">
        <f>SUMIFS('OTV-活动'!$Z:$Z,'OTV-活动'!$U:$U,Market!$B74,'OTV-活动'!$V:$V,'OTV-活动'!$V$6)</f>
        <v>0</v>
      </c>
      <c r="AD74" s="128">
        <f>SUMIFS('OTV-活动'!$Z:$Z,'OTV-活动'!$U:$U,Market!$B74,'OTV-活动'!$V:$V,'OTV-活动'!$V$7)</f>
        <v>0</v>
      </c>
      <c r="AE74" s="131" t="str">
        <f t="shared" si="119"/>
        <v>-</v>
      </c>
      <c r="AF74" s="128">
        <f>SUMIFS('OTV-活动'!$Z:$Z,'OTV-活动'!$U:$U,Market!$B74,'OTV-活动'!$V:$V,Market!$D$7)</f>
        <v>0</v>
      </c>
      <c r="AG74" s="131" t="str">
        <f t="shared" si="120"/>
        <v>-</v>
      </c>
      <c r="AH74" s="128">
        <f>SUMIFS('OTV-活动'!$Z:$Z,'OTV-活动'!$U:$U,Market!$B74,'OTV-活动'!$V:$V,Market!$D$7)</f>
        <v>0</v>
      </c>
      <c r="AI74" s="131" t="str">
        <f t="shared" si="121"/>
        <v>-</v>
      </c>
      <c r="AJ74" s="128">
        <f>SUMIFS('OTV-活动'!$AA:$AA,'OTV-活动'!$U:$U,Market!$B74,'OTV-活动'!$V:$V,Market!$D$7)</f>
        <v>0</v>
      </c>
      <c r="AK74" s="128">
        <f>SUMIFS('OTV-活动'!$AB:$AB,'OTV-活动'!$U:$U,Market!$B74,'OTV-活动'!$V:$V,Market!$D$7)</f>
        <v>0</v>
      </c>
      <c r="AL74" s="128">
        <f>SUMIFS('OTV-活动'!$AC:$AC,'OTV-活动'!$U:$U,Market!$B74,'OTV-活动'!$V:$V,Market!$D$7)</f>
        <v>0</v>
      </c>
      <c r="AM74" s="131" t="str">
        <f t="shared" si="95"/>
        <v>-</v>
      </c>
      <c r="AN74" s="131" t="str">
        <f t="shared" si="96"/>
        <v>-</v>
      </c>
      <c r="AO74" s="131" t="str">
        <f t="shared" si="97"/>
        <v>-</v>
      </c>
      <c r="AP74" s="132"/>
      <c r="AQ74" s="131" t="str">
        <f t="shared" si="98"/>
        <v>-</v>
      </c>
      <c r="AR74" s="131" t="str">
        <f t="shared" si="99"/>
        <v>-</v>
      </c>
      <c r="AS74" s="133" t="str">
        <f t="shared" si="100"/>
        <v xml:space="preserve"> </v>
      </c>
      <c r="AT74" s="133"/>
      <c r="AU74" s="134" t="str">
        <f t="shared" si="122"/>
        <v>-</v>
      </c>
      <c r="AV74" s="135" t="str">
        <f>IFERROR(SUMIFS(Cost!#REF!,Cost!$E:$E,Market!$C74),"-")</f>
        <v>-</v>
      </c>
      <c r="AW74" s="136" t="str">
        <f t="shared" si="101"/>
        <v>-</v>
      </c>
      <c r="AX74" s="128">
        <f>SUMIFS('OTV-活动'!$X:$X,'OTV-活动'!$U:$U,Market!$B74,'OTV-活动'!$V:$V,'OTV-活动'!$V$7)</f>
        <v>0</v>
      </c>
      <c r="AY74" s="128">
        <f>SUMIFS('OTV-活动'!$X:$X,'OTV-活动'!$U:$U,Market!$B74,'OTV-活动'!$V:$V,Market!$D$7)</f>
        <v>0</v>
      </c>
      <c r="AZ74" s="131" t="str">
        <f t="shared" si="102"/>
        <v>-</v>
      </c>
      <c r="BA74" s="128">
        <f>SUMIFS('OTV-活动'!$X:$X,'OTV-活动'!$U:$U,Market!$B74,'OTV-活动'!$V:$V,Market!$D$7)</f>
        <v>0</v>
      </c>
      <c r="BB74" s="131" t="str">
        <f t="shared" si="103"/>
        <v>-</v>
      </c>
      <c r="BC74" s="128">
        <f>SUMIFS('OTV-活动'!$Z:$Z,'OTV-活动'!$U:$U,Market!$B74,'OTV-活动'!$V:$V,'OTV-活动'!$V$6)</f>
        <v>0</v>
      </c>
      <c r="BD74" s="128">
        <f>SUMIFS('OTV-活动'!$Z:$Z,'OTV-活动'!$U:$U,Market!$B74,'OTV-活动'!$V:$V,'OTV-活动'!$V$7)</f>
        <v>0</v>
      </c>
      <c r="BE74" s="128">
        <f>SUMIFS('OTV-活动'!$Z:$Z,'OTV-活动'!$U:$U,Market!$B74,'OTV-活动'!$V:$V,Market!$D$7)</f>
        <v>0</v>
      </c>
      <c r="BF74" s="131" t="str">
        <f t="shared" si="104"/>
        <v>-</v>
      </c>
      <c r="BG74" s="128">
        <f>SUMIFS('OTV-活动'!$Z:$Z,'OTV-活动'!$U:$U,Market!$B74,'OTV-活动'!$V:$V,Market!$D$7)</f>
        <v>0</v>
      </c>
      <c r="BH74" s="131" t="str">
        <f>IF(BG74=0,"-",BG74/#REF!)</f>
        <v>-</v>
      </c>
      <c r="BI74" s="128">
        <f>SUMIFS('OTV-活动'!$AA:$AA,'OTV-活动'!$U:$U,Market!$B74,'OTV-活动'!$V:$V,Market!$D$7)</f>
        <v>0</v>
      </c>
      <c r="BJ74" s="128">
        <f>SUMIFS('OTV-活动'!$AB:$AB,'OTV-活动'!$U:$U,Market!$B74,'OTV-活动'!$V:$V,Market!$D$7)</f>
        <v>0</v>
      </c>
      <c r="BK74" s="128">
        <f>SUMIFS('OTV-活动'!$AC:$AC,'OTV-活动'!$U:$U,Market!$B74,'OTV-活动'!$V:$V,Market!$D$7)</f>
        <v>0</v>
      </c>
      <c r="BL74" s="131" t="str">
        <f t="shared" si="105"/>
        <v>-</v>
      </c>
      <c r="BM74" s="131" t="str">
        <f t="shared" si="106"/>
        <v>-</v>
      </c>
      <c r="BN74" s="131" t="str">
        <f t="shared" si="107"/>
        <v>-</v>
      </c>
      <c r="BO74" s="134" t="str">
        <f t="shared" si="123"/>
        <v>-</v>
      </c>
      <c r="BP74" s="135" t="str">
        <f>IFERROR(SUMIFS(Cost!#REF!,Cost!$E:$E,Market!$C74),"-")</f>
        <v>-</v>
      </c>
      <c r="BQ74" s="136" t="str">
        <f t="shared" si="108"/>
        <v>-</v>
      </c>
      <c r="BR74" s="131" t="e">
        <f t="shared" si="109"/>
        <v>#VALUE!</v>
      </c>
    </row>
    <row r="75" spans="1:70" ht="14.25" hidden="1" customHeight="1">
      <c r="A75" s="77"/>
      <c r="B75" s="89"/>
      <c r="C75" s="89"/>
      <c r="D75" s="128">
        <f>SUMIFS('OTV-活动'!$W:$W,'OTV-活动'!$U:$U,Market!$B75,'OTV-活动'!$V:$V,Market!$D$7)</f>
        <v>0</v>
      </c>
      <c r="E75" s="128">
        <f>SUMIFS('OTV-活动'!$W:$W,'OTV-活动'!$U:$U,Market!$B75,'OTV-活动'!$V:$V,Market!$D$7)</f>
        <v>0</v>
      </c>
      <c r="F75" s="128">
        <f>SUMIFS('OTV-活动'!$X:$X,'OTV-活动'!$U:$U,Market!$B75,'OTV-活动'!$V:$V,'OTV-活动'!$V$6)</f>
        <v>0</v>
      </c>
      <c r="G75" s="129">
        <f>SUMIFS(Spotplan!$E:$E,Spotplan!$C:$C,Market!$C75,Spotplan!$A:$A,Market!$B$69)</f>
        <v>0</v>
      </c>
      <c r="H75" s="131" t="str">
        <f t="shared" si="110"/>
        <v>-</v>
      </c>
      <c r="I75" s="128">
        <f>SUMIFS('OTV-活动'!$X:$X,'OTV-活动'!$U:$U,Market!$B75,'OTV-活动'!$V:$V,'OTV-活动'!$V$6)</f>
        <v>0</v>
      </c>
      <c r="J75" s="129">
        <f>SUMIFS(Spotplan!$E:$E,Spotplan!$C:$C,Market!$C75,Spotplan!$A:$A,Market!$B$69)</f>
        <v>0</v>
      </c>
      <c r="K75" s="131" t="str">
        <f t="shared" si="111"/>
        <v>-</v>
      </c>
      <c r="L75" s="128">
        <f>SUMIFS('OTV-活动'!$X:$X,'OTV-活动'!$U:$U,Market!$B75,'OTV-活动'!$V:$V,'OTV-活动'!$V$6)</f>
        <v>0</v>
      </c>
      <c r="M75" s="129">
        <f>SUMIFS(Spotplan!$E:$E,Spotplan!$C:$C,Market!$C75,Spotplan!$A:$A,Market!$B$69)</f>
        <v>0</v>
      </c>
      <c r="N75" s="131" t="str">
        <f t="shared" si="112"/>
        <v>-</v>
      </c>
      <c r="O75" s="128">
        <f>SUMIFS('OTV-活动'!$Y:$Y,'OTV-活动'!$U:$U,Market!$B75,'OTV-活动'!$V:$V,'OTV-活动'!$V$6)</f>
        <v>0</v>
      </c>
      <c r="P75" s="131" t="str">
        <f t="shared" si="113"/>
        <v>-</v>
      </c>
      <c r="Q75" s="128">
        <f>SUMIFS('OTV-活动'!$X:$X,'OTV-活动'!$U:$U,Market!$B75,'OTV-活动'!$V:$V,'OTV-活动'!$V$7)</f>
        <v>0</v>
      </c>
      <c r="R75" s="131" t="str">
        <f t="shared" si="114"/>
        <v>-</v>
      </c>
      <c r="S75" s="128">
        <f>SUMIFS('OTV-活动'!$X:$X,'OTV-活动'!$U:$U,Market!$B75,'OTV-活动'!$V:$V,Market!$D$7)</f>
        <v>0</v>
      </c>
      <c r="T75" s="131" t="str">
        <f t="shared" si="115"/>
        <v>-</v>
      </c>
      <c r="U75" s="131"/>
      <c r="V75" s="131" t="str">
        <f t="shared" si="116"/>
        <v>-</v>
      </c>
      <c r="W75" s="109" t="str">
        <f t="shared" si="117"/>
        <v>-</v>
      </c>
      <c r="X75" s="128">
        <f>SUMIFS('OTV-活动'!$X:$X,'OTV-活动'!$U:$U,Market!$B75,'OTV-活动'!$V:$V,Market!$D$7)</f>
        <v>0</v>
      </c>
      <c r="Y75" s="131" t="str">
        <f t="shared" si="93"/>
        <v>-</v>
      </c>
      <c r="Z75" s="131"/>
      <c r="AA75" s="131" t="str">
        <f t="shared" si="118"/>
        <v>-</v>
      </c>
      <c r="AB75" s="109" t="str">
        <f t="shared" si="94"/>
        <v>-</v>
      </c>
      <c r="AC75" s="128">
        <f>SUMIFS('OTV-活动'!$Z:$Z,'OTV-活动'!$U:$U,Market!$B75,'OTV-活动'!$V:$V,'OTV-活动'!$V$6)</f>
        <v>0</v>
      </c>
      <c r="AD75" s="128">
        <f>SUMIFS('OTV-活动'!$Z:$Z,'OTV-活动'!$U:$U,Market!$B75,'OTV-活动'!$V:$V,'OTV-活动'!$V$7)</f>
        <v>0</v>
      </c>
      <c r="AE75" s="131" t="str">
        <f t="shared" si="119"/>
        <v>-</v>
      </c>
      <c r="AF75" s="128">
        <f>SUMIFS('OTV-活动'!$Z:$Z,'OTV-活动'!$U:$U,Market!$B75,'OTV-活动'!$V:$V,Market!$D$7)</f>
        <v>0</v>
      </c>
      <c r="AG75" s="131" t="str">
        <f t="shared" si="120"/>
        <v>-</v>
      </c>
      <c r="AH75" s="128">
        <f>SUMIFS('OTV-活动'!$Z:$Z,'OTV-活动'!$U:$U,Market!$B75,'OTV-活动'!$V:$V,Market!$D$7)</f>
        <v>0</v>
      </c>
      <c r="AI75" s="131" t="str">
        <f t="shared" si="121"/>
        <v>-</v>
      </c>
      <c r="AJ75" s="128">
        <f>SUMIFS('OTV-活动'!$AA:$AA,'OTV-活动'!$U:$U,Market!$B75,'OTV-活动'!$V:$V,Market!$D$7)</f>
        <v>0</v>
      </c>
      <c r="AK75" s="128">
        <f>SUMIFS('OTV-活动'!$AB:$AB,'OTV-活动'!$U:$U,Market!$B75,'OTV-活动'!$V:$V,Market!$D$7)</f>
        <v>0</v>
      </c>
      <c r="AL75" s="128">
        <f>SUMIFS('OTV-活动'!$AC:$AC,'OTV-活动'!$U:$U,Market!$B75,'OTV-活动'!$V:$V,Market!$D$7)</f>
        <v>0</v>
      </c>
      <c r="AM75" s="131" t="str">
        <f t="shared" si="95"/>
        <v>-</v>
      </c>
      <c r="AN75" s="131" t="str">
        <f t="shared" si="96"/>
        <v>-</v>
      </c>
      <c r="AO75" s="131" t="str">
        <f t="shared" si="97"/>
        <v>-</v>
      </c>
      <c r="AP75" s="132"/>
      <c r="AQ75" s="131" t="str">
        <f t="shared" si="98"/>
        <v>-</v>
      </c>
      <c r="AR75" s="131" t="str">
        <f t="shared" si="99"/>
        <v>-</v>
      </c>
      <c r="AS75" s="133" t="str">
        <f t="shared" si="100"/>
        <v xml:space="preserve"> </v>
      </c>
      <c r="AT75" s="133"/>
      <c r="AU75" s="134" t="str">
        <f t="shared" si="122"/>
        <v>-</v>
      </c>
      <c r="AV75" s="135" t="str">
        <f>IFERROR(SUMIFS(Cost!#REF!,Cost!$E:$E,Market!$C75),"-")</f>
        <v>-</v>
      </c>
      <c r="AW75" s="136" t="str">
        <f t="shared" si="101"/>
        <v>-</v>
      </c>
      <c r="AX75" s="128">
        <f>SUMIFS('OTV-活动'!$X:$X,'OTV-活动'!$U:$U,Market!$B75,'OTV-活动'!$V:$V,'OTV-活动'!$V$7)</f>
        <v>0</v>
      </c>
      <c r="AY75" s="128">
        <f>SUMIFS('OTV-活动'!$X:$X,'OTV-活动'!$U:$U,Market!$B75,'OTV-活动'!$V:$V,Market!$D$7)</f>
        <v>0</v>
      </c>
      <c r="AZ75" s="131" t="str">
        <f t="shared" si="102"/>
        <v>-</v>
      </c>
      <c r="BA75" s="128">
        <f>SUMIFS('OTV-活动'!$X:$X,'OTV-活动'!$U:$U,Market!$B75,'OTV-活动'!$V:$V,Market!$D$7)</f>
        <v>0</v>
      </c>
      <c r="BB75" s="131" t="str">
        <f t="shared" si="103"/>
        <v>-</v>
      </c>
      <c r="BC75" s="128">
        <f>SUMIFS('OTV-活动'!$Z:$Z,'OTV-活动'!$U:$U,Market!$B75,'OTV-活动'!$V:$V,'OTV-活动'!$V$6)</f>
        <v>0</v>
      </c>
      <c r="BD75" s="128">
        <f>SUMIFS('OTV-活动'!$Z:$Z,'OTV-活动'!$U:$U,Market!$B75,'OTV-活动'!$V:$V,'OTV-活动'!$V$7)</f>
        <v>0</v>
      </c>
      <c r="BE75" s="128">
        <f>SUMIFS('OTV-活动'!$Z:$Z,'OTV-活动'!$U:$U,Market!$B75,'OTV-活动'!$V:$V,Market!$D$7)</f>
        <v>0</v>
      </c>
      <c r="BF75" s="131" t="str">
        <f t="shared" si="104"/>
        <v>-</v>
      </c>
      <c r="BG75" s="128">
        <f>SUMIFS('OTV-活动'!$Z:$Z,'OTV-活动'!$U:$U,Market!$B75,'OTV-活动'!$V:$V,Market!$D$7)</f>
        <v>0</v>
      </c>
      <c r="BH75" s="131" t="str">
        <f>IF(BG75=0,"-",BG75/#REF!)</f>
        <v>-</v>
      </c>
      <c r="BI75" s="128">
        <f>SUMIFS('OTV-活动'!$AA:$AA,'OTV-活动'!$U:$U,Market!$B75,'OTV-活动'!$V:$V,Market!$D$7)</f>
        <v>0</v>
      </c>
      <c r="BJ75" s="128">
        <f>SUMIFS('OTV-活动'!$AB:$AB,'OTV-活动'!$U:$U,Market!$B75,'OTV-活动'!$V:$V,Market!$D$7)</f>
        <v>0</v>
      </c>
      <c r="BK75" s="128">
        <f>SUMIFS('OTV-活动'!$AC:$AC,'OTV-活动'!$U:$U,Market!$B75,'OTV-活动'!$V:$V,Market!$D$7)</f>
        <v>0</v>
      </c>
      <c r="BL75" s="131" t="str">
        <f t="shared" si="105"/>
        <v>-</v>
      </c>
      <c r="BM75" s="131" t="str">
        <f t="shared" si="106"/>
        <v>-</v>
      </c>
      <c r="BN75" s="131" t="str">
        <f t="shared" si="107"/>
        <v>-</v>
      </c>
      <c r="BO75" s="134" t="str">
        <f t="shared" si="123"/>
        <v>-</v>
      </c>
      <c r="BP75" s="135" t="str">
        <f>IFERROR(SUMIFS(Cost!#REF!,Cost!$E:$E,Market!$C75),"-")</f>
        <v>-</v>
      </c>
      <c r="BQ75" s="136" t="str">
        <f t="shared" si="108"/>
        <v>-</v>
      </c>
      <c r="BR75" s="131" t="e">
        <f t="shared" si="109"/>
        <v>#VALUE!</v>
      </c>
    </row>
    <row r="76" spans="1:70" ht="14.25" hidden="1" customHeight="1">
      <c r="A76" s="77"/>
      <c r="B76" s="89"/>
      <c r="C76" s="89"/>
      <c r="D76" s="128">
        <f>SUMIFS('OTV-活动'!$W:$W,'OTV-活动'!$U:$U,Market!$B76,'OTV-活动'!$V:$V,Market!$D$7)</f>
        <v>0</v>
      </c>
      <c r="E76" s="128">
        <f>SUMIFS('OTV-活动'!$W:$W,'OTV-活动'!$U:$U,Market!$B76,'OTV-活动'!$V:$V,Market!$D$7)</f>
        <v>0</v>
      </c>
      <c r="F76" s="128">
        <f>SUMIFS('OTV-活动'!$X:$X,'OTV-活动'!$U:$U,Market!$B76,'OTV-活动'!$V:$V,'OTV-活动'!$V$6)</f>
        <v>0</v>
      </c>
      <c r="G76" s="129">
        <f>SUMIFS(Spotplan!$E:$E,Spotplan!$C:$C,Market!$C76,Spotplan!$A:$A,Market!$B$69)</f>
        <v>0</v>
      </c>
      <c r="H76" s="131" t="str">
        <f t="shared" si="110"/>
        <v>-</v>
      </c>
      <c r="I76" s="128">
        <f>SUMIFS('OTV-活动'!$X:$X,'OTV-活动'!$U:$U,Market!$B76,'OTV-活动'!$V:$V,'OTV-活动'!$V$6)</f>
        <v>0</v>
      </c>
      <c r="J76" s="129">
        <f>SUMIFS(Spotplan!$E:$E,Spotplan!$C:$C,Market!$C76,Spotplan!$A:$A,Market!$B$69)</f>
        <v>0</v>
      </c>
      <c r="K76" s="131" t="str">
        <f t="shared" si="111"/>
        <v>-</v>
      </c>
      <c r="L76" s="128">
        <f>SUMIFS('OTV-活动'!$X:$X,'OTV-活动'!$U:$U,Market!$B76,'OTV-活动'!$V:$V,'OTV-活动'!$V$6)</f>
        <v>0</v>
      </c>
      <c r="M76" s="129">
        <f>SUMIFS(Spotplan!$E:$E,Spotplan!$C:$C,Market!$C76,Spotplan!$A:$A,Market!$B$69)</f>
        <v>0</v>
      </c>
      <c r="N76" s="131" t="str">
        <f t="shared" si="112"/>
        <v>-</v>
      </c>
      <c r="O76" s="128">
        <f>SUMIFS('OTV-活动'!$Y:$Y,'OTV-活动'!$U:$U,Market!$B76,'OTV-活动'!$V:$V,'OTV-活动'!$V$6)</f>
        <v>0</v>
      </c>
      <c r="P76" s="131" t="str">
        <f t="shared" si="113"/>
        <v>-</v>
      </c>
      <c r="Q76" s="128">
        <f>SUMIFS('OTV-活动'!$X:$X,'OTV-活动'!$U:$U,Market!$B76,'OTV-活动'!$V:$V,'OTV-活动'!$V$7)</f>
        <v>0</v>
      </c>
      <c r="R76" s="131" t="str">
        <f t="shared" si="114"/>
        <v>-</v>
      </c>
      <c r="S76" s="128">
        <f>SUMIFS('OTV-活动'!$X:$X,'OTV-活动'!$U:$U,Market!$B76,'OTV-活动'!$V:$V,Market!$D$7)</f>
        <v>0</v>
      </c>
      <c r="T76" s="131" t="str">
        <f t="shared" si="115"/>
        <v>-</v>
      </c>
      <c r="U76" s="131"/>
      <c r="V76" s="131" t="str">
        <f t="shared" si="116"/>
        <v>-</v>
      </c>
      <c r="W76" s="109" t="str">
        <f t="shared" si="117"/>
        <v>-</v>
      </c>
      <c r="X76" s="128">
        <f>SUMIFS('OTV-活动'!$X:$X,'OTV-活动'!$U:$U,Market!$B76,'OTV-活动'!$V:$V,Market!$D$7)</f>
        <v>0</v>
      </c>
      <c r="Y76" s="131" t="str">
        <f t="shared" si="93"/>
        <v>-</v>
      </c>
      <c r="Z76" s="131"/>
      <c r="AA76" s="131" t="str">
        <f t="shared" si="118"/>
        <v>-</v>
      </c>
      <c r="AB76" s="109" t="str">
        <f t="shared" si="94"/>
        <v>-</v>
      </c>
      <c r="AC76" s="128">
        <f>SUMIFS('OTV-活动'!$Z:$Z,'OTV-活动'!$U:$U,Market!$B76,'OTV-活动'!$V:$V,'OTV-活动'!$V$6)</f>
        <v>0</v>
      </c>
      <c r="AD76" s="128">
        <f>SUMIFS('OTV-活动'!$Z:$Z,'OTV-活动'!$U:$U,Market!$B76,'OTV-活动'!$V:$V,'OTV-活动'!$V$7)</f>
        <v>0</v>
      </c>
      <c r="AE76" s="131" t="str">
        <f t="shared" si="119"/>
        <v>-</v>
      </c>
      <c r="AF76" s="128">
        <f>SUMIFS('OTV-活动'!$Z:$Z,'OTV-活动'!$U:$U,Market!$B76,'OTV-活动'!$V:$V,Market!$D$7)</f>
        <v>0</v>
      </c>
      <c r="AG76" s="131" t="str">
        <f t="shared" si="120"/>
        <v>-</v>
      </c>
      <c r="AH76" s="128">
        <f>SUMIFS('OTV-活动'!$Z:$Z,'OTV-活动'!$U:$U,Market!$B76,'OTV-活动'!$V:$V,Market!$D$7)</f>
        <v>0</v>
      </c>
      <c r="AI76" s="131" t="str">
        <f t="shared" si="121"/>
        <v>-</v>
      </c>
      <c r="AJ76" s="128">
        <f>SUMIFS('OTV-活动'!$AA:$AA,'OTV-活动'!$U:$U,Market!$B76,'OTV-活动'!$V:$V,Market!$D$7)</f>
        <v>0</v>
      </c>
      <c r="AK76" s="128">
        <f>SUMIFS('OTV-活动'!$AB:$AB,'OTV-活动'!$U:$U,Market!$B76,'OTV-活动'!$V:$V,Market!$D$7)</f>
        <v>0</v>
      </c>
      <c r="AL76" s="128">
        <f>SUMIFS('OTV-活动'!$AC:$AC,'OTV-活动'!$U:$U,Market!$B76,'OTV-活动'!$V:$V,Market!$D$7)</f>
        <v>0</v>
      </c>
      <c r="AM76" s="131" t="str">
        <f t="shared" si="95"/>
        <v>-</v>
      </c>
      <c r="AN76" s="131" t="str">
        <f t="shared" si="96"/>
        <v>-</v>
      </c>
      <c r="AO76" s="131" t="str">
        <f t="shared" si="97"/>
        <v>-</v>
      </c>
      <c r="AP76" s="132"/>
      <c r="AQ76" s="131" t="str">
        <f t="shared" si="98"/>
        <v>-</v>
      </c>
      <c r="AR76" s="131" t="str">
        <f t="shared" si="99"/>
        <v>-</v>
      </c>
      <c r="AS76" s="133" t="str">
        <f t="shared" si="100"/>
        <v xml:space="preserve"> </v>
      </c>
      <c r="AT76" s="133"/>
      <c r="AU76" s="134" t="str">
        <f t="shared" si="122"/>
        <v>-</v>
      </c>
      <c r="AV76" s="135" t="str">
        <f>IFERROR(SUMIFS(Cost!#REF!,Cost!$E:$E,Market!$C76),"-")</f>
        <v>-</v>
      </c>
      <c r="AW76" s="136" t="str">
        <f t="shared" si="101"/>
        <v>-</v>
      </c>
      <c r="AX76" s="128">
        <f>SUMIFS('OTV-活动'!$X:$X,'OTV-活动'!$U:$U,Market!$B76,'OTV-活动'!$V:$V,'OTV-活动'!$V$7)</f>
        <v>0</v>
      </c>
      <c r="AY76" s="128">
        <f>SUMIFS('OTV-活动'!$X:$X,'OTV-活动'!$U:$U,Market!$B76,'OTV-活动'!$V:$V,Market!$D$7)</f>
        <v>0</v>
      </c>
      <c r="AZ76" s="131" t="str">
        <f t="shared" si="102"/>
        <v>-</v>
      </c>
      <c r="BA76" s="128">
        <f>SUMIFS('OTV-活动'!$X:$X,'OTV-活动'!$U:$U,Market!$B76,'OTV-活动'!$V:$V,Market!$D$7)</f>
        <v>0</v>
      </c>
      <c r="BB76" s="131" t="str">
        <f t="shared" si="103"/>
        <v>-</v>
      </c>
      <c r="BC76" s="128">
        <f>SUMIFS('OTV-活动'!$Z:$Z,'OTV-活动'!$U:$U,Market!$B76,'OTV-活动'!$V:$V,'OTV-活动'!$V$6)</f>
        <v>0</v>
      </c>
      <c r="BD76" s="128">
        <f>SUMIFS('OTV-活动'!$Z:$Z,'OTV-活动'!$U:$U,Market!$B76,'OTV-活动'!$V:$V,'OTV-活动'!$V$7)</f>
        <v>0</v>
      </c>
      <c r="BE76" s="128">
        <f>SUMIFS('OTV-活动'!$Z:$Z,'OTV-活动'!$U:$U,Market!$B76,'OTV-活动'!$V:$V,Market!$D$7)</f>
        <v>0</v>
      </c>
      <c r="BF76" s="131" t="str">
        <f t="shared" si="104"/>
        <v>-</v>
      </c>
      <c r="BG76" s="128">
        <f>SUMIFS('OTV-活动'!$Z:$Z,'OTV-活动'!$U:$U,Market!$B76,'OTV-活动'!$V:$V,Market!$D$7)</f>
        <v>0</v>
      </c>
      <c r="BH76" s="131" t="str">
        <f>IF(BG76=0,"-",BG76/#REF!)</f>
        <v>-</v>
      </c>
      <c r="BI76" s="128">
        <f>SUMIFS('OTV-活动'!$AA:$AA,'OTV-活动'!$U:$U,Market!$B76,'OTV-活动'!$V:$V,Market!$D$7)</f>
        <v>0</v>
      </c>
      <c r="BJ76" s="128">
        <f>SUMIFS('OTV-活动'!$AB:$AB,'OTV-活动'!$U:$U,Market!$B76,'OTV-活动'!$V:$V,Market!$D$7)</f>
        <v>0</v>
      </c>
      <c r="BK76" s="128">
        <f>SUMIFS('OTV-活动'!$AC:$AC,'OTV-活动'!$U:$U,Market!$B76,'OTV-活动'!$V:$V,Market!$D$7)</f>
        <v>0</v>
      </c>
      <c r="BL76" s="131" t="str">
        <f t="shared" si="105"/>
        <v>-</v>
      </c>
      <c r="BM76" s="131" t="str">
        <f t="shared" si="106"/>
        <v>-</v>
      </c>
      <c r="BN76" s="131" t="str">
        <f t="shared" si="107"/>
        <v>-</v>
      </c>
      <c r="BO76" s="134" t="str">
        <f t="shared" si="123"/>
        <v>-</v>
      </c>
      <c r="BP76" s="135" t="str">
        <f>IFERROR(SUMIFS(Cost!#REF!,Cost!$E:$E,Market!$C76),"-")</f>
        <v>-</v>
      </c>
      <c r="BQ76" s="136" t="str">
        <f t="shared" si="108"/>
        <v>-</v>
      </c>
      <c r="BR76" s="131" t="e">
        <f t="shared" si="109"/>
        <v>#VALUE!</v>
      </c>
    </row>
    <row r="77" spans="1:70" ht="14.25" hidden="1" customHeight="1">
      <c r="A77" s="77"/>
      <c r="B77" s="89"/>
      <c r="C77" s="89"/>
      <c r="D77" s="128">
        <f>SUMIFS('OTV-活动'!$W:$W,'OTV-活动'!$U:$U,Market!$B77,'OTV-活动'!$V:$V,Market!$D$7)</f>
        <v>0</v>
      </c>
      <c r="E77" s="128">
        <f>SUMIFS('OTV-活动'!$W:$W,'OTV-活动'!$U:$U,Market!$B77,'OTV-活动'!$V:$V,Market!$D$7)</f>
        <v>0</v>
      </c>
      <c r="F77" s="128">
        <f>SUMIFS('OTV-活动'!$X:$X,'OTV-活动'!$U:$U,Market!$B77,'OTV-活动'!$V:$V,'OTV-活动'!$V$6)</f>
        <v>0</v>
      </c>
      <c r="G77" s="129">
        <f>SUMIFS(Spotplan!$E:$E,Spotplan!$C:$C,Market!$C77,Spotplan!$A:$A,Market!$B$69)</f>
        <v>0</v>
      </c>
      <c r="H77" s="131" t="str">
        <f t="shared" si="110"/>
        <v>-</v>
      </c>
      <c r="I77" s="128">
        <f>SUMIFS('OTV-活动'!$X:$X,'OTV-活动'!$U:$U,Market!$B77,'OTV-活动'!$V:$V,'OTV-活动'!$V$6)</f>
        <v>0</v>
      </c>
      <c r="J77" s="129">
        <f>SUMIFS(Spotplan!$E:$E,Spotplan!$C:$C,Market!$C77,Spotplan!$A:$A,Market!$B$69)</f>
        <v>0</v>
      </c>
      <c r="K77" s="131" t="str">
        <f t="shared" si="111"/>
        <v>-</v>
      </c>
      <c r="L77" s="128">
        <f>SUMIFS('OTV-活动'!$X:$X,'OTV-活动'!$U:$U,Market!$B77,'OTV-活动'!$V:$V,'OTV-活动'!$V$6)</f>
        <v>0</v>
      </c>
      <c r="M77" s="129">
        <f>SUMIFS(Spotplan!$E:$E,Spotplan!$C:$C,Market!$C77,Spotplan!$A:$A,Market!$B$69)</f>
        <v>0</v>
      </c>
      <c r="N77" s="131" t="str">
        <f t="shared" si="112"/>
        <v>-</v>
      </c>
      <c r="O77" s="128">
        <f>SUMIFS('OTV-活动'!$Y:$Y,'OTV-活动'!$U:$U,Market!$B77,'OTV-活动'!$V:$V,'OTV-活动'!$V$6)</f>
        <v>0</v>
      </c>
      <c r="P77" s="131" t="str">
        <f t="shared" si="113"/>
        <v>-</v>
      </c>
      <c r="Q77" s="128">
        <f>SUMIFS('OTV-活动'!$X:$X,'OTV-活动'!$U:$U,Market!$B77,'OTV-活动'!$V:$V,'OTV-活动'!$V$7)</f>
        <v>0</v>
      </c>
      <c r="R77" s="131" t="str">
        <f t="shared" si="114"/>
        <v>-</v>
      </c>
      <c r="S77" s="128">
        <f>SUMIFS('OTV-活动'!$X:$X,'OTV-活动'!$U:$U,Market!$B77,'OTV-活动'!$V:$V,Market!$D$7)</f>
        <v>0</v>
      </c>
      <c r="T77" s="131" t="str">
        <f t="shared" si="115"/>
        <v>-</v>
      </c>
      <c r="U77" s="131"/>
      <c r="V77" s="131" t="str">
        <f t="shared" si="116"/>
        <v>-</v>
      </c>
      <c r="W77" s="109" t="str">
        <f t="shared" si="117"/>
        <v>-</v>
      </c>
      <c r="X77" s="128">
        <f>SUMIFS('OTV-活动'!$X:$X,'OTV-活动'!$U:$U,Market!$B77,'OTV-活动'!$V:$V,Market!$D$7)</f>
        <v>0</v>
      </c>
      <c r="Y77" s="131" t="str">
        <f t="shared" si="93"/>
        <v>-</v>
      </c>
      <c r="Z77" s="131"/>
      <c r="AA77" s="131" t="str">
        <f t="shared" si="118"/>
        <v>-</v>
      </c>
      <c r="AB77" s="109" t="str">
        <f t="shared" si="94"/>
        <v>-</v>
      </c>
      <c r="AC77" s="128">
        <f>SUMIFS('OTV-活动'!$Z:$Z,'OTV-活动'!$U:$U,Market!$B77,'OTV-活动'!$V:$V,'OTV-活动'!$V$6)</f>
        <v>0</v>
      </c>
      <c r="AD77" s="128">
        <f>SUMIFS('OTV-活动'!$Z:$Z,'OTV-活动'!$U:$U,Market!$B77,'OTV-活动'!$V:$V,'OTV-活动'!$V$7)</f>
        <v>0</v>
      </c>
      <c r="AE77" s="131" t="str">
        <f t="shared" si="119"/>
        <v>-</v>
      </c>
      <c r="AF77" s="128">
        <f>SUMIFS('OTV-活动'!$Z:$Z,'OTV-活动'!$U:$U,Market!$B77,'OTV-活动'!$V:$V,Market!$D$7)</f>
        <v>0</v>
      </c>
      <c r="AG77" s="131" t="str">
        <f t="shared" si="120"/>
        <v>-</v>
      </c>
      <c r="AH77" s="128">
        <f>SUMIFS('OTV-活动'!$Z:$Z,'OTV-活动'!$U:$U,Market!$B77,'OTV-活动'!$V:$V,Market!$D$7)</f>
        <v>0</v>
      </c>
      <c r="AI77" s="131" t="str">
        <f t="shared" si="121"/>
        <v>-</v>
      </c>
      <c r="AJ77" s="128">
        <f>SUMIFS('OTV-活动'!$AA:$AA,'OTV-活动'!$U:$U,Market!$B77,'OTV-活动'!$V:$V,Market!$D$7)</f>
        <v>0</v>
      </c>
      <c r="AK77" s="128">
        <f>SUMIFS('OTV-活动'!$AB:$AB,'OTV-活动'!$U:$U,Market!$B77,'OTV-活动'!$V:$V,Market!$D$7)</f>
        <v>0</v>
      </c>
      <c r="AL77" s="128">
        <f>SUMIFS('OTV-活动'!$AC:$AC,'OTV-活动'!$U:$U,Market!$B77,'OTV-活动'!$V:$V,Market!$D$7)</f>
        <v>0</v>
      </c>
      <c r="AM77" s="131" t="str">
        <f t="shared" si="95"/>
        <v>-</v>
      </c>
      <c r="AN77" s="131" t="str">
        <f t="shared" si="96"/>
        <v>-</v>
      </c>
      <c r="AO77" s="131" t="str">
        <f t="shared" si="97"/>
        <v>-</v>
      </c>
      <c r="AP77" s="132"/>
      <c r="AQ77" s="131" t="str">
        <f t="shared" si="98"/>
        <v>-</v>
      </c>
      <c r="AR77" s="131" t="str">
        <f t="shared" si="99"/>
        <v>-</v>
      </c>
      <c r="AS77" s="133" t="str">
        <f t="shared" si="100"/>
        <v xml:space="preserve"> </v>
      </c>
      <c r="AT77" s="133"/>
      <c r="AU77" s="134" t="str">
        <f t="shared" si="122"/>
        <v>-</v>
      </c>
      <c r="AV77" s="135" t="str">
        <f>IFERROR(SUMIFS(Cost!#REF!,Cost!$E:$E,Market!$C77),"-")</f>
        <v>-</v>
      </c>
      <c r="AW77" s="136" t="str">
        <f t="shared" si="101"/>
        <v>-</v>
      </c>
      <c r="AX77" s="128">
        <f>SUMIFS('OTV-活动'!$X:$X,'OTV-活动'!$U:$U,Market!$B77,'OTV-活动'!$V:$V,'OTV-活动'!$V$7)</f>
        <v>0</v>
      </c>
      <c r="AY77" s="128">
        <f>SUMIFS('OTV-活动'!$X:$X,'OTV-活动'!$U:$U,Market!$B77,'OTV-活动'!$V:$V,Market!$D$7)</f>
        <v>0</v>
      </c>
      <c r="AZ77" s="131" t="str">
        <f t="shared" si="102"/>
        <v>-</v>
      </c>
      <c r="BA77" s="128">
        <f>SUMIFS('OTV-活动'!$X:$X,'OTV-活动'!$U:$U,Market!$B77,'OTV-活动'!$V:$V,Market!$D$7)</f>
        <v>0</v>
      </c>
      <c r="BB77" s="131" t="str">
        <f t="shared" si="103"/>
        <v>-</v>
      </c>
      <c r="BC77" s="128">
        <f>SUMIFS('OTV-活动'!$Z:$Z,'OTV-活动'!$U:$U,Market!$B77,'OTV-活动'!$V:$V,'OTV-活动'!$V$6)</f>
        <v>0</v>
      </c>
      <c r="BD77" s="128">
        <f>SUMIFS('OTV-活动'!$Z:$Z,'OTV-活动'!$U:$U,Market!$B77,'OTV-活动'!$V:$V,'OTV-活动'!$V$7)</f>
        <v>0</v>
      </c>
      <c r="BE77" s="128">
        <f>SUMIFS('OTV-活动'!$Z:$Z,'OTV-活动'!$U:$U,Market!$B77,'OTV-活动'!$V:$V,Market!$D$7)</f>
        <v>0</v>
      </c>
      <c r="BF77" s="131" t="str">
        <f t="shared" si="104"/>
        <v>-</v>
      </c>
      <c r="BG77" s="128">
        <f>SUMIFS('OTV-活动'!$Z:$Z,'OTV-活动'!$U:$U,Market!$B77,'OTV-活动'!$V:$V,Market!$D$7)</f>
        <v>0</v>
      </c>
      <c r="BH77" s="131" t="str">
        <f>IF(BG77=0,"-",BG77/#REF!)</f>
        <v>-</v>
      </c>
      <c r="BI77" s="128">
        <f>SUMIFS('OTV-活动'!$AA:$AA,'OTV-活动'!$U:$U,Market!$B77,'OTV-活动'!$V:$V,Market!$D$7)</f>
        <v>0</v>
      </c>
      <c r="BJ77" s="128">
        <f>SUMIFS('OTV-活动'!$AB:$AB,'OTV-活动'!$U:$U,Market!$B77,'OTV-活动'!$V:$V,Market!$D$7)</f>
        <v>0</v>
      </c>
      <c r="BK77" s="128">
        <f>SUMIFS('OTV-活动'!$AC:$AC,'OTV-活动'!$U:$U,Market!$B77,'OTV-活动'!$V:$V,Market!$D$7)</f>
        <v>0</v>
      </c>
      <c r="BL77" s="131" t="str">
        <f t="shared" si="105"/>
        <v>-</v>
      </c>
      <c r="BM77" s="131" t="str">
        <f t="shared" si="106"/>
        <v>-</v>
      </c>
      <c r="BN77" s="131" t="str">
        <f t="shared" si="107"/>
        <v>-</v>
      </c>
      <c r="BO77" s="134" t="str">
        <f t="shared" si="123"/>
        <v>-</v>
      </c>
      <c r="BP77" s="135" t="str">
        <f>IFERROR(SUMIFS(Cost!#REF!,Cost!$E:$E,Market!$C77),"-")</f>
        <v>-</v>
      </c>
      <c r="BQ77" s="136" t="str">
        <f t="shared" si="108"/>
        <v>-</v>
      </c>
      <c r="BR77" s="131" t="e">
        <f t="shared" si="109"/>
        <v>#VALUE!</v>
      </c>
    </row>
    <row r="78" spans="1:70" ht="14.25" hidden="1" customHeight="1">
      <c r="A78" s="77"/>
      <c r="B78" s="89"/>
      <c r="C78" s="89"/>
      <c r="D78" s="128">
        <f>SUMIFS('OTV-活动'!$W:$W,'OTV-活动'!$U:$U,Market!$B78,'OTV-活动'!$V:$V,Market!$D$7)</f>
        <v>0</v>
      </c>
      <c r="E78" s="128">
        <f>SUMIFS('OTV-活动'!$W:$W,'OTV-活动'!$U:$U,Market!$B78,'OTV-活动'!$V:$V,Market!$D$7)</f>
        <v>0</v>
      </c>
      <c r="F78" s="128">
        <f>SUMIFS('OTV-活动'!$X:$X,'OTV-活动'!$U:$U,Market!$B78,'OTV-活动'!$V:$V,'OTV-活动'!$V$6)</f>
        <v>0</v>
      </c>
      <c r="G78" s="129">
        <f>SUMIFS(Spotplan!$E:$E,Spotplan!$C:$C,Market!$C78,Spotplan!$A:$A,Market!$B$69)</f>
        <v>0</v>
      </c>
      <c r="H78" s="131" t="str">
        <f t="shared" si="110"/>
        <v>-</v>
      </c>
      <c r="I78" s="128">
        <f>SUMIFS('OTV-活动'!$X:$X,'OTV-活动'!$U:$U,Market!$B78,'OTV-活动'!$V:$V,'OTV-活动'!$V$6)</f>
        <v>0</v>
      </c>
      <c r="J78" s="129">
        <f>SUMIFS(Spotplan!$E:$E,Spotplan!$C:$C,Market!$C78,Spotplan!$A:$A,Market!$B$69)</f>
        <v>0</v>
      </c>
      <c r="K78" s="131" t="str">
        <f t="shared" si="111"/>
        <v>-</v>
      </c>
      <c r="L78" s="128">
        <f>SUMIFS('OTV-活动'!$X:$X,'OTV-活动'!$U:$U,Market!$B78,'OTV-活动'!$V:$V,'OTV-活动'!$V$6)</f>
        <v>0</v>
      </c>
      <c r="M78" s="129">
        <f>SUMIFS(Spotplan!$E:$E,Spotplan!$C:$C,Market!$C78,Spotplan!$A:$A,Market!$B$69)</f>
        <v>0</v>
      </c>
      <c r="N78" s="131" t="str">
        <f t="shared" si="112"/>
        <v>-</v>
      </c>
      <c r="O78" s="128">
        <f>SUMIFS('OTV-活动'!$Y:$Y,'OTV-活动'!$U:$U,Market!$B78,'OTV-活动'!$V:$V,'OTV-活动'!$V$6)</f>
        <v>0</v>
      </c>
      <c r="P78" s="131" t="str">
        <f t="shared" si="113"/>
        <v>-</v>
      </c>
      <c r="Q78" s="128">
        <f>SUMIFS('OTV-活动'!$X:$X,'OTV-活动'!$U:$U,Market!$B78,'OTV-活动'!$V:$V,'OTV-活动'!$V$7)</f>
        <v>0</v>
      </c>
      <c r="R78" s="131" t="str">
        <f t="shared" si="114"/>
        <v>-</v>
      </c>
      <c r="S78" s="128">
        <f>SUMIFS('OTV-活动'!$X:$X,'OTV-活动'!$U:$U,Market!$B78,'OTV-活动'!$V:$V,Market!$D$7)</f>
        <v>0</v>
      </c>
      <c r="T78" s="131" t="str">
        <f t="shared" si="115"/>
        <v>-</v>
      </c>
      <c r="U78" s="131"/>
      <c r="V78" s="131" t="str">
        <f t="shared" si="116"/>
        <v>-</v>
      </c>
      <c r="W78" s="109" t="str">
        <f t="shared" si="117"/>
        <v>-</v>
      </c>
      <c r="X78" s="128">
        <f>SUMIFS('OTV-活动'!$X:$X,'OTV-活动'!$U:$U,Market!$B78,'OTV-活动'!$V:$V,Market!$D$7)</f>
        <v>0</v>
      </c>
      <c r="Y78" s="131" t="str">
        <f t="shared" si="93"/>
        <v>-</v>
      </c>
      <c r="Z78" s="131"/>
      <c r="AA78" s="131" t="str">
        <f t="shared" si="118"/>
        <v>-</v>
      </c>
      <c r="AB78" s="109" t="str">
        <f t="shared" si="94"/>
        <v>-</v>
      </c>
      <c r="AC78" s="128">
        <f>SUMIFS('OTV-活动'!$Z:$Z,'OTV-活动'!$U:$U,Market!$B78,'OTV-活动'!$V:$V,'OTV-活动'!$V$6)</f>
        <v>0</v>
      </c>
      <c r="AD78" s="128">
        <f>SUMIFS('OTV-活动'!$Z:$Z,'OTV-活动'!$U:$U,Market!$B78,'OTV-活动'!$V:$V,'OTV-活动'!$V$7)</f>
        <v>0</v>
      </c>
      <c r="AE78" s="131" t="str">
        <f t="shared" si="119"/>
        <v>-</v>
      </c>
      <c r="AF78" s="128">
        <f>SUMIFS('OTV-活动'!$Z:$Z,'OTV-活动'!$U:$U,Market!$B78,'OTV-活动'!$V:$V,Market!$D$7)</f>
        <v>0</v>
      </c>
      <c r="AG78" s="131" t="str">
        <f t="shared" si="120"/>
        <v>-</v>
      </c>
      <c r="AH78" s="128">
        <f>SUMIFS('OTV-活动'!$Z:$Z,'OTV-活动'!$U:$U,Market!$B78,'OTV-活动'!$V:$V,Market!$D$7)</f>
        <v>0</v>
      </c>
      <c r="AI78" s="131" t="str">
        <f t="shared" si="121"/>
        <v>-</v>
      </c>
      <c r="AJ78" s="128">
        <f>SUMIFS('OTV-活动'!$AA:$AA,'OTV-活动'!$U:$U,Market!$B78,'OTV-活动'!$V:$V,Market!$D$7)</f>
        <v>0</v>
      </c>
      <c r="AK78" s="128">
        <f>SUMIFS('OTV-活动'!$AB:$AB,'OTV-活动'!$U:$U,Market!$B78,'OTV-活动'!$V:$V,Market!$D$7)</f>
        <v>0</v>
      </c>
      <c r="AL78" s="128">
        <f>SUMIFS('OTV-活动'!$AC:$AC,'OTV-活动'!$U:$U,Market!$B78,'OTV-活动'!$V:$V,Market!$D$7)</f>
        <v>0</v>
      </c>
      <c r="AM78" s="131" t="str">
        <f t="shared" si="95"/>
        <v>-</v>
      </c>
      <c r="AN78" s="131" t="str">
        <f t="shared" si="96"/>
        <v>-</v>
      </c>
      <c r="AO78" s="131" t="str">
        <f t="shared" si="97"/>
        <v>-</v>
      </c>
      <c r="AP78" s="132"/>
      <c r="AQ78" s="131" t="str">
        <f t="shared" si="98"/>
        <v>-</v>
      </c>
      <c r="AR78" s="131" t="str">
        <f t="shared" si="99"/>
        <v>-</v>
      </c>
      <c r="AS78" s="133" t="str">
        <f t="shared" si="100"/>
        <v xml:space="preserve"> </v>
      </c>
      <c r="AT78" s="133"/>
      <c r="AU78" s="134" t="str">
        <f t="shared" si="122"/>
        <v>-</v>
      </c>
      <c r="AV78" s="135" t="str">
        <f>IFERROR(SUMIFS(Cost!#REF!,Cost!$E:$E,Market!$C78),"-")</f>
        <v>-</v>
      </c>
      <c r="AW78" s="136" t="str">
        <f t="shared" si="101"/>
        <v>-</v>
      </c>
      <c r="AX78" s="128">
        <f>SUMIFS('OTV-活动'!$X:$X,'OTV-活动'!$U:$U,Market!$B78,'OTV-活动'!$V:$V,'OTV-活动'!$V$7)</f>
        <v>0</v>
      </c>
      <c r="AY78" s="128">
        <f>SUMIFS('OTV-活动'!$X:$X,'OTV-活动'!$U:$U,Market!$B78,'OTV-活动'!$V:$V,Market!$D$7)</f>
        <v>0</v>
      </c>
      <c r="AZ78" s="131" t="str">
        <f t="shared" si="102"/>
        <v>-</v>
      </c>
      <c r="BA78" s="128">
        <f>SUMIFS('OTV-活动'!$X:$X,'OTV-活动'!$U:$U,Market!$B78,'OTV-活动'!$V:$V,Market!$D$7)</f>
        <v>0</v>
      </c>
      <c r="BB78" s="131" t="str">
        <f t="shared" si="103"/>
        <v>-</v>
      </c>
      <c r="BC78" s="128">
        <f>SUMIFS('OTV-活动'!$Z:$Z,'OTV-活动'!$U:$U,Market!$B78,'OTV-活动'!$V:$V,'OTV-活动'!$V$6)</f>
        <v>0</v>
      </c>
      <c r="BD78" s="128">
        <f>SUMIFS('OTV-活动'!$Z:$Z,'OTV-活动'!$U:$U,Market!$B78,'OTV-活动'!$V:$V,'OTV-活动'!$V$7)</f>
        <v>0</v>
      </c>
      <c r="BE78" s="128">
        <f>SUMIFS('OTV-活动'!$Z:$Z,'OTV-活动'!$U:$U,Market!$B78,'OTV-活动'!$V:$V,Market!$D$7)</f>
        <v>0</v>
      </c>
      <c r="BF78" s="131" t="str">
        <f t="shared" si="104"/>
        <v>-</v>
      </c>
      <c r="BG78" s="128">
        <f>SUMIFS('OTV-活动'!$Z:$Z,'OTV-活动'!$U:$U,Market!$B78,'OTV-活动'!$V:$V,Market!$D$7)</f>
        <v>0</v>
      </c>
      <c r="BH78" s="131" t="str">
        <f>IF(BG78=0,"-",BG78/#REF!)</f>
        <v>-</v>
      </c>
      <c r="BI78" s="128">
        <f>SUMIFS('OTV-活动'!$AA:$AA,'OTV-活动'!$U:$U,Market!$B78,'OTV-活动'!$V:$V,Market!$D$7)</f>
        <v>0</v>
      </c>
      <c r="BJ78" s="128">
        <f>SUMIFS('OTV-活动'!$AB:$AB,'OTV-活动'!$U:$U,Market!$B78,'OTV-活动'!$V:$V,Market!$D$7)</f>
        <v>0</v>
      </c>
      <c r="BK78" s="128">
        <f>SUMIFS('OTV-活动'!$AC:$AC,'OTV-活动'!$U:$U,Market!$B78,'OTV-活动'!$V:$V,Market!$D$7)</f>
        <v>0</v>
      </c>
      <c r="BL78" s="131" t="str">
        <f t="shared" si="105"/>
        <v>-</v>
      </c>
      <c r="BM78" s="131" t="str">
        <f t="shared" si="106"/>
        <v>-</v>
      </c>
      <c r="BN78" s="131" t="str">
        <f t="shared" si="107"/>
        <v>-</v>
      </c>
      <c r="BO78" s="134" t="str">
        <f t="shared" si="123"/>
        <v>-</v>
      </c>
      <c r="BP78" s="135" t="str">
        <f>IFERROR(SUMIFS(Cost!#REF!,Cost!$E:$E,Market!$C78),"-")</f>
        <v>-</v>
      </c>
      <c r="BQ78" s="136" t="str">
        <f t="shared" si="108"/>
        <v>-</v>
      </c>
      <c r="BR78" s="131" t="e">
        <f t="shared" si="109"/>
        <v>#VALUE!</v>
      </c>
    </row>
    <row r="79" spans="1:70" ht="14.25" hidden="1" customHeight="1">
      <c r="A79" s="77"/>
      <c r="B79" s="89"/>
      <c r="C79" s="89"/>
      <c r="D79" s="128">
        <f>SUMIFS('OTV-活动'!$W:$W,'OTV-活动'!$U:$U,Market!$B79,'OTV-活动'!$V:$V,Market!$D$7)</f>
        <v>0</v>
      </c>
      <c r="E79" s="128">
        <f>SUMIFS('OTV-活动'!$W:$W,'OTV-活动'!$U:$U,Market!$B79,'OTV-活动'!$V:$V,Market!$D$7)</f>
        <v>0</v>
      </c>
      <c r="F79" s="128">
        <f>SUMIFS('OTV-活动'!$X:$X,'OTV-活动'!$U:$U,Market!$B79,'OTV-活动'!$V:$V,'OTV-活动'!$V$6)</f>
        <v>0</v>
      </c>
      <c r="G79" s="129">
        <f>SUMIFS(Spotplan!$E:$E,Spotplan!$C:$C,Market!$C79,Spotplan!$A:$A,Market!$B$69)</f>
        <v>0</v>
      </c>
      <c r="H79" s="131" t="str">
        <f t="shared" si="110"/>
        <v>-</v>
      </c>
      <c r="I79" s="128">
        <f>SUMIFS('OTV-活动'!$X:$X,'OTV-活动'!$U:$U,Market!$B79,'OTV-活动'!$V:$V,'OTV-活动'!$V$6)</f>
        <v>0</v>
      </c>
      <c r="J79" s="129">
        <f>SUMIFS(Spotplan!$E:$E,Spotplan!$C:$C,Market!$C79,Spotplan!$A:$A,Market!$B$69)</f>
        <v>0</v>
      </c>
      <c r="K79" s="131" t="str">
        <f t="shared" si="111"/>
        <v>-</v>
      </c>
      <c r="L79" s="128">
        <f>SUMIFS('OTV-活动'!$X:$X,'OTV-活动'!$U:$U,Market!$B79,'OTV-活动'!$V:$V,'OTV-活动'!$V$6)</f>
        <v>0</v>
      </c>
      <c r="M79" s="129">
        <f>SUMIFS(Spotplan!$E:$E,Spotplan!$C:$C,Market!$C79,Spotplan!$A:$A,Market!$B$69)</f>
        <v>0</v>
      </c>
      <c r="N79" s="131" t="str">
        <f t="shared" si="112"/>
        <v>-</v>
      </c>
      <c r="O79" s="128">
        <f>SUMIFS('OTV-活动'!$Y:$Y,'OTV-活动'!$U:$U,Market!$B79,'OTV-活动'!$V:$V,'OTV-活动'!$V$6)</f>
        <v>0</v>
      </c>
      <c r="P79" s="131" t="str">
        <f t="shared" si="113"/>
        <v>-</v>
      </c>
      <c r="Q79" s="128">
        <f>SUMIFS('OTV-活动'!$X:$X,'OTV-活动'!$U:$U,Market!$B79,'OTV-活动'!$V:$V,'OTV-活动'!$V$7)</f>
        <v>0</v>
      </c>
      <c r="R79" s="131" t="str">
        <f t="shared" si="114"/>
        <v>-</v>
      </c>
      <c r="S79" s="128">
        <f>SUMIFS('OTV-活动'!$X:$X,'OTV-活动'!$U:$U,Market!$B79,'OTV-活动'!$V:$V,Market!$D$7)</f>
        <v>0</v>
      </c>
      <c r="T79" s="131" t="str">
        <f t="shared" si="115"/>
        <v>-</v>
      </c>
      <c r="U79" s="131"/>
      <c r="V79" s="131" t="str">
        <f t="shared" si="116"/>
        <v>-</v>
      </c>
      <c r="W79" s="109" t="str">
        <f t="shared" si="117"/>
        <v>-</v>
      </c>
      <c r="X79" s="128">
        <f>SUMIFS('OTV-活动'!$X:$X,'OTV-活动'!$U:$U,Market!$B79,'OTV-活动'!$V:$V,Market!$D$7)</f>
        <v>0</v>
      </c>
      <c r="Y79" s="131" t="str">
        <f t="shared" si="93"/>
        <v>-</v>
      </c>
      <c r="Z79" s="131"/>
      <c r="AA79" s="131" t="str">
        <f t="shared" si="118"/>
        <v>-</v>
      </c>
      <c r="AB79" s="109" t="str">
        <f t="shared" si="94"/>
        <v>-</v>
      </c>
      <c r="AC79" s="128">
        <f>SUMIFS('OTV-活动'!$Z:$Z,'OTV-活动'!$U:$U,Market!$B79,'OTV-活动'!$V:$V,'OTV-活动'!$V$6)</f>
        <v>0</v>
      </c>
      <c r="AD79" s="128">
        <f>SUMIFS('OTV-活动'!$Z:$Z,'OTV-活动'!$U:$U,Market!$B79,'OTV-活动'!$V:$V,'OTV-活动'!$V$7)</f>
        <v>0</v>
      </c>
      <c r="AE79" s="131" t="str">
        <f t="shared" si="119"/>
        <v>-</v>
      </c>
      <c r="AF79" s="128">
        <f>SUMIFS('OTV-活动'!$Z:$Z,'OTV-活动'!$U:$U,Market!$B79,'OTV-活动'!$V:$V,Market!$D$7)</f>
        <v>0</v>
      </c>
      <c r="AG79" s="131" t="str">
        <f t="shared" si="120"/>
        <v>-</v>
      </c>
      <c r="AH79" s="128">
        <f>SUMIFS('OTV-活动'!$Z:$Z,'OTV-活动'!$U:$U,Market!$B79,'OTV-活动'!$V:$V,Market!$D$7)</f>
        <v>0</v>
      </c>
      <c r="AI79" s="131" t="str">
        <f t="shared" si="121"/>
        <v>-</v>
      </c>
      <c r="AJ79" s="128">
        <f>SUMIFS('OTV-活动'!$AA:$AA,'OTV-活动'!$U:$U,Market!$B79,'OTV-活动'!$V:$V,Market!$D$7)</f>
        <v>0</v>
      </c>
      <c r="AK79" s="128">
        <f>SUMIFS('OTV-活动'!$AB:$AB,'OTV-活动'!$U:$U,Market!$B79,'OTV-活动'!$V:$V,Market!$D$7)</f>
        <v>0</v>
      </c>
      <c r="AL79" s="128">
        <f>SUMIFS('OTV-活动'!$AC:$AC,'OTV-活动'!$U:$U,Market!$B79,'OTV-活动'!$V:$V,Market!$D$7)</f>
        <v>0</v>
      </c>
      <c r="AM79" s="131" t="str">
        <f t="shared" si="95"/>
        <v>-</v>
      </c>
      <c r="AN79" s="131" t="str">
        <f t="shared" si="96"/>
        <v>-</v>
      </c>
      <c r="AO79" s="131" t="str">
        <f t="shared" si="97"/>
        <v>-</v>
      </c>
      <c r="AP79" s="132"/>
      <c r="AQ79" s="131" t="str">
        <f t="shared" si="98"/>
        <v>-</v>
      </c>
      <c r="AR79" s="131" t="str">
        <f t="shared" si="99"/>
        <v>-</v>
      </c>
      <c r="AS79" s="133" t="str">
        <f t="shared" si="100"/>
        <v xml:space="preserve"> </v>
      </c>
      <c r="AT79" s="133"/>
      <c r="AU79" s="134" t="str">
        <f t="shared" si="122"/>
        <v>-</v>
      </c>
      <c r="AV79" s="135" t="str">
        <f>IFERROR(SUMIFS(Cost!#REF!,Cost!$E:$E,Market!$C79),"-")</f>
        <v>-</v>
      </c>
      <c r="AW79" s="136" t="str">
        <f t="shared" si="101"/>
        <v>-</v>
      </c>
      <c r="AX79" s="128">
        <f>SUMIFS('OTV-活动'!$X:$X,'OTV-活动'!$U:$U,Market!$B79,'OTV-活动'!$V:$V,'OTV-活动'!$V$7)</f>
        <v>0</v>
      </c>
      <c r="AY79" s="128">
        <f>SUMIFS('OTV-活动'!$X:$X,'OTV-活动'!$U:$U,Market!$B79,'OTV-活动'!$V:$V,Market!$D$7)</f>
        <v>0</v>
      </c>
      <c r="AZ79" s="131" t="str">
        <f t="shared" si="102"/>
        <v>-</v>
      </c>
      <c r="BA79" s="128">
        <f>SUMIFS('OTV-活动'!$X:$X,'OTV-活动'!$U:$U,Market!$B79,'OTV-活动'!$V:$V,Market!$D$7)</f>
        <v>0</v>
      </c>
      <c r="BB79" s="131" t="str">
        <f t="shared" si="103"/>
        <v>-</v>
      </c>
      <c r="BC79" s="128">
        <f>SUMIFS('OTV-活动'!$Z:$Z,'OTV-活动'!$U:$U,Market!$B79,'OTV-活动'!$V:$V,'OTV-活动'!$V$6)</f>
        <v>0</v>
      </c>
      <c r="BD79" s="128">
        <f>SUMIFS('OTV-活动'!$Z:$Z,'OTV-活动'!$U:$U,Market!$B79,'OTV-活动'!$V:$V,'OTV-活动'!$V$7)</f>
        <v>0</v>
      </c>
      <c r="BE79" s="128">
        <f>SUMIFS('OTV-活动'!$Z:$Z,'OTV-活动'!$U:$U,Market!$B79,'OTV-活动'!$V:$V,Market!$D$7)</f>
        <v>0</v>
      </c>
      <c r="BF79" s="131" t="str">
        <f t="shared" si="104"/>
        <v>-</v>
      </c>
      <c r="BG79" s="128">
        <f>SUMIFS('OTV-活动'!$Z:$Z,'OTV-活动'!$U:$U,Market!$B79,'OTV-活动'!$V:$V,Market!$D$7)</f>
        <v>0</v>
      </c>
      <c r="BH79" s="131" t="str">
        <f>IF(BG79=0,"-",BG79/#REF!)</f>
        <v>-</v>
      </c>
      <c r="BI79" s="128">
        <f>SUMIFS('OTV-活动'!$AA:$AA,'OTV-活动'!$U:$U,Market!$B79,'OTV-活动'!$V:$V,Market!$D$7)</f>
        <v>0</v>
      </c>
      <c r="BJ79" s="128">
        <f>SUMIFS('OTV-活动'!$AB:$AB,'OTV-活动'!$U:$U,Market!$B79,'OTV-活动'!$V:$V,Market!$D$7)</f>
        <v>0</v>
      </c>
      <c r="BK79" s="128">
        <f>SUMIFS('OTV-活动'!$AC:$AC,'OTV-活动'!$U:$U,Market!$B79,'OTV-活动'!$V:$V,Market!$D$7)</f>
        <v>0</v>
      </c>
      <c r="BL79" s="131" t="str">
        <f t="shared" si="105"/>
        <v>-</v>
      </c>
      <c r="BM79" s="131" t="str">
        <f t="shared" si="106"/>
        <v>-</v>
      </c>
      <c r="BN79" s="131" t="str">
        <f t="shared" si="107"/>
        <v>-</v>
      </c>
      <c r="BO79" s="134" t="str">
        <f t="shared" si="123"/>
        <v>-</v>
      </c>
      <c r="BP79" s="135" t="str">
        <f>IFERROR(SUMIFS(Cost!#REF!,Cost!$E:$E,Market!$C79),"-")</f>
        <v>-</v>
      </c>
      <c r="BQ79" s="136" t="str">
        <f t="shared" si="108"/>
        <v>-</v>
      </c>
      <c r="BR79" s="131" t="e">
        <f t="shared" si="109"/>
        <v>#VALUE!</v>
      </c>
    </row>
    <row r="80" spans="1:70" ht="14.25" hidden="1" customHeight="1">
      <c r="A80" s="77"/>
      <c r="B80" s="89"/>
      <c r="C80" s="89"/>
      <c r="D80" s="128">
        <f>SUMIFS('OTV-活动'!$W:$W,'OTV-活动'!$U:$U,Market!$B80,'OTV-活动'!$V:$V,Market!$D$7)</f>
        <v>0</v>
      </c>
      <c r="E80" s="128">
        <f>SUMIFS('OTV-活动'!$W:$W,'OTV-活动'!$U:$U,Market!$B80,'OTV-活动'!$V:$V,Market!$D$7)</f>
        <v>0</v>
      </c>
      <c r="F80" s="128">
        <f>SUMIFS('OTV-活动'!$X:$X,'OTV-活动'!$U:$U,Market!$B80,'OTV-活动'!$V:$V,'OTV-活动'!$V$6)</f>
        <v>0</v>
      </c>
      <c r="G80" s="129">
        <f>SUMIFS(Spotplan!$E:$E,Spotplan!$C:$C,Market!$C80,Spotplan!$A:$A,Market!$B$69)</f>
        <v>0</v>
      </c>
      <c r="H80" s="131" t="str">
        <f t="shared" si="110"/>
        <v>-</v>
      </c>
      <c r="I80" s="128">
        <f>SUMIFS('OTV-活动'!$X:$X,'OTV-活动'!$U:$U,Market!$B80,'OTV-活动'!$V:$V,'OTV-活动'!$V$6)</f>
        <v>0</v>
      </c>
      <c r="J80" s="129">
        <f>SUMIFS(Spotplan!$E:$E,Spotplan!$C:$C,Market!$C80,Spotplan!$A:$A,Market!$B$69)</f>
        <v>0</v>
      </c>
      <c r="K80" s="131" t="str">
        <f t="shared" si="111"/>
        <v>-</v>
      </c>
      <c r="L80" s="128">
        <f>SUMIFS('OTV-活动'!$X:$X,'OTV-活动'!$U:$U,Market!$B80,'OTV-活动'!$V:$V,'OTV-活动'!$V$6)</f>
        <v>0</v>
      </c>
      <c r="M80" s="129">
        <f>SUMIFS(Spotplan!$E:$E,Spotplan!$C:$C,Market!$C80,Spotplan!$A:$A,Market!$B$69)</f>
        <v>0</v>
      </c>
      <c r="N80" s="131" t="str">
        <f t="shared" si="112"/>
        <v>-</v>
      </c>
      <c r="O80" s="128">
        <f>SUMIFS('OTV-活动'!$Y:$Y,'OTV-活动'!$U:$U,Market!$B80,'OTV-活动'!$V:$V,'OTV-活动'!$V$6)</f>
        <v>0</v>
      </c>
      <c r="P80" s="131" t="str">
        <f t="shared" si="113"/>
        <v>-</v>
      </c>
      <c r="Q80" s="128">
        <f>SUMIFS('OTV-活动'!$X:$X,'OTV-活动'!$U:$U,Market!$B80,'OTV-活动'!$V:$V,'OTV-活动'!$V$7)</f>
        <v>0</v>
      </c>
      <c r="R80" s="131" t="str">
        <f t="shared" si="114"/>
        <v>-</v>
      </c>
      <c r="S80" s="128">
        <f>SUMIFS('OTV-活动'!$X:$X,'OTV-活动'!$U:$U,Market!$B80,'OTV-活动'!$V:$V,Market!$D$7)</f>
        <v>0</v>
      </c>
      <c r="T80" s="131" t="str">
        <f t="shared" si="115"/>
        <v>-</v>
      </c>
      <c r="U80" s="131"/>
      <c r="V80" s="131" t="str">
        <f t="shared" si="116"/>
        <v>-</v>
      </c>
      <c r="W80" s="109" t="str">
        <f t="shared" si="117"/>
        <v>-</v>
      </c>
      <c r="X80" s="128">
        <f>SUMIFS('OTV-活动'!$X:$X,'OTV-活动'!$U:$U,Market!$B80,'OTV-活动'!$V:$V,Market!$D$7)</f>
        <v>0</v>
      </c>
      <c r="Y80" s="131" t="str">
        <f t="shared" si="93"/>
        <v>-</v>
      </c>
      <c r="Z80" s="131"/>
      <c r="AA80" s="131" t="str">
        <f t="shared" si="118"/>
        <v>-</v>
      </c>
      <c r="AB80" s="109" t="str">
        <f t="shared" si="94"/>
        <v>-</v>
      </c>
      <c r="AC80" s="128">
        <f>SUMIFS('OTV-活动'!$Z:$Z,'OTV-活动'!$U:$U,Market!$B80,'OTV-活动'!$V:$V,'OTV-活动'!$V$6)</f>
        <v>0</v>
      </c>
      <c r="AD80" s="128">
        <f>SUMIFS('OTV-活动'!$Z:$Z,'OTV-活动'!$U:$U,Market!$B80,'OTV-活动'!$V:$V,'OTV-活动'!$V$7)</f>
        <v>0</v>
      </c>
      <c r="AE80" s="131" t="str">
        <f t="shared" si="119"/>
        <v>-</v>
      </c>
      <c r="AF80" s="128">
        <f>SUMIFS('OTV-活动'!$Z:$Z,'OTV-活动'!$U:$U,Market!$B80,'OTV-活动'!$V:$V,Market!$D$7)</f>
        <v>0</v>
      </c>
      <c r="AG80" s="131" t="str">
        <f t="shared" si="120"/>
        <v>-</v>
      </c>
      <c r="AH80" s="128">
        <f>SUMIFS('OTV-活动'!$Z:$Z,'OTV-活动'!$U:$U,Market!$B80,'OTV-活动'!$V:$V,Market!$D$7)</f>
        <v>0</v>
      </c>
      <c r="AI80" s="131" t="str">
        <f t="shared" si="121"/>
        <v>-</v>
      </c>
      <c r="AJ80" s="128">
        <f>SUMIFS('OTV-活动'!$AA:$AA,'OTV-活动'!$U:$U,Market!$B80,'OTV-活动'!$V:$V,Market!$D$7)</f>
        <v>0</v>
      </c>
      <c r="AK80" s="128">
        <f>SUMIFS('OTV-活动'!$AB:$AB,'OTV-活动'!$U:$U,Market!$B80,'OTV-活动'!$V:$V,Market!$D$7)</f>
        <v>0</v>
      </c>
      <c r="AL80" s="128">
        <f>SUMIFS('OTV-活动'!$AC:$AC,'OTV-活动'!$U:$U,Market!$B80,'OTV-活动'!$V:$V,Market!$D$7)</f>
        <v>0</v>
      </c>
      <c r="AM80" s="131" t="str">
        <f t="shared" si="95"/>
        <v>-</v>
      </c>
      <c r="AN80" s="131" t="str">
        <f t="shared" si="96"/>
        <v>-</v>
      </c>
      <c r="AO80" s="131" t="str">
        <f t="shared" si="97"/>
        <v>-</v>
      </c>
      <c r="AP80" s="132"/>
      <c r="AQ80" s="131" t="str">
        <f t="shared" si="98"/>
        <v>-</v>
      </c>
      <c r="AR80" s="131" t="str">
        <f t="shared" si="99"/>
        <v>-</v>
      </c>
      <c r="AS80" s="133" t="str">
        <f t="shared" si="100"/>
        <v xml:space="preserve"> </v>
      </c>
      <c r="AT80" s="133"/>
      <c r="AU80" s="134" t="str">
        <f t="shared" si="122"/>
        <v>-</v>
      </c>
      <c r="AV80" s="135" t="str">
        <f>IFERROR(SUMIFS(Cost!#REF!,Cost!$E:$E,Market!$C80),"-")</f>
        <v>-</v>
      </c>
      <c r="AW80" s="136" t="str">
        <f t="shared" si="101"/>
        <v>-</v>
      </c>
      <c r="AX80" s="128">
        <f>SUMIFS('OTV-活动'!$X:$X,'OTV-活动'!$U:$U,Market!$B80,'OTV-活动'!$V:$V,'OTV-活动'!$V$7)</f>
        <v>0</v>
      </c>
      <c r="AY80" s="128">
        <f>SUMIFS('OTV-活动'!$X:$X,'OTV-活动'!$U:$U,Market!$B80,'OTV-活动'!$V:$V,Market!$D$7)</f>
        <v>0</v>
      </c>
      <c r="AZ80" s="131" t="str">
        <f t="shared" si="102"/>
        <v>-</v>
      </c>
      <c r="BA80" s="128">
        <f>SUMIFS('OTV-活动'!$X:$X,'OTV-活动'!$U:$U,Market!$B80,'OTV-活动'!$V:$V,Market!$D$7)</f>
        <v>0</v>
      </c>
      <c r="BB80" s="131" t="str">
        <f t="shared" si="103"/>
        <v>-</v>
      </c>
      <c r="BC80" s="128">
        <f>SUMIFS('OTV-活动'!$Z:$Z,'OTV-活动'!$U:$U,Market!$B80,'OTV-活动'!$V:$V,'OTV-活动'!$V$6)</f>
        <v>0</v>
      </c>
      <c r="BD80" s="128">
        <f>SUMIFS('OTV-活动'!$Z:$Z,'OTV-活动'!$U:$U,Market!$B80,'OTV-活动'!$V:$V,'OTV-活动'!$V$7)</f>
        <v>0</v>
      </c>
      <c r="BE80" s="128">
        <f>SUMIFS('OTV-活动'!$Z:$Z,'OTV-活动'!$U:$U,Market!$B80,'OTV-活动'!$V:$V,Market!$D$7)</f>
        <v>0</v>
      </c>
      <c r="BF80" s="131" t="str">
        <f t="shared" si="104"/>
        <v>-</v>
      </c>
      <c r="BG80" s="128">
        <f>SUMIFS('OTV-活动'!$Z:$Z,'OTV-活动'!$U:$U,Market!$B80,'OTV-活动'!$V:$V,Market!$D$7)</f>
        <v>0</v>
      </c>
      <c r="BH80" s="131" t="str">
        <f>IF(BG80=0,"-",BG80/#REF!)</f>
        <v>-</v>
      </c>
      <c r="BI80" s="128">
        <f>SUMIFS('OTV-活动'!$AA:$AA,'OTV-活动'!$U:$U,Market!$B80,'OTV-活动'!$V:$V,Market!$D$7)</f>
        <v>0</v>
      </c>
      <c r="BJ80" s="128">
        <f>SUMIFS('OTV-活动'!$AB:$AB,'OTV-活动'!$U:$U,Market!$B80,'OTV-活动'!$V:$V,Market!$D$7)</f>
        <v>0</v>
      </c>
      <c r="BK80" s="128">
        <f>SUMIFS('OTV-活动'!$AC:$AC,'OTV-活动'!$U:$U,Market!$B80,'OTV-活动'!$V:$V,Market!$D$7)</f>
        <v>0</v>
      </c>
      <c r="BL80" s="131" t="str">
        <f t="shared" si="105"/>
        <v>-</v>
      </c>
      <c r="BM80" s="131" t="str">
        <f t="shared" si="106"/>
        <v>-</v>
      </c>
      <c r="BN80" s="131" t="str">
        <f t="shared" si="107"/>
        <v>-</v>
      </c>
      <c r="BO80" s="134" t="str">
        <f t="shared" si="123"/>
        <v>-</v>
      </c>
      <c r="BP80" s="135" t="str">
        <f>IFERROR(SUMIFS(Cost!#REF!,Cost!$E:$E,Market!$C80),"-")</f>
        <v>-</v>
      </c>
      <c r="BQ80" s="136" t="str">
        <f t="shared" si="108"/>
        <v>-</v>
      </c>
      <c r="BR80" s="131" t="e">
        <f t="shared" si="109"/>
        <v>#VALUE!</v>
      </c>
    </row>
    <row r="81" spans="1:70" ht="14.25" hidden="1" customHeight="1">
      <c r="A81" s="77"/>
      <c r="B81" s="89"/>
      <c r="C81" s="89"/>
      <c r="D81" s="128">
        <f>SUMIFS('OTV-活动'!$W:$W,'OTV-活动'!$U:$U,Market!$B81,'OTV-活动'!$V:$V,Market!$D$7)</f>
        <v>0</v>
      </c>
      <c r="E81" s="128">
        <f>SUMIFS('OTV-活动'!$W:$W,'OTV-活动'!$U:$U,Market!$B81,'OTV-活动'!$V:$V,Market!$D$7)</f>
        <v>0</v>
      </c>
      <c r="F81" s="128">
        <f>SUMIFS('OTV-活动'!$X:$X,'OTV-活动'!$U:$U,Market!$B81,'OTV-活动'!$V:$V,'OTV-活动'!$V$6)</f>
        <v>0</v>
      </c>
      <c r="G81" s="129">
        <f>SUMIFS(Spotplan!$E:$E,Spotplan!$C:$C,Market!$C81,Spotplan!$A:$A,Market!$B$69)</f>
        <v>0</v>
      </c>
      <c r="H81" s="131" t="str">
        <f t="shared" si="110"/>
        <v>-</v>
      </c>
      <c r="I81" s="128">
        <f>SUMIFS('OTV-活动'!$X:$X,'OTV-活动'!$U:$U,Market!$B81,'OTV-活动'!$V:$V,'OTV-活动'!$V$6)</f>
        <v>0</v>
      </c>
      <c r="J81" s="129">
        <f>SUMIFS(Spotplan!$E:$E,Spotplan!$C:$C,Market!$C81,Spotplan!$A:$A,Market!$B$69)</f>
        <v>0</v>
      </c>
      <c r="K81" s="131" t="str">
        <f t="shared" si="111"/>
        <v>-</v>
      </c>
      <c r="L81" s="128">
        <f>SUMIFS('OTV-活动'!$X:$X,'OTV-活动'!$U:$U,Market!$B81,'OTV-活动'!$V:$V,'OTV-活动'!$V$6)</f>
        <v>0</v>
      </c>
      <c r="M81" s="129">
        <f>SUMIFS(Spotplan!$E:$E,Spotplan!$C:$C,Market!$C81,Spotplan!$A:$A,Market!$B$69)</f>
        <v>0</v>
      </c>
      <c r="N81" s="131" t="str">
        <f t="shared" si="112"/>
        <v>-</v>
      </c>
      <c r="O81" s="128">
        <f>SUMIFS('OTV-活动'!$Y:$Y,'OTV-活动'!$U:$U,Market!$B81,'OTV-活动'!$V:$V,'OTV-活动'!$V$6)</f>
        <v>0</v>
      </c>
      <c r="P81" s="131" t="str">
        <f t="shared" si="113"/>
        <v>-</v>
      </c>
      <c r="Q81" s="128">
        <f>SUMIFS('OTV-活动'!$X:$X,'OTV-活动'!$U:$U,Market!$B81,'OTV-活动'!$V:$V,'OTV-活动'!$V$7)</f>
        <v>0</v>
      </c>
      <c r="R81" s="131" t="str">
        <f t="shared" si="114"/>
        <v>-</v>
      </c>
      <c r="S81" s="128">
        <f>SUMIFS('OTV-活动'!$X:$X,'OTV-活动'!$U:$U,Market!$B81,'OTV-活动'!$V:$V,Market!$D$7)</f>
        <v>0</v>
      </c>
      <c r="T81" s="131" t="str">
        <f t="shared" si="115"/>
        <v>-</v>
      </c>
      <c r="U81" s="131"/>
      <c r="V81" s="131" t="str">
        <f t="shared" si="116"/>
        <v>-</v>
      </c>
      <c r="W81" s="109" t="str">
        <f t="shared" si="117"/>
        <v>-</v>
      </c>
      <c r="X81" s="128">
        <f>SUMIFS('OTV-活动'!$X:$X,'OTV-活动'!$U:$U,Market!$B81,'OTV-活动'!$V:$V,Market!$D$7)</f>
        <v>0</v>
      </c>
      <c r="Y81" s="131" t="str">
        <f t="shared" si="93"/>
        <v>-</v>
      </c>
      <c r="Z81" s="131"/>
      <c r="AA81" s="131" t="str">
        <f t="shared" si="118"/>
        <v>-</v>
      </c>
      <c r="AB81" s="109" t="str">
        <f t="shared" si="94"/>
        <v>-</v>
      </c>
      <c r="AC81" s="128">
        <f>SUMIFS('OTV-活动'!$Z:$Z,'OTV-活动'!$U:$U,Market!$B81,'OTV-活动'!$V:$V,'OTV-活动'!$V$6)</f>
        <v>0</v>
      </c>
      <c r="AD81" s="128">
        <f>SUMIFS('OTV-活动'!$Z:$Z,'OTV-活动'!$U:$U,Market!$B81,'OTV-活动'!$V:$V,'OTV-活动'!$V$7)</f>
        <v>0</v>
      </c>
      <c r="AE81" s="131" t="str">
        <f t="shared" si="119"/>
        <v>-</v>
      </c>
      <c r="AF81" s="128">
        <f>SUMIFS('OTV-活动'!$Z:$Z,'OTV-活动'!$U:$U,Market!$B81,'OTV-活动'!$V:$V,Market!$D$7)</f>
        <v>0</v>
      </c>
      <c r="AG81" s="131" t="str">
        <f t="shared" si="120"/>
        <v>-</v>
      </c>
      <c r="AH81" s="128">
        <f>SUMIFS('OTV-活动'!$Z:$Z,'OTV-活动'!$U:$U,Market!$B81,'OTV-活动'!$V:$V,Market!$D$7)</f>
        <v>0</v>
      </c>
      <c r="AI81" s="131" t="str">
        <f t="shared" si="121"/>
        <v>-</v>
      </c>
      <c r="AJ81" s="128">
        <f>SUMIFS('OTV-活动'!$AA:$AA,'OTV-活动'!$U:$U,Market!$B81,'OTV-活动'!$V:$V,Market!$D$7)</f>
        <v>0</v>
      </c>
      <c r="AK81" s="128">
        <f>SUMIFS('OTV-活动'!$AB:$AB,'OTV-活动'!$U:$U,Market!$B81,'OTV-活动'!$V:$V,Market!$D$7)</f>
        <v>0</v>
      </c>
      <c r="AL81" s="128">
        <f>SUMIFS('OTV-活动'!$AC:$AC,'OTV-活动'!$U:$U,Market!$B81,'OTV-活动'!$V:$V,Market!$D$7)</f>
        <v>0</v>
      </c>
      <c r="AM81" s="131" t="str">
        <f t="shared" si="95"/>
        <v>-</v>
      </c>
      <c r="AN81" s="131" t="str">
        <f t="shared" si="96"/>
        <v>-</v>
      </c>
      <c r="AO81" s="131" t="str">
        <f t="shared" si="97"/>
        <v>-</v>
      </c>
      <c r="AP81" s="132"/>
      <c r="AQ81" s="131" t="str">
        <f t="shared" si="98"/>
        <v>-</v>
      </c>
      <c r="AR81" s="131" t="str">
        <f t="shared" si="99"/>
        <v>-</v>
      </c>
      <c r="AS81" s="133" t="str">
        <f t="shared" si="100"/>
        <v xml:space="preserve"> </v>
      </c>
      <c r="AT81" s="133"/>
      <c r="AU81" s="134" t="str">
        <f t="shared" si="122"/>
        <v>-</v>
      </c>
      <c r="AV81" s="135" t="str">
        <f>IFERROR(SUMIFS(Cost!#REF!,Cost!$E:$E,Market!$C81),"-")</f>
        <v>-</v>
      </c>
      <c r="AW81" s="136" t="str">
        <f t="shared" si="101"/>
        <v>-</v>
      </c>
      <c r="AX81" s="128">
        <f>SUMIFS('OTV-活动'!$X:$X,'OTV-活动'!$U:$U,Market!$B81,'OTV-活动'!$V:$V,'OTV-活动'!$V$7)</f>
        <v>0</v>
      </c>
      <c r="AY81" s="128">
        <f>SUMIFS('OTV-活动'!$X:$X,'OTV-活动'!$U:$U,Market!$B81,'OTV-活动'!$V:$V,Market!$D$7)</f>
        <v>0</v>
      </c>
      <c r="AZ81" s="131" t="str">
        <f t="shared" si="102"/>
        <v>-</v>
      </c>
      <c r="BA81" s="128">
        <f>SUMIFS('OTV-活动'!$X:$X,'OTV-活动'!$U:$U,Market!$B81,'OTV-活动'!$V:$V,Market!$D$7)</f>
        <v>0</v>
      </c>
      <c r="BB81" s="131" t="str">
        <f t="shared" si="103"/>
        <v>-</v>
      </c>
      <c r="BC81" s="128">
        <f>SUMIFS('OTV-活动'!$Z:$Z,'OTV-活动'!$U:$U,Market!$B81,'OTV-活动'!$V:$V,'OTV-活动'!$V$6)</f>
        <v>0</v>
      </c>
      <c r="BD81" s="128">
        <f>SUMIFS('OTV-活动'!$Z:$Z,'OTV-活动'!$U:$U,Market!$B81,'OTV-活动'!$V:$V,'OTV-活动'!$V$7)</f>
        <v>0</v>
      </c>
      <c r="BE81" s="128">
        <f>SUMIFS('OTV-活动'!$Z:$Z,'OTV-活动'!$U:$U,Market!$B81,'OTV-活动'!$V:$V,Market!$D$7)</f>
        <v>0</v>
      </c>
      <c r="BF81" s="131" t="str">
        <f t="shared" si="104"/>
        <v>-</v>
      </c>
      <c r="BG81" s="128">
        <f>SUMIFS('OTV-活动'!$Z:$Z,'OTV-活动'!$U:$U,Market!$B81,'OTV-活动'!$V:$V,Market!$D$7)</f>
        <v>0</v>
      </c>
      <c r="BH81" s="131" t="str">
        <f>IF(BG81=0,"-",BG81/#REF!)</f>
        <v>-</v>
      </c>
      <c r="BI81" s="128">
        <f>SUMIFS('OTV-活动'!$AA:$AA,'OTV-活动'!$U:$U,Market!$B81,'OTV-活动'!$V:$V,Market!$D$7)</f>
        <v>0</v>
      </c>
      <c r="BJ81" s="128">
        <f>SUMIFS('OTV-活动'!$AB:$AB,'OTV-活动'!$U:$U,Market!$B81,'OTV-活动'!$V:$V,Market!$D$7)</f>
        <v>0</v>
      </c>
      <c r="BK81" s="128">
        <f>SUMIFS('OTV-活动'!$AC:$AC,'OTV-活动'!$U:$U,Market!$B81,'OTV-活动'!$V:$V,Market!$D$7)</f>
        <v>0</v>
      </c>
      <c r="BL81" s="131" t="str">
        <f t="shared" si="105"/>
        <v>-</v>
      </c>
      <c r="BM81" s="131" t="str">
        <f t="shared" si="106"/>
        <v>-</v>
      </c>
      <c r="BN81" s="131" t="str">
        <f t="shared" si="107"/>
        <v>-</v>
      </c>
      <c r="BO81" s="134" t="str">
        <f t="shared" si="123"/>
        <v>-</v>
      </c>
      <c r="BP81" s="135" t="str">
        <f>IFERROR(SUMIFS(Cost!#REF!,Cost!$E:$E,Market!$C81),"-")</f>
        <v>-</v>
      </c>
      <c r="BQ81" s="136" t="str">
        <f t="shared" si="108"/>
        <v>-</v>
      </c>
      <c r="BR81" s="131" t="e">
        <f t="shared" si="109"/>
        <v>#VALUE!</v>
      </c>
    </row>
    <row r="82" spans="1:70" ht="14.25" hidden="1" customHeight="1">
      <c r="A82" s="77"/>
      <c r="B82" s="89"/>
      <c r="C82" s="89"/>
      <c r="D82" s="128">
        <f>SUMIFS('OTV-活动'!$W:$W,'OTV-活动'!$U:$U,Market!$B82,'OTV-活动'!$V:$V,Market!$D$7)</f>
        <v>0</v>
      </c>
      <c r="E82" s="128">
        <f>SUMIFS('OTV-活动'!$W:$W,'OTV-活动'!$U:$U,Market!$B82,'OTV-活动'!$V:$V,Market!$D$7)</f>
        <v>0</v>
      </c>
      <c r="F82" s="128">
        <f>SUMIFS('OTV-活动'!$X:$X,'OTV-活动'!$U:$U,Market!$B82,'OTV-活动'!$V:$V,'OTV-活动'!$V$6)</f>
        <v>0</v>
      </c>
      <c r="G82" s="129">
        <f>SUMIFS(Spotplan!$E:$E,Spotplan!$C:$C,Market!$C82,Spotplan!$A:$A,Market!$B$69)</f>
        <v>0</v>
      </c>
      <c r="H82" s="131" t="str">
        <f t="shared" si="110"/>
        <v>-</v>
      </c>
      <c r="I82" s="128">
        <f>SUMIFS('OTV-活动'!$X:$X,'OTV-活动'!$U:$U,Market!$B82,'OTV-活动'!$V:$V,'OTV-活动'!$V$6)</f>
        <v>0</v>
      </c>
      <c r="J82" s="129">
        <f>SUMIFS(Spotplan!$E:$E,Spotplan!$C:$C,Market!$C82,Spotplan!$A:$A,Market!$B$69)</f>
        <v>0</v>
      </c>
      <c r="K82" s="131" t="str">
        <f t="shared" si="111"/>
        <v>-</v>
      </c>
      <c r="L82" s="128">
        <f>SUMIFS('OTV-活动'!$X:$X,'OTV-活动'!$U:$U,Market!$B82,'OTV-活动'!$V:$V,'OTV-活动'!$V$6)</f>
        <v>0</v>
      </c>
      <c r="M82" s="129">
        <f>SUMIFS(Spotplan!$E:$E,Spotplan!$C:$C,Market!$C82,Spotplan!$A:$A,Market!$B$69)</f>
        <v>0</v>
      </c>
      <c r="N82" s="131" t="str">
        <f t="shared" si="112"/>
        <v>-</v>
      </c>
      <c r="O82" s="128">
        <f>SUMIFS('OTV-活动'!$Y:$Y,'OTV-活动'!$U:$U,Market!$B82,'OTV-活动'!$V:$V,'OTV-活动'!$V$6)</f>
        <v>0</v>
      </c>
      <c r="P82" s="131" t="str">
        <f t="shared" si="113"/>
        <v>-</v>
      </c>
      <c r="Q82" s="128">
        <f>SUMIFS('OTV-活动'!$X:$X,'OTV-活动'!$U:$U,Market!$B82,'OTV-活动'!$V:$V,'OTV-活动'!$V$7)</f>
        <v>0</v>
      </c>
      <c r="R82" s="131" t="str">
        <f t="shared" si="114"/>
        <v>-</v>
      </c>
      <c r="S82" s="128">
        <f>SUMIFS('OTV-活动'!$X:$X,'OTV-活动'!$U:$U,Market!$B82,'OTV-活动'!$V:$V,Market!$D$7)</f>
        <v>0</v>
      </c>
      <c r="T82" s="131" t="str">
        <f t="shared" si="115"/>
        <v>-</v>
      </c>
      <c r="U82" s="131"/>
      <c r="V82" s="131" t="str">
        <f t="shared" si="116"/>
        <v>-</v>
      </c>
      <c r="W82" s="109" t="str">
        <f t="shared" si="117"/>
        <v>-</v>
      </c>
      <c r="X82" s="128">
        <f>SUMIFS('OTV-活动'!$X:$X,'OTV-活动'!$U:$U,Market!$B82,'OTV-活动'!$V:$V,Market!$D$7)</f>
        <v>0</v>
      </c>
      <c r="Y82" s="131" t="str">
        <f t="shared" si="93"/>
        <v>-</v>
      </c>
      <c r="Z82" s="131"/>
      <c r="AA82" s="131" t="str">
        <f t="shared" si="118"/>
        <v>-</v>
      </c>
      <c r="AB82" s="109" t="str">
        <f t="shared" si="94"/>
        <v>-</v>
      </c>
      <c r="AC82" s="128">
        <f>SUMIFS('OTV-活动'!$Z:$Z,'OTV-活动'!$U:$U,Market!$B82,'OTV-活动'!$V:$V,'OTV-活动'!$V$6)</f>
        <v>0</v>
      </c>
      <c r="AD82" s="128">
        <f>SUMIFS('OTV-活动'!$Z:$Z,'OTV-活动'!$U:$U,Market!$B82,'OTV-活动'!$V:$V,'OTV-活动'!$V$7)</f>
        <v>0</v>
      </c>
      <c r="AE82" s="131" t="str">
        <f t="shared" si="119"/>
        <v>-</v>
      </c>
      <c r="AF82" s="128">
        <f>SUMIFS('OTV-活动'!$Z:$Z,'OTV-活动'!$U:$U,Market!$B82,'OTV-活动'!$V:$V,Market!$D$7)</f>
        <v>0</v>
      </c>
      <c r="AG82" s="131" t="str">
        <f t="shared" si="120"/>
        <v>-</v>
      </c>
      <c r="AH82" s="128">
        <f>SUMIFS('OTV-活动'!$Z:$Z,'OTV-活动'!$U:$U,Market!$B82,'OTV-活动'!$V:$V,Market!$D$7)</f>
        <v>0</v>
      </c>
      <c r="AI82" s="131" t="str">
        <f t="shared" si="121"/>
        <v>-</v>
      </c>
      <c r="AJ82" s="128">
        <f>SUMIFS('OTV-活动'!$AA:$AA,'OTV-活动'!$U:$U,Market!$B82,'OTV-活动'!$V:$V,Market!$D$7)</f>
        <v>0</v>
      </c>
      <c r="AK82" s="128">
        <f>SUMIFS('OTV-活动'!$AB:$AB,'OTV-活动'!$U:$U,Market!$B82,'OTV-活动'!$V:$V,Market!$D$7)</f>
        <v>0</v>
      </c>
      <c r="AL82" s="128">
        <f>SUMIFS('OTV-活动'!$AC:$AC,'OTV-活动'!$U:$U,Market!$B82,'OTV-活动'!$V:$V,Market!$D$7)</f>
        <v>0</v>
      </c>
      <c r="AM82" s="131" t="str">
        <f t="shared" si="95"/>
        <v>-</v>
      </c>
      <c r="AN82" s="131" t="str">
        <f t="shared" si="96"/>
        <v>-</v>
      </c>
      <c r="AO82" s="131" t="str">
        <f t="shared" si="97"/>
        <v>-</v>
      </c>
      <c r="AP82" s="132"/>
      <c r="AQ82" s="131" t="str">
        <f t="shared" si="98"/>
        <v>-</v>
      </c>
      <c r="AR82" s="131" t="str">
        <f t="shared" si="99"/>
        <v>-</v>
      </c>
      <c r="AS82" s="133" t="str">
        <f t="shared" si="100"/>
        <v xml:space="preserve"> </v>
      </c>
      <c r="AT82" s="133"/>
      <c r="AU82" s="134" t="str">
        <f t="shared" si="122"/>
        <v>-</v>
      </c>
      <c r="AV82" s="135" t="str">
        <f>IFERROR(SUMIFS(Cost!#REF!,Cost!$E:$E,Market!$C82),"-")</f>
        <v>-</v>
      </c>
      <c r="AW82" s="136" t="str">
        <f t="shared" si="101"/>
        <v>-</v>
      </c>
      <c r="AX82" s="128">
        <f>SUMIFS('OTV-活动'!$X:$X,'OTV-活动'!$U:$U,Market!$B82,'OTV-活动'!$V:$V,'OTV-活动'!$V$7)</f>
        <v>0</v>
      </c>
      <c r="AY82" s="128">
        <f>SUMIFS('OTV-活动'!$X:$X,'OTV-活动'!$U:$U,Market!$B82,'OTV-活动'!$V:$V,Market!$D$7)</f>
        <v>0</v>
      </c>
      <c r="AZ82" s="131" t="str">
        <f t="shared" si="102"/>
        <v>-</v>
      </c>
      <c r="BA82" s="128">
        <f>SUMIFS('OTV-活动'!$X:$X,'OTV-活动'!$U:$U,Market!$B82,'OTV-活动'!$V:$V,Market!$D$7)</f>
        <v>0</v>
      </c>
      <c r="BB82" s="131" t="str">
        <f t="shared" si="103"/>
        <v>-</v>
      </c>
      <c r="BC82" s="128">
        <f>SUMIFS('OTV-活动'!$Z:$Z,'OTV-活动'!$U:$U,Market!$B82,'OTV-活动'!$V:$V,'OTV-活动'!$V$6)</f>
        <v>0</v>
      </c>
      <c r="BD82" s="128">
        <f>SUMIFS('OTV-活动'!$Z:$Z,'OTV-活动'!$U:$U,Market!$B82,'OTV-活动'!$V:$V,'OTV-活动'!$V$7)</f>
        <v>0</v>
      </c>
      <c r="BE82" s="128">
        <f>SUMIFS('OTV-活动'!$Z:$Z,'OTV-活动'!$U:$U,Market!$B82,'OTV-活动'!$V:$V,Market!$D$7)</f>
        <v>0</v>
      </c>
      <c r="BF82" s="131" t="str">
        <f t="shared" si="104"/>
        <v>-</v>
      </c>
      <c r="BG82" s="128">
        <f>SUMIFS('OTV-活动'!$Z:$Z,'OTV-活动'!$U:$U,Market!$B82,'OTV-活动'!$V:$V,Market!$D$7)</f>
        <v>0</v>
      </c>
      <c r="BH82" s="131" t="str">
        <f>IF(BG82=0,"-",BG82/#REF!)</f>
        <v>-</v>
      </c>
      <c r="BI82" s="128">
        <f>SUMIFS('OTV-活动'!$AA:$AA,'OTV-活动'!$U:$U,Market!$B82,'OTV-活动'!$V:$V,Market!$D$7)</f>
        <v>0</v>
      </c>
      <c r="BJ82" s="128">
        <f>SUMIFS('OTV-活动'!$AB:$AB,'OTV-活动'!$U:$U,Market!$B82,'OTV-活动'!$V:$V,Market!$D$7)</f>
        <v>0</v>
      </c>
      <c r="BK82" s="128">
        <f>SUMIFS('OTV-活动'!$AC:$AC,'OTV-活动'!$U:$U,Market!$B82,'OTV-活动'!$V:$V,Market!$D$7)</f>
        <v>0</v>
      </c>
      <c r="BL82" s="131" t="str">
        <f t="shared" si="105"/>
        <v>-</v>
      </c>
      <c r="BM82" s="131" t="str">
        <f t="shared" si="106"/>
        <v>-</v>
      </c>
      <c r="BN82" s="131" t="str">
        <f t="shared" si="107"/>
        <v>-</v>
      </c>
      <c r="BO82" s="134" t="str">
        <f t="shared" si="123"/>
        <v>-</v>
      </c>
      <c r="BP82" s="135" t="str">
        <f>IFERROR(SUMIFS(Cost!#REF!,Cost!$E:$E,Market!$C82),"-")</f>
        <v>-</v>
      </c>
      <c r="BQ82" s="136" t="str">
        <f t="shared" si="108"/>
        <v>-</v>
      </c>
      <c r="BR82" s="131" t="e">
        <f t="shared" si="109"/>
        <v>#VALUE!</v>
      </c>
    </row>
    <row r="83" spans="1:70" ht="14.25" hidden="1" customHeight="1">
      <c r="A83" s="77"/>
      <c r="B83" s="89"/>
      <c r="C83" s="89"/>
      <c r="D83" s="128">
        <f>SUMIFS('OTV-活动'!$W:$W,'OTV-活动'!$U:$U,Market!$B83,'OTV-活动'!$V:$V,Market!$D$7)</f>
        <v>0</v>
      </c>
      <c r="E83" s="128">
        <f>SUMIFS('OTV-活动'!$W:$W,'OTV-活动'!$U:$U,Market!$B83,'OTV-活动'!$V:$V,Market!$D$7)</f>
        <v>0</v>
      </c>
      <c r="F83" s="128">
        <f>SUMIFS('OTV-活动'!$X:$X,'OTV-活动'!$U:$U,Market!$B83,'OTV-活动'!$V:$V,'OTV-活动'!$V$6)</f>
        <v>0</v>
      </c>
      <c r="G83" s="129">
        <f>SUMIFS(Spotplan!$E:$E,Spotplan!$C:$C,Market!$C83,Spotplan!$A:$A,Market!$B$69)</f>
        <v>0</v>
      </c>
      <c r="H83" s="131" t="str">
        <f t="shared" si="110"/>
        <v>-</v>
      </c>
      <c r="I83" s="128">
        <f>SUMIFS('OTV-活动'!$X:$X,'OTV-活动'!$U:$U,Market!$B83,'OTV-活动'!$V:$V,'OTV-活动'!$V$6)</f>
        <v>0</v>
      </c>
      <c r="J83" s="129">
        <f>SUMIFS(Spotplan!$E:$E,Spotplan!$C:$C,Market!$C83,Spotplan!$A:$A,Market!$B$69)</f>
        <v>0</v>
      </c>
      <c r="K83" s="131" t="str">
        <f t="shared" si="111"/>
        <v>-</v>
      </c>
      <c r="L83" s="128">
        <f>SUMIFS('OTV-活动'!$X:$X,'OTV-活动'!$U:$U,Market!$B83,'OTV-活动'!$V:$V,'OTV-活动'!$V$6)</f>
        <v>0</v>
      </c>
      <c r="M83" s="129">
        <f>SUMIFS(Spotplan!$E:$E,Spotplan!$C:$C,Market!$C83,Spotplan!$A:$A,Market!$B$69)</f>
        <v>0</v>
      </c>
      <c r="N83" s="131" t="str">
        <f t="shared" si="112"/>
        <v>-</v>
      </c>
      <c r="O83" s="128">
        <f>SUMIFS('OTV-活动'!$Y:$Y,'OTV-活动'!$U:$U,Market!$B83,'OTV-活动'!$V:$V,'OTV-活动'!$V$6)</f>
        <v>0</v>
      </c>
      <c r="P83" s="131" t="str">
        <f t="shared" si="113"/>
        <v>-</v>
      </c>
      <c r="Q83" s="128">
        <f>SUMIFS('OTV-活动'!$X:$X,'OTV-活动'!$U:$U,Market!$B83,'OTV-活动'!$V:$V,'OTV-活动'!$V$7)</f>
        <v>0</v>
      </c>
      <c r="R83" s="131" t="str">
        <f t="shared" si="114"/>
        <v>-</v>
      </c>
      <c r="S83" s="128">
        <f>SUMIFS('OTV-活动'!$X:$X,'OTV-活动'!$U:$U,Market!$B83,'OTV-活动'!$V:$V,Market!$D$7)</f>
        <v>0</v>
      </c>
      <c r="T83" s="131" t="str">
        <f t="shared" si="115"/>
        <v>-</v>
      </c>
      <c r="U83" s="131"/>
      <c r="V83" s="131" t="str">
        <f t="shared" si="116"/>
        <v>-</v>
      </c>
      <c r="W83" s="109" t="str">
        <f t="shared" si="117"/>
        <v>-</v>
      </c>
      <c r="X83" s="128">
        <f>SUMIFS('OTV-活动'!$X:$X,'OTV-活动'!$U:$U,Market!$B83,'OTV-活动'!$V:$V,Market!$D$7)</f>
        <v>0</v>
      </c>
      <c r="Y83" s="131" t="str">
        <f t="shared" si="93"/>
        <v>-</v>
      </c>
      <c r="Z83" s="131"/>
      <c r="AA83" s="131" t="str">
        <f t="shared" si="118"/>
        <v>-</v>
      </c>
      <c r="AB83" s="109" t="str">
        <f t="shared" si="94"/>
        <v>-</v>
      </c>
      <c r="AC83" s="128">
        <f>SUMIFS('OTV-活动'!$Z:$Z,'OTV-活动'!$U:$U,Market!$B83,'OTV-活动'!$V:$V,'OTV-活动'!$V$6)</f>
        <v>0</v>
      </c>
      <c r="AD83" s="128">
        <f>SUMIFS('OTV-活动'!$Z:$Z,'OTV-活动'!$U:$U,Market!$B83,'OTV-活动'!$V:$V,'OTV-活动'!$V$7)</f>
        <v>0</v>
      </c>
      <c r="AE83" s="131" t="str">
        <f t="shared" si="119"/>
        <v>-</v>
      </c>
      <c r="AF83" s="128">
        <f>SUMIFS('OTV-活动'!$Z:$Z,'OTV-活动'!$U:$U,Market!$B83,'OTV-活动'!$V:$V,Market!$D$7)</f>
        <v>0</v>
      </c>
      <c r="AG83" s="131" t="str">
        <f t="shared" si="120"/>
        <v>-</v>
      </c>
      <c r="AH83" s="128">
        <f>SUMIFS('OTV-活动'!$Z:$Z,'OTV-活动'!$U:$U,Market!$B83,'OTV-活动'!$V:$V,Market!$D$7)</f>
        <v>0</v>
      </c>
      <c r="AI83" s="131" t="str">
        <f t="shared" si="121"/>
        <v>-</v>
      </c>
      <c r="AJ83" s="128">
        <f>SUMIFS('OTV-活动'!$AA:$AA,'OTV-活动'!$U:$U,Market!$B83,'OTV-活动'!$V:$V,Market!$D$7)</f>
        <v>0</v>
      </c>
      <c r="AK83" s="128">
        <f>SUMIFS('OTV-活动'!$AB:$AB,'OTV-活动'!$U:$U,Market!$B83,'OTV-活动'!$V:$V,Market!$D$7)</f>
        <v>0</v>
      </c>
      <c r="AL83" s="128">
        <f>SUMIFS('OTV-活动'!$AC:$AC,'OTV-活动'!$U:$U,Market!$B83,'OTV-活动'!$V:$V,Market!$D$7)</f>
        <v>0</v>
      </c>
      <c r="AM83" s="131" t="str">
        <f t="shared" si="95"/>
        <v>-</v>
      </c>
      <c r="AN83" s="131" t="str">
        <f t="shared" si="96"/>
        <v>-</v>
      </c>
      <c r="AO83" s="131" t="str">
        <f t="shared" si="97"/>
        <v>-</v>
      </c>
      <c r="AP83" s="132"/>
      <c r="AQ83" s="131" t="str">
        <f t="shared" si="98"/>
        <v>-</v>
      </c>
      <c r="AR83" s="131" t="str">
        <f t="shared" si="99"/>
        <v>-</v>
      </c>
      <c r="AS83" s="133" t="str">
        <f t="shared" si="100"/>
        <v xml:space="preserve"> </v>
      </c>
      <c r="AT83" s="133"/>
      <c r="AU83" s="134" t="str">
        <f t="shared" si="122"/>
        <v>-</v>
      </c>
      <c r="AV83" s="135" t="str">
        <f>IFERROR(SUMIFS(Cost!#REF!,Cost!$E:$E,Market!$C83),"-")</f>
        <v>-</v>
      </c>
      <c r="AW83" s="136" t="str">
        <f t="shared" si="101"/>
        <v>-</v>
      </c>
      <c r="AX83" s="128">
        <f>SUMIFS('OTV-活动'!$X:$X,'OTV-活动'!$U:$U,Market!$B83,'OTV-活动'!$V:$V,'OTV-活动'!$V$7)</f>
        <v>0</v>
      </c>
      <c r="AY83" s="128">
        <f>SUMIFS('OTV-活动'!$X:$X,'OTV-活动'!$U:$U,Market!$B83,'OTV-活动'!$V:$V,Market!$D$7)</f>
        <v>0</v>
      </c>
      <c r="AZ83" s="131" t="str">
        <f t="shared" si="102"/>
        <v>-</v>
      </c>
      <c r="BA83" s="128">
        <f>SUMIFS('OTV-活动'!$X:$X,'OTV-活动'!$U:$U,Market!$B83,'OTV-活动'!$V:$V,Market!$D$7)</f>
        <v>0</v>
      </c>
      <c r="BB83" s="131" t="str">
        <f t="shared" si="103"/>
        <v>-</v>
      </c>
      <c r="BC83" s="128">
        <f>SUMIFS('OTV-活动'!$Z:$Z,'OTV-活动'!$U:$U,Market!$B83,'OTV-活动'!$V:$V,'OTV-活动'!$V$6)</f>
        <v>0</v>
      </c>
      <c r="BD83" s="128">
        <f>SUMIFS('OTV-活动'!$Z:$Z,'OTV-活动'!$U:$U,Market!$B83,'OTV-活动'!$V:$V,'OTV-活动'!$V$7)</f>
        <v>0</v>
      </c>
      <c r="BE83" s="128">
        <f>SUMIFS('OTV-活动'!$Z:$Z,'OTV-活动'!$U:$U,Market!$B83,'OTV-活动'!$V:$V,Market!$D$7)</f>
        <v>0</v>
      </c>
      <c r="BF83" s="131" t="str">
        <f t="shared" si="104"/>
        <v>-</v>
      </c>
      <c r="BG83" s="128">
        <f>SUMIFS('OTV-活动'!$Z:$Z,'OTV-活动'!$U:$U,Market!$B83,'OTV-活动'!$V:$V,Market!$D$7)</f>
        <v>0</v>
      </c>
      <c r="BH83" s="131" t="str">
        <f>IF(BG83=0,"-",BG83/#REF!)</f>
        <v>-</v>
      </c>
      <c r="BI83" s="128">
        <f>SUMIFS('OTV-活动'!$AA:$AA,'OTV-活动'!$U:$U,Market!$B83,'OTV-活动'!$V:$V,Market!$D$7)</f>
        <v>0</v>
      </c>
      <c r="BJ83" s="128">
        <f>SUMIFS('OTV-活动'!$AB:$AB,'OTV-活动'!$U:$U,Market!$B83,'OTV-活动'!$V:$V,Market!$D$7)</f>
        <v>0</v>
      </c>
      <c r="BK83" s="128">
        <f>SUMIFS('OTV-活动'!$AC:$AC,'OTV-活动'!$U:$U,Market!$B83,'OTV-活动'!$V:$V,Market!$D$7)</f>
        <v>0</v>
      </c>
      <c r="BL83" s="131" t="str">
        <f t="shared" si="105"/>
        <v>-</v>
      </c>
      <c r="BM83" s="131" t="str">
        <f t="shared" si="106"/>
        <v>-</v>
      </c>
      <c r="BN83" s="131" t="str">
        <f t="shared" si="107"/>
        <v>-</v>
      </c>
      <c r="BO83" s="134" t="str">
        <f t="shared" si="123"/>
        <v>-</v>
      </c>
      <c r="BP83" s="135" t="str">
        <f>IFERROR(SUMIFS(Cost!#REF!,Cost!$E:$E,Market!$C83),"-")</f>
        <v>-</v>
      </c>
      <c r="BQ83" s="136" t="str">
        <f t="shared" si="108"/>
        <v>-</v>
      </c>
      <c r="BR83" s="131" t="e">
        <f t="shared" si="109"/>
        <v>#VALUE!</v>
      </c>
    </row>
    <row r="84" spans="1:70" ht="14.25" hidden="1" customHeight="1">
      <c r="A84" s="77"/>
      <c r="B84" s="89"/>
      <c r="C84" s="89"/>
      <c r="D84" s="128">
        <f>SUMIFS('OTV-活动'!$W:$W,'OTV-活动'!$U:$U,Market!$B84,'OTV-活动'!$V:$V,Market!$D$7)</f>
        <v>0</v>
      </c>
      <c r="E84" s="128">
        <f>SUMIFS('OTV-活动'!$W:$W,'OTV-活动'!$U:$U,Market!$B84,'OTV-活动'!$V:$V,Market!$D$7)</f>
        <v>0</v>
      </c>
      <c r="F84" s="128">
        <f>SUMIFS('OTV-活动'!$X:$X,'OTV-活动'!$U:$U,Market!$B84,'OTV-活动'!$V:$V,'OTV-活动'!$V$6)</f>
        <v>0</v>
      </c>
      <c r="G84" s="129">
        <f>SUMIFS(Spotplan!$E:$E,Spotplan!$C:$C,Market!$C84,Spotplan!$A:$A,Market!$B$69)</f>
        <v>0</v>
      </c>
      <c r="H84" s="131" t="str">
        <f t="shared" si="110"/>
        <v>-</v>
      </c>
      <c r="I84" s="128">
        <f>SUMIFS('OTV-活动'!$X:$X,'OTV-活动'!$U:$U,Market!$B84,'OTV-活动'!$V:$V,'OTV-活动'!$V$6)</f>
        <v>0</v>
      </c>
      <c r="J84" s="129">
        <f>SUMIFS(Spotplan!$E:$E,Spotplan!$C:$C,Market!$C84,Spotplan!$A:$A,Market!$B$69)</f>
        <v>0</v>
      </c>
      <c r="K84" s="131" t="str">
        <f t="shared" si="111"/>
        <v>-</v>
      </c>
      <c r="L84" s="128">
        <f>SUMIFS('OTV-活动'!$X:$X,'OTV-活动'!$U:$U,Market!$B84,'OTV-活动'!$V:$V,'OTV-活动'!$V$6)</f>
        <v>0</v>
      </c>
      <c r="M84" s="129">
        <f>SUMIFS(Spotplan!$E:$E,Spotplan!$C:$C,Market!$C84,Spotplan!$A:$A,Market!$B$69)</f>
        <v>0</v>
      </c>
      <c r="N84" s="131" t="str">
        <f t="shared" si="112"/>
        <v>-</v>
      </c>
      <c r="O84" s="128">
        <f>SUMIFS('OTV-活动'!$Y:$Y,'OTV-活动'!$U:$U,Market!$B84,'OTV-活动'!$V:$V,'OTV-活动'!$V$6)</f>
        <v>0</v>
      </c>
      <c r="P84" s="131" t="str">
        <f t="shared" si="113"/>
        <v>-</v>
      </c>
      <c r="Q84" s="128">
        <f>SUMIFS('OTV-活动'!$X:$X,'OTV-活动'!$U:$U,Market!$B84,'OTV-活动'!$V:$V,'OTV-活动'!$V$7)</f>
        <v>0</v>
      </c>
      <c r="R84" s="131" t="str">
        <f t="shared" si="114"/>
        <v>-</v>
      </c>
      <c r="S84" s="128">
        <f>SUMIFS('OTV-活动'!$X:$X,'OTV-活动'!$U:$U,Market!$B84,'OTV-活动'!$V:$V,Market!$D$7)</f>
        <v>0</v>
      </c>
      <c r="T84" s="131" t="str">
        <f t="shared" si="115"/>
        <v>-</v>
      </c>
      <c r="U84" s="131"/>
      <c r="V84" s="131" t="str">
        <f t="shared" si="116"/>
        <v>-</v>
      </c>
      <c r="W84" s="109" t="str">
        <f t="shared" si="117"/>
        <v>-</v>
      </c>
      <c r="X84" s="128">
        <f>SUMIFS('OTV-活动'!$X:$X,'OTV-活动'!$U:$U,Market!$B84,'OTV-活动'!$V:$V,Market!$D$7)</f>
        <v>0</v>
      </c>
      <c r="Y84" s="131" t="str">
        <f t="shared" si="93"/>
        <v>-</v>
      </c>
      <c r="Z84" s="131"/>
      <c r="AA84" s="131" t="str">
        <f t="shared" si="118"/>
        <v>-</v>
      </c>
      <c r="AB84" s="109" t="str">
        <f t="shared" si="94"/>
        <v>-</v>
      </c>
      <c r="AC84" s="128">
        <f>SUMIFS('OTV-活动'!$Z:$Z,'OTV-活动'!$U:$U,Market!$B84,'OTV-活动'!$V:$V,'OTV-活动'!$V$6)</f>
        <v>0</v>
      </c>
      <c r="AD84" s="128">
        <f>SUMIFS('OTV-活动'!$Z:$Z,'OTV-活动'!$U:$U,Market!$B84,'OTV-活动'!$V:$V,'OTV-活动'!$V$7)</f>
        <v>0</v>
      </c>
      <c r="AE84" s="131" t="str">
        <f t="shared" si="119"/>
        <v>-</v>
      </c>
      <c r="AF84" s="128">
        <f>SUMIFS('OTV-活动'!$Z:$Z,'OTV-活动'!$U:$U,Market!$B84,'OTV-活动'!$V:$V,Market!$D$7)</f>
        <v>0</v>
      </c>
      <c r="AG84" s="131" t="str">
        <f t="shared" si="120"/>
        <v>-</v>
      </c>
      <c r="AH84" s="128">
        <f>SUMIFS('OTV-活动'!$Z:$Z,'OTV-活动'!$U:$U,Market!$B84,'OTV-活动'!$V:$V,Market!$D$7)</f>
        <v>0</v>
      </c>
      <c r="AI84" s="131" t="str">
        <f t="shared" si="121"/>
        <v>-</v>
      </c>
      <c r="AJ84" s="128">
        <f>SUMIFS('OTV-活动'!$AA:$AA,'OTV-活动'!$U:$U,Market!$B84,'OTV-活动'!$V:$V,Market!$D$7)</f>
        <v>0</v>
      </c>
      <c r="AK84" s="128">
        <f>SUMIFS('OTV-活动'!$AB:$AB,'OTV-活动'!$U:$U,Market!$B84,'OTV-活动'!$V:$V,Market!$D$7)</f>
        <v>0</v>
      </c>
      <c r="AL84" s="128">
        <f>SUMIFS('OTV-活动'!$AC:$AC,'OTV-活动'!$U:$U,Market!$B84,'OTV-活动'!$V:$V,Market!$D$7)</f>
        <v>0</v>
      </c>
      <c r="AM84" s="131" t="str">
        <f t="shared" si="95"/>
        <v>-</v>
      </c>
      <c r="AN84" s="131" t="str">
        <f t="shared" si="96"/>
        <v>-</v>
      </c>
      <c r="AO84" s="131" t="str">
        <f t="shared" si="97"/>
        <v>-</v>
      </c>
      <c r="AP84" s="132"/>
      <c r="AQ84" s="131" t="str">
        <f t="shared" si="98"/>
        <v>-</v>
      </c>
      <c r="AR84" s="131" t="str">
        <f t="shared" si="99"/>
        <v>-</v>
      </c>
      <c r="AS84" s="133" t="str">
        <f t="shared" si="100"/>
        <v xml:space="preserve"> </v>
      </c>
      <c r="AT84" s="133"/>
      <c r="AU84" s="134" t="str">
        <f t="shared" si="122"/>
        <v>-</v>
      </c>
      <c r="AV84" s="135" t="str">
        <f>IFERROR(SUMIFS(Cost!#REF!,Cost!$E:$E,Market!$C84),"-")</f>
        <v>-</v>
      </c>
      <c r="AW84" s="136" t="str">
        <f t="shared" si="101"/>
        <v>-</v>
      </c>
      <c r="AX84" s="128">
        <f>SUMIFS('OTV-活动'!$X:$X,'OTV-活动'!$U:$U,Market!$B84,'OTV-活动'!$V:$V,'OTV-活动'!$V$7)</f>
        <v>0</v>
      </c>
      <c r="AY84" s="128">
        <f>SUMIFS('OTV-活动'!$X:$X,'OTV-活动'!$U:$U,Market!$B84,'OTV-活动'!$V:$V,Market!$D$7)</f>
        <v>0</v>
      </c>
      <c r="AZ84" s="131" t="str">
        <f t="shared" si="102"/>
        <v>-</v>
      </c>
      <c r="BA84" s="128">
        <f>SUMIFS('OTV-活动'!$X:$X,'OTV-活动'!$U:$U,Market!$B84,'OTV-活动'!$V:$V,Market!$D$7)</f>
        <v>0</v>
      </c>
      <c r="BB84" s="131" t="str">
        <f t="shared" si="103"/>
        <v>-</v>
      </c>
      <c r="BC84" s="128">
        <f>SUMIFS('OTV-活动'!$Z:$Z,'OTV-活动'!$U:$U,Market!$B84,'OTV-活动'!$V:$V,'OTV-活动'!$V$6)</f>
        <v>0</v>
      </c>
      <c r="BD84" s="128">
        <f>SUMIFS('OTV-活动'!$Z:$Z,'OTV-活动'!$U:$U,Market!$B84,'OTV-活动'!$V:$V,'OTV-活动'!$V$7)</f>
        <v>0</v>
      </c>
      <c r="BE84" s="128">
        <f>SUMIFS('OTV-活动'!$Z:$Z,'OTV-活动'!$U:$U,Market!$B84,'OTV-活动'!$V:$V,Market!$D$7)</f>
        <v>0</v>
      </c>
      <c r="BF84" s="131" t="str">
        <f t="shared" si="104"/>
        <v>-</v>
      </c>
      <c r="BG84" s="128">
        <f>SUMIFS('OTV-活动'!$Z:$Z,'OTV-活动'!$U:$U,Market!$B84,'OTV-活动'!$V:$V,Market!$D$7)</f>
        <v>0</v>
      </c>
      <c r="BH84" s="131" t="str">
        <f>IF(BG84=0,"-",BG84/#REF!)</f>
        <v>-</v>
      </c>
      <c r="BI84" s="128">
        <f>SUMIFS('OTV-活动'!$AA:$AA,'OTV-活动'!$U:$U,Market!$B84,'OTV-活动'!$V:$V,Market!$D$7)</f>
        <v>0</v>
      </c>
      <c r="BJ84" s="128">
        <f>SUMIFS('OTV-活动'!$AB:$AB,'OTV-活动'!$U:$U,Market!$B84,'OTV-活动'!$V:$V,Market!$D$7)</f>
        <v>0</v>
      </c>
      <c r="BK84" s="128">
        <f>SUMIFS('OTV-活动'!$AC:$AC,'OTV-活动'!$U:$U,Market!$B84,'OTV-活动'!$V:$V,Market!$D$7)</f>
        <v>0</v>
      </c>
      <c r="BL84" s="131" t="str">
        <f t="shared" si="105"/>
        <v>-</v>
      </c>
      <c r="BM84" s="131" t="str">
        <f t="shared" si="106"/>
        <v>-</v>
      </c>
      <c r="BN84" s="131" t="str">
        <f t="shared" si="107"/>
        <v>-</v>
      </c>
      <c r="BO84" s="134" t="str">
        <f t="shared" si="123"/>
        <v>-</v>
      </c>
      <c r="BP84" s="135" t="str">
        <f>IFERROR(SUMIFS(Cost!#REF!,Cost!$E:$E,Market!$C84),"-")</f>
        <v>-</v>
      </c>
      <c r="BQ84" s="136" t="str">
        <f t="shared" si="108"/>
        <v>-</v>
      </c>
      <c r="BR84" s="131" t="e">
        <f t="shared" si="109"/>
        <v>#VALUE!</v>
      </c>
    </row>
    <row r="85" spans="1:70" ht="14.25" hidden="1" customHeight="1">
      <c r="A85" s="77"/>
      <c r="B85" s="89"/>
      <c r="C85" s="89"/>
      <c r="D85" s="128">
        <f>SUMIFS('OTV-活动'!$W:$W,'OTV-活动'!$U:$U,Market!$B85,'OTV-活动'!$V:$V,Market!$D$7)</f>
        <v>0</v>
      </c>
      <c r="E85" s="128">
        <f>SUMIFS('OTV-活动'!$W:$W,'OTV-活动'!$U:$U,Market!$B85,'OTV-活动'!$V:$V,Market!$D$7)</f>
        <v>0</v>
      </c>
      <c r="F85" s="128">
        <f>SUMIFS('OTV-活动'!$X:$X,'OTV-活动'!$U:$U,Market!$B85,'OTV-活动'!$V:$V,'OTV-活动'!$V$6)</f>
        <v>0</v>
      </c>
      <c r="G85" s="129">
        <f>SUMIFS(Spotplan!$E:$E,Spotplan!$C:$C,Market!$C85,Spotplan!$A:$A,Market!$B$69)</f>
        <v>0</v>
      </c>
      <c r="H85" s="131" t="str">
        <f t="shared" si="110"/>
        <v>-</v>
      </c>
      <c r="I85" s="128">
        <f>SUMIFS('OTV-活动'!$X:$X,'OTV-活动'!$U:$U,Market!$B85,'OTV-活动'!$V:$V,'OTV-活动'!$V$6)</f>
        <v>0</v>
      </c>
      <c r="J85" s="129">
        <f>SUMIFS(Spotplan!$E:$E,Spotplan!$C:$C,Market!$C85,Spotplan!$A:$A,Market!$B$69)</f>
        <v>0</v>
      </c>
      <c r="K85" s="131" t="str">
        <f t="shared" si="111"/>
        <v>-</v>
      </c>
      <c r="L85" s="128">
        <f>SUMIFS('OTV-活动'!$X:$X,'OTV-活动'!$U:$U,Market!$B85,'OTV-活动'!$V:$V,'OTV-活动'!$V$6)</f>
        <v>0</v>
      </c>
      <c r="M85" s="129">
        <f>SUMIFS(Spotplan!$E:$E,Spotplan!$C:$C,Market!$C85,Spotplan!$A:$A,Market!$B$69)</f>
        <v>0</v>
      </c>
      <c r="N85" s="131" t="str">
        <f t="shared" si="112"/>
        <v>-</v>
      </c>
      <c r="O85" s="128">
        <f>SUMIFS('OTV-活动'!$Y:$Y,'OTV-活动'!$U:$U,Market!$B85,'OTV-活动'!$V:$V,'OTV-活动'!$V$6)</f>
        <v>0</v>
      </c>
      <c r="P85" s="131" t="str">
        <f t="shared" si="113"/>
        <v>-</v>
      </c>
      <c r="Q85" s="128">
        <f>SUMIFS('OTV-活动'!$X:$X,'OTV-活动'!$U:$U,Market!$B85,'OTV-活动'!$V:$V,'OTV-活动'!$V$7)</f>
        <v>0</v>
      </c>
      <c r="R85" s="131" t="str">
        <f t="shared" si="114"/>
        <v>-</v>
      </c>
      <c r="S85" s="128">
        <f>SUMIFS('OTV-活动'!$X:$X,'OTV-活动'!$U:$U,Market!$B85,'OTV-活动'!$V:$V,Market!$D$7)</f>
        <v>0</v>
      </c>
      <c r="T85" s="131" t="str">
        <f t="shared" si="115"/>
        <v>-</v>
      </c>
      <c r="U85" s="131"/>
      <c r="V85" s="131" t="str">
        <f t="shared" si="116"/>
        <v>-</v>
      </c>
      <c r="W85" s="109" t="str">
        <f t="shared" si="117"/>
        <v>-</v>
      </c>
      <c r="X85" s="128">
        <f>SUMIFS('OTV-活动'!$X:$X,'OTV-活动'!$U:$U,Market!$B85,'OTV-活动'!$V:$V,Market!$D$7)</f>
        <v>0</v>
      </c>
      <c r="Y85" s="131" t="str">
        <f t="shared" si="93"/>
        <v>-</v>
      </c>
      <c r="Z85" s="131"/>
      <c r="AA85" s="131" t="str">
        <f t="shared" si="118"/>
        <v>-</v>
      </c>
      <c r="AB85" s="109" t="str">
        <f t="shared" si="94"/>
        <v>-</v>
      </c>
      <c r="AC85" s="128">
        <f>SUMIFS('OTV-活动'!$Z:$Z,'OTV-活动'!$U:$U,Market!$B85,'OTV-活动'!$V:$V,'OTV-活动'!$V$6)</f>
        <v>0</v>
      </c>
      <c r="AD85" s="128">
        <f>SUMIFS('OTV-活动'!$Z:$Z,'OTV-活动'!$U:$U,Market!$B85,'OTV-活动'!$V:$V,'OTV-活动'!$V$7)</f>
        <v>0</v>
      </c>
      <c r="AE85" s="131" t="str">
        <f t="shared" si="119"/>
        <v>-</v>
      </c>
      <c r="AF85" s="128">
        <f>SUMIFS('OTV-活动'!$Z:$Z,'OTV-活动'!$U:$U,Market!$B85,'OTV-活动'!$V:$V,Market!$D$7)</f>
        <v>0</v>
      </c>
      <c r="AG85" s="131" t="str">
        <f t="shared" si="120"/>
        <v>-</v>
      </c>
      <c r="AH85" s="128">
        <f>SUMIFS('OTV-活动'!$Z:$Z,'OTV-活动'!$U:$U,Market!$B85,'OTV-活动'!$V:$V,Market!$D$7)</f>
        <v>0</v>
      </c>
      <c r="AI85" s="131" t="str">
        <f t="shared" si="121"/>
        <v>-</v>
      </c>
      <c r="AJ85" s="128">
        <f>SUMIFS('OTV-活动'!$AA:$AA,'OTV-活动'!$U:$U,Market!$B85,'OTV-活动'!$V:$V,Market!$D$7)</f>
        <v>0</v>
      </c>
      <c r="AK85" s="128">
        <f>SUMIFS('OTV-活动'!$AB:$AB,'OTV-活动'!$U:$U,Market!$B85,'OTV-活动'!$V:$V,Market!$D$7)</f>
        <v>0</v>
      </c>
      <c r="AL85" s="128">
        <f>SUMIFS('OTV-活动'!$AC:$AC,'OTV-活动'!$U:$U,Market!$B85,'OTV-活动'!$V:$V,Market!$D$7)</f>
        <v>0</v>
      </c>
      <c r="AM85" s="131" t="str">
        <f t="shared" si="95"/>
        <v>-</v>
      </c>
      <c r="AN85" s="131" t="str">
        <f t="shared" si="96"/>
        <v>-</v>
      </c>
      <c r="AO85" s="131" t="str">
        <f t="shared" si="97"/>
        <v>-</v>
      </c>
      <c r="AP85" s="132"/>
      <c r="AQ85" s="131" t="str">
        <f t="shared" si="98"/>
        <v>-</v>
      </c>
      <c r="AR85" s="131" t="str">
        <f t="shared" si="99"/>
        <v>-</v>
      </c>
      <c r="AS85" s="133" t="str">
        <f t="shared" si="100"/>
        <v xml:space="preserve"> </v>
      </c>
      <c r="AT85" s="133"/>
      <c r="AU85" s="134" t="str">
        <f t="shared" si="122"/>
        <v>-</v>
      </c>
      <c r="AV85" s="135" t="str">
        <f>IFERROR(SUMIFS(Cost!#REF!,Cost!$E:$E,Market!$C85),"-")</f>
        <v>-</v>
      </c>
      <c r="AW85" s="136" t="str">
        <f t="shared" si="101"/>
        <v>-</v>
      </c>
      <c r="AX85" s="128">
        <f>SUMIFS('OTV-活动'!$X:$X,'OTV-活动'!$U:$U,Market!$B85,'OTV-活动'!$V:$V,'OTV-活动'!$V$7)</f>
        <v>0</v>
      </c>
      <c r="AY85" s="128">
        <f>SUMIFS('OTV-活动'!$X:$X,'OTV-活动'!$U:$U,Market!$B85,'OTV-活动'!$V:$V,Market!$D$7)</f>
        <v>0</v>
      </c>
      <c r="AZ85" s="131" t="str">
        <f t="shared" si="102"/>
        <v>-</v>
      </c>
      <c r="BA85" s="128">
        <f>SUMIFS('OTV-活动'!$X:$X,'OTV-活动'!$U:$U,Market!$B85,'OTV-活动'!$V:$V,Market!$D$7)</f>
        <v>0</v>
      </c>
      <c r="BB85" s="131" t="str">
        <f t="shared" si="103"/>
        <v>-</v>
      </c>
      <c r="BC85" s="128">
        <f>SUMIFS('OTV-活动'!$Z:$Z,'OTV-活动'!$U:$U,Market!$B85,'OTV-活动'!$V:$V,'OTV-活动'!$V$6)</f>
        <v>0</v>
      </c>
      <c r="BD85" s="128">
        <f>SUMIFS('OTV-活动'!$Z:$Z,'OTV-活动'!$U:$U,Market!$B85,'OTV-活动'!$V:$V,'OTV-活动'!$V$7)</f>
        <v>0</v>
      </c>
      <c r="BE85" s="128">
        <f>SUMIFS('OTV-活动'!$Z:$Z,'OTV-活动'!$U:$U,Market!$B85,'OTV-活动'!$V:$V,Market!$D$7)</f>
        <v>0</v>
      </c>
      <c r="BF85" s="131" t="str">
        <f t="shared" si="104"/>
        <v>-</v>
      </c>
      <c r="BG85" s="128">
        <f>SUMIFS('OTV-活动'!$Z:$Z,'OTV-活动'!$U:$U,Market!$B85,'OTV-活动'!$V:$V,Market!$D$7)</f>
        <v>0</v>
      </c>
      <c r="BH85" s="131" t="str">
        <f>IF(BG85=0,"-",BG85/#REF!)</f>
        <v>-</v>
      </c>
      <c r="BI85" s="128">
        <f>SUMIFS('OTV-活动'!$AA:$AA,'OTV-活动'!$U:$U,Market!$B85,'OTV-活动'!$V:$V,Market!$D$7)</f>
        <v>0</v>
      </c>
      <c r="BJ85" s="128">
        <f>SUMIFS('OTV-活动'!$AB:$AB,'OTV-活动'!$U:$U,Market!$B85,'OTV-活动'!$V:$V,Market!$D$7)</f>
        <v>0</v>
      </c>
      <c r="BK85" s="128">
        <f>SUMIFS('OTV-活动'!$AC:$AC,'OTV-活动'!$U:$U,Market!$B85,'OTV-活动'!$V:$V,Market!$D$7)</f>
        <v>0</v>
      </c>
      <c r="BL85" s="131" t="str">
        <f t="shared" si="105"/>
        <v>-</v>
      </c>
      <c r="BM85" s="131" t="str">
        <f t="shared" si="106"/>
        <v>-</v>
      </c>
      <c r="BN85" s="131" t="str">
        <f t="shared" si="107"/>
        <v>-</v>
      </c>
      <c r="BO85" s="134" t="str">
        <f t="shared" si="123"/>
        <v>-</v>
      </c>
      <c r="BP85" s="135" t="str">
        <f>IFERROR(SUMIFS(Cost!#REF!,Cost!$E:$E,Market!$C85),"-")</f>
        <v>-</v>
      </c>
      <c r="BQ85" s="136" t="str">
        <f t="shared" si="108"/>
        <v>-</v>
      </c>
      <c r="BR85" s="131" t="e">
        <f t="shared" si="109"/>
        <v>#VALUE!</v>
      </c>
    </row>
    <row r="86" spans="1:70" ht="14.25" hidden="1" customHeight="1">
      <c r="A86" s="77"/>
      <c r="B86" s="89"/>
      <c r="C86" s="89"/>
      <c r="D86" s="128">
        <f>SUMIFS('OTV-活动'!$W:$W,'OTV-活动'!$U:$U,Market!$B86,'OTV-活动'!$V:$V,Market!$D$7)</f>
        <v>0</v>
      </c>
      <c r="E86" s="128">
        <f>SUMIFS('OTV-活动'!$W:$W,'OTV-活动'!$U:$U,Market!$B86,'OTV-活动'!$V:$V,Market!$D$7)</f>
        <v>0</v>
      </c>
      <c r="F86" s="128">
        <f>SUMIFS('OTV-活动'!$X:$X,'OTV-活动'!$U:$U,Market!$B86,'OTV-活动'!$V:$V,'OTV-活动'!$V$6)</f>
        <v>0</v>
      </c>
      <c r="G86" s="129">
        <f>SUMIFS(Spotplan!$E:$E,Spotplan!$C:$C,Market!$C86,Spotplan!$A:$A,Market!$B$69)</f>
        <v>0</v>
      </c>
      <c r="H86" s="131" t="str">
        <f t="shared" si="110"/>
        <v>-</v>
      </c>
      <c r="I86" s="128">
        <f>SUMIFS('OTV-活动'!$X:$X,'OTV-活动'!$U:$U,Market!$B86,'OTV-活动'!$V:$V,'OTV-活动'!$V$6)</f>
        <v>0</v>
      </c>
      <c r="J86" s="129">
        <f>SUMIFS(Spotplan!$E:$E,Spotplan!$C:$C,Market!$C86,Spotplan!$A:$A,Market!$B$69)</f>
        <v>0</v>
      </c>
      <c r="K86" s="131" t="str">
        <f t="shared" si="111"/>
        <v>-</v>
      </c>
      <c r="L86" s="128">
        <f>SUMIFS('OTV-活动'!$X:$X,'OTV-活动'!$U:$U,Market!$B86,'OTV-活动'!$V:$V,'OTV-活动'!$V$6)</f>
        <v>0</v>
      </c>
      <c r="M86" s="129">
        <f>SUMIFS(Spotplan!$E:$E,Spotplan!$C:$C,Market!$C86,Spotplan!$A:$A,Market!$B$69)</f>
        <v>0</v>
      </c>
      <c r="N86" s="131" t="str">
        <f t="shared" si="112"/>
        <v>-</v>
      </c>
      <c r="O86" s="128">
        <f>SUMIFS('OTV-活动'!$Y:$Y,'OTV-活动'!$U:$U,Market!$B86,'OTV-活动'!$V:$V,'OTV-活动'!$V$6)</f>
        <v>0</v>
      </c>
      <c r="P86" s="131" t="str">
        <f t="shared" si="113"/>
        <v>-</v>
      </c>
      <c r="Q86" s="128">
        <f>SUMIFS('OTV-活动'!$X:$X,'OTV-活动'!$U:$U,Market!$B86,'OTV-活动'!$V:$V,'OTV-活动'!$V$7)</f>
        <v>0</v>
      </c>
      <c r="R86" s="131" t="str">
        <f t="shared" si="114"/>
        <v>-</v>
      </c>
      <c r="S86" s="128">
        <f>SUMIFS('OTV-活动'!$X:$X,'OTV-活动'!$U:$U,Market!$B86,'OTV-活动'!$V:$V,Market!$D$7)</f>
        <v>0</v>
      </c>
      <c r="T86" s="131" t="str">
        <f t="shared" si="115"/>
        <v>-</v>
      </c>
      <c r="U86" s="131"/>
      <c r="V86" s="131" t="str">
        <f t="shared" si="116"/>
        <v>-</v>
      </c>
      <c r="W86" s="109" t="str">
        <f t="shared" si="117"/>
        <v>-</v>
      </c>
      <c r="X86" s="128">
        <f>SUMIFS('OTV-活动'!$X:$X,'OTV-活动'!$U:$U,Market!$B86,'OTV-活动'!$V:$V,Market!$D$7)</f>
        <v>0</v>
      </c>
      <c r="Y86" s="131" t="str">
        <f t="shared" si="93"/>
        <v>-</v>
      </c>
      <c r="Z86" s="131"/>
      <c r="AA86" s="131" t="str">
        <f t="shared" si="118"/>
        <v>-</v>
      </c>
      <c r="AB86" s="109" t="str">
        <f t="shared" si="94"/>
        <v>-</v>
      </c>
      <c r="AC86" s="128">
        <f>SUMIFS('OTV-活动'!$Z:$Z,'OTV-活动'!$U:$U,Market!$B86,'OTV-活动'!$V:$V,'OTV-活动'!$V$6)</f>
        <v>0</v>
      </c>
      <c r="AD86" s="128">
        <f>SUMIFS('OTV-活动'!$Z:$Z,'OTV-活动'!$U:$U,Market!$B86,'OTV-活动'!$V:$V,'OTV-活动'!$V$7)</f>
        <v>0</v>
      </c>
      <c r="AE86" s="131" t="str">
        <f t="shared" si="119"/>
        <v>-</v>
      </c>
      <c r="AF86" s="128">
        <f>SUMIFS('OTV-活动'!$Z:$Z,'OTV-活动'!$U:$U,Market!$B86,'OTV-活动'!$V:$V,Market!$D$7)</f>
        <v>0</v>
      </c>
      <c r="AG86" s="131" t="str">
        <f t="shared" si="120"/>
        <v>-</v>
      </c>
      <c r="AH86" s="128">
        <f>SUMIFS('OTV-活动'!$Z:$Z,'OTV-活动'!$U:$U,Market!$B86,'OTV-活动'!$V:$V,Market!$D$7)</f>
        <v>0</v>
      </c>
      <c r="AI86" s="131" t="str">
        <f t="shared" si="121"/>
        <v>-</v>
      </c>
      <c r="AJ86" s="128">
        <f>SUMIFS('OTV-活动'!$AA:$AA,'OTV-活动'!$U:$U,Market!$B86,'OTV-活动'!$V:$V,Market!$D$7)</f>
        <v>0</v>
      </c>
      <c r="AK86" s="128">
        <f>SUMIFS('OTV-活动'!$AB:$AB,'OTV-活动'!$U:$U,Market!$B86,'OTV-活动'!$V:$V,Market!$D$7)</f>
        <v>0</v>
      </c>
      <c r="AL86" s="128">
        <f>SUMIFS('OTV-活动'!$AC:$AC,'OTV-活动'!$U:$U,Market!$B86,'OTV-活动'!$V:$V,Market!$D$7)</f>
        <v>0</v>
      </c>
      <c r="AM86" s="131" t="str">
        <f t="shared" si="95"/>
        <v>-</v>
      </c>
      <c r="AN86" s="131" t="str">
        <f t="shared" si="96"/>
        <v>-</v>
      </c>
      <c r="AO86" s="131" t="str">
        <f t="shared" si="97"/>
        <v>-</v>
      </c>
      <c r="AP86" s="132"/>
      <c r="AQ86" s="131" t="str">
        <f t="shared" si="98"/>
        <v>-</v>
      </c>
      <c r="AR86" s="131" t="str">
        <f t="shared" si="99"/>
        <v>-</v>
      </c>
      <c r="AS86" s="133" t="str">
        <f t="shared" si="100"/>
        <v xml:space="preserve"> </v>
      </c>
      <c r="AT86" s="133"/>
      <c r="AU86" s="134" t="str">
        <f t="shared" si="122"/>
        <v>-</v>
      </c>
      <c r="AV86" s="135" t="str">
        <f>IFERROR(SUMIFS(Cost!#REF!,Cost!$E:$E,Market!$C86),"-")</f>
        <v>-</v>
      </c>
      <c r="AW86" s="136" t="str">
        <f t="shared" si="101"/>
        <v>-</v>
      </c>
      <c r="AX86" s="128">
        <f>SUMIFS('OTV-活动'!$X:$X,'OTV-活动'!$U:$U,Market!$B86,'OTV-活动'!$V:$V,'OTV-活动'!$V$7)</f>
        <v>0</v>
      </c>
      <c r="AY86" s="128">
        <f>SUMIFS('OTV-活动'!$X:$X,'OTV-活动'!$U:$U,Market!$B86,'OTV-活动'!$V:$V,Market!$D$7)</f>
        <v>0</v>
      </c>
      <c r="AZ86" s="131" t="str">
        <f t="shared" si="102"/>
        <v>-</v>
      </c>
      <c r="BA86" s="128">
        <f>SUMIFS('OTV-活动'!$X:$X,'OTV-活动'!$U:$U,Market!$B86,'OTV-活动'!$V:$V,Market!$D$7)</f>
        <v>0</v>
      </c>
      <c r="BB86" s="131" t="str">
        <f t="shared" si="103"/>
        <v>-</v>
      </c>
      <c r="BC86" s="128">
        <f>SUMIFS('OTV-活动'!$Z:$Z,'OTV-活动'!$U:$U,Market!$B86,'OTV-活动'!$V:$V,'OTV-活动'!$V$6)</f>
        <v>0</v>
      </c>
      <c r="BD86" s="128">
        <f>SUMIFS('OTV-活动'!$Z:$Z,'OTV-活动'!$U:$U,Market!$B86,'OTV-活动'!$V:$V,'OTV-活动'!$V$7)</f>
        <v>0</v>
      </c>
      <c r="BE86" s="128">
        <f>SUMIFS('OTV-活动'!$Z:$Z,'OTV-活动'!$U:$U,Market!$B86,'OTV-活动'!$V:$V,Market!$D$7)</f>
        <v>0</v>
      </c>
      <c r="BF86" s="131" t="str">
        <f t="shared" si="104"/>
        <v>-</v>
      </c>
      <c r="BG86" s="128">
        <f>SUMIFS('OTV-活动'!$Z:$Z,'OTV-活动'!$U:$U,Market!$B86,'OTV-活动'!$V:$V,Market!$D$7)</f>
        <v>0</v>
      </c>
      <c r="BH86" s="131" t="str">
        <f>IF(BG86=0,"-",BG86/#REF!)</f>
        <v>-</v>
      </c>
      <c r="BI86" s="128">
        <f>SUMIFS('OTV-活动'!$AA:$AA,'OTV-活动'!$U:$U,Market!$B86,'OTV-活动'!$V:$V,Market!$D$7)</f>
        <v>0</v>
      </c>
      <c r="BJ86" s="128">
        <f>SUMIFS('OTV-活动'!$AB:$AB,'OTV-活动'!$U:$U,Market!$B86,'OTV-活动'!$V:$V,Market!$D$7)</f>
        <v>0</v>
      </c>
      <c r="BK86" s="128">
        <f>SUMIFS('OTV-活动'!$AC:$AC,'OTV-活动'!$U:$U,Market!$B86,'OTV-活动'!$V:$V,Market!$D$7)</f>
        <v>0</v>
      </c>
      <c r="BL86" s="131" t="str">
        <f t="shared" si="105"/>
        <v>-</v>
      </c>
      <c r="BM86" s="131" t="str">
        <f t="shared" si="106"/>
        <v>-</v>
      </c>
      <c r="BN86" s="131" t="str">
        <f t="shared" si="107"/>
        <v>-</v>
      </c>
      <c r="BO86" s="134" t="str">
        <f t="shared" si="123"/>
        <v>-</v>
      </c>
      <c r="BP86" s="135" t="str">
        <f>IFERROR(SUMIFS(Cost!#REF!,Cost!$E:$E,Market!$C86),"-")</f>
        <v>-</v>
      </c>
      <c r="BQ86" s="136" t="str">
        <f t="shared" si="108"/>
        <v>-</v>
      </c>
      <c r="BR86" s="131" t="e">
        <f t="shared" si="109"/>
        <v>#VALUE!</v>
      </c>
    </row>
    <row r="87" spans="1:70" ht="14.25" hidden="1" customHeight="1">
      <c r="A87" s="77"/>
      <c r="B87" s="89"/>
      <c r="C87" s="89"/>
      <c r="D87" s="128">
        <f>SUMIFS('OTV-活动'!$W:$W,'OTV-活动'!$U:$U,Market!$B87,'OTV-活动'!$V:$V,Market!$D$7)</f>
        <v>0</v>
      </c>
      <c r="E87" s="128">
        <f>SUMIFS('OTV-活动'!$W:$W,'OTV-活动'!$U:$U,Market!$B87,'OTV-活动'!$V:$V,Market!$D$7)</f>
        <v>0</v>
      </c>
      <c r="F87" s="128">
        <f>SUMIFS('OTV-活动'!$X:$X,'OTV-活动'!$U:$U,Market!$B87,'OTV-活动'!$V:$V,'OTV-活动'!$V$6)</f>
        <v>0</v>
      </c>
      <c r="G87" s="129">
        <f>SUMIFS(Spotplan!$E:$E,Spotplan!$C:$C,Market!$C87,Spotplan!$A:$A,Market!$B$69)</f>
        <v>0</v>
      </c>
      <c r="H87" s="131" t="str">
        <f t="shared" si="110"/>
        <v>-</v>
      </c>
      <c r="I87" s="128">
        <f>SUMIFS('OTV-活动'!$X:$X,'OTV-活动'!$U:$U,Market!$B87,'OTV-活动'!$V:$V,'OTV-活动'!$V$6)</f>
        <v>0</v>
      </c>
      <c r="J87" s="129">
        <f>SUMIFS(Spotplan!$E:$E,Spotplan!$C:$C,Market!$C87,Spotplan!$A:$A,Market!$B$69)</f>
        <v>0</v>
      </c>
      <c r="K87" s="131" t="str">
        <f t="shared" si="111"/>
        <v>-</v>
      </c>
      <c r="L87" s="128">
        <f>SUMIFS('OTV-活动'!$X:$X,'OTV-活动'!$U:$U,Market!$B87,'OTV-活动'!$V:$V,'OTV-活动'!$V$6)</f>
        <v>0</v>
      </c>
      <c r="M87" s="129">
        <f>SUMIFS(Spotplan!$E:$E,Spotplan!$C:$C,Market!$C87,Spotplan!$A:$A,Market!$B$69)</f>
        <v>0</v>
      </c>
      <c r="N87" s="131" t="str">
        <f t="shared" si="112"/>
        <v>-</v>
      </c>
      <c r="O87" s="128">
        <f>SUMIFS('OTV-活动'!$Y:$Y,'OTV-活动'!$U:$U,Market!$B87,'OTV-活动'!$V:$V,'OTV-活动'!$V$6)</f>
        <v>0</v>
      </c>
      <c r="P87" s="131" t="str">
        <f t="shared" si="113"/>
        <v>-</v>
      </c>
      <c r="Q87" s="128">
        <f>SUMIFS('OTV-活动'!$X:$X,'OTV-活动'!$U:$U,Market!$B87,'OTV-活动'!$V:$V,'OTV-活动'!$V$7)</f>
        <v>0</v>
      </c>
      <c r="R87" s="131" t="str">
        <f t="shared" si="114"/>
        <v>-</v>
      </c>
      <c r="S87" s="128">
        <f>SUMIFS('OTV-活动'!$X:$X,'OTV-活动'!$U:$U,Market!$B87,'OTV-活动'!$V:$V,Market!$D$7)</f>
        <v>0</v>
      </c>
      <c r="T87" s="131" t="str">
        <f t="shared" si="115"/>
        <v>-</v>
      </c>
      <c r="U87" s="131"/>
      <c r="V87" s="131" t="str">
        <f t="shared" si="116"/>
        <v>-</v>
      </c>
      <c r="W87" s="109" t="str">
        <f t="shared" si="117"/>
        <v>-</v>
      </c>
      <c r="X87" s="128">
        <f>SUMIFS('OTV-活动'!$X:$X,'OTV-活动'!$U:$U,Market!$B87,'OTV-活动'!$V:$V,Market!$D$7)</f>
        <v>0</v>
      </c>
      <c r="Y87" s="131" t="str">
        <f t="shared" si="93"/>
        <v>-</v>
      </c>
      <c r="Z87" s="131"/>
      <c r="AA87" s="131" t="str">
        <f t="shared" si="118"/>
        <v>-</v>
      </c>
      <c r="AB87" s="109" t="str">
        <f t="shared" si="94"/>
        <v>-</v>
      </c>
      <c r="AC87" s="128">
        <f>SUMIFS('OTV-活动'!$Z:$Z,'OTV-活动'!$U:$U,Market!$B87,'OTV-活动'!$V:$V,'OTV-活动'!$V$6)</f>
        <v>0</v>
      </c>
      <c r="AD87" s="128">
        <f>SUMIFS('OTV-活动'!$Z:$Z,'OTV-活动'!$U:$U,Market!$B87,'OTV-活动'!$V:$V,'OTV-活动'!$V$7)</f>
        <v>0</v>
      </c>
      <c r="AE87" s="131" t="str">
        <f t="shared" si="119"/>
        <v>-</v>
      </c>
      <c r="AF87" s="128">
        <f>SUMIFS('OTV-活动'!$Z:$Z,'OTV-活动'!$U:$U,Market!$B87,'OTV-活动'!$V:$V,Market!$D$7)</f>
        <v>0</v>
      </c>
      <c r="AG87" s="131" t="str">
        <f t="shared" si="120"/>
        <v>-</v>
      </c>
      <c r="AH87" s="128">
        <f>SUMIFS('OTV-活动'!$Z:$Z,'OTV-活动'!$U:$U,Market!$B87,'OTV-活动'!$V:$V,Market!$D$7)</f>
        <v>0</v>
      </c>
      <c r="AI87" s="131" t="str">
        <f t="shared" si="121"/>
        <v>-</v>
      </c>
      <c r="AJ87" s="128">
        <f>SUMIFS('OTV-活动'!$AA:$AA,'OTV-活动'!$U:$U,Market!$B87,'OTV-活动'!$V:$V,Market!$D$7)</f>
        <v>0</v>
      </c>
      <c r="AK87" s="128">
        <f>SUMIFS('OTV-活动'!$AB:$AB,'OTV-活动'!$U:$U,Market!$B87,'OTV-活动'!$V:$V,Market!$D$7)</f>
        <v>0</v>
      </c>
      <c r="AL87" s="128">
        <f>SUMIFS('OTV-活动'!$AC:$AC,'OTV-活动'!$U:$U,Market!$B87,'OTV-活动'!$V:$V,Market!$D$7)</f>
        <v>0</v>
      </c>
      <c r="AM87" s="131" t="str">
        <f t="shared" si="95"/>
        <v>-</v>
      </c>
      <c r="AN87" s="131" t="str">
        <f t="shared" si="96"/>
        <v>-</v>
      </c>
      <c r="AO87" s="131" t="str">
        <f t="shared" si="97"/>
        <v>-</v>
      </c>
      <c r="AP87" s="132"/>
      <c r="AQ87" s="131" t="str">
        <f t="shared" si="98"/>
        <v>-</v>
      </c>
      <c r="AR87" s="131" t="str">
        <f t="shared" si="99"/>
        <v>-</v>
      </c>
      <c r="AS87" s="133" t="str">
        <f t="shared" si="100"/>
        <v xml:space="preserve"> </v>
      </c>
      <c r="AT87" s="133"/>
      <c r="AU87" s="134" t="str">
        <f t="shared" si="122"/>
        <v>-</v>
      </c>
      <c r="AV87" s="135" t="str">
        <f>IFERROR(SUMIFS(Cost!#REF!,Cost!$E:$E,Market!$C87),"-")</f>
        <v>-</v>
      </c>
      <c r="AW87" s="136" t="str">
        <f t="shared" si="101"/>
        <v>-</v>
      </c>
      <c r="AX87" s="128">
        <f>SUMIFS('OTV-活动'!$X:$X,'OTV-活动'!$U:$U,Market!$B87,'OTV-活动'!$V:$V,'OTV-活动'!$V$7)</f>
        <v>0</v>
      </c>
      <c r="AY87" s="128">
        <f>SUMIFS('OTV-活动'!$X:$X,'OTV-活动'!$U:$U,Market!$B87,'OTV-活动'!$V:$V,Market!$D$7)</f>
        <v>0</v>
      </c>
      <c r="AZ87" s="131" t="str">
        <f t="shared" si="102"/>
        <v>-</v>
      </c>
      <c r="BA87" s="128">
        <f>SUMIFS('OTV-活动'!$X:$X,'OTV-活动'!$U:$U,Market!$B87,'OTV-活动'!$V:$V,Market!$D$7)</f>
        <v>0</v>
      </c>
      <c r="BB87" s="131" t="str">
        <f t="shared" si="103"/>
        <v>-</v>
      </c>
      <c r="BC87" s="128">
        <f>SUMIFS('OTV-活动'!$Z:$Z,'OTV-活动'!$U:$U,Market!$B87,'OTV-活动'!$V:$V,'OTV-活动'!$V$6)</f>
        <v>0</v>
      </c>
      <c r="BD87" s="128">
        <f>SUMIFS('OTV-活动'!$Z:$Z,'OTV-活动'!$U:$U,Market!$B87,'OTV-活动'!$V:$V,'OTV-活动'!$V$7)</f>
        <v>0</v>
      </c>
      <c r="BE87" s="128">
        <f>SUMIFS('OTV-活动'!$Z:$Z,'OTV-活动'!$U:$U,Market!$B87,'OTV-活动'!$V:$V,Market!$D$7)</f>
        <v>0</v>
      </c>
      <c r="BF87" s="131" t="str">
        <f t="shared" si="104"/>
        <v>-</v>
      </c>
      <c r="BG87" s="128">
        <f>SUMIFS('OTV-活动'!$Z:$Z,'OTV-活动'!$U:$U,Market!$B87,'OTV-活动'!$V:$V,Market!$D$7)</f>
        <v>0</v>
      </c>
      <c r="BH87" s="131" t="str">
        <f>IF(BG87=0,"-",BG87/#REF!)</f>
        <v>-</v>
      </c>
      <c r="BI87" s="128">
        <f>SUMIFS('OTV-活动'!$AA:$AA,'OTV-活动'!$U:$U,Market!$B87,'OTV-活动'!$V:$V,Market!$D$7)</f>
        <v>0</v>
      </c>
      <c r="BJ87" s="128">
        <f>SUMIFS('OTV-活动'!$AB:$AB,'OTV-活动'!$U:$U,Market!$B87,'OTV-活动'!$V:$V,Market!$D$7)</f>
        <v>0</v>
      </c>
      <c r="BK87" s="128">
        <f>SUMIFS('OTV-活动'!$AC:$AC,'OTV-活动'!$U:$U,Market!$B87,'OTV-活动'!$V:$V,Market!$D$7)</f>
        <v>0</v>
      </c>
      <c r="BL87" s="131" t="str">
        <f t="shared" si="105"/>
        <v>-</v>
      </c>
      <c r="BM87" s="131" t="str">
        <f t="shared" si="106"/>
        <v>-</v>
      </c>
      <c r="BN87" s="131" t="str">
        <f t="shared" si="107"/>
        <v>-</v>
      </c>
      <c r="BO87" s="134" t="str">
        <f t="shared" si="123"/>
        <v>-</v>
      </c>
      <c r="BP87" s="135" t="str">
        <f>IFERROR(SUMIFS(Cost!#REF!,Cost!$E:$E,Market!$C87),"-")</f>
        <v>-</v>
      </c>
      <c r="BQ87" s="136" t="str">
        <f t="shared" si="108"/>
        <v>-</v>
      </c>
      <c r="BR87" s="131" t="e">
        <f t="shared" si="109"/>
        <v>#VALUE!</v>
      </c>
    </row>
    <row r="88" spans="1:70" ht="14.25" hidden="1" customHeight="1">
      <c r="A88" s="77"/>
      <c r="B88" s="89"/>
      <c r="C88" s="89"/>
      <c r="D88" s="128">
        <f>SUMIFS('OTV-活动'!$W:$W,'OTV-活动'!$U:$U,Market!$B88,'OTV-活动'!$V:$V,Market!$D$7)</f>
        <v>0</v>
      </c>
      <c r="E88" s="128">
        <f>SUMIFS('OTV-活动'!$W:$W,'OTV-活动'!$U:$U,Market!$B88,'OTV-活动'!$V:$V,Market!$D$7)</f>
        <v>0</v>
      </c>
      <c r="F88" s="128">
        <f>SUMIFS('OTV-活动'!$X:$X,'OTV-活动'!$U:$U,Market!$B88,'OTV-活动'!$V:$V,'OTV-活动'!$V$6)</f>
        <v>0</v>
      </c>
      <c r="G88" s="129">
        <f>SUMIFS(Spotplan!$E:$E,Spotplan!$C:$C,Market!$C88,Spotplan!$A:$A,Market!$B$69)</f>
        <v>0</v>
      </c>
      <c r="H88" s="131" t="str">
        <f t="shared" si="110"/>
        <v>-</v>
      </c>
      <c r="I88" s="128">
        <f>SUMIFS('OTV-活动'!$X:$X,'OTV-活动'!$U:$U,Market!$B88,'OTV-活动'!$V:$V,'OTV-活动'!$V$6)</f>
        <v>0</v>
      </c>
      <c r="J88" s="129">
        <f>SUMIFS(Spotplan!$E:$E,Spotplan!$C:$C,Market!$C88,Spotplan!$A:$A,Market!$B$69)</f>
        <v>0</v>
      </c>
      <c r="K88" s="131" t="str">
        <f t="shared" si="111"/>
        <v>-</v>
      </c>
      <c r="L88" s="128">
        <f>SUMIFS('OTV-活动'!$X:$X,'OTV-活动'!$U:$U,Market!$B88,'OTV-活动'!$V:$V,'OTV-活动'!$V$6)</f>
        <v>0</v>
      </c>
      <c r="M88" s="129">
        <f>SUMIFS(Spotplan!$E:$E,Spotplan!$C:$C,Market!$C88,Spotplan!$A:$A,Market!$B$69)</f>
        <v>0</v>
      </c>
      <c r="N88" s="131" t="str">
        <f t="shared" si="112"/>
        <v>-</v>
      </c>
      <c r="O88" s="128">
        <f>SUMIFS('OTV-活动'!$Y:$Y,'OTV-活动'!$U:$U,Market!$B88,'OTV-活动'!$V:$V,'OTV-活动'!$V$6)</f>
        <v>0</v>
      </c>
      <c r="P88" s="131" t="str">
        <f t="shared" si="113"/>
        <v>-</v>
      </c>
      <c r="Q88" s="128">
        <f>SUMIFS('OTV-活动'!$X:$X,'OTV-活动'!$U:$U,Market!$B88,'OTV-活动'!$V:$V,'OTV-活动'!$V$7)</f>
        <v>0</v>
      </c>
      <c r="R88" s="131" t="str">
        <f t="shared" si="114"/>
        <v>-</v>
      </c>
      <c r="S88" s="128">
        <f>SUMIFS('OTV-活动'!$X:$X,'OTV-活动'!$U:$U,Market!$B88,'OTV-活动'!$V:$V,Market!$D$7)</f>
        <v>0</v>
      </c>
      <c r="T88" s="131" t="str">
        <f t="shared" si="115"/>
        <v>-</v>
      </c>
      <c r="U88" s="131"/>
      <c r="V88" s="131" t="str">
        <f t="shared" si="116"/>
        <v>-</v>
      </c>
      <c r="W88" s="109" t="str">
        <f t="shared" si="117"/>
        <v>-</v>
      </c>
      <c r="X88" s="128">
        <f>SUMIFS('OTV-活动'!$X:$X,'OTV-活动'!$U:$U,Market!$B88,'OTV-活动'!$V:$V,Market!$D$7)</f>
        <v>0</v>
      </c>
      <c r="Y88" s="131" t="str">
        <f t="shared" si="93"/>
        <v>-</v>
      </c>
      <c r="Z88" s="131"/>
      <c r="AA88" s="131" t="str">
        <f t="shared" si="118"/>
        <v>-</v>
      </c>
      <c r="AB88" s="109" t="str">
        <f t="shared" si="94"/>
        <v>-</v>
      </c>
      <c r="AC88" s="128">
        <f>SUMIFS('OTV-活动'!$Z:$Z,'OTV-活动'!$U:$U,Market!$B88,'OTV-活动'!$V:$V,'OTV-活动'!$V$6)</f>
        <v>0</v>
      </c>
      <c r="AD88" s="128">
        <f>SUMIFS('OTV-活动'!$Z:$Z,'OTV-活动'!$U:$U,Market!$B88,'OTV-活动'!$V:$V,'OTV-活动'!$V$7)</f>
        <v>0</v>
      </c>
      <c r="AE88" s="131" t="str">
        <f t="shared" si="119"/>
        <v>-</v>
      </c>
      <c r="AF88" s="128">
        <f>SUMIFS('OTV-活动'!$Z:$Z,'OTV-活动'!$U:$U,Market!$B88,'OTV-活动'!$V:$V,Market!$D$7)</f>
        <v>0</v>
      </c>
      <c r="AG88" s="131" t="str">
        <f t="shared" si="120"/>
        <v>-</v>
      </c>
      <c r="AH88" s="128">
        <f>SUMIFS('OTV-活动'!$Z:$Z,'OTV-活动'!$U:$U,Market!$B88,'OTV-活动'!$V:$V,Market!$D$7)</f>
        <v>0</v>
      </c>
      <c r="AI88" s="131" t="str">
        <f t="shared" si="121"/>
        <v>-</v>
      </c>
      <c r="AJ88" s="128">
        <f>SUMIFS('OTV-活动'!$AA:$AA,'OTV-活动'!$U:$U,Market!$B88,'OTV-活动'!$V:$V,Market!$D$7)</f>
        <v>0</v>
      </c>
      <c r="AK88" s="128">
        <f>SUMIFS('OTV-活动'!$AB:$AB,'OTV-活动'!$U:$U,Market!$B88,'OTV-活动'!$V:$V,Market!$D$7)</f>
        <v>0</v>
      </c>
      <c r="AL88" s="128">
        <f>SUMIFS('OTV-活动'!$AC:$AC,'OTV-活动'!$U:$U,Market!$B88,'OTV-活动'!$V:$V,Market!$D$7)</f>
        <v>0</v>
      </c>
      <c r="AM88" s="131" t="str">
        <f t="shared" si="95"/>
        <v>-</v>
      </c>
      <c r="AN88" s="131" t="str">
        <f t="shared" si="96"/>
        <v>-</v>
      </c>
      <c r="AO88" s="131" t="str">
        <f t="shared" si="97"/>
        <v>-</v>
      </c>
      <c r="AP88" s="132"/>
      <c r="AQ88" s="131" t="str">
        <f t="shared" si="98"/>
        <v>-</v>
      </c>
      <c r="AR88" s="131" t="str">
        <f t="shared" si="99"/>
        <v>-</v>
      </c>
      <c r="AS88" s="133" t="str">
        <f t="shared" si="100"/>
        <v xml:space="preserve"> </v>
      </c>
      <c r="AT88" s="133"/>
      <c r="AU88" s="134" t="str">
        <f t="shared" si="122"/>
        <v>-</v>
      </c>
      <c r="AV88" s="135" t="str">
        <f>IFERROR(SUMIFS(Cost!#REF!,Cost!$E:$E,Market!$C88),"-")</f>
        <v>-</v>
      </c>
      <c r="AW88" s="136" t="str">
        <f t="shared" si="101"/>
        <v>-</v>
      </c>
      <c r="AX88" s="128">
        <f>SUMIFS('OTV-活动'!$X:$X,'OTV-活动'!$U:$U,Market!$B88,'OTV-活动'!$V:$V,'OTV-活动'!$V$7)</f>
        <v>0</v>
      </c>
      <c r="AY88" s="128">
        <f>SUMIFS('OTV-活动'!$X:$X,'OTV-活动'!$U:$U,Market!$B88,'OTV-活动'!$V:$V,Market!$D$7)</f>
        <v>0</v>
      </c>
      <c r="AZ88" s="131" t="str">
        <f t="shared" si="102"/>
        <v>-</v>
      </c>
      <c r="BA88" s="128">
        <f>SUMIFS('OTV-活动'!$X:$X,'OTV-活动'!$U:$U,Market!$B88,'OTV-活动'!$V:$V,Market!$D$7)</f>
        <v>0</v>
      </c>
      <c r="BB88" s="131" t="str">
        <f t="shared" si="103"/>
        <v>-</v>
      </c>
      <c r="BC88" s="128">
        <f>SUMIFS('OTV-活动'!$Z:$Z,'OTV-活动'!$U:$U,Market!$B88,'OTV-活动'!$V:$V,'OTV-活动'!$V$6)</f>
        <v>0</v>
      </c>
      <c r="BD88" s="128">
        <f>SUMIFS('OTV-活动'!$Z:$Z,'OTV-活动'!$U:$U,Market!$B88,'OTV-活动'!$V:$V,'OTV-活动'!$V$7)</f>
        <v>0</v>
      </c>
      <c r="BE88" s="128">
        <f>SUMIFS('OTV-活动'!$Z:$Z,'OTV-活动'!$U:$U,Market!$B88,'OTV-活动'!$V:$V,Market!$D$7)</f>
        <v>0</v>
      </c>
      <c r="BF88" s="131" t="str">
        <f t="shared" si="104"/>
        <v>-</v>
      </c>
      <c r="BG88" s="128">
        <f>SUMIFS('OTV-活动'!$Z:$Z,'OTV-活动'!$U:$U,Market!$B88,'OTV-活动'!$V:$V,Market!$D$7)</f>
        <v>0</v>
      </c>
      <c r="BH88" s="131" t="str">
        <f>IF(BG88=0,"-",BG88/#REF!)</f>
        <v>-</v>
      </c>
      <c r="BI88" s="128">
        <f>SUMIFS('OTV-活动'!$AA:$AA,'OTV-活动'!$U:$U,Market!$B88,'OTV-活动'!$V:$V,Market!$D$7)</f>
        <v>0</v>
      </c>
      <c r="BJ88" s="128">
        <f>SUMIFS('OTV-活动'!$AB:$AB,'OTV-活动'!$U:$U,Market!$B88,'OTV-活动'!$V:$V,Market!$D$7)</f>
        <v>0</v>
      </c>
      <c r="BK88" s="128">
        <f>SUMIFS('OTV-活动'!$AC:$AC,'OTV-活动'!$U:$U,Market!$B88,'OTV-活动'!$V:$V,Market!$D$7)</f>
        <v>0</v>
      </c>
      <c r="BL88" s="131" t="str">
        <f t="shared" si="105"/>
        <v>-</v>
      </c>
      <c r="BM88" s="131" t="str">
        <f t="shared" si="106"/>
        <v>-</v>
      </c>
      <c r="BN88" s="131" t="str">
        <f t="shared" si="107"/>
        <v>-</v>
      </c>
      <c r="BO88" s="134" t="str">
        <f t="shared" si="123"/>
        <v>-</v>
      </c>
      <c r="BP88" s="135" t="str">
        <f>IFERROR(SUMIFS(Cost!#REF!,Cost!$E:$E,Market!$C88),"-")</f>
        <v>-</v>
      </c>
      <c r="BQ88" s="136" t="str">
        <f t="shared" si="108"/>
        <v>-</v>
      </c>
      <c r="BR88" s="131" t="e">
        <f t="shared" si="109"/>
        <v>#VALUE!</v>
      </c>
    </row>
    <row r="89" spans="1:70" ht="14.25" hidden="1" customHeight="1">
      <c r="A89" s="77"/>
      <c r="B89" s="89"/>
      <c r="C89" s="89"/>
      <c r="D89" s="128">
        <f>SUMIFS('OTV-活动'!$W:$W,'OTV-活动'!$U:$U,Market!$B89,'OTV-活动'!$V:$V,Market!$D$7)</f>
        <v>0</v>
      </c>
      <c r="E89" s="128">
        <f>SUMIFS('OTV-活动'!$W:$W,'OTV-活动'!$U:$U,Market!$B89,'OTV-活动'!$V:$V,Market!$D$7)</f>
        <v>0</v>
      </c>
      <c r="F89" s="128">
        <f>SUMIFS('OTV-活动'!$X:$X,'OTV-活动'!$U:$U,Market!$B89,'OTV-活动'!$V:$V,'OTV-活动'!$V$6)</f>
        <v>0</v>
      </c>
      <c r="G89" s="129">
        <f>SUMIFS(Spotplan!$E:$E,Spotplan!$C:$C,Market!$C89,Spotplan!$A:$A,Market!$B$69)</f>
        <v>0</v>
      </c>
      <c r="H89" s="131" t="str">
        <f t="shared" si="110"/>
        <v>-</v>
      </c>
      <c r="I89" s="128">
        <f>SUMIFS('OTV-活动'!$X:$X,'OTV-活动'!$U:$U,Market!$B89,'OTV-活动'!$V:$V,'OTV-活动'!$V$6)</f>
        <v>0</v>
      </c>
      <c r="J89" s="129">
        <f>SUMIFS(Spotplan!$E:$E,Spotplan!$C:$C,Market!$C89,Spotplan!$A:$A,Market!$B$69)</f>
        <v>0</v>
      </c>
      <c r="K89" s="131" t="str">
        <f t="shared" si="111"/>
        <v>-</v>
      </c>
      <c r="L89" s="128">
        <f>SUMIFS('OTV-活动'!$X:$X,'OTV-活动'!$U:$U,Market!$B89,'OTV-活动'!$V:$V,'OTV-活动'!$V$6)</f>
        <v>0</v>
      </c>
      <c r="M89" s="129">
        <f>SUMIFS(Spotplan!$E:$E,Spotplan!$C:$C,Market!$C89,Spotplan!$A:$A,Market!$B$69)</f>
        <v>0</v>
      </c>
      <c r="N89" s="131" t="str">
        <f t="shared" si="112"/>
        <v>-</v>
      </c>
      <c r="O89" s="128">
        <f>SUMIFS('OTV-活动'!$Y:$Y,'OTV-活动'!$U:$U,Market!$B89,'OTV-活动'!$V:$V,'OTV-活动'!$V$6)</f>
        <v>0</v>
      </c>
      <c r="P89" s="131" t="str">
        <f t="shared" si="113"/>
        <v>-</v>
      </c>
      <c r="Q89" s="128">
        <f>SUMIFS('OTV-活动'!$X:$X,'OTV-活动'!$U:$U,Market!$B89,'OTV-活动'!$V:$V,'OTV-活动'!$V$7)</f>
        <v>0</v>
      </c>
      <c r="R89" s="131" t="str">
        <f t="shared" si="114"/>
        <v>-</v>
      </c>
      <c r="S89" s="128">
        <f>SUMIFS('OTV-活动'!$X:$X,'OTV-活动'!$U:$U,Market!$B89,'OTV-活动'!$V:$V,Market!$D$7)</f>
        <v>0</v>
      </c>
      <c r="T89" s="131" t="str">
        <f t="shared" si="115"/>
        <v>-</v>
      </c>
      <c r="U89" s="131"/>
      <c r="V89" s="131" t="str">
        <f t="shared" si="116"/>
        <v>-</v>
      </c>
      <c r="W89" s="109" t="str">
        <f t="shared" si="117"/>
        <v>-</v>
      </c>
      <c r="X89" s="128">
        <f>SUMIFS('OTV-活动'!$X:$X,'OTV-活动'!$U:$U,Market!$B89,'OTV-活动'!$V:$V,Market!$D$7)</f>
        <v>0</v>
      </c>
      <c r="Y89" s="131" t="str">
        <f t="shared" si="93"/>
        <v>-</v>
      </c>
      <c r="Z89" s="131"/>
      <c r="AA89" s="131" t="str">
        <f t="shared" si="118"/>
        <v>-</v>
      </c>
      <c r="AB89" s="109" t="str">
        <f t="shared" si="94"/>
        <v>-</v>
      </c>
      <c r="AC89" s="128">
        <f>SUMIFS('OTV-活动'!$Z:$Z,'OTV-活动'!$U:$U,Market!$B89,'OTV-活动'!$V:$V,'OTV-活动'!$V$6)</f>
        <v>0</v>
      </c>
      <c r="AD89" s="128">
        <f>SUMIFS('OTV-活动'!$Z:$Z,'OTV-活动'!$U:$U,Market!$B89,'OTV-活动'!$V:$V,'OTV-活动'!$V$7)</f>
        <v>0</v>
      </c>
      <c r="AE89" s="131" t="str">
        <f t="shared" si="119"/>
        <v>-</v>
      </c>
      <c r="AF89" s="128">
        <f>SUMIFS('OTV-活动'!$Z:$Z,'OTV-活动'!$U:$U,Market!$B89,'OTV-活动'!$V:$V,Market!$D$7)</f>
        <v>0</v>
      </c>
      <c r="AG89" s="131" t="str">
        <f t="shared" si="120"/>
        <v>-</v>
      </c>
      <c r="AH89" s="128">
        <f>SUMIFS('OTV-活动'!$Z:$Z,'OTV-活动'!$U:$U,Market!$B89,'OTV-活动'!$V:$V,Market!$D$7)</f>
        <v>0</v>
      </c>
      <c r="AI89" s="131" t="str">
        <f t="shared" si="121"/>
        <v>-</v>
      </c>
      <c r="AJ89" s="128">
        <f>SUMIFS('OTV-活动'!$AA:$AA,'OTV-活动'!$U:$U,Market!$B89,'OTV-活动'!$V:$V,Market!$D$7)</f>
        <v>0</v>
      </c>
      <c r="AK89" s="128">
        <f>SUMIFS('OTV-活动'!$AB:$AB,'OTV-活动'!$U:$U,Market!$B89,'OTV-活动'!$V:$V,Market!$D$7)</f>
        <v>0</v>
      </c>
      <c r="AL89" s="128">
        <f>SUMIFS('OTV-活动'!$AC:$AC,'OTV-活动'!$U:$U,Market!$B89,'OTV-活动'!$V:$V,Market!$D$7)</f>
        <v>0</v>
      </c>
      <c r="AM89" s="131" t="str">
        <f t="shared" si="95"/>
        <v>-</v>
      </c>
      <c r="AN89" s="131" t="str">
        <f t="shared" si="96"/>
        <v>-</v>
      </c>
      <c r="AO89" s="131" t="str">
        <f t="shared" si="97"/>
        <v>-</v>
      </c>
      <c r="AP89" s="132"/>
      <c r="AQ89" s="131" t="str">
        <f t="shared" si="98"/>
        <v>-</v>
      </c>
      <c r="AR89" s="131" t="str">
        <f t="shared" si="99"/>
        <v>-</v>
      </c>
      <c r="AS89" s="133" t="str">
        <f t="shared" si="100"/>
        <v xml:space="preserve"> </v>
      </c>
      <c r="AT89" s="133"/>
      <c r="AU89" s="134" t="str">
        <f t="shared" si="122"/>
        <v>-</v>
      </c>
      <c r="AV89" s="135" t="str">
        <f>IFERROR(SUMIFS(Cost!#REF!,Cost!$E:$E,Market!$C89),"-")</f>
        <v>-</v>
      </c>
      <c r="AW89" s="136" t="str">
        <f t="shared" si="101"/>
        <v>-</v>
      </c>
      <c r="AX89" s="128">
        <f>SUMIFS('OTV-活动'!$X:$X,'OTV-活动'!$U:$U,Market!$B89,'OTV-活动'!$V:$V,'OTV-活动'!$V$7)</f>
        <v>0</v>
      </c>
      <c r="AY89" s="128">
        <f>SUMIFS('OTV-活动'!$X:$X,'OTV-活动'!$U:$U,Market!$B89,'OTV-活动'!$V:$V,Market!$D$7)</f>
        <v>0</v>
      </c>
      <c r="AZ89" s="131" t="str">
        <f t="shared" si="102"/>
        <v>-</v>
      </c>
      <c r="BA89" s="128">
        <f>SUMIFS('OTV-活动'!$X:$X,'OTV-活动'!$U:$U,Market!$B89,'OTV-活动'!$V:$V,Market!$D$7)</f>
        <v>0</v>
      </c>
      <c r="BB89" s="131" t="str">
        <f t="shared" si="103"/>
        <v>-</v>
      </c>
      <c r="BC89" s="128">
        <f>SUMIFS('OTV-活动'!$Z:$Z,'OTV-活动'!$U:$U,Market!$B89,'OTV-活动'!$V:$V,'OTV-活动'!$V$6)</f>
        <v>0</v>
      </c>
      <c r="BD89" s="128">
        <f>SUMIFS('OTV-活动'!$Z:$Z,'OTV-活动'!$U:$U,Market!$B89,'OTV-活动'!$V:$V,'OTV-活动'!$V$7)</f>
        <v>0</v>
      </c>
      <c r="BE89" s="128">
        <f>SUMIFS('OTV-活动'!$Z:$Z,'OTV-活动'!$U:$U,Market!$B89,'OTV-活动'!$V:$V,Market!$D$7)</f>
        <v>0</v>
      </c>
      <c r="BF89" s="131" t="str">
        <f t="shared" si="104"/>
        <v>-</v>
      </c>
      <c r="BG89" s="128">
        <f>SUMIFS('OTV-活动'!$Z:$Z,'OTV-活动'!$U:$U,Market!$B89,'OTV-活动'!$V:$V,Market!$D$7)</f>
        <v>0</v>
      </c>
      <c r="BH89" s="131" t="str">
        <f>IF(BG89=0,"-",BG89/#REF!)</f>
        <v>-</v>
      </c>
      <c r="BI89" s="128">
        <f>SUMIFS('OTV-活动'!$AA:$AA,'OTV-活动'!$U:$U,Market!$B89,'OTV-活动'!$V:$V,Market!$D$7)</f>
        <v>0</v>
      </c>
      <c r="BJ89" s="128">
        <f>SUMIFS('OTV-活动'!$AB:$AB,'OTV-活动'!$U:$U,Market!$B89,'OTV-活动'!$V:$V,Market!$D$7)</f>
        <v>0</v>
      </c>
      <c r="BK89" s="128">
        <f>SUMIFS('OTV-活动'!$AC:$AC,'OTV-活动'!$U:$U,Market!$B89,'OTV-活动'!$V:$V,Market!$D$7)</f>
        <v>0</v>
      </c>
      <c r="BL89" s="131" t="str">
        <f t="shared" si="105"/>
        <v>-</v>
      </c>
      <c r="BM89" s="131" t="str">
        <f t="shared" si="106"/>
        <v>-</v>
      </c>
      <c r="BN89" s="131" t="str">
        <f t="shared" si="107"/>
        <v>-</v>
      </c>
      <c r="BO89" s="134" t="str">
        <f t="shared" si="123"/>
        <v>-</v>
      </c>
      <c r="BP89" s="135" t="str">
        <f>IFERROR(SUMIFS(Cost!#REF!,Cost!$E:$E,Market!$C89),"-")</f>
        <v>-</v>
      </c>
      <c r="BQ89" s="136" t="str">
        <f t="shared" si="108"/>
        <v>-</v>
      </c>
      <c r="BR89" s="131" t="e">
        <f t="shared" si="109"/>
        <v>#VALUE!</v>
      </c>
    </row>
    <row r="90" spans="1:70" ht="14.25" hidden="1" customHeight="1">
      <c r="A90" s="77"/>
      <c r="B90" s="89"/>
      <c r="C90" s="89"/>
      <c r="D90" s="128">
        <f>SUMIFS('OTV-活动'!$W:$W,'OTV-活动'!$U:$U,Market!$B90,'OTV-活动'!$V:$V,Market!$D$7)</f>
        <v>0</v>
      </c>
      <c r="E90" s="128">
        <f>SUMIFS('OTV-活动'!$W:$W,'OTV-活动'!$U:$U,Market!$B90,'OTV-活动'!$V:$V,Market!$D$7)</f>
        <v>0</v>
      </c>
      <c r="F90" s="128">
        <f>SUMIFS('OTV-活动'!$X:$X,'OTV-活动'!$U:$U,Market!$B90,'OTV-活动'!$V:$V,'OTV-活动'!$V$6)</f>
        <v>0</v>
      </c>
      <c r="G90" s="129">
        <f>SUMIFS(Spotplan!$E:$E,Spotplan!$C:$C,Market!$C90,Spotplan!$A:$A,Market!$B$69)</f>
        <v>0</v>
      </c>
      <c r="H90" s="131" t="str">
        <f t="shared" si="110"/>
        <v>-</v>
      </c>
      <c r="I90" s="128">
        <f>SUMIFS('OTV-活动'!$X:$X,'OTV-活动'!$U:$U,Market!$B90,'OTV-活动'!$V:$V,'OTV-活动'!$V$6)</f>
        <v>0</v>
      </c>
      <c r="J90" s="129">
        <f>SUMIFS(Spotplan!$E:$E,Spotplan!$C:$C,Market!$C90,Spotplan!$A:$A,Market!$B$69)</f>
        <v>0</v>
      </c>
      <c r="K90" s="131" t="str">
        <f t="shared" si="111"/>
        <v>-</v>
      </c>
      <c r="L90" s="128">
        <f>SUMIFS('OTV-活动'!$X:$X,'OTV-活动'!$U:$U,Market!$B90,'OTV-活动'!$V:$V,'OTV-活动'!$V$6)</f>
        <v>0</v>
      </c>
      <c r="M90" s="129">
        <f>SUMIFS(Spotplan!$E:$E,Spotplan!$C:$C,Market!$C90,Spotplan!$A:$A,Market!$B$69)</f>
        <v>0</v>
      </c>
      <c r="N90" s="131" t="str">
        <f t="shared" si="112"/>
        <v>-</v>
      </c>
      <c r="O90" s="128">
        <f>SUMIFS('OTV-活动'!$Y:$Y,'OTV-活动'!$U:$U,Market!$B90,'OTV-活动'!$V:$V,'OTV-活动'!$V$6)</f>
        <v>0</v>
      </c>
      <c r="P90" s="131" t="str">
        <f t="shared" si="113"/>
        <v>-</v>
      </c>
      <c r="Q90" s="128">
        <f>SUMIFS('OTV-活动'!$X:$X,'OTV-活动'!$U:$U,Market!$B90,'OTV-活动'!$V:$V,'OTV-活动'!$V$7)</f>
        <v>0</v>
      </c>
      <c r="R90" s="131" t="str">
        <f t="shared" si="114"/>
        <v>-</v>
      </c>
      <c r="S90" s="128">
        <f>SUMIFS('OTV-活动'!$X:$X,'OTV-活动'!$U:$U,Market!$B90,'OTV-活动'!$V:$V,Market!$D$7)</f>
        <v>0</v>
      </c>
      <c r="T90" s="131" t="str">
        <f t="shared" si="115"/>
        <v>-</v>
      </c>
      <c r="U90" s="131"/>
      <c r="V90" s="131" t="str">
        <f t="shared" si="116"/>
        <v>-</v>
      </c>
      <c r="W90" s="109" t="str">
        <f t="shared" si="117"/>
        <v>-</v>
      </c>
      <c r="X90" s="128">
        <f>SUMIFS('OTV-活动'!$X:$X,'OTV-活动'!$U:$U,Market!$B90,'OTV-活动'!$V:$V,Market!$D$7)</f>
        <v>0</v>
      </c>
      <c r="Y90" s="131" t="str">
        <f t="shared" si="93"/>
        <v>-</v>
      </c>
      <c r="Z90" s="131"/>
      <c r="AA90" s="131" t="str">
        <f t="shared" si="118"/>
        <v>-</v>
      </c>
      <c r="AB90" s="109" t="str">
        <f t="shared" si="94"/>
        <v>-</v>
      </c>
      <c r="AC90" s="128">
        <f>SUMIFS('OTV-活动'!$Z:$Z,'OTV-活动'!$U:$U,Market!$B90,'OTV-活动'!$V:$V,'OTV-活动'!$V$6)</f>
        <v>0</v>
      </c>
      <c r="AD90" s="128">
        <f>SUMIFS('OTV-活动'!$Z:$Z,'OTV-活动'!$U:$U,Market!$B90,'OTV-活动'!$V:$V,'OTV-活动'!$V$7)</f>
        <v>0</v>
      </c>
      <c r="AE90" s="131" t="str">
        <f t="shared" si="119"/>
        <v>-</v>
      </c>
      <c r="AF90" s="128">
        <f>SUMIFS('OTV-活动'!$Z:$Z,'OTV-活动'!$U:$U,Market!$B90,'OTV-活动'!$V:$V,Market!$D$7)</f>
        <v>0</v>
      </c>
      <c r="AG90" s="131" t="str">
        <f t="shared" si="120"/>
        <v>-</v>
      </c>
      <c r="AH90" s="128">
        <f>SUMIFS('OTV-活动'!$Z:$Z,'OTV-活动'!$U:$U,Market!$B90,'OTV-活动'!$V:$V,Market!$D$7)</f>
        <v>0</v>
      </c>
      <c r="AI90" s="131" t="str">
        <f t="shared" si="121"/>
        <v>-</v>
      </c>
      <c r="AJ90" s="128">
        <f>SUMIFS('OTV-活动'!$AA:$AA,'OTV-活动'!$U:$U,Market!$B90,'OTV-活动'!$V:$V,Market!$D$7)</f>
        <v>0</v>
      </c>
      <c r="AK90" s="128">
        <f>SUMIFS('OTV-活动'!$AB:$AB,'OTV-活动'!$U:$U,Market!$B90,'OTV-活动'!$V:$V,Market!$D$7)</f>
        <v>0</v>
      </c>
      <c r="AL90" s="128">
        <f>SUMIFS('OTV-活动'!$AC:$AC,'OTV-活动'!$U:$U,Market!$B90,'OTV-活动'!$V:$V,Market!$D$7)</f>
        <v>0</v>
      </c>
      <c r="AM90" s="131" t="str">
        <f t="shared" si="95"/>
        <v>-</v>
      </c>
      <c r="AN90" s="131" t="str">
        <f t="shared" si="96"/>
        <v>-</v>
      </c>
      <c r="AO90" s="131" t="str">
        <f t="shared" si="97"/>
        <v>-</v>
      </c>
      <c r="AP90" s="132"/>
      <c r="AQ90" s="131" t="str">
        <f t="shared" si="98"/>
        <v>-</v>
      </c>
      <c r="AR90" s="131" t="str">
        <f t="shared" si="99"/>
        <v>-</v>
      </c>
      <c r="AS90" s="133" t="str">
        <f t="shared" si="100"/>
        <v xml:space="preserve"> </v>
      </c>
      <c r="AT90" s="133"/>
      <c r="AU90" s="134" t="str">
        <f t="shared" si="122"/>
        <v>-</v>
      </c>
      <c r="AV90" s="135" t="str">
        <f>IFERROR(SUMIFS(Cost!#REF!,Cost!$E:$E,Market!$C90),"-")</f>
        <v>-</v>
      </c>
      <c r="AW90" s="136" t="str">
        <f t="shared" si="101"/>
        <v>-</v>
      </c>
      <c r="AX90" s="128">
        <f>SUMIFS('OTV-活动'!$X:$X,'OTV-活动'!$U:$U,Market!$B90,'OTV-活动'!$V:$V,'OTV-活动'!$V$7)</f>
        <v>0</v>
      </c>
      <c r="AY90" s="128">
        <f>SUMIFS('OTV-活动'!$X:$X,'OTV-活动'!$U:$U,Market!$B90,'OTV-活动'!$V:$V,Market!$D$7)</f>
        <v>0</v>
      </c>
      <c r="AZ90" s="131" t="str">
        <f t="shared" si="102"/>
        <v>-</v>
      </c>
      <c r="BA90" s="128">
        <f>SUMIFS('OTV-活动'!$X:$X,'OTV-活动'!$U:$U,Market!$B90,'OTV-活动'!$V:$V,Market!$D$7)</f>
        <v>0</v>
      </c>
      <c r="BB90" s="131" t="str">
        <f t="shared" si="103"/>
        <v>-</v>
      </c>
      <c r="BC90" s="128">
        <f>SUMIFS('OTV-活动'!$Z:$Z,'OTV-活动'!$U:$U,Market!$B90,'OTV-活动'!$V:$V,'OTV-活动'!$V$6)</f>
        <v>0</v>
      </c>
      <c r="BD90" s="128">
        <f>SUMIFS('OTV-活动'!$Z:$Z,'OTV-活动'!$U:$U,Market!$B90,'OTV-活动'!$V:$V,'OTV-活动'!$V$7)</f>
        <v>0</v>
      </c>
      <c r="BE90" s="128">
        <f>SUMIFS('OTV-活动'!$Z:$Z,'OTV-活动'!$U:$U,Market!$B90,'OTV-活动'!$V:$V,Market!$D$7)</f>
        <v>0</v>
      </c>
      <c r="BF90" s="131" t="str">
        <f t="shared" si="104"/>
        <v>-</v>
      </c>
      <c r="BG90" s="128">
        <f>SUMIFS('OTV-活动'!$Z:$Z,'OTV-活动'!$U:$U,Market!$B90,'OTV-活动'!$V:$V,Market!$D$7)</f>
        <v>0</v>
      </c>
      <c r="BH90" s="131" t="str">
        <f>IF(BG90=0,"-",BG90/#REF!)</f>
        <v>-</v>
      </c>
      <c r="BI90" s="128">
        <f>SUMIFS('OTV-活动'!$AA:$AA,'OTV-活动'!$U:$U,Market!$B90,'OTV-活动'!$V:$V,Market!$D$7)</f>
        <v>0</v>
      </c>
      <c r="BJ90" s="128">
        <f>SUMIFS('OTV-活动'!$AB:$AB,'OTV-活动'!$U:$U,Market!$B90,'OTV-活动'!$V:$V,Market!$D$7)</f>
        <v>0</v>
      </c>
      <c r="BK90" s="128">
        <f>SUMIFS('OTV-活动'!$AC:$AC,'OTV-活动'!$U:$U,Market!$B90,'OTV-活动'!$V:$V,Market!$D$7)</f>
        <v>0</v>
      </c>
      <c r="BL90" s="131" t="str">
        <f t="shared" si="105"/>
        <v>-</v>
      </c>
      <c r="BM90" s="131" t="str">
        <f t="shared" si="106"/>
        <v>-</v>
      </c>
      <c r="BN90" s="131" t="str">
        <f t="shared" si="107"/>
        <v>-</v>
      </c>
      <c r="BO90" s="134" t="str">
        <f t="shared" si="123"/>
        <v>-</v>
      </c>
      <c r="BP90" s="135" t="str">
        <f>IFERROR(SUMIFS(Cost!#REF!,Cost!$E:$E,Market!$C90),"-")</f>
        <v>-</v>
      </c>
      <c r="BQ90" s="136" t="str">
        <f t="shared" si="108"/>
        <v>-</v>
      </c>
      <c r="BR90" s="131" t="e">
        <f t="shared" si="109"/>
        <v>#VALUE!</v>
      </c>
    </row>
    <row r="91" spans="1:70" ht="12.4" hidden="1">
      <c r="A91" s="76"/>
      <c r="B91" s="7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8"/>
      <c r="X91" s="137"/>
      <c r="Y91" s="137"/>
      <c r="Z91" s="137"/>
      <c r="AA91" s="137"/>
      <c r="AB91" s="138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9"/>
      <c r="AN91" s="139"/>
      <c r="AO91" s="137"/>
      <c r="AP91" s="140"/>
      <c r="AQ91" s="137"/>
      <c r="AR91" s="137"/>
      <c r="AS91" s="137"/>
      <c r="AT91" s="137"/>
      <c r="AU91" s="141"/>
      <c r="AV91" s="141"/>
      <c r="AW91" s="80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9"/>
      <c r="BM91" s="139"/>
      <c r="BN91" s="137"/>
      <c r="BO91" s="141"/>
      <c r="BP91" s="141"/>
      <c r="BQ91" s="80"/>
      <c r="BR91" s="137"/>
    </row>
    <row r="92" spans="1:70" ht="14.25" hidden="1" customHeight="1"/>
  </sheetData>
  <mergeCells count="14">
    <mergeCell ref="BA9:BB9"/>
    <mergeCell ref="BE9:BF9"/>
    <mergeCell ref="BG9:BH9"/>
    <mergeCell ref="AX10:BQ10"/>
    <mergeCell ref="S9:W9"/>
    <mergeCell ref="X9:AB9"/>
    <mergeCell ref="AF9:AG9"/>
    <mergeCell ref="AH9:AI9"/>
    <mergeCell ref="AY9:AZ9"/>
    <mergeCell ref="F10:H10"/>
    <mergeCell ref="I10:K10"/>
    <mergeCell ref="L10:N10"/>
    <mergeCell ref="O10:AW10"/>
    <mergeCell ref="BR10:BZ10"/>
  </mergeCells>
  <phoneticPr fontId="8" type="noConversion"/>
  <conditionalFormatting sqref="AV12:AV40">
    <cfRule type="cellIs" dxfId="40" priority="73" stopIfTrue="1" operator="lessThan">
      <formula>0</formula>
    </cfRule>
  </conditionalFormatting>
  <conditionalFormatting sqref="AV45:AV65">
    <cfRule type="cellIs" dxfId="39" priority="66" stopIfTrue="1" operator="lessThan">
      <formula>0</formula>
    </cfRule>
  </conditionalFormatting>
  <conditionalFormatting sqref="AV70:AV90">
    <cfRule type="cellIs" dxfId="38" priority="65" stopIfTrue="1" operator="lessThan">
      <formula>0</formula>
    </cfRule>
  </conditionalFormatting>
  <conditionalFormatting sqref="H1:H9 V1:V9 V11:V22 H41:H90 H92:H1048576 AA91 V43:V1048576 H11 V33:V40">
    <cfRule type="cellIs" dxfId="37" priority="64" operator="lessThan">
      <formula>1</formula>
    </cfRule>
  </conditionalFormatting>
  <conditionalFormatting sqref="AA1:AA9 AA11:AA22 AA43:AA90 AA92:AA1048576 AA33:AA40">
    <cfRule type="cellIs" dxfId="36" priority="62" operator="lessThan">
      <formula>1</formula>
    </cfRule>
  </conditionalFormatting>
  <conditionalFormatting sqref="T12:T22 T33:T40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2:Y22 Y33:Y40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1">
    <cfRule type="cellIs" dxfId="35" priority="44" operator="lessThan">
      <formula>1</formula>
    </cfRule>
  </conditionalFormatting>
  <conditionalFormatting sqref="K1:K9 K41:K90 K92:K1048576 K11">
    <cfRule type="cellIs" dxfId="34" priority="42" operator="lessThan">
      <formula>1</formula>
    </cfRule>
  </conditionalFormatting>
  <conditionalFormatting sqref="K91">
    <cfRule type="cellIs" dxfId="33" priority="41" operator="lessThan">
      <formula>1</formula>
    </cfRule>
  </conditionalFormatting>
  <conditionalFormatting sqref="N1:N9 N41:N90 N92:N1048576 N11">
    <cfRule type="cellIs" dxfId="32" priority="40" operator="lessThan">
      <formula>1</formula>
    </cfRule>
  </conditionalFormatting>
  <conditionalFormatting sqref="N91">
    <cfRule type="cellIs" dxfId="31" priority="39" operator="lessThan">
      <formula>1</formula>
    </cfRule>
  </conditionalFormatting>
  <conditionalFormatting sqref="BY12:BY22 BY33:BY40">
    <cfRule type="cellIs" dxfId="30" priority="36" stopIfTrue="1" operator="lessThan">
      <formula>0</formula>
    </cfRule>
  </conditionalFormatting>
  <conditionalFormatting sqref="V23:V30">
    <cfRule type="cellIs" dxfId="29" priority="34" operator="lessThan">
      <formula>1</formula>
    </cfRule>
  </conditionalFormatting>
  <conditionalFormatting sqref="AA23:AA30">
    <cfRule type="cellIs" dxfId="28" priority="33" operator="lessThan">
      <formula>1</formula>
    </cfRule>
  </conditionalFormatting>
  <conditionalFormatting sqref="T23:T3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3:Y30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23:AT32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3:AQ32">
    <cfRule type="dataBar" priority="3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{F7C7542C-1202-4D45-BBD3-739881BE22F4}</x14:id>
        </ext>
      </extLst>
    </cfRule>
  </conditionalFormatting>
  <conditionalFormatting sqref="V31:V32">
    <cfRule type="cellIs" dxfId="27" priority="28" operator="lessThan">
      <formula>1</formula>
    </cfRule>
  </conditionalFormatting>
  <conditionalFormatting sqref="AA31:AA32">
    <cfRule type="cellIs" dxfId="26" priority="27" operator="lessThan">
      <formula>1</formula>
    </cfRule>
  </conditionalFormatting>
  <conditionalFormatting sqref="T31:T32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1:Y3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T23:BT32">
    <cfRule type="dataBar" priority="2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{A11A17AF-4BA6-4B12-A2CA-022E29DE8E9C}</x14:id>
        </ext>
      </extLst>
    </cfRule>
  </conditionalFormatting>
  <conditionalFormatting sqref="BY23:BY32">
    <cfRule type="cellIs" dxfId="25" priority="22" stopIfTrue="1" operator="lessThan">
      <formula>0</formula>
    </cfRule>
  </conditionalFormatting>
  <conditionalFormatting sqref="AT12:AT22 AT33:AT40">
    <cfRule type="colorScale" priority="7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12:AQ22 AQ33:AQ40">
    <cfRule type="dataBar" priority="77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{B6F5236C-843A-4D66-9DC7-775F23E5AEE8}</x14:id>
        </ext>
      </extLst>
    </cfRule>
  </conditionalFormatting>
  <conditionalFormatting sqref="AU12:AU40">
    <cfRule type="colorScale" priority="7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T12:BT22 BT33:BT40">
    <cfRule type="dataBar" priority="77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{9A4DDDB2-9DE1-45FB-9E5D-B0EF2338B062}</x14:id>
        </ext>
      </extLst>
    </cfRule>
  </conditionalFormatting>
  <conditionalFormatting sqref="BP12:BP40">
    <cfRule type="cellIs" dxfId="24" priority="18" stopIfTrue="1" operator="lessThan">
      <formula>0</formula>
    </cfRule>
  </conditionalFormatting>
  <conditionalFormatting sqref="BP45:BP65">
    <cfRule type="cellIs" dxfId="23" priority="17" stopIfTrue="1" operator="lessThan">
      <formula>0</formula>
    </cfRule>
  </conditionalFormatting>
  <conditionalFormatting sqref="BP70:BP90">
    <cfRule type="cellIs" dxfId="22" priority="16" stopIfTrue="1" operator="lessThan">
      <formula>0</formula>
    </cfRule>
  </conditionalFormatting>
  <conditionalFormatting sqref="AZ12:AZ22 AZ33:AZ4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B12:BB22 BB33:BB4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23:AZ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B23:BB3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31:AZ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B31:BB3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O12:BO4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7542C-1202-4D45-BBD3-739881BE22F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AQ23:AQ32</xm:sqref>
        </x14:conditionalFormatting>
        <x14:conditionalFormatting xmlns:xm="http://schemas.microsoft.com/office/excel/2006/main">
          <x14:cfRule type="dataBar" id="{A11A17AF-4BA6-4B12-A2CA-022E29DE8E9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BT23:BT32</xm:sqref>
        </x14:conditionalFormatting>
        <x14:conditionalFormatting xmlns:xm="http://schemas.microsoft.com/office/excel/2006/main">
          <x14:cfRule type="dataBar" id="{B6F5236C-843A-4D66-9DC7-775F23E5AEE8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AQ12:AQ22 AQ33:AQ40</xm:sqref>
        </x14:conditionalFormatting>
        <x14:conditionalFormatting xmlns:xm="http://schemas.microsoft.com/office/excel/2006/main">
          <x14:cfRule type="dataBar" id="{9A4DDDB2-9DE1-45FB-9E5D-B0EF2338B06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BT12:BT22 BT33:BT40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1"/>
  <sheetViews>
    <sheetView showGridLines="0" topLeftCell="A7" zoomScale="80" zoomScaleNormal="80" workbookViewId="0">
      <selection activeCell="C22" sqref="C22"/>
    </sheetView>
  </sheetViews>
  <sheetFormatPr defaultColWidth="9" defaultRowHeight="12.4"/>
  <cols>
    <col min="1" max="1" width="2.76171875" style="172" customWidth="1"/>
    <col min="2" max="16" width="10.64453125" style="172" customWidth="1"/>
    <col min="17" max="23" width="10.76171875" style="172" customWidth="1"/>
    <col min="24" max="24" width="10.3515625" style="172" customWidth="1"/>
    <col min="25" max="25" width="11" style="172" customWidth="1"/>
    <col min="26" max="26" width="10.76171875" style="172" customWidth="1"/>
    <col min="27" max="27" width="10.3515625" style="172" customWidth="1"/>
    <col min="28" max="28" width="11" style="172" customWidth="1"/>
    <col min="29" max="40" width="10.64453125" style="172" customWidth="1"/>
    <col min="41" max="16384" width="9" style="172"/>
  </cols>
  <sheetData>
    <row r="1" spans="1:40" s="159" customFormat="1" ht="29.2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7"/>
      <c r="U1" s="157"/>
      <c r="V1" s="158"/>
    </row>
    <row r="2" spans="1:40" s="159" customFormat="1" ht="29.25" customHeigh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2"/>
      <c r="U2" s="162"/>
      <c r="V2" s="163"/>
    </row>
    <row r="3" spans="1:40" s="159" customFormat="1" ht="14.25" customHeight="1">
      <c r="A3" s="160"/>
      <c r="B3" s="164" t="s">
        <v>31</v>
      </c>
      <c r="C3" s="194" t="s">
        <v>195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2"/>
      <c r="U3" s="162"/>
      <c r="V3" s="163"/>
    </row>
    <row r="4" spans="1:40" s="159" customFormat="1" ht="14.25" customHeight="1">
      <c r="A4" s="160"/>
      <c r="B4" s="164" t="s">
        <v>29</v>
      </c>
      <c r="C4" s="82" t="s">
        <v>114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6"/>
      <c r="R4" s="161"/>
      <c r="S4" s="161"/>
      <c r="T4" s="162"/>
      <c r="U4" s="162"/>
      <c r="V4" s="163"/>
    </row>
    <row r="5" spans="1:40" s="159" customFormat="1" ht="14.25" customHeight="1">
      <c r="A5" s="160"/>
      <c r="B5" s="164" t="s">
        <v>28</v>
      </c>
      <c r="C5" s="82" t="s">
        <v>110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6"/>
      <c r="R5" s="161"/>
      <c r="S5" s="161"/>
      <c r="T5" s="162"/>
      <c r="U5" s="162"/>
      <c r="V5" s="163"/>
    </row>
    <row r="6" spans="1:40" s="159" customFormat="1" ht="14.25" customHeight="1">
      <c r="A6" s="160"/>
      <c r="B6" s="164" t="s">
        <v>32</v>
      </c>
      <c r="C6" s="25" t="s">
        <v>196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6"/>
      <c r="R6" s="161"/>
      <c r="S6" s="161"/>
      <c r="T6" s="162"/>
      <c r="U6" s="162"/>
      <c r="V6" s="163"/>
    </row>
    <row r="7" spans="1:40" s="159" customFormat="1" ht="14.25" customHeight="1">
      <c r="A7" s="160"/>
      <c r="B7" s="164" t="s">
        <v>27</v>
      </c>
      <c r="C7" s="85" t="s">
        <v>111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6"/>
      <c r="R7" s="161"/>
      <c r="S7" s="161"/>
      <c r="T7" s="162"/>
      <c r="U7" s="162"/>
      <c r="V7" s="163"/>
    </row>
    <row r="8" spans="1:40" s="159" customFormat="1" ht="13.9">
      <c r="A8" s="160"/>
      <c r="B8" s="167"/>
      <c r="C8" s="168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6"/>
      <c r="R8" s="165"/>
      <c r="S8" s="161"/>
      <c r="T8" s="162"/>
      <c r="U8" s="162"/>
      <c r="V8" s="163"/>
    </row>
    <row r="9" spans="1:40" s="159" customFormat="1" ht="38.1" customHeight="1">
      <c r="A9" s="161"/>
      <c r="B9" s="191" t="s">
        <v>30</v>
      </c>
      <c r="C9" s="169">
        <f>Market!C10</f>
        <v>0.25</v>
      </c>
      <c r="D9" s="170"/>
      <c r="E9" s="171"/>
      <c r="F9" s="171"/>
      <c r="G9" s="171"/>
      <c r="H9" s="161"/>
      <c r="I9" s="161"/>
      <c r="J9" s="161"/>
      <c r="K9" s="171"/>
      <c r="L9" s="161"/>
      <c r="M9" s="161"/>
      <c r="N9" s="171"/>
      <c r="O9" s="161"/>
    </row>
    <row r="10" spans="1:40" ht="21" customHeight="1">
      <c r="B10" s="268" t="s">
        <v>37</v>
      </c>
      <c r="C10" s="269" t="s">
        <v>187</v>
      </c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P10" s="270" t="s">
        <v>37</v>
      </c>
      <c r="Q10" s="271" t="s">
        <v>132</v>
      </c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85" t="s">
        <v>177</v>
      </c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7"/>
    </row>
    <row r="11" spans="1:40" ht="21" customHeight="1">
      <c r="B11" s="268"/>
      <c r="C11" s="272" t="s">
        <v>113</v>
      </c>
      <c r="D11" s="273"/>
      <c r="E11" s="274"/>
      <c r="F11" s="275" t="s">
        <v>38</v>
      </c>
      <c r="G11" s="276"/>
      <c r="H11" s="277"/>
      <c r="I11" s="278" t="s">
        <v>36</v>
      </c>
      <c r="J11" s="279"/>
      <c r="K11" s="280"/>
      <c r="L11" s="281" t="s">
        <v>218</v>
      </c>
      <c r="M11" s="281"/>
      <c r="N11" s="281"/>
      <c r="P11" s="270"/>
      <c r="Q11" s="282" t="s">
        <v>113</v>
      </c>
      <c r="R11" s="282"/>
      <c r="S11" s="282"/>
      <c r="T11" s="283" t="s">
        <v>38</v>
      </c>
      <c r="U11" s="283"/>
      <c r="V11" s="283"/>
      <c r="W11" s="284" t="s">
        <v>36</v>
      </c>
      <c r="X11" s="284"/>
      <c r="Y11" s="284"/>
      <c r="Z11" s="281" t="s">
        <v>218</v>
      </c>
      <c r="AA11" s="281"/>
      <c r="AB11" s="281"/>
      <c r="AC11" s="282" t="s">
        <v>190</v>
      </c>
      <c r="AD11" s="282"/>
      <c r="AE11" s="282"/>
      <c r="AF11" s="283" t="s">
        <v>191</v>
      </c>
      <c r="AG11" s="283"/>
      <c r="AH11" s="283"/>
      <c r="AI11" s="284" t="s">
        <v>214</v>
      </c>
      <c r="AJ11" s="284"/>
      <c r="AK11" s="284"/>
      <c r="AL11" s="281" t="s">
        <v>220</v>
      </c>
      <c r="AM11" s="281"/>
      <c r="AN11" s="281"/>
    </row>
    <row r="12" spans="1:40" ht="15" customHeight="1">
      <c r="B12" s="268"/>
      <c r="C12" s="173" t="s">
        <v>74</v>
      </c>
      <c r="D12" s="173" t="s">
        <v>75</v>
      </c>
      <c r="E12" s="173" t="s">
        <v>76</v>
      </c>
      <c r="F12" s="173" t="s">
        <v>74</v>
      </c>
      <c r="G12" s="173" t="s">
        <v>75</v>
      </c>
      <c r="H12" s="173" t="s">
        <v>76</v>
      </c>
      <c r="I12" s="173" t="s">
        <v>74</v>
      </c>
      <c r="J12" s="173" t="s">
        <v>75</v>
      </c>
      <c r="K12" s="173" t="s">
        <v>76</v>
      </c>
      <c r="L12" s="173" t="s">
        <v>74</v>
      </c>
      <c r="M12" s="173" t="s">
        <v>75</v>
      </c>
      <c r="N12" s="173" t="s">
        <v>76</v>
      </c>
      <c r="P12" s="270"/>
      <c r="Q12" s="173" t="s">
        <v>74</v>
      </c>
      <c r="R12" s="173" t="s">
        <v>75</v>
      </c>
      <c r="S12" s="173" t="s">
        <v>76</v>
      </c>
      <c r="T12" s="173" t="s">
        <v>74</v>
      </c>
      <c r="U12" s="173" t="s">
        <v>75</v>
      </c>
      <c r="V12" s="173" t="s">
        <v>76</v>
      </c>
      <c r="W12" s="173" t="s">
        <v>74</v>
      </c>
      <c r="X12" s="173" t="s">
        <v>75</v>
      </c>
      <c r="Y12" s="173" t="s">
        <v>76</v>
      </c>
      <c r="Z12" s="173" t="s">
        <v>74</v>
      </c>
      <c r="AA12" s="173" t="s">
        <v>75</v>
      </c>
      <c r="AB12" s="173" t="s">
        <v>76</v>
      </c>
      <c r="AC12" s="173" t="s">
        <v>74</v>
      </c>
      <c r="AD12" s="173" t="s">
        <v>75</v>
      </c>
      <c r="AE12" s="173" t="s">
        <v>76</v>
      </c>
      <c r="AF12" s="173" t="s">
        <v>74</v>
      </c>
      <c r="AG12" s="173" t="s">
        <v>75</v>
      </c>
      <c r="AH12" s="173" t="s">
        <v>76</v>
      </c>
      <c r="AI12" s="173" t="s">
        <v>74</v>
      </c>
      <c r="AJ12" s="173" t="s">
        <v>75</v>
      </c>
      <c r="AK12" s="173" t="s">
        <v>76</v>
      </c>
      <c r="AL12" s="173" t="s">
        <v>74</v>
      </c>
      <c r="AM12" s="173" t="s">
        <v>75</v>
      </c>
      <c r="AN12" s="173" t="s">
        <v>76</v>
      </c>
    </row>
    <row r="13" spans="1:40">
      <c r="A13" s="104" t="s">
        <v>115</v>
      </c>
      <c r="B13" s="104" t="s">
        <v>115</v>
      </c>
      <c r="C13" s="174">
        <f t="shared" ref="C13:C41" si="0">Q13+AC13</f>
        <v>4344000</v>
      </c>
      <c r="D13" s="174">
        <f t="shared" ref="D13:D41" si="1">R13+AD13</f>
        <v>5695120</v>
      </c>
      <c r="E13" s="175">
        <f>D13/C13</f>
        <v>1.3110313075506446</v>
      </c>
      <c r="F13" s="174">
        <f t="shared" ref="F13:F40" si="2">T13+AF13</f>
        <v>1592000</v>
      </c>
      <c r="G13" s="174">
        <f t="shared" ref="G13:G41" si="3">U13+AG13</f>
        <v>2674203</v>
      </c>
      <c r="H13" s="175">
        <f>G13/F13</f>
        <v>1.6797757537688442</v>
      </c>
      <c r="I13" s="174">
        <f t="shared" ref="I13:I41" si="4">W13+AI13</f>
        <v>536000</v>
      </c>
      <c r="J13" s="174">
        <f t="shared" ref="J13:J41" si="5">X13+AJ13</f>
        <v>530466</v>
      </c>
      <c r="K13" s="175">
        <f>J13/I13</f>
        <v>0.98967537313432841</v>
      </c>
      <c r="L13" s="174">
        <f t="shared" ref="L13:L41" si="6">Z13+AL13</f>
        <v>512000</v>
      </c>
      <c r="M13" s="174">
        <f t="shared" ref="M13:M41" si="7">AA13+AM13</f>
        <v>573983</v>
      </c>
      <c r="N13" s="175">
        <f>M13/L13</f>
        <v>1.1210605468749999</v>
      </c>
      <c r="P13" s="104" t="s">
        <v>115</v>
      </c>
      <c r="Q13" s="174">
        <f>SUMIFS(Spotplan!$F:$F,Spotplan!$B:$B,Impression!Q$11,Spotplan!$C:$C,Impression!$P13,Spotplan!$A:$A,Impression!$Q$10)</f>
        <v>4272000</v>
      </c>
      <c r="R13" s="174">
        <f>SUMIFS('OTV-广告位'!$E:$E,'OTV-广告位'!$A:$A,Impression!$A13,'OTV-广告位'!$C:$C,Impression!Q$11,'OTV-广告位'!$B:$B,'OTV-广告位'!$B$6)</f>
        <v>5569600</v>
      </c>
      <c r="S13" s="175">
        <f>R13/Q13</f>
        <v>1.30374531835206</v>
      </c>
      <c r="T13" s="174">
        <f>SUMIFS(Spotplan!$F:$F,Spotplan!$B:$B,Impression!T$11,Spotplan!$C:$C,Impression!$P13,Spotplan!$A:$A,Impression!$Q$10)</f>
        <v>1144000</v>
      </c>
      <c r="U13" s="174">
        <f>SUMIFS('OTV-广告位'!$E:$E,'OTV-广告位'!$A:$A,Impression!$A13,'OTV-广告位'!$C:$C,Impression!T$11,'OTV-广告位'!$B:$B,'OTV-广告位'!$B$6)</f>
        <v>2097310</v>
      </c>
      <c r="V13" s="175">
        <f>U13/T13</f>
        <v>1.8333129370629371</v>
      </c>
      <c r="W13" s="174">
        <f>SUMIFS(Spotplan!$F:$F,Spotplan!$B:$B,Impression!W$11,Spotplan!$C:$C,Impression!$P13,Spotplan!$A:$A,Impression!$Q$10)</f>
        <v>464000</v>
      </c>
      <c r="X13" s="174">
        <f>SUMIFS('OTV-广告位'!$E:$E,'OTV-广告位'!$A:$A,Impression!$A13,'OTV-广告位'!$C:$C,Impression!W$11,'OTV-广告位'!$B:$B,'OTV-广告位'!$B$6)</f>
        <v>457452</v>
      </c>
      <c r="Y13" s="175">
        <f>X13/W13</f>
        <v>0.9858879310344828</v>
      </c>
      <c r="Z13" s="174">
        <f>SUMIFS(Spotplan!$F:$F,Spotplan!$B:$B,Impression!Z$11,Spotplan!$C:$C,Impression!$P13,Spotplan!$A:$A,Impression!$Q$10)</f>
        <v>440000</v>
      </c>
      <c r="AA13" s="174">
        <f>SUMIFS('OTV-广告位'!$E:$E,'OTV-广告位'!$A:$A,Impression!$A13,'OTV-广告位'!$C:$C,Impression!Z$11,'OTV-广告位'!$B:$B,'OTV-广告位'!$B$6)</f>
        <v>492216</v>
      </c>
      <c r="AB13" s="175">
        <f>AA13/Z13</f>
        <v>1.1186727272727273</v>
      </c>
      <c r="AC13" s="174">
        <f>SUMIFS(Spotplan!$F:$F,Spotplan!$B:$B,Impression!AC$11,Spotplan!$C:$C,Impression!$P13,Spotplan!$A:$A,Impression!$AC$10)</f>
        <v>72000</v>
      </c>
      <c r="AD13" s="174">
        <f>SUMIFS('OTT-广告位'!$E:$E,'OTT-广告位'!$C:$C,Impression!AC$11,'OTT-广告位'!$A:$A,Impression!$P13,'OTT-广告位'!$B:$B,'OTT-广告位'!$B$6)</f>
        <v>125520</v>
      </c>
      <c r="AE13" s="175">
        <f>AD13/AC13</f>
        <v>1.7433333333333334</v>
      </c>
      <c r="AF13" s="174">
        <f>SUMIFS(Spotplan!$F:$F,Spotplan!$B:$B,Impression!AF$11,Spotplan!$C:$C,Impression!$P13,Spotplan!$A:$A,Impression!$AC$10)</f>
        <v>448000</v>
      </c>
      <c r="AG13" s="174">
        <f>SUMIFS('OTT-广告位'!$E:$E,'OTT-广告位'!$C:$C,Impression!AF$11,'OTT-广告位'!$A:$A,Impression!$P13,'OTT-广告位'!$B:$B,'OTT-广告位'!$B$6)</f>
        <v>576893</v>
      </c>
      <c r="AH13" s="175">
        <f>AG13/AF13</f>
        <v>1.2877075892857144</v>
      </c>
      <c r="AI13" s="174">
        <f>SUMIFS(Spotplan!$F:$F,Spotplan!$B:$B,Impression!AI$11,Spotplan!$C:$C,Impression!$P13,Spotplan!$A:$A,Impression!$AC$10)</f>
        <v>72000</v>
      </c>
      <c r="AJ13" s="174">
        <f>SUMIFS('OTT-广告位'!$E:$E,'OTT-广告位'!$C:$C,Impression!AI$11,'OTT-广告位'!$A:$A,Impression!$P13,'OTT-广告位'!$B:$B,'OTT-广告位'!$B$6)</f>
        <v>73014</v>
      </c>
      <c r="AK13" s="175">
        <f>AJ13/AI13</f>
        <v>1.0140833333333332</v>
      </c>
      <c r="AL13" s="174">
        <f>SUMIFS(Spotplan!$F:$F,Spotplan!$B:$B,Impression!AL$11,Spotplan!$C:$C,Impression!$P13,Spotplan!$A:$A,Impression!$AC$10)</f>
        <v>72000</v>
      </c>
      <c r="AM13" s="174">
        <f>SUMIFS('OTT-广告位'!$E:$E,'OTT-广告位'!$C:$C,Impression!AL$11,'OTT-广告位'!$A:$A,Impression!$P13,'OTT-广告位'!$B:$B,'OTT-广告位'!$B$6)</f>
        <v>81767</v>
      </c>
      <c r="AN13" s="175">
        <f>AM13/AL13</f>
        <v>1.1356527777777778</v>
      </c>
    </row>
    <row r="14" spans="1:40">
      <c r="A14" s="104" t="s">
        <v>116</v>
      </c>
      <c r="B14" s="104" t="s">
        <v>116</v>
      </c>
      <c r="C14" s="174">
        <f t="shared" si="0"/>
        <v>776000</v>
      </c>
      <c r="D14" s="174">
        <f t="shared" si="1"/>
        <v>964470</v>
      </c>
      <c r="E14" s="175">
        <f t="shared" ref="E14:E33" si="8">D14/C14</f>
        <v>1.2428737113402062</v>
      </c>
      <c r="F14" s="174">
        <f t="shared" si="2"/>
        <v>1600000</v>
      </c>
      <c r="G14" s="174">
        <f t="shared" si="3"/>
        <v>996821</v>
      </c>
      <c r="H14" s="175">
        <f t="shared" ref="H14:H33" si="9">G14/F14</f>
        <v>0.62301312499999995</v>
      </c>
      <c r="I14" s="174">
        <f t="shared" si="4"/>
        <v>688000</v>
      </c>
      <c r="J14" s="174">
        <f t="shared" si="5"/>
        <v>458991</v>
      </c>
      <c r="K14" s="175">
        <f t="shared" ref="K14:K33" si="10">J14/I14</f>
        <v>0.6671380813953488</v>
      </c>
      <c r="L14" s="174">
        <f t="shared" si="6"/>
        <v>224000</v>
      </c>
      <c r="M14" s="174">
        <f t="shared" si="7"/>
        <v>244191</v>
      </c>
      <c r="N14" s="175">
        <f t="shared" ref="N14:N33" si="11">M14/L14</f>
        <v>1.0901383928571429</v>
      </c>
      <c r="P14" s="104" t="s">
        <v>116</v>
      </c>
      <c r="Q14" s="174">
        <f>SUMIFS(Spotplan!$F:$F,Spotplan!$B:$B,Impression!Q$11,Spotplan!$C:$C,Impression!$P14,Spotplan!$A:$A,Impression!$Q$10)</f>
        <v>704000</v>
      </c>
      <c r="R14" s="174">
        <f>SUMIFS('OTV-广告位'!$E:$E,'OTV-广告位'!$A:$A,Impression!$A14,'OTV-广告位'!$C:$C,Impression!Q$11,'OTV-广告位'!$B:$B,'OTV-广告位'!$B$6)</f>
        <v>834527</v>
      </c>
      <c r="S14" s="175">
        <f t="shared" ref="S14:S33" si="12">R14/Q14</f>
        <v>1.1854076704545455</v>
      </c>
      <c r="T14" s="174">
        <f>SUMIFS(Spotplan!$F:$F,Spotplan!$B:$B,Impression!T$11,Spotplan!$C:$C,Impression!$P14,Spotplan!$A:$A,Impression!$Q$10)</f>
        <v>1360000</v>
      </c>
      <c r="U14" s="174">
        <f>SUMIFS('OTV-广告位'!$E:$E,'OTV-广告位'!$A:$A,Impression!$A14,'OTV-广告位'!$C:$C,Impression!T$11,'OTV-广告位'!$B:$B,'OTV-广告位'!$B$6)</f>
        <v>734122</v>
      </c>
      <c r="V14" s="175">
        <f t="shared" ref="V14:V33" si="13">U14/T14</f>
        <v>0.53979558823529417</v>
      </c>
      <c r="W14" s="174">
        <f>SUMIFS(Spotplan!$F:$F,Spotplan!$B:$B,Impression!W$11,Spotplan!$C:$C,Impression!$P14,Spotplan!$A:$A,Impression!$Q$10)</f>
        <v>624000</v>
      </c>
      <c r="X14" s="174">
        <f>SUMIFS('OTV-广告位'!$E:$E,'OTV-广告位'!$A:$A,Impression!$A14,'OTV-广告位'!$C:$C,Impression!W$11,'OTV-广告位'!$B:$B,'OTV-广告位'!$B$6)</f>
        <v>394530</v>
      </c>
      <c r="Y14" s="175">
        <f t="shared" ref="Y14:Y33" si="14">X14/W14</f>
        <v>0.63225961538461539</v>
      </c>
      <c r="Z14" s="174">
        <f>SUMIFS(Spotplan!$F:$F,Spotplan!$B:$B,Impression!Z$11,Spotplan!$C:$C,Impression!$P14,Spotplan!$A:$A,Impression!$Q$10)</f>
        <v>176000</v>
      </c>
      <c r="AA14" s="174">
        <f>SUMIFS('OTV-广告位'!$E:$E,'OTV-广告位'!$A:$A,Impression!$A14,'OTV-广告位'!$C:$C,Impression!Z$11,'OTV-广告位'!$B:$B,'OTV-广告位'!$B$6)</f>
        <v>191140</v>
      </c>
      <c r="AB14" s="175">
        <f t="shared" ref="AB14:AB33" si="15">AA14/Z14</f>
        <v>1.0860227272727272</v>
      </c>
      <c r="AC14" s="174">
        <f>SUMIFS(Spotplan!$F:$F,Spotplan!$B:$B,Impression!AC$11,Spotplan!$C:$C,Impression!$P14,Spotplan!$A:$A,Impression!$AC$10)</f>
        <v>72000</v>
      </c>
      <c r="AD14" s="174">
        <f>SUMIFS('OTT-广告位'!$E:$E,'OTT-广告位'!$C:$C,Impression!AC$11,'OTT-广告位'!$A:$A,Impression!$P14,'OTT-广告位'!$B:$B,'OTT-广告位'!$B$6)</f>
        <v>129943</v>
      </c>
      <c r="AE14" s="175">
        <f t="shared" ref="AE14:AE33" si="16">AD14/AC14</f>
        <v>1.8047638888888888</v>
      </c>
      <c r="AF14" s="174">
        <f>SUMIFS(Spotplan!$F:$F,Spotplan!$B:$B,Impression!AF$11,Spotplan!$C:$C,Impression!$P14,Spotplan!$A:$A,Impression!$AC$10)</f>
        <v>240000</v>
      </c>
      <c r="AG14" s="174">
        <f>SUMIFS('OTT-广告位'!$E:$E,'OTT-广告位'!$C:$C,Impression!AF$11,'OTT-广告位'!$A:$A,Impression!$P14,'OTT-广告位'!$B:$B,'OTT-广告位'!$B$6)</f>
        <v>262699</v>
      </c>
      <c r="AH14" s="175">
        <f t="shared" ref="AH14:AH33" si="17">AG14/AF14</f>
        <v>1.0945791666666667</v>
      </c>
      <c r="AI14" s="174">
        <f>SUMIFS(Spotplan!$F:$F,Spotplan!$B:$B,Impression!AI$11,Spotplan!$C:$C,Impression!$P14,Spotplan!$A:$A,Impression!$AC$10)</f>
        <v>64000</v>
      </c>
      <c r="AJ14" s="174">
        <f>SUMIFS('OTT-广告位'!$E:$E,'OTT-广告位'!$C:$C,Impression!AI$11,'OTT-广告位'!$A:$A,Impression!$P14,'OTT-广告位'!$B:$B,'OTT-广告位'!$B$6)</f>
        <v>64461</v>
      </c>
      <c r="AK14" s="175">
        <f t="shared" ref="AK14:AK41" si="18">AJ14/AI14</f>
        <v>1.007203125</v>
      </c>
      <c r="AL14" s="174">
        <f>SUMIFS(Spotplan!$F:$F,Spotplan!$B:$B,Impression!AL$11,Spotplan!$C:$C,Impression!$P14,Spotplan!$A:$A,Impression!$AC$10)</f>
        <v>48000</v>
      </c>
      <c r="AM14" s="174">
        <f>SUMIFS('OTT-广告位'!$E:$E,'OTT-广告位'!$C:$C,Impression!AL$11,'OTT-广告位'!$A:$A,Impression!$P14,'OTT-广告位'!$B:$B,'OTT-广告位'!$B$6)</f>
        <v>53051</v>
      </c>
      <c r="AN14" s="175">
        <f t="shared" ref="AN14:AN41" si="19">AM14/AL14</f>
        <v>1.1052291666666667</v>
      </c>
    </row>
    <row r="15" spans="1:40">
      <c r="A15" s="104" t="s">
        <v>1</v>
      </c>
      <c r="B15" s="104" t="s">
        <v>1</v>
      </c>
      <c r="C15" s="174">
        <f t="shared" si="0"/>
        <v>2448000</v>
      </c>
      <c r="D15" s="174">
        <f t="shared" si="1"/>
        <v>3010470</v>
      </c>
      <c r="E15" s="175">
        <f t="shared" si="8"/>
        <v>1.2297671568627451</v>
      </c>
      <c r="F15" s="174">
        <f t="shared" si="2"/>
        <v>400000</v>
      </c>
      <c r="G15" s="174">
        <f t="shared" si="3"/>
        <v>668345</v>
      </c>
      <c r="H15" s="175">
        <f t="shared" si="9"/>
        <v>1.6708624999999999</v>
      </c>
      <c r="I15" s="174">
        <f t="shared" si="4"/>
        <v>456000</v>
      </c>
      <c r="J15" s="174">
        <f t="shared" si="5"/>
        <v>451884</v>
      </c>
      <c r="K15" s="175">
        <f t="shared" si="10"/>
        <v>0.99097368421052634</v>
      </c>
      <c r="L15" s="174">
        <f t="shared" si="6"/>
        <v>456000</v>
      </c>
      <c r="M15" s="174">
        <f t="shared" si="7"/>
        <v>497887</v>
      </c>
      <c r="N15" s="175">
        <f t="shared" si="11"/>
        <v>1.0918574561403509</v>
      </c>
      <c r="P15" s="104" t="s">
        <v>1</v>
      </c>
      <c r="Q15" s="174">
        <f>SUMIFS(Spotplan!$F:$F,Spotplan!$B:$B,Impression!Q$11,Spotplan!$C:$C,Impression!$P15,Spotplan!$A:$A,Impression!$Q$10)</f>
        <v>2224000</v>
      </c>
      <c r="R15" s="174">
        <f>SUMIFS('OTV-广告位'!$E:$E,'OTV-广告位'!$A:$A,Impression!$A15,'OTV-广告位'!$C:$C,Impression!Q$11,'OTV-广告位'!$B:$B,'OTV-广告位'!$B$6)</f>
        <v>2673685</v>
      </c>
      <c r="S15" s="175">
        <f t="shared" si="12"/>
        <v>1.2021964928057554</v>
      </c>
      <c r="T15" s="174">
        <f>SUMIFS(Spotplan!$F:$F,Spotplan!$B:$B,Impression!T$11,Spotplan!$C:$C,Impression!$P15,Spotplan!$A:$A,Impression!$Q$10)</f>
        <v>384000</v>
      </c>
      <c r="U15" s="174">
        <f>SUMIFS('OTV-广告位'!$E:$E,'OTV-广告位'!$A:$A,Impression!$A15,'OTV-广告位'!$C:$C,Impression!T$11,'OTV-广告位'!$B:$B,'OTV-广告位'!$B$6)</f>
        <v>637777</v>
      </c>
      <c r="V15" s="175">
        <f t="shared" si="13"/>
        <v>1.6608776041666666</v>
      </c>
      <c r="W15" s="174">
        <f>SUMIFS(Spotplan!$F:$F,Spotplan!$B:$B,Impression!W$11,Spotplan!$C:$C,Impression!$P15,Spotplan!$A:$A,Impression!$Q$10)</f>
        <v>416000</v>
      </c>
      <c r="X15" s="174">
        <f>SUMIFS('OTV-广告位'!$E:$E,'OTV-广告位'!$A:$A,Impression!$A15,'OTV-广告位'!$C:$C,Impression!W$11,'OTV-广告位'!$B:$B,'OTV-广告位'!$B$6)</f>
        <v>411771</v>
      </c>
      <c r="Y15" s="175">
        <f t="shared" si="14"/>
        <v>0.98983413461538461</v>
      </c>
      <c r="Z15" s="174">
        <f>SUMIFS(Spotplan!$F:$F,Spotplan!$B:$B,Impression!Z$11,Spotplan!$C:$C,Impression!$P15,Spotplan!$A:$A,Impression!$Q$10)</f>
        <v>400000</v>
      </c>
      <c r="AA15" s="174">
        <f>SUMIFS('OTV-广告位'!$E:$E,'OTV-广告位'!$A:$A,Impression!$A15,'OTV-广告位'!$C:$C,Impression!Z$11,'OTV-广告位'!$B:$B,'OTV-广告位'!$B$6)</f>
        <v>434707</v>
      </c>
      <c r="AB15" s="175">
        <f t="shared" si="15"/>
        <v>1.0867675000000001</v>
      </c>
      <c r="AC15" s="174">
        <f>SUMIFS(Spotplan!$F:$F,Spotplan!$B:$B,Impression!AC$11,Spotplan!$C:$C,Impression!$P15,Spotplan!$A:$A,Impression!$AC$10)</f>
        <v>224000</v>
      </c>
      <c r="AD15" s="174">
        <f>SUMIFS('OTT-广告位'!$E:$E,'OTT-广告位'!$C:$C,Impression!AC$11,'OTT-广告位'!$A:$A,Impression!$P15,'OTT-广告位'!$B:$B,'OTT-广告位'!$B$6)</f>
        <v>336785</v>
      </c>
      <c r="AE15" s="175">
        <f t="shared" si="16"/>
        <v>1.5035044642857143</v>
      </c>
      <c r="AF15" s="174">
        <f>SUMIFS(Spotplan!$F:$F,Spotplan!$B:$B,Impression!AF$11,Spotplan!$C:$C,Impression!$P15,Spotplan!$A:$A,Impression!$AC$10)</f>
        <v>16000</v>
      </c>
      <c r="AG15" s="174">
        <f>SUMIFS('OTT-广告位'!$E:$E,'OTT-广告位'!$C:$C,Impression!AF$11,'OTT-广告位'!$A:$A,Impression!$P15,'OTT-广告位'!$B:$B,'OTT-广告位'!$B$6)</f>
        <v>30568</v>
      </c>
      <c r="AH15" s="175">
        <f t="shared" si="17"/>
        <v>1.9105000000000001</v>
      </c>
      <c r="AI15" s="174">
        <f>SUMIFS(Spotplan!$F:$F,Spotplan!$B:$B,Impression!AI$11,Spotplan!$C:$C,Impression!$P15,Spotplan!$A:$A,Impression!$AC$10)</f>
        <v>40000</v>
      </c>
      <c r="AJ15" s="174">
        <f>SUMIFS('OTT-广告位'!$E:$E,'OTT-广告位'!$C:$C,Impression!AI$11,'OTT-广告位'!$A:$A,Impression!$P15,'OTT-广告位'!$B:$B,'OTT-广告位'!$B$6)</f>
        <v>40113</v>
      </c>
      <c r="AK15" s="175">
        <f t="shared" si="18"/>
        <v>1.0028250000000001</v>
      </c>
      <c r="AL15" s="174">
        <f>SUMIFS(Spotplan!$F:$F,Spotplan!$B:$B,Impression!AL$11,Spotplan!$C:$C,Impression!$P15,Spotplan!$A:$A,Impression!$AC$10)</f>
        <v>56000</v>
      </c>
      <c r="AM15" s="174">
        <f>SUMIFS('OTT-广告位'!$E:$E,'OTT-广告位'!$C:$C,Impression!AL$11,'OTT-广告位'!$A:$A,Impression!$P15,'OTT-广告位'!$B:$B,'OTT-广告位'!$B$6)</f>
        <v>63180</v>
      </c>
      <c r="AN15" s="175">
        <f t="shared" si="19"/>
        <v>1.1282142857142856</v>
      </c>
    </row>
    <row r="16" spans="1:40">
      <c r="A16" s="104" t="s">
        <v>4</v>
      </c>
      <c r="B16" s="104" t="s">
        <v>4</v>
      </c>
      <c r="C16" s="174">
        <f t="shared" si="0"/>
        <v>2408000</v>
      </c>
      <c r="D16" s="174">
        <f t="shared" si="1"/>
        <v>2973058</v>
      </c>
      <c r="E16" s="175">
        <f t="shared" si="8"/>
        <v>1.2346586378737541</v>
      </c>
      <c r="F16" s="174">
        <f t="shared" si="2"/>
        <v>1496000</v>
      </c>
      <c r="G16" s="174">
        <f t="shared" si="3"/>
        <v>1424800</v>
      </c>
      <c r="H16" s="175">
        <f t="shared" si="9"/>
        <v>0.95240641711229945</v>
      </c>
      <c r="I16" s="174">
        <f t="shared" si="4"/>
        <v>456000</v>
      </c>
      <c r="J16" s="174">
        <f t="shared" si="5"/>
        <v>454191</v>
      </c>
      <c r="K16" s="175">
        <f t="shared" si="10"/>
        <v>0.99603289473684209</v>
      </c>
      <c r="L16" s="174">
        <f t="shared" si="6"/>
        <v>504000</v>
      </c>
      <c r="M16" s="174">
        <f t="shared" si="7"/>
        <v>547264</v>
      </c>
      <c r="N16" s="175">
        <f t="shared" si="11"/>
        <v>1.0858412698412698</v>
      </c>
      <c r="P16" s="104" t="s">
        <v>4</v>
      </c>
      <c r="Q16" s="174">
        <f>SUMIFS(Spotplan!$F:$F,Spotplan!$B:$B,Impression!Q$11,Spotplan!$C:$C,Impression!$P16,Spotplan!$A:$A,Impression!$Q$10)</f>
        <v>2248000</v>
      </c>
      <c r="R16" s="174">
        <f>SUMIFS('OTV-广告位'!$E:$E,'OTV-广告位'!$A:$A,Impression!$A16,'OTV-广告位'!$C:$C,Impression!Q$11,'OTV-广告位'!$B:$B,'OTV-广告位'!$B$6)</f>
        <v>2717015</v>
      </c>
      <c r="S16" s="175">
        <f t="shared" si="12"/>
        <v>1.208636565836299</v>
      </c>
      <c r="T16" s="174">
        <f>SUMIFS(Spotplan!$F:$F,Spotplan!$B:$B,Impression!T$11,Spotplan!$C:$C,Impression!$P16,Spotplan!$A:$A,Impression!$Q$10)</f>
        <v>1456000</v>
      </c>
      <c r="U16" s="174">
        <f>SUMIFS('OTV-广告位'!$E:$E,'OTV-广告位'!$A:$A,Impression!$A16,'OTV-广告位'!$C:$C,Impression!T$11,'OTV-广告位'!$B:$B,'OTV-广告位'!$B$6)</f>
        <v>1378353</v>
      </c>
      <c r="V16" s="175">
        <f t="shared" si="13"/>
        <v>0.94667101648351648</v>
      </c>
      <c r="W16" s="174">
        <f>SUMIFS(Spotplan!$F:$F,Spotplan!$B:$B,Impression!W$11,Spotplan!$C:$C,Impression!$P16,Spotplan!$A:$A,Impression!$Q$10)</f>
        <v>416000</v>
      </c>
      <c r="X16" s="174">
        <f>SUMIFS('OTV-广告位'!$E:$E,'OTV-广告位'!$A:$A,Impression!$A16,'OTV-广告位'!$C:$C,Impression!W$11,'OTV-广告位'!$B:$B,'OTV-广告位'!$B$6)</f>
        <v>413951</v>
      </c>
      <c r="Y16" s="175">
        <f t="shared" si="14"/>
        <v>0.99507451923076928</v>
      </c>
      <c r="Z16" s="174">
        <f>SUMIFS(Spotplan!$F:$F,Spotplan!$B:$B,Impression!Z$11,Spotplan!$C:$C,Impression!$P16,Spotplan!$A:$A,Impression!$Q$10)</f>
        <v>424000</v>
      </c>
      <c r="AA16" s="174">
        <f>SUMIFS('OTV-广告位'!$E:$E,'OTV-广告位'!$A:$A,Impression!$A16,'OTV-广告位'!$C:$C,Impression!Z$11,'OTV-广告位'!$B:$B,'OTV-广告位'!$B$6)</f>
        <v>455612</v>
      </c>
      <c r="AB16" s="175">
        <f t="shared" si="15"/>
        <v>1.074556603773585</v>
      </c>
      <c r="AC16" s="174">
        <f>SUMIFS(Spotplan!$F:$F,Spotplan!$B:$B,Impression!AC$11,Spotplan!$C:$C,Impression!$P16,Spotplan!$A:$A,Impression!$AC$10)</f>
        <v>160000</v>
      </c>
      <c r="AD16" s="174">
        <f>SUMIFS('OTT-广告位'!$E:$E,'OTT-广告位'!$C:$C,Impression!AC$11,'OTT-广告位'!$A:$A,Impression!$P16,'OTT-广告位'!$B:$B,'OTT-广告位'!$B$6)</f>
        <v>256043</v>
      </c>
      <c r="AE16" s="175">
        <f t="shared" si="16"/>
        <v>1.6002687499999999</v>
      </c>
      <c r="AF16" s="174">
        <f>SUMIFS(Spotplan!$F:$F,Spotplan!$B:$B,Impression!AF$11,Spotplan!$C:$C,Impression!$P16,Spotplan!$A:$A,Impression!$AC$10)</f>
        <v>40000</v>
      </c>
      <c r="AG16" s="174">
        <f>SUMIFS('OTT-广告位'!$E:$E,'OTT-广告位'!$C:$C,Impression!AF$11,'OTT-广告位'!$A:$A,Impression!$P16,'OTT-广告位'!$B:$B,'OTT-广告位'!$B$6)</f>
        <v>46447</v>
      </c>
      <c r="AH16" s="175">
        <f t="shared" si="17"/>
        <v>1.1611750000000001</v>
      </c>
      <c r="AI16" s="174">
        <f>SUMIFS(Spotplan!$F:$F,Spotplan!$B:$B,Impression!AI$11,Spotplan!$C:$C,Impression!$P16,Spotplan!$A:$A,Impression!$AC$10)</f>
        <v>40000</v>
      </c>
      <c r="AJ16" s="174">
        <f>SUMIFS('OTT-广告位'!$E:$E,'OTT-广告位'!$C:$C,Impression!AI$11,'OTT-广告位'!$A:$A,Impression!$P16,'OTT-广告位'!$B:$B,'OTT-广告位'!$B$6)</f>
        <v>40240</v>
      </c>
      <c r="AK16" s="175">
        <f t="shared" si="18"/>
        <v>1.006</v>
      </c>
      <c r="AL16" s="174">
        <f>SUMIFS(Spotplan!$F:$F,Spotplan!$B:$B,Impression!AL$11,Spotplan!$C:$C,Impression!$P16,Spotplan!$A:$A,Impression!$AC$10)</f>
        <v>80000</v>
      </c>
      <c r="AM16" s="174">
        <f>SUMIFS('OTT-广告位'!$E:$E,'OTT-广告位'!$C:$C,Impression!AL$11,'OTT-广告位'!$A:$A,Impression!$P16,'OTT-广告位'!$B:$B,'OTT-广告位'!$B$6)</f>
        <v>91652</v>
      </c>
      <c r="AN16" s="175">
        <f t="shared" si="19"/>
        <v>1.1456500000000001</v>
      </c>
    </row>
    <row r="17" spans="1:40">
      <c r="A17" s="104" t="s">
        <v>5</v>
      </c>
      <c r="B17" s="104" t="s">
        <v>5</v>
      </c>
      <c r="C17" s="174">
        <f t="shared" si="0"/>
        <v>944000</v>
      </c>
      <c r="D17" s="174">
        <f t="shared" si="1"/>
        <v>1099619</v>
      </c>
      <c r="E17" s="175">
        <f t="shared" si="8"/>
        <v>1.1648506355932204</v>
      </c>
      <c r="F17" s="174">
        <f t="shared" si="2"/>
        <v>1904000</v>
      </c>
      <c r="G17" s="174">
        <f t="shared" si="3"/>
        <v>1098300</v>
      </c>
      <c r="H17" s="175">
        <f t="shared" si="9"/>
        <v>0.5768382352941176</v>
      </c>
      <c r="I17" s="174">
        <f t="shared" si="4"/>
        <v>248000</v>
      </c>
      <c r="J17" s="174">
        <f t="shared" si="5"/>
        <v>252924</v>
      </c>
      <c r="K17" s="175">
        <f t="shared" si="10"/>
        <v>1.0198548387096775</v>
      </c>
      <c r="L17" s="174">
        <f t="shared" si="6"/>
        <v>552000</v>
      </c>
      <c r="M17" s="174">
        <f t="shared" si="7"/>
        <v>585877</v>
      </c>
      <c r="N17" s="175">
        <f t="shared" si="11"/>
        <v>1.0613713768115942</v>
      </c>
      <c r="P17" s="104" t="s">
        <v>5</v>
      </c>
      <c r="Q17" s="174">
        <f>SUMIFS(Spotplan!$F:$F,Spotplan!$B:$B,Impression!Q$11,Spotplan!$C:$C,Impression!$P17,Spotplan!$A:$A,Impression!$Q$10)</f>
        <v>808000</v>
      </c>
      <c r="R17" s="174">
        <f>SUMIFS('OTV-广告位'!$E:$E,'OTV-广告位'!$A:$A,Impression!$A17,'OTV-广告位'!$C:$C,Impression!Q$11,'OTV-广告位'!$B:$B,'OTV-广告位'!$B$6)</f>
        <v>870277</v>
      </c>
      <c r="S17" s="175">
        <f t="shared" si="12"/>
        <v>1.0770754950495049</v>
      </c>
      <c r="T17" s="174">
        <f>SUMIFS(Spotplan!$F:$F,Spotplan!$B:$B,Impression!T$11,Spotplan!$C:$C,Impression!$P17,Spotplan!$A:$A,Impression!$Q$10)</f>
        <v>1864000</v>
      </c>
      <c r="U17" s="174">
        <f>SUMIFS('OTV-广告位'!$E:$E,'OTV-广告位'!$A:$A,Impression!$A17,'OTV-广告位'!$C:$C,Impression!T$11,'OTV-广告位'!$B:$B,'OTV-广告位'!$B$6)</f>
        <v>1045386</v>
      </c>
      <c r="V17" s="175">
        <f t="shared" si="13"/>
        <v>0.56082939914163088</v>
      </c>
      <c r="W17" s="174">
        <f>SUMIFS(Spotplan!$F:$F,Spotplan!$B:$B,Impression!W$11,Spotplan!$C:$C,Impression!$P17,Spotplan!$A:$A,Impression!$Q$10)</f>
        <v>208000</v>
      </c>
      <c r="X17" s="174">
        <f>SUMIFS('OTV-广告位'!$E:$E,'OTV-广告位'!$A:$A,Impression!$A17,'OTV-广告位'!$C:$C,Impression!W$11,'OTV-广告位'!$B:$B,'OTV-广告位'!$B$6)</f>
        <v>211591</v>
      </c>
      <c r="Y17" s="175">
        <f t="shared" si="14"/>
        <v>1.017264423076923</v>
      </c>
      <c r="Z17" s="174">
        <f>SUMIFS(Spotplan!$F:$F,Spotplan!$B:$B,Impression!Z$11,Spotplan!$C:$C,Impression!$P17,Spotplan!$A:$A,Impression!$Q$10)</f>
        <v>488000</v>
      </c>
      <c r="AA17" s="174">
        <f>SUMIFS('OTV-广告位'!$E:$E,'OTV-广告位'!$A:$A,Impression!$A17,'OTV-广告位'!$C:$C,Impression!Z$11,'OTV-广告位'!$B:$B,'OTV-广告位'!$B$6)</f>
        <v>513710</v>
      </c>
      <c r="AB17" s="175">
        <f t="shared" si="15"/>
        <v>1.0526844262295083</v>
      </c>
      <c r="AC17" s="174">
        <f>SUMIFS(Spotplan!$F:$F,Spotplan!$B:$B,Impression!AC$11,Spotplan!$C:$C,Impression!$P17,Spotplan!$A:$A,Impression!$AC$10)</f>
        <v>136000</v>
      </c>
      <c r="AD17" s="174">
        <f>SUMIFS('OTT-广告位'!$E:$E,'OTT-广告位'!$C:$C,Impression!AC$11,'OTT-广告位'!$A:$A,Impression!$P17,'OTT-广告位'!$B:$B,'OTT-广告位'!$B$6)</f>
        <v>229342</v>
      </c>
      <c r="AE17" s="175">
        <f t="shared" si="16"/>
        <v>1.6863382352941176</v>
      </c>
      <c r="AF17" s="174">
        <f>SUMIFS(Spotplan!$F:$F,Spotplan!$B:$B,Impression!AF$11,Spotplan!$C:$C,Impression!$P17,Spotplan!$A:$A,Impression!$AC$10)</f>
        <v>40000</v>
      </c>
      <c r="AG17" s="174">
        <f>SUMIFS('OTT-广告位'!$E:$E,'OTT-广告位'!$C:$C,Impression!AF$11,'OTT-广告位'!$A:$A,Impression!$P17,'OTT-广告位'!$B:$B,'OTT-广告位'!$B$6)</f>
        <v>52914</v>
      </c>
      <c r="AH17" s="175">
        <f t="shared" si="17"/>
        <v>1.3228500000000001</v>
      </c>
      <c r="AI17" s="174">
        <f>SUMIFS(Spotplan!$F:$F,Spotplan!$B:$B,Impression!AI$11,Spotplan!$C:$C,Impression!$P17,Spotplan!$A:$A,Impression!$AC$10)</f>
        <v>40000</v>
      </c>
      <c r="AJ17" s="174">
        <f>SUMIFS('OTT-广告位'!$E:$E,'OTT-广告位'!$C:$C,Impression!AI$11,'OTT-广告位'!$A:$A,Impression!$P17,'OTT-广告位'!$B:$B,'OTT-广告位'!$B$6)</f>
        <v>41333</v>
      </c>
      <c r="AK17" s="175">
        <f t="shared" si="18"/>
        <v>1.033325</v>
      </c>
      <c r="AL17" s="174">
        <f>SUMIFS(Spotplan!$F:$F,Spotplan!$B:$B,Impression!AL$11,Spotplan!$C:$C,Impression!$P17,Spotplan!$A:$A,Impression!$AC$10)</f>
        <v>64000</v>
      </c>
      <c r="AM17" s="174">
        <f>SUMIFS('OTT-广告位'!$E:$E,'OTT-广告位'!$C:$C,Impression!AL$11,'OTT-广告位'!$A:$A,Impression!$P17,'OTT-广告位'!$B:$B,'OTT-广告位'!$B$6)</f>
        <v>72167</v>
      </c>
      <c r="AN17" s="175">
        <f t="shared" si="19"/>
        <v>1.127609375</v>
      </c>
    </row>
    <row r="18" spans="1:40">
      <c r="A18" s="103" t="s">
        <v>120</v>
      </c>
      <c r="B18" s="103" t="s">
        <v>120</v>
      </c>
      <c r="C18" s="174">
        <f t="shared" si="0"/>
        <v>1992000</v>
      </c>
      <c r="D18" s="174">
        <f t="shared" si="1"/>
        <v>2730084</v>
      </c>
      <c r="E18" s="175">
        <f t="shared" si="8"/>
        <v>1.3705240963855421</v>
      </c>
      <c r="F18" s="174">
        <f t="shared" si="2"/>
        <v>1056000</v>
      </c>
      <c r="G18" s="174">
        <f t="shared" si="3"/>
        <v>1235346</v>
      </c>
      <c r="H18" s="175">
        <f t="shared" si="9"/>
        <v>1.1698352272727273</v>
      </c>
      <c r="I18" s="174">
        <f t="shared" si="4"/>
        <v>640000</v>
      </c>
      <c r="J18" s="174">
        <f t="shared" si="5"/>
        <v>645611</v>
      </c>
      <c r="K18" s="175">
        <f t="shared" si="10"/>
        <v>1.0087671874999999</v>
      </c>
      <c r="L18" s="174">
        <f t="shared" si="6"/>
        <v>352000</v>
      </c>
      <c r="M18" s="174">
        <f t="shared" si="7"/>
        <v>383747</v>
      </c>
      <c r="N18" s="175">
        <f t="shared" si="11"/>
        <v>1.0901903409090909</v>
      </c>
      <c r="P18" s="103" t="s">
        <v>120</v>
      </c>
      <c r="Q18" s="174">
        <f>SUMIFS(Spotplan!$F:$F,Spotplan!$B:$B,Impression!Q$11,Spotplan!$C:$C,Impression!$P18,Spotplan!$A:$A,Impression!$Q$10)</f>
        <v>1848000</v>
      </c>
      <c r="R18" s="174">
        <f>SUMIFS('OTV-广告位'!$E:$E,'OTV-广告位'!$A:$A,Impression!$A18,'OTV-广告位'!$C:$C,Impression!Q$11,'OTV-广告位'!$B:$B,'OTV-广告位'!$B$6)</f>
        <v>2497227</v>
      </c>
      <c r="S18" s="175">
        <f t="shared" si="12"/>
        <v>1.3513133116883116</v>
      </c>
      <c r="T18" s="174">
        <f>SUMIFS(Spotplan!$F:$F,Spotplan!$B:$B,Impression!T$11,Spotplan!$C:$C,Impression!$P18,Spotplan!$A:$A,Impression!$Q$10)</f>
        <v>1024000</v>
      </c>
      <c r="U18" s="174">
        <f>SUMIFS('OTV-广告位'!$E:$E,'OTV-广告位'!$A:$A,Impression!$A18,'OTV-广告位'!$C:$C,Impression!T$11,'OTV-广告位'!$B:$B,'OTV-广告位'!$B$6)</f>
        <v>1199215</v>
      </c>
      <c r="V18" s="175">
        <f t="shared" si="13"/>
        <v>1.1711083984374999</v>
      </c>
      <c r="W18" s="174">
        <f>SUMIFS(Spotplan!$F:$F,Spotplan!$B:$B,Impression!W$11,Spotplan!$C:$C,Impression!$P18,Spotplan!$A:$A,Impression!$Q$10)</f>
        <v>600000</v>
      </c>
      <c r="X18" s="174">
        <f>SUMIFS('OTV-广告位'!$E:$E,'OTV-广告位'!$A:$A,Impression!$A18,'OTV-广告位'!$C:$C,Impression!W$11,'OTV-广告位'!$B:$B,'OTV-广告位'!$B$6)</f>
        <v>605325</v>
      </c>
      <c r="Y18" s="175">
        <f t="shared" si="14"/>
        <v>1.008875</v>
      </c>
      <c r="Z18" s="174">
        <f>SUMIFS(Spotplan!$F:$F,Spotplan!$B:$B,Impression!Z$11,Spotplan!$C:$C,Impression!$P18,Spotplan!$A:$A,Impression!$Q$10)</f>
        <v>280000</v>
      </c>
      <c r="AA18" s="174">
        <f>SUMIFS('OTV-广告位'!$E:$E,'OTV-广告位'!$A:$A,Impression!$A18,'OTV-广告位'!$C:$C,Impression!Z$11,'OTV-广告位'!$B:$B,'OTV-广告位'!$B$6)</f>
        <v>302220</v>
      </c>
      <c r="AB18" s="175">
        <f t="shared" si="15"/>
        <v>1.0793571428571429</v>
      </c>
      <c r="AC18" s="174">
        <f>SUMIFS(Spotplan!$F:$F,Spotplan!$B:$B,Impression!AC$11,Spotplan!$C:$C,Impression!$P18,Spotplan!$A:$A,Impression!$AC$10)</f>
        <v>144000</v>
      </c>
      <c r="AD18" s="174">
        <f>SUMIFS('OTT-广告位'!$E:$E,'OTT-广告位'!$C:$C,Impression!AC$11,'OTT-广告位'!$A:$A,Impression!$P18,'OTT-广告位'!$B:$B,'OTT-广告位'!$B$6)</f>
        <v>232857</v>
      </c>
      <c r="AE18" s="175">
        <f t="shared" si="16"/>
        <v>1.6170625000000001</v>
      </c>
      <c r="AF18" s="174">
        <f>SUMIFS(Spotplan!$F:$F,Spotplan!$B:$B,Impression!AF$11,Spotplan!$C:$C,Impression!$P18,Spotplan!$A:$A,Impression!$AC$10)</f>
        <v>32000</v>
      </c>
      <c r="AG18" s="174">
        <f>SUMIFS('OTT-广告位'!$E:$E,'OTT-广告位'!$C:$C,Impression!AF$11,'OTT-广告位'!$A:$A,Impression!$P18,'OTT-广告位'!$B:$B,'OTT-广告位'!$B$6)</f>
        <v>36131</v>
      </c>
      <c r="AH18" s="175">
        <f t="shared" si="17"/>
        <v>1.12909375</v>
      </c>
      <c r="AI18" s="174">
        <f>SUMIFS(Spotplan!$F:$F,Spotplan!$B:$B,Impression!AI$11,Spotplan!$C:$C,Impression!$P18,Spotplan!$A:$A,Impression!$AC$10)</f>
        <v>40000</v>
      </c>
      <c r="AJ18" s="174">
        <f>SUMIFS('OTT-广告位'!$E:$E,'OTT-广告位'!$C:$C,Impression!AI$11,'OTT-广告位'!$A:$A,Impression!$P18,'OTT-广告位'!$B:$B,'OTT-广告位'!$B$6)</f>
        <v>40286</v>
      </c>
      <c r="AK18" s="175">
        <f t="shared" si="18"/>
        <v>1.00715</v>
      </c>
      <c r="AL18" s="174">
        <f>SUMIFS(Spotplan!$F:$F,Spotplan!$B:$B,Impression!AL$11,Spotplan!$C:$C,Impression!$P18,Spotplan!$A:$A,Impression!$AC$10)</f>
        <v>72000</v>
      </c>
      <c r="AM18" s="174">
        <f>SUMIFS('OTT-广告位'!$E:$E,'OTT-广告位'!$C:$C,Impression!AL$11,'OTT-广告位'!$A:$A,Impression!$P18,'OTT-广告位'!$B:$B,'OTT-广告位'!$B$6)</f>
        <v>81527</v>
      </c>
      <c r="AN18" s="175">
        <f t="shared" si="19"/>
        <v>1.1323194444444444</v>
      </c>
    </row>
    <row r="19" spans="1:40">
      <c r="A19" s="103" t="s">
        <v>121</v>
      </c>
      <c r="B19" s="103" t="s">
        <v>121</v>
      </c>
      <c r="C19" s="174">
        <f t="shared" si="0"/>
        <v>1640000</v>
      </c>
      <c r="D19" s="174">
        <f t="shared" si="1"/>
        <v>1841077</v>
      </c>
      <c r="E19" s="175">
        <f t="shared" si="8"/>
        <v>1.1226079268292684</v>
      </c>
      <c r="F19" s="174">
        <f t="shared" si="2"/>
        <v>1400000</v>
      </c>
      <c r="G19" s="174">
        <f t="shared" si="3"/>
        <v>962037</v>
      </c>
      <c r="H19" s="175">
        <f t="shared" si="9"/>
        <v>0.6871692857142857</v>
      </c>
      <c r="I19" s="174">
        <f t="shared" si="4"/>
        <v>504000</v>
      </c>
      <c r="J19" s="174">
        <f t="shared" si="5"/>
        <v>503076</v>
      </c>
      <c r="K19" s="175">
        <f t="shared" si="10"/>
        <v>0.99816666666666665</v>
      </c>
      <c r="L19" s="174">
        <f t="shared" si="6"/>
        <v>280000</v>
      </c>
      <c r="M19" s="174">
        <f t="shared" si="7"/>
        <v>303671</v>
      </c>
      <c r="N19" s="175">
        <f t="shared" si="11"/>
        <v>1.0845392857142857</v>
      </c>
      <c r="P19" s="103" t="s">
        <v>121</v>
      </c>
      <c r="Q19" s="174">
        <f>SUMIFS(Spotplan!$F:$F,Spotplan!$B:$B,Impression!Q$11,Spotplan!$C:$C,Impression!$P19,Spotplan!$A:$A,Impression!$Q$10)</f>
        <v>1416000</v>
      </c>
      <c r="R19" s="174">
        <f>SUMIFS('OTV-广告位'!$E:$E,'OTV-广告位'!$A:$A,Impression!$A19,'OTV-广告位'!$C:$C,Impression!Q$11,'OTV-广告位'!$B:$B,'OTV-广告位'!$B$6)</f>
        <v>1488814</v>
      </c>
      <c r="S19" s="175">
        <f t="shared" si="12"/>
        <v>1.0514223163841807</v>
      </c>
      <c r="T19" s="174">
        <f>SUMIFS(Spotplan!$F:$F,Spotplan!$B:$B,Impression!T$11,Spotplan!$C:$C,Impression!$P19,Spotplan!$A:$A,Impression!$Q$10)</f>
        <v>1392000</v>
      </c>
      <c r="U19" s="174">
        <f>SUMIFS('OTV-广告位'!$E:$E,'OTV-广告位'!$A:$A,Impression!$A19,'OTV-广告位'!$C:$C,Impression!T$11,'OTV-广告位'!$B:$B,'OTV-广告位'!$B$6)</f>
        <v>944749</v>
      </c>
      <c r="V19" s="175">
        <f t="shared" si="13"/>
        <v>0.67869899425287361</v>
      </c>
      <c r="W19" s="174">
        <f>SUMIFS(Spotplan!$F:$F,Spotplan!$B:$B,Impression!W$11,Spotplan!$C:$C,Impression!$P19,Spotplan!$A:$A,Impression!$Q$10)</f>
        <v>448000</v>
      </c>
      <c r="X19" s="174">
        <f>SUMIFS('OTV-广告位'!$E:$E,'OTV-广告位'!$A:$A,Impression!$A19,'OTV-广告位'!$C:$C,Impression!W$11,'OTV-广告位'!$B:$B,'OTV-广告位'!$B$6)</f>
        <v>446911</v>
      </c>
      <c r="Y19" s="175">
        <f t="shared" si="14"/>
        <v>0.99756919642857145</v>
      </c>
      <c r="Z19" s="174">
        <f>SUMIFS(Spotplan!$F:$F,Spotplan!$B:$B,Impression!Z$11,Spotplan!$C:$C,Impression!$P19,Spotplan!$A:$A,Impression!$Q$10)</f>
        <v>192000</v>
      </c>
      <c r="AA19" s="174">
        <f>SUMIFS('OTV-广告位'!$E:$E,'OTV-广告位'!$A:$A,Impression!$A19,'OTV-广告位'!$C:$C,Impression!Z$11,'OTV-广告位'!$B:$B,'OTV-广告位'!$B$6)</f>
        <v>203651</v>
      </c>
      <c r="AB19" s="175">
        <f t="shared" si="15"/>
        <v>1.0606822916666667</v>
      </c>
      <c r="AC19" s="174">
        <f>SUMIFS(Spotplan!$F:$F,Spotplan!$B:$B,Impression!AC$11,Spotplan!$C:$C,Impression!$P19,Spotplan!$A:$A,Impression!$AC$10)</f>
        <v>224000</v>
      </c>
      <c r="AD19" s="174">
        <f>SUMIFS('OTT-广告位'!$E:$E,'OTT-广告位'!$C:$C,Impression!AC$11,'OTT-广告位'!$A:$A,Impression!$P19,'OTT-广告位'!$B:$B,'OTT-广告位'!$B$6)</f>
        <v>352263</v>
      </c>
      <c r="AE19" s="175">
        <f t="shared" si="16"/>
        <v>1.5726026785714287</v>
      </c>
      <c r="AF19" s="174">
        <f>SUMIFS(Spotplan!$F:$F,Spotplan!$B:$B,Impression!AF$11,Spotplan!$C:$C,Impression!$P19,Spotplan!$A:$A,Impression!$AC$10)</f>
        <v>8000</v>
      </c>
      <c r="AG19" s="174">
        <f>SUMIFS('OTT-广告位'!$E:$E,'OTT-广告位'!$C:$C,Impression!AF$11,'OTT-广告位'!$A:$A,Impression!$P19,'OTT-广告位'!$B:$B,'OTT-广告位'!$B$6)</f>
        <v>17288</v>
      </c>
      <c r="AH19" s="175">
        <f t="shared" si="17"/>
        <v>2.161</v>
      </c>
      <c r="AI19" s="174">
        <f>SUMIFS(Spotplan!$F:$F,Spotplan!$B:$B,Impression!AI$11,Spotplan!$C:$C,Impression!$P19,Spotplan!$A:$A,Impression!$AC$10)</f>
        <v>56000</v>
      </c>
      <c r="AJ19" s="174">
        <f>SUMIFS('OTT-广告位'!$E:$E,'OTT-广告位'!$C:$C,Impression!AI$11,'OTT-广告位'!$A:$A,Impression!$P19,'OTT-广告位'!$B:$B,'OTT-广告位'!$B$6)</f>
        <v>56165</v>
      </c>
      <c r="AK19" s="175">
        <f t="shared" si="18"/>
        <v>1.0029464285714285</v>
      </c>
      <c r="AL19" s="174">
        <f>SUMIFS(Spotplan!$F:$F,Spotplan!$B:$B,Impression!AL$11,Spotplan!$C:$C,Impression!$P19,Spotplan!$A:$A,Impression!$AC$10)</f>
        <v>88000</v>
      </c>
      <c r="AM19" s="174">
        <f>SUMIFS('OTT-广告位'!$E:$E,'OTT-广告位'!$C:$C,Impression!AL$11,'OTT-广告位'!$A:$A,Impression!$P19,'OTT-广告位'!$B:$B,'OTT-广告位'!$B$6)</f>
        <v>100020</v>
      </c>
      <c r="AN19" s="175">
        <f t="shared" si="19"/>
        <v>1.136590909090909</v>
      </c>
    </row>
    <row r="20" spans="1:40">
      <c r="A20" s="103" t="s">
        <v>3</v>
      </c>
      <c r="B20" s="103" t="s">
        <v>3</v>
      </c>
      <c r="C20" s="174">
        <f t="shared" si="0"/>
        <v>1008000</v>
      </c>
      <c r="D20" s="174">
        <f t="shared" si="1"/>
        <v>1065979</v>
      </c>
      <c r="E20" s="175">
        <f t="shared" si="8"/>
        <v>1.0575188492063492</v>
      </c>
      <c r="F20" s="174">
        <f t="shared" si="2"/>
        <v>1296000</v>
      </c>
      <c r="G20" s="174">
        <f t="shared" si="3"/>
        <v>490295</v>
      </c>
      <c r="H20" s="175">
        <f t="shared" si="9"/>
        <v>0.37831404320987655</v>
      </c>
      <c r="I20" s="174">
        <f t="shared" si="4"/>
        <v>232000</v>
      </c>
      <c r="J20" s="174">
        <f t="shared" si="5"/>
        <v>234066</v>
      </c>
      <c r="K20" s="175">
        <f t="shared" si="10"/>
        <v>1.0089051724137932</v>
      </c>
      <c r="L20" s="174">
        <f t="shared" si="6"/>
        <v>240000</v>
      </c>
      <c r="M20" s="174">
        <f t="shared" si="7"/>
        <v>257989</v>
      </c>
      <c r="N20" s="175">
        <f t="shared" si="11"/>
        <v>1.0749541666666667</v>
      </c>
      <c r="P20" s="103" t="s">
        <v>3</v>
      </c>
      <c r="Q20" s="174">
        <f>SUMIFS(Spotplan!$F:$F,Spotplan!$B:$B,Impression!Q$11,Spotplan!$C:$C,Impression!$P20,Spotplan!$A:$A,Impression!$Q$10)</f>
        <v>920000</v>
      </c>
      <c r="R20" s="174">
        <f>SUMIFS('OTV-广告位'!$E:$E,'OTV-广告位'!$A:$A,Impression!$A20,'OTV-广告位'!$C:$C,Impression!Q$11,'OTV-广告位'!$B:$B,'OTV-广告位'!$B$6)</f>
        <v>948723</v>
      </c>
      <c r="S20" s="175">
        <f t="shared" si="12"/>
        <v>1.0312206521739131</v>
      </c>
      <c r="T20" s="174">
        <f>SUMIFS(Spotplan!$F:$F,Spotplan!$B:$B,Impression!T$11,Spotplan!$C:$C,Impression!$P20,Spotplan!$A:$A,Impression!$Q$10)</f>
        <v>1184000</v>
      </c>
      <c r="U20" s="174">
        <f>SUMIFS('OTV-广告位'!$E:$E,'OTV-广告位'!$A:$A,Impression!$A20,'OTV-广告位'!$C:$C,Impression!T$11,'OTV-广告位'!$B:$B,'OTV-广告位'!$B$6)</f>
        <v>379956</v>
      </c>
      <c r="V20" s="175">
        <f t="shared" si="13"/>
        <v>0.32090878378378379</v>
      </c>
      <c r="W20" s="174">
        <f>SUMIFS(Spotplan!$F:$F,Spotplan!$B:$B,Impression!W$11,Spotplan!$C:$C,Impression!$P20,Spotplan!$A:$A,Impression!$Q$10)</f>
        <v>208000</v>
      </c>
      <c r="X20" s="174">
        <f>SUMIFS('OTV-广告位'!$E:$E,'OTV-广告位'!$A:$A,Impression!$A20,'OTV-广告位'!$C:$C,Impression!W$11,'OTV-广告位'!$B:$B,'OTV-广告位'!$B$6)</f>
        <v>209301</v>
      </c>
      <c r="Y20" s="175">
        <f t="shared" si="14"/>
        <v>1.0062548076923077</v>
      </c>
      <c r="Z20" s="174">
        <f>SUMIFS(Spotplan!$F:$F,Spotplan!$B:$B,Impression!Z$11,Spotplan!$C:$C,Impression!$P20,Spotplan!$A:$A,Impression!$Q$10)</f>
        <v>208000</v>
      </c>
      <c r="AA20" s="174">
        <f>SUMIFS('OTV-广告位'!$E:$E,'OTV-广告位'!$A:$A,Impression!$A20,'OTV-广告位'!$C:$C,Impression!Z$11,'OTV-广告位'!$B:$B,'OTV-广告位'!$B$6)</f>
        <v>221194</v>
      </c>
      <c r="AB20" s="175">
        <f t="shared" si="15"/>
        <v>1.0634326923076922</v>
      </c>
      <c r="AC20" s="174">
        <f>SUMIFS(Spotplan!$F:$F,Spotplan!$B:$B,Impression!AC$11,Spotplan!$C:$C,Impression!$P20,Spotplan!$A:$A,Impression!$AC$10)</f>
        <v>88000</v>
      </c>
      <c r="AD20" s="174">
        <f>SUMIFS('OTT-广告位'!$E:$E,'OTT-广告位'!$C:$C,Impression!AC$11,'OTT-广告位'!$A:$A,Impression!$P20,'OTT-广告位'!$B:$B,'OTT-广告位'!$B$6)</f>
        <v>117256</v>
      </c>
      <c r="AE20" s="175">
        <f t="shared" si="16"/>
        <v>1.3324545454545456</v>
      </c>
      <c r="AF20" s="174">
        <f>SUMIFS(Spotplan!$F:$F,Spotplan!$B:$B,Impression!AF$11,Spotplan!$C:$C,Impression!$P20,Spotplan!$A:$A,Impression!$AC$10)</f>
        <v>112000</v>
      </c>
      <c r="AG20" s="174">
        <f>SUMIFS('OTT-广告位'!$E:$E,'OTT-广告位'!$C:$C,Impression!AF$11,'OTT-广告位'!$A:$A,Impression!$P20,'OTT-广告位'!$B:$B,'OTT-广告位'!$B$6)</f>
        <v>110339</v>
      </c>
      <c r="AH20" s="175">
        <f t="shared" si="17"/>
        <v>0.98516964285714281</v>
      </c>
      <c r="AI20" s="174">
        <f>SUMIFS(Spotplan!$F:$F,Spotplan!$B:$B,Impression!AI$11,Spotplan!$C:$C,Impression!$P20,Spotplan!$A:$A,Impression!$AC$10)</f>
        <v>24000</v>
      </c>
      <c r="AJ20" s="174">
        <f>SUMIFS('OTT-广告位'!$E:$E,'OTT-广告位'!$C:$C,Impression!AI$11,'OTT-广告位'!$A:$A,Impression!$P20,'OTT-广告位'!$B:$B,'OTT-广告位'!$B$6)</f>
        <v>24765</v>
      </c>
      <c r="AK20" s="175">
        <f t="shared" si="18"/>
        <v>1.0318750000000001</v>
      </c>
      <c r="AL20" s="174">
        <f>SUMIFS(Spotplan!$F:$F,Spotplan!$B:$B,Impression!AL$11,Spotplan!$C:$C,Impression!$P20,Spotplan!$A:$A,Impression!$AC$10)</f>
        <v>32000</v>
      </c>
      <c r="AM20" s="174">
        <f>SUMIFS('OTT-广告位'!$E:$E,'OTT-广告位'!$C:$C,Impression!AL$11,'OTT-广告位'!$A:$A,Impression!$P20,'OTT-广告位'!$B:$B,'OTT-广告位'!$B$6)</f>
        <v>36795</v>
      </c>
      <c r="AN20" s="175">
        <f t="shared" si="19"/>
        <v>1.1498437500000001</v>
      </c>
    </row>
    <row r="21" spans="1:40">
      <c r="A21" s="103" t="s">
        <v>123</v>
      </c>
      <c r="B21" s="103" t="s">
        <v>123</v>
      </c>
      <c r="C21" s="174">
        <f t="shared" si="0"/>
        <v>1616000</v>
      </c>
      <c r="D21" s="174">
        <f t="shared" si="1"/>
        <v>1806930</v>
      </c>
      <c r="E21" s="175">
        <f t="shared" si="8"/>
        <v>1.1181497524752475</v>
      </c>
      <c r="F21" s="174">
        <f t="shared" si="2"/>
        <v>2440000</v>
      </c>
      <c r="G21" s="174">
        <f t="shared" si="3"/>
        <v>1856763</v>
      </c>
      <c r="H21" s="175">
        <f t="shared" si="9"/>
        <v>0.76096844262295082</v>
      </c>
      <c r="I21" s="174">
        <f t="shared" si="4"/>
        <v>384000</v>
      </c>
      <c r="J21" s="174">
        <f t="shared" si="5"/>
        <v>387803</v>
      </c>
      <c r="K21" s="175">
        <f t="shared" si="10"/>
        <v>1.0099036458333333</v>
      </c>
      <c r="L21" s="174">
        <f t="shared" si="6"/>
        <v>352000</v>
      </c>
      <c r="M21" s="174">
        <f t="shared" si="7"/>
        <v>378712</v>
      </c>
      <c r="N21" s="175">
        <f t="shared" si="11"/>
        <v>1.0758863636363636</v>
      </c>
      <c r="P21" s="103" t="s">
        <v>123</v>
      </c>
      <c r="Q21" s="174">
        <f>SUMIFS(Spotplan!$F:$F,Spotplan!$B:$B,Impression!Q$11,Spotplan!$C:$C,Impression!$P21,Spotplan!$A:$A,Impression!$Q$10)</f>
        <v>1352000</v>
      </c>
      <c r="R21" s="174">
        <f>SUMIFS('OTV-广告位'!$E:$E,'OTV-广告位'!$A:$A,Impression!$A21,'OTV-广告位'!$C:$C,Impression!Q$11,'OTV-广告位'!$B:$B,'OTV-广告位'!$B$6)</f>
        <v>1393502</v>
      </c>
      <c r="S21" s="175">
        <f t="shared" si="12"/>
        <v>1.0306967455621301</v>
      </c>
      <c r="T21" s="174">
        <f>SUMIFS(Spotplan!$F:$F,Spotplan!$B:$B,Impression!T$11,Spotplan!$C:$C,Impression!$P21,Spotplan!$A:$A,Impression!$Q$10)</f>
        <v>2424000</v>
      </c>
      <c r="U21" s="174">
        <f>SUMIFS('OTV-广告位'!$E:$E,'OTV-广告位'!$A:$A,Impression!$A21,'OTV-广告位'!$C:$C,Impression!T$11,'OTV-广告位'!$B:$B,'OTV-广告位'!$B$6)</f>
        <v>1829045</v>
      </c>
      <c r="V21" s="175">
        <f t="shared" si="13"/>
        <v>0.75455651815181524</v>
      </c>
      <c r="W21" s="174">
        <f>SUMIFS(Spotplan!$F:$F,Spotplan!$B:$B,Impression!W$11,Spotplan!$C:$C,Impression!$P21,Spotplan!$A:$A,Impression!$Q$10)</f>
        <v>288000</v>
      </c>
      <c r="X21" s="174">
        <f>SUMIFS('OTV-广告位'!$E:$E,'OTV-广告位'!$A:$A,Impression!$A21,'OTV-广告位'!$C:$C,Impression!W$11,'OTV-广告位'!$B:$B,'OTV-广告位'!$B$6)</f>
        <v>291056</v>
      </c>
      <c r="Y21" s="175">
        <f t="shared" si="14"/>
        <v>1.0106111111111111</v>
      </c>
      <c r="Z21" s="174">
        <f>SUMIFS(Spotplan!$F:$F,Spotplan!$B:$B,Impression!Z$11,Spotplan!$C:$C,Impression!$P21,Spotplan!$A:$A,Impression!$Q$10)</f>
        <v>248000</v>
      </c>
      <c r="AA21" s="174">
        <f>SUMIFS('OTV-广告位'!$E:$E,'OTV-广告位'!$A:$A,Impression!$A21,'OTV-广告位'!$C:$C,Impression!Z$11,'OTV-广告位'!$B:$B,'OTV-广告位'!$B$6)</f>
        <v>260264</v>
      </c>
      <c r="AB21" s="175">
        <f t="shared" si="15"/>
        <v>1.0494516129032259</v>
      </c>
      <c r="AC21" s="174">
        <f>SUMIFS(Spotplan!$F:$F,Spotplan!$B:$B,Impression!AC$11,Spotplan!$C:$C,Impression!$P21,Spotplan!$A:$A,Impression!$AC$10)</f>
        <v>264000</v>
      </c>
      <c r="AD21" s="174">
        <f>SUMIFS('OTT-广告位'!$E:$E,'OTT-广告位'!$C:$C,Impression!AC$11,'OTT-广告位'!$A:$A,Impression!$P21,'OTT-广告位'!$B:$B,'OTT-广告位'!$B$6)</f>
        <v>413428</v>
      </c>
      <c r="AE21" s="175">
        <f t="shared" si="16"/>
        <v>1.5660151515151515</v>
      </c>
      <c r="AF21" s="174">
        <f>SUMIFS(Spotplan!$F:$F,Spotplan!$B:$B,Impression!AF$11,Spotplan!$C:$C,Impression!$P21,Spotplan!$A:$A,Impression!$AC$10)</f>
        <v>16000</v>
      </c>
      <c r="AG21" s="174">
        <f>SUMIFS('OTT-广告位'!$E:$E,'OTT-广告位'!$C:$C,Impression!AF$11,'OTT-广告位'!$A:$A,Impression!$P21,'OTT-广告位'!$B:$B,'OTT-广告位'!$B$6)</f>
        <v>27718</v>
      </c>
      <c r="AH21" s="175">
        <f t="shared" si="17"/>
        <v>1.732375</v>
      </c>
      <c r="AI21" s="174">
        <f>SUMIFS(Spotplan!$F:$F,Spotplan!$B:$B,Impression!AI$11,Spotplan!$C:$C,Impression!$P21,Spotplan!$A:$A,Impression!$AC$10)</f>
        <v>96000</v>
      </c>
      <c r="AJ21" s="174">
        <f>SUMIFS('OTT-广告位'!$E:$E,'OTT-广告位'!$C:$C,Impression!AI$11,'OTT-广告位'!$A:$A,Impression!$P21,'OTT-广告位'!$B:$B,'OTT-广告位'!$B$6)</f>
        <v>96747</v>
      </c>
      <c r="AK21" s="175">
        <f t="shared" si="18"/>
        <v>1.0077812500000001</v>
      </c>
      <c r="AL21" s="174">
        <f>SUMIFS(Spotplan!$F:$F,Spotplan!$B:$B,Impression!AL$11,Spotplan!$C:$C,Impression!$P21,Spotplan!$A:$A,Impression!$AC$10)</f>
        <v>104000</v>
      </c>
      <c r="AM21" s="174">
        <f>SUMIFS('OTT-广告位'!$E:$E,'OTT-广告位'!$C:$C,Impression!AL$11,'OTT-广告位'!$A:$A,Impression!$P21,'OTT-广告位'!$B:$B,'OTT-广告位'!$B$6)</f>
        <v>118448</v>
      </c>
      <c r="AN21" s="175">
        <f t="shared" si="19"/>
        <v>1.1389230769230769</v>
      </c>
    </row>
    <row r="22" spans="1:40">
      <c r="A22" s="103" t="s">
        <v>118</v>
      </c>
      <c r="B22" s="103" t="s">
        <v>118</v>
      </c>
      <c r="C22" s="174">
        <f t="shared" si="0"/>
        <v>760000</v>
      </c>
      <c r="D22" s="174">
        <f t="shared" si="1"/>
        <v>924771</v>
      </c>
      <c r="E22" s="175">
        <f t="shared" si="8"/>
        <v>1.2168039473684211</v>
      </c>
      <c r="F22" s="174">
        <f t="shared" si="2"/>
        <v>504000</v>
      </c>
      <c r="G22" s="174">
        <f t="shared" si="3"/>
        <v>499974</v>
      </c>
      <c r="H22" s="175">
        <f t="shared" si="9"/>
        <v>0.99201190476190482</v>
      </c>
      <c r="I22" s="174">
        <f t="shared" si="4"/>
        <v>128000</v>
      </c>
      <c r="J22" s="174">
        <f t="shared" si="5"/>
        <v>127270</v>
      </c>
      <c r="K22" s="175">
        <f t="shared" si="10"/>
        <v>0.99429687499999997</v>
      </c>
      <c r="L22" s="174">
        <f t="shared" si="6"/>
        <v>168000</v>
      </c>
      <c r="M22" s="174">
        <f t="shared" si="7"/>
        <v>212917</v>
      </c>
      <c r="N22" s="175">
        <f t="shared" si="11"/>
        <v>1.2673630952380952</v>
      </c>
      <c r="P22" s="103" t="s">
        <v>118</v>
      </c>
      <c r="Q22" s="174">
        <f>SUMIFS(Spotplan!$F:$F,Spotplan!$B:$B,Impression!Q$11,Spotplan!$C:$C,Impression!$P22,Spotplan!$A:$A,Impression!$Q$10)</f>
        <v>696000</v>
      </c>
      <c r="R22" s="174">
        <f>SUMIFS('OTV-广告位'!$E:$E,'OTV-广告位'!$A:$A,Impression!$A22,'OTV-广告位'!$C:$C,Impression!Q$11,'OTV-广告位'!$B:$B,'OTV-广告位'!$B$6)</f>
        <v>832249</v>
      </c>
      <c r="S22" s="175">
        <f t="shared" si="12"/>
        <v>1.1957600574712643</v>
      </c>
      <c r="T22" s="174">
        <f>SUMIFS(Spotplan!$F:$F,Spotplan!$B:$B,Impression!T$11,Spotplan!$C:$C,Impression!$P22,Spotplan!$A:$A,Impression!$Q$10)</f>
        <v>496000</v>
      </c>
      <c r="U22" s="174">
        <f>SUMIFS('OTV-广告位'!$E:$E,'OTV-广告位'!$A:$A,Impression!$A22,'OTV-广告位'!$C:$C,Impression!T$11,'OTV-广告位'!$B:$B,'OTV-广告位'!$B$6)</f>
        <v>491916</v>
      </c>
      <c r="V22" s="175">
        <f t="shared" si="13"/>
        <v>0.99176612903225803</v>
      </c>
      <c r="W22" s="174">
        <f>SUMIFS(Spotplan!$F:$F,Spotplan!$B:$B,Impression!W$11,Spotplan!$C:$C,Impression!$P22,Spotplan!$A:$A,Impression!$Q$10)</f>
        <v>112000</v>
      </c>
      <c r="X22" s="174">
        <f>SUMIFS('OTV-广告位'!$E:$E,'OTV-广告位'!$A:$A,Impression!$A22,'OTV-广告位'!$C:$C,Impression!W$11,'OTV-广告位'!$B:$B,'OTV-广告位'!$B$6)</f>
        <v>111260</v>
      </c>
      <c r="Y22" s="175">
        <f t="shared" si="14"/>
        <v>0.99339285714285719</v>
      </c>
      <c r="Z22" s="174">
        <f>SUMIFS(Spotplan!$F:$F,Spotplan!$B:$B,Impression!Z$11,Spotplan!$C:$C,Impression!$P22,Spotplan!$A:$A,Impression!$Q$10)</f>
        <v>144000</v>
      </c>
      <c r="AA22" s="174">
        <f>SUMIFS('OTV-广告位'!$E:$E,'OTV-广告位'!$A:$A,Impression!$A22,'OTV-广告位'!$C:$C,Impression!Z$11,'OTV-广告位'!$B:$B,'OTV-广告位'!$B$6)</f>
        <v>186291</v>
      </c>
      <c r="AB22" s="175">
        <f t="shared" si="15"/>
        <v>1.2936875000000001</v>
      </c>
      <c r="AC22" s="174">
        <f>SUMIFS(Spotplan!$F:$F,Spotplan!$B:$B,Impression!AC$11,Spotplan!$C:$C,Impression!$P22,Spotplan!$A:$A,Impression!$AC$10)</f>
        <v>64000</v>
      </c>
      <c r="AD22" s="174">
        <f>SUMIFS('OTT-广告位'!$E:$E,'OTT-广告位'!$C:$C,Impression!AC$11,'OTT-广告位'!$A:$A,Impression!$P22,'OTT-广告位'!$B:$B,'OTT-广告位'!$B$6)</f>
        <v>92522</v>
      </c>
      <c r="AE22" s="175">
        <f t="shared" si="16"/>
        <v>1.4456562500000001</v>
      </c>
      <c r="AF22" s="174">
        <f>SUMIFS(Spotplan!$F:$F,Spotplan!$B:$B,Impression!AF$11,Spotplan!$C:$C,Impression!$P22,Spotplan!$A:$A,Impression!$AC$10)</f>
        <v>8000</v>
      </c>
      <c r="AG22" s="174">
        <f>SUMIFS('OTT-广告位'!$E:$E,'OTT-广告位'!$C:$C,Impression!AF$11,'OTT-广告位'!$A:$A,Impression!$P22,'OTT-广告位'!$B:$B,'OTT-广告位'!$B$6)</f>
        <v>8058</v>
      </c>
      <c r="AH22" s="175">
        <f t="shared" si="17"/>
        <v>1.00725</v>
      </c>
      <c r="AI22" s="174">
        <f>SUMIFS(Spotplan!$F:$F,Spotplan!$B:$B,Impression!AI$11,Spotplan!$C:$C,Impression!$P22,Spotplan!$A:$A,Impression!$AC$10)</f>
        <v>16000</v>
      </c>
      <c r="AJ22" s="174">
        <f>SUMIFS('OTT-广告位'!$E:$E,'OTT-广告位'!$C:$C,Impression!AI$11,'OTT-广告位'!$A:$A,Impression!$P22,'OTT-广告位'!$B:$B,'OTT-广告位'!$B$6)</f>
        <v>16010</v>
      </c>
      <c r="AK22" s="175">
        <f t="shared" si="18"/>
        <v>1.0006250000000001</v>
      </c>
      <c r="AL22" s="174">
        <f>SUMIFS(Spotplan!$F:$F,Spotplan!$B:$B,Impression!AL$11,Spotplan!$C:$C,Impression!$P22,Spotplan!$A:$A,Impression!$AC$10)</f>
        <v>24000</v>
      </c>
      <c r="AM22" s="174">
        <f>SUMIFS('OTT-广告位'!$E:$E,'OTT-广告位'!$C:$C,Impression!AL$11,'OTT-广告位'!$A:$A,Impression!$P22,'OTT-广告位'!$B:$B,'OTT-广告位'!$B$6)</f>
        <v>26626</v>
      </c>
      <c r="AN22" s="175">
        <f t="shared" si="19"/>
        <v>1.1094166666666667</v>
      </c>
    </row>
    <row r="23" spans="1:40">
      <c r="A23" s="103" t="s">
        <v>126</v>
      </c>
      <c r="B23" s="103" t="s">
        <v>126</v>
      </c>
      <c r="C23" s="174">
        <f t="shared" si="0"/>
        <v>1168000</v>
      </c>
      <c r="D23" s="174">
        <f t="shared" si="1"/>
        <v>1653942</v>
      </c>
      <c r="E23" s="175">
        <f t="shared" si="8"/>
        <v>1.4160462328767123</v>
      </c>
      <c r="F23" s="174">
        <f t="shared" si="2"/>
        <v>640000</v>
      </c>
      <c r="G23" s="174">
        <f t="shared" si="3"/>
        <v>951157</v>
      </c>
      <c r="H23" s="175">
        <f t="shared" si="9"/>
        <v>1.4861828125000001</v>
      </c>
      <c r="I23" s="174">
        <f t="shared" si="4"/>
        <v>208000</v>
      </c>
      <c r="J23" s="174">
        <f t="shared" si="5"/>
        <v>193616</v>
      </c>
      <c r="K23" s="175">
        <f t="shared" si="10"/>
        <v>0.93084615384615388</v>
      </c>
      <c r="L23" s="174">
        <f t="shared" si="6"/>
        <v>288000</v>
      </c>
      <c r="M23" s="174">
        <f t="shared" si="7"/>
        <v>384885</v>
      </c>
      <c r="N23" s="175">
        <f t="shared" si="11"/>
        <v>1.33640625</v>
      </c>
      <c r="P23" s="103" t="s">
        <v>126</v>
      </c>
      <c r="Q23" s="174">
        <f>SUMIFS(Spotplan!$F:$F,Spotplan!$B:$B,Impression!Q$11,Spotplan!$C:$C,Impression!$P23,Spotplan!$A:$A,Impression!$Q$10)</f>
        <v>1080000</v>
      </c>
      <c r="R23" s="174">
        <f>SUMIFS('OTV-广告位'!$E:$E,'OTV-广告位'!$A:$A,Impression!$A23,'OTV-广告位'!$C:$C,Impression!Q$11,'OTV-广告位'!$B:$B,'OTV-广告位'!$B$6)</f>
        <v>1507476</v>
      </c>
      <c r="S23" s="175">
        <f t="shared" si="12"/>
        <v>1.3958111111111111</v>
      </c>
      <c r="T23" s="174">
        <f>SUMIFS(Spotplan!$F:$F,Spotplan!$B:$B,Impression!T$11,Spotplan!$C:$C,Impression!$P23,Spotplan!$A:$A,Impression!$Q$10)</f>
        <v>576000</v>
      </c>
      <c r="U23" s="174">
        <f>SUMIFS('OTV-广告位'!$E:$E,'OTV-广告位'!$A:$A,Impression!$A23,'OTV-广告位'!$C:$C,Impression!T$11,'OTV-广告位'!$B:$B,'OTV-广告位'!$B$6)</f>
        <v>887401</v>
      </c>
      <c r="V23" s="175">
        <f t="shared" si="13"/>
        <v>1.540626736111111</v>
      </c>
      <c r="W23" s="174">
        <f>SUMIFS(Spotplan!$F:$F,Spotplan!$B:$B,Impression!W$11,Spotplan!$C:$C,Impression!$P23,Spotplan!$A:$A,Impression!$Q$10)</f>
        <v>176000</v>
      </c>
      <c r="X23" s="174">
        <f>SUMIFS('OTV-广告位'!$E:$E,'OTV-广告位'!$A:$A,Impression!$A23,'OTV-广告位'!$C:$C,Impression!W$11,'OTV-广告位'!$B:$B,'OTV-广告位'!$B$6)</f>
        <v>161359</v>
      </c>
      <c r="Y23" s="175">
        <f t="shared" si="14"/>
        <v>0.91681250000000003</v>
      </c>
      <c r="Z23" s="174">
        <f>SUMIFS(Spotplan!$F:$F,Spotplan!$B:$B,Impression!Z$11,Spotplan!$C:$C,Impression!$P23,Spotplan!$A:$A,Impression!$Q$10)</f>
        <v>248000</v>
      </c>
      <c r="AA23" s="174">
        <f>SUMIFS('OTV-广告位'!$E:$E,'OTV-广告位'!$A:$A,Impression!$A23,'OTV-广告位'!$C:$C,Impression!Z$11,'OTV-广告位'!$B:$B,'OTV-广告位'!$B$6)</f>
        <v>340268</v>
      </c>
      <c r="AB23" s="175">
        <f t="shared" si="15"/>
        <v>1.3720483870967741</v>
      </c>
      <c r="AC23" s="174">
        <f>SUMIFS(Spotplan!$F:$F,Spotplan!$B:$B,Impression!AC$11,Spotplan!$C:$C,Impression!$P23,Spotplan!$A:$A,Impression!$AC$10)</f>
        <v>88000</v>
      </c>
      <c r="AD23" s="174">
        <f>SUMIFS('OTT-广告位'!$E:$E,'OTT-广告位'!$C:$C,Impression!AC$11,'OTT-广告位'!$A:$A,Impression!$P23,'OTT-广告位'!$B:$B,'OTT-广告位'!$B$6)</f>
        <v>146466</v>
      </c>
      <c r="AE23" s="175">
        <f t="shared" si="16"/>
        <v>1.6643863636363636</v>
      </c>
      <c r="AF23" s="174">
        <f>SUMIFS(Spotplan!$F:$F,Spotplan!$B:$B,Impression!AF$11,Spotplan!$C:$C,Impression!$P23,Spotplan!$A:$A,Impression!$AC$10)</f>
        <v>64000</v>
      </c>
      <c r="AG23" s="174">
        <f>SUMIFS('OTT-广告位'!$E:$E,'OTT-广告位'!$C:$C,Impression!AF$11,'OTT-广告位'!$A:$A,Impression!$P23,'OTT-广告位'!$B:$B,'OTT-广告位'!$B$6)</f>
        <v>63756</v>
      </c>
      <c r="AH23" s="175">
        <f t="shared" si="17"/>
        <v>0.9961875</v>
      </c>
      <c r="AI23" s="174">
        <f>SUMIFS(Spotplan!$F:$F,Spotplan!$B:$B,Impression!AI$11,Spotplan!$C:$C,Impression!$P23,Spotplan!$A:$A,Impression!$AC$10)</f>
        <v>32000</v>
      </c>
      <c r="AJ23" s="174">
        <f>SUMIFS('OTT-广告位'!$E:$E,'OTT-广告位'!$C:$C,Impression!AI$11,'OTT-广告位'!$A:$A,Impression!$P23,'OTT-广告位'!$B:$B,'OTT-广告位'!$B$6)</f>
        <v>32257</v>
      </c>
      <c r="AK23" s="175">
        <f t="shared" si="18"/>
        <v>1.0080312499999999</v>
      </c>
      <c r="AL23" s="174">
        <f>SUMIFS(Spotplan!$F:$F,Spotplan!$B:$B,Impression!AL$11,Spotplan!$C:$C,Impression!$P23,Spotplan!$A:$A,Impression!$AC$10)</f>
        <v>40000</v>
      </c>
      <c r="AM23" s="174">
        <f>SUMIFS('OTT-广告位'!$E:$E,'OTT-广告位'!$C:$C,Impression!AL$11,'OTT-广告位'!$A:$A,Impression!$P23,'OTT-广告位'!$B:$B,'OTT-广告位'!$B$6)</f>
        <v>44617</v>
      </c>
      <c r="AN23" s="175">
        <f t="shared" si="19"/>
        <v>1.1154250000000001</v>
      </c>
    </row>
    <row r="24" spans="1:40">
      <c r="A24" s="103" t="s">
        <v>0</v>
      </c>
      <c r="B24" s="103" t="s">
        <v>0</v>
      </c>
      <c r="C24" s="174">
        <f t="shared" si="0"/>
        <v>1680000</v>
      </c>
      <c r="D24" s="174">
        <f t="shared" si="1"/>
        <v>2201995</v>
      </c>
      <c r="E24" s="175">
        <f t="shared" si="8"/>
        <v>1.3107113095238094</v>
      </c>
      <c r="F24" s="174">
        <f t="shared" si="2"/>
        <v>512000</v>
      </c>
      <c r="G24" s="174">
        <f t="shared" si="3"/>
        <v>558403</v>
      </c>
      <c r="H24" s="175">
        <f t="shared" si="9"/>
        <v>1.090630859375</v>
      </c>
      <c r="I24" s="174">
        <f t="shared" si="4"/>
        <v>264000</v>
      </c>
      <c r="J24" s="174">
        <f t="shared" si="5"/>
        <v>248373</v>
      </c>
      <c r="K24" s="175">
        <f t="shared" si="10"/>
        <v>0.94080681818181822</v>
      </c>
      <c r="L24" s="174">
        <f t="shared" si="6"/>
        <v>368000</v>
      </c>
      <c r="M24" s="174">
        <f t="shared" si="7"/>
        <v>402941</v>
      </c>
      <c r="N24" s="175">
        <f t="shared" si="11"/>
        <v>1.0949483695652173</v>
      </c>
      <c r="P24" s="103" t="s">
        <v>0</v>
      </c>
      <c r="Q24" s="174">
        <f>SUMIFS(Spotplan!$F:$F,Spotplan!$B:$B,Impression!Q$11,Spotplan!$C:$C,Impression!$P24,Spotplan!$A:$A,Impression!$Q$10)</f>
        <v>1504000</v>
      </c>
      <c r="R24" s="174">
        <f>SUMIFS('OTV-广告位'!$E:$E,'OTV-广告位'!$A:$A,Impression!$A24,'OTV-广告位'!$C:$C,Impression!Q$11,'OTV-广告位'!$B:$B,'OTV-广告位'!$B$6)</f>
        <v>1988312</v>
      </c>
      <c r="S24" s="175">
        <f t="shared" si="12"/>
        <v>1.3220159574468084</v>
      </c>
      <c r="T24" s="174">
        <f>SUMIFS(Spotplan!$F:$F,Spotplan!$B:$B,Impression!T$11,Spotplan!$C:$C,Impression!$P24,Spotplan!$A:$A,Impression!$Q$10)</f>
        <v>488000</v>
      </c>
      <c r="U24" s="174">
        <f>SUMIFS('OTV-广告位'!$E:$E,'OTV-广告位'!$A:$A,Impression!$A24,'OTV-广告位'!$C:$C,Impression!T$11,'OTV-广告位'!$B:$B,'OTV-广告位'!$B$6)</f>
        <v>534445</v>
      </c>
      <c r="V24" s="175">
        <f t="shared" si="13"/>
        <v>1.095174180327869</v>
      </c>
      <c r="W24" s="174">
        <f>SUMIFS(Spotplan!$F:$F,Spotplan!$B:$B,Impression!W$11,Spotplan!$C:$C,Impression!$P24,Spotplan!$A:$A,Impression!$Q$10)</f>
        <v>224000</v>
      </c>
      <c r="X24" s="174">
        <f>SUMIFS('OTV-广告位'!$E:$E,'OTV-广告位'!$A:$A,Impression!$A24,'OTV-广告位'!$C:$C,Impression!W$11,'OTV-广告位'!$B:$B,'OTV-广告位'!$B$6)</f>
        <v>208148</v>
      </c>
      <c r="Y24" s="175">
        <f t="shared" si="14"/>
        <v>0.92923214285714284</v>
      </c>
      <c r="Z24" s="174">
        <f>SUMIFS(Spotplan!$F:$F,Spotplan!$B:$B,Impression!Z$11,Spotplan!$C:$C,Impression!$P24,Spotplan!$A:$A,Impression!$Q$10)</f>
        <v>312000</v>
      </c>
      <c r="AA24" s="174">
        <f>SUMIFS('OTV-广告位'!$E:$E,'OTV-广告位'!$A:$A,Impression!$A24,'OTV-广告位'!$C:$C,Impression!Z$11,'OTV-广告位'!$B:$B,'OTV-广告位'!$B$6)</f>
        <v>340542</v>
      </c>
      <c r="AB24" s="175">
        <f t="shared" si="15"/>
        <v>1.0914807692307693</v>
      </c>
      <c r="AC24" s="174">
        <f>SUMIFS(Spotplan!$F:$F,Spotplan!$B:$B,Impression!AC$11,Spotplan!$C:$C,Impression!$P24,Spotplan!$A:$A,Impression!$AC$10)</f>
        <v>176000</v>
      </c>
      <c r="AD24" s="174">
        <f>SUMIFS('OTT-广告位'!$E:$E,'OTT-广告位'!$C:$C,Impression!AC$11,'OTT-广告位'!$A:$A,Impression!$P24,'OTT-广告位'!$B:$B,'OTT-广告位'!$B$6)</f>
        <v>213683</v>
      </c>
      <c r="AE24" s="175">
        <f t="shared" si="16"/>
        <v>1.2141079545454545</v>
      </c>
      <c r="AF24" s="174">
        <f>SUMIFS(Spotplan!$F:$F,Spotplan!$B:$B,Impression!AF$11,Spotplan!$C:$C,Impression!$P24,Spotplan!$A:$A,Impression!$AC$10)</f>
        <v>24000</v>
      </c>
      <c r="AG24" s="174">
        <f>SUMIFS('OTT-广告位'!$E:$E,'OTT-广告位'!$C:$C,Impression!AF$11,'OTT-广告位'!$A:$A,Impression!$P24,'OTT-广告位'!$B:$B,'OTT-广告位'!$B$6)</f>
        <v>23958</v>
      </c>
      <c r="AH24" s="175">
        <f t="shared" si="17"/>
        <v>0.99824999999999997</v>
      </c>
      <c r="AI24" s="174">
        <f>SUMIFS(Spotplan!$F:$F,Spotplan!$B:$B,Impression!AI$11,Spotplan!$C:$C,Impression!$P24,Spotplan!$A:$A,Impression!$AC$10)</f>
        <v>40000</v>
      </c>
      <c r="AJ24" s="174">
        <f>SUMIFS('OTT-广告位'!$E:$E,'OTT-广告位'!$C:$C,Impression!AI$11,'OTT-广告位'!$A:$A,Impression!$P24,'OTT-广告位'!$B:$B,'OTT-广告位'!$B$6)</f>
        <v>40225</v>
      </c>
      <c r="AK24" s="175">
        <f t="shared" si="18"/>
        <v>1.005625</v>
      </c>
      <c r="AL24" s="174">
        <f>SUMIFS(Spotplan!$F:$F,Spotplan!$B:$B,Impression!AL$11,Spotplan!$C:$C,Impression!$P24,Spotplan!$A:$A,Impression!$AC$10)</f>
        <v>56000</v>
      </c>
      <c r="AM24" s="174">
        <f>SUMIFS('OTT-广告位'!$E:$E,'OTT-广告位'!$C:$C,Impression!AL$11,'OTT-广告位'!$A:$A,Impression!$P24,'OTT-广告位'!$B:$B,'OTT-广告位'!$B$6)</f>
        <v>62399</v>
      </c>
      <c r="AN24" s="175">
        <f t="shared" si="19"/>
        <v>1.114267857142857</v>
      </c>
    </row>
    <row r="25" spans="1:40">
      <c r="A25" s="103" t="s">
        <v>209</v>
      </c>
      <c r="B25" s="103" t="s">
        <v>209</v>
      </c>
      <c r="C25" s="174">
        <f t="shared" si="0"/>
        <v>648000</v>
      </c>
      <c r="D25" s="174">
        <f t="shared" si="1"/>
        <v>811425</v>
      </c>
      <c r="E25" s="175">
        <f t="shared" si="8"/>
        <v>1.252199074074074</v>
      </c>
      <c r="F25" s="174">
        <f t="shared" si="2"/>
        <v>1304000</v>
      </c>
      <c r="G25" s="174">
        <f t="shared" si="3"/>
        <v>617378</v>
      </c>
      <c r="H25" s="175">
        <f t="shared" si="9"/>
        <v>0.4734493865030675</v>
      </c>
      <c r="I25" s="174">
        <f t="shared" si="4"/>
        <v>184000</v>
      </c>
      <c r="J25" s="174">
        <f t="shared" si="5"/>
        <v>185238</v>
      </c>
      <c r="K25" s="175">
        <f t="shared" si="10"/>
        <v>1.0067282608695651</v>
      </c>
      <c r="L25" s="174">
        <f t="shared" si="6"/>
        <v>184000</v>
      </c>
      <c r="M25" s="174">
        <f t="shared" si="7"/>
        <v>195752</v>
      </c>
      <c r="N25" s="175">
        <f t="shared" si="11"/>
        <v>1.0638695652173913</v>
      </c>
      <c r="P25" s="103" t="s">
        <v>209</v>
      </c>
      <c r="Q25" s="174">
        <f>SUMIFS(Spotplan!$F:$F,Spotplan!$B:$B,Impression!Q$11,Spotplan!$C:$C,Impression!$P25,Spotplan!$A:$A,Impression!$Q$10)</f>
        <v>560000</v>
      </c>
      <c r="R25" s="174">
        <f>SUMIFS('OTV-广告位'!$E:$E,'OTV-广告位'!$A:$A,Impression!$A25,'OTV-广告位'!$C:$C,Impression!Q$11,'OTV-广告位'!$B:$B,'OTV-广告位'!$B$6)</f>
        <v>666329</v>
      </c>
      <c r="S25" s="175">
        <f t="shared" si="12"/>
        <v>1.1898732142857142</v>
      </c>
      <c r="T25" s="174">
        <f>SUMIFS(Spotplan!$F:$F,Spotplan!$B:$B,Impression!T$11,Spotplan!$C:$C,Impression!$P25,Spotplan!$A:$A,Impression!$Q$10)</f>
        <v>1296000</v>
      </c>
      <c r="U25" s="174">
        <f>SUMIFS('OTV-广告位'!$E:$E,'OTV-广告位'!$A:$A,Impression!$A25,'OTV-广告位'!$C:$C,Impression!T$11,'OTV-广告位'!$B:$B,'OTV-广告位'!$B$6)</f>
        <v>609316</v>
      </c>
      <c r="V25" s="175">
        <f t="shared" si="13"/>
        <v>0.47015123456790126</v>
      </c>
      <c r="W25" s="174">
        <f>SUMIFS(Spotplan!$F:$F,Spotplan!$B:$B,Impression!W$11,Spotplan!$C:$C,Impression!$P25,Spotplan!$A:$A,Impression!$Q$10)</f>
        <v>152000</v>
      </c>
      <c r="X25" s="174">
        <f>SUMIFS('OTV-广告位'!$E:$E,'OTV-广告位'!$A:$A,Impression!$A25,'OTV-广告位'!$C:$C,Impression!W$11,'OTV-广告位'!$B:$B,'OTV-广告位'!$B$6)</f>
        <v>153015</v>
      </c>
      <c r="Y25" s="175">
        <f t="shared" si="14"/>
        <v>1.0066776315789474</v>
      </c>
      <c r="Z25" s="174">
        <f>SUMIFS(Spotplan!$F:$F,Spotplan!$B:$B,Impression!Z$11,Spotplan!$C:$C,Impression!$P25,Spotplan!$A:$A,Impression!$Q$10)</f>
        <v>144000</v>
      </c>
      <c r="AA25" s="174">
        <f>SUMIFS('OTV-广告位'!$E:$E,'OTV-广告位'!$A:$A,Impression!$A25,'OTV-广告位'!$C:$C,Impression!Z$11,'OTV-广告位'!$B:$B,'OTV-广告位'!$B$6)</f>
        <v>149987</v>
      </c>
      <c r="AB25" s="175">
        <f t="shared" si="15"/>
        <v>1.0415763888888889</v>
      </c>
      <c r="AC25" s="174">
        <f>SUMIFS(Spotplan!$F:$F,Spotplan!$B:$B,Impression!AC$11,Spotplan!$C:$C,Impression!$P25,Spotplan!$A:$A,Impression!$AC$10)</f>
        <v>88000</v>
      </c>
      <c r="AD25" s="174">
        <f>SUMIFS('OTT-广告位'!$E:$E,'OTT-广告位'!$C:$C,Impression!AC$11,'OTT-广告位'!$A:$A,Impression!$P25,'OTT-广告位'!$B:$B,'OTT-广告位'!$B$6)</f>
        <v>145096</v>
      </c>
      <c r="AE25" s="175">
        <f t="shared" si="16"/>
        <v>1.6488181818181817</v>
      </c>
      <c r="AF25" s="174">
        <f>SUMIFS(Spotplan!$F:$F,Spotplan!$B:$B,Impression!AF$11,Spotplan!$C:$C,Impression!$P25,Spotplan!$A:$A,Impression!$AC$10)</f>
        <v>8000</v>
      </c>
      <c r="AG25" s="174">
        <f>SUMIFS('OTT-广告位'!$E:$E,'OTT-广告位'!$C:$C,Impression!AF$11,'OTT-广告位'!$A:$A,Impression!$P25,'OTT-广告位'!$B:$B,'OTT-广告位'!$B$6)</f>
        <v>8062</v>
      </c>
      <c r="AH25" s="175">
        <f t="shared" si="17"/>
        <v>1.0077499999999999</v>
      </c>
      <c r="AI25" s="174">
        <f>SUMIFS(Spotplan!$F:$F,Spotplan!$B:$B,Impression!AI$11,Spotplan!$C:$C,Impression!$P25,Spotplan!$A:$A,Impression!$AC$10)</f>
        <v>32000</v>
      </c>
      <c r="AJ25" s="174">
        <f>SUMIFS('OTT-广告位'!$E:$E,'OTT-广告位'!$C:$C,Impression!AI$11,'OTT-广告位'!$A:$A,Impression!$P25,'OTT-广告位'!$B:$B,'OTT-广告位'!$B$6)</f>
        <v>32223</v>
      </c>
      <c r="AK25" s="175">
        <f t="shared" si="18"/>
        <v>1.00696875</v>
      </c>
      <c r="AL25" s="174">
        <f>SUMIFS(Spotplan!$F:$F,Spotplan!$B:$B,Impression!AL$11,Spotplan!$C:$C,Impression!$P25,Spotplan!$A:$A,Impression!$AC$10)</f>
        <v>40000</v>
      </c>
      <c r="AM25" s="174">
        <f>SUMIFS('OTT-广告位'!$E:$E,'OTT-广告位'!$C:$C,Impression!AL$11,'OTT-广告位'!$A:$A,Impression!$P25,'OTT-广告位'!$B:$B,'OTT-广告位'!$B$6)</f>
        <v>45765</v>
      </c>
      <c r="AN25" s="175">
        <f t="shared" si="19"/>
        <v>1.1441250000000001</v>
      </c>
    </row>
    <row r="26" spans="1:40">
      <c r="A26" s="103" t="s">
        <v>130</v>
      </c>
      <c r="B26" s="103" t="s">
        <v>130</v>
      </c>
      <c r="C26" s="174">
        <f t="shared" si="0"/>
        <v>1592000</v>
      </c>
      <c r="D26" s="174">
        <f t="shared" si="1"/>
        <v>1977450</v>
      </c>
      <c r="E26" s="175">
        <f t="shared" si="8"/>
        <v>1.2421168341708542</v>
      </c>
      <c r="F26" s="174">
        <f t="shared" si="2"/>
        <v>1200000</v>
      </c>
      <c r="G26" s="174">
        <f t="shared" si="3"/>
        <v>1923651</v>
      </c>
      <c r="H26" s="175">
        <f t="shared" si="9"/>
        <v>1.6030424999999999</v>
      </c>
      <c r="I26" s="174">
        <f t="shared" si="4"/>
        <v>352000</v>
      </c>
      <c r="J26" s="174">
        <f t="shared" si="5"/>
        <v>352931</v>
      </c>
      <c r="K26" s="175">
        <f t="shared" si="10"/>
        <v>1.0026448863636364</v>
      </c>
      <c r="L26" s="174">
        <f t="shared" si="6"/>
        <v>424000</v>
      </c>
      <c r="M26" s="174">
        <f t="shared" si="7"/>
        <v>456767</v>
      </c>
      <c r="N26" s="175">
        <f t="shared" si="11"/>
        <v>1.0772806603773586</v>
      </c>
      <c r="P26" s="103" t="s">
        <v>130</v>
      </c>
      <c r="Q26" s="174">
        <f>SUMIFS(Spotplan!$F:$F,Spotplan!$B:$B,Impression!Q$11,Spotplan!$C:$C,Impression!$P26,Spotplan!$A:$A,Impression!$Q$10)</f>
        <v>1464000</v>
      </c>
      <c r="R26" s="174">
        <f>SUMIFS('OTV-广告位'!$E:$E,'OTV-广告位'!$A:$A,Impression!$A26,'OTV-广告位'!$C:$C,Impression!Q$11,'OTV-广告位'!$B:$B,'OTV-广告位'!$B$6)</f>
        <v>1773720</v>
      </c>
      <c r="S26" s="175">
        <f t="shared" si="12"/>
        <v>1.2115573770491803</v>
      </c>
      <c r="T26" s="174">
        <f>SUMIFS(Spotplan!$F:$F,Spotplan!$B:$B,Impression!T$11,Spotplan!$C:$C,Impression!$P26,Spotplan!$A:$A,Impression!$Q$10)</f>
        <v>1144000</v>
      </c>
      <c r="U26" s="174">
        <f>SUMIFS('OTV-广告位'!$E:$E,'OTV-广告位'!$A:$A,Impression!$A26,'OTV-广告位'!$C:$C,Impression!T$11,'OTV-广告位'!$B:$B,'OTV-广告位'!$B$6)</f>
        <v>1868108</v>
      </c>
      <c r="V26" s="175">
        <f t="shared" si="13"/>
        <v>1.6329615384615384</v>
      </c>
      <c r="W26" s="174">
        <f>SUMIFS(Spotplan!$F:$F,Spotplan!$B:$B,Impression!W$11,Spotplan!$C:$C,Impression!$P26,Spotplan!$A:$A,Impression!$Q$10)</f>
        <v>320000</v>
      </c>
      <c r="X26" s="174">
        <f>SUMIFS('OTV-广告位'!$E:$E,'OTV-广告位'!$A:$A,Impression!$A26,'OTV-广告位'!$C:$C,Impression!W$11,'OTV-广告位'!$B:$B,'OTV-广告位'!$B$6)</f>
        <v>320683</v>
      </c>
      <c r="Y26" s="175">
        <f t="shared" si="14"/>
        <v>1.002134375</v>
      </c>
      <c r="Z26" s="174">
        <f>SUMIFS(Spotplan!$F:$F,Spotplan!$B:$B,Impression!Z$11,Spotplan!$C:$C,Impression!$P26,Spotplan!$A:$A,Impression!$Q$10)</f>
        <v>368000</v>
      </c>
      <c r="AA26" s="174">
        <f>SUMIFS('OTV-广告位'!$E:$E,'OTV-广告位'!$A:$A,Impression!$A26,'OTV-广告位'!$C:$C,Impression!Z$11,'OTV-广告位'!$B:$B,'OTV-广告位'!$B$6)</f>
        <v>392374</v>
      </c>
      <c r="AB26" s="175">
        <f t="shared" si="15"/>
        <v>1.0662336956521739</v>
      </c>
      <c r="AC26" s="174">
        <f>SUMIFS(Spotplan!$F:$F,Spotplan!$B:$B,Impression!AC$11,Spotplan!$C:$C,Impression!$P26,Spotplan!$A:$A,Impression!$AC$10)</f>
        <v>128000</v>
      </c>
      <c r="AD26" s="174">
        <f>SUMIFS('OTT-广告位'!$E:$E,'OTT-广告位'!$C:$C,Impression!AC$11,'OTT-广告位'!$A:$A,Impression!$P26,'OTT-广告位'!$B:$B,'OTT-广告位'!$B$6)</f>
        <v>203730</v>
      </c>
      <c r="AE26" s="175">
        <f t="shared" si="16"/>
        <v>1.5916406249999999</v>
      </c>
      <c r="AF26" s="174">
        <f>SUMIFS(Spotplan!$F:$F,Spotplan!$B:$B,Impression!AF$11,Spotplan!$C:$C,Impression!$P26,Spotplan!$A:$A,Impression!$AC$10)</f>
        <v>56000</v>
      </c>
      <c r="AG26" s="174">
        <f>SUMIFS('OTT-广告位'!$E:$E,'OTT-广告位'!$C:$C,Impression!AF$11,'OTT-广告位'!$A:$A,Impression!$P26,'OTT-广告位'!$B:$B,'OTT-广告位'!$B$6)</f>
        <v>55543</v>
      </c>
      <c r="AH26" s="175">
        <f t="shared" si="17"/>
        <v>0.9918392857142857</v>
      </c>
      <c r="AI26" s="174">
        <f>SUMIFS(Spotplan!$F:$F,Spotplan!$B:$B,Impression!AI$11,Spotplan!$C:$C,Impression!$P26,Spotplan!$A:$A,Impression!$AC$10)</f>
        <v>32000</v>
      </c>
      <c r="AJ26" s="174">
        <f>SUMIFS('OTT-广告位'!$E:$E,'OTT-广告位'!$C:$C,Impression!AI$11,'OTT-广告位'!$A:$A,Impression!$P26,'OTT-广告位'!$B:$B,'OTT-广告位'!$B$6)</f>
        <v>32248</v>
      </c>
      <c r="AK26" s="175">
        <f t="shared" si="18"/>
        <v>1.0077499999999999</v>
      </c>
      <c r="AL26" s="174">
        <f>SUMIFS(Spotplan!$F:$F,Spotplan!$B:$B,Impression!AL$11,Spotplan!$C:$C,Impression!$P26,Spotplan!$A:$A,Impression!$AC$10)</f>
        <v>56000</v>
      </c>
      <c r="AM26" s="174">
        <f>SUMIFS('OTT-广告位'!$E:$E,'OTT-广告位'!$C:$C,Impression!AL$11,'OTT-广告位'!$A:$A,Impression!$P26,'OTT-广告位'!$B:$B,'OTT-广告位'!$B$6)</f>
        <v>64393</v>
      </c>
      <c r="AN26" s="175">
        <f t="shared" si="19"/>
        <v>1.149875</v>
      </c>
    </row>
    <row r="27" spans="1:40">
      <c r="A27" s="103" t="s">
        <v>119</v>
      </c>
      <c r="B27" s="103" t="s">
        <v>119</v>
      </c>
      <c r="C27" s="174">
        <f t="shared" si="0"/>
        <v>760000</v>
      </c>
      <c r="D27" s="174">
        <f t="shared" si="1"/>
        <v>954328</v>
      </c>
      <c r="E27" s="175">
        <f t="shared" si="8"/>
        <v>1.2556947368421052</v>
      </c>
      <c r="F27" s="174">
        <f t="shared" si="2"/>
        <v>1096000</v>
      </c>
      <c r="G27" s="174">
        <f t="shared" si="3"/>
        <v>1086097</v>
      </c>
      <c r="H27" s="175">
        <f t="shared" si="9"/>
        <v>0.99096441605839414</v>
      </c>
      <c r="I27" s="174">
        <f t="shared" si="4"/>
        <v>208000</v>
      </c>
      <c r="J27" s="174">
        <f t="shared" si="5"/>
        <v>209659</v>
      </c>
      <c r="K27" s="175">
        <f t="shared" si="10"/>
        <v>1.0079759615384616</v>
      </c>
      <c r="L27" s="174">
        <f t="shared" si="6"/>
        <v>344000</v>
      </c>
      <c r="M27" s="174">
        <f t="shared" si="7"/>
        <v>372540</v>
      </c>
      <c r="N27" s="175">
        <f t="shared" si="11"/>
        <v>1.0829651162790697</v>
      </c>
      <c r="P27" s="103" t="s">
        <v>119</v>
      </c>
      <c r="Q27" s="174">
        <f>SUMIFS(Spotplan!$F:$F,Spotplan!$B:$B,Impression!Q$11,Spotplan!$C:$C,Impression!$P27,Spotplan!$A:$A,Impression!$Q$10)</f>
        <v>720000</v>
      </c>
      <c r="R27" s="174">
        <f>SUMIFS('OTV-广告位'!$E:$E,'OTV-广告位'!$A:$A,Impression!$A27,'OTV-广告位'!$C:$C,Impression!Q$11,'OTV-广告位'!$B:$B,'OTV-广告位'!$B$6)</f>
        <v>877088</v>
      </c>
      <c r="S27" s="175">
        <f t="shared" si="12"/>
        <v>1.2181777777777778</v>
      </c>
      <c r="T27" s="174">
        <f>SUMIFS(Spotplan!$F:$F,Spotplan!$B:$B,Impression!T$11,Spotplan!$C:$C,Impression!$P27,Spotplan!$A:$A,Impression!$Q$10)</f>
        <v>1088000</v>
      </c>
      <c r="U27" s="174">
        <f>SUMIFS('OTV-广告位'!$E:$E,'OTV-广告位'!$A:$A,Impression!$A27,'OTV-广告位'!$C:$C,Impression!T$11,'OTV-广告位'!$B:$B,'OTV-广告位'!$B$6)</f>
        <v>1078419</v>
      </c>
      <c r="V27" s="175">
        <f t="shared" si="13"/>
        <v>0.99119393382352938</v>
      </c>
      <c r="W27" s="174">
        <f>SUMIFS(Spotplan!$F:$F,Spotplan!$B:$B,Impression!W$11,Spotplan!$C:$C,Impression!$P27,Spotplan!$A:$A,Impression!$Q$10)</f>
        <v>192000</v>
      </c>
      <c r="X27" s="174">
        <f>SUMIFS('OTV-广告位'!$E:$E,'OTV-广告位'!$A:$A,Impression!$A27,'OTV-广告位'!$C:$C,Impression!W$11,'OTV-广告位'!$B:$B,'OTV-广告位'!$B$6)</f>
        <v>193559</v>
      </c>
      <c r="Y27" s="175">
        <f t="shared" si="14"/>
        <v>1.0081197916666667</v>
      </c>
      <c r="Z27" s="174">
        <f>SUMIFS(Spotplan!$F:$F,Spotplan!$B:$B,Impression!Z$11,Spotplan!$C:$C,Impression!$P27,Spotplan!$A:$A,Impression!$Q$10)</f>
        <v>312000</v>
      </c>
      <c r="AA27" s="174">
        <f>SUMIFS('OTV-广告位'!$E:$E,'OTV-广告位'!$A:$A,Impression!$A27,'OTV-广告位'!$C:$C,Impression!Z$11,'OTV-广告位'!$B:$B,'OTV-广告位'!$B$6)</f>
        <v>336552</v>
      </c>
      <c r="AB27" s="175">
        <f t="shared" si="15"/>
        <v>1.0786923076923076</v>
      </c>
      <c r="AC27" s="174">
        <f>SUMIFS(Spotplan!$F:$F,Spotplan!$B:$B,Impression!AC$11,Spotplan!$C:$C,Impression!$P27,Spotplan!$A:$A,Impression!$AC$10)</f>
        <v>40000</v>
      </c>
      <c r="AD27" s="174">
        <f>SUMIFS('OTT-广告位'!$E:$E,'OTT-广告位'!$C:$C,Impression!AC$11,'OTT-广告位'!$A:$A,Impression!$P27,'OTT-广告位'!$B:$B,'OTT-广告位'!$B$6)</f>
        <v>77240</v>
      </c>
      <c r="AE27" s="175">
        <f t="shared" si="16"/>
        <v>1.931</v>
      </c>
      <c r="AF27" s="174">
        <f>SUMIFS(Spotplan!$F:$F,Spotplan!$B:$B,Impression!AF$11,Spotplan!$C:$C,Impression!$P27,Spotplan!$A:$A,Impression!$AC$10)</f>
        <v>8000</v>
      </c>
      <c r="AG27" s="174">
        <f>SUMIFS('OTT-广告位'!$E:$E,'OTT-广告位'!$C:$C,Impression!AF$11,'OTT-广告位'!$A:$A,Impression!$P27,'OTT-广告位'!$B:$B,'OTT-广告位'!$B$6)</f>
        <v>7678</v>
      </c>
      <c r="AH27" s="175">
        <f t="shared" si="17"/>
        <v>0.95974999999999999</v>
      </c>
      <c r="AI27" s="174">
        <f>SUMIFS(Spotplan!$F:$F,Spotplan!$B:$B,Impression!AI$11,Spotplan!$C:$C,Impression!$P27,Spotplan!$A:$A,Impression!$AC$10)</f>
        <v>16000</v>
      </c>
      <c r="AJ27" s="174">
        <f>SUMIFS('OTT-广告位'!$E:$E,'OTT-广告位'!$C:$C,Impression!AI$11,'OTT-广告位'!$A:$A,Impression!$P27,'OTT-广告位'!$B:$B,'OTT-广告位'!$B$6)</f>
        <v>16100</v>
      </c>
      <c r="AK27" s="175">
        <f t="shared" si="18"/>
        <v>1.0062500000000001</v>
      </c>
      <c r="AL27" s="174">
        <f>SUMIFS(Spotplan!$F:$F,Spotplan!$B:$B,Impression!AL$11,Spotplan!$C:$C,Impression!$P27,Spotplan!$A:$A,Impression!$AC$10)</f>
        <v>32000</v>
      </c>
      <c r="AM27" s="174">
        <f>SUMIFS('OTT-广告位'!$E:$E,'OTT-广告位'!$C:$C,Impression!AL$11,'OTT-广告位'!$A:$A,Impression!$P27,'OTT-广告位'!$B:$B,'OTT-广告位'!$B$6)</f>
        <v>35988</v>
      </c>
      <c r="AN27" s="175">
        <f t="shared" si="19"/>
        <v>1.124625</v>
      </c>
    </row>
    <row r="28" spans="1:40">
      <c r="A28" s="103" t="s">
        <v>122</v>
      </c>
      <c r="B28" s="103" t="s">
        <v>122</v>
      </c>
      <c r="C28" s="174">
        <f t="shared" si="0"/>
        <v>896000</v>
      </c>
      <c r="D28" s="174">
        <f t="shared" si="1"/>
        <v>1235970</v>
      </c>
      <c r="E28" s="175">
        <f t="shared" si="8"/>
        <v>1.3794308035714287</v>
      </c>
      <c r="F28" s="174">
        <f t="shared" si="2"/>
        <v>968000</v>
      </c>
      <c r="G28" s="174">
        <f t="shared" si="3"/>
        <v>934308</v>
      </c>
      <c r="H28" s="175">
        <f t="shared" si="9"/>
        <v>0.96519421487603307</v>
      </c>
      <c r="I28" s="174">
        <f t="shared" si="4"/>
        <v>152000</v>
      </c>
      <c r="J28" s="174">
        <f t="shared" si="5"/>
        <v>152394</v>
      </c>
      <c r="K28" s="175">
        <f t="shared" si="10"/>
        <v>1.0025921052631579</v>
      </c>
      <c r="L28" s="174">
        <f t="shared" si="6"/>
        <v>160000</v>
      </c>
      <c r="M28" s="174">
        <f t="shared" si="7"/>
        <v>167534</v>
      </c>
      <c r="N28" s="175">
        <f t="shared" si="11"/>
        <v>1.0470874999999999</v>
      </c>
      <c r="P28" s="103" t="s">
        <v>122</v>
      </c>
      <c r="Q28" s="174">
        <f>SUMIFS(Spotplan!$F:$F,Spotplan!$B:$B,Impression!Q$11,Spotplan!$C:$C,Impression!$P28,Spotplan!$A:$A,Impression!$Q$10)</f>
        <v>808000</v>
      </c>
      <c r="R28" s="174">
        <f>SUMIFS('OTV-广告位'!$E:$E,'OTV-广告位'!$A:$A,Impression!$A28,'OTV-广告位'!$C:$C,Impression!Q$11,'OTV-广告位'!$B:$B,'OTV-广告位'!$B$6)</f>
        <v>1088370</v>
      </c>
      <c r="S28" s="175">
        <f t="shared" si="12"/>
        <v>1.3469925742574258</v>
      </c>
      <c r="T28" s="174">
        <f>SUMIFS(Spotplan!$F:$F,Spotplan!$B:$B,Impression!T$11,Spotplan!$C:$C,Impression!$P28,Spotplan!$A:$A,Impression!$Q$10)</f>
        <v>944000</v>
      </c>
      <c r="U28" s="174">
        <f>SUMIFS('OTV-广告位'!$E:$E,'OTV-广告位'!$A:$A,Impression!$A28,'OTV-广告位'!$C:$C,Impression!T$11,'OTV-广告位'!$B:$B,'OTV-广告位'!$B$6)</f>
        <v>910366</v>
      </c>
      <c r="V28" s="175">
        <f t="shared" si="13"/>
        <v>0.96437076271186439</v>
      </c>
      <c r="W28" s="174">
        <f>SUMIFS(Spotplan!$F:$F,Spotplan!$B:$B,Impression!W$11,Spotplan!$C:$C,Impression!$P28,Spotplan!$A:$A,Impression!$Q$10)</f>
        <v>128000</v>
      </c>
      <c r="X28" s="174">
        <f>SUMIFS('OTV-广告位'!$E:$E,'OTV-广告位'!$A:$A,Impression!$A28,'OTV-广告位'!$C:$C,Impression!W$11,'OTV-广告位'!$B:$B,'OTV-广告位'!$B$6)</f>
        <v>128230</v>
      </c>
      <c r="Y28" s="175">
        <f t="shared" si="14"/>
        <v>1.0017968749999999</v>
      </c>
      <c r="Z28" s="174">
        <f>SUMIFS(Spotplan!$F:$F,Spotplan!$B:$B,Impression!Z$11,Spotplan!$C:$C,Impression!$P28,Spotplan!$A:$A,Impression!$Q$10)</f>
        <v>128000</v>
      </c>
      <c r="AA28" s="174">
        <f>SUMIFS('OTV-广告位'!$E:$E,'OTV-广告位'!$A:$A,Impression!$A28,'OTV-广告位'!$C:$C,Impression!Z$11,'OTV-广告位'!$B:$B,'OTV-广告位'!$B$6)</f>
        <v>131722</v>
      </c>
      <c r="AB28" s="175">
        <f t="shared" si="15"/>
        <v>1.0290781250000001</v>
      </c>
      <c r="AC28" s="174">
        <f>SUMIFS(Spotplan!$F:$F,Spotplan!$B:$B,Impression!AC$11,Spotplan!$C:$C,Impression!$P28,Spotplan!$A:$A,Impression!$AC$10)</f>
        <v>88000</v>
      </c>
      <c r="AD28" s="174">
        <f>SUMIFS('OTT-广告位'!$E:$E,'OTT-广告位'!$C:$C,Impression!AC$11,'OTT-广告位'!$A:$A,Impression!$P28,'OTT-广告位'!$B:$B,'OTT-广告位'!$B$6)</f>
        <v>147600</v>
      </c>
      <c r="AE28" s="175">
        <f t="shared" si="16"/>
        <v>1.6772727272727272</v>
      </c>
      <c r="AF28" s="174">
        <f>SUMIFS(Spotplan!$F:$F,Spotplan!$B:$B,Impression!AF$11,Spotplan!$C:$C,Impression!$P28,Spotplan!$A:$A,Impression!$AC$10)</f>
        <v>24000</v>
      </c>
      <c r="AG28" s="174">
        <f>SUMIFS('OTT-广告位'!$E:$E,'OTT-广告位'!$C:$C,Impression!AF$11,'OTT-广告位'!$A:$A,Impression!$P28,'OTT-广告位'!$B:$B,'OTT-广告位'!$B$6)</f>
        <v>23942</v>
      </c>
      <c r="AH28" s="175">
        <f t="shared" si="17"/>
        <v>0.99758333333333338</v>
      </c>
      <c r="AI28" s="174">
        <f>SUMIFS(Spotplan!$F:$F,Spotplan!$B:$B,Impression!AI$11,Spotplan!$C:$C,Impression!$P28,Spotplan!$A:$A,Impression!$AC$10)</f>
        <v>24000</v>
      </c>
      <c r="AJ28" s="174">
        <f>SUMIFS('OTT-广告位'!$E:$E,'OTT-广告位'!$C:$C,Impression!AI$11,'OTT-广告位'!$A:$A,Impression!$P28,'OTT-广告位'!$B:$B,'OTT-广告位'!$B$6)</f>
        <v>24164</v>
      </c>
      <c r="AK28" s="175">
        <f t="shared" si="18"/>
        <v>1.0068333333333332</v>
      </c>
      <c r="AL28" s="174">
        <f>SUMIFS(Spotplan!$F:$F,Spotplan!$B:$B,Impression!AL$11,Spotplan!$C:$C,Impression!$P28,Spotplan!$A:$A,Impression!$AC$10)</f>
        <v>32000</v>
      </c>
      <c r="AM28" s="174">
        <f>SUMIFS('OTT-广告位'!$E:$E,'OTT-广告位'!$C:$C,Impression!AL$11,'OTT-广告位'!$A:$A,Impression!$P28,'OTT-广告位'!$B:$B,'OTT-广告位'!$B$6)</f>
        <v>35812</v>
      </c>
      <c r="AN28" s="175">
        <f t="shared" si="19"/>
        <v>1.1191249999999999</v>
      </c>
    </row>
    <row r="29" spans="1:40">
      <c r="A29" s="103" t="s">
        <v>211</v>
      </c>
      <c r="B29" s="103" t="s">
        <v>211</v>
      </c>
      <c r="C29" s="174">
        <f t="shared" si="0"/>
        <v>1144000</v>
      </c>
      <c r="D29" s="174">
        <f t="shared" si="1"/>
        <v>1508693</v>
      </c>
      <c r="E29" s="175">
        <f t="shared" si="8"/>
        <v>1.3187875874125874</v>
      </c>
      <c r="F29" s="174">
        <f t="shared" si="2"/>
        <v>488000</v>
      </c>
      <c r="G29" s="174">
        <f t="shared" si="3"/>
        <v>495091</v>
      </c>
      <c r="H29" s="175">
        <f t="shared" si="9"/>
        <v>1.014530737704918</v>
      </c>
      <c r="I29" s="174">
        <f t="shared" si="4"/>
        <v>336000</v>
      </c>
      <c r="J29" s="174">
        <f t="shared" si="5"/>
        <v>341011</v>
      </c>
      <c r="K29" s="175">
        <f t="shared" si="10"/>
        <v>1.0149136904761904</v>
      </c>
      <c r="L29" s="174">
        <f t="shared" si="6"/>
        <v>288000</v>
      </c>
      <c r="M29" s="174">
        <f t="shared" si="7"/>
        <v>313875</v>
      </c>
      <c r="N29" s="175">
        <f t="shared" si="11"/>
        <v>1.08984375</v>
      </c>
      <c r="P29" s="103" t="s">
        <v>211</v>
      </c>
      <c r="Q29" s="174">
        <f>SUMIFS(Spotplan!$F:$F,Spotplan!$B:$B,Impression!Q$11,Spotplan!$C:$C,Impression!$P29,Spotplan!$A:$A,Impression!$Q$10)</f>
        <v>976000</v>
      </c>
      <c r="R29" s="174">
        <f>SUMIFS('OTV-广告位'!$E:$E,'OTV-广告位'!$A:$A,Impression!$A29,'OTV-广告位'!$C:$C,Impression!Q$11,'OTV-广告位'!$B:$B,'OTV-广告位'!$B$6)</f>
        <v>1239106</v>
      </c>
      <c r="S29" s="175">
        <f t="shared" si="12"/>
        <v>1.2695758196721312</v>
      </c>
      <c r="T29" s="174">
        <f>SUMIFS(Spotplan!$F:$F,Spotplan!$B:$B,Impression!T$11,Spotplan!$C:$C,Impression!$P29,Spotplan!$A:$A,Impression!$Q$10)</f>
        <v>480000</v>
      </c>
      <c r="U29" s="174">
        <f>SUMIFS('OTV-广告位'!$E:$E,'OTV-广告位'!$A:$A,Impression!$A29,'OTV-广告位'!$C:$C,Impression!T$11,'OTV-广告位'!$B:$B,'OTV-广告位'!$B$6)</f>
        <v>487053</v>
      </c>
      <c r="V29" s="175">
        <f t="shared" si="13"/>
        <v>1.0146937499999999</v>
      </c>
      <c r="W29" s="174">
        <f>SUMIFS(Spotplan!$F:$F,Spotplan!$B:$B,Impression!W$11,Spotplan!$C:$C,Impression!$P29,Spotplan!$A:$A,Impression!$Q$10)</f>
        <v>264000</v>
      </c>
      <c r="X29" s="174">
        <f>SUMIFS('OTV-广告位'!$E:$E,'OTV-广告位'!$A:$A,Impression!$A29,'OTV-广告位'!$C:$C,Impression!W$11,'OTV-广告位'!$B:$B,'OTV-广告位'!$B$6)</f>
        <v>268551</v>
      </c>
      <c r="Y29" s="175">
        <f t="shared" si="14"/>
        <v>1.0172386363636363</v>
      </c>
      <c r="Z29" s="174">
        <f>SUMIFS(Spotplan!$F:$F,Spotplan!$B:$B,Impression!Z$11,Spotplan!$C:$C,Impression!$P29,Spotplan!$A:$A,Impression!$Q$10)</f>
        <v>208000</v>
      </c>
      <c r="AA29" s="174">
        <f>SUMIFS('OTV-广告位'!$E:$E,'OTV-广告位'!$A:$A,Impression!$A29,'OTV-广告位'!$C:$C,Impression!Z$11,'OTV-广告位'!$B:$B,'OTV-广告位'!$B$6)</f>
        <v>223884</v>
      </c>
      <c r="AB29" s="175">
        <f t="shared" si="15"/>
        <v>1.0763653846153847</v>
      </c>
      <c r="AC29" s="174">
        <f>SUMIFS(Spotplan!$F:$F,Spotplan!$B:$B,Impression!AC$11,Spotplan!$C:$C,Impression!$P29,Spotplan!$A:$A,Impression!$AC$10)</f>
        <v>168000</v>
      </c>
      <c r="AD29" s="174">
        <f>SUMIFS('OTT-广告位'!$E:$E,'OTT-广告位'!$C:$C,Impression!AC$11,'OTT-广告位'!$A:$A,Impression!$P29,'OTT-广告位'!$B:$B,'OTT-广告位'!$B$6)</f>
        <v>269587</v>
      </c>
      <c r="AE29" s="175">
        <f t="shared" si="16"/>
        <v>1.6046845238095238</v>
      </c>
      <c r="AF29" s="174">
        <f>SUMIFS(Spotplan!$F:$F,Spotplan!$B:$B,Impression!AF$11,Spotplan!$C:$C,Impression!$P29,Spotplan!$A:$A,Impression!$AC$10)</f>
        <v>8000</v>
      </c>
      <c r="AG29" s="174">
        <f>SUMIFS('OTT-广告位'!$E:$E,'OTT-广告位'!$C:$C,Impression!AF$11,'OTT-广告位'!$A:$A,Impression!$P29,'OTT-广告位'!$B:$B,'OTT-广告位'!$B$6)</f>
        <v>8038</v>
      </c>
      <c r="AH29" s="175">
        <f t="shared" si="17"/>
        <v>1.00475</v>
      </c>
      <c r="AI29" s="174">
        <f>SUMIFS(Spotplan!$F:$F,Spotplan!$B:$B,Impression!AI$11,Spotplan!$C:$C,Impression!$P29,Spotplan!$A:$A,Impression!$AC$10)</f>
        <v>72000</v>
      </c>
      <c r="AJ29" s="174">
        <f>SUMIFS('OTT-广告位'!$E:$E,'OTT-广告位'!$C:$C,Impression!AI$11,'OTT-广告位'!$A:$A,Impression!$P29,'OTT-广告位'!$B:$B,'OTT-广告位'!$B$6)</f>
        <v>72460</v>
      </c>
      <c r="AK29" s="175">
        <f t="shared" si="18"/>
        <v>1.006388888888889</v>
      </c>
      <c r="AL29" s="174">
        <f>SUMIFS(Spotplan!$F:$F,Spotplan!$B:$B,Impression!AL$11,Spotplan!$C:$C,Impression!$P29,Spotplan!$A:$A,Impression!$AC$10)</f>
        <v>80000</v>
      </c>
      <c r="AM29" s="174">
        <f>SUMIFS('OTT-广告位'!$E:$E,'OTT-广告位'!$C:$C,Impression!AL$11,'OTT-广告位'!$A:$A,Impression!$P29,'OTT-广告位'!$B:$B,'OTT-广告位'!$B$6)</f>
        <v>89991</v>
      </c>
      <c r="AN29" s="175">
        <f t="shared" si="19"/>
        <v>1.1248875</v>
      </c>
    </row>
    <row r="30" spans="1:40">
      <c r="A30" s="103" t="s">
        <v>212</v>
      </c>
      <c r="B30" s="103" t="s">
        <v>212</v>
      </c>
      <c r="C30" s="174">
        <f t="shared" si="0"/>
        <v>904000</v>
      </c>
      <c r="D30" s="174">
        <f t="shared" si="1"/>
        <v>1234436</v>
      </c>
      <c r="E30" s="175">
        <f t="shared" si="8"/>
        <v>1.3655265486725663</v>
      </c>
      <c r="F30" s="174">
        <f t="shared" si="2"/>
        <v>680000</v>
      </c>
      <c r="G30" s="174">
        <f t="shared" si="3"/>
        <v>623151</v>
      </c>
      <c r="H30" s="175">
        <f t="shared" si="9"/>
        <v>0.9163985294117647</v>
      </c>
      <c r="I30" s="174">
        <f t="shared" si="4"/>
        <v>184000</v>
      </c>
      <c r="J30" s="174">
        <f t="shared" si="5"/>
        <v>184033</v>
      </c>
      <c r="K30" s="175">
        <f t="shared" si="10"/>
        <v>1.000179347826087</v>
      </c>
      <c r="L30" s="174">
        <f t="shared" si="6"/>
        <v>200000</v>
      </c>
      <c r="M30" s="174">
        <f t="shared" si="7"/>
        <v>219627</v>
      </c>
      <c r="N30" s="175">
        <f t="shared" si="11"/>
        <v>1.0981350000000001</v>
      </c>
      <c r="P30" s="103" t="s">
        <v>212</v>
      </c>
      <c r="Q30" s="174">
        <f>SUMIFS(Spotplan!$F:$F,Spotplan!$B:$B,Impression!Q$11,Spotplan!$C:$C,Impression!$P30,Spotplan!$A:$A,Impression!$Q$10)</f>
        <v>800000</v>
      </c>
      <c r="R30" s="174">
        <f>SUMIFS('OTV-广告位'!$E:$E,'OTV-广告位'!$A:$A,Impression!$A30,'OTV-广告位'!$C:$C,Impression!Q$11,'OTV-广告位'!$B:$B,'OTV-广告位'!$B$6)</f>
        <v>1067927</v>
      </c>
      <c r="S30" s="175">
        <f t="shared" si="12"/>
        <v>1.3349087500000001</v>
      </c>
      <c r="T30" s="174">
        <f>SUMIFS(Spotplan!$F:$F,Spotplan!$B:$B,Impression!T$11,Spotplan!$C:$C,Impression!$P30,Spotplan!$A:$A,Impression!$Q$10)</f>
        <v>656000</v>
      </c>
      <c r="U30" s="174">
        <f>SUMIFS('OTV-广告位'!$E:$E,'OTV-广告位'!$A:$A,Impression!$A30,'OTV-广告位'!$C:$C,Impression!T$11,'OTV-广告位'!$B:$B,'OTV-广告位'!$B$6)</f>
        <v>599813</v>
      </c>
      <c r="V30" s="175">
        <f t="shared" si="13"/>
        <v>0.91434908536585369</v>
      </c>
      <c r="W30" s="174">
        <f>SUMIFS(Spotplan!$F:$F,Spotplan!$B:$B,Impression!W$11,Spotplan!$C:$C,Impression!$P30,Spotplan!$A:$A,Impression!$Q$10)</f>
        <v>168000</v>
      </c>
      <c r="X30" s="174">
        <f>SUMIFS('OTV-广告位'!$E:$E,'OTV-广告位'!$A:$A,Impression!$A30,'OTV-广告位'!$C:$C,Impression!W$11,'OTV-广告位'!$B:$B,'OTV-广告位'!$B$6)</f>
        <v>167894</v>
      </c>
      <c r="Y30" s="175">
        <f t="shared" si="14"/>
        <v>0.99936904761904766</v>
      </c>
      <c r="Z30" s="174">
        <f>SUMIFS(Spotplan!$F:$F,Spotplan!$B:$B,Impression!Z$11,Spotplan!$C:$C,Impression!$P30,Spotplan!$A:$A,Impression!$Q$10)</f>
        <v>152000</v>
      </c>
      <c r="AA30" s="174">
        <f>SUMIFS('OTV-广告位'!$E:$E,'OTV-广告位'!$A:$A,Impression!$A30,'OTV-广告位'!$C:$C,Impression!Z$11,'OTV-广告位'!$B:$B,'OTV-广告位'!$B$6)</f>
        <v>164025</v>
      </c>
      <c r="AB30" s="175">
        <f t="shared" si="15"/>
        <v>1.0791118421052632</v>
      </c>
      <c r="AC30" s="174">
        <f>SUMIFS(Spotplan!$F:$F,Spotplan!$B:$B,Impression!AC$11,Spotplan!$C:$C,Impression!$P30,Spotplan!$A:$A,Impression!$AC$10)</f>
        <v>104000</v>
      </c>
      <c r="AD30" s="174">
        <f>SUMIFS('OTT-广告位'!$E:$E,'OTT-广告位'!$C:$C,Impression!AC$11,'OTT-广告位'!$A:$A,Impression!$P30,'OTT-广告位'!$B:$B,'OTT-广告位'!$B$6)</f>
        <v>166509</v>
      </c>
      <c r="AE30" s="175">
        <f t="shared" si="16"/>
        <v>1.6010480769230768</v>
      </c>
      <c r="AF30" s="174">
        <f>SUMIFS(Spotplan!$F:$F,Spotplan!$B:$B,Impression!AF$11,Spotplan!$C:$C,Impression!$P30,Spotplan!$A:$A,Impression!$AC$10)</f>
        <v>24000</v>
      </c>
      <c r="AG30" s="174">
        <f>SUMIFS('OTT-广告位'!$E:$E,'OTT-广告位'!$C:$C,Impression!AF$11,'OTT-广告位'!$A:$A,Impression!$P30,'OTT-广告位'!$B:$B,'OTT-广告位'!$B$6)</f>
        <v>23338</v>
      </c>
      <c r="AH30" s="175">
        <f t="shared" si="17"/>
        <v>0.97241666666666671</v>
      </c>
      <c r="AI30" s="174">
        <f>SUMIFS(Spotplan!$F:$F,Spotplan!$B:$B,Impression!AI$11,Spotplan!$C:$C,Impression!$P30,Spotplan!$A:$A,Impression!$AC$10)</f>
        <v>16000</v>
      </c>
      <c r="AJ30" s="174">
        <f>SUMIFS('OTT-广告位'!$E:$E,'OTT-广告位'!$C:$C,Impression!AI$11,'OTT-广告位'!$A:$A,Impression!$P30,'OTT-广告位'!$B:$B,'OTT-广告位'!$B$6)</f>
        <v>16139</v>
      </c>
      <c r="AK30" s="175">
        <f t="shared" si="18"/>
        <v>1.0086875</v>
      </c>
      <c r="AL30" s="174">
        <f>SUMIFS(Spotplan!$F:$F,Spotplan!$B:$B,Impression!AL$11,Spotplan!$C:$C,Impression!$P30,Spotplan!$A:$A,Impression!$AC$10)</f>
        <v>48000</v>
      </c>
      <c r="AM30" s="174">
        <f>SUMIFS('OTT-广告位'!$E:$E,'OTT-广告位'!$C:$C,Impression!AL$11,'OTT-广告位'!$A:$A,Impression!$P30,'OTT-广告位'!$B:$B,'OTT-广告位'!$B$6)</f>
        <v>55602</v>
      </c>
      <c r="AN30" s="175">
        <f t="shared" si="19"/>
        <v>1.1583749999999999</v>
      </c>
    </row>
    <row r="31" spans="1:40">
      <c r="A31" s="103" t="s">
        <v>125</v>
      </c>
      <c r="B31" s="103" t="s">
        <v>125</v>
      </c>
      <c r="C31" s="174">
        <f t="shared" si="0"/>
        <v>1144000</v>
      </c>
      <c r="D31" s="174">
        <f t="shared" si="1"/>
        <v>1526959</v>
      </c>
      <c r="E31" s="175">
        <f t="shared" si="8"/>
        <v>1.3347543706293705</v>
      </c>
      <c r="F31" s="174">
        <f t="shared" si="2"/>
        <v>496000</v>
      </c>
      <c r="G31" s="174">
        <f t="shared" si="3"/>
        <v>885546</v>
      </c>
      <c r="H31" s="175">
        <f t="shared" si="9"/>
        <v>1.7853749999999999</v>
      </c>
      <c r="I31" s="174">
        <f t="shared" si="4"/>
        <v>240000</v>
      </c>
      <c r="J31" s="174">
        <f t="shared" si="5"/>
        <v>240492</v>
      </c>
      <c r="K31" s="175">
        <f t="shared" si="10"/>
        <v>1.0020500000000001</v>
      </c>
      <c r="L31" s="174">
        <f t="shared" si="6"/>
        <v>416000</v>
      </c>
      <c r="M31" s="174">
        <f t="shared" si="7"/>
        <v>493749</v>
      </c>
      <c r="N31" s="175">
        <f t="shared" si="11"/>
        <v>1.1868966346153846</v>
      </c>
      <c r="P31" s="103" t="s">
        <v>125</v>
      </c>
      <c r="Q31" s="174">
        <f>SUMIFS(Spotplan!$F:$F,Spotplan!$B:$B,Impression!Q$11,Spotplan!$C:$C,Impression!$P31,Spotplan!$A:$A,Impression!$Q$10)</f>
        <v>1000000</v>
      </c>
      <c r="R31" s="174">
        <f>SUMIFS('OTV-广告位'!$E:$E,'OTV-广告位'!$A:$A,Impression!$A31,'OTV-广告位'!$C:$C,Impression!Q$11,'OTV-广告位'!$B:$B,'OTV-广告位'!$B$6)</f>
        <v>1297855</v>
      </c>
      <c r="S31" s="175">
        <f t="shared" si="12"/>
        <v>1.297855</v>
      </c>
      <c r="T31" s="174">
        <f>SUMIFS(Spotplan!$F:$F,Spotplan!$B:$B,Impression!T$11,Spotplan!$C:$C,Impression!$P31,Spotplan!$A:$A,Impression!$Q$10)</f>
        <v>456000</v>
      </c>
      <c r="U31" s="174">
        <f>SUMIFS('OTV-广告位'!$E:$E,'OTV-广告位'!$A:$A,Impression!$A31,'OTV-广告位'!$C:$C,Impression!T$11,'OTV-广告位'!$B:$B,'OTV-广告位'!$B$6)</f>
        <v>835638</v>
      </c>
      <c r="V31" s="175">
        <f t="shared" si="13"/>
        <v>1.8325394736842104</v>
      </c>
      <c r="W31" s="174">
        <f>SUMIFS(Spotplan!$F:$F,Spotplan!$B:$B,Impression!W$11,Spotplan!$C:$C,Impression!$P31,Spotplan!$A:$A,Impression!$Q$10)</f>
        <v>192000</v>
      </c>
      <c r="X31" s="174">
        <f>SUMIFS('OTV-广告位'!$E:$E,'OTV-广告位'!$A:$A,Impression!$A31,'OTV-广告位'!$C:$C,Impression!W$11,'OTV-广告位'!$B:$B,'OTV-广告位'!$B$6)</f>
        <v>192146</v>
      </c>
      <c r="Y31" s="175">
        <f t="shared" si="14"/>
        <v>1.0007604166666666</v>
      </c>
      <c r="Z31" s="174">
        <f>SUMIFS(Spotplan!$F:$F,Spotplan!$B:$B,Impression!Z$11,Spotplan!$C:$C,Impression!$P31,Spotplan!$A:$A,Impression!$Q$10)</f>
        <v>352000</v>
      </c>
      <c r="AA31" s="174">
        <f>SUMIFS('OTV-广告位'!$E:$E,'OTV-广告位'!$A:$A,Impression!$A31,'OTV-广告位'!$C:$C,Impression!Z$11,'OTV-广告位'!$B:$B,'OTV-广告位'!$B$6)</f>
        <v>419939</v>
      </c>
      <c r="AB31" s="175">
        <f t="shared" si="15"/>
        <v>1.1930085227272726</v>
      </c>
      <c r="AC31" s="174">
        <f>SUMIFS(Spotplan!$F:$F,Spotplan!$B:$B,Impression!AC$11,Spotplan!$C:$C,Impression!$P31,Spotplan!$A:$A,Impression!$AC$10)</f>
        <v>144000</v>
      </c>
      <c r="AD31" s="174">
        <f>SUMIFS('OTT-广告位'!$E:$E,'OTT-广告位'!$C:$C,Impression!AC$11,'OTT-广告位'!$A:$A,Impression!$P31,'OTT-广告位'!$B:$B,'OTT-广告位'!$B$6)</f>
        <v>229104</v>
      </c>
      <c r="AE31" s="175">
        <f t="shared" si="16"/>
        <v>1.591</v>
      </c>
      <c r="AF31" s="174">
        <f>SUMIFS(Spotplan!$F:$F,Spotplan!$B:$B,Impression!AF$11,Spotplan!$C:$C,Impression!$P31,Spotplan!$A:$A,Impression!$AC$10)</f>
        <v>40000</v>
      </c>
      <c r="AG31" s="174">
        <f>SUMIFS('OTT-广告位'!$E:$E,'OTT-广告位'!$C:$C,Impression!AF$11,'OTT-广告位'!$A:$A,Impression!$P31,'OTT-广告位'!$B:$B,'OTT-广告位'!$B$6)</f>
        <v>49908</v>
      </c>
      <c r="AH31" s="175">
        <f t="shared" si="17"/>
        <v>1.2477</v>
      </c>
      <c r="AI31" s="174">
        <f>SUMIFS(Spotplan!$F:$F,Spotplan!$B:$B,Impression!AI$11,Spotplan!$C:$C,Impression!$P31,Spotplan!$A:$A,Impression!$AC$10)</f>
        <v>48000</v>
      </c>
      <c r="AJ31" s="174">
        <f>SUMIFS('OTT-广告位'!$E:$E,'OTT-广告位'!$C:$C,Impression!AI$11,'OTT-广告位'!$A:$A,Impression!$P31,'OTT-广告位'!$B:$B,'OTT-广告位'!$B$6)</f>
        <v>48346</v>
      </c>
      <c r="AK31" s="175">
        <f t="shared" si="18"/>
        <v>1.0072083333333333</v>
      </c>
      <c r="AL31" s="174">
        <f>SUMIFS(Spotplan!$F:$F,Spotplan!$B:$B,Impression!AL$11,Spotplan!$C:$C,Impression!$P31,Spotplan!$A:$A,Impression!$AC$10)</f>
        <v>64000</v>
      </c>
      <c r="AM31" s="174">
        <f>SUMIFS('OTT-广告位'!$E:$E,'OTT-广告位'!$C:$C,Impression!AL$11,'OTT-广告位'!$A:$A,Impression!$P31,'OTT-广告位'!$B:$B,'OTT-广告位'!$B$6)</f>
        <v>73810</v>
      </c>
      <c r="AN31" s="175">
        <f t="shared" si="19"/>
        <v>1.15328125</v>
      </c>
    </row>
    <row r="32" spans="1:40">
      <c r="A32" s="103" t="s">
        <v>127</v>
      </c>
      <c r="B32" s="103" t="s">
        <v>127</v>
      </c>
      <c r="C32" s="174">
        <f t="shared" si="0"/>
        <v>520000</v>
      </c>
      <c r="D32" s="174">
        <f t="shared" si="1"/>
        <v>771761</v>
      </c>
      <c r="E32" s="175">
        <f t="shared" si="8"/>
        <v>1.4841557692307692</v>
      </c>
      <c r="F32" s="174">
        <f t="shared" si="2"/>
        <v>704000</v>
      </c>
      <c r="G32" s="174">
        <f t="shared" si="3"/>
        <v>702652</v>
      </c>
      <c r="H32" s="175">
        <f t="shared" si="9"/>
        <v>0.9980852272727273</v>
      </c>
      <c r="I32" s="174">
        <f t="shared" si="4"/>
        <v>104000</v>
      </c>
      <c r="J32" s="174">
        <f t="shared" si="5"/>
        <v>106323</v>
      </c>
      <c r="K32" s="175">
        <f t="shared" si="10"/>
        <v>1.0223365384615384</v>
      </c>
      <c r="L32" s="174">
        <f t="shared" si="6"/>
        <v>312000</v>
      </c>
      <c r="M32" s="174">
        <f t="shared" si="7"/>
        <v>344902</v>
      </c>
      <c r="N32" s="175">
        <f t="shared" si="11"/>
        <v>1.1054551282051281</v>
      </c>
      <c r="P32" s="103" t="s">
        <v>127</v>
      </c>
      <c r="Q32" s="174">
        <f>SUMIFS(Spotplan!$F:$F,Spotplan!$B:$B,Impression!Q$11,Spotplan!$C:$C,Impression!$P32,Spotplan!$A:$A,Impression!$Q$10)</f>
        <v>448000</v>
      </c>
      <c r="R32" s="174">
        <f>SUMIFS('OTV-广告位'!$E:$E,'OTV-广告位'!$A:$A,Impression!$A32,'OTV-广告位'!$C:$C,Impression!Q$11,'OTV-广告位'!$B:$B,'OTV-广告位'!$B$6)</f>
        <v>647124</v>
      </c>
      <c r="S32" s="175">
        <f t="shared" si="12"/>
        <v>1.4444732142857142</v>
      </c>
      <c r="T32" s="174">
        <f>SUMIFS(Spotplan!$F:$F,Spotplan!$B:$B,Impression!T$11,Spotplan!$C:$C,Impression!$P32,Spotplan!$A:$A,Impression!$Q$10)</f>
        <v>696000</v>
      </c>
      <c r="U32" s="174">
        <f>SUMIFS('OTV-广告位'!$E:$E,'OTV-广告位'!$A:$A,Impression!$A32,'OTV-广告位'!$C:$C,Impression!T$11,'OTV-广告位'!$B:$B,'OTV-广告位'!$B$6)</f>
        <v>694653</v>
      </c>
      <c r="V32" s="175">
        <f t="shared" si="13"/>
        <v>0.99806465517241383</v>
      </c>
      <c r="W32" s="174">
        <f>SUMIFS(Spotplan!$F:$F,Spotplan!$B:$B,Impression!W$11,Spotplan!$C:$C,Impression!$P32,Spotplan!$A:$A,Impression!$Q$10)</f>
        <v>80000</v>
      </c>
      <c r="X32" s="174">
        <f>SUMIFS('OTV-广告位'!$E:$E,'OTV-广告位'!$A:$A,Impression!$A32,'OTV-广告位'!$C:$C,Impression!W$11,'OTV-广告位'!$B:$B,'OTV-广告位'!$B$6)</f>
        <v>80679</v>
      </c>
      <c r="Y32" s="175">
        <f t="shared" si="14"/>
        <v>1.0084875</v>
      </c>
      <c r="Z32" s="174">
        <f>SUMIFS(Spotplan!$F:$F,Spotplan!$B:$B,Impression!Z$11,Spotplan!$C:$C,Impression!$P32,Spotplan!$A:$A,Impression!$Q$10)</f>
        <v>280000</v>
      </c>
      <c r="AA32" s="174">
        <f>SUMIFS('OTV-广告位'!$E:$E,'OTV-广告位'!$A:$A,Impression!$A32,'OTV-广告位'!$C:$C,Impression!Z$11,'OTV-广告位'!$B:$B,'OTV-广告位'!$B$6)</f>
        <v>307362</v>
      </c>
      <c r="AB32" s="175">
        <f t="shared" si="15"/>
        <v>1.0977214285714285</v>
      </c>
      <c r="AC32" s="174">
        <f>SUMIFS(Spotplan!$F:$F,Spotplan!$B:$B,Impression!AC$11,Spotplan!$C:$C,Impression!$P32,Spotplan!$A:$A,Impression!$AC$10)</f>
        <v>72000</v>
      </c>
      <c r="AD32" s="174">
        <f>SUMIFS('OTT-广告位'!$E:$E,'OTT-广告位'!$C:$C,Impression!AC$11,'OTT-广告位'!$A:$A,Impression!$P32,'OTT-广告位'!$B:$B,'OTT-广告位'!$B$6)</f>
        <v>124637</v>
      </c>
      <c r="AE32" s="175">
        <f t="shared" si="16"/>
        <v>1.7310694444444445</v>
      </c>
      <c r="AF32" s="174">
        <f>SUMIFS(Spotplan!$F:$F,Spotplan!$B:$B,Impression!AF$11,Spotplan!$C:$C,Impression!$P32,Spotplan!$A:$A,Impression!$AC$10)</f>
        <v>8000</v>
      </c>
      <c r="AG32" s="174">
        <f>SUMIFS('OTT-广告位'!$E:$E,'OTT-广告位'!$C:$C,Impression!AF$11,'OTT-广告位'!$A:$A,Impression!$P32,'OTT-广告位'!$B:$B,'OTT-广告位'!$B$6)</f>
        <v>7999</v>
      </c>
      <c r="AH32" s="175">
        <f t="shared" si="17"/>
        <v>0.99987499999999996</v>
      </c>
      <c r="AI32" s="174">
        <f>SUMIFS(Spotplan!$F:$F,Spotplan!$B:$B,Impression!AI$11,Spotplan!$C:$C,Impression!$P32,Spotplan!$A:$A,Impression!$AC$10)</f>
        <v>24000</v>
      </c>
      <c r="AJ32" s="174">
        <f>SUMIFS('OTT-广告位'!$E:$E,'OTT-广告位'!$C:$C,Impression!AI$11,'OTT-广告位'!$A:$A,Impression!$P32,'OTT-广告位'!$B:$B,'OTT-广告位'!$B$6)</f>
        <v>25644</v>
      </c>
      <c r="AK32" s="175">
        <f t="shared" si="18"/>
        <v>1.0685</v>
      </c>
      <c r="AL32" s="174">
        <f>SUMIFS(Spotplan!$F:$F,Spotplan!$B:$B,Impression!AL$11,Spotplan!$C:$C,Impression!$P32,Spotplan!$A:$A,Impression!$AC$10)</f>
        <v>32000</v>
      </c>
      <c r="AM32" s="174">
        <f>SUMIFS('OTT-广告位'!$E:$E,'OTT-广告位'!$C:$C,Impression!AL$11,'OTT-广告位'!$A:$A,Impression!$P32,'OTT-广告位'!$B:$B,'OTT-广告位'!$B$6)</f>
        <v>37540</v>
      </c>
      <c r="AN32" s="175">
        <f t="shared" si="19"/>
        <v>1.173125</v>
      </c>
    </row>
    <row r="33" spans="1:40">
      <c r="A33" s="103" t="s">
        <v>117</v>
      </c>
      <c r="B33" s="103" t="s">
        <v>117</v>
      </c>
      <c r="C33" s="174">
        <f t="shared" si="0"/>
        <v>616000</v>
      </c>
      <c r="D33" s="174">
        <f t="shared" si="1"/>
        <v>708786</v>
      </c>
      <c r="E33" s="175">
        <f t="shared" si="8"/>
        <v>1.1506266233766234</v>
      </c>
      <c r="F33" s="174">
        <f t="shared" si="2"/>
        <v>776000</v>
      </c>
      <c r="G33" s="174">
        <f t="shared" si="3"/>
        <v>711966</v>
      </c>
      <c r="H33" s="175">
        <f t="shared" si="9"/>
        <v>0.91748195876288663</v>
      </c>
      <c r="I33" s="174">
        <f t="shared" si="4"/>
        <v>144000</v>
      </c>
      <c r="J33" s="174">
        <f t="shared" si="5"/>
        <v>148876</v>
      </c>
      <c r="K33" s="175">
        <f t="shared" si="10"/>
        <v>1.0338611111111111</v>
      </c>
      <c r="L33" s="174">
        <f t="shared" si="6"/>
        <v>200000</v>
      </c>
      <c r="M33" s="174">
        <f t="shared" si="7"/>
        <v>213965</v>
      </c>
      <c r="N33" s="175">
        <f t="shared" si="11"/>
        <v>1.069825</v>
      </c>
      <c r="P33" s="103" t="s">
        <v>117</v>
      </c>
      <c r="Q33" s="174">
        <f>SUMIFS(Spotplan!$F:$F,Spotplan!$B:$B,Impression!Q$11,Spotplan!$C:$C,Impression!$P33,Spotplan!$A:$A,Impression!$Q$10)</f>
        <v>544000</v>
      </c>
      <c r="R33" s="174">
        <f>SUMIFS('OTV-广告位'!$E:$E,'OTV-广告位'!$A:$A,Impression!$A33,'OTV-广告位'!$C:$C,Impression!Q$11,'OTV-广告位'!$B:$B,'OTV-广告位'!$B$6)</f>
        <v>576990</v>
      </c>
      <c r="S33" s="175">
        <f t="shared" si="12"/>
        <v>1.0606433823529411</v>
      </c>
      <c r="T33" s="174">
        <f>SUMIFS(Spotplan!$F:$F,Spotplan!$B:$B,Impression!T$11,Spotplan!$C:$C,Impression!$P33,Spotplan!$A:$A,Impression!$Q$10)</f>
        <v>736000</v>
      </c>
      <c r="U33" s="174">
        <f>SUMIFS('OTV-广告位'!$E:$E,'OTV-广告位'!$A:$A,Impression!$A33,'OTV-广告位'!$C:$C,Impression!T$11,'OTV-广告位'!$B:$B,'OTV-广告位'!$B$6)</f>
        <v>672064</v>
      </c>
      <c r="V33" s="175">
        <f t="shared" si="13"/>
        <v>0.91313043478260869</v>
      </c>
      <c r="W33" s="174">
        <f>SUMIFS(Spotplan!$F:$F,Spotplan!$B:$B,Impression!W$11,Spotplan!$C:$C,Impression!$P33,Spotplan!$A:$A,Impression!$Q$10)</f>
        <v>120000</v>
      </c>
      <c r="X33" s="174">
        <f>SUMIFS('OTV-广告位'!$E:$E,'OTV-广告位'!$A:$A,Impression!$A33,'OTV-广告位'!$C:$C,Impression!W$11,'OTV-广告位'!$B:$B,'OTV-广告位'!$B$6)</f>
        <v>121735</v>
      </c>
      <c r="Y33" s="175">
        <f t="shared" si="14"/>
        <v>1.0144583333333332</v>
      </c>
      <c r="Z33" s="174">
        <f>SUMIFS(Spotplan!$F:$F,Spotplan!$B:$B,Impression!Z$11,Spotplan!$C:$C,Impression!$P33,Spotplan!$A:$A,Impression!$Q$10)</f>
        <v>160000</v>
      </c>
      <c r="AA33" s="174">
        <f>SUMIFS('OTV-广告位'!$E:$E,'OTV-广告位'!$A:$A,Impression!$A33,'OTV-广告位'!$C:$C,Impression!Z$11,'OTV-广告位'!$B:$B,'OTV-广告位'!$B$6)</f>
        <v>167571</v>
      </c>
      <c r="AB33" s="175">
        <f t="shared" si="15"/>
        <v>1.0473187500000001</v>
      </c>
      <c r="AC33" s="174">
        <f>SUMIFS(Spotplan!$F:$F,Spotplan!$B:$B,Impression!AC$11,Spotplan!$C:$C,Impression!$P33,Spotplan!$A:$A,Impression!$AC$10)</f>
        <v>72000</v>
      </c>
      <c r="AD33" s="174">
        <f>SUMIFS('OTT-广告位'!$E:$E,'OTT-广告位'!$C:$C,Impression!AC$11,'OTT-广告位'!$A:$A,Impression!$P33,'OTT-广告位'!$B:$B,'OTT-广告位'!$B$6)</f>
        <v>131796</v>
      </c>
      <c r="AE33" s="175">
        <f t="shared" si="16"/>
        <v>1.8305</v>
      </c>
      <c r="AF33" s="174">
        <f>SUMIFS(Spotplan!$F:$F,Spotplan!$B:$B,Impression!AF$11,Spotplan!$C:$C,Impression!$P33,Spotplan!$A:$A,Impression!$AC$10)</f>
        <v>40000</v>
      </c>
      <c r="AG33" s="174">
        <f>SUMIFS('OTT-广告位'!$E:$E,'OTT-广告位'!$C:$C,Impression!AF$11,'OTT-广告位'!$A:$A,Impression!$P33,'OTT-广告位'!$B:$B,'OTT-广告位'!$B$6)</f>
        <v>39902</v>
      </c>
      <c r="AH33" s="175">
        <f t="shared" si="17"/>
        <v>0.99755000000000005</v>
      </c>
      <c r="AI33" s="174">
        <f>SUMIFS(Spotplan!$F:$F,Spotplan!$B:$B,Impression!AI$11,Spotplan!$C:$C,Impression!$P33,Spotplan!$A:$A,Impression!$AC$10)</f>
        <v>24000</v>
      </c>
      <c r="AJ33" s="174">
        <f>SUMIFS('OTT-广告位'!$E:$E,'OTT-广告位'!$C:$C,Impression!AI$11,'OTT-广告位'!$A:$A,Impression!$P33,'OTT-广告位'!$B:$B,'OTT-广告位'!$B$6)</f>
        <v>27141</v>
      </c>
      <c r="AK33" s="175">
        <f t="shared" si="18"/>
        <v>1.1308750000000001</v>
      </c>
      <c r="AL33" s="174">
        <f>SUMIFS(Spotplan!$F:$F,Spotplan!$B:$B,Impression!AL$11,Spotplan!$C:$C,Impression!$P33,Spotplan!$A:$A,Impression!$AC$10)</f>
        <v>40000</v>
      </c>
      <c r="AM33" s="174">
        <f>SUMIFS('OTT-广告位'!$E:$E,'OTT-广告位'!$C:$C,Impression!AL$11,'OTT-广告位'!$A:$A,Impression!$P33,'OTT-广告位'!$B:$B,'OTT-广告位'!$B$6)</f>
        <v>46394</v>
      </c>
      <c r="AN33" s="175">
        <f t="shared" si="19"/>
        <v>1.15985</v>
      </c>
    </row>
    <row r="34" spans="1:40">
      <c r="A34" s="103" t="s">
        <v>129</v>
      </c>
      <c r="B34" s="103" t="s">
        <v>129</v>
      </c>
      <c r="C34" s="174">
        <f t="shared" si="0"/>
        <v>360000</v>
      </c>
      <c r="D34" s="174">
        <f t="shared" si="1"/>
        <v>513900</v>
      </c>
      <c r="E34" s="175">
        <f t="shared" ref="E34:E41" si="20">D34/C34</f>
        <v>1.4275</v>
      </c>
      <c r="F34" s="174">
        <f t="shared" si="2"/>
        <v>568000</v>
      </c>
      <c r="G34" s="174">
        <f t="shared" si="3"/>
        <v>662298</v>
      </c>
      <c r="H34" s="175">
        <f t="shared" ref="H34:H41" si="21">G34/F34</f>
        <v>1.1660176056338027</v>
      </c>
      <c r="I34" s="174">
        <f t="shared" si="4"/>
        <v>88000</v>
      </c>
      <c r="J34" s="174">
        <f t="shared" si="5"/>
        <v>89251</v>
      </c>
      <c r="K34" s="175">
        <f t="shared" ref="K34:K41" si="22">J34/I34</f>
        <v>1.0142159090909091</v>
      </c>
      <c r="L34" s="174">
        <f t="shared" si="6"/>
        <v>176000</v>
      </c>
      <c r="M34" s="174">
        <f t="shared" si="7"/>
        <v>194200</v>
      </c>
      <c r="N34" s="175">
        <f t="shared" ref="N34:N41" si="23">M34/L34</f>
        <v>1.103409090909091</v>
      </c>
      <c r="P34" s="103" t="s">
        <v>129</v>
      </c>
      <c r="Q34" s="174">
        <f>SUMIFS(Spotplan!$F:$F,Spotplan!$B:$B,Impression!Q$11,Spotplan!$C:$C,Impression!$P34,Spotplan!$A:$A,Impression!$Q$10)</f>
        <v>312000</v>
      </c>
      <c r="R34" s="174">
        <f>SUMIFS('OTV-广告位'!$E:$E,'OTV-广告位'!$A:$A,Impression!$A34,'OTV-广告位'!$C:$C,Impression!Q$11,'OTV-广告位'!$B:$B,'OTV-广告位'!$B$6)</f>
        <v>430152</v>
      </c>
      <c r="S34" s="175">
        <f t="shared" ref="S34:S41" si="24">R34/Q34</f>
        <v>1.3786923076923077</v>
      </c>
      <c r="T34" s="174">
        <f>SUMIFS(Spotplan!$F:$F,Spotplan!$B:$B,Impression!T$11,Spotplan!$C:$C,Impression!$P34,Spotplan!$A:$A,Impression!$Q$10)</f>
        <v>544000</v>
      </c>
      <c r="U34" s="174">
        <f>SUMIFS('OTV-广告位'!$E:$E,'OTV-广告位'!$A:$A,Impression!$A34,'OTV-广告位'!$C:$C,Impression!T$11,'OTV-广告位'!$B:$B,'OTV-广告位'!$B$6)</f>
        <v>620327</v>
      </c>
      <c r="V34" s="175">
        <f t="shared" ref="V34:V41" si="25">U34/T34</f>
        <v>1.1403069852941177</v>
      </c>
      <c r="W34" s="174">
        <f>SUMIFS(Spotplan!$F:$F,Spotplan!$B:$B,Impression!W$11,Spotplan!$C:$C,Impression!$P34,Spotplan!$A:$A,Impression!$Q$10)</f>
        <v>72000</v>
      </c>
      <c r="X34" s="174">
        <f>SUMIFS('OTV-广告位'!$E:$E,'OTV-广告位'!$A:$A,Impression!$A34,'OTV-广告位'!$C:$C,Impression!W$11,'OTV-广告位'!$B:$B,'OTV-广告位'!$B$6)</f>
        <v>71973</v>
      </c>
      <c r="Y34" s="175">
        <f t="shared" ref="Y34:Y41" si="26">X34/W34</f>
        <v>0.99962499999999999</v>
      </c>
      <c r="Z34" s="174">
        <f>SUMIFS(Spotplan!$F:$F,Spotplan!$B:$B,Impression!Z$11,Spotplan!$C:$C,Impression!$P34,Spotplan!$A:$A,Impression!$Q$10)</f>
        <v>144000</v>
      </c>
      <c r="AA34" s="174">
        <f>SUMIFS('OTV-广告位'!$E:$E,'OTV-广告位'!$A:$A,Impression!$A34,'OTV-广告位'!$C:$C,Impression!Z$11,'OTV-广告位'!$B:$B,'OTV-广告位'!$B$6)</f>
        <v>156650</v>
      </c>
      <c r="AB34" s="175">
        <f t="shared" ref="AB34:AB41" si="27">AA34/Z34</f>
        <v>1.0878472222222222</v>
      </c>
      <c r="AC34" s="174">
        <f>SUMIFS(Spotplan!$F:$F,Spotplan!$B:$B,Impression!AC$11,Spotplan!$C:$C,Impression!$P34,Spotplan!$A:$A,Impression!$AC$10)</f>
        <v>48000</v>
      </c>
      <c r="AD34" s="174">
        <f>SUMIFS('OTT-广告位'!$E:$E,'OTT-广告位'!$C:$C,Impression!AC$11,'OTT-广告位'!$A:$A,Impression!$P34,'OTT-广告位'!$B:$B,'OTT-广告位'!$B$6)</f>
        <v>83748</v>
      </c>
      <c r="AE34" s="175">
        <f t="shared" ref="AE34:AE41" si="28">AD34/AC34</f>
        <v>1.74475</v>
      </c>
      <c r="AF34" s="174">
        <f>SUMIFS(Spotplan!$F:$F,Spotplan!$B:$B,Impression!AF$11,Spotplan!$C:$C,Impression!$P34,Spotplan!$A:$A,Impression!$AC$10)</f>
        <v>24000</v>
      </c>
      <c r="AG34" s="174">
        <f>SUMIFS('OTT-广告位'!$E:$E,'OTT-广告位'!$C:$C,Impression!AF$11,'OTT-广告位'!$A:$A,Impression!$P34,'OTT-广告位'!$B:$B,'OTT-广告位'!$B$6)</f>
        <v>41971</v>
      </c>
      <c r="AH34" s="175">
        <f t="shared" ref="AH34:AH41" si="29">AG34/AF34</f>
        <v>1.7487916666666667</v>
      </c>
      <c r="AI34" s="174">
        <f>SUMIFS(Spotplan!$F:$F,Spotplan!$B:$B,Impression!AI$11,Spotplan!$C:$C,Impression!$P34,Spotplan!$A:$A,Impression!$AC$10)</f>
        <v>16000</v>
      </c>
      <c r="AJ34" s="174">
        <f>SUMIFS('OTT-广告位'!$E:$E,'OTT-广告位'!$C:$C,Impression!AI$11,'OTT-广告位'!$A:$A,Impression!$P34,'OTT-广告位'!$B:$B,'OTT-广告位'!$B$6)</f>
        <v>17278</v>
      </c>
      <c r="AK34" s="175">
        <f t="shared" si="18"/>
        <v>1.0798749999999999</v>
      </c>
      <c r="AL34" s="174">
        <f>SUMIFS(Spotplan!$F:$F,Spotplan!$B:$B,Impression!AL$11,Spotplan!$C:$C,Impression!$P34,Spotplan!$A:$A,Impression!$AC$10)</f>
        <v>32000</v>
      </c>
      <c r="AM34" s="174">
        <f>SUMIFS('OTT-广告位'!$E:$E,'OTT-广告位'!$C:$C,Impression!AL$11,'OTT-广告位'!$A:$A,Impression!$P34,'OTT-广告位'!$B:$B,'OTT-广告位'!$B$6)</f>
        <v>37550</v>
      </c>
      <c r="AN34" s="175">
        <f t="shared" si="19"/>
        <v>1.1734374999999999</v>
      </c>
    </row>
    <row r="35" spans="1:40">
      <c r="A35" s="103" t="s">
        <v>210</v>
      </c>
      <c r="B35" s="103" t="s">
        <v>210</v>
      </c>
      <c r="C35" s="174">
        <f t="shared" si="0"/>
        <v>1152000</v>
      </c>
      <c r="D35" s="174">
        <f t="shared" si="1"/>
        <v>1562971</v>
      </c>
      <c r="E35" s="175">
        <f t="shared" si="20"/>
        <v>1.3567456597222223</v>
      </c>
      <c r="F35" s="174">
        <f t="shared" si="2"/>
        <v>320000</v>
      </c>
      <c r="G35" s="174">
        <f t="shared" si="3"/>
        <v>322003</v>
      </c>
      <c r="H35" s="175">
        <f t="shared" si="21"/>
        <v>1.006259375</v>
      </c>
      <c r="I35" s="174">
        <f t="shared" si="4"/>
        <v>224000</v>
      </c>
      <c r="J35" s="174">
        <f t="shared" si="5"/>
        <v>227095</v>
      </c>
      <c r="K35" s="175">
        <f t="shared" si="22"/>
        <v>1.0138169642857142</v>
      </c>
      <c r="L35" s="174">
        <f t="shared" si="6"/>
        <v>208000</v>
      </c>
      <c r="M35" s="174">
        <f t="shared" si="7"/>
        <v>224811</v>
      </c>
      <c r="N35" s="175">
        <f t="shared" si="23"/>
        <v>1.0808221153846154</v>
      </c>
      <c r="P35" s="103" t="s">
        <v>210</v>
      </c>
      <c r="Q35" s="174">
        <f>SUMIFS(Spotplan!$F:$F,Spotplan!$B:$B,Impression!Q$11,Spotplan!$C:$C,Impression!$P35,Spotplan!$A:$A,Impression!$Q$10)</f>
        <v>1080000</v>
      </c>
      <c r="R35" s="174">
        <f>SUMIFS('OTV-广告位'!$E:$E,'OTV-广告位'!$A:$A,Impression!$A35,'OTV-广告位'!$C:$C,Impression!Q$11,'OTV-广告位'!$B:$B,'OTV-广告位'!$B$6)</f>
        <v>1444197</v>
      </c>
      <c r="S35" s="175">
        <f t="shared" si="24"/>
        <v>1.3372194444444445</v>
      </c>
      <c r="T35" s="174">
        <f>SUMIFS(Spotplan!$F:$F,Spotplan!$B:$B,Impression!T$11,Spotplan!$C:$C,Impression!$P35,Spotplan!$A:$A,Impression!$Q$10)</f>
        <v>304000</v>
      </c>
      <c r="U35" s="174">
        <f>SUMIFS('OTV-广告位'!$E:$E,'OTV-广告位'!$A:$A,Impression!$A35,'OTV-广告位'!$C:$C,Impression!T$11,'OTV-广告位'!$B:$B,'OTV-广告位'!$B$6)</f>
        <v>306108</v>
      </c>
      <c r="V35" s="175">
        <f t="shared" si="25"/>
        <v>1.0069342105263157</v>
      </c>
      <c r="W35" s="174">
        <f>SUMIFS(Spotplan!$F:$F,Spotplan!$B:$B,Impression!W$11,Spotplan!$C:$C,Impression!$P35,Spotplan!$A:$A,Impression!$Q$10)</f>
        <v>192000</v>
      </c>
      <c r="X35" s="174">
        <f>SUMIFS('OTV-广告位'!$E:$E,'OTV-广告位'!$A:$A,Impression!$A35,'OTV-广告位'!$C:$C,Impression!W$11,'OTV-广告位'!$B:$B,'OTV-广告位'!$B$6)</f>
        <v>194897</v>
      </c>
      <c r="Y35" s="175">
        <f t="shared" si="26"/>
        <v>1.0150885416666666</v>
      </c>
      <c r="Z35" s="174">
        <f>SUMIFS(Spotplan!$F:$F,Spotplan!$B:$B,Impression!Z$11,Spotplan!$C:$C,Impression!$P35,Spotplan!$A:$A,Impression!$Q$10)</f>
        <v>176000</v>
      </c>
      <c r="AA35" s="174">
        <f>SUMIFS('OTV-广告位'!$E:$E,'OTV-广告位'!$A:$A,Impression!$A35,'OTV-广告位'!$C:$C,Impression!Z$11,'OTV-广告位'!$B:$B,'OTV-广告位'!$B$6)</f>
        <v>186925</v>
      </c>
      <c r="AB35" s="175">
        <f t="shared" si="27"/>
        <v>1.0620738636363636</v>
      </c>
      <c r="AC35" s="174">
        <f>SUMIFS(Spotplan!$F:$F,Spotplan!$B:$B,Impression!AC$11,Spotplan!$C:$C,Impression!$P35,Spotplan!$A:$A,Impression!$AC$10)</f>
        <v>72000</v>
      </c>
      <c r="AD35" s="174">
        <f>SUMIFS('OTT-广告位'!$E:$E,'OTT-广告位'!$C:$C,Impression!AC$11,'OTT-广告位'!$A:$A,Impression!$P35,'OTT-广告位'!$B:$B,'OTT-广告位'!$B$6)</f>
        <v>118774</v>
      </c>
      <c r="AE35" s="175">
        <f t="shared" si="28"/>
        <v>1.6496388888888889</v>
      </c>
      <c r="AF35" s="174">
        <f>SUMIFS(Spotplan!$F:$F,Spotplan!$B:$B,Impression!AF$11,Spotplan!$C:$C,Impression!$P35,Spotplan!$A:$A,Impression!$AC$10)</f>
        <v>16000</v>
      </c>
      <c r="AG35" s="174">
        <f>SUMIFS('OTT-广告位'!$E:$E,'OTT-广告位'!$C:$C,Impression!AF$11,'OTT-广告位'!$A:$A,Impression!$P35,'OTT-广告位'!$B:$B,'OTT-广告位'!$B$6)</f>
        <v>15895</v>
      </c>
      <c r="AH35" s="175">
        <f t="shared" si="29"/>
        <v>0.99343749999999997</v>
      </c>
      <c r="AI35" s="174">
        <f>SUMIFS(Spotplan!$F:$F,Spotplan!$B:$B,Impression!AI$11,Spotplan!$C:$C,Impression!$P35,Spotplan!$A:$A,Impression!$AC$10)</f>
        <v>32000</v>
      </c>
      <c r="AJ35" s="174">
        <f>SUMIFS('OTT-广告位'!$E:$E,'OTT-广告位'!$C:$C,Impression!AI$11,'OTT-广告位'!$A:$A,Impression!$P35,'OTT-广告位'!$B:$B,'OTT-广告位'!$B$6)</f>
        <v>32198</v>
      </c>
      <c r="AK35" s="175">
        <f t="shared" si="18"/>
        <v>1.0061875</v>
      </c>
      <c r="AL35" s="174">
        <f>SUMIFS(Spotplan!$F:$F,Spotplan!$B:$B,Impression!AL$11,Spotplan!$C:$C,Impression!$P35,Spotplan!$A:$A,Impression!$AC$10)</f>
        <v>32000</v>
      </c>
      <c r="AM35" s="174">
        <f>SUMIFS('OTT-广告位'!$E:$E,'OTT-广告位'!$C:$C,Impression!AL$11,'OTT-广告位'!$A:$A,Impression!$P35,'OTT-广告位'!$B:$B,'OTT-广告位'!$B$6)</f>
        <v>37886</v>
      </c>
      <c r="AN35" s="175">
        <f t="shared" si="19"/>
        <v>1.1839375000000001</v>
      </c>
    </row>
    <row r="36" spans="1:40">
      <c r="A36" s="103" t="s">
        <v>128</v>
      </c>
      <c r="B36" s="103" t="s">
        <v>128</v>
      </c>
      <c r="C36" s="174">
        <f t="shared" si="0"/>
        <v>632000</v>
      </c>
      <c r="D36" s="174">
        <f t="shared" si="1"/>
        <v>820790</v>
      </c>
      <c r="E36" s="175">
        <f t="shared" si="20"/>
        <v>1.2987183544303798</v>
      </c>
      <c r="F36" s="174">
        <f t="shared" si="2"/>
        <v>840000</v>
      </c>
      <c r="G36" s="174">
        <f t="shared" si="3"/>
        <v>850732</v>
      </c>
      <c r="H36" s="175">
        <f t="shared" si="21"/>
        <v>1.0127761904761905</v>
      </c>
      <c r="I36" s="174">
        <f t="shared" si="4"/>
        <v>144000</v>
      </c>
      <c r="J36" s="174">
        <f t="shared" si="5"/>
        <v>145205</v>
      </c>
      <c r="K36" s="175">
        <f t="shared" si="22"/>
        <v>1.0083680555555556</v>
      </c>
      <c r="L36" s="174">
        <f t="shared" si="6"/>
        <v>136000</v>
      </c>
      <c r="M36" s="174">
        <f t="shared" si="7"/>
        <v>149994</v>
      </c>
      <c r="N36" s="175">
        <f t="shared" si="23"/>
        <v>1.1028970588235294</v>
      </c>
      <c r="P36" s="103" t="s">
        <v>128</v>
      </c>
      <c r="Q36" s="174">
        <f>SUMIFS(Spotplan!$F:$F,Spotplan!$B:$B,Impression!Q$11,Spotplan!$C:$C,Impression!$P36,Spotplan!$A:$A,Impression!$Q$10)</f>
        <v>584000</v>
      </c>
      <c r="R36" s="174">
        <f>SUMIFS('OTV-广告位'!$E:$E,'OTV-广告位'!$A:$A,Impression!$A36,'OTV-广告位'!$C:$C,Impression!Q$11,'OTV-广告位'!$B:$B,'OTV-广告位'!$B$6)</f>
        <v>729163</v>
      </c>
      <c r="S36" s="175">
        <f t="shared" si="24"/>
        <v>1.2485667808219179</v>
      </c>
      <c r="T36" s="174">
        <f>SUMIFS(Spotplan!$F:$F,Spotplan!$B:$B,Impression!T$11,Spotplan!$C:$C,Impression!$P36,Spotplan!$A:$A,Impression!$Q$10)</f>
        <v>832000</v>
      </c>
      <c r="U36" s="174">
        <f>SUMIFS('OTV-广告位'!$E:$E,'OTV-广告位'!$A:$A,Impression!$A36,'OTV-广告位'!$C:$C,Impression!T$11,'OTV-广告位'!$B:$B,'OTV-广告位'!$B$6)</f>
        <v>842691</v>
      </c>
      <c r="V36" s="175">
        <f t="shared" si="25"/>
        <v>1.0128497596153847</v>
      </c>
      <c r="W36" s="174">
        <f>SUMIFS(Spotplan!$F:$F,Spotplan!$B:$B,Impression!W$11,Spotplan!$C:$C,Impression!$P36,Spotplan!$A:$A,Impression!$Q$10)</f>
        <v>120000</v>
      </c>
      <c r="X36" s="174">
        <f>SUMIFS('OTV-广告位'!$E:$E,'OTV-广告位'!$A:$A,Impression!$A36,'OTV-广告位'!$C:$C,Impression!W$11,'OTV-广告位'!$B:$B,'OTV-广告位'!$B$6)</f>
        <v>121033</v>
      </c>
      <c r="Y36" s="175">
        <f t="shared" si="26"/>
        <v>1.0086083333333333</v>
      </c>
      <c r="Z36" s="174">
        <f>SUMIFS(Spotplan!$F:$F,Spotplan!$B:$B,Impression!Z$11,Spotplan!$C:$C,Impression!$P36,Spotplan!$A:$A,Impression!$Q$10)</f>
        <v>104000</v>
      </c>
      <c r="AA36" s="174">
        <f>SUMIFS('OTV-广告位'!$E:$E,'OTV-广告位'!$A:$A,Impression!$A36,'OTV-广告位'!$C:$C,Impression!Z$11,'OTV-广告位'!$B:$B,'OTV-广告位'!$B$6)</f>
        <v>113698</v>
      </c>
      <c r="AB36" s="175">
        <f t="shared" si="27"/>
        <v>1.0932500000000001</v>
      </c>
      <c r="AC36" s="174">
        <f>SUMIFS(Spotplan!$F:$F,Spotplan!$B:$B,Impression!AC$11,Spotplan!$C:$C,Impression!$P36,Spotplan!$A:$A,Impression!$AC$10)</f>
        <v>48000</v>
      </c>
      <c r="AD36" s="174">
        <f>SUMIFS('OTT-广告位'!$E:$E,'OTT-广告位'!$C:$C,Impression!AC$11,'OTT-广告位'!$A:$A,Impression!$P36,'OTT-广告位'!$B:$B,'OTT-广告位'!$B$6)</f>
        <v>91627</v>
      </c>
      <c r="AE36" s="175">
        <f t="shared" si="28"/>
        <v>1.9088958333333332</v>
      </c>
      <c r="AF36" s="174">
        <f>SUMIFS(Spotplan!$F:$F,Spotplan!$B:$B,Impression!AF$11,Spotplan!$C:$C,Impression!$P36,Spotplan!$A:$A,Impression!$AC$10)</f>
        <v>8000</v>
      </c>
      <c r="AG36" s="174">
        <f>SUMIFS('OTT-广告位'!$E:$E,'OTT-广告位'!$C:$C,Impression!AF$11,'OTT-广告位'!$A:$A,Impression!$P36,'OTT-广告位'!$B:$B,'OTT-广告位'!$B$6)</f>
        <v>8041</v>
      </c>
      <c r="AH36" s="175">
        <f t="shared" si="29"/>
        <v>1.005125</v>
      </c>
      <c r="AI36" s="174">
        <f>SUMIFS(Spotplan!$F:$F,Spotplan!$B:$B,Impression!AI$11,Spotplan!$C:$C,Impression!$P36,Spotplan!$A:$A,Impression!$AC$10)</f>
        <v>24000</v>
      </c>
      <c r="AJ36" s="174">
        <f>SUMIFS('OTT-广告位'!$E:$E,'OTT-广告位'!$C:$C,Impression!AI$11,'OTT-广告位'!$A:$A,Impression!$P36,'OTT-广告位'!$B:$B,'OTT-广告位'!$B$6)</f>
        <v>24172</v>
      </c>
      <c r="AK36" s="175">
        <f t="shared" si="18"/>
        <v>1.0071666666666668</v>
      </c>
      <c r="AL36" s="174">
        <f>SUMIFS(Spotplan!$F:$F,Spotplan!$B:$B,Impression!AL$11,Spotplan!$C:$C,Impression!$P36,Spotplan!$A:$A,Impression!$AC$10)</f>
        <v>32000</v>
      </c>
      <c r="AM36" s="174">
        <f>SUMIFS('OTT-广告位'!$E:$E,'OTT-广告位'!$C:$C,Impression!AL$11,'OTT-广告位'!$A:$A,Impression!$P36,'OTT-广告位'!$B:$B,'OTT-广告位'!$B$6)</f>
        <v>36296</v>
      </c>
      <c r="AN36" s="175">
        <f t="shared" si="19"/>
        <v>1.13425</v>
      </c>
    </row>
    <row r="37" spans="1:40">
      <c r="A37" s="103" t="s">
        <v>208</v>
      </c>
      <c r="B37" s="103" t="s">
        <v>208</v>
      </c>
      <c r="C37" s="174">
        <f t="shared" si="0"/>
        <v>328000</v>
      </c>
      <c r="D37" s="174">
        <f t="shared" si="1"/>
        <v>429945</v>
      </c>
      <c r="E37" s="175">
        <f t="shared" si="20"/>
        <v>1.3108079268292683</v>
      </c>
      <c r="F37" s="174">
        <f t="shared" si="2"/>
        <v>312000</v>
      </c>
      <c r="G37" s="174">
        <f t="shared" si="3"/>
        <v>301928</v>
      </c>
      <c r="H37" s="175">
        <f t="shared" si="21"/>
        <v>0.96771794871794869</v>
      </c>
      <c r="I37" s="174">
        <f t="shared" si="4"/>
        <v>72000</v>
      </c>
      <c r="J37" s="174">
        <f t="shared" si="5"/>
        <v>72573</v>
      </c>
      <c r="K37" s="175">
        <f t="shared" si="22"/>
        <v>1.0079583333333333</v>
      </c>
      <c r="L37" s="174">
        <f t="shared" si="6"/>
        <v>184000</v>
      </c>
      <c r="M37" s="174">
        <f t="shared" si="7"/>
        <v>214485</v>
      </c>
      <c r="N37" s="175">
        <f t="shared" si="23"/>
        <v>1.165679347826087</v>
      </c>
      <c r="P37" s="103" t="s">
        <v>208</v>
      </c>
      <c r="Q37" s="174">
        <f>SUMIFS(Spotplan!$F:$F,Spotplan!$B:$B,Impression!Q$11,Spotplan!$C:$C,Impression!$P37,Spotplan!$A:$A,Impression!$Q$10)</f>
        <v>312000</v>
      </c>
      <c r="R37" s="174">
        <f>SUMIFS('OTV-广告位'!$E:$E,'OTV-广告位'!$A:$A,Impression!$A37,'OTV-广告位'!$C:$C,Impression!Q$11,'OTV-广告位'!$B:$B,'OTV-广告位'!$B$6)</f>
        <v>389834</v>
      </c>
      <c r="S37" s="175">
        <f t="shared" si="24"/>
        <v>1.2494679487179488</v>
      </c>
      <c r="T37" s="174">
        <f>SUMIFS(Spotplan!$F:$F,Spotplan!$B:$B,Impression!T$11,Spotplan!$C:$C,Impression!$P37,Spotplan!$A:$A,Impression!$Q$10)</f>
        <v>304000</v>
      </c>
      <c r="U37" s="174">
        <f>SUMIFS('OTV-广告位'!$E:$E,'OTV-广告位'!$A:$A,Impression!$A37,'OTV-广告位'!$C:$C,Impression!T$11,'OTV-广告位'!$B:$B,'OTV-广告位'!$B$6)</f>
        <v>294257</v>
      </c>
      <c r="V37" s="175">
        <f t="shared" si="25"/>
        <v>0.96795065789473689</v>
      </c>
      <c r="W37" s="174">
        <f>SUMIFS(Spotplan!$F:$F,Spotplan!$B:$B,Impression!W$11,Spotplan!$C:$C,Impression!$P37,Spotplan!$A:$A,Impression!$Q$10)</f>
        <v>64000</v>
      </c>
      <c r="X37" s="174">
        <f>SUMIFS('OTV-广告位'!$E:$E,'OTV-广告位'!$A:$A,Impression!$A37,'OTV-广告位'!$C:$C,Impression!W$11,'OTV-广告位'!$B:$B,'OTV-广告位'!$B$6)</f>
        <v>64534</v>
      </c>
      <c r="Y37" s="175">
        <f t="shared" si="26"/>
        <v>1.0083437500000001</v>
      </c>
      <c r="Z37" s="174">
        <f>SUMIFS(Spotplan!$F:$F,Spotplan!$B:$B,Impression!Z$11,Spotplan!$C:$C,Impression!$P37,Spotplan!$A:$A,Impression!$Q$10)</f>
        <v>168000</v>
      </c>
      <c r="AA37" s="174">
        <f>SUMIFS('OTV-广告位'!$E:$E,'OTV-广告位'!$A:$A,Impression!$A37,'OTV-广告位'!$C:$C,Impression!Z$11,'OTV-广告位'!$B:$B,'OTV-广告位'!$B$6)</f>
        <v>195612</v>
      </c>
      <c r="AB37" s="175">
        <f t="shared" si="27"/>
        <v>1.1643571428571429</v>
      </c>
      <c r="AC37" s="174">
        <f>SUMIFS(Spotplan!$F:$F,Spotplan!$B:$B,Impression!AC$11,Spotplan!$C:$C,Impression!$P37,Spotplan!$A:$A,Impression!$AC$10)</f>
        <v>16000</v>
      </c>
      <c r="AD37" s="174">
        <f>SUMIFS('OTT-广告位'!$E:$E,'OTT-广告位'!$C:$C,Impression!AC$11,'OTT-广告位'!$A:$A,Impression!$P37,'OTT-广告位'!$B:$B,'OTT-广告位'!$B$6)</f>
        <v>40111</v>
      </c>
      <c r="AE37" s="175">
        <f t="shared" si="28"/>
        <v>2.5069374999999998</v>
      </c>
      <c r="AF37" s="174">
        <f>SUMIFS(Spotplan!$F:$F,Spotplan!$B:$B,Impression!AF$11,Spotplan!$C:$C,Impression!$P37,Spotplan!$A:$A,Impression!$AC$10)</f>
        <v>8000</v>
      </c>
      <c r="AG37" s="174">
        <f>SUMIFS('OTT-广告位'!$E:$E,'OTT-广告位'!$C:$C,Impression!AF$11,'OTT-广告位'!$A:$A,Impression!$P37,'OTT-广告位'!$B:$B,'OTT-广告位'!$B$6)</f>
        <v>7671</v>
      </c>
      <c r="AH37" s="175">
        <f t="shared" si="29"/>
        <v>0.95887500000000003</v>
      </c>
      <c r="AI37" s="174">
        <f>SUMIFS(Spotplan!$F:$F,Spotplan!$B:$B,Impression!AI$11,Spotplan!$C:$C,Impression!$P37,Spotplan!$A:$A,Impression!$AC$10)</f>
        <v>8000</v>
      </c>
      <c r="AJ37" s="174">
        <f>SUMIFS('OTT-广告位'!$E:$E,'OTT-广告位'!$C:$C,Impression!AI$11,'OTT-广告位'!$A:$A,Impression!$P37,'OTT-广告位'!$B:$B,'OTT-广告位'!$B$6)</f>
        <v>8039</v>
      </c>
      <c r="AK37" s="175">
        <f t="shared" si="18"/>
        <v>1.004875</v>
      </c>
      <c r="AL37" s="174">
        <f>SUMIFS(Spotplan!$F:$F,Spotplan!$B:$B,Impression!AL$11,Spotplan!$C:$C,Impression!$P37,Spotplan!$A:$A,Impression!$AC$10)</f>
        <v>16000</v>
      </c>
      <c r="AM37" s="174">
        <f>SUMIFS('OTT-广告位'!$E:$E,'OTT-广告位'!$C:$C,Impression!AL$11,'OTT-广告位'!$A:$A,Impression!$P37,'OTT-广告位'!$B:$B,'OTT-广告位'!$B$6)</f>
        <v>18873</v>
      </c>
      <c r="AN37" s="175">
        <f t="shared" si="19"/>
        <v>1.1795625000000001</v>
      </c>
    </row>
    <row r="38" spans="1:40">
      <c r="A38" s="103" t="s">
        <v>124</v>
      </c>
      <c r="B38" s="103" t="s">
        <v>124</v>
      </c>
      <c r="C38" s="174">
        <f t="shared" si="0"/>
        <v>1072000</v>
      </c>
      <c r="D38" s="174">
        <f t="shared" si="1"/>
        <v>1515585</v>
      </c>
      <c r="E38" s="175">
        <f t="shared" si="20"/>
        <v>1.4137919776119403</v>
      </c>
      <c r="F38" s="174">
        <f t="shared" si="2"/>
        <v>776000</v>
      </c>
      <c r="G38" s="174">
        <f t="shared" si="3"/>
        <v>445707</v>
      </c>
      <c r="H38" s="175">
        <f t="shared" si="21"/>
        <v>0.57436469072164953</v>
      </c>
      <c r="I38" s="174">
        <f t="shared" si="4"/>
        <v>160000</v>
      </c>
      <c r="J38" s="174">
        <f t="shared" si="5"/>
        <v>161648</v>
      </c>
      <c r="K38" s="175">
        <f t="shared" si="22"/>
        <v>1.0103</v>
      </c>
      <c r="L38" s="174">
        <f t="shared" si="6"/>
        <v>192000</v>
      </c>
      <c r="M38" s="174">
        <f t="shared" si="7"/>
        <v>207158</v>
      </c>
      <c r="N38" s="175">
        <f t="shared" si="23"/>
        <v>1.0789479166666667</v>
      </c>
      <c r="P38" s="103" t="s">
        <v>124</v>
      </c>
      <c r="Q38" s="174">
        <f>SUMIFS(Spotplan!$F:$F,Spotplan!$B:$B,Impression!Q$11,Spotplan!$C:$C,Impression!$P38,Spotplan!$A:$A,Impression!$Q$10)</f>
        <v>944000</v>
      </c>
      <c r="R38" s="174">
        <f>SUMIFS('OTV-广告位'!$E:$E,'OTV-广告位'!$A:$A,Impression!$A38,'OTV-广告位'!$C:$C,Impression!Q$11,'OTV-广告位'!$B:$B,'OTV-广告位'!$B$6)</f>
        <v>1299300</v>
      </c>
      <c r="S38" s="175">
        <f t="shared" si="24"/>
        <v>1.3763771186440679</v>
      </c>
      <c r="T38" s="174">
        <f>SUMIFS(Spotplan!$F:$F,Spotplan!$B:$B,Impression!T$11,Spotplan!$C:$C,Impression!$P38,Spotplan!$A:$A,Impression!$Q$10)</f>
        <v>736000</v>
      </c>
      <c r="U38" s="174">
        <f>SUMIFS('OTV-广告位'!$E:$E,'OTV-广告位'!$A:$A,Impression!$A38,'OTV-广告位'!$C:$C,Impression!T$11,'OTV-广告位'!$B:$B,'OTV-广告位'!$B$6)</f>
        <v>405730</v>
      </c>
      <c r="V38" s="175">
        <f t="shared" si="25"/>
        <v>0.55126358695652178</v>
      </c>
      <c r="W38" s="174">
        <f>SUMIFS(Spotplan!$F:$F,Spotplan!$B:$B,Impression!W$11,Spotplan!$C:$C,Impression!$P38,Spotplan!$A:$A,Impression!$Q$10)</f>
        <v>120000</v>
      </c>
      <c r="X38" s="174">
        <f>SUMIFS('OTV-广告位'!$E:$E,'OTV-广告位'!$A:$A,Impression!$A38,'OTV-广告位'!$C:$C,Impression!W$11,'OTV-广告位'!$B:$B,'OTV-广告位'!$B$6)</f>
        <v>121284</v>
      </c>
      <c r="Y38" s="175">
        <f t="shared" si="26"/>
        <v>1.0106999999999999</v>
      </c>
      <c r="Z38" s="174">
        <f>SUMIFS(Spotplan!$F:$F,Spotplan!$B:$B,Impression!Z$11,Spotplan!$C:$C,Impression!$P38,Spotplan!$A:$A,Impression!$Q$10)</f>
        <v>128000</v>
      </c>
      <c r="AA38" s="174">
        <f>SUMIFS('OTV-广告位'!$E:$E,'OTV-广告位'!$A:$A,Impression!$A38,'OTV-广告位'!$C:$C,Impression!Z$11,'OTV-广告位'!$B:$B,'OTV-广告位'!$B$6)</f>
        <v>135216</v>
      </c>
      <c r="AB38" s="175">
        <f t="shared" si="27"/>
        <v>1.0563750000000001</v>
      </c>
      <c r="AC38" s="174">
        <f>SUMIFS(Spotplan!$F:$F,Spotplan!$B:$B,Impression!AC$11,Spotplan!$C:$C,Impression!$P38,Spotplan!$A:$A,Impression!$AC$10)</f>
        <v>128000</v>
      </c>
      <c r="AD38" s="174">
        <f>SUMIFS('OTT-广告位'!$E:$E,'OTT-广告位'!$C:$C,Impression!AC$11,'OTT-广告位'!$A:$A,Impression!$P38,'OTT-广告位'!$B:$B,'OTT-广告位'!$B$6)</f>
        <v>216285</v>
      </c>
      <c r="AE38" s="175">
        <f t="shared" si="28"/>
        <v>1.6897265625</v>
      </c>
      <c r="AF38" s="174">
        <f>SUMIFS(Spotplan!$F:$F,Spotplan!$B:$B,Impression!AF$11,Spotplan!$C:$C,Impression!$P38,Spotplan!$A:$A,Impression!$AC$10)</f>
        <v>40000</v>
      </c>
      <c r="AG38" s="174">
        <f>SUMIFS('OTT-广告位'!$E:$E,'OTT-广告位'!$C:$C,Impression!AF$11,'OTT-广告位'!$A:$A,Impression!$P38,'OTT-广告位'!$B:$B,'OTT-广告位'!$B$6)</f>
        <v>39977</v>
      </c>
      <c r="AH38" s="175">
        <f t="shared" si="29"/>
        <v>0.99942500000000001</v>
      </c>
      <c r="AI38" s="174">
        <f>SUMIFS(Spotplan!$F:$F,Spotplan!$B:$B,Impression!AI$11,Spotplan!$C:$C,Impression!$P38,Spotplan!$A:$A,Impression!$AC$10)</f>
        <v>40000</v>
      </c>
      <c r="AJ38" s="174">
        <f>SUMIFS('OTT-广告位'!$E:$E,'OTT-广告位'!$C:$C,Impression!AI$11,'OTT-广告位'!$A:$A,Impression!$P38,'OTT-广告位'!$B:$B,'OTT-广告位'!$B$6)</f>
        <v>40364</v>
      </c>
      <c r="AK38" s="175">
        <f t="shared" si="18"/>
        <v>1.0091000000000001</v>
      </c>
      <c r="AL38" s="174">
        <f>SUMIFS(Spotplan!$F:$F,Spotplan!$B:$B,Impression!AL$11,Spotplan!$C:$C,Impression!$P38,Spotplan!$A:$A,Impression!$AC$10)</f>
        <v>64000</v>
      </c>
      <c r="AM38" s="174">
        <f>SUMIFS('OTT-广告位'!$E:$E,'OTT-广告位'!$C:$C,Impression!AL$11,'OTT-广告位'!$A:$A,Impression!$P38,'OTT-广告位'!$B:$B,'OTT-广告位'!$B$6)</f>
        <v>71942</v>
      </c>
      <c r="AN38" s="175">
        <f t="shared" si="19"/>
        <v>1.1240937499999999</v>
      </c>
    </row>
    <row r="39" spans="1:40">
      <c r="A39" s="103" t="s">
        <v>206</v>
      </c>
      <c r="B39" s="103" t="s">
        <v>206</v>
      </c>
      <c r="C39" s="174">
        <f t="shared" si="0"/>
        <v>520000</v>
      </c>
      <c r="D39" s="174">
        <f t="shared" si="1"/>
        <v>773024</v>
      </c>
      <c r="E39" s="175">
        <f t="shared" si="20"/>
        <v>1.4865846153846154</v>
      </c>
      <c r="F39" s="174">
        <f t="shared" si="2"/>
        <v>704000</v>
      </c>
      <c r="G39" s="174">
        <f t="shared" si="3"/>
        <v>598588</v>
      </c>
      <c r="H39" s="175">
        <f t="shared" si="21"/>
        <v>0.85026704545454546</v>
      </c>
      <c r="I39" s="174">
        <f t="shared" si="4"/>
        <v>112000</v>
      </c>
      <c r="J39" s="174">
        <f t="shared" si="5"/>
        <v>112891</v>
      </c>
      <c r="K39" s="175">
        <f t="shared" si="22"/>
        <v>1.0079553571428572</v>
      </c>
      <c r="L39" s="174">
        <f t="shared" si="6"/>
        <v>104000</v>
      </c>
      <c r="M39" s="174">
        <f t="shared" si="7"/>
        <v>116328</v>
      </c>
      <c r="N39" s="175">
        <f t="shared" si="23"/>
        <v>1.1185384615384615</v>
      </c>
      <c r="P39" s="103" t="s">
        <v>206</v>
      </c>
      <c r="Q39" s="174">
        <f>SUMIFS(Spotplan!$F:$F,Spotplan!$B:$B,Impression!Q$11,Spotplan!$C:$C,Impression!$P39,Spotplan!$A:$A,Impression!$Q$10)</f>
        <v>448000</v>
      </c>
      <c r="R39" s="174">
        <f>SUMIFS('OTV-广告位'!$E:$E,'OTV-广告位'!$A:$A,Impression!$A39,'OTV-广告位'!$C:$C,Impression!Q$11,'OTV-广告位'!$B:$B,'OTV-广告位'!$B$6)</f>
        <v>641567</v>
      </c>
      <c r="S39" s="175">
        <f t="shared" si="24"/>
        <v>1.4320691964285714</v>
      </c>
      <c r="T39" s="174">
        <f>SUMIFS(Spotplan!$F:$F,Spotplan!$B:$B,Impression!T$11,Spotplan!$C:$C,Impression!$P39,Spotplan!$A:$A,Impression!$Q$10)</f>
        <v>688000</v>
      </c>
      <c r="U39" s="174">
        <f>SUMIFS('OTV-广告位'!$E:$E,'OTV-广告位'!$A:$A,Impression!$A39,'OTV-广告位'!$C:$C,Impression!T$11,'OTV-广告位'!$B:$B,'OTV-广告位'!$B$6)</f>
        <v>582583</v>
      </c>
      <c r="V39" s="175">
        <f t="shared" si="25"/>
        <v>0.84677761627906978</v>
      </c>
      <c r="W39" s="174">
        <f>SUMIFS(Spotplan!$F:$F,Spotplan!$B:$B,Impression!W$11,Spotplan!$C:$C,Impression!$P39,Spotplan!$A:$A,Impression!$Q$10)</f>
        <v>80000</v>
      </c>
      <c r="X39" s="174">
        <f>SUMIFS('OTV-广告位'!$E:$E,'OTV-广告位'!$A:$A,Impression!$A39,'OTV-广告位'!$C:$C,Impression!W$11,'OTV-广告位'!$B:$B,'OTV-广告位'!$B$6)</f>
        <v>80654</v>
      </c>
      <c r="Y39" s="175">
        <f t="shared" si="26"/>
        <v>1.008175</v>
      </c>
      <c r="Z39" s="174">
        <f>SUMIFS(Spotplan!$F:$F,Spotplan!$B:$B,Impression!Z$11,Spotplan!$C:$C,Impression!$P39,Spotplan!$A:$A,Impression!$Q$10)</f>
        <v>72000</v>
      </c>
      <c r="AA39" s="174">
        <f>SUMIFS('OTV-广告位'!$E:$E,'OTV-广告位'!$A:$A,Impression!$A39,'OTV-广告位'!$C:$C,Impression!Z$11,'OTV-广告位'!$B:$B,'OTV-广告位'!$B$6)</f>
        <v>80408</v>
      </c>
      <c r="AB39" s="175">
        <f t="shared" si="27"/>
        <v>1.1167777777777779</v>
      </c>
      <c r="AC39" s="174">
        <f>SUMIFS(Spotplan!$F:$F,Spotplan!$B:$B,Impression!AC$11,Spotplan!$C:$C,Impression!$P39,Spotplan!$A:$A,Impression!$AC$10)</f>
        <v>72000</v>
      </c>
      <c r="AD39" s="174">
        <f>SUMIFS('OTT-广告位'!$E:$E,'OTT-广告位'!$C:$C,Impression!AC$11,'OTT-广告位'!$A:$A,Impression!$P39,'OTT-广告位'!$B:$B,'OTT-广告位'!$B$6)</f>
        <v>131457</v>
      </c>
      <c r="AE39" s="175">
        <f t="shared" si="28"/>
        <v>1.8257916666666667</v>
      </c>
      <c r="AF39" s="174">
        <f>SUMIFS(Spotplan!$F:$F,Spotplan!$B:$B,Impression!AF$11,Spotplan!$C:$C,Impression!$P39,Spotplan!$A:$A,Impression!$AC$10)</f>
        <v>16000</v>
      </c>
      <c r="AG39" s="174">
        <f>SUMIFS('OTT-广告位'!$E:$E,'OTT-广告位'!$C:$C,Impression!AF$11,'OTT-广告位'!$A:$A,Impression!$P39,'OTT-广告位'!$B:$B,'OTT-广告位'!$B$6)</f>
        <v>16005</v>
      </c>
      <c r="AH39" s="175">
        <f t="shared" si="29"/>
        <v>1.0003124999999999</v>
      </c>
      <c r="AI39" s="174">
        <f>SUMIFS(Spotplan!$F:$F,Spotplan!$B:$B,Impression!AI$11,Spotplan!$C:$C,Impression!$P39,Spotplan!$A:$A,Impression!$AC$10)</f>
        <v>32000</v>
      </c>
      <c r="AJ39" s="174">
        <f>SUMIFS('OTT-广告位'!$E:$E,'OTT-广告位'!$C:$C,Impression!AI$11,'OTT-广告位'!$A:$A,Impression!$P39,'OTT-广告位'!$B:$B,'OTT-广告位'!$B$6)</f>
        <v>32237</v>
      </c>
      <c r="AK39" s="175">
        <f t="shared" si="18"/>
        <v>1.0074062500000001</v>
      </c>
      <c r="AL39" s="174">
        <f>SUMIFS(Spotplan!$F:$F,Spotplan!$B:$B,Impression!AL$11,Spotplan!$C:$C,Impression!$P39,Spotplan!$A:$A,Impression!$AC$10)</f>
        <v>32000</v>
      </c>
      <c r="AM39" s="174">
        <f>SUMIFS('OTT-广告位'!$E:$E,'OTT-广告位'!$C:$C,Impression!AL$11,'OTT-广告位'!$A:$A,Impression!$P39,'OTT-广告位'!$B:$B,'OTT-广告位'!$B$6)</f>
        <v>35920</v>
      </c>
      <c r="AN39" s="175">
        <f t="shared" si="19"/>
        <v>1.1225000000000001</v>
      </c>
    </row>
    <row r="40" spans="1:40">
      <c r="A40" s="103" t="s">
        <v>207</v>
      </c>
      <c r="B40" s="103" t="s">
        <v>207</v>
      </c>
      <c r="C40" s="174">
        <f t="shared" si="0"/>
        <v>1272000</v>
      </c>
      <c r="D40" s="174">
        <f t="shared" si="1"/>
        <v>1728110</v>
      </c>
      <c r="E40" s="175">
        <f t="shared" si="20"/>
        <v>1.3585770440251572</v>
      </c>
      <c r="F40" s="174">
        <f t="shared" si="2"/>
        <v>1024000</v>
      </c>
      <c r="G40" s="174">
        <f t="shared" si="3"/>
        <v>899948</v>
      </c>
      <c r="H40" s="175">
        <f t="shared" si="21"/>
        <v>0.87885546874999998</v>
      </c>
      <c r="I40" s="174">
        <f t="shared" si="4"/>
        <v>200000</v>
      </c>
      <c r="J40" s="174">
        <f t="shared" si="5"/>
        <v>200773</v>
      </c>
      <c r="K40" s="175">
        <f t="shared" si="22"/>
        <v>1.003865</v>
      </c>
      <c r="L40" s="174">
        <f t="shared" si="6"/>
        <v>200000</v>
      </c>
      <c r="M40" s="174">
        <f t="shared" si="7"/>
        <v>217513</v>
      </c>
      <c r="N40" s="175">
        <f t="shared" si="23"/>
        <v>1.0875649999999999</v>
      </c>
      <c r="P40" s="103" t="s">
        <v>207</v>
      </c>
      <c r="Q40" s="174">
        <f>SUMIFS(Spotplan!$F:$F,Spotplan!$B:$B,Impression!Q$11,Spotplan!$C:$C,Impression!$P40,Spotplan!$A:$A,Impression!$Q$10)</f>
        <v>1144000</v>
      </c>
      <c r="R40" s="174">
        <f>SUMIFS('OTV-广告位'!$E:$E,'OTV-广告位'!$A:$A,Impression!$A40,'OTV-广告位'!$C:$C,Impression!Q$11,'OTV-广告位'!$B:$B,'OTV-广告位'!$B$6)</f>
        <v>1509299</v>
      </c>
      <c r="S40" s="175">
        <f t="shared" si="24"/>
        <v>1.3193173076923077</v>
      </c>
      <c r="T40" s="174">
        <f>SUMIFS(Spotplan!$F:$F,Spotplan!$B:$B,Impression!T$11,Spotplan!$C:$C,Impression!$P40,Spotplan!$A:$A,Impression!$Q$10)</f>
        <v>984000</v>
      </c>
      <c r="U40" s="174">
        <f>SUMIFS('OTV-广告位'!$E:$E,'OTV-广告位'!$A:$A,Impression!$A40,'OTV-广告位'!$C:$C,Impression!T$11,'OTV-广告位'!$B:$B,'OTV-广告位'!$B$6)</f>
        <v>859844</v>
      </c>
      <c r="V40" s="175">
        <f t="shared" si="25"/>
        <v>0.8738252032520325</v>
      </c>
      <c r="W40" s="174">
        <f>SUMIFS(Spotplan!$F:$F,Spotplan!$B:$B,Impression!W$11,Spotplan!$C:$C,Impression!$P40,Spotplan!$A:$A,Impression!$Q$10)</f>
        <v>152000</v>
      </c>
      <c r="X40" s="174">
        <f>SUMIFS('OTV-广告位'!$E:$E,'OTV-广告位'!$A:$A,Impression!$A40,'OTV-广告位'!$C:$C,Impression!W$11,'OTV-广告位'!$B:$B,'OTV-广告位'!$B$6)</f>
        <v>152396</v>
      </c>
      <c r="Y40" s="175">
        <f t="shared" si="26"/>
        <v>1.0026052631578948</v>
      </c>
      <c r="Z40" s="174">
        <f>SUMIFS(Spotplan!$F:$F,Spotplan!$B:$B,Impression!Z$11,Spotplan!$C:$C,Impression!$P40,Spotplan!$A:$A,Impression!$Q$10)</f>
        <v>144000</v>
      </c>
      <c r="AA40" s="174">
        <f>SUMIFS('OTV-广告位'!$E:$E,'OTV-广告位'!$A:$A,Impression!$A40,'OTV-广告位'!$C:$C,Impression!Z$11,'OTV-广告位'!$B:$B,'OTV-广告位'!$B$6)</f>
        <v>152961</v>
      </c>
      <c r="AB40" s="175">
        <f t="shared" si="27"/>
        <v>1.0622291666666666</v>
      </c>
      <c r="AC40" s="174">
        <f>SUMIFS(Spotplan!$F:$F,Spotplan!$B:$B,Impression!AC$11,Spotplan!$C:$C,Impression!$P40,Spotplan!$A:$A,Impression!$AC$10)</f>
        <v>128000</v>
      </c>
      <c r="AD40" s="174">
        <f>SUMIFS('OTT-广告位'!$E:$E,'OTT-广告位'!$C:$C,Impression!AC$11,'OTT-广告位'!$A:$A,Impression!$P40,'OTT-广告位'!$B:$B,'OTT-广告位'!$B$6)</f>
        <v>218811</v>
      </c>
      <c r="AE40" s="175">
        <f t="shared" si="28"/>
        <v>1.7094609375000001</v>
      </c>
      <c r="AF40" s="174">
        <f>SUMIFS(Spotplan!$F:$F,Spotplan!$B:$B,Impression!AF$11,Spotplan!$C:$C,Impression!$P40,Spotplan!$A:$A,Impression!$AC$10)</f>
        <v>40000</v>
      </c>
      <c r="AG40" s="174">
        <f>SUMIFS('OTT-广告位'!$E:$E,'OTT-广告位'!$C:$C,Impression!AF$11,'OTT-广告位'!$A:$A,Impression!$P40,'OTT-广告位'!$B:$B,'OTT-广告位'!$B$6)</f>
        <v>40104</v>
      </c>
      <c r="AH40" s="175">
        <f t="shared" si="29"/>
        <v>1.0025999999999999</v>
      </c>
      <c r="AI40" s="174">
        <f>SUMIFS(Spotplan!$F:$F,Spotplan!$B:$B,Impression!AI$11,Spotplan!$C:$C,Impression!$P40,Spotplan!$A:$A,Impression!$AC$10)</f>
        <v>48000</v>
      </c>
      <c r="AJ40" s="174">
        <f>SUMIFS('OTT-广告位'!$E:$E,'OTT-广告位'!$C:$C,Impression!AI$11,'OTT-广告位'!$A:$A,Impression!$P40,'OTT-广告位'!$B:$B,'OTT-广告位'!$B$6)</f>
        <v>48377</v>
      </c>
      <c r="AK40" s="175">
        <f t="shared" si="18"/>
        <v>1.0078541666666667</v>
      </c>
      <c r="AL40" s="174">
        <f>SUMIFS(Spotplan!$F:$F,Spotplan!$B:$B,Impression!AL$11,Spotplan!$C:$C,Impression!$P40,Spotplan!$A:$A,Impression!$AC$10)</f>
        <v>56000</v>
      </c>
      <c r="AM40" s="174">
        <f>SUMIFS('OTT-广告位'!$E:$E,'OTT-广告位'!$C:$C,Impression!AL$11,'OTT-广告位'!$A:$A,Impression!$P40,'OTT-广告位'!$B:$B,'OTT-广告位'!$B$6)</f>
        <v>64552</v>
      </c>
      <c r="AN40" s="175">
        <f t="shared" si="19"/>
        <v>1.1527142857142858</v>
      </c>
    </row>
    <row r="41" spans="1:40">
      <c r="A41" s="103" t="s">
        <v>205</v>
      </c>
      <c r="B41" s="103" t="s">
        <v>205</v>
      </c>
      <c r="C41" s="174">
        <f t="shared" si="0"/>
        <v>672000</v>
      </c>
      <c r="D41" s="174">
        <f t="shared" si="1"/>
        <v>952820</v>
      </c>
      <c r="E41" s="175">
        <f t="shared" si="20"/>
        <v>1.4178869047619047</v>
      </c>
      <c r="F41" s="174">
        <f>T41+AF41</f>
        <v>792000</v>
      </c>
      <c r="G41" s="174">
        <f t="shared" si="3"/>
        <v>314890</v>
      </c>
      <c r="H41" s="175">
        <f t="shared" si="21"/>
        <v>0.39758838383838385</v>
      </c>
      <c r="I41" s="174">
        <f t="shared" si="4"/>
        <v>96000</v>
      </c>
      <c r="J41" s="174">
        <f t="shared" si="5"/>
        <v>99431</v>
      </c>
      <c r="K41" s="175">
        <f t="shared" si="22"/>
        <v>1.0357395833333334</v>
      </c>
      <c r="L41" s="174">
        <f t="shared" si="6"/>
        <v>120000</v>
      </c>
      <c r="M41" s="174">
        <f t="shared" si="7"/>
        <v>257126</v>
      </c>
      <c r="N41" s="175">
        <f t="shared" si="23"/>
        <v>2.1427166666666668</v>
      </c>
      <c r="P41" s="103" t="s">
        <v>205</v>
      </c>
      <c r="Q41" s="174">
        <f>SUMIFS(Spotplan!$F:$F,Spotplan!$B:$B,Impression!Q$11,Spotplan!$C:$C,Impression!$P41,Spotplan!$A:$A,Impression!$Q$10)</f>
        <v>608000</v>
      </c>
      <c r="R41" s="174">
        <f>SUMIFS('OTV-广告位'!$E:$E,'OTV-广告位'!$A:$A,Impression!$A41,'OTV-广告位'!$C:$C,Impression!Q$11,'OTV-广告位'!$B:$B,'OTV-广告位'!$B$6)</f>
        <v>838760</v>
      </c>
      <c r="S41" s="175">
        <f t="shared" si="24"/>
        <v>1.3795394736842106</v>
      </c>
      <c r="T41" s="174">
        <f>SUMIFS(Spotplan!$F:$F,Spotplan!$B:$B,Impression!T$11,Spotplan!$C:$C,Impression!$P41,Spotplan!$A:$A,Impression!$Q$10)</f>
        <v>768000</v>
      </c>
      <c r="U41" s="174">
        <f>SUMIFS('OTV-广告位'!$E:$E,'OTV-广告位'!$A:$A,Impression!$A41,'OTV-广告位'!$C:$C,Impression!T$11,'OTV-广告位'!$B:$B,'OTV-广告位'!$B$6)</f>
        <v>290860</v>
      </c>
      <c r="V41" s="175">
        <f t="shared" si="25"/>
        <v>0.37872395833333333</v>
      </c>
      <c r="W41" s="174">
        <f>SUMIFS(Spotplan!$F:$F,Spotplan!$B:$B,Impression!W$11,Spotplan!$C:$C,Impression!$P41,Spotplan!$A:$A,Impression!$Q$10)</f>
        <v>72000</v>
      </c>
      <c r="X41" s="174">
        <f>SUMIFS('OTV-广告位'!$E:$E,'OTV-广告位'!$A:$A,Impression!$A41,'OTV-广告位'!$C:$C,Impression!W$11,'OTV-广告位'!$B:$B,'OTV-广告位'!$B$6)</f>
        <v>72435</v>
      </c>
      <c r="Y41" s="175">
        <f t="shared" si="26"/>
        <v>1.0060416666666667</v>
      </c>
      <c r="Z41" s="174">
        <f>SUMIFS(Spotplan!$F:$F,Spotplan!$B:$B,Impression!Z$11,Spotplan!$C:$C,Impression!$P41,Spotplan!$A:$A,Impression!$Q$10)</f>
        <v>80000</v>
      </c>
      <c r="AA41" s="174">
        <f>SUMIFS('OTV-广告位'!$E:$E,'OTV-广告位'!$A:$A,Impression!$A41,'OTV-广告位'!$C:$C,Impression!Z$11,'OTV-广告位'!$B:$B,'OTV-广告位'!$B$6)</f>
        <v>212330</v>
      </c>
      <c r="AB41" s="175">
        <f t="shared" si="27"/>
        <v>2.6541250000000001</v>
      </c>
      <c r="AC41" s="174">
        <f>SUMIFS(Spotplan!$F:$F,Spotplan!$B:$B,Impression!AC$11,Spotplan!$C:$C,Impression!$P41,Spotplan!$A:$A,Impression!$AC$10)</f>
        <v>64000</v>
      </c>
      <c r="AD41" s="174">
        <f>SUMIFS('OTT-广告位'!$E:$E,'OTT-广告位'!$C:$C,Impression!AC$11,'OTT-广告位'!$A:$A,Impression!$P41,'OTT-广告位'!$B:$B,'OTT-广告位'!$B$6)</f>
        <v>114060</v>
      </c>
      <c r="AE41" s="175">
        <f t="shared" si="28"/>
        <v>1.7821875</v>
      </c>
      <c r="AF41" s="174">
        <f>SUMIFS(Spotplan!$F:$F,Spotplan!$B:$B,Impression!AF$11,Spotplan!$C:$C,Impression!$P41,Spotplan!$A:$A,Impression!$AC$10)</f>
        <v>24000</v>
      </c>
      <c r="AG41" s="174">
        <f>SUMIFS('OTT-广告位'!$E:$E,'OTT-广告位'!$C:$C,Impression!AF$11,'OTT-广告位'!$A:$A,Impression!$P41,'OTT-广告位'!$B:$B,'OTT-广告位'!$B$6)</f>
        <v>24030</v>
      </c>
      <c r="AH41" s="175">
        <f t="shared" si="29"/>
        <v>1.00125</v>
      </c>
      <c r="AI41" s="174">
        <f>SUMIFS(Spotplan!$F:$F,Spotplan!$B:$B,Impression!AI$11,Spotplan!$C:$C,Impression!$P41,Spotplan!$A:$A,Impression!$AC$10)</f>
        <v>24000</v>
      </c>
      <c r="AJ41" s="174">
        <f>SUMIFS('OTT-广告位'!$E:$E,'OTT-广告位'!$C:$C,Impression!AI$11,'OTT-广告位'!$A:$A,Impression!$P41,'OTT-广告位'!$B:$B,'OTT-广告位'!$B$6)</f>
        <v>26996</v>
      </c>
      <c r="AK41" s="175">
        <f t="shared" si="18"/>
        <v>1.1248333333333334</v>
      </c>
      <c r="AL41" s="174">
        <f>SUMIFS(Spotplan!$F:$F,Spotplan!$B:$B,Impression!AL$11,Spotplan!$C:$C,Impression!$P41,Spotplan!$A:$A,Impression!$AC$10)</f>
        <v>40000</v>
      </c>
      <c r="AM41" s="174">
        <f>SUMIFS('OTT-广告位'!$E:$E,'OTT-广告位'!$C:$C,Impression!AL$11,'OTT-广告位'!$A:$A,Impression!$P41,'OTT-广告位'!$B:$B,'OTT-广告位'!$B$6)</f>
        <v>44796</v>
      </c>
      <c r="AN41" s="175">
        <f t="shared" si="19"/>
        <v>1.1198999999999999</v>
      </c>
    </row>
  </sheetData>
  <mergeCells count="17">
    <mergeCell ref="AF11:AH11"/>
    <mergeCell ref="Z11:AB11"/>
    <mergeCell ref="AC10:AN10"/>
    <mergeCell ref="AI11:AK11"/>
    <mergeCell ref="AL11:AN11"/>
    <mergeCell ref="AC11:AE11"/>
    <mergeCell ref="B10:B12"/>
    <mergeCell ref="C10:N10"/>
    <mergeCell ref="P10:P12"/>
    <mergeCell ref="Q10:AB10"/>
    <mergeCell ref="C11:E11"/>
    <mergeCell ref="F11:H11"/>
    <mergeCell ref="I11:K11"/>
    <mergeCell ref="L11:N11"/>
    <mergeCell ref="Q11:S11"/>
    <mergeCell ref="T11:V11"/>
    <mergeCell ref="W11:Y11"/>
  </mergeCells>
  <phoneticPr fontId="8" type="noConversion"/>
  <conditionalFormatting sqref="E13:E41">
    <cfRule type="cellIs" dxfId="21" priority="45" operator="lessThan">
      <formula>0.9</formula>
    </cfRule>
  </conditionalFormatting>
  <conditionalFormatting sqref="K13:K41">
    <cfRule type="cellIs" dxfId="20" priority="19" operator="lessThan">
      <formula>0.9</formula>
    </cfRule>
  </conditionalFormatting>
  <conditionalFormatting sqref="H13:H41">
    <cfRule type="cellIs" dxfId="19" priority="20" operator="lessThan">
      <formula>0.9</formula>
    </cfRule>
  </conditionalFormatting>
  <conditionalFormatting sqref="S13:S41">
    <cfRule type="cellIs" dxfId="18" priority="15" operator="lessThan">
      <formula>0.9</formula>
    </cfRule>
  </conditionalFormatting>
  <conditionalFormatting sqref="V13:V41">
    <cfRule type="cellIs" dxfId="17" priority="14" operator="lessThan">
      <formula>0.9</formula>
    </cfRule>
  </conditionalFormatting>
  <conditionalFormatting sqref="Y13:Y41">
    <cfRule type="cellIs" dxfId="16" priority="11" operator="lessThan">
      <formula>0.9</formula>
    </cfRule>
  </conditionalFormatting>
  <conditionalFormatting sqref="AE13:AE41">
    <cfRule type="cellIs" dxfId="15" priority="10" operator="lessThan">
      <formula>0.9</formula>
    </cfRule>
  </conditionalFormatting>
  <conditionalFormatting sqref="AH13:AH41">
    <cfRule type="cellIs" dxfId="14" priority="9" operator="lessThan">
      <formula>0.9</formula>
    </cfRule>
  </conditionalFormatting>
  <conditionalFormatting sqref="N13:N41">
    <cfRule type="cellIs" dxfId="13" priority="6" operator="lessThan">
      <formula>0.9</formula>
    </cfRule>
  </conditionalFormatting>
  <conditionalFormatting sqref="AB13:AB41">
    <cfRule type="cellIs" dxfId="12" priority="4" operator="lessThan">
      <formula>0.9</formula>
    </cfRule>
  </conditionalFormatting>
  <conditionalFormatting sqref="AN13:AN41">
    <cfRule type="cellIs" dxfId="11" priority="1" operator="lessThan">
      <formula>0.9</formula>
    </cfRule>
  </conditionalFormatting>
  <conditionalFormatting sqref="AK13:AK41">
    <cfRule type="cellIs" dxfId="10" priority="2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40"/>
  <sheetViews>
    <sheetView showGridLines="0" topLeftCell="T1" zoomScale="80" zoomScaleNormal="80" workbookViewId="0">
      <selection activeCell="Z53" sqref="Z53:Z54"/>
    </sheetView>
  </sheetViews>
  <sheetFormatPr defaultColWidth="8.87890625" defaultRowHeight="14.25" customHeight="1"/>
  <cols>
    <col min="1" max="1" width="3.1171875" style="39" customWidth="1"/>
    <col min="2" max="2" width="11.64453125" style="39" hidden="1" customWidth="1"/>
    <col min="3" max="8" width="10.64453125" style="39" customWidth="1"/>
    <col min="9" max="9" width="12" style="39" customWidth="1"/>
    <col min="10" max="24" width="10.64453125" style="39" customWidth="1"/>
    <col min="25" max="44" width="10.64453125" style="36" customWidth="1"/>
    <col min="45" max="247" width="8.87890625" style="36" customWidth="1"/>
    <col min="248" max="16384" width="8.87890625" style="36"/>
  </cols>
  <sheetData>
    <row r="1" spans="1:44" ht="36" customHeight="1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44" ht="36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44" s="47" customFormat="1" ht="14.25" customHeight="1">
      <c r="A3" s="48"/>
      <c r="B3" s="5"/>
      <c r="C3" s="14" t="s">
        <v>31</v>
      </c>
      <c r="D3" s="194" t="s">
        <v>195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44" s="47" customFormat="1" ht="14.25" customHeight="1">
      <c r="A4" s="48"/>
      <c r="B4" s="5"/>
      <c r="C4" s="14" t="s">
        <v>29</v>
      </c>
      <c r="D4" s="82" t="s">
        <v>114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44" s="47" customFormat="1" ht="14.25" customHeight="1">
      <c r="A5" s="48"/>
      <c r="B5" s="5"/>
      <c r="C5" s="14" t="s">
        <v>28</v>
      </c>
      <c r="D5" s="82" t="s">
        <v>110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44" s="47" customFormat="1" ht="14.25" customHeight="1">
      <c r="A6" s="48"/>
      <c r="B6" s="5"/>
      <c r="C6" s="14" t="s">
        <v>32</v>
      </c>
      <c r="D6" s="25" t="s">
        <v>196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44" s="47" customFormat="1" ht="14.25" customHeight="1">
      <c r="A7" s="48"/>
      <c r="B7" s="5"/>
      <c r="C7" s="14" t="s">
        <v>27</v>
      </c>
      <c r="D7" s="85" t="s">
        <v>111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44" s="47" customFormat="1" ht="12.4">
      <c r="A8" s="48"/>
      <c r="B8" s="5"/>
      <c r="C8" s="1"/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44" s="47" customFormat="1" ht="38.1" customHeight="1">
      <c r="A9" s="5"/>
      <c r="B9" s="49"/>
      <c r="C9" s="6" t="s">
        <v>30</v>
      </c>
      <c r="D9" s="7">
        <f>Market!C10</f>
        <v>0.25</v>
      </c>
      <c r="E9" s="50"/>
      <c r="F9" s="51"/>
      <c r="G9" s="51"/>
      <c r="H9" s="5"/>
      <c r="I9" s="5"/>
      <c r="J9" s="5"/>
      <c r="K9" s="288" t="s">
        <v>163</v>
      </c>
      <c r="L9" s="288"/>
      <c r="M9" s="289" t="s">
        <v>162</v>
      </c>
      <c r="N9" s="289"/>
      <c r="O9" s="5"/>
      <c r="P9" s="5"/>
      <c r="Q9" s="5"/>
      <c r="R9" s="288" t="s">
        <v>163</v>
      </c>
      <c r="S9" s="288"/>
      <c r="T9" s="289" t="s">
        <v>162</v>
      </c>
      <c r="U9" s="289"/>
      <c r="V9" s="5"/>
      <c r="W9" s="40"/>
      <c r="X9" s="40"/>
    </row>
    <row r="10" spans="1:44" s="47" customFormat="1" ht="49.5" customHeight="1">
      <c r="A10" s="5"/>
      <c r="B10" s="42" t="s">
        <v>132</v>
      </c>
      <c r="C10" s="41" t="s">
        <v>77</v>
      </c>
      <c r="D10" s="43" t="s">
        <v>9</v>
      </c>
      <c r="E10" s="43" t="s">
        <v>10</v>
      </c>
      <c r="F10" s="44" t="s">
        <v>160</v>
      </c>
      <c r="G10" s="43" t="s">
        <v>11</v>
      </c>
      <c r="H10" s="43" t="s">
        <v>12</v>
      </c>
      <c r="I10" s="45" t="s">
        <v>41</v>
      </c>
      <c r="J10" s="45" t="s">
        <v>42</v>
      </c>
      <c r="K10" s="45" t="s">
        <v>40</v>
      </c>
      <c r="L10" s="45" t="s">
        <v>43</v>
      </c>
      <c r="M10" s="45" t="s">
        <v>40</v>
      </c>
      <c r="N10" s="45" t="s">
        <v>43</v>
      </c>
      <c r="O10" s="46" t="s">
        <v>60</v>
      </c>
      <c r="P10" s="46" t="s">
        <v>61</v>
      </c>
      <c r="Q10" s="46" t="s">
        <v>62</v>
      </c>
      <c r="R10" s="46" t="s">
        <v>63</v>
      </c>
      <c r="S10" s="46" t="s">
        <v>64</v>
      </c>
      <c r="T10" s="46" t="s">
        <v>63</v>
      </c>
      <c r="U10" s="46" t="s">
        <v>64</v>
      </c>
      <c r="V10" s="54" t="s">
        <v>79</v>
      </c>
      <c r="W10" s="54" t="s">
        <v>80</v>
      </c>
      <c r="X10" s="54" t="s">
        <v>81</v>
      </c>
      <c r="Y10" s="54" t="s">
        <v>91</v>
      </c>
      <c r="Z10" s="54" t="s">
        <v>94</v>
      </c>
      <c r="AA10" s="54" t="s">
        <v>95</v>
      </c>
      <c r="AB10" s="54" t="s">
        <v>105</v>
      </c>
      <c r="AC10" s="54" t="s">
        <v>82</v>
      </c>
      <c r="AD10" s="54" t="s">
        <v>83</v>
      </c>
      <c r="AE10" s="54" t="s">
        <v>84</v>
      </c>
      <c r="AF10" s="54" t="s">
        <v>96</v>
      </c>
      <c r="AG10" s="54" t="s">
        <v>92</v>
      </c>
      <c r="AH10" s="54" t="s">
        <v>93</v>
      </c>
      <c r="AI10" s="53" t="s">
        <v>45</v>
      </c>
      <c r="AJ10" s="53" t="s">
        <v>103</v>
      </c>
      <c r="AK10" s="53" t="s">
        <v>104</v>
      </c>
      <c r="AM10" s="55">
        <v>1</v>
      </c>
      <c r="AN10" s="55">
        <v>2</v>
      </c>
      <c r="AO10" s="55">
        <v>3</v>
      </c>
      <c r="AP10" s="55">
        <v>4</v>
      </c>
      <c r="AQ10" s="55">
        <v>5</v>
      </c>
      <c r="AR10" s="55" t="s">
        <v>90</v>
      </c>
    </row>
    <row r="11" spans="1:44" s="47" customFormat="1" ht="14.25" customHeight="1">
      <c r="A11" s="5"/>
      <c r="B11" s="49"/>
      <c r="C11" s="19" t="s">
        <v>113</v>
      </c>
      <c r="D11" s="2">
        <f>SUMIFS('OTV-网站'!$C:$C,'OTV-网站'!$A:$A,'OTV Media'!$C11,'OTV-网站'!$B:$B,'OTV-网站'!$B$6)</f>
        <v>39838188</v>
      </c>
      <c r="E11" s="2">
        <f>SUMIFS(Spotplan!$F:$F,Spotplan!$B:$B,'OTV Media'!$C11,Spotplan!$A:$A,"PAD")+SUMIFS(Spotplan!$F:$F,Spotplan!$B:$B,'OTV Media'!$C11,Spotplan!$A:$A,"Phone")</f>
        <v>31824000</v>
      </c>
      <c r="F11" s="27">
        <f>IF(D11=0,"-",D11/E11)</f>
        <v>1.251828431372549</v>
      </c>
      <c r="G11" s="2">
        <f>SUMIFS('OTV-网站'!$D:$D,'OTV-网站'!$A:$A,'OTV Media'!$C11,'OTV-网站'!$B:$B,'OTV-网站'!$B$6)</f>
        <v>1120970</v>
      </c>
      <c r="H11" s="3">
        <f>IF(G11=0,"-",G11/D11)</f>
        <v>2.813807696273736E-2</v>
      </c>
      <c r="I11" s="2">
        <f>SUMIFS('OTV-网站'!$C:$C,'OTV-网站'!$A:$A,'OTV Media'!$C11,'OTV-网站'!$B:$B,'OTV-网站'!$B$7)</f>
        <v>39838188</v>
      </c>
      <c r="J11" s="3">
        <f>IF(I11=0,"-",I11/D11)</f>
        <v>1</v>
      </c>
      <c r="K11" s="2">
        <f>SUMIFS('OTV-网站'!$C:$C,'OTV-网站'!$A:$A,'OTV Media'!$C11,'OTV-网站'!$B:$B,'OTV-网站'!$B$9)</f>
        <v>14247818</v>
      </c>
      <c r="L11" s="3">
        <f>IF(K11=0,"-",K11/I11)</f>
        <v>0.35764222007286073</v>
      </c>
      <c r="M11" s="2">
        <f>SUMIFS('OTV-网站'!$C:$C,'OTV-网站'!$A:$A,'OTV Media'!$C11,'OTV-网站'!$B:$B,'OTV-网站'!$B$8)</f>
        <v>36557378</v>
      </c>
      <c r="N11" s="3">
        <f>IF(M11=0,"-",M11/I11)</f>
        <v>0.91764660581450141</v>
      </c>
      <c r="O11" s="2">
        <f>SUMIFS('OTV-网站'!$E:$E,'OTV-网站'!$A:$A,'OTV Media'!$C11,'OTV-网站'!$B:$B,'OTV-网站'!$B$6)</f>
        <v>16383065</v>
      </c>
      <c r="P11" s="2">
        <f>SUMIFS('OTV-网站'!$E:$E,'OTV-网站'!$A:$A,'OTV Media'!$C11,'OTV-网站'!$B:$B,'OTV-网站'!$B$7)</f>
        <v>16383065</v>
      </c>
      <c r="Q11" s="3">
        <f>IF(P11=0,"-",P11/O11)</f>
        <v>1</v>
      </c>
      <c r="R11" s="2">
        <f>SUMIFS('OTV-网站'!$E:$E,'OTV-网站'!$A:$A,'OTV Media'!$C11,'OTV-网站'!$B:$B,'OTV-网站'!$B$9)</f>
        <v>5546115</v>
      </c>
      <c r="S11" s="3">
        <f>IF(R11=0,"-",R11/P11)</f>
        <v>0.33852731463862223</v>
      </c>
      <c r="T11" s="2">
        <f>SUMIFS('OTV-网站'!$E:$E,'OTV-网站'!$A:$A,'OTV Media'!$C11,'OTV-网站'!$B:$B,'OTV-网站'!$B$8)</f>
        <v>14295377</v>
      </c>
      <c r="U11" s="3">
        <f>IF(T11=0,"-",T11/P11)</f>
        <v>0.87257036458074233</v>
      </c>
      <c r="V11" s="2">
        <f>AM11</f>
        <v>6588394</v>
      </c>
      <c r="W11" s="2">
        <f t="shared" ref="W11:X11" si="0">AN11</f>
        <v>2860641</v>
      </c>
      <c r="X11" s="2">
        <f t="shared" si="0"/>
        <v>2886042</v>
      </c>
      <c r="Y11" s="2">
        <f>SUM(AP11:AR11)</f>
        <v>4047988</v>
      </c>
      <c r="Z11" s="2">
        <f>SUMPRODUCT(AM$10:AQ$10*AM11:AQ11)+AR11*AQ$10</f>
        <v>39316152</v>
      </c>
      <c r="AA11" s="2">
        <f t="shared" ref="AA11:AA17" si="1">D11-Z11</f>
        <v>522036</v>
      </c>
      <c r="AB11" s="2">
        <f>SUMIFS('OTV-网站'!$F:$F,'OTV-网站'!$A:$A,'OTV Media'!$C11,'OTV-网站'!$B:$B,'OTV-网站'!$B$9)</f>
        <v>2505598</v>
      </c>
      <c r="AC11" s="4">
        <f t="shared" ref="AC11:AF17" si="2">V11/$O11</f>
        <v>0.40214660687728454</v>
      </c>
      <c r="AD11" s="4">
        <f t="shared" si="2"/>
        <v>0.17460963501029875</v>
      </c>
      <c r="AE11" s="4">
        <f t="shared" si="2"/>
        <v>0.17616007749465684</v>
      </c>
      <c r="AF11" s="4">
        <f t="shared" si="2"/>
        <v>0.24708368061775987</v>
      </c>
      <c r="AG11" s="4">
        <f t="shared" ref="AG11:AH17" si="3">Z11/$D11</f>
        <v>0.98689609075593498</v>
      </c>
      <c r="AH11" s="4">
        <f t="shared" si="3"/>
        <v>1.3103909244065017E-2</v>
      </c>
      <c r="AI11" s="52">
        <f>AB11/D11*1000</f>
        <v>62.894376621747959</v>
      </c>
      <c r="AJ11" s="24">
        <f>SUMIFS(Cost!$C:$C,Cost!$A:$A,'OTV Media'!$B$10,Cost!$B:$B,'OTV Media'!$C11)</f>
        <v>680456.48000000021</v>
      </c>
      <c r="AK11" s="52">
        <f t="shared" ref="AK11:AK17" si="4">AJ11/AB11</f>
        <v>0.27157448241896753</v>
      </c>
      <c r="AM11" s="2">
        <f>SUMIFS('OTV-网站'!G:G,'OTV-网站'!$A:$A,'OTV Media'!$C11,'OTV-网站'!$B:$B,'OTV-网站'!$B$6)</f>
        <v>6588394</v>
      </c>
      <c r="AN11" s="2">
        <f>SUMIFS('OTV-网站'!H:H,'OTV-网站'!$A:$A,'OTV Media'!$C11,'OTV-网站'!$B:$B,'OTV-网站'!$B$6)</f>
        <v>2860641</v>
      </c>
      <c r="AO11" s="2">
        <f>SUMIFS('OTV-网站'!I:I,'OTV-网站'!$A:$A,'OTV Media'!$C11,'OTV-网站'!$B:$B,'OTV-网站'!$B$6)</f>
        <v>2886042</v>
      </c>
      <c r="AP11" s="2">
        <f>SUMIFS('OTV-网站'!J:J,'OTV-网站'!$A:$A,'OTV Media'!$C11,'OTV-网站'!$B:$B,'OTV-网站'!$B$6)</f>
        <v>1891590</v>
      </c>
      <c r="AQ11" s="2">
        <f>SUMIFS('OTV-网站'!K:K,'OTV-网站'!$A:$A,'OTV Media'!$C11,'OTV-网站'!$B:$B,'OTV-网站'!$B$6)</f>
        <v>1948357</v>
      </c>
      <c r="AR11" s="2">
        <f>SUMIFS('OTV-网站'!L:L,'OTV-网站'!$A:$A,'OTV Media'!$C11,'OTV-网站'!$B:$B,'OTV-网站'!$B$6)</f>
        <v>208041</v>
      </c>
    </row>
    <row r="12" spans="1:44" s="47" customFormat="1" ht="14.25" customHeight="1">
      <c r="A12" s="5"/>
      <c r="B12" s="49"/>
      <c r="C12" s="19" t="s">
        <v>85</v>
      </c>
      <c r="D12" s="2">
        <f>SUMIFS('OTV-网站'!$C:$C,'OTV-网站'!$A:$A,'OTV Media'!$C12,'OTV-网站'!$B:$B,'OTV-网站'!$B$6)</f>
        <v>24117505</v>
      </c>
      <c r="E12" s="2">
        <f>SUMIFS(Spotplan!$F:$F,Spotplan!$B:$B,'OTV Media'!$C12,Spotplan!$A:$A,"PAD")+SUMIFS(Spotplan!$F:$F,Spotplan!$B:$B,'OTV Media'!$C12,Spotplan!$A:$A,"Phone")</f>
        <v>26448000</v>
      </c>
      <c r="F12" s="27">
        <f t="shared" ref="F12:F14" si="5">IF(D12=0,"-",D12/E12)</f>
        <v>0.91188388535995157</v>
      </c>
      <c r="G12" s="2">
        <f>SUMIFS('OTV-网站'!$D:$D,'OTV-网站'!$A:$A,'OTV Media'!$C12,'OTV-网站'!$B:$B,'OTV-网站'!$B$6)</f>
        <v>894073</v>
      </c>
      <c r="H12" s="3">
        <f t="shared" ref="H12:H14" si="6">IF(G12=0,"-",G12/D12)</f>
        <v>3.7071537872595033E-2</v>
      </c>
      <c r="I12" s="2">
        <f>SUMIFS('OTV-网站'!$C:$C,'OTV-网站'!$A:$A,'OTV Media'!$C12,'OTV-网站'!$B:$B,'OTV-网站'!$B$7)</f>
        <v>24117505</v>
      </c>
      <c r="J12" s="3">
        <f t="shared" ref="J12:J14" si="7">IF(I12=0,"-",I12/D12)</f>
        <v>1</v>
      </c>
      <c r="K12" s="2">
        <f>SUMIFS('OTV-网站'!$C:$C,'OTV-网站'!$A:$A,'OTV Media'!$C12,'OTV-网站'!$B:$B,'OTV-网站'!$B$9)</f>
        <v>7817157</v>
      </c>
      <c r="L12" s="3">
        <f t="shared" ref="L12:L14" si="8">IF(K12=0,"-",K12/I12)</f>
        <v>0.32412793114378952</v>
      </c>
      <c r="M12" s="2">
        <f>SUMIFS('OTV-网站'!$C:$C,'OTV-网站'!$A:$A,'OTV Media'!$C12,'OTV-网站'!$B:$B,'OTV-网站'!$B$8)</f>
        <v>20570252</v>
      </c>
      <c r="N12" s="3">
        <f t="shared" ref="N12:N17" si="9">IF(M12=0,"-",M12/I12)</f>
        <v>0.85291791169940667</v>
      </c>
      <c r="O12" s="2">
        <f>SUMIFS('OTV-网站'!$E:$E,'OTV-网站'!$A:$A,'OTV Media'!$C12,'OTV-网站'!$B:$B,'OTV-网站'!$B$6)</f>
        <v>7106929</v>
      </c>
      <c r="P12" s="2">
        <f>SUMIFS('OTV-网站'!$E:$E,'OTV-网站'!$A:$A,'OTV Media'!$C12,'OTV-网站'!$B:$B,'OTV-网站'!$B$7)</f>
        <v>7106929</v>
      </c>
      <c r="Q12" s="3">
        <f t="shared" ref="Q12:Q14" si="10">IF(P12=0,"-",P12/O12)</f>
        <v>1</v>
      </c>
      <c r="R12" s="2">
        <f>SUMIFS('OTV-网站'!$E:$E,'OTV-网站'!$A:$A,'OTV Media'!$C12,'OTV-网站'!$B:$B,'OTV-网站'!$B$9)</f>
        <v>2164601</v>
      </c>
      <c r="S12" s="3">
        <f t="shared" ref="S12:S14" si="11">IF(R12=0,"-",R12/P12)</f>
        <v>0.30457613970816366</v>
      </c>
      <c r="T12" s="2">
        <f>SUMIFS('OTV-网站'!$E:$E,'OTV-网站'!$A:$A,'OTV Media'!$C12,'OTV-网站'!$B:$B,'OTV-网站'!$B$8)</f>
        <v>5567758</v>
      </c>
      <c r="U12" s="3">
        <f t="shared" ref="U12:U17" si="12">IF(T12=0,"-",T12/P12)</f>
        <v>0.78342670934238967</v>
      </c>
      <c r="V12" s="2">
        <f t="shared" ref="V12:V17" si="13">AM12</f>
        <v>2083824</v>
      </c>
      <c r="W12" s="2">
        <f t="shared" ref="W12:W17" si="14">AN12</f>
        <v>779340</v>
      </c>
      <c r="X12" s="2">
        <f t="shared" ref="X12:X17" si="15">AO12</f>
        <v>979028</v>
      </c>
      <c r="Y12" s="2">
        <f t="shared" ref="Y12:Y14" si="16">SUM(AP12:AR12)</f>
        <v>3264737</v>
      </c>
      <c r="Z12" s="2">
        <f t="shared" ref="Z12:Z17" si="17">SUMPRODUCT(AM$10:AQ$10*AM12:AQ12)+AR12*AQ$10</f>
        <v>21703789</v>
      </c>
      <c r="AA12" s="2">
        <f t="shared" si="1"/>
        <v>2413716</v>
      </c>
      <c r="AB12" s="2">
        <f>SUMIFS('OTV-网站'!$F:$F,'OTV-网站'!$A:$A,'OTV Media'!$C12,'OTV-网站'!$B:$B,'OTV-网站'!$B$9)</f>
        <v>1381951</v>
      </c>
      <c r="AC12" s="4">
        <f t="shared" si="2"/>
        <v>0.2932101896613854</v>
      </c>
      <c r="AD12" s="4">
        <f t="shared" si="2"/>
        <v>0.10965917909127838</v>
      </c>
      <c r="AE12" s="4">
        <f t="shared" si="2"/>
        <v>0.13775682858235955</v>
      </c>
      <c r="AF12" s="4">
        <f t="shared" si="2"/>
        <v>0.45937380266497668</v>
      </c>
      <c r="AG12" s="4">
        <f t="shared" si="3"/>
        <v>0.89991850317850042</v>
      </c>
      <c r="AH12" s="4">
        <f t="shared" si="3"/>
        <v>0.10008149682149957</v>
      </c>
      <c r="AI12" s="52">
        <f t="shared" ref="AI12:AI17" si="18">AB12/D12*1000</f>
        <v>57.300744832436024</v>
      </c>
      <c r="AJ12" s="24">
        <f>SUMIFS(Cost!$C:$C,Cost!$A:$A,'OTV Media'!$B$10,Cost!$B:$B,'OTV Media'!$C12)</f>
        <v>404658.76592399995</v>
      </c>
      <c r="AK12" s="52">
        <f t="shared" si="4"/>
        <v>0.29281701444117769</v>
      </c>
      <c r="AM12" s="2">
        <f>SUMIFS('OTV-网站'!G:G,'OTV-网站'!$A:$A,'OTV Media'!$C12,'OTV-网站'!$B:$B,'OTV-网站'!$B$6)</f>
        <v>2083824</v>
      </c>
      <c r="AN12" s="2">
        <f>SUMIFS('OTV-网站'!H:H,'OTV-网站'!$A:$A,'OTV Media'!$C12,'OTV-网站'!$B:$B,'OTV-网站'!$B$6)</f>
        <v>779340</v>
      </c>
      <c r="AO12" s="2">
        <f>SUMIFS('OTV-网站'!I:I,'OTV-网站'!$A:$A,'OTV Media'!$C12,'OTV-网站'!$B:$B,'OTV-网站'!$B$6)</f>
        <v>979028</v>
      </c>
      <c r="AP12" s="2">
        <f>SUMIFS('OTV-网站'!J:J,'OTV-网站'!$A:$A,'OTV Media'!$C12,'OTV-网站'!$B:$B,'OTV-网站'!$B$6)</f>
        <v>1199484</v>
      </c>
      <c r="AQ12" s="2">
        <f>SUMIFS('OTV-网站'!K:K,'OTV-网站'!$A:$A,'OTV Media'!$C12,'OTV-网站'!$B:$B,'OTV-网站'!$B$6)</f>
        <v>1049129</v>
      </c>
      <c r="AR12" s="2">
        <f>SUMIFS('OTV-网站'!L:L,'OTV-网站'!$A:$A,'OTV Media'!$C12,'OTV-网站'!$B:$B,'OTV-网站'!$B$6)</f>
        <v>1016124</v>
      </c>
    </row>
    <row r="13" spans="1:44" s="47" customFormat="1" ht="14.25" customHeight="1">
      <c r="A13" s="5"/>
      <c r="B13" s="49"/>
      <c r="C13" s="19" t="s">
        <v>156</v>
      </c>
      <c r="D13" s="2">
        <f>SUMIFS('OTV-网站'!$C:$C,'OTV-网站'!$A:$A,'OTV Media'!$C13,'OTV-网站'!$B:$B,'OTV-网站'!$B$6)</f>
        <v>6428353</v>
      </c>
      <c r="E13" s="2">
        <f>SUMIFS(Spotplan!$F:$F,Spotplan!$B:$B,'OTV Media'!$C13,Spotplan!$A:$A,"PAD")+SUMIFS(Spotplan!$F:$F,Spotplan!$B:$B,'OTV Media'!$C13,Spotplan!$A:$A,"Phone")</f>
        <v>6672000</v>
      </c>
      <c r="F13" s="27">
        <f t="shared" si="5"/>
        <v>0.96348216426858513</v>
      </c>
      <c r="G13" s="2">
        <f>SUMIFS('OTV-网站'!$D:$D,'OTV-网站'!$A:$A,'OTV Media'!$C13,'OTV-网站'!$B:$B,'OTV-网站'!$B$6)</f>
        <v>249439</v>
      </c>
      <c r="H13" s="3">
        <f t="shared" si="6"/>
        <v>3.8802940659917087E-2</v>
      </c>
      <c r="I13" s="2">
        <f>SUMIFS('OTV-网站'!$C:$C,'OTV-网站'!$A:$A,'OTV Media'!$C13,'OTV-网站'!$B:$B,'OTV-网站'!$B$7)</f>
        <v>6428353</v>
      </c>
      <c r="J13" s="3">
        <f t="shared" si="7"/>
        <v>1</v>
      </c>
      <c r="K13" s="2">
        <f>SUMIFS('OTV-网站'!$C:$C,'OTV-网站'!$A:$A,'OTV Media'!$C13,'OTV-网站'!$B:$B,'OTV-网站'!$B$9)</f>
        <v>2573051</v>
      </c>
      <c r="L13" s="3">
        <f t="shared" si="8"/>
        <v>0.40026597792622776</v>
      </c>
      <c r="M13" s="2">
        <f>SUMIFS('OTV-网站'!$C:$C,'OTV-网站'!$A:$A,'OTV Media'!$C13,'OTV-网站'!$B:$B,'OTV-网站'!$B$8)</f>
        <v>5974111</v>
      </c>
      <c r="N13" s="3">
        <f t="shared" si="9"/>
        <v>0.92933773238650708</v>
      </c>
      <c r="O13" s="2">
        <f>SUMIFS('OTV-网站'!$E:$E,'OTV-网站'!$A:$A,'OTV Media'!$C13,'OTV-网站'!$B:$B,'OTV-网站'!$B$6)</f>
        <v>2695579</v>
      </c>
      <c r="P13" s="2">
        <f>SUMIFS('OTV-网站'!$E:$E,'OTV-网站'!$A:$A,'OTV Media'!$C13,'OTV-网站'!$B:$B,'OTV-网站'!$B$7)</f>
        <v>2695579</v>
      </c>
      <c r="Q13" s="3">
        <f t="shared" si="10"/>
        <v>1</v>
      </c>
      <c r="R13" s="2">
        <f>SUMIFS('OTV-网站'!$E:$E,'OTV-网站'!$A:$A,'OTV Media'!$C13,'OTV-网站'!$B:$B,'OTV-网站'!$B$9)</f>
        <v>952498</v>
      </c>
      <c r="S13" s="3">
        <f t="shared" si="11"/>
        <v>0.35335562415347499</v>
      </c>
      <c r="T13" s="2">
        <f>SUMIFS('OTV-网站'!$E:$E,'OTV-网站'!$A:$A,'OTV Media'!$C13,'OTV-网站'!$B:$B,'OTV-网站'!$B$8)</f>
        <v>2400968</v>
      </c>
      <c r="U13" s="3">
        <f t="shared" si="12"/>
        <v>0.89070585577347205</v>
      </c>
      <c r="V13" s="2">
        <f t="shared" si="13"/>
        <v>988693</v>
      </c>
      <c r="W13" s="2">
        <f t="shared" si="14"/>
        <v>545353</v>
      </c>
      <c r="X13" s="2">
        <f t="shared" si="15"/>
        <v>562047</v>
      </c>
      <c r="Y13" s="2">
        <f t="shared" si="16"/>
        <v>599486</v>
      </c>
      <c r="Z13" s="2">
        <f t="shared" si="17"/>
        <v>6391861</v>
      </c>
      <c r="AA13" s="2">
        <f t="shared" si="1"/>
        <v>36492</v>
      </c>
      <c r="AB13" s="2">
        <f>SUMIFS('OTV-网站'!$F:$F,'OTV-网站'!$A:$A,'OTV Media'!$C13,'OTV-网站'!$B:$B,'OTV-网站'!$B$9)</f>
        <v>506047</v>
      </c>
      <c r="AC13" s="4">
        <f t="shared" si="2"/>
        <v>0.36678316606562078</v>
      </c>
      <c r="AD13" s="4">
        <f t="shared" si="2"/>
        <v>0.20231386281017918</v>
      </c>
      <c r="AE13" s="4">
        <f t="shared" si="2"/>
        <v>0.20850696640684618</v>
      </c>
      <c r="AF13" s="4">
        <f t="shared" si="2"/>
        <v>0.22239600471735385</v>
      </c>
      <c r="AG13" s="4">
        <f t="shared" si="3"/>
        <v>0.99432327378412477</v>
      </c>
      <c r="AH13" s="4">
        <f t="shared" si="3"/>
        <v>5.6767262158752014E-3</v>
      </c>
      <c r="AI13" s="52">
        <f t="shared" si="18"/>
        <v>78.721096990162181</v>
      </c>
      <c r="AJ13" s="24">
        <f>SUMIFS(Cost!$C:$C,Cost!$A:$A,'OTV Media'!$B$10,Cost!$B:$B,'OTV Media'!$C13)</f>
        <v>163870.10482499999</v>
      </c>
      <c r="AK13" s="52">
        <f t="shared" si="4"/>
        <v>0.32382388360172076</v>
      </c>
      <c r="AM13" s="2">
        <f>SUMIFS('OTV-网站'!G:G,'OTV-网站'!$A:$A,'OTV Media'!$C13,'OTV-网站'!$B:$B,'OTV-网站'!$B$6)</f>
        <v>988693</v>
      </c>
      <c r="AN13" s="2">
        <f>SUMIFS('OTV-网站'!H:H,'OTV-网站'!$A:$A,'OTV Media'!$C13,'OTV-网站'!$B:$B,'OTV-网站'!$B$6)</f>
        <v>545353</v>
      </c>
      <c r="AO13" s="2">
        <f>SUMIFS('OTV-网站'!I:I,'OTV-网站'!$A:$A,'OTV Media'!$C13,'OTV-网站'!$B:$B,'OTV-网站'!$B$6)</f>
        <v>562047</v>
      </c>
      <c r="AP13" s="2">
        <f>SUMIFS('OTV-网站'!J:J,'OTV-网站'!$A:$A,'OTV Media'!$C13,'OTV-网站'!$B:$B,'OTV-网站'!$B$6)</f>
        <v>371109</v>
      </c>
      <c r="AQ13" s="2">
        <f>SUMIFS('OTV-网站'!K:K,'OTV-网站'!$A:$A,'OTV Media'!$C13,'OTV-网站'!$B:$B,'OTV-网站'!$B$6)</f>
        <v>213663</v>
      </c>
      <c r="AR13" s="2">
        <f>SUMIFS('OTV-网站'!L:L,'OTV-网站'!$A:$A,'OTV Media'!$C13,'OTV-网站'!$B:$B,'OTV-网站'!$B$6)</f>
        <v>14714</v>
      </c>
    </row>
    <row r="14" spans="1:44" s="47" customFormat="1" ht="14.25" customHeight="1">
      <c r="A14" s="5"/>
      <c r="B14" s="49"/>
      <c r="C14" s="19" t="s">
        <v>218</v>
      </c>
      <c r="D14" s="2">
        <f>SUMIFS('OTV-网站'!$C:$C,'OTV-网站'!$A:$A,'OTV Media'!$C14,'OTV-网站'!$B:$B,'OTV-网站'!$B$6)</f>
        <v>7469031</v>
      </c>
      <c r="E14" s="2">
        <f>SUMIFS(Spotplan!$F:$F,Spotplan!$B:$B,'OTV Media'!$C14,Spotplan!$A:$A,"PAD")+SUMIFS(Spotplan!$F:$F,Spotplan!$B:$B,'OTV Media'!$C14,Spotplan!$A:$A,"Phone")</f>
        <v>6680000</v>
      </c>
      <c r="F14" s="27">
        <f t="shared" si="5"/>
        <v>1.1181184131736528</v>
      </c>
      <c r="G14" s="2">
        <f>SUMIFS('OTV-网站'!$D:$D,'OTV-网站'!$A:$A,'OTV Media'!$C14,'OTV-网站'!$B:$B,'OTV-网站'!$B$6)</f>
        <v>60498</v>
      </c>
      <c r="H14" s="3">
        <f t="shared" si="6"/>
        <v>8.0998458836226538E-3</v>
      </c>
      <c r="I14" s="2">
        <f>SUMIFS('OTV-网站'!$C:$C,'OTV-网站'!$A:$A,'OTV Media'!$C14,'OTV-网站'!$B:$B,'OTV-网站'!$B$7)</f>
        <v>7469031</v>
      </c>
      <c r="J14" s="3">
        <f t="shared" si="7"/>
        <v>1</v>
      </c>
      <c r="K14" s="2">
        <f>SUMIFS('OTV-网站'!$C:$C,'OTV-网站'!$A:$A,'OTV Media'!$C14,'OTV-网站'!$B:$B,'OTV-网站'!$B$9)</f>
        <v>4360789</v>
      </c>
      <c r="L14" s="3">
        <f t="shared" si="8"/>
        <v>0.5838493641276894</v>
      </c>
      <c r="M14" s="2">
        <f>SUMIFS('OTV-网站'!$C:$C,'OTV-网站'!$A:$A,'OTV Media'!$C14,'OTV-网站'!$B:$B,'OTV-网站'!$B$8)</f>
        <v>7264447</v>
      </c>
      <c r="N14" s="3">
        <f t="shared" si="9"/>
        <v>0.97260903054224834</v>
      </c>
      <c r="O14" s="2">
        <f>SUMIFS('OTV-网站'!$E:$E,'OTV-网站'!$A:$A,'OTV Media'!$C14,'OTV-网站'!$B:$B,'OTV-网站'!$B$6)</f>
        <v>4503102</v>
      </c>
      <c r="P14" s="2">
        <f>SUMIFS('OTV-网站'!$E:$E,'OTV-网站'!$A:$A,'OTV Media'!$C14,'OTV-网站'!$B:$B,'OTV-网站'!$B$7)</f>
        <v>4503102</v>
      </c>
      <c r="Q14" s="3">
        <f t="shared" si="10"/>
        <v>1</v>
      </c>
      <c r="R14" s="2">
        <f>SUMIFS('OTV-网站'!$E:$E,'OTV-网站'!$A:$A,'OTV Media'!$C14,'OTV-网站'!$B:$B,'OTV-网站'!$B$9)</f>
        <v>2699988</v>
      </c>
      <c r="S14" s="3">
        <f t="shared" si="11"/>
        <v>0.59958402008215672</v>
      </c>
      <c r="T14" s="2">
        <f>SUMIFS('OTV-网站'!$E:$E,'OTV-网站'!$A:$A,'OTV Media'!$C14,'OTV-网站'!$B:$B,'OTV-网站'!$B$8)</f>
        <v>4298518</v>
      </c>
      <c r="U14" s="3">
        <f t="shared" si="12"/>
        <v>0.95456820653851504</v>
      </c>
      <c r="V14" s="2">
        <f t="shared" si="13"/>
        <v>2811161</v>
      </c>
      <c r="W14" s="2">
        <f t="shared" si="14"/>
        <v>899901</v>
      </c>
      <c r="X14" s="2">
        <f t="shared" si="15"/>
        <v>488911</v>
      </c>
      <c r="Y14" s="2">
        <f t="shared" si="16"/>
        <v>303129</v>
      </c>
      <c r="Z14" s="2">
        <f t="shared" si="17"/>
        <v>7455671</v>
      </c>
      <c r="AA14" s="2">
        <f t="shared" si="1"/>
        <v>13360</v>
      </c>
      <c r="AB14" s="2">
        <f>SUMIFS('OTV-网站'!$F:$F,'OTV-网站'!$A:$A,'OTV Media'!$C14,'OTV-网站'!$B:$B,'OTV-网站'!$B$9)</f>
        <v>435261</v>
      </c>
      <c r="AC14" s="4">
        <f t="shared" si="2"/>
        <v>0.62427211286797413</v>
      </c>
      <c r="AD14" s="4">
        <f t="shared" si="2"/>
        <v>0.19984024345884238</v>
      </c>
      <c r="AE14" s="4">
        <f t="shared" si="2"/>
        <v>0.10857204655812815</v>
      </c>
      <c r="AF14" s="4">
        <f t="shared" si="2"/>
        <v>6.7315597115055359E-2</v>
      </c>
      <c r="AG14" s="4">
        <f t="shared" si="3"/>
        <v>0.99821128068687892</v>
      </c>
      <c r="AH14" s="4">
        <f t="shared" si="3"/>
        <v>1.7887193131210729E-3</v>
      </c>
      <c r="AI14" s="52">
        <f t="shared" si="18"/>
        <v>58.275430909310728</v>
      </c>
      <c r="AJ14" s="24">
        <f>SUMIFS(Cost!$C:$C,Cost!$A:$A,'OTV Media'!$B$10,Cost!$B:$B,'OTV Media'!$C14)</f>
        <v>126283.5</v>
      </c>
      <c r="AK14" s="52">
        <f t="shared" si="4"/>
        <v>0.29013281686160719</v>
      </c>
      <c r="AM14" s="2">
        <f>SUMIFS('OTV-网站'!G:G,'OTV-网站'!$A:$A,'OTV Media'!$C14,'OTV-网站'!$B:$B,'OTV-网站'!$B$6)</f>
        <v>2811161</v>
      </c>
      <c r="AN14" s="2">
        <f>SUMIFS('OTV-网站'!H:H,'OTV-网站'!$A:$A,'OTV Media'!$C14,'OTV-网站'!$B:$B,'OTV-网站'!$B$6)</f>
        <v>899901</v>
      </c>
      <c r="AO14" s="2">
        <f>SUMIFS('OTV-网站'!I:I,'OTV-网站'!$A:$A,'OTV Media'!$C14,'OTV-网站'!$B:$B,'OTV-网站'!$B$6)</f>
        <v>488911</v>
      </c>
      <c r="AP14" s="2">
        <f>SUMIFS('OTV-网站'!J:J,'OTV-网站'!$A:$A,'OTV Media'!$C14,'OTV-网站'!$B:$B,'OTV-网站'!$B$6)</f>
        <v>137670</v>
      </c>
      <c r="AQ14" s="2">
        <f>SUMIFS('OTV-网站'!K:K,'OTV-网站'!$A:$A,'OTV Media'!$C14,'OTV-网站'!$B:$B,'OTV-网站'!$B$6)</f>
        <v>158676</v>
      </c>
      <c r="AR14" s="2">
        <f>SUMIFS('OTV-网站'!L:L,'OTV-网站'!$A:$A,'OTV Media'!$C14,'OTV-网站'!$B:$B,'OTV-网站'!$B$6)</f>
        <v>6783</v>
      </c>
    </row>
    <row r="15" spans="1:44" s="47" customFormat="1" ht="14.25" hidden="1" customHeight="1">
      <c r="A15" s="49"/>
      <c r="B15" s="49"/>
      <c r="C15" s="19"/>
      <c r="D15" s="2">
        <f>SUMIFS('OTV-网站'!$C:$C,'OTV-网站'!$A:$A,'OTV Media'!$C15,'OTV-网站'!$B:$B,'OTV-网站'!$B$6)</f>
        <v>0</v>
      </c>
      <c r="E15" s="2">
        <f>SUMIFS(Spotplan!$F:$F,Spotplan!$B:$B,'OTV Media'!$C15,Spotplan!$A:$A,"PAD")+SUMIFS(Spotplan!$F:$F,Spotplan!$B:$B,'OTV Media'!$C15,Spotplan!$A:$A,"Phone")</f>
        <v>0</v>
      </c>
      <c r="F15" s="27" t="str">
        <f t="shared" ref="F15:F17" si="19">IF(D15=0,"-",D15/E15)</f>
        <v>-</v>
      </c>
      <c r="G15" s="2">
        <f>SUMIFS('OTV-网站'!$D:$D,'OTV-网站'!$A:$A,'OTV Media'!$C15,'OTV-网站'!$B:$B,'OTV-网站'!$B$6)</f>
        <v>0</v>
      </c>
      <c r="H15" s="3" t="str">
        <f t="shared" ref="H15:H17" si="20">IF(G15=0,"-",G15/D15)</f>
        <v>-</v>
      </c>
      <c r="I15" s="2">
        <f>SUMIFS('OTV-网站'!$C:$C,'OTV-网站'!$A:$A,'OTV Media'!$C15,'OTV-网站'!$B:$B,'OTV-网站'!$B$7)</f>
        <v>0</v>
      </c>
      <c r="J15" s="3" t="str">
        <f t="shared" ref="J15:J17" si="21">IF(I15=0,"-",I15/D15)</f>
        <v>-</v>
      </c>
      <c r="K15" s="2">
        <f>SUMIFS('OTV-网站'!$C:$C,'OTV-网站'!$A:$A,'OTV Media'!$C15,'OTV-网站'!$B:$B,'OTV-网站'!$B$9)</f>
        <v>0</v>
      </c>
      <c r="L15" s="3" t="str">
        <f t="shared" ref="L15:L17" si="22">IF(K15=0,"-",K15/I15)</f>
        <v>-</v>
      </c>
      <c r="M15" s="2">
        <f>SUMIFS('OTV-网站'!$C:$C,'OTV-网站'!$A:$A,'OTV Media'!$C15,'OTV-网站'!$B:$B,'OTV-网站'!$B$8)</f>
        <v>0</v>
      </c>
      <c r="N15" s="3" t="str">
        <f t="shared" si="9"/>
        <v>-</v>
      </c>
      <c r="O15" s="2">
        <f>SUMIFS('OTV-网站'!$E:$E,'OTV-网站'!$A:$A,'OTV Media'!$C15,'OTV-网站'!$B:$B,'OTV-网站'!$B$6)</f>
        <v>0</v>
      </c>
      <c r="P15" s="2">
        <f>SUMIFS('OTV-网站'!$E:$E,'OTV-网站'!$A:$A,'OTV Media'!$C15,'OTV-网站'!$B:$B,'OTV-网站'!$B$7)</f>
        <v>0</v>
      </c>
      <c r="Q15" s="3" t="str">
        <f t="shared" ref="Q15:Q17" si="23">IF(P15=0,"-",P15/O15)</f>
        <v>-</v>
      </c>
      <c r="R15" s="2">
        <f>SUMIFS('OTV-网站'!$E:$E,'OTV-网站'!$A:$A,'OTV Media'!$C15,'OTV-网站'!$B:$B,'OTV-网站'!$B$9)</f>
        <v>0</v>
      </c>
      <c r="S15" s="3" t="str">
        <f t="shared" ref="S15:S17" si="24">IF(R15=0,"-",R15/P15)</f>
        <v>-</v>
      </c>
      <c r="T15" s="2">
        <f>SUMIFS('OTV-网站'!$E:$E,'OTV-网站'!$A:$A,'OTV Media'!$C15,'OTV-网站'!$B:$B,'OTV-网站'!$B$8)</f>
        <v>0</v>
      </c>
      <c r="U15" s="3" t="str">
        <f t="shared" si="12"/>
        <v>-</v>
      </c>
      <c r="V15" s="2">
        <f t="shared" si="13"/>
        <v>0</v>
      </c>
      <c r="W15" s="2">
        <f t="shared" si="14"/>
        <v>0</v>
      </c>
      <c r="X15" s="2">
        <f t="shared" si="15"/>
        <v>0</v>
      </c>
      <c r="Y15" s="2">
        <f t="shared" ref="Y15:Y17" si="25">SUM(AP15:AR15)</f>
        <v>0</v>
      </c>
      <c r="Z15" s="2">
        <f t="shared" si="17"/>
        <v>0</v>
      </c>
      <c r="AA15" s="2">
        <f t="shared" si="1"/>
        <v>0</v>
      </c>
      <c r="AB15" s="2">
        <f>SUMIFS('OTV-网站'!$F:$F,'OTV-网站'!$A:$A,'OTV Media'!$C15,'OTV-网站'!$B:$B,'OTV-网站'!$B$9)</f>
        <v>0</v>
      </c>
      <c r="AC15" s="3" t="e">
        <f t="shared" si="2"/>
        <v>#DIV/0!</v>
      </c>
      <c r="AD15" s="3" t="e">
        <f t="shared" si="2"/>
        <v>#DIV/0!</v>
      </c>
      <c r="AE15" s="3" t="e">
        <f t="shared" si="2"/>
        <v>#DIV/0!</v>
      </c>
      <c r="AF15" s="3" t="e">
        <f t="shared" si="2"/>
        <v>#DIV/0!</v>
      </c>
      <c r="AG15" s="3" t="e">
        <f t="shared" si="3"/>
        <v>#DIV/0!</v>
      </c>
      <c r="AH15" s="3" t="e">
        <f t="shared" si="3"/>
        <v>#DIV/0!</v>
      </c>
      <c r="AI15" s="52" t="e">
        <f t="shared" si="18"/>
        <v>#DIV/0!</v>
      </c>
      <c r="AJ15" s="24">
        <f>SUMIFS(Cost!$C:$C,Cost!$A:$A,'OTV Media'!$B$10,Cost!$B:$B,'OTV Media'!$C15)</f>
        <v>0</v>
      </c>
      <c r="AK15" s="52" t="e">
        <f t="shared" si="4"/>
        <v>#DIV/0!</v>
      </c>
      <c r="AM15" s="2">
        <f>SUMIFS('OTV-广告位'!I:I,'OTV-广告位'!$C:$C,'OTV Media'!$C15,'OTV-广告位'!$B:$B,'OTV-广告位'!$B$6)</f>
        <v>0</v>
      </c>
      <c r="AN15" s="2">
        <f>SUMIFS('OTV-广告位'!J:J,'OTV-广告位'!$C:$C,'OTV Media'!$C15,'OTV-广告位'!$B:$B,'OTV-广告位'!$B$6)</f>
        <v>0</v>
      </c>
      <c r="AO15" s="2">
        <f>SUMIFS('OTV-广告位'!K:K,'OTV-广告位'!$C:$C,'OTV Media'!$C15,'OTV-广告位'!$B:$B,'OTV-广告位'!$B$6)</f>
        <v>0</v>
      </c>
      <c r="AP15" s="2">
        <f>SUMIFS('OTV-广告位'!L:L,'OTV-广告位'!$C:$C,'OTV Media'!$C15,'OTV-广告位'!$B:$B,'OTV-广告位'!$B$6)</f>
        <v>0</v>
      </c>
      <c r="AQ15" s="2">
        <f>SUMIFS('OTV-广告位'!M:M,'OTV-广告位'!$C:$C,'OTV Media'!$C15,'OTV-广告位'!$B:$B,'OTV-广告位'!$B$6)</f>
        <v>0</v>
      </c>
      <c r="AR15" s="2">
        <f>SUMIFS('OTV-广告位'!N:N,'OTV-广告位'!$C:$C,'OTV Media'!$C15,'OTV-广告位'!$B:$B,'OTV-广告位'!$B$6)</f>
        <v>0</v>
      </c>
    </row>
    <row r="16" spans="1:44" s="47" customFormat="1" ht="14.25" hidden="1" customHeight="1">
      <c r="A16" s="49"/>
      <c r="B16" s="49"/>
      <c r="C16" s="19"/>
      <c r="D16" s="2">
        <f>SUMIFS('OTV-网站'!$C:$C,'OTV-网站'!$A:$A,'OTV Media'!$C16,'OTV-网站'!$B:$B,'OTV-网站'!$B$6)</f>
        <v>0</v>
      </c>
      <c r="E16" s="2">
        <f>SUMIFS(Spotplan!$F:$F,Spotplan!$B:$B,'OTV Media'!$C16,Spotplan!$A:$A,"PAD")+SUMIFS(Spotplan!$F:$F,Spotplan!$B:$B,'OTV Media'!$C16,Spotplan!$A:$A,"Phone")</f>
        <v>0</v>
      </c>
      <c r="F16" s="27" t="str">
        <f t="shared" si="19"/>
        <v>-</v>
      </c>
      <c r="G16" s="2">
        <f>SUMIFS('OTV-网站'!$D:$D,'OTV-网站'!$A:$A,'OTV Media'!$C16,'OTV-网站'!$B:$B,'OTV-网站'!$B$6)</f>
        <v>0</v>
      </c>
      <c r="H16" s="3" t="str">
        <f t="shared" si="20"/>
        <v>-</v>
      </c>
      <c r="I16" s="2">
        <f>SUMIFS('OTV-网站'!$C:$C,'OTV-网站'!$A:$A,'OTV Media'!$C16,'OTV-网站'!$B:$B,'OTV-网站'!$B$7)</f>
        <v>0</v>
      </c>
      <c r="J16" s="3" t="str">
        <f t="shared" si="21"/>
        <v>-</v>
      </c>
      <c r="K16" s="2">
        <f>SUMIFS('OTV-网站'!$C:$C,'OTV-网站'!$A:$A,'OTV Media'!$C16,'OTV-网站'!$B:$B,'OTV-网站'!$B$9)</f>
        <v>0</v>
      </c>
      <c r="L16" s="3" t="str">
        <f t="shared" si="22"/>
        <v>-</v>
      </c>
      <c r="M16" s="2">
        <f>SUMIFS('OTV-网站'!$C:$C,'OTV-网站'!$A:$A,'OTV Media'!$C16,'OTV-网站'!$B:$B,'OTV-网站'!$B$8)</f>
        <v>0</v>
      </c>
      <c r="N16" s="3" t="str">
        <f t="shared" si="9"/>
        <v>-</v>
      </c>
      <c r="O16" s="2">
        <f>SUMIFS('OTV-网站'!$E:$E,'OTV-网站'!$A:$A,'OTV Media'!$C16,'OTV-网站'!$B:$B,'OTV-网站'!$B$6)</f>
        <v>0</v>
      </c>
      <c r="P16" s="2">
        <f>SUMIFS('OTV-网站'!$E:$E,'OTV-网站'!$A:$A,'OTV Media'!$C16,'OTV-网站'!$B:$B,'OTV-网站'!$B$7)</f>
        <v>0</v>
      </c>
      <c r="Q16" s="3" t="str">
        <f t="shared" si="23"/>
        <v>-</v>
      </c>
      <c r="R16" s="2">
        <f>SUMIFS('OTV-网站'!$E:$E,'OTV-网站'!$A:$A,'OTV Media'!$C16,'OTV-网站'!$B:$B,'OTV-网站'!$B$9)</f>
        <v>0</v>
      </c>
      <c r="S16" s="3" t="str">
        <f t="shared" si="24"/>
        <v>-</v>
      </c>
      <c r="T16" s="2">
        <f>SUMIFS('OTV-网站'!$E:$E,'OTV-网站'!$A:$A,'OTV Media'!$C16,'OTV-网站'!$B:$B,'OTV-网站'!$B$8)</f>
        <v>0</v>
      </c>
      <c r="U16" s="3" t="str">
        <f t="shared" si="12"/>
        <v>-</v>
      </c>
      <c r="V16" s="2">
        <f t="shared" si="13"/>
        <v>0</v>
      </c>
      <c r="W16" s="2">
        <f t="shared" si="14"/>
        <v>0</v>
      </c>
      <c r="X16" s="2">
        <f t="shared" si="15"/>
        <v>0</v>
      </c>
      <c r="Y16" s="2">
        <f t="shared" si="25"/>
        <v>0</v>
      </c>
      <c r="Z16" s="2">
        <f t="shared" si="17"/>
        <v>0</v>
      </c>
      <c r="AA16" s="2">
        <f t="shared" si="1"/>
        <v>0</v>
      </c>
      <c r="AB16" s="2">
        <f>SUMIFS('OTV-网站'!$F:$F,'OTV-网站'!$A:$A,'OTV Media'!$C16,'OTV-网站'!$B:$B,'OTV-网站'!$B$9)</f>
        <v>0</v>
      </c>
      <c r="AC16" s="3" t="e">
        <f t="shared" si="2"/>
        <v>#DIV/0!</v>
      </c>
      <c r="AD16" s="3" t="e">
        <f t="shared" si="2"/>
        <v>#DIV/0!</v>
      </c>
      <c r="AE16" s="3" t="e">
        <f t="shared" si="2"/>
        <v>#DIV/0!</v>
      </c>
      <c r="AF16" s="3" t="e">
        <f t="shared" si="2"/>
        <v>#DIV/0!</v>
      </c>
      <c r="AG16" s="3" t="e">
        <f t="shared" si="3"/>
        <v>#DIV/0!</v>
      </c>
      <c r="AH16" s="3" t="e">
        <f t="shared" si="3"/>
        <v>#DIV/0!</v>
      </c>
      <c r="AI16" s="52" t="e">
        <f t="shared" si="18"/>
        <v>#DIV/0!</v>
      </c>
      <c r="AJ16" s="24">
        <f>SUMIFS(Cost!$C:$C,Cost!$A:$A,'OTV Media'!$B$10,Cost!$B:$B,'OTV Media'!$C16)</f>
        <v>0</v>
      </c>
      <c r="AK16" s="52" t="e">
        <f t="shared" si="4"/>
        <v>#DIV/0!</v>
      </c>
      <c r="AM16" s="2">
        <f>SUMIFS('OTV-广告位'!I:I,'OTV-广告位'!$C:$C,'OTV Media'!$C16,'OTV-广告位'!$B:$B,'OTV-广告位'!$B$6)</f>
        <v>0</v>
      </c>
      <c r="AN16" s="2">
        <f>SUMIFS('OTV-广告位'!J:J,'OTV-广告位'!$C:$C,'OTV Media'!$C16,'OTV-广告位'!$B:$B,'OTV-广告位'!$B$6)</f>
        <v>0</v>
      </c>
      <c r="AO16" s="2">
        <f>SUMIFS('OTV-广告位'!K:K,'OTV-广告位'!$C:$C,'OTV Media'!$C16,'OTV-广告位'!$B:$B,'OTV-广告位'!$B$6)</f>
        <v>0</v>
      </c>
      <c r="AP16" s="2">
        <f>SUMIFS('OTV-广告位'!L:L,'OTV-广告位'!$C:$C,'OTV Media'!$C16,'OTV-广告位'!$B:$B,'OTV-广告位'!$B$6)</f>
        <v>0</v>
      </c>
      <c r="AQ16" s="2">
        <f>SUMIFS('OTV-广告位'!M:M,'OTV-广告位'!$C:$C,'OTV Media'!$C16,'OTV-广告位'!$B:$B,'OTV-广告位'!$B$6)</f>
        <v>0</v>
      </c>
      <c r="AR16" s="2">
        <f>SUMIFS('OTV-广告位'!N:N,'OTV-广告位'!$C:$C,'OTV Media'!$C16,'OTV-广告位'!$B:$B,'OTV-广告位'!$B$6)</f>
        <v>0</v>
      </c>
    </row>
    <row r="17" spans="1:44" s="47" customFormat="1" ht="12.4" hidden="1">
      <c r="A17" s="49"/>
      <c r="B17" s="49"/>
      <c r="C17" s="19"/>
      <c r="D17" s="2">
        <f>SUMIFS('OTV-网站'!$C:$C,'OTV-网站'!$A:$A,'OTV Media'!$C17,'OTV-网站'!$B:$B,'OTV-网站'!$B$6)</f>
        <v>0</v>
      </c>
      <c r="E17" s="2">
        <f>SUMIFS(Spotplan!$F:$F,Spotplan!$B:$B,'OTV Media'!$C17,Spotplan!$A:$A,"PAD")+SUMIFS(Spotplan!$F:$F,Spotplan!$B:$B,'OTV Media'!$C17,Spotplan!$A:$A,"Phone")</f>
        <v>0</v>
      </c>
      <c r="F17" s="27" t="str">
        <f t="shared" si="19"/>
        <v>-</v>
      </c>
      <c r="G17" s="2">
        <f>SUMIFS('OTV-网站'!$D:$D,'OTV-网站'!$A:$A,'OTV Media'!$C17,'OTV-网站'!$B:$B,'OTV-网站'!$B$6)</f>
        <v>0</v>
      </c>
      <c r="H17" s="3" t="str">
        <f t="shared" si="20"/>
        <v>-</v>
      </c>
      <c r="I17" s="2">
        <f>SUMIFS('OTV-网站'!$C:$C,'OTV-网站'!$A:$A,'OTV Media'!$C17,'OTV-网站'!$B:$B,'OTV-网站'!$B$7)</f>
        <v>0</v>
      </c>
      <c r="J17" s="3" t="str">
        <f t="shared" si="21"/>
        <v>-</v>
      </c>
      <c r="K17" s="2">
        <f>SUMIFS('OTV-网站'!$C:$C,'OTV-网站'!$A:$A,'OTV Media'!$C17,'OTV-网站'!$B:$B,'OTV-网站'!$B$9)</f>
        <v>0</v>
      </c>
      <c r="L17" s="3" t="str">
        <f t="shared" si="22"/>
        <v>-</v>
      </c>
      <c r="M17" s="2">
        <f>SUMIFS('OTV-网站'!$C:$C,'OTV-网站'!$A:$A,'OTV Media'!$C17,'OTV-网站'!$B:$B,'OTV-网站'!$B$8)</f>
        <v>0</v>
      </c>
      <c r="N17" s="3" t="str">
        <f t="shared" si="9"/>
        <v>-</v>
      </c>
      <c r="O17" s="2">
        <f>SUMIFS('OTV-网站'!$E:$E,'OTV-网站'!$A:$A,'OTV Media'!$C17,'OTV-网站'!$B:$B,'OTV-网站'!$B$6)</f>
        <v>0</v>
      </c>
      <c r="P17" s="2">
        <f>SUMIFS('OTV-网站'!$E:$E,'OTV-网站'!$A:$A,'OTV Media'!$C17,'OTV-网站'!$B:$B,'OTV-网站'!$B$7)</f>
        <v>0</v>
      </c>
      <c r="Q17" s="3" t="str">
        <f t="shared" si="23"/>
        <v>-</v>
      </c>
      <c r="R17" s="2">
        <f>SUMIFS('OTV-网站'!$E:$E,'OTV-网站'!$A:$A,'OTV Media'!$C17,'OTV-网站'!$B:$B,'OTV-网站'!$B$9)</f>
        <v>0</v>
      </c>
      <c r="S17" s="3" t="str">
        <f t="shared" si="24"/>
        <v>-</v>
      </c>
      <c r="T17" s="2">
        <f>SUMIFS('OTV-网站'!$E:$E,'OTV-网站'!$A:$A,'OTV Media'!$C17,'OTV-网站'!$B:$B,'OTV-网站'!$B$8)</f>
        <v>0</v>
      </c>
      <c r="U17" s="3" t="str">
        <f t="shared" si="12"/>
        <v>-</v>
      </c>
      <c r="V17" s="2">
        <f t="shared" si="13"/>
        <v>0</v>
      </c>
      <c r="W17" s="2">
        <f t="shared" si="14"/>
        <v>0</v>
      </c>
      <c r="X17" s="2">
        <f t="shared" si="15"/>
        <v>0</v>
      </c>
      <c r="Y17" s="2">
        <f t="shared" si="25"/>
        <v>0</v>
      </c>
      <c r="Z17" s="2">
        <f t="shared" si="17"/>
        <v>0</v>
      </c>
      <c r="AA17" s="2">
        <f t="shared" si="1"/>
        <v>0</v>
      </c>
      <c r="AB17" s="2">
        <f>SUMIFS('OTV-网站'!$F:$F,'OTV-网站'!$A:$A,'OTV Media'!$C17,'OTV-网站'!$B:$B,'OTV-网站'!$B$9)</f>
        <v>0</v>
      </c>
      <c r="AC17" s="3" t="e">
        <f t="shared" si="2"/>
        <v>#DIV/0!</v>
      </c>
      <c r="AD17" s="3" t="e">
        <f t="shared" si="2"/>
        <v>#DIV/0!</v>
      </c>
      <c r="AE17" s="3" t="e">
        <f t="shared" si="2"/>
        <v>#DIV/0!</v>
      </c>
      <c r="AF17" s="3" t="e">
        <f t="shared" si="2"/>
        <v>#DIV/0!</v>
      </c>
      <c r="AG17" s="3" t="e">
        <f t="shared" si="3"/>
        <v>#DIV/0!</v>
      </c>
      <c r="AH17" s="3" t="e">
        <f t="shared" si="3"/>
        <v>#DIV/0!</v>
      </c>
      <c r="AI17" s="52" t="e">
        <f t="shared" si="18"/>
        <v>#DIV/0!</v>
      </c>
      <c r="AJ17" s="24">
        <f>SUMIFS(Cost!$C:$C,Cost!$A:$A,'OTV Media'!$B$10,Cost!$B:$B,'OTV Media'!$C17)</f>
        <v>0</v>
      </c>
      <c r="AK17" s="52" t="e">
        <f t="shared" si="4"/>
        <v>#DIV/0!</v>
      </c>
      <c r="AM17" s="2">
        <f>SUMIFS('OTV-广告位'!I:I,'OTV-广告位'!$C:$C,'OTV Media'!$C17,'OTV-广告位'!$B:$B,'OTV-广告位'!$B$6)</f>
        <v>0</v>
      </c>
      <c r="AN17" s="2">
        <f>SUMIFS('OTV-广告位'!J:J,'OTV-广告位'!$C:$C,'OTV Media'!$C17,'OTV-广告位'!$B:$B,'OTV-广告位'!$B$6)</f>
        <v>0</v>
      </c>
      <c r="AO17" s="2">
        <f>SUMIFS('OTV-广告位'!K:K,'OTV-广告位'!$C:$C,'OTV Media'!$C17,'OTV-广告位'!$B:$B,'OTV-广告位'!$B$6)</f>
        <v>0</v>
      </c>
      <c r="AP17" s="2">
        <f>SUMIFS('OTV-广告位'!L:L,'OTV-广告位'!$C:$C,'OTV Media'!$C17,'OTV-广告位'!$B:$B,'OTV-广告位'!$B$6)</f>
        <v>0</v>
      </c>
      <c r="AQ17" s="2">
        <f>SUMIFS('OTV-广告位'!M:M,'OTV-广告位'!$C:$C,'OTV Media'!$C17,'OTV-广告位'!$B:$B,'OTV-广告位'!$B$6)</f>
        <v>0</v>
      </c>
      <c r="AR17" s="2">
        <f>SUMIFS('OTV-广告位'!N:N,'OTV-广告位'!$C:$C,'OTV Media'!$C17,'OTV-广告位'!$B:$B,'OTV-广告位'!$B$6)</f>
        <v>0</v>
      </c>
    </row>
    <row r="18" spans="1:44" s="47" customFormat="1" ht="12.4">
      <c r="A18" s="49"/>
      <c r="B18" s="49"/>
      <c r="C18" s="30"/>
      <c r="D18" s="31"/>
      <c r="E18" s="31"/>
      <c r="F18" s="32"/>
      <c r="G18" s="31"/>
      <c r="H18" s="33"/>
      <c r="I18" s="31"/>
      <c r="J18" s="33"/>
      <c r="K18" s="31"/>
      <c r="L18" s="33"/>
      <c r="M18" s="31"/>
      <c r="N18" s="33"/>
      <c r="O18" s="31"/>
      <c r="P18" s="31"/>
      <c r="Q18" s="33"/>
      <c r="R18" s="31"/>
      <c r="S18" s="33"/>
      <c r="T18" s="31"/>
      <c r="U18" s="33"/>
      <c r="V18" s="31"/>
      <c r="W18" s="31"/>
      <c r="X18" s="31"/>
      <c r="Y18" s="31"/>
      <c r="Z18" s="31"/>
      <c r="AA18" s="31"/>
      <c r="AB18" s="31"/>
      <c r="AC18" s="33"/>
      <c r="AD18" s="33"/>
      <c r="AE18" s="33"/>
      <c r="AF18" s="33"/>
      <c r="AG18" s="33"/>
      <c r="AH18" s="33"/>
      <c r="AI18" s="33"/>
      <c r="AJ18" s="33"/>
      <c r="AK18" s="33"/>
    </row>
    <row r="19" spans="1:44" s="47" customFormat="1" ht="12.4" hidden="1">
      <c r="A19" s="49"/>
      <c r="B19" s="49"/>
      <c r="C19" s="30"/>
      <c r="D19" s="31"/>
      <c r="E19" s="31"/>
      <c r="F19" s="32"/>
      <c r="G19" s="31"/>
      <c r="H19" s="33"/>
      <c r="I19" s="31"/>
      <c r="J19" s="33"/>
      <c r="K19" s="31"/>
      <c r="L19" s="33"/>
      <c r="M19" s="31"/>
      <c r="N19" s="33"/>
      <c r="O19" s="31"/>
      <c r="P19" s="31"/>
      <c r="Q19" s="33"/>
      <c r="R19" s="31"/>
      <c r="S19" s="33"/>
      <c r="T19" s="31"/>
      <c r="U19" s="33"/>
      <c r="V19" s="31"/>
      <c r="W19" s="31"/>
      <c r="X19" s="31"/>
      <c r="Y19" s="31"/>
      <c r="Z19" s="31"/>
      <c r="AA19" s="31"/>
      <c r="AB19" s="31"/>
      <c r="AC19" s="33"/>
      <c r="AD19" s="33"/>
      <c r="AE19" s="33"/>
      <c r="AF19" s="33"/>
      <c r="AG19" s="33"/>
      <c r="AH19" s="33"/>
      <c r="AI19" s="33"/>
      <c r="AJ19" s="33"/>
      <c r="AK19" s="33"/>
    </row>
    <row r="20" spans="1:44" s="47" customFormat="1" ht="14.25" hidden="1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288" t="s">
        <v>163</v>
      </c>
      <c r="L20" s="288"/>
      <c r="M20" s="289" t="s">
        <v>162</v>
      </c>
      <c r="N20" s="289"/>
      <c r="O20" s="49"/>
      <c r="P20" s="49"/>
      <c r="Q20" s="49"/>
      <c r="R20" s="288" t="s">
        <v>163</v>
      </c>
      <c r="S20" s="288"/>
      <c r="T20" s="289" t="s">
        <v>162</v>
      </c>
      <c r="U20" s="289"/>
      <c r="V20" s="49"/>
      <c r="W20" s="49"/>
      <c r="X20" s="49"/>
    </row>
    <row r="21" spans="1:44" s="47" customFormat="1" ht="49.5" hidden="1" customHeight="1">
      <c r="A21" s="5"/>
      <c r="B21" s="42" t="s">
        <v>149</v>
      </c>
      <c r="C21" s="41" t="s">
        <v>77</v>
      </c>
      <c r="D21" s="43" t="s">
        <v>9</v>
      </c>
      <c r="E21" s="43" t="s">
        <v>10</v>
      </c>
      <c r="F21" s="44" t="s">
        <v>24</v>
      </c>
      <c r="G21" s="43" t="s">
        <v>11</v>
      </c>
      <c r="H21" s="43" t="s">
        <v>12</v>
      </c>
      <c r="I21" s="45" t="s">
        <v>41</v>
      </c>
      <c r="J21" s="45" t="s">
        <v>42</v>
      </c>
      <c r="K21" s="45" t="s">
        <v>40</v>
      </c>
      <c r="L21" s="45" t="s">
        <v>43</v>
      </c>
      <c r="M21" s="45" t="s">
        <v>40</v>
      </c>
      <c r="N21" s="45" t="s">
        <v>43</v>
      </c>
      <c r="O21" s="46" t="s">
        <v>60</v>
      </c>
      <c r="P21" s="46" t="s">
        <v>61</v>
      </c>
      <c r="Q21" s="46" t="s">
        <v>62</v>
      </c>
      <c r="R21" s="46" t="s">
        <v>63</v>
      </c>
      <c r="S21" s="46" t="s">
        <v>64</v>
      </c>
      <c r="T21" s="46" t="s">
        <v>63</v>
      </c>
      <c r="U21" s="46" t="s">
        <v>64</v>
      </c>
      <c r="V21" s="54" t="s">
        <v>79</v>
      </c>
      <c r="W21" s="54" t="s">
        <v>80</v>
      </c>
      <c r="X21" s="54" t="s">
        <v>81</v>
      </c>
      <c r="Y21" s="54" t="s">
        <v>91</v>
      </c>
      <c r="Z21" s="54" t="s">
        <v>94</v>
      </c>
      <c r="AA21" s="54" t="s">
        <v>95</v>
      </c>
      <c r="AB21" s="54" t="s">
        <v>105</v>
      </c>
      <c r="AC21" s="54" t="s">
        <v>82</v>
      </c>
      <c r="AD21" s="54" t="s">
        <v>83</v>
      </c>
      <c r="AE21" s="54" t="s">
        <v>84</v>
      </c>
      <c r="AF21" s="54" t="s">
        <v>96</v>
      </c>
      <c r="AG21" s="54" t="s">
        <v>92</v>
      </c>
      <c r="AH21" s="54" t="s">
        <v>93</v>
      </c>
      <c r="AI21" s="53" t="s">
        <v>45</v>
      </c>
      <c r="AJ21" s="53" t="s">
        <v>103</v>
      </c>
      <c r="AK21" s="53" t="s">
        <v>104</v>
      </c>
      <c r="AM21" s="55">
        <v>1</v>
      </c>
      <c r="AN21" s="55">
        <v>2</v>
      </c>
      <c r="AO21" s="55">
        <v>3</v>
      </c>
      <c r="AP21" s="55">
        <v>4</v>
      </c>
      <c r="AQ21" s="55">
        <v>5</v>
      </c>
      <c r="AR21" s="55" t="s">
        <v>90</v>
      </c>
    </row>
    <row r="22" spans="1:44" s="47" customFormat="1" ht="14.25" hidden="1" customHeight="1">
      <c r="A22" s="5"/>
      <c r="B22" s="49"/>
      <c r="C22" s="19" t="s">
        <v>113</v>
      </c>
      <c r="D22" s="2">
        <f>SUMIFS('OTV-广告位'!$S:$S,'OTV-广告位'!$R:$R,'OTV Media'!$C22,'OTV-广告位'!$Q:$Q,'OTV-广告位'!$Q$6)</f>
        <v>0</v>
      </c>
      <c r="E22" s="2">
        <f>SUMIFS(Spotplan!$F:$F,Spotplan!$B:$B,'OTV Media'!$C22,Spotplan!$A:$A,'OTV Media'!$B$21)</f>
        <v>0</v>
      </c>
      <c r="F22" s="27" t="str">
        <f>IF(D22=0,"-",D22/E22)</f>
        <v>-</v>
      </c>
      <c r="G22" s="2">
        <f>SUMIFS('OTV-广告位'!$T:$T,'OTV-广告位'!$R:$R,'OTV Media'!$C22,'OTV-广告位'!$Q:$Q,'OTV-广告位'!$Q$6)</f>
        <v>0</v>
      </c>
      <c r="H22" s="3" t="str">
        <f>IF(G22=0,"-",G22/D22)</f>
        <v>-</v>
      </c>
      <c r="I22" s="2">
        <f>SUMIFS('OTV-广告位'!$S:$S,'OTV-广告位'!$R:$R,'OTV Media'!$C22,'OTV-广告位'!$Q:$Q,'OTV-广告位'!$Q$7)</f>
        <v>0</v>
      </c>
      <c r="J22" s="3" t="str">
        <f>IF(I22=0,"-",I22/D22)</f>
        <v>-</v>
      </c>
      <c r="K22" s="2">
        <f>SUMIFS('OTV-广告位'!$S:$S,'OTV-广告位'!$R:$R,'OTV Media'!$C22,'OTV-广告位'!$Q:$Q,$D$7)</f>
        <v>0</v>
      </c>
      <c r="L22" s="3" t="str">
        <f>IF(K22=0,"-",K22/I22)</f>
        <v>-</v>
      </c>
      <c r="M22" s="2">
        <f>SUMIFS('OTV-广告位'!$S:$S,'OTV-广告位'!$R:$R,'OTV Media'!$C22,'OTV-广告位'!$Q:$Q,$M$20)</f>
        <v>0</v>
      </c>
      <c r="N22" s="3" t="str">
        <f>IF(M22=0,"-",M22/I22)</f>
        <v>-</v>
      </c>
      <c r="O22" s="2">
        <f>SUMIFS('OTV-广告位'!$U:$U,'OTV-广告位'!$R:$R,'OTV Media'!$C22,'OTV-广告位'!$Q:$Q,'OTV-广告位'!$Q$6)</f>
        <v>0</v>
      </c>
      <c r="P22" s="2">
        <f>SUMIFS('OTV-广告位'!$U:$U,'OTV-广告位'!$R:$R,'OTV Media'!$C22,'OTV-广告位'!$Q:$Q,'OTV-广告位'!$Q$7)</f>
        <v>0</v>
      </c>
      <c r="Q22" s="3" t="str">
        <f>IF(P22=0,"-",P22/O22)</f>
        <v>-</v>
      </c>
      <c r="R22" s="2">
        <f>SUMIFS('OTV-广告位'!$U:$U,'OTV-广告位'!$R:$R,'OTV Media'!$C22,'OTV-广告位'!$Q:$Q,$D$7)</f>
        <v>0</v>
      </c>
      <c r="S22" s="3" t="str">
        <f>IF(R22=0,"-",R22/P22)</f>
        <v>-</v>
      </c>
      <c r="T22" s="2">
        <f>SUMIFS('OTV-广告位'!$U:$U,'OTV-广告位'!$R:$R,'OTV Media'!$C22,'OTV-广告位'!$Q:$Q,$T$20)</f>
        <v>0</v>
      </c>
      <c r="U22" s="3" t="str">
        <f>IF(T22=0,"-",T22/P22)</f>
        <v>-</v>
      </c>
      <c r="V22" s="2">
        <f>AM22</f>
        <v>0</v>
      </c>
      <c r="W22" s="2">
        <f t="shared" ref="W22:W25" si="26">AN22</f>
        <v>0</v>
      </c>
      <c r="X22" s="2">
        <f t="shared" ref="X22:X25" si="27">AO22</f>
        <v>0</v>
      </c>
      <c r="Y22" s="2">
        <f>SUM(AP22:AR22)</f>
        <v>0</v>
      </c>
      <c r="Z22" s="2">
        <f>SUMPRODUCT(AM$10:AQ$10*AM22:AQ22)+AR22*AQ$10</f>
        <v>0</v>
      </c>
      <c r="AA22" s="2">
        <f>D22-Z22</f>
        <v>0</v>
      </c>
      <c r="AB22" s="2">
        <f>SUMIFS('OTV-广告位'!V:V,'OTV-广告位'!$R:$R,'OTV Media'!$C22,'OTV-广告位'!$Q:$Q,$D$7)</f>
        <v>0</v>
      </c>
      <c r="AC22" s="4" t="e">
        <f>V22/$O22</f>
        <v>#DIV/0!</v>
      </c>
      <c r="AD22" s="4" t="e">
        <f>W22/$O22</f>
        <v>#DIV/0!</v>
      </c>
      <c r="AE22" s="4" t="e">
        <f>X22/$O22</f>
        <v>#DIV/0!</v>
      </c>
      <c r="AF22" s="4" t="e">
        <f>Y22/$O22</f>
        <v>#DIV/0!</v>
      </c>
      <c r="AG22" s="4" t="e">
        <f>Z22/$D22</f>
        <v>#DIV/0!</v>
      </c>
      <c r="AH22" s="4" t="e">
        <f>AA22/$D22</f>
        <v>#DIV/0!</v>
      </c>
      <c r="AI22" s="52" t="e">
        <f t="shared" ref="AI22:AI28" si="28">AB22/D22*1000</f>
        <v>#DIV/0!</v>
      </c>
      <c r="AJ22" s="24">
        <f>SUMIFS(Cost!$C:$C,Cost!$A:$A,'OTV Media'!$B$21,Cost!$B:$B,'OTV Media'!$C22)</f>
        <v>0</v>
      </c>
      <c r="AK22" s="52" t="e">
        <f t="shared" ref="AK22:AK28" si="29">AJ22/AB22</f>
        <v>#DIV/0!</v>
      </c>
      <c r="AM22" s="2">
        <f>SUMIFS('OTV-广告位'!W:W,'OTV-广告位'!$R:$R,'OTV Media'!$C22,'OTV-广告位'!$Q:$Q,'OTV-广告位'!$Q$6)</f>
        <v>0</v>
      </c>
      <c r="AN22" s="2">
        <f>SUMIFS('OTV-广告位'!X:X,'OTV-广告位'!$R:$R,'OTV Media'!$C22,'OTV-广告位'!$Q:$Q,'OTV-广告位'!$Q$6)</f>
        <v>0</v>
      </c>
      <c r="AO22" s="2">
        <f>SUMIFS('OTV-广告位'!Y:Y,'OTV-广告位'!$R:$R,'OTV Media'!$C22,'OTV-广告位'!$Q:$Q,'OTV-广告位'!$Q$6)</f>
        <v>0</v>
      </c>
      <c r="AP22" s="2">
        <f>SUMIFS('OTV-广告位'!Z:Z,'OTV-广告位'!$R:$R,'OTV Media'!$C22,'OTV-广告位'!$Q:$Q,'OTV-广告位'!$Q$6)</f>
        <v>0</v>
      </c>
      <c r="AQ22" s="2">
        <f>SUMIFS('OTV-广告位'!AA:AA,'OTV-广告位'!$R:$R,'OTV Media'!$C22,'OTV-广告位'!$Q:$Q,'OTV-广告位'!$Q$6)</f>
        <v>0</v>
      </c>
      <c r="AR22" s="2">
        <f>SUMIFS('OTV-广告位'!AB:AB,'OTV-广告位'!$R:$R,'OTV Media'!$C22,'OTV-广告位'!$Q:$Q,'OTV-广告位'!$Q$6)</f>
        <v>0</v>
      </c>
    </row>
    <row r="23" spans="1:44" s="47" customFormat="1" ht="14.25" hidden="1" customHeight="1">
      <c r="A23" s="5"/>
      <c r="B23" s="49"/>
      <c r="C23" s="19" t="s">
        <v>38</v>
      </c>
      <c r="D23" s="2">
        <f>SUMIFS('OTV-广告位'!$S:$S,'OTV-广告位'!$R:$R,'OTV Media'!$C23,'OTV-广告位'!$Q:$Q,'OTV-广告位'!$Q$6)</f>
        <v>0</v>
      </c>
      <c r="E23" s="2">
        <f>SUMIFS(Spotplan!$F:$F,Spotplan!$B:$B,'OTV Media'!$C23,Spotplan!$A:$A,'OTV Media'!$B$21)</f>
        <v>0</v>
      </c>
      <c r="F23" s="27" t="str">
        <f t="shared" ref="F23:F28" si="30">IF(D23=0,"-",D23/E23)</f>
        <v>-</v>
      </c>
      <c r="G23" s="2">
        <f>SUMIFS('OTV-广告位'!$T:$T,'OTV-广告位'!$R:$R,'OTV Media'!$C23,'OTV-广告位'!$Q:$Q,'OTV-广告位'!$Q$6)</f>
        <v>0</v>
      </c>
      <c r="H23" s="3" t="str">
        <f t="shared" ref="H23:H28" si="31">IF(G23=0,"-",G23/D23)</f>
        <v>-</v>
      </c>
      <c r="I23" s="2">
        <f>SUMIFS('OTV-广告位'!$S:$S,'OTV-广告位'!$R:$R,'OTV Media'!$C23,'OTV-广告位'!$Q:$Q,'OTV-广告位'!$Q$7)</f>
        <v>0</v>
      </c>
      <c r="J23" s="3" t="str">
        <f t="shared" ref="J23:J28" si="32">IF(I23=0,"-",I23/D23)</f>
        <v>-</v>
      </c>
      <c r="K23" s="2">
        <f>SUMIFS('OTV-广告位'!$S:$S,'OTV-广告位'!$R:$R,'OTV Media'!$C23,'OTV-广告位'!$Q:$Q,$D$7)</f>
        <v>0</v>
      </c>
      <c r="L23" s="3" t="str">
        <f t="shared" ref="L23:L28" si="33">IF(K23=0,"-",K23/I23)</f>
        <v>-</v>
      </c>
      <c r="M23" s="2">
        <f>SUMIFS('OTV-广告位'!$S:$S,'OTV-广告位'!$R:$R,'OTV Media'!$C23,'OTV-广告位'!$Q:$Q,$M$20)</f>
        <v>0</v>
      </c>
      <c r="N23" s="3" t="str">
        <f t="shared" ref="N23:N28" si="34">IF(M23=0,"-",M23/I23)</f>
        <v>-</v>
      </c>
      <c r="O23" s="2">
        <f>SUMIFS('OTV-广告位'!$U:$U,'OTV-广告位'!$R:$R,'OTV Media'!$C23,'OTV-广告位'!$Q:$Q,'OTV-广告位'!$Q$6)</f>
        <v>0</v>
      </c>
      <c r="P23" s="2">
        <f>SUMIFS('OTV-广告位'!$U:$U,'OTV-广告位'!$R:$R,'OTV Media'!$C23,'OTV-广告位'!$Q:$Q,'OTV-广告位'!$Q$7)</f>
        <v>0</v>
      </c>
      <c r="Q23" s="3" t="str">
        <f t="shared" ref="Q23:Q28" si="35">IF(P23=0,"-",P23/O23)</f>
        <v>-</v>
      </c>
      <c r="R23" s="2">
        <f>SUMIFS('OTV-广告位'!$U:$U,'OTV-广告位'!$R:$R,'OTV Media'!$C23,'OTV-广告位'!$Q:$Q,$D$7)</f>
        <v>0</v>
      </c>
      <c r="S23" s="3" t="str">
        <f t="shared" ref="S23:S28" si="36">IF(R23=0,"-",R23/P23)</f>
        <v>-</v>
      </c>
      <c r="T23" s="2">
        <f>SUMIFS('OTV-广告位'!$U:$U,'OTV-广告位'!$R:$R,'OTV Media'!$C23,'OTV-广告位'!$Q:$Q,$T$20)</f>
        <v>0</v>
      </c>
      <c r="U23" s="3" t="str">
        <f t="shared" ref="U23:U28" si="37">IF(T23=0,"-",T23/P23)</f>
        <v>-</v>
      </c>
      <c r="V23" s="2">
        <f t="shared" ref="V23:V24" si="38">AM23</f>
        <v>0</v>
      </c>
      <c r="W23" s="2">
        <f t="shared" ref="W23:W24" si="39">AN23</f>
        <v>0</v>
      </c>
      <c r="X23" s="2">
        <f t="shared" ref="X23:X24" si="40">AO23</f>
        <v>0</v>
      </c>
      <c r="Y23" s="2">
        <f t="shared" ref="Y23:Y24" si="41">SUM(AP23:AR23)</f>
        <v>0</v>
      </c>
      <c r="Z23" s="2">
        <f t="shared" ref="Z23:Z24" si="42">SUMPRODUCT(AM$10:AQ$10*AM23:AQ23)+AR23*AQ$10</f>
        <v>0</v>
      </c>
      <c r="AA23" s="2">
        <f t="shared" ref="AA23:AA24" si="43">D23-Z23</f>
        <v>0</v>
      </c>
      <c r="AB23" s="2">
        <f>SUMIFS('OTV-广告位'!V:V,'OTV-广告位'!$R:$R,'OTV Media'!$C23,'OTV-广告位'!$Q:$Q,$D$7)</f>
        <v>0</v>
      </c>
      <c r="AC23" s="4" t="e">
        <f t="shared" ref="AC23:AC24" si="44">V23/$O23</f>
        <v>#DIV/0!</v>
      </c>
      <c r="AD23" s="4" t="e">
        <f t="shared" ref="AD23:AD24" si="45">W23/$O23</f>
        <v>#DIV/0!</v>
      </c>
      <c r="AE23" s="4" t="e">
        <f t="shared" ref="AE23:AE24" si="46">X23/$O23</f>
        <v>#DIV/0!</v>
      </c>
      <c r="AF23" s="4" t="e">
        <f t="shared" ref="AF23:AF24" si="47">Y23/$O23</f>
        <v>#DIV/0!</v>
      </c>
      <c r="AG23" s="4" t="e">
        <f t="shared" ref="AG23:AG24" si="48">Z23/$D23</f>
        <v>#DIV/0!</v>
      </c>
      <c r="AH23" s="4" t="e">
        <f t="shared" ref="AH23:AH24" si="49">AA23/$D23</f>
        <v>#DIV/0!</v>
      </c>
      <c r="AI23" s="52" t="e">
        <f t="shared" si="28"/>
        <v>#DIV/0!</v>
      </c>
      <c r="AJ23" s="24">
        <f>SUMIFS(Cost!$C:$C,Cost!$A:$A,'OTV Media'!$B$21,Cost!$B:$B,'OTV Media'!$C23)</f>
        <v>0</v>
      </c>
      <c r="AK23" s="52" t="e">
        <f t="shared" si="29"/>
        <v>#DIV/0!</v>
      </c>
      <c r="AM23" s="2">
        <f>SUMIFS('OTV-广告位'!W:W,'OTV-广告位'!$R:$R,'OTV Media'!$C23,'OTV-广告位'!$Q:$Q,'OTV-广告位'!$Q$6)</f>
        <v>0</v>
      </c>
      <c r="AN23" s="2">
        <f>SUMIFS('OTV-广告位'!X:X,'OTV-广告位'!$R:$R,'OTV Media'!$C23,'OTV-广告位'!$Q:$Q,'OTV-广告位'!$Q$6)</f>
        <v>0</v>
      </c>
      <c r="AO23" s="2">
        <f>SUMIFS('OTV-广告位'!Y:Y,'OTV-广告位'!$R:$R,'OTV Media'!$C23,'OTV-广告位'!$Q:$Q,'OTV-广告位'!$Q$6)</f>
        <v>0</v>
      </c>
      <c r="AP23" s="2">
        <f>SUMIFS('OTV-广告位'!Z:Z,'OTV-广告位'!$R:$R,'OTV Media'!$C23,'OTV-广告位'!$Q:$Q,'OTV-广告位'!$Q$6)</f>
        <v>0</v>
      </c>
      <c r="AQ23" s="2">
        <f>SUMIFS('OTV-广告位'!AA:AA,'OTV-广告位'!$R:$R,'OTV Media'!$C23,'OTV-广告位'!$Q:$Q,'OTV-广告位'!$Q$6)</f>
        <v>0</v>
      </c>
      <c r="AR23" s="2">
        <f>SUMIFS('OTV-广告位'!AB:AB,'OTV-广告位'!$R:$R,'OTV Media'!$C23,'OTV-广告位'!$Q:$Q,'OTV-广告位'!$Q$6)</f>
        <v>0</v>
      </c>
    </row>
    <row r="24" spans="1:44" s="47" customFormat="1" ht="14.25" hidden="1" customHeight="1">
      <c r="A24" s="5"/>
      <c r="B24" s="49"/>
      <c r="C24" s="61" t="s">
        <v>156</v>
      </c>
      <c r="D24" s="2">
        <f>SUMIFS('OTV-广告位'!$S:$S,'OTV-广告位'!$R:$R,'OTV Media'!$C24,'OTV-广告位'!$Q:$Q,'OTV-广告位'!$Q$6)</f>
        <v>0</v>
      </c>
      <c r="E24" s="2">
        <f>SUMIFS(Spotplan!$F:$F,Spotplan!$B:$B,'OTV Media'!$C24,Spotplan!$A:$A,'OTV Media'!$B$21)</f>
        <v>0</v>
      </c>
      <c r="F24" s="27" t="str">
        <f t="shared" si="30"/>
        <v>-</v>
      </c>
      <c r="G24" s="2">
        <f>SUMIFS('OTV-广告位'!$T:$T,'OTV-广告位'!$R:$R,'OTV Media'!$C24,'OTV-广告位'!$Q:$Q,'OTV-广告位'!$Q$6)</f>
        <v>0</v>
      </c>
      <c r="H24" s="3" t="str">
        <f t="shared" si="31"/>
        <v>-</v>
      </c>
      <c r="I24" s="2">
        <f>SUMIFS('OTV-广告位'!$S:$S,'OTV-广告位'!$R:$R,'OTV Media'!$C24,'OTV-广告位'!$Q:$Q,'OTV-广告位'!$Q$7)</f>
        <v>0</v>
      </c>
      <c r="J24" s="3" t="str">
        <f t="shared" si="32"/>
        <v>-</v>
      </c>
      <c r="K24" s="2">
        <f>SUMIFS('OTV-广告位'!$S:$S,'OTV-广告位'!$R:$R,'OTV Media'!$C24,'OTV-广告位'!$Q:$Q,$D$7)</f>
        <v>0</v>
      </c>
      <c r="L24" s="3" t="str">
        <f t="shared" si="33"/>
        <v>-</v>
      </c>
      <c r="M24" s="2">
        <f>SUMIFS('OTV-广告位'!$S:$S,'OTV-广告位'!$R:$R,'OTV Media'!$C24,'OTV-广告位'!$Q:$Q,$M$20)</f>
        <v>0</v>
      </c>
      <c r="N24" s="3" t="str">
        <f t="shared" si="34"/>
        <v>-</v>
      </c>
      <c r="O24" s="2">
        <f>SUMIFS('OTV-广告位'!$U:$U,'OTV-广告位'!$R:$R,'OTV Media'!$C24,'OTV-广告位'!$Q:$Q,'OTV-广告位'!$Q$6)</f>
        <v>0</v>
      </c>
      <c r="P24" s="2">
        <f>SUMIFS('OTV-广告位'!$U:$U,'OTV-广告位'!$R:$R,'OTV Media'!$C24,'OTV-广告位'!$Q:$Q,'OTV-广告位'!$Q$7)</f>
        <v>0</v>
      </c>
      <c r="Q24" s="3" t="str">
        <f t="shared" si="35"/>
        <v>-</v>
      </c>
      <c r="R24" s="2">
        <f>SUMIFS('OTV-广告位'!$U:$U,'OTV-广告位'!$R:$R,'OTV Media'!$C24,'OTV-广告位'!$Q:$Q,$D$7)</f>
        <v>0</v>
      </c>
      <c r="S24" s="3" t="str">
        <f t="shared" si="36"/>
        <v>-</v>
      </c>
      <c r="T24" s="2">
        <f>SUMIFS('OTV-广告位'!$U:$U,'OTV-广告位'!$R:$R,'OTV Media'!$C24,'OTV-广告位'!$Q:$Q,$T$20)</f>
        <v>0</v>
      </c>
      <c r="U24" s="3" t="str">
        <f t="shared" si="37"/>
        <v>-</v>
      </c>
      <c r="V24" s="2">
        <f t="shared" si="38"/>
        <v>0</v>
      </c>
      <c r="W24" s="2">
        <f t="shared" si="39"/>
        <v>0</v>
      </c>
      <c r="X24" s="2">
        <f t="shared" si="40"/>
        <v>0</v>
      </c>
      <c r="Y24" s="2">
        <f t="shared" si="41"/>
        <v>0</v>
      </c>
      <c r="Z24" s="2">
        <f t="shared" si="42"/>
        <v>0</v>
      </c>
      <c r="AA24" s="2">
        <f t="shared" si="43"/>
        <v>0</v>
      </c>
      <c r="AB24" s="2">
        <f>SUMIFS('OTV-广告位'!V:V,'OTV-广告位'!$R:$R,'OTV Media'!$C24,'OTV-广告位'!$Q:$Q,$D$7)</f>
        <v>0</v>
      </c>
      <c r="AC24" s="4" t="e">
        <f t="shared" si="44"/>
        <v>#DIV/0!</v>
      </c>
      <c r="AD24" s="4" t="e">
        <f t="shared" si="45"/>
        <v>#DIV/0!</v>
      </c>
      <c r="AE24" s="4" t="e">
        <f t="shared" si="46"/>
        <v>#DIV/0!</v>
      </c>
      <c r="AF24" s="4" t="e">
        <f t="shared" si="47"/>
        <v>#DIV/0!</v>
      </c>
      <c r="AG24" s="4" t="e">
        <f t="shared" si="48"/>
        <v>#DIV/0!</v>
      </c>
      <c r="AH24" s="4" t="e">
        <f t="shared" si="49"/>
        <v>#DIV/0!</v>
      </c>
      <c r="AI24" s="52" t="e">
        <f t="shared" si="28"/>
        <v>#DIV/0!</v>
      </c>
      <c r="AJ24" s="24">
        <f>SUMIFS(Cost!$C:$C,Cost!$A:$A,'OTV Media'!$B$21,Cost!$B:$B,'OTV Media'!$C24)</f>
        <v>0</v>
      </c>
      <c r="AK24" s="52" t="e">
        <f t="shared" si="29"/>
        <v>#DIV/0!</v>
      </c>
      <c r="AM24" s="2">
        <f>SUMIFS('OTV-广告位'!W:W,'OTV-广告位'!$R:$R,'OTV Media'!$C24,'OTV-广告位'!$Q:$Q,'OTV-广告位'!$Q$6)</f>
        <v>0</v>
      </c>
      <c r="AN24" s="2">
        <f>SUMIFS('OTV-广告位'!X:X,'OTV-广告位'!$R:$R,'OTV Media'!$C24,'OTV-广告位'!$Q:$Q,'OTV-广告位'!$Q$6)</f>
        <v>0</v>
      </c>
      <c r="AO24" s="2">
        <f>SUMIFS('OTV-广告位'!Y:Y,'OTV-广告位'!$R:$R,'OTV Media'!$C24,'OTV-广告位'!$Q:$Q,'OTV-广告位'!$Q$6)</f>
        <v>0</v>
      </c>
      <c r="AP24" s="2">
        <f>SUMIFS('OTV-广告位'!Z:Z,'OTV-广告位'!$R:$R,'OTV Media'!$C24,'OTV-广告位'!$Q:$Q,'OTV-广告位'!$Q$6)</f>
        <v>0</v>
      </c>
      <c r="AQ24" s="2">
        <f>SUMIFS('OTV-广告位'!AA:AA,'OTV-广告位'!$R:$R,'OTV Media'!$C24,'OTV-广告位'!$Q:$Q,'OTV-广告位'!$Q$6)</f>
        <v>0</v>
      </c>
      <c r="AR24" s="2">
        <f>SUMIFS('OTV-广告位'!AB:AB,'OTV-广告位'!$R:$R,'OTV Media'!$C24,'OTV-广告位'!$Q:$Q,'OTV-广告位'!$Q$6)</f>
        <v>0</v>
      </c>
    </row>
    <row r="25" spans="1:44" s="47" customFormat="1" ht="14.25" hidden="1" customHeight="1">
      <c r="A25" s="5"/>
      <c r="B25" s="49"/>
      <c r="C25" s="188" t="s">
        <v>192</v>
      </c>
      <c r="D25" s="2">
        <f>SUMIFS('OTV-广告位'!$S:$S,'OTV-广告位'!$R:$R,'OTV Media'!$C25,'OTV-广告位'!$Q:$Q,'OTV-广告位'!$Q$6)</f>
        <v>0</v>
      </c>
      <c r="E25" s="2">
        <f>SUMIFS(Spotplan!$F:$F,Spotplan!$B:$B,'OTV Media'!$C25,Spotplan!$A:$A,'OTV Media'!$B$21)</f>
        <v>0</v>
      </c>
      <c r="F25" s="27" t="str">
        <f t="shared" si="30"/>
        <v>-</v>
      </c>
      <c r="G25" s="2">
        <f>SUMIFS('OTV-广告位'!$T:$T,'OTV-广告位'!$R:$R,'OTV Media'!$C25,'OTV-广告位'!$Q:$Q,'OTV-广告位'!$Q$6)</f>
        <v>0</v>
      </c>
      <c r="H25" s="3" t="str">
        <f t="shared" si="31"/>
        <v>-</v>
      </c>
      <c r="I25" s="2">
        <f>SUMIFS('OTV-广告位'!$S:$S,'OTV-广告位'!$R:$R,'OTV Media'!$C25,'OTV-广告位'!$Q:$Q,'OTV-广告位'!$Q$7)</f>
        <v>0</v>
      </c>
      <c r="J25" s="3" t="str">
        <f t="shared" si="32"/>
        <v>-</v>
      </c>
      <c r="K25" s="2">
        <f>SUMIFS('OTV-广告位'!$S:$S,'OTV-广告位'!$R:$R,'OTV Media'!$C25,'OTV-广告位'!$Q:$Q,$D$7)</f>
        <v>0</v>
      </c>
      <c r="L25" s="3" t="str">
        <f t="shared" si="33"/>
        <v>-</v>
      </c>
      <c r="M25" s="2">
        <f>SUMIFS('OTV-广告位'!$S:$S,'OTV-广告位'!$R:$R,'OTV Media'!$C25,'OTV-广告位'!$Q:$Q,$M$20)</f>
        <v>0</v>
      </c>
      <c r="N25" s="3" t="str">
        <f t="shared" si="34"/>
        <v>-</v>
      </c>
      <c r="O25" s="2">
        <f>SUMIFS('OTV-广告位'!$U:$U,'OTV-广告位'!$R:$R,'OTV Media'!$C25,'OTV-广告位'!$Q:$Q,'OTV-广告位'!$Q$6)</f>
        <v>0</v>
      </c>
      <c r="P25" s="2">
        <f>SUMIFS('OTV-广告位'!$U:$U,'OTV-广告位'!$R:$R,'OTV Media'!$C25,'OTV-广告位'!$Q:$Q,'OTV-广告位'!$Q$7)</f>
        <v>0</v>
      </c>
      <c r="Q25" s="3" t="str">
        <f t="shared" si="35"/>
        <v>-</v>
      </c>
      <c r="R25" s="2">
        <f>SUMIFS('OTV-广告位'!$U:$U,'OTV-广告位'!$R:$R,'OTV Media'!$C25,'OTV-广告位'!$Q:$Q,$D$7)</f>
        <v>0</v>
      </c>
      <c r="S25" s="3" t="str">
        <f t="shared" si="36"/>
        <v>-</v>
      </c>
      <c r="T25" s="2">
        <f>SUMIFS('OTV-广告位'!$U:$U,'OTV-广告位'!$R:$R,'OTV Media'!$C25,'OTV-广告位'!$Q:$Q,$T$20)</f>
        <v>0</v>
      </c>
      <c r="U25" s="3" t="str">
        <f t="shared" si="37"/>
        <v>-</v>
      </c>
      <c r="V25" s="2">
        <f t="shared" ref="V25" si="50">AM25</f>
        <v>0</v>
      </c>
      <c r="W25" s="2">
        <f t="shared" si="26"/>
        <v>0</v>
      </c>
      <c r="X25" s="2">
        <f t="shared" si="27"/>
        <v>0</v>
      </c>
      <c r="Y25" s="2">
        <f t="shared" ref="Y25" si="51">SUM(AP25:AR25)</f>
        <v>0</v>
      </c>
      <c r="Z25" s="2">
        <f t="shared" ref="Z25" si="52">SUMPRODUCT(AM$10:AQ$10*AM25:AQ25)+AR25*AQ$10</f>
        <v>0</v>
      </c>
      <c r="AA25" s="2">
        <f>D25-Z25</f>
        <v>0</v>
      </c>
      <c r="AB25" s="2">
        <f>SUMIFS('OTV-广告位'!V:V,'OTV-广告位'!$R:$R,'OTV Media'!$C25,'OTV-广告位'!$Q:$Q,$D$7)</f>
        <v>0</v>
      </c>
      <c r="AC25" s="4" t="e">
        <f t="shared" ref="AC25:AF28" si="53">V25/$O25</f>
        <v>#DIV/0!</v>
      </c>
      <c r="AD25" s="4" t="e">
        <f t="shared" si="53"/>
        <v>#DIV/0!</v>
      </c>
      <c r="AE25" s="4" t="e">
        <f t="shared" si="53"/>
        <v>#DIV/0!</v>
      </c>
      <c r="AF25" s="4" t="e">
        <f t="shared" si="53"/>
        <v>#DIV/0!</v>
      </c>
      <c r="AG25" s="4" t="e">
        <f>Z25/$D25</f>
        <v>#DIV/0!</v>
      </c>
      <c r="AH25" s="4" t="e">
        <f>AA25/$D25</f>
        <v>#DIV/0!</v>
      </c>
      <c r="AI25" s="52" t="e">
        <f t="shared" si="28"/>
        <v>#DIV/0!</v>
      </c>
      <c r="AJ25" s="52"/>
      <c r="AK25" s="52" t="e">
        <f t="shared" si="29"/>
        <v>#DIV/0!</v>
      </c>
      <c r="AM25" s="2">
        <f>SUMIFS('OTV-广告位'!W:W,'OTV-广告位'!$R:$R,'OTV Media'!$C25,'OTV-广告位'!$Q:$Q,'OTV-广告位'!$Q$6)</f>
        <v>0</v>
      </c>
      <c r="AN25" s="2">
        <f>SUMIFS('OTV-广告位'!X:X,'OTV-广告位'!$R:$R,'OTV Media'!$C25,'OTV-广告位'!$Q:$Q,'OTV-广告位'!$Q$6)</f>
        <v>0</v>
      </c>
      <c r="AO25" s="2">
        <f>SUMIFS('OTV-广告位'!Y:Y,'OTV-广告位'!$R:$R,'OTV Media'!$C25,'OTV-广告位'!$Q:$Q,'OTV-广告位'!$Q$6)</f>
        <v>0</v>
      </c>
      <c r="AP25" s="2">
        <f>SUMIFS('OTV-广告位'!Z:Z,'OTV-广告位'!$R:$R,'OTV Media'!$C25,'OTV-广告位'!$Q:$Q,'OTV-广告位'!$Q$6)</f>
        <v>0</v>
      </c>
      <c r="AQ25" s="2">
        <f>SUMIFS('OTV-广告位'!AA:AA,'OTV-广告位'!$R:$R,'OTV Media'!$C25,'OTV-广告位'!$Q:$Q,'OTV-广告位'!$Q$6)</f>
        <v>0</v>
      </c>
      <c r="AR25" s="2">
        <f>SUMIFS('OTV-广告位'!AB:AB,'OTV-广告位'!$R:$R,'OTV Media'!$C25,'OTV-广告位'!$Q:$Q,'OTV-广告位'!$Q$6)</f>
        <v>0</v>
      </c>
    </row>
    <row r="26" spans="1:44" s="47" customFormat="1" ht="14.25" hidden="1" customHeight="1">
      <c r="A26" s="49"/>
      <c r="B26" s="49"/>
      <c r="C26" s="19"/>
      <c r="D26" s="2">
        <f>SUMIFS('OTV-广告位'!$S:$S,'OTV-广告位'!$R:$R,'OTV Media'!$C26,'OTV-广告位'!$Q:$Q,'OTV-广告位'!$Q$6)</f>
        <v>0</v>
      </c>
      <c r="E26" s="2">
        <f>SUMIFS(Spotplan!$F:$F,Spotplan!$B:$B,'OTV Media'!$C26,Spotplan!$A:$A,'OTV Media'!$B$21)</f>
        <v>0</v>
      </c>
      <c r="F26" s="27" t="str">
        <f t="shared" si="30"/>
        <v>-</v>
      </c>
      <c r="G26" s="2">
        <f>SUMIFS('OTV-广告位'!$T:$T,'OTV-广告位'!$R:$R,'OTV Media'!$C26,'OTV-广告位'!$Q:$Q,'OTV-广告位'!$Q$6)</f>
        <v>0</v>
      </c>
      <c r="H26" s="3" t="str">
        <f t="shared" si="31"/>
        <v>-</v>
      </c>
      <c r="I26" s="2">
        <f>SUMIFS('OTV-广告位'!$S:$S,'OTV-广告位'!$R:$R,'OTV Media'!$C26,'OTV-广告位'!$Q:$Q,'OTV-广告位'!$Q$7)</f>
        <v>0</v>
      </c>
      <c r="J26" s="3" t="str">
        <f t="shared" si="32"/>
        <v>-</v>
      </c>
      <c r="K26" s="2">
        <f>SUMIFS('OTV-广告位'!$S:$S,'OTV-广告位'!$R:$R,'OTV Media'!$C26,'OTV-广告位'!$Q:$Q,$D$7)</f>
        <v>0</v>
      </c>
      <c r="L26" s="3" t="str">
        <f t="shared" si="33"/>
        <v>-</v>
      </c>
      <c r="M26" s="2">
        <f>SUMIFS('OTV-广告位'!$S:$S,'OTV-广告位'!$R:$R,'OTV Media'!$C26,'OTV-广告位'!$Q:$Q,$M$20)</f>
        <v>0</v>
      </c>
      <c r="N26" s="3" t="str">
        <f t="shared" si="34"/>
        <v>-</v>
      </c>
      <c r="O26" s="2">
        <f>SUMIFS('OTV-广告位'!$U:$U,'OTV-广告位'!$R:$R,'OTV Media'!$C26,'OTV-广告位'!$Q:$Q,'OTV-广告位'!$Q$6)</f>
        <v>0</v>
      </c>
      <c r="P26" s="2">
        <f>SUMIFS('OTV-广告位'!$U:$U,'OTV-广告位'!$R:$R,'OTV Media'!$C26,'OTV-广告位'!$Q:$Q,'OTV-广告位'!$Q$7)</f>
        <v>0</v>
      </c>
      <c r="Q26" s="3" t="str">
        <f t="shared" si="35"/>
        <v>-</v>
      </c>
      <c r="R26" s="2">
        <f>SUMIFS('OTV-广告位'!$U:$U,'OTV-广告位'!$R:$R,'OTV Media'!$C26,'OTV-广告位'!$Q:$Q,$D$7)</f>
        <v>0</v>
      </c>
      <c r="S26" s="3" t="str">
        <f t="shared" si="36"/>
        <v>-</v>
      </c>
      <c r="T26" s="2">
        <f>SUMIFS('OTV-广告位'!$U:$U,'OTV-广告位'!$R:$R,'OTV Media'!$C26,'OTV-广告位'!$Q:$Q,$T$20)</f>
        <v>0</v>
      </c>
      <c r="U26" s="3" t="str">
        <f t="shared" si="37"/>
        <v>-</v>
      </c>
      <c r="V26" s="2">
        <f>SUMIFS('OTV-广告位'!W:W,'OTV-广告位'!$C:$C,'OTV Media'!$B26,'OTV-广告位'!$B:$B,'OTV-广告位'!$B$6)-SUMIFS('OTV-广告位'!X:X,'OTV-广告位'!$C:$C,'OTV Media'!$B26,'OTV-广告位'!$B:$B,'OTV-广告位'!$B$6)</f>
        <v>0</v>
      </c>
      <c r="W26" s="2">
        <f>SUMIFS('OTV-广告位'!X:X,'OTV-广告位'!$C:$C,'OTV Media'!$B26,'OTV-广告位'!$B:$B,'OTV-广告位'!$B$6)-SUMIFS('OTV-广告位'!Y:Y,'OTV-广告位'!$C:$C,'OTV Media'!$B26,'OTV-广告位'!$B:$B,'OTV-广告位'!$B$6)</f>
        <v>0</v>
      </c>
      <c r="X26" s="2">
        <f>SUMIFS('OTV-广告位'!Y:Y,'OTV-广告位'!$C:$C,'OTV Media'!$B26,'OTV-广告位'!$B:$B,'OTV-广告位'!$B$6)-SUMIFS('OTV-广告位'!Z:Z,'OTV-广告位'!$C:$C,'OTV Media'!$B26,'OTV-广告位'!$B:$B,'OTV-广告位'!$B$6)</f>
        <v>0</v>
      </c>
      <c r="Y26" s="2">
        <f>SUMIFS('OTV-广告位'!Z:Z,'OTV-广告位'!$C:$C,'OTV Media'!$B26,'OTV-广告位'!$B:$B,'OTV-广告位'!$B$6)-SUMIFS('OTV-广告位'!AA:AA,'OTV-广告位'!$C:$C,'OTV Media'!$B26,'OTV-广告位'!$B:$B,'OTV-广告位'!$B$6)</f>
        <v>0</v>
      </c>
      <c r="Z26" s="2" t="e">
        <f>#REF!*#REF!+#REF!*#REF!+#REF!*#REF!+#REF!*#REF!+#REF!*#REF!+AR26*#REF!</f>
        <v>#REF!</v>
      </c>
      <c r="AA26" s="2" t="e">
        <f>$D26-SUMPRODUCT(#REF!*#REF!)-AR26*#REF!</f>
        <v>#REF!</v>
      </c>
      <c r="AB26" s="2">
        <f>SUMIFS('OTV-广告位'!V:V,'OTV-广告位'!$R:$R,'OTV Media'!$C26,'OTV-广告位'!$Q:$Q,$D$7)</f>
        <v>0</v>
      </c>
      <c r="AC26" s="3" t="e">
        <f t="shared" si="53"/>
        <v>#DIV/0!</v>
      </c>
      <c r="AD26" s="3" t="e">
        <f t="shared" si="53"/>
        <v>#DIV/0!</v>
      </c>
      <c r="AE26" s="3" t="e">
        <f t="shared" si="53"/>
        <v>#DIV/0!</v>
      </c>
      <c r="AF26" s="3" t="e">
        <f t="shared" si="53"/>
        <v>#DIV/0!</v>
      </c>
      <c r="AG26" s="3" t="e">
        <f t="shared" ref="AG26:AH28" si="54">Z26/$O26</f>
        <v>#REF!</v>
      </c>
      <c r="AH26" s="3" t="e">
        <f t="shared" si="54"/>
        <v>#REF!</v>
      </c>
      <c r="AI26" s="52" t="e">
        <f t="shared" si="28"/>
        <v>#DIV/0!</v>
      </c>
      <c r="AJ26" s="52" t="e">
        <f>AB26/D26*1000</f>
        <v>#DIV/0!</v>
      </c>
      <c r="AK26" s="52" t="e">
        <f t="shared" si="29"/>
        <v>#DIV/0!</v>
      </c>
      <c r="AM26" s="2">
        <f>SUMIFS('OTV-广告位'!W:W,'OTV-广告位'!$R:$R,'OTV Media'!$C26,'OTV-广告位'!$Q:$Q,'OTV-广告位'!$Q$6)</f>
        <v>0</v>
      </c>
      <c r="AN26" s="2">
        <f>SUMIFS('OTV-广告位'!X:X,'OTV-广告位'!$R:$R,'OTV Media'!$C26,'OTV-广告位'!$Q:$Q,'OTV-广告位'!$Q$6)</f>
        <v>0</v>
      </c>
      <c r="AO26" s="2">
        <f>SUMIFS('OTV-广告位'!Y:Y,'OTV-广告位'!$R:$R,'OTV Media'!$C26,'OTV-广告位'!$Q:$Q,'OTV-广告位'!$Q$6)</f>
        <v>0</v>
      </c>
      <c r="AP26" s="2">
        <f>SUMIFS('OTV-广告位'!Z:Z,'OTV-广告位'!$R:$R,'OTV Media'!$C26,'OTV-广告位'!$Q:$Q,'OTV-广告位'!$Q$6)</f>
        <v>0</v>
      </c>
      <c r="AQ26" s="2">
        <f>SUMIFS('OTV-广告位'!AA:AA,'OTV-广告位'!$R:$R,'OTV Media'!$C26,'OTV-广告位'!$Q:$Q,'OTV-广告位'!$Q$6)</f>
        <v>0</v>
      </c>
      <c r="AR26" s="2">
        <f>SUMIFS('OTV-广告位'!AB:AB,'OTV-广告位'!$R:$R,'OTV Media'!$C26,'OTV-广告位'!$Q:$Q,'OTV-广告位'!$Q$6)</f>
        <v>0</v>
      </c>
    </row>
    <row r="27" spans="1:44" s="47" customFormat="1" ht="14.25" hidden="1" customHeight="1">
      <c r="A27" s="49"/>
      <c r="B27" s="49"/>
      <c r="C27" s="19"/>
      <c r="D27" s="2">
        <f>SUMIFS('OTV-广告位'!$S:$S,'OTV-广告位'!$R:$R,'OTV Media'!$C27,'OTV-广告位'!$Q:$Q,'OTV-广告位'!$Q$6)</f>
        <v>0</v>
      </c>
      <c r="E27" s="2">
        <f>SUMIFS(Spotplan!$F:$F,Spotplan!$B:$B,'OTV Media'!$C27,Spotplan!$A:$A,'OTV Media'!$B$21)</f>
        <v>0</v>
      </c>
      <c r="F27" s="27" t="str">
        <f t="shared" si="30"/>
        <v>-</v>
      </c>
      <c r="G27" s="2">
        <f>SUMIFS('OTV-广告位'!$T:$T,'OTV-广告位'!$R:$R,'OTV Media'!$C27,'OTV-广告位'!$Q:$Q,'OTV-广告位'!$Q$6)</f>
        <v>0</v>
      </c>
      <c r="H27" s="3" t="str">
        <f t="shared" si="31"/>
        <v>-</v>
      </c>
      <c r="I27" s="2">
        <f>SUMIFS('OTV-广告位'!$S:$S,'OTV-广告位'!$R:$R,'OTV Media'!$C27,'OTV-广告位'!$Q:$Q,'OTV-广告位'!$Q$7)</f>
        <v>0</v>
      </c>
      <c r="J27" s="3" t="str">
        <f t="shared" si="32"/>
        <v>-</v>
      </c>
      <c r="K27" s="2">
        <f>SUMIFS('OTV-广告位'!$S:$S,'OTV-广告位'!$R:$R,'OTV Media'!$C27,'OTV-广告位'!$Q:$Q,$D$7)</f>
        <v>0</v>
      </c>
      <c r="L27" s="3" t="str">
        <f t="shared" si="33"/>
        <v>-</v>
      </c>
      <c r="M27" s="2">
        <f>SUMIFS('OTV-广告位'!$S:$S,'OTV-广告位'!$R:$R,'OTV Media'!$C27,'OTV-广告位'!$Q:$Q,$M$20)</f>
        <v>0</v>
      </c>
      <c r="N27" s="3" t="str">
        <f t="shared" si="34"/>
        <v>-</v>
      </c>
      <c r="O27" s="2">
        <f>SUMIFS('OTV-广告位'!$U:$U,'OTV-广告位'!$R:$R,'OTV Media'!$C27,'OTV-广告位'!$Q:$Q,'OTV-广告位'!$Q$6)</f>
        <v>0</v>
      </c>
      <c r="P27" s="2">
        <f>SUMIFS('OTV-广告位'!$U:$U,'OTV-广告位'!$R:$R,'OTV Media'!$C27,'OTV-广告位'!$Q:$Q,'OTV-广告位'!$Q$7)</f>
        <v>0</v>
      </c>
      <c r="Q27" s="3" t="str">
        <f t="shared" si="35"/>
        <v>-</v>
      </c>
      <c r="R27" s="2">
        <f>SUMIFS('OTV-广告位'!$U:$U,'OTV-广告位'!$R:$R,'OTV Media'!$C27,'OTV-广告位'!$Q:$Q,$D$7)</f>
        <v>0</v>
      </c>
      <c r="S27" s="3" t="str">
        <f t="shared" si="36"/>
        <v>-</v>
      </c>
      <c r="T27" s="2">
        <f>SUMIFS('OTV-广告位'!$U:$U,'OTV-广告位'!$R:$R,'OTV Media'!$C27,'OTV-广告位'!$Q:$Q,$T$20)</f>
        <v>0</v>
      </c>
      <c r="U27" s="3" t="str">
        <f t="shared" si="37"/>
        <v>-</v>
      </c>
      <c r="V27" s="2">
        <f>SUMIFS('OTV-广告位'!W:W,'OTV-广告位'!$C:$C,'OTV Media'!$B27,'OTV-广告位'!$B:$B,'OTV-广告位'!$B$6)-SUMIFS('OTV-广告位'!X:X,'OTV-广告位'!$C:$C,'OTV Media'!$B27,'OTV-广告位'!$B:$B,'OTV-广告位'!$B$6)</f>
        <v>0</v>
      </c>
      <c r="W27" s="2">
        <f>SUMIFS('OTV-广告位'!X:X,'OTV-广告位'!$C:$C,'OTV Media'!$B27,'OTV-广告位'!$B:$B,'OTV-广告位'!$B$6)-SUMIFS('OTV-广告位'!Y:Y,'OTV-广告位'!$C:$C,'OTV Media'!$B27,'OTV-广告位'!$B:$B,'OTV-广告位'!$B$6)</f>
        <v>0</v>
      </c>
      <c r="X27" s="2">
        <f>SUMIFS('OTV-广告位'!Y:Y,'OTV-广告位'!$C:$C,'OTV Media'!$B27,'OTV-广告位'!$B:$B,'OTV-广告位'!$B$6)-SUMIFS('OTV-广告位'!Z:Z,'OTV-广告位'!$C:$C,'OTV Media'!$B27,'OTV-广告位'!$B:$B,'OTV-广告位'!$B$6)</f>
        <v>0</v>
      </c>
      <c r="Y27" s="2">
        <f>SUMIFS('OTV-广告位'!Z:Z,'OTV-广告位'!$C:$C,'OTV Media'!$B27,'OTV-广告位'!$B:$B,'OTV-广告位'!$B$6)-SUMIFS('OTV-广告位'!AA:AA,'OTV-广告位'!$C:$C,'OTV Media'!$B27,'OTV-广告位'!$B:$B,'OTV-广告位'!$B$6)</f>
        <v>0</v>
      </c>
      <c r="Z27" s="2" t="e">
        <f>#REF!*#REF!+#REF!*#REF!+#REF!*#REF!+#REF!*#REF!+#REF!*#REF!+AR27*#REF!</f>
        <v>#REF!</v>
      </c>
      <c r="AA27" s="2" t="e">
        <f>$D27-SUMPRODUCT(#REF!*#REF!)-AR27*#REF!</f>
        <v>#REF!</v>
      </c>
      <c r="AB27" s="2">
        <f>SUMIFS('OTV-广告位'!V:V,'OTV-广告位'!$R:$R,'OTV Media'!$C27,'OTV-广告位'!$Q:$Q,$D$7)</f>
        <v>0</v>
      </c>
      <c r="AC27" s="3" t="e">
        <f t="shared" si="53"/>
        <v>#DIV/0!</v>
      </c>
      <c r="AD27" s="3" t="e">
        <f t="shared" si="53"/>
        <v>#DIV/0!</v>
      </c>
      <c r="AE27" s="3" t="e">
        <f t="shared" si="53"/>
        <v>#DIV/0!</v>
      </c>
      <c r="AF27" s="3" t="e">
        <f t="shared" si="53"/>
        <v>#DIV/0!</v>
      </c>
      <c r="AG27" s="3" t="e">
        <f t="shared" si="54"/>
        <v>#REF!</v>
      </c>
      <c r="AH27" s="3" t="e">
        <f t="shared" si="54"/>
        <v>#REF!</v>
      </c>
      <c r="AI27" s="52" t="e">
        <f t="shared" si="28"/>
        <v>#DIV/0!</v>
      </c>
      <c r="AJ27" s="52" t="e">
        <f>AB27/D27*1000</f>
        <v>#DIV/0!</v>
      </c>
      <c r="AK27" s="52" t="e">
        <f t="shared" si="29"/>
        <v>#DIV/0!</v>
      </c>
      <c r="AM27" s="2">
        <f>SUMIFS('OTV-广告位'!W:W,'OTV-广告位'!$R:$R,'OTV Media'!$C27,'OTV-广告位'!$Q:$Q,'OTV-广告位'!$Q$6)</f>
        <v>0</v>
      </c>
      <c r="AN27" s="2">
        <f>SUMIFS('OTV-广告位'!X:X,'OTV-广告位'!$R:$R,'OTV Media'!$C27,'OTV-广告位'!$Q:$Q,'OTV-广告位'!$Q$6)</f>
        <v>0</v>
      </c>
      <c r="AO27" s="2">
        <f>SUMIFS('OTV-广告位'!Y:Y,'OTV-广告位'!$R:$R,'OTV Media'!$C27,'OTV-广告位'!$Q:$Q,'OTV-广告位'!$Q$6)</f>
        <v>0</v>
      </c>
      <c r="AP27" s="2">
        <f>SUMIFS('OTV-广告位'!Z:Z,'OTV-广告位'!$R:$R,'OTV Media'!$C27,'OTV-广告位'!$Q:$Q,'OTV-广告位'!$Q$6)</f>
        <v>0</v>
      </c>
      <c r="AQ27" s="2">
        <f>SUMIFS('OTV-广告位'!AA:AA,'OTV-广告位'!$R:$R,'OTV Media'!$C27,'OTV-广告位'!$Q:$Q,'OTV-广告位'!$Q$6)</f>
        <v>0</v>
      </c>
      <c r="AR27" s="2">
        <f>SUMIFS('OTV-广告位'!AB:AB,'OTV-广告位'!$R:$R,'OTV Media'!$C27,'OTV-广告位'!$Q:$Q,'OTV-广告位'!$Q$6)</f>
        <v>0</v>
      </c>
    </row>
    <row r="28" spans="1:44" s="47" customFormat="1" ht="14.25" hidden="1" customHeight="1">
      <c r="A28" s="49"/>
      <c r="B28" s="49"/>
      <c r="C28" s="19"/>
      <c r="D28" s="2">
        <f>SUMIFS('OTV-广告位'!$S:$S,'OTV-广告位'!$R:$R,'OTV Media'!$C28,'OTV-广告位'!$Q:$Q,'OTV-广告位'!$Q$6)</f>
        <v>0</v>
      </c>
      <c r="E28" s="2">
        <f>SUMIFS(Spotplan!$F:$F,Spotplan!$B:$B,'OTV Media'!$C28,Spotplan!$A:$A,'OTV Media'!$B$21)</f>
        <v>0</v>
      </c>
      <c r="F28" s="27" t="str">
        <f t="shared" si="30"/>
        <v>-</v>
      </c>
      <c r="G28" s="2">
        <f>SUMIFS('OTV-广告位'!$T:$T,'OTV-广告位'!$R:$R,'OTV Media'!$C28,'OTV-广告位'!$Q:$Q,'OTV-广告位'!$Q$6)</f>
        <v>0</v>
      </c>
      <c r="H28" s="3" t="str">
        <f t="shared" si="31"/>
        <v>-</v>
      </c>
      <c r="I28" s="2">
        <f>SUMIFS('OTV-广告位'!$S:$S,'OTV-广告位'!$R:$R,'OTV Media'!$C28,'OTV-广告位'!$Q:$Q,'OTV-广告位'!$Q$7)</f>
        <v>0</v>
      </c>
      <c r="J28" s="3" t="str">
        <f t="shared" si="32"/>
        <v>-</v>
      </c>
      <c r="K28" s="2">
        <f>SUMIFS('OTV-广告位'!$S:$S,'OTV-广告位'!$R:$R,'OTV Media'!$C28,'OTV-广告位'!$Q:$Q,$D$7)</f>
        <v>0</v>
      </c>
      <c r="L28" s="3" t="str">
        <f t="shared" si="33"/>
        <v>-</v>
      </c>
      <c r="M28" s="2">
        <f>SUMIFS('OTV-广告位'!$S:$S,'OTV-广告位'!$R:$R,'OTV Media'!$C28,'OTV-广告位'!$Q:$Q,$M$20)</f>
        <v>0</v>
      </c>
      <c r="N28" s="3" t="str">
        <f t="shared" si="34"/>
        <v>-</v>
      </c>
      <c r="O28" s="2">
        <f>SUMIFS('OTV-广告位'!$U:$U,'OTV-广告位'!$R:$R,'OTV Media'!$C28,'OTV-广告位'!$Q:$Q,'OTV-广告位'!$Q$6)</f>
        <v>0</v>
      </c>
      <c r="P28" s="2">
        <f>SUMIFS('OTV-广告位'!$U:$U,'OTV-广告位'!$R:$R,'OTV Media'!$C28,'OTV-广告位'!$Q:$Q,'OTV-广告位'!$Q$7)</f>
        <v>0</v>
      </c>
      <c r="Q28" s="3" t="str">
        <f t="shared" si="35"/>
        <v>-</v>
      </c>
      <c r="R28" s="2">
        <f>SUMIFS('OTV-广告位'!$U:$U,'OTV-广告位'!$R:$R,'OTV Media'!$C28,'OTV-广告位'!$Q:$Q,$D$7)</f>
        <v>0</v>
      </c>
      <c r="S28" s="3" t="str">
        <f t="shared" si="36"/>
        <v>-</v>
      </c>
      <c r="T28" s="2">
        <f>SUMIFS('OTV-广告位'!$U:$U,'OTV-广告位'!$R:$R,'OTV Media'!$C28,'OTV-广告位'!$Q:$Q,$T$20)</f>
        <v>0</v>
      </c>
      <c r="U28" s="3" t="str">
        <f t="shared" si="37"/>
        <v>-</v>
      </c>
      <c r="V28" s="2">
        <f>SUMIFS('OTV-广告位'!W:W,'OTV-广告位'!$C:$C,'OTV Media'!$B28,'OTV-广告位'!$B:$B,'OTV-广告位'!$B$6)-SUMIFS('OTV-广告位'!X:X,'OTV-广告位'!$C:$C,'OTV Media'!$B28,'OTV-广告位'!$B:$B,'OTV-广告位'!$B$6)</f>
        <v>0</v>
      </c>
      <c r="W28" s="2">
        <f>SUMIFS('OTV-广告位'!X:X,'OTV-广告位'!$C:$C,'OTV Media'!$B28,'OTV-广告位'!$B:$B,'OTV-广告位'!$B$6)-SUMIFS('OTV-广告位'!Y:Y,'OTV-广告位'!$C:$C,'OTV Media'!$B28,'OTV-广告位'!$B:$B,'OTV-广告位'!$B$6)</f>
        <v>0</v>
      </c>
      <c r="X28" s="2">
        <f>SUMIFS('OTV-广告位'!Y:Y,'OTV-广告位'!$C:$C,'OTV Media'!$B28,'OTV-广告位'!$B:$B,'OTV-广告位'!$B$6)-SUMIFS('OTV-广告位'!Z:Z,'OTV-广告位'!$C:$C,'OTV Media'!$B28,'OTV-广告位'!$B:$B,'OTV-广告位'!$B$6)</f>
        <v>0</v>
      </c>
      <c r="Y28" s="2">
        <f>SUMIFS('OTV-广告位'!Z:Z,'OTV-广告位'!$C:$C,'OTV Media'!$B28,'OTV-广告位'!$B:$B,'OTV-广告位'!$B$6)-SUMIFS('OTV-广告位'!AA:AA,'OTV-广告位'!$C:$C,'OTV Media'!$B28,'OTV-广告位'!$B:$B,'OTV-广告位'!$B$6)</f>
        <v>0</v>
      </c>
      <c r="Z28" s="2" t="e">
        <f>#REF!*#REF!+#REF!*#REF!+#REF!*#REF!+#REF!*#REF!+#REF!*#REF!+AR28*#REF!</f>
        <v>#REF!</v>
      </c>
      <c r="AA28" s="2" t="e">
        <f>$D28-SUMPRODUCT(#REF!*#REF!)-AR28*#REF!</f>
        <v>#REF!</v>
      </c>
      <c r="AB28" s="2">
        <f>SUMIFS('OTV-广告位'!V:V,'OTV-广告位'!$R:$R,'OTV Media'!$C28,'OTV-广告位'!$Q:$Q,$D$7)</f>
        <v>0</v>
      </c>
      <c r="AC28" s="3" t="e">
        <f t="shared" si="53"/>
        <v>#DIV/0!</v>
      </c>
      <c r="AD28" s="3" t="e">
        <f t="shared" si="53"/>
        <v>#DIV/0!</v>
      </c>
      <c r="AE28" s="3" t="e">
        <f t="shared" si="53"/>
        <v>#DIV/0!</v>
      </c>
      <c r="AF28" s="3" t="e">
        <f t="shared" si="53"/>
        <v>#DIV/0!</v>
      </c>
      <c r="AG28" s="3" t="e">
        <f t="shared" si="54"/>
        <v>#REF!</v>
      </c>
      <c r="AH28" s="3" t="e">
        <f t="shared" si="54"/>
        <v>#REF!</v>
      </c>
      <c r="AI28" s="52" t="e">
        <f t="shared" si="28"/>
        <v>#DIV/0!</v>
      </c>
      <c r="AJ28" s="52" t="e">
        <f>AB28/D28*1000</f>
        <v>#DIV/0!</v>
      </c>
      <c r="AK28" s="52" t="e">
        <f t="shared" si="29"/>
        <v>#DIV/0!</v>
      </c>
      <c r="AM28" s="2">
        <f>SUMIFS('OTV-广告位'!W:W,'OTV-广告位'!$R:$R,'OTV Media'!$C28,'OTV-广告位'!$Q:$Q,'OTV-广告位'!$Q$6)</f>
        <v>0</v>
      </c>
      <c r="AN28" s="2">
        <f>SUMIFS('OTV-广告位'!X:X,'OTV-广告位'!$R:$R,'OTV Media'!$C28,'OTV-广告位'!$Q:$Q,'OTV-广告位'!$Q$6)</f>
        <v>0</v>
      </c>
      <c r="AO28" s="2">
        <f>SUMIFS('OTV-广告位'!Y:Y,'OTV-广告位'!$R:$R,'OTV Media'!$C28,'OTV-广告位'!$Q:$Q,'OTV-广告位'!$Q$6)</f>
        <v>0</v>
      </c>
      <c r="AP28" s="2">
        <f>SUMIFS('OTV-广告位'!Z:Z,'OTV-广告位'!$R:$R,'OTV Media'!$C28,'OTV-广告位'!$Q:$Q,'OTV-广告位'!$Q$6)</f>
        <v>0</v>
      </c>
      <c r="AQ28" s="2">
        <f>SUMIFS('OTV-广告位'!AA:AA,'OTV-广告位'!$R:$R,'OTV Media'!$C28,'OTV-广告位'!$Q:$Q,'OTV-广告位'!$Q$6)</f>
        <v>0</v>
      </c>
      <c r="AR28" s="2">
        <f>SUMIFS('OTV-广告位'!AB:AB,'OTV-广告位'!$R:$R,'OTV Media'!$C28,'OTV-广告位'!$Q:$Q,'OTV-广告位'!$Q$6)</f>
        <v>0</v>
      </c>
    </row>
    <row r="29" spans="1:44" s="47" customFormat="1" ht="14.25" hidden="1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44" s="47" customFormat="1" ht="14.25" hidden="1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44" s="47" customFormat="1" ht="14.25" hidden="1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288" t="s">
        <v>163</v>
      </c>
      <c r="L31" s="288"/>
      <c r="M31" s="289" t="s">
        <v>162</v>
      </c>
      <c r="N31" s="289"/>
      <c r="O31" s="49"/>
      <c r="P31" s="49"/>
      <c r="Q31" s="49"/>
      <c r="R31" s="288" t="s">
        <v>163</v>
      </c>
      <c r="S31" s="288"/>
      <c r="T31" s="289" t="s">
        <v>162</v>
      </c>
      <c r="U31" s="289"/>
      <c r="V31" s="49"/>
      <c r="W31" s="49"/>
      <c r="X31" s="49"/>
    </row>
    <row r="32" spans="1:44" s="47" customFormat="1" ht="49.5" hidden="1" customHeight="1">
      <c r="A32" s="5"/>
      <c r="B32" s="42" t="s">
        <v>132</v>
      </c>
      <c r="C32" s="41" t="s">
        <v>77</v>
      </c>
      <c r="D32" s="43" t="s">
        <v>9</v>
      </c>
      <c r="E32" s="43" t="s">
        <v>10</v>
      </c>
      <c r="F32" s="44" t="s">
        <v>24</v>
      </c>
      <c r="G32" s="43" t="s">
        <v>11</v>
      </c>
      <c r="H32" s="43" t="s">
        <v>12</v>
      </c>
      <c r="I32" s="45" t="s">
        <v>41</v>
      </c>
      <c r="J32" s="45" t="s">
        <v>42</v>
      </c>
      <c r="K32" s="45" t="s">
        <v>40</v>
      </c>
      <c r="L32" s="45" t="s">
        <v>43</v>
      </c>
      <c r="M32" s="45" t="s">
        <v>40</v>
      </c>
      <c r="N32" s="45" t="s">
        <v>43</v>
      </c>
      <c r="O32" s="46" t="s">
        <v>60</v>
      </c>
      <c r="P32" s="46" t="s">
        <v>61</v>
      </c>
      <c r="Q32" s="46" t="s">
        <v>62</v>
      </c>
      <c r="R32" s="46" t="s">
        <v>63</v>
      </c>
      <c r="S32" s="46" t="s">
        <v>64</v>
      </c>
      <c r="T32" s="46" t="s">
        <v>63</v>
      </c>
      <c r="U32" s="46" t="s">
        <v>64</v>
      </c>
      <c r="V32" s="54" t="s">
        <v>79</v>
      </c>
      <c r="W32" s="54" t="s">
        <v>80</v>
      </c>
      <c r="X32" s="54" t="s">
        <v>81</v>
      </c>
      <c r="Y32" s="54" t="s">
        <v>91</v>
      </c>
      <c r="Z32" s="54" t="s">
        <v>94</v>
      </c>
      <c r="AA32" s="54" t="s">
        <v>95</v>
      </c>
      <c r="AB32" s="54" t="s">
        <v>105</v>
      </c>
      <c r="AC32" s="54" t="s">
        <v>82</v>
      </c>
      <c r="AD32" s="54" t="s">
        <v>83</v>
      </c>
      <c r="AE32" s="54" t="s">
        <v>84</v>
      </c>
      <c r="AF32" s="54" t="s">
        <v>96</v>
      </c>
      <c r="AG32" s="54" t="s">
        <v>92</v>
      </c>
      <c r="AH32" s="54" t="s">
        <v>93</v>
      </c>
      <c r="AI32" s="53" t="s">
        <v>45</v>
      </c>
      <c r="AJ32" s="53" t="s">
        <v>103</v>
      </c>
      <c r="AK32" s="53" t="s">
        <v>104</v>
      </c>
      <c r="AM32" s="55">
        <v>1</v>
      </c>
      <c r="AN32" s="55">
        <v>2</v>
      </c>
      <c r="AO32" s="55">
        <v>3</v>
      </c>
      <c r="AP32" s="55">
        <v>4</v>
      </c>
      <c r="AQ32" s="55">
        <v>5</v>
      </c>
      <c r="AR32" s="55" t="s">
        <v>90</v>
      </c>
    </row>
    <row r="33" spans="1:44" s="47" customFormat="1" ht="14.25" hidden="1" customHeight="1">
      <c r="A33" s="5"/>
      <c r="B33" s="49"/>
      <c r="C33" s="19" t="s">
        <v>113</v>
      </c>
      <c r="D33" s="2">
        <f>SUMIFS('OTV-广告位'!$AG:$AG,'OTV-广告位'!$AF:$AF,'OTV Media'!$C33,'OTV-广告位'!$AE:$AE,'OTV-广告位'!$AE$6)</f>
        <v>0</v>
      </c>
      <c r="E33" s="2">
        <f>SUMIFS(Spotplan!$F:$F,Spotplan!$B:$B,'OTV Media'!$C33,Spotplan!$A:$A,'OTV Media'!$B$32)</f>
        <v>31824000</v>
      </c>
      <c r="F33" s="27" t="str">
        <f>IF(D33=0,"-",D33/E33)</f>
        <v>-</v>
      </c>
      <c r="G33" s="2">
        <f>SUMIFS('OTV-广告位'!$AH:$AH,'OTV-广告位'!$AF:$AF,'OTV Media'!$C33,'OTV-广告位'!$AE:$AE,'OTV-广告位'!$AE$6)</f>
        <v>0</v>
      </c>
      <c r="H33" s="3" t="str">
        <f>IF(G33=0,"-",G33/D33)</f>
        <v>-</v>
      </c>
      <c r="I33" s="2">
        <f>SUMIFS('OTV-广告位'!$AG:$AG,'OTV-广告位'!$AF:$AF,'OTV Media'!$C33,'OTV-广告位'!$AE:$AE,'OTV-广告位'!$AE$7)</f>
        <v>0</v>
      </c>
      <c r="J33" s="3" t="str">
        <f>IF(I33=0,"-",I33/D33)</f>
        <v>-</v>
      </c>
      <c r="K33" s="2">
        <f>SUMIFS('OTV-广告位'!$AG:$AG,'OTV-广告位'!$AF:$AF,'OTV Media'!$C33,'OTV-广告位'!$AE:$AE,$D$7)</f>
        <v>0</v>
      </c>
      <c r="L33" s="3" t="str">
        <f>IF(K33=0,"-",K33/I33)</f>
        <v>-</v>
      </c>
      <c r="M33" s="2">
        <f>SUMIFS('OTV-广告位'!$AG:$AG,'OTV-广告位'!$AF:$AF,'OTV Media'!$C33,'OTV-广告位'!$AE:$AE,$M$31)</f>
        <v>0</v>
      </c>
      <c r="N33" s="3" t="str">
        <f>IF(M33=0,"-",M33/I33)</f>
        <v>-</v>
      </c>
      <c r="O33" s="2">
        <f>SUMIFS('OTV-广告位'!$AI:$AI,'OTV-广告位'!$AF:$AF,'OTV Media'!$C33,'OTV-广告位'!$AE:$AE,'OTV-广告位'!$AE$6)</f>
        <v>0</v>
      </c>
      <c r="P33" s="2">
        <f>SUMIFS('OTV-广告位'!$AI:$AI,'OTV-广告位'!$AF:$AF,'OTV Media'!$C33,'OTV-广告位'!$B:$B,'OTV-广告位'!$AE$7)</f>
        <v>0</v>
      </c>
      <c r="Q33" s="3" t="str">
        <f>IF(P33=0,"-",P33/O33)</f>
        <v>-</v>
      </c>
      <c r="R33" s="2">
        <f>SUMIFS('OTV-广告位'!$AI:$AI,'OTV-广告位'!$AF:$AF,'OTV Media'!$C33,'OTV-广告位'!$AE:$AE,$D$7)</f>
        <v>0</v>
      </c>
      <c r="S33" s="3" t="str">
        <f>IF(R33=0,"-",R33/P33)</f>
        <v>-</v>
      </c>
      <c r="T33" s="2">
        <f>SUMIFS('OTV-广告位'!$AI:$AI,'OTV-广告位'!$AF:$AF,'OTV Media'!$C33,'OTV-广告位'!$AE:$AE,$T$31)</f>
        <v>0</v>
      </c>
      <c r="U33" s="3" t="str">
        <f>IF(T33=0,"-",T33/P33)</f>
        <v>-</v>
      </c>
      <c r="V33" s="2">
        <f>AM33</f>
        <v>0</v>
      </c>
      <c r="W33" s="2">
        <f t="shared" ref="W33:W36" si="55">AN33</f>
        <v>0</v>
      </c>
      <c r="X33" s="2">
        <f t="shared" ref="X33:X36" si="56">AO33</f>
        <v>0</v>
      </c>
      <c r="Y33" s="2">
        <f>SUM(AP33:AR33)</f>
        <v>0</v>
      </c>
      <c r="Z33" s="2">
        <f>SUMPRODUCT(AM$10:AQ$10*AM33:AQ33)+AR33*AQ$10</f>
        <v>0</v>
      </c>
      <c r="AA33" s="2">
        <f>D33-Z33</f>
        <v>0</v>
      </c>
      <c r="AB33" s="2">
        <f>SUMIFS('OTV-广告位'!AJ:AJ,'OTV-广告位'!$AF:$AF,'OTV Media'!$C33,'OTV-广告位'!$AE:$AE,$D$7)</f>
        <v>0</v>
      </c>
      <c r="AC33" s="4" t="e">
        <f>V33/$O33</f>
        <v>#DIV/0!</v>
      </c>
      <c r="AD33" s="4" t="e">
        <f>W33/$O33</f>
        <v>#DIV/0!</v>
      </c>
      <c r="AE33" s="4" t="e">
        <f>X33/$O33</f>
        <v>#DIV/0!</v>
      </c>
      <c r="AF33" s="4" t="e">
        <f>Y33/$O33</f>
        <v>#DIV/0!</v>
      </c>
      <c r="AG33" s="4" t="e">
        <f>Z33/$D33</f>
        <v>#DIV/0!</v>
      </c>
      <c r="AH33" s="4" t="e">
        <f>AA33/$D33</f>
        <v>#DIV/0!</v>
      </c>
      <c r="AI33" s="52" t="e">
        <f t="shared" ref="AI33:AI39" si="57">AB33/D33*1000</f>
        <v>#DIV/0!</v>
      </c>
      <c r="AJ33" s="24">
        <f>SUMIFS(Cost!$C:$C,Cost!$A:$A,'OTV Media'!$B$32,Cost!$B:$B,'OTV Media'!$C33)</f>
        <v>680456.48000000021</v>
      </c>
      <c r="AK33" s="52" t="e">
        <f t="shared" ref="AK33:AK39" si="58">AJ33/AB33</f>
        <v>#DIV/0!</v>
      </c>
      <c r="AM33" s="2">
        <f>SUMIFS('OTV-广告位'!AK:AK,'OTV-广告位'!$AF:$AF,'OTV Media'!$C33,'OTV-广告位'!$AE:$AE,'OTV-广告位'!$AE$6)</f>
        <v>0</v>
      </c>
      <c r="AN33" s="2">
        <f>SUMIFS('OTV-广告位'!AL:AL,'OTV-广告位'!$AF:$AF,'OTV Media'!$C33,'OTV-广告位'!$AE:$AE,'OTV-广告位'!$AE$6)</f>
        <v>0</v>
      </c>
      <c r="AO33" s="2">
        <f>SUMIFS('OTV-广告位'!AM:AM,'OTV-广告位'!$AF:$AF,'OTV Media'!$C33,'OTV-广告位'!$AE:$AE,'OTV-广告位'!$AE$6)</f>
        <v>0</v>
      </c>
      <c r="AP33" s="2">
        <f>SUMIFS('OTV-广告位'!AN:AN,'OTV-广告位'!$AF:$AF,'OTV Media'!$C33,'OTV-广告位'!$AE:$AE,'OTV-广告位'!$AE$6)</f>
        <v>0</v>
      </c>
      <c r="AQ33" s="2">
        <f>SUMIFS('OTV-广告位'!AO:AO,'OTV-广告位'!$AF:$AF,'OTV Media'!$C33,'OTV-广告位'!$AE:$AE,'OTV-广告位'!$AE$6)</f>
        <v>0</v>
      </c>
      <c r="AR33" s="2">
        <f>SUMIFS('OTV-广告位'!AP:AP,'OTV-广告位'!$AF:$AF,'OTV Media'!$C33,'OTV-广告位'!$AE:$AE,'OTV-广告位'!$AE$6)</f>
        <v>0</v>
      </c>
    </row>
    <row r="34" spans="1:44" s="47" customFormat="1" ht="14.25" hidden="1" customHeight="1">
      <c r="A34" s="5"/>
      <c r="B34" s="49"/>
      <c r="C34" s="19" t="s">
        <v>38</v>
      </c>
      <c r="D34" s="2">
        <f>SUMIFS('OTV-广告位'!$AG:$AG,'OTV-广告位'!$AF:$AF,'OTV Media'!$C34,'OTV-广告位'!$AE:$AE,'OTV-广告位'!$AE$6)</f>
        <v>0</v>
      </c>
      <c r="E34" s="2">
        <f>SUMIFS(Spotplan!$F:$F,Spotplan!$B:$B,'OTV Media'!$C34,Spotplan!$A:$A,'OTV Media'!$B$32)</f>
        <v>26448000</v>
      </c>
      <c r="F34" s="27" t="str">
        <f t="shared" ref="F34:F39" si="59">IF(D34=0,"-",D34/E34)</f>
        <v>-</v>
      </c>
      <c r="G34" s="2">
        <f>SUMIFS('OTV-广告位'!$AH:$AH,'OTV-广告位'!$AF:$AF,'OTV Media'!$C34,'OTV-广告位'!$AE:$AE,'OTV-广告位'!$AE$6)</f>
        <v>0</v>
      </c>
      <c r="H34" s="3" t="str">
        <f t="shared" ref="H34:H39" si="60">IF(G34=0,"-",G34/D34)</f>
        <v>-</v>
      </c>
      <c r="I34" s="2">
        <f>SUMIFS('OTV-广告位'!$AG:$AG,'OTV-广告位'!$AF:$AF,'OTV Media'!$C34,'OTV-广告位'!$AE:$AE,'OTV-广告位'!$AE$7)</f>
        <v>0</v>
      </c>
      <c r="J34" s="3" t="str">
        <f t="shared" ref="J34:J39" si="61">IF(I34=0,"-",I34/D34)</f>
        <v>-</v>
      </c>
      <c r="K34" s="2">
        <f>SUMIFS('OTV-广告位'!$AG:$AG,'OTV-广告位'!$AF:$AF,'OTV Media'!$C34,'OTV-广告位'!$AE:$AE,$D$7)</f>
        <v>0</v>
      </c>
      <c r="L34" s="3" t="str">
        <f t="shared" ref="L34:L39" si="62">IF(K34=0,"-",K34/I34)</f>
        <v>-</v>
      </c>
      <c r="M34" s="2">
        <f>SUMIFS('OTV-广告位'!$AG:$AG,'OTV-广告位'!$AF:$AF,'OTV Media'!$C34,'OTV-广告位'!$AE:$AE,$M$31)</f>
        <v>0</v>
      </c>
      <c r="N34" s="3" t="str">
        <f t="shared" ref="N34:N39" si="63">IF(M34=0,"-",M34/I34)</f>
        <v>-</v>
      </c>
      <c r="O34" s="2">
        <f>SUMIFS('OTV-广告位'!$AI:$AI,'OTV-广告位'!$AF:$AF,'OTV Media'!$C34,'OTV-广告位'!$AE:$AE,'OTV-广告位'!$AE$6)</f>
        <v>0</v>
      </c>
      <c r="P34" s="2">
        <f>SUMIFS('OTV-广告位'!$AI:$AI,'OTV-广告位'!$AF:$AF,'OTV Media'!$C34,'OTV-广告位'!$B:$B,'OTV-广告位'!$AE$7)</f>
        <v>0</v>
      </c>
      <c r="Q34" s="3" t="str">
        <f t="shared" ref="Q34:Q39" si="64">IF(P34=0,"-",P34/O34)</f>
        <v>-</v>
      </c>
      <c r="R34" s="2">
        <f>SUMIFS('OTV-广告位'!$AI:$AI,'OTV-广告位'!$AF:$AF,'OTV Media'!$C34,'OTV-广告位'!$AE:$AE,$D$7)</f>
        <v>0</v>
      </c>
      <c r="S34" s="3" t="str">
        <f t="shared" ref="S34:S39" si="65">IF(R34=0,"-",R34/P34)</f>
        <v>-</v>
      </c>
      <c r="T34" s="2">
        <f>SUMIFS('OTV-广告位'!$AI:$AI,'OTV-广告位'!$AF:$AF,'OTV Media'!$C34,'OTV-广告位'!$AE:$AE,$T$31)</f>
        <v>0</v>
      </c>
      <c r="U34" s="3" t="str">
        <f t="shared" ref="U34:U39" si="66">IF(T34=0,"-",T34/P34)</f>
        <v>-</v>
      </c>
      <c r="V34" s="2">
        <f t="shared" ref="V34:V35" si="67">AM34</f>
        <v>0</v>
      </c>
      <c r="W34" s="2">
        <f t="shared" ref="W34:W35" si="68">AN34</f>
        <v>0</v>
      </c>
      <c r="X34" s="2">
        <f t="shared" ref="X34:X35" si="69">AO34</f>
        <v>0</v>
      </c>
      <c r="Y34" s="2">
        <f t="shared" ref="Y34:Y35" si="70">SUM(AP34:AR34)</f>
        <v>0</v>
      </c>
      <c r="Z34" s="2">
        <f t="shared" ref="Z34:Z35" si="71">SUMPRODUCT(AM$10:AQ$10*AM34:AQ34)+AR34*AQ$10</f>
        <v>0</v>
      </c>
      <c r="AA34" s="2">
        <f t="shared" ref="AA34:AA35" si="72">D34-Z34</f>
        <v>0</v>
      </c>
      <c r="AB34" s="2">
        <f>SUMIFS('OTV-广告位'!AJ:AJ,'OTV-广告位'!$AF:$AF,'OTV Media'!$C34,'OTV-广告位'!$AE:$AE,$D$7)</f>
        <v>0</v>
      </c>
      <c r="AC34" s="4" t="e">
        <f t="shared" ref="AC34:AC35" si="73">V34/$O34</f>
        <v>#DIV/0!</v>
      </c>
      <c r="AD34" s="4" t="e">
        <f t="shared" ref="AD34:AD35" si="74">W34/$O34</f>
        <v>#DIV/0!</v>
      </c>
      <c r="AE34" s="4" t="e">
        <f t="shared" ref="AE34:AE35" si="75">X34/$O34</f>
        <v>#DIV/0!</v>
      </c>
      <c r="AF34" s="4" t="e">
        <f t="shared" ref="AF34:AF35" si="76">Y34/$O34</f>
        <v>#DIV/0!</v>
      </c>
      <c r="AG34" s="4" t="e">
        <f t="shared" ref="AG34:AG35" si="77">Z34/$D34</f>
        <v>#DIV/0!</v>
      </c>
      <c r="AH34" s="4" t="e">
        <f t="shared" ref="AH34:AH35" si="78">AA34/$D34</f>
        <v>#DIV/0!</v>
      </c>
      <c r="AI34" s="52" t="e">
        <f t="shared" si="57"/>
        <v>#DIV/0!</v>
      </c>
      <c r="AJ34" s="24">
        <f>SUMIFS(Cost!$C:$C,Cost!$A:$A,'OTV Media'!$B$32,Cost!$B:$B,'OTV Media'!$C34)</f>
        <v>404658.76592399995</v>
      </c>
      <c r="AK34" s="52" t="e">
        <f t="shared" si="58"/>
        <v>#DIV/0!</v>
      </c>
      <c r="AM34" s="2">
        <f>SUMIFS('OTV-广告位'!AK:AK,'OTV-广告位'!$AF:$AF,'OTV Media'!$C34,'OTV-广告位'!$AE:$AE,'OTV-广告位'!$AE$6)</f>
        <v>0</v>
      </c>
      <c r="AN34" s="2">
        <f>SUMIFS('OTV-广告位'!AL:AL,'OTV-广告位'!$AF:$AF,'OTV Media'!$C34,'OTV-广告位'!$AE:$AE,'OTV-广告位'!$AE$6)</f>
        <v>0</v>
      </c>
      <c r="AO34" s="2">
        <f>SUMIFS('OTV-广告位'!AM:AM,'OTV-广告位'!$AF:$AF,'OTV Media'!$C34,'OTV-广告位'!$AE:$AE,'OTV-广告位'!$AE$6)</f>
        <v>0</v>
      </c>
      <c r="AP34" s="2">
        <f>SUMIFS('OTV-广告位'!AN:AN,'OTV-广告位'!$AF:$AF,'OTV Media'!$C34,'OTV-广告位'!$AE:$AE,'OTV-广告位'!$AE$6)</f>
        <v>0</v>
      </c>
      <c r="AQ34" s="2">
        <f>SUMIFS('OTV-广告位'!AO:AO,'OTV-广告位'!$AF:$AF,'OTV Media'!$C34,'OTV-广告位'!$AE:$AE,'OTV-广告位'!$AE$6)</f>
        <v>0</v>
      </c>
      <c r="AR34" s="2">
        <f>SUMIFS('OTV-广告位'!AP:AP,'OTV-广告位'!$AF:$AF,'OTV Media'!$C34,'OTV-广告位'!$AE:$AE,'OTV-广告位'!$AE$6)</f>
        <v>0</v>
      </c>
    </row>
    <row r="35" spans="1:44" s="47" customFormat="1" ht="14.25" hidden="1" customHeight="1">
      <c r="A35" s="5"/>
      <c r="B35" s="49"/>
      <c r="C35" s="61" t="s">
        <v>156</v>
      </c>
      <c r="D35" s="2">
        <f>SUMIFS('OTV-广告位'!$AG:$AG,'OTV-广告位'!$AF:$AF,'OTV Media'!$C35,'OTV-广告位'!$AE:$AE,'OTV-广告位'!$AE$6)</f>
        <v>0</v>
      </c>
      <c r="E35" s="2">
        <f>SUMIFS(Spotplan!$F:$F,Spotplan!$B:$B,'OTV Media'!$C35,Spotplan!$A:$A,'OTV Media'!$B$32)</f>
        <v>6672000</v>
      </c>
      <c r="F35" s="27" t="str">
        <f t="shared" si="59"/>
        <v>-</v>
      </c>
      <c r="G35" s="2">
        <f>SUMIFS('OTV-广告位'!$AH:$AH,'OTV-广告位'!$AF:$AF,'OTV Media'!$C35,'OTV-广告位'!$AE:$AE,'OTV-广告位'!$AE$6)</f>
        <v>0</v>
      </c>
      <c r="H35" s="3" t="str">
        <f t="shared" si="60"/>
        <v>-</v>
      </c>
      <c r="I35" s="2">
        <f>SUMIFS('OTV-广告位'!$AG:$AG,'OTV-广告位'!$AF:$AF,'OTV Media'!$C35,'OTV-广告位'!$AE:$AE,'OTV-广告位'!$AE$7)</f>
        <v>0</v>
      </c>
      <c r="J35" s="3" t="str">
        <f t="shared" si="61"/>
        <v>-</v>
      </c>
      <c r="K35" s="2">
        <f>SUMIFS('OTV-广告位'!$AG:$AG,'OTV-广告位'!$AF:$AF,'OTV Media'!$C35,'OTV-广告位'!$AE:$AE,$D$7)</f>
        <v>0</v>
      </c>
      <c r="L35" s="3" t="str">
        <f t="shared" si="62"/>
        <v>-</v>
      </c>
      <c r="M35" s="2">
        <f>SUMIFS('OTV-广告位'!$AG:$AG,'OTV-广告位'!$AF:$AF,'OTV Media'!$C35,'OTV-广告位'!$AE:$AE,$M$31)</f>
        <v>0</v>
      </c>
      <c r="N35" s="3" t="str">
        <f t="shared" si="63"/>
        <v>-</v>
      </c>
      <c r="O35" s="2">
        <f>SUMIFS('OTV-广告位'!$AI:$AI,'OTV-广告位'!$AF:$AF,'OTV Media'!$C35,'OTV-广告位'!$AE:$AE,'OTV-广告位'!$AE$6)</f>
        <v>0</v>
      </c>
      <c r="P35" s="2">
        <f>SUMIFS('OTV-广告位'!$AI:$AI,'OTV-广告位'!$AF:$AF,'OTV Media'!$C35,'OTV-广告位'!$B:$B,'OTV-广告位'!$AE$7)</f>
        <v>0</v>
      </c>
      <c r="Q35" s="3" t="str">
        <f t="shared" si="64"/>
        <v>-</v>
      </c>
      <c r="R35" s="2">
        <f>SUMIFS('OTV-广告位'!$AI:$AI,'OTV-广告位'!$AF:$AF,'OTV Media'!$C35,'OTV-广告位'!$AE:$AE,$D$7)</f>
        <v>0</v>
      </c>
      <c r="S35" s="3" t="str">
        <f t="shared" si="65"/>
        <v>-</v>
      </c>
      <c r="T35" s="2">
        <f>SUMIFS('OTV-广告位'!$AI:$AI,'OTV-广告位'!$AF:$AF,'OTV Media'!$C35,'OTV-广告位'!$AE:$AE,$T$31)</f>
        <v>0</v>
      </c>
      <c r="U35" s="3" t="str">
        <f t="shared" si="66"/>
        <v>-</v>
      </c>
      <c r="V35" s="2">
        <f t="shared" si="67"/>
        <v>0</v>
      </c>
      <c r="W35" s="2">
        <f t="shared" si="68"/>
        <v>0</v>
      </c>
      <c r="X35" s="2">
        <f t="shared" si="69"/>
        <v>0</v>
      </c>
      <c r="Y35" s="2">
        <f t="shared" si="70"/>
        <v>0</v>
      </c>
      <c r="Z35" s="2">
        <f t="shared" si="71"/>
        <v>0</v>
      </c>
      <c r="AA35" s="2">
        <f t="shared" si="72"/>
        <v>0</v>
      </c>
      <c r="AB35" s="2">
        <f>SUMIFS('OTV-广告位'!AJ:AJ,'OTV-广告位'!$AF:$AF,'OTV Media'!$C35,'OTV-广告位'!$AE:$AE,$D$7)</f>
        <v>0</v>
      </c>
      <c r="AC35" s="4" t="e">
        <f t="shared" si="73"/>
        <v>#DIV/0!</v>
      </c>
      <c r="AD35" s="4" t="e">
        <f t="shared" si="74"/>
        <v>#DIV/0!</v>
      </c>
      <c r="AE35" s="4" t="e">
        <f t="shared" si="75"/>
        <v>#DIV/0!</v>
      </c>
      <c r="AF35" s="4" t="e">
        <f t="shared" si="76"/>
        <v>#DIV/0!</v>
      </c>
      <c r="AG35" s="4" t="e">
        <f t="shared" si="77"/>
        <v>#DIV/0!</v>
      </c>
      <c r="AH35" s="4" t="e">
        <f t="shared" si="78"/>
        <v>#DIV/0!</v>
      </c>
      <c r="AI35" s="52" t="e">
        <f t="shared" si="57"/>
        <v>#DIV/0!</v>
      </c>
      <c r="AJ35" s="24">
        <f>SUMIFS(Cost!$C:$C,Cost!$A:$A,'OTV Media'!$B$32,Cost!$B:$B,'OTV Media'!$C35)</f>
        <v>163870.10482499999</v>
      </c>
      <c r="AK35" s="52" t="e">
        <f t="shared" si="58"/>
        <v>#DIV/0!</v>
      </c>
      <c r="AM35" s="2">
        <f>SUMIFS('OTV-广告位'!AK:AK,'OTV-广告位'!$AF:$AF,'OTV Media'!$C35,'OTV-广告位'!$AE:$AE,'OTV-广告位'!$AE$6)</f>
        <v>0</v>
      </c>
      <c r="AN35" s="2">
        <f>SUMIFS('OTV-广告位'!AL:AL,'OTV-广告位'!$AF:$AF,'OTV Media'!$C35,'OTV-广告位'!$AE:$AE,'OTV-广告位'!$AE$6)</f>
        <v>0</v>
      </c>
      <c r="AO35" s="2">
        <f>SUMIFS('OTV-广告位'!AM:AM,'OTV-广告位'!$AF:$AF,'OTV Media'!$C35,'OTV-广告位'!$AE:$AE,'OTV-广告位'!$AE$6)</f>
        <v>0</v>
      </c>
      <c r="AP35" s="2">
        <f>SUMIFS('OTV-广告位'!AN:AN,'OTV-广告位'!$AF:$AF,'OTV Media'!$C35,'OTV-广告位'!$AE:$AE,'OTV-广告位'!$AE$6)</f>
        <v>0</v>
      </c>
      <c r="AQ35" s="2">
        <f>SUMIFS('OTV-广告位'!AO:AO,'OTV-广告位'!$AF:$AF,'OTV Media'!$C35,'OTV-广告位'!$AE:$AE,'OTV-广告位'!$AE$6)</f>
        <v>0</v>
      </c>
      <c r="AR35" s="2">
        <f>SUMIFS('OTV-广告位'!AP:AP,'OTV-广告位'!$AF:$AF,'OTV Media'!$C35,'OTV-广告位'!$AE:$AE,'OTV-广告位'!$AE$6)</f>
        <v>0</v>
      </c>
    </row>
    <row r="36" spans="1:44" s="47" customFormat="1" ht="14.25" hidden="1" customHeight="1">
      <c r="A36" s="5"/>
      <c r="B36" s="49"/>
      <c r="C36" s="188" t="s">
        <v>192</v>
      </c>
      <c r="D36" s="2">
        <f>SUMIFS('OTV-广告位'!$AG:$AG,'OTV-广告位'!$AF:$AF,'OTV Media'!$C36,'OTV-广告位'!$AE:$AE,'OTV-广告位'!$AE$6)</f>
        <v>0</v>
      </c>
      <c r="E36" s="2">
        <f>SUMIFS(Spotplan!$F:$F,Spotplan!$B:$B,'OTV Media'!$C36,Spotplan!$A:$A,'OTV Media'!$B$32)</f>
        <v>0</v>
      </c>
      <c r="F36" s="27" t="str">
        <f t="shared" si="59"/>
        <v>-</v>
      </c>
      <c r="G36" s="2">
        <f>SUMIFS('OTV-广告位'!$AH:$AH,'OTV-广告位'!$AF:$AF,'OTV Media'!$C36,'OTV-广告位'!$AE:$AE,'OTV-广告位'!$AE$6)</f>
        <v>0</v>
      </c>
      <c r="H36" s="3" t="str">
        <f t="shared" si="60"/>
        <v>-</v>
      </c>
      <c r="I36" s="2">
        <f>SUMIFS('OTV-广告位'!$AG:$AG,'OTV-广告位'!$AF:$AF,'OTV Media'!$C36,'OTV-广告位'!$AE:$AE,'OTV-广告位'!$AE$7)</f>
        <v>0</v>
      </c>
      <c r="J36" s="3" t="str">
        <f t="shared" si="61"/>
        <v>-</v>
      </c>
      <c r="K36" s="2">
        <f>SUMIFS('OTV-广告位'!$AG:$AG,'OTV-广告位'!$AF:$AF,'OTV Media'!$C36,'OTV-广告位'!$AE:$AE,$D$7)</f>
        <v>0</v>
      </c>
      <c r="L36" s="3" t="str">
        <f t="shared" si="62"/>
        <v>-</v>
      </c>
      <c r="M36" s="2">
        <f>SUMIFS('OTV-广告位'!$AG:$AG,'OTV-广告位'!$AF:$AF,'OTV Media'!$C36,'OTV-广告位'!$AE:$AE,$M$31)</f>
        <v>0</v>
      </c>
      <c r="N36" s="3" t="str">
        <f t="shared" si="63"/>
        <v>-</v>
      </c>
      <c r="O36" s="2">
        <f>SUMIFS('OTV-广告位'!$AI:$AI,'OTV-广告位'!$AF:$AF,'OTV Media'!$C36,'OTV-广告位'!$AE:$AE,'OTV-广告位'!$AE$6)</f>
        <v>0</v>
      </c>
      <c r="P36" s="2">
        <f>SUMIFS('OTV-广告位'!$AI:$AI,'OTV-广告位'!$AF:$AF,'OTV Media'!$C36,'OTV-广告位'!$B:$B,'OTV-广告位'!$AE$7)</f>
        <v>0</v>
      </c>
      <c r="Q36" s="3" t="str">
        <f t="shared" si="64"/>
        <v>-</v>
      </c>
      <c r="R36" s="2">
        <f>SUMIFS('OTV-广告位'!$AI:$AI,'OTV-广告位'!$AF:$AF,'OTV Media'!$C36,'OTV-广告位'!$AE:$AE,$D$7)</f>
        <v>0</v>
      </c>
      <c r="S36" s="3" t="str">
        <f t="shared" si="65"/>
        <v>-</v>
      </c>
      <c r="T36" s="2">
        <f>SUMIFS('OTV-广告位'!$AI:$AI,'OTV-广告位'!$AF:$AF,'OTV Media'!$C36,'OTV-广告位'!$AE:$AE,$T$31)</f>
        <v>0</v>
      </c>
      <c r="U36" s="3" t="str">
        <f t="shared" si="66"/>
        <v>-</v>
      </c>
      <c r="V36" s="2">
        <f t="shared" ref="V36" si="79">AM36</f>
        <v>0</v>
      </c>
      <c r="W36" s="2">
        <f t="shared" si="55"/>
        <v>0</v>
      </c>
      <c r="X36" s="2">
        <f t="shared" si="56"/>
        <v>0</v>
      </c>
      <c r="Y36" s="2">
        <f t="shared" ref="Y36" si="80">SUM(AP36:AR36)</f>
        <v>0</v>
      </c>
      <c r="Z36" s="2">
        <f t="shared" ref="Z36" si="81">SUMPRODUCT(AM$10:AQ$10*AM36:AQ36)+AR36*AQ$10</f>
        <v>0</v>
      </c>
      <c r="AA36" s="2">
        <f>D36-Z36</f>
        <v>0</v>
      </c>
      <c r="AB36" s="2">
        <f>SUMIFS('OTV-广告位'!AJ:AJ,'OTV-广告位'!$AF:$AF,'OTV Media'!$C36,'OTV-广告位'!$AE:$AE,$D$7)</f>
        <v>0</v>
      </c>
      <c r="AC36" s="4" t="e">
        <f t="shared" ref="AC36:AC39" si="82">V36/$O36</f>
        <v>#DIV/0!</v>
      </c>
      <c r="AD36" s="4" t="e">
        <f t="shared" ref="AD36:AD39" si="83">W36/$O36</f>
        <v>#DIV/0!</v>
      </c>
      <c r="AE36" s="4" t="e">
        <f t="shared" ref="AE36:AE39" si="84">X36/$O36</f>
        <v>#DIV/0!</v>
      </c>
      <c r="AF36" s="4" t="e">
        <f t="shared" ref="AF36:AF39" si="85">Y36/$O36</f>
        <v>#DIV/0!</v>
      </c>
      <c r="AG36" s="4" t="e">
        <f t="shared" ref="AG36" si="86">Z36/$D36</f>
        <v>#DIV/0!</v>
      </c>
      <c r="AH36" s="4" t="e">
        <f t="shared" ref="AH36" si="87">AA36/$D36</f>
        <v>#DIV/0!</v>
      </c>
      <c r="AI36" s="52" t="e">
        <f t="shared" si="57"/>
        <v>#DIV/0!</v>
      </c>
      <c r="AJ36" s="52"/>
      <c r="AK36" s="52" t="e">
        <f t="shared" si="58"/>
        <v>#DIV/0!</v>
      </c>
      <c r="AM36" s="2">
        <f>SUMIFS('OTV-广告位'!AK:AK,'OTV-广告位'!$AF:$AF,'OTV Media'!$C36,'OTV-广告位'!$AE:$AE,'OTV-广告位'!$AE$6)</f>
        <v>0</v>
      </c>
      <c r="AN36" s="2">
        <f>SUMIFS('OTV-广告位'!AL:AL,'OTV-广告位'!$AF:$AF,'OTV Media'!$C36,'OTV-广告位'!$AE:$AE,'OTV-广告位'!$AE$6)</f>
        <v>0</v>
      </c>
      <c r="AO36" s="2">
        <f>SUMIFS('OTV-广告位'!AM:AM,'OTV-广告位'!$AF:$AF,'OTV Media'!$C36,'OTV-广告位'!$AE:$AE,'OTV-广告位'!$AE$6)</f>
        <v>0</v>
      </c>
      <c r="AP36" s="2">
        <f>SUMIFS('OTV-广告位'!AN:AN,'OTV-广告位'!$AF:$AF,'OTV Media'!$C36,'OTV-广告位'!$AE:$AE,'OTV-广告位'!$AE$6)</f>
        <v>0</v>
      </c>
      <c r="AQ36" s="2">
        <f>SUMIFS('OTV-广告位'!AO:AO,'OTV-广告位'!$AF:$AF,'OTV Media'!$C36,'OTV-广告位'!$AE:$AE,'OTV-广告位'!$AE$6)</f>
        <v>0</v>
      </c>
      <c r="AR36" s="2">
        <f>SUMIFS('OTV-广告位'!AP:AP,'OTV-广告位'!$AF:$AF,'OTV Media'!$C36,'OTV-广告位'!$AE:$AE,'OTV-广告位'!$AE$6)</f>
        <v>0</v>
      </c>
    </row>
    <row r="37" spans="1:44" s="47" customFormat="1" ht="14.25" hidden="1" customHeight="1">
      <c r="A37" s="49"/>
      <c r="B37" s="49"/>
      <c r="C37" s="188" t="s">
        <v>193</v>
      </c>
      <c r="D37" s="2">
        <f>SUMIFS('OTV-广告位'!$AG:$AG,'OTV-广告位'!$AF:$AF,'OTV Media'!$C37,'OTV-广告位'!$AE:$AE,'OTV-广告位'!$AE$6)</f>
        <v>0</v>
      </c>
      <c r="E37" s="2">
        <f>SUMIFS(Spotplan!$F:$F,Spotplan!$B:$B,'OTV Media'!$C37,Spotplan!$A:$A,'OTV Media'!$B$32)</f>
        <v>0</v>
      </c>
      <c r="F37" s="27" t="str">
        <f t="shared" si="59"/>
        <v>-</v>
      </c>
      <c r="G37" s="2">
        <f>SUMIFS('OTV-广告位'!$AH:$AH,'OTV-广告位'!$AF:$AF,'OTV Media'!$C37,'OTV-广告位'!$AE:$AE,'OTV-广告位'!$AE$6)</f>
        <v>0</v>
      </c>
      <c r="H37" s="3" t="str">
        <f t="shared" si="60"/>
        <v>-</v>
      </c>
      <c r="I37" s="2">
        <f>SUMIFS('OTV-广告位'!$AG:$AG,'OTV-广告位'!$AF:$AF,'OTV Media'!$C37,'OTV-广告位'!$AE:$AE,'OTV-广告位'!$AE$7)</f>
        <v>0</v>
      </c>
      <c r="J37" s="3" t="str">
        <f t="shared" si="61"/>
        <v>-</v>
      </c>
      <c r="K37" s="2">
        <f>SUMIFS('OTV-广告位'!$AG:$AG,'OTV-广告位'!$AF:$AF,'OTV Media'!$C37,'OTV-广告位'!$AE:$AE,$D$7)</f>
        <v>0</v>
      </c>
      <c r="L37" s="3" t="str">
        <f t="shared" si="62"/>
        <v>-</v>
      </c>
      <c r="M37" s="2">
        <f>SUMIFS('OTV-广告位'!$AG:$AG,'OTV-广告位'!$AF:$AF,'OTV Media'!$C37,'OTV-广告位'!$AE:$AE,$M$31)</f>
        <v>0</v>
      </c>
      <c r="N37" s="3" t="str">
        <f t="shared" si="63"/>
        <v>-</v>
      </c>
      <c r="O37" s="2">
        <f>SUMIFS('OTV-广告位'!$AI:$AI,'OTV-广告位'!$AF:$AF,'OTV Media'!$C37,'OTV-广告位'!$AE:$AE,'OTV-广告位'!$AE$6)</f>
        <v>0</v>
      </c>
      <c r="P37" s="2">
        <f>SUMIFS('OTV-广告位'!$AI:$AI,'OTV-广告位'!$AF:$AF,'OTV Media'!$C37,'OTV-广告位'!$B:$B,'OTV-广告位'!$AE$7)</f>
        <v>0</v>
      </c>
      <c r="Q37" s="3" t="str">
        <f t="shared" si="64"/>
        <v>-</v>
      </c>
      <c r="R37" s="2">
        <f>SUMIFS('OTV-广告位'!$AI:$AI,'OTV-广告位'!$AF:$AF,'OTV Media'!$C37,'OTV-广告位'!$AE:$AE,$D$7)</f>
        <v>0</v>
      </c>
      <c r="S37" s="3" t="str">
        <f t="shared" si="65"/>
        <v>-</v>
      </c>
      <c r="T37" s="2">
        <f>SUMIFS('OTV-广告位'!$AI:$AI,'OTV-广告位'!$AF:$AF,'OTV Media'!$C37,'OTV-广告位'!$AE:$AE,$T$31)</f>
        <v>0</v>
      </c>
      <c r="U37" s="3" t="str">
        <f t="shared" si="66"/>
        <v>-</v>
      </c>
      <c r="V37" s="2">
        <f>SUMIFS('OTV-广告位'!AK:AK,'OTV-广告位'!$C:$C,'OTV Media'!$B37,'OTV-广告位'!$B:$B,'OTV-广告位'!$B$6)-SUMIFS('OTV-广告位'!AL:AL,'OTV-广告位'!$C:$C,'OTV Media'!$B37,'OTV-广告位'!$B:$B,'OTV-广告位'!$B$6)</f>
        <v>0</v>
      </c>
      <c r="W37" s="2">
        <f>SUMIFS('OTV-广告位'!AL:AL,'OTV-广告位'!$C:$C,'OTV Media'!$B37,'OTV-广告位'!$B:$B,'OTV-广告位'!$B$6)-SUMIFS('OTV-广告位'!AM:AM,'OTV-广告位'!$C:$C,'OTV Media'!$B37,'OTV-广告位'!$B:$B,'OTV-广告位'!$B$6)</f>
        <v>0</v>
      </c>
      <c r="X37" s="2">
        <f>SUMIFS('OTV-广告位'!AM:AM,'OTV-广告位'!$C:$C,'OTV Media'!$B37,'OTV-广告位'!$B:$B,'OTV-广告位'!$B$6)-SUMIFS('OTV-广告位'!AN:AN,'OTV-广告位'!$C:$C,'OTV Media'!$B37,'OTV-广告位'!$B:$B,'OTV-广告位'!$B$6)</f>
        <v>0</v>
      </c>
      <c r="Y37" s="2">
        <f>SUMIFS('OTV-广告位'!AN:AN,'OTV-广告位'!$C:$C,'OTV Media'!$B37,'OTV-广告位'!$B:$B,'OTV-广告位'!$B$6)-SUMIFS('OTV-广告位'!AO:AO,'OTV-广告位'!$C:$C,'OTV Media'!$B37,'OTV-广告位'!$B:$B,'OTV-广告位'!$B$6)</f>
        <v>0</v>
      </c>
      <c r="Z37" s="2" t="e">
        <f>#REF!*#REF!+#REF!*#REF!+#REF!*#REF!+#REF!*#REF!+#REF!*#REF!+AR37*#REF!</f>
        <v>#REF!</v>
      </c>
      <c r="AA37" s="2" t="e">
        <f>$D37-SUMPRODUCT(#REF!*#REF!)-AR37*#REF!</f>
        <v>#REF!</v>
      </c>
      <c r="AB37" s="2">
        <f>SUMIFS('OTV-广告位'!AJ:AJ,'OTV-广告位'!$AF:$AF,'OTV Media'!$C37,'OTV-广告位'!$AE:$AE,$D$7)</f>
        <v>0</v>
      </c>
      <c r="AC37" s="3" t="e">
        <f t="shared" si="82"/>
        <v>#DIV/0!</v>
      </c>
      <c r="AD37" s="3" t="e">
        <f t="shared" si="83"/>
        <v>#DIV/0!</v>
      </c>
      <c r="AE37" s="3" t="e">
        <f t="shared" si="84"/>
        <v>#DIV/0!</v>
      </c>
      <c r="AF37" s="3" t="e">
        <f t="shared" si="85"/>
        <v>#DIV/0!</v>
      </c>
      <c r="AG37" s="3" t="e">
        <f t="shared" ref="AG37:AG39" si="88">Z37/$O37</f>
        <v>#REF!</v>
      </c>
      <c r="AH37" s="3" t="e">
        <f t="shared" ref="AH37:AH39" si="89">AA37/$O37</f>
        <v>#REF!</v>
      </c>
      <c r="AI37" s="52" t="e">
        <f t="shared" si="57"/>
        <v>#DIV/0!</v>
      </c>
      <c r="AJ37" s="52" t="e">
        <f>AB37/D37*1000</f>
        <v>#DIV/0!</v>
      </c>
      <c r="AK37" s="52" t="e">
        <f t="shared" si="58"/>
        <v>#DIV/0!</v>
      </c>
      <c r="AM37" s="2">
        <f>SUMIFS('OTV-广告位'!AK:AK,'OTV-广告位'!$AF:$AF,'OTV Media'!$C37,'OTV-广告位'!$AE:$AE,'OTV-广告位'!$AE$6)</f>
        <v>0</v>
      </c>
      <c r="AN37" s="2">
        <f>SUMIFS('OTV-广告位'!AL:AL,'OTV-广告位'!$AF:$AF,'OTV Media'!$C37,'OTV-广告位'!$AE:$AE,'OTV-广告位'!$AE$6)</f>
        <v>0</v>
      </c>
      <c r="AO37" s="2">
        <f>SUMIFS('OTV-广告位'!AM:AM,'OTV-广告位'!$AF:$AF,'OTV Media'!$C37,'OTV-广告位'!$AE:$AE,'OTV-广告位'!$AE$6)</f>
        <v>0</v>
      </c>
      <c r="AP37" s="2">
        <f>SUMIFS('OTV-广告位'!AN:AN,'OTV-广告位'!$AF:$AF,'OTV Media'!$C37,'OTV-广告位'!$AE:$AE,'OTV-广告位'!$AE$6)</f>
        <v>0</v>
      </c>
      <c r="AQ37" s="2">
        <f>SUMIFS('OTV-广告位'!AO:AO,'OTV-广告位'!$AF:$AF,'OTV Media'!$C37,'OTV-广告位'!$AE:$AE,'OTV-广告位'!$AE$6)</f>
        <v>0</v>
      </c>
      <c r="AR37" s="2">
        <f>SUMIFS('OTV-广告位'!AP:AP,'OTV-广告位'!$AF:$AF,'OTV Media'!$C37,'OTV-广告位'!$AE:$AE,'OTV-广告位'!$AE$6)</f>
        <v>0</v>
      </c>
    </row>
    <row r="38" spans="1:44" s="47" customFormat="1" ht="14.25" hidden="1" customHeight="1">
      <c r="A38" s="49"/>
      <c r="B38" s="49"/>
      <c r="C38" s="19"/>
      <c r="D38" s="2">
        <f>SUMIFS('OTV-广告位'!$AG:$AG,'OTV-广告位'!$AF:$AF,'OTV Media'!$C38,'OTV-广告位'!$AE:$AE,'OTV-广告位'!$AE$6)</f>
        <v>0</v>
      </c>
      <c r="E38" s="2">
        <f>SUMIFS(Spotplan!$F:$F,Spotplan!$B:$B,'OTV Media'!$C38,Spotplan!$A:$A,'OTV Media'!$B$32)</f>
        <v>0</v>
      </c>
      <c r="F38" s="27" t="str">
        <f t="shared" si="59"/>
        <v>-</v>
      </c>
      <c r="G38" s="2">
        <f>SUMIFS('OTV-广告位'!$AH:$AH,'OTV-广告位'!$AF:$AF,'OTV Media'!$C38,'OTV-广告位'!$AE:$AE,'OTV-广告位'!$AE$6)</f>
        <v>0</v>
      </c>
      <c r="H38" s="3" t="str">
        <f t="shared" si="60"/>
        <v>-</v>
      </c>
      <c r="I38" s="2">
        <f>SUMIFS('OTV-广告位'!$AG:$AG,'OTV-广告位'!$AF:$AF,'OTV Media'!$C38,'OTV-广告位'!$AE:$AE,'OTV-广告位'!$AE$7)</f>
        <v>0</v>
      </c>
      <c r="J38" s="3" t="str">
        <f t="shared" si="61"/>
        <v>-</v>
      </c>
      <c r="K38" s="2">
        <f>SUMIFS('OTV-广告位'!$AG:$AG,'OTV-广告位'!$AF:$AF,'OTV Media'!$C38,'OTV-广告位'!$AE:$AE,$D$7)</f>
        <v>0</v>
      </c>
      <c r="L38" s="3" t="str">
        <f t="shared" si="62"/>
        <v>-</v>
      </c>
      <c r="M38" s="2">
        <f>SUMIFS('OTV-广告位'!$AG:$AG,'OTV-广告位'!$AF:$AF,'OTV Media'!$C38,'OTV-广告位'!$AE:$AE,$M$31)</f>
        <v>0</v>
      </c>
      <c r="N38" s="3" t="str">
        <f t="shared" si="63"/>
        <v>-</v>
      </c>
      <c r="O38" s="2">
        <f>SUMIFS('OTV-广告位'!$AI:$AI,'OTV-广告位'!$AF:$AF,'OTV Media'!$C38,'OTV-广告位'!$AE:$AE,'OTV-广告位'!$AE$6)</f>
        <v>0</v>
      </c>
      <c r="P38" s="2">
        <f>SUMIFS('OTV-广告位'!$AI:$AI,'OTV-广告位'!$AF:$AF,'OTV Media'!$C38,'OTV-广告位'!$B:$B,'OTV-广告位'!$AE$7)</f>
        <v>0</v>
      </c>
      <c r="Q38" s="3" t="str">
        <f t="shared" si="64"/>
        <v>-</v>
      </c>
      <c r="R38" s="2">
        <f>SUMIFS('OTV-广告位'!$AI:$AI,'OTV-广告位'!$AF:$AF,'OTV Media'!$C38,'OTV-广告位'!$AE:$AE,$D$7)</f>
        <v>0</v>
      </c>
      <c r="S38" s="3" t="str">
        <f t="shared" si="65"/>
        <v>-</v>
      </c>
      <c r="T38" s="2">
        <f>SUMIFS('OTV-广告位'!$AI:$AI,'OTV-广告位'!$AF:$AF,'OTV Media'!$C38,'OTV-广告位'!$AE:$AE,$T$31)</f>
        <v>0</v>
      </c>
      <c r="U38" s="3" t="str">
        <f t="shared" si="66"/>
        <v>-</v>
      </c>
      <c r="V38" s="2">
        <f>SUMIFS('OTV-广告位'!AK:AK,'OTV-广告位'!$C:$C,'OTV Media'!$B38,'OTV-广告位'!$B:$B,'OTV-广告位'!$B$6)-SUMIFS('OTV-广告位'!AL:AL,'OTV-广告位'!$C:$C,'OTV Media'!$B38,'OTV-广告位'!$B:$B,'OTV-广告位'!$B$6)</f>
        <v>0</v>
      </c>
      <c r="W38" s="2">
        <f>SUMIFS('OTV-广告位'!AL:AL,'OTV-广告位'!$C:$C,'OTV Media'!$B38,'OTV-广告位'!$B:$B,'OTV-广告位'!$B$6)-SUMIFS('OTV-广告位'!AM:AM,'OTV-广告位'!$C:$C,'OTV Media'!$B38,'OTV-广告位'!$B:$B,'OTV-广告位'!$B$6)</f>
        <v>0</v>
      </c>
      <c r="X38" s="2">
        <f>SUMIFS('OTV-广告位'!AM:AM,'OTV-广告位'!$C:$C,'OTV Media'!$B38,'OTV-广告位'!$B:$B,'OTV-广告位'!$B$6)-SUMIFS('OTV-广告位'!AN:AN,'OTV-广告位'!$C:$C,'OTV Media'!$B38,'OTV-广告位'!$B:$B,'OTV-广告位'!$B$6)</f>
        <v>0</v>
      </c>
      <c r="Y38" s="2">
        <f>SUMIFS('OTV-广告位'!AN:AN,'OTV-广告位'!$C:$C,'OTV Media'!$B38,'OTV-广告位'!$B:$B,'OTV-广告位'!$B$6)-SUMIFS('OTV-广告位'!AO:AO,'OTV-广告位'!$C:$C,'OTV Media'!$B38,'OTV-广告位'!$B:$B,'OTV-广告位'!$B$6)</f>
        <v>0</v>
      </c>
      <c r="Z38" s="2" t="e">
        <f>#REF!*#REF!+#REF!*#REF!+#REF!*#REF!+#REF!*#REF!+#REF!*#REF!+AR38*#REF!</f>
        <v>#REF!</v>
      </c>
      <c r="AA38" s="2" t="e">
        <f>$D38-SUMPRODUCT(#REF!*#REF!)-AR38*#REF!</f>
        <v>#REF!</v>
      </c>
      <c r="AB38" s="2">
        <f>SUMIFS('OTV-广告位'!AJ:AJ,'OTV-广告位'!$AF:$AF,'OTV Media'!$C38,'OTV-广告位'!$AE:$AE,$D$7)</f>
        <v>0</v>
      </c>
      <c r="AC38" s="3" t="e">
        <f t="shared" si="82"/>
        <v>#DIV/0!</v>
      </c>
      <c r="AD38" s="3" t="e">
        <f t="shared" si="83"/>
        <v>#DIV/0!</v>
      </c>
      <c r="AE38" s="3" t="e">
        <f t="shared" si="84"/>
        <v>#DIV/0!</v>
      </c>
      <c r="AF38" s="3" t="e">
        <f t="shared" si="85"/>
        <v>#DIV/0!</v>
      </c>
      <c r="AG38" s="3" t="e">
        <f t="shared" si="88"/>
        <v>#REF!</v>
      </c>
      <c r="AH38" s="3" t="e">
        <f t="shared" si="89"/>
        <v>#REF!</v>
      </c>
      <c r="AI38" s="52" t="e">
        <f t="shared" si="57"/>
        <v>#DIV/0!</v>
      </c>
      <c r="AJ38" s="52" t="e">
        <f>AB38/D38*1000</f>
        <v>#DIV/0!</v>
      </c>
      <c r="AK38" s="52" t="e">
        <f t="shared" si="58"/>
        <v>#DIV/0!</v>
      </c>
      <c r="AM38" s="2">
        <f>SUMIFS('OTV-广告位'!AK:AK,'OTV-广告位'!$AF:$AF,'OTV Media'!$C38,'OTV-广告位'!$AE:$AE,'OTV-广告位'!$AE$6)</f>
        <v>0</v>
      </c>
      <c r="AN38" s="2">
        <f>SUMIFS('OTV-广告位'!AL:AL,'OTV-广告位'!$AF:$AF,'OTV Media'!$C38,'OTV-广告位'!$AE:$AE,'OTV-广告位'!$AE$6)</f>
        <v>0</v>
      </c>
      <c r="AO38" s="2">
        <f>SUMIFS('OTV-广告位'!AM:AM,'OTV-广告位'!$AF:$AF,'OTV Media'!$C38,'OTV-广告位'!$AE:$AE,'OTV-广告位'!$AE$6)</f>
        <v>0</v>
      </c>
      <c r="AP38" s="2">
        <f>SUMIFS('OTV-广告位'!AN:AN,'OTV-广告位'!$AF:$AF,'OTV Media'!$C38,'OTV-广告位'!$AE:$AE,'OTV-广告位'!$AE$6)</f>
        <v>0</v>
      </c>
      <c r="AQ38" s="2">
        <f>SUMIFS('OTV-广告位'!AO:AO,'OTV-广告位'!$AF:$AF,'OTV Media'!$C38,'OTV-广告位'!$AE:$AE,'OTV-广告位'!$AE$6)</f>
        <v>0</v>
      </c>
      <c r="AR38" s="2">
        <f>SUMIFS('OTV-广告位'!AP:AP,'OTV-广告位'!$AF:$AF,'OTV Media'!$C38,'OTV-广告位'!$AE:$AE,'OTV-广告位'!$AE$6)</f>
        <v>0</v>
      </c>
    </row>
    <row r="39" spans="1:44" s="47" customFormat="1" ht="12.4" hidden="1">
      <c r="A39" s="49"/>
      <c r="B39" s="49"/>
      <c r="C39" s="19"/>
      <c r="D39" s="2">
        <f>SUMIFS('OTV-广告位'!$AG:$AG,'OTV-广告位'!$AF:$AF,'OTV Media'!$C39,'OTV-广告位'!$AE:$AE,'OTV-广告位'!$AE$6)</f>
        <v>0</v>
      </c>
      <c r="E39" s="2">
        <f>SUMIFS(Spotplan!$F:$F,Spotplan!$B:$B,'OTV Media'!$C39,Spotplan!$A:$A,'OTV Media'!$B$32)</f>
        <v>0</v>
      </c>
      <c r="F39" s="27" t="str">
        <f t="shared" si="59"/>
        <v>-</v>
      </c>
      <c r="G39" s="2">
        <f>SUMIFS('OTV-广告位'!$AH:$AH,'OTV-广告位'!$AF:$AF,'OTV Media'!$C39,'OTV-广告位'!$AE:$AE,'OTV-广告位'!$AE$6)</f>
        <v>0</v>
      </c>
      <c r="H39" s="3" t="str">
        <f t="shared" si="60"/>
        <v>-</v>
      </c>
      <c r="I39" s="2">
        <f>SUMIFS('OTV-广告位'!$AG:$AG,'OTV-广告位'!$AF:$AF,'OTV Media'!$C39,'OTV-广告位'!$AE:$AE,'OTV-广告位'!$AE$7)</f>
        <v>0</v>
      </c>
      <c r="J39" s="3" t="str">
        <f t="shared" si="61"/>
        <v>-</v>
      </c>
      <c r="K39" s="2">
        <f>SUMIFS('OTV-广告位'!$AG:$AG,'OTV-广告位'!$AF:$AF,'OTV Media'!$C39,'OTV-广告位'!$AE:$AE,$D$7)</f>
        <v>0</v>
      </c>
      <c r="L39" s="3" t="str">
        <f t="shared" si="62"/>
        <v>-</v>
      </c>
      <c r="M39" s="2">
        <f>SUMIFS('OTV-广告位'!$AG:$AG,'OTV-广告位'!$AF:$AF,'OTV Media'!$C39,'OTV-广告位'!$AE:$AE,$M$31)</f>
        <v>0</v>
      </c>
      <c r="N39" s="3" t="str">
        <f t="shared" si="63"/>
        <v>-</v>
      </c>
      <c r="O39" s="2">
        <f>SUMIFS('OTV-广告位'!$AI:$AI,'OTV-广告位'!$AF:$AF,'OTV Media'!$C39,'OTV-广告位'!$AE:$AE,'OTV-广告位'!$AE$6)</f>
        <v>0</v>
      </c>
      <c r="P39" s="2">
        <f>SUMIFS('OTV-广告位'!$AI:$AI,'OTV-广告位'!$AF:$AF,'OTV Media'!$C39,'OTV-广告位'!$B:$B,'OTV-广告位'!$AE$7)</f>
        <v>0</v>
      </c>
      <c r="Q39" s="3" t="str">
        <f t="shared" si="64"/>
        <v>-</v>
      </c>
      <c r="R39" s="2">
        <f>SUMIFS('OTV-广告位'!$AI:$AI,'OTV-广告位'!$AF:$AF,'OTV Media'!$C39,'OTV-广告位'!$AE:$AE,$D$7)</f>
        <v>0</v>
      </c>
      <c r="S39" s="3" t="str">
        <f t="shared" si="65"/>
        <v>-</v>
      </c>
      <c r="T39" s="2">
        <f>SUMIFS('OTV-广告位'!$AI:$AI,'OTV-广告位'!$AF:$AF,'OTV Media'!$C39,'OTV-广告位'!$AE:$AE,$T$31)</f>
        <v>0</v>
      </c>
      <c r="U39" s="3" t="str">
        <f t="shared" si="66"/>
        <v>-</v>
      </c>
      <c r="V39" s="2">
        <f>SUMIFS('OTV-广告位'!AK:AK,'OTV-广告位'!$C:$C,'OTV Media'!$B39,'OTV-广告位'!$B:$B,'OTV-广告位'!$B$6)-SUMIFS('OTV-广告位'!AL:AL,'OTV-广告位'!$C:$C,'OTV Media'!$B39,'OTV-广告位'!$B:$B,'OTV-广告位'!$B$6)</f>
        <v>0</v>
      </c>
      <c r="W39" s="2">
        <f>SUMIFS('OTV-广告位'!AL:AL,'OTV-广告位'!$C:$C,'OTV Media'!$B39,'OTV-广告位'!$B:$B,'OTV-广告位'!$B$6)-SUMIFS('OTV-广告位'!AM:AM,'OTV-广告位'!$C:$C,'OTV Media'!$B39,'OTV-广告位'!$B:$B,'OTV-广告位'!$B$6)</f>
        <v>0</v>
      </c>
      <c r="X39" s="2">
        <f>SUMIFS('OTV-广告位'!AM:AM,'OTV-广告位'!$C:$C,'OTV Media'!$B39,'OTV-广告位'!$B:$B,'OTV-广告位'!$B$6)-SUMIFS('OTV-广告位'!AN:AN,'OTV-广告位'!$C:$C,'OTV Media'!$B39,'OTV-广告位'!$B:$B,'OTV-广告位'!$B$6)</f>
        <v>0</v>
      </c>
      <c r="Y39" s="2">
        <f>SUMIFS('OTV-广告位'!AN:AN,'OTV-广告位'!$C:$C,'OTV Media'!$B39,'OTV-广告位'!$B:$B,'OTV-广告位'!$B$6)-SUMIFS('OTV-广告位'!AO:AO,'OTV-广告位'!$C:$C,'OTV Media'!$B39,'OTV-广告位'!$B:$B,'OTV-广告位'!$B$6)</f>
        <v>0</v>
      </c>
      <c r="Z39" s="2" t="e">
        <f>#REF!*#REF!+#REF!*#REF!+#REF!*#REF!+#REF!*#REF!+#REF!*#REF!+AR39*#REF!</f>
        <v>#REF!</v>
      </c>
      <c r="AA39" s="2" t="e">
        <f>$D39-SUMPRODUCT(#REF!*#REF!)-AR39*#REF!</f>
        <v>#REF!</v>
      </c>
      <c r="AB39" s="2">
        <f>SUMIFS('OTV-广告位'!AJ:AJ,'OTV-广告位'!$AF:$AF,'OTV Media'!$C39,'OTV-广告位'!$AE:$AE,$D$7)</f>
        <v>0</v>
      </c>
      <c r="AC39" s="3" t="e">
        <f t="shared" si="82"/>
        <v>#DIV/0!</v>
      </c>
      <c r="AD39" s="3" t="e">
        <f t="shared" si="83"/>
        <v>#DIV/0!</v>
      </c>
      <c r="AE39" s="3" t="e">
        <f t="shared" si="84"/>
        <v>#DIV/0!</v>
      </c>
      <c r="AF39" s="3" t="e">
        <f t="shared" si="85"/>
        <v>#DIV/0!</v>
      </c>
      <c r="AG39" s="3" t="e">
        <f t="shared" si="88"/>
        <v>#REF!</v>
      </c>
      <c r="AH39" s="3" t="e">
        <f t="shared" si="89"/>
        <v>#REF!</v>
      </c>
      <c r="AI39" s="52" t="e">
        <f t="shared" si="57"/>
        <v>#DIV/0!</v>
      </c>
      <c r="AJ39" s="52" t="e">
        <f>AB39/D39*1000</f>
        <v>#DIV/0!</v>
      </c>
      <c r="AK39" s="52" t="e">
        <f t="shared" si="58"/>
        <v>#DIV/0!</v>
      </c>
      <c r="AM39" s="2">
        <f>SUMIFS('OTV-广告位'!AK:AK,'OTV-广告位'!$AF:$AF,'OTV Media'!$C39,'OTV-广告位'!$AE:$AE,'OTV-广告位'!$AE$6)</f>
        <v>0</v>
      </c>
      <c r="AN39" s="2">
        <f>SUMIFS('OTV-广告位'!AL:AL,'OTV-广告位'!$AF:$AF,'OTV Media'!$C39,'OTV-广告位'!$AE:$AE,'OTV-广告位'!$AE$6)</f>
        <v>0</v>
      </c>
      <c r="AO39" s="2">
        <f>SUMIFS('OTV-广告位'!AM:AM,'OTV-广告位'!$AF:$AF,'OTV Media'!$C39,'OTV-广告位'!$AE:$AE,'OTV-广告位'!$AE$6)</f>
        <v>0</v>
      </c>
      <c r="AP39" s="2">
        <f>SUMIFS('OTV-广告位'!AN:AN,'OTV-广告位'!$AF:$AF,'OTV Media'!$C39,'OTV-广告位'!$AE:$AE,'OTV-广告位'!$AE$6)</f>
        <v>0</v>
      </c>
      <c r="AQ39" s="2">
        <f>SUMIFS('OTV-广告位'!AO:AO,'OTV-广告位'!$AF:$AF,'OTV Media'!$C39,'OTV-广告位'!$AE:$AE,'OTV-广告位'!$AE$6)</f>
        <v>0</v>
      </c>
      <c r="AR39" s="2">
        <f>SUMIFS('OTV-广告位'!AP:AP,'OTV-广告位'!$AF:$AF,'OTV Media'!$C39,'OTV-广告位'!$AE:$AE,'OTV-广告位'!$AE$6)</f>
        <v>0</v>
      </c>
    </row>
    <row r="40" spans="1:44" s="47" customFormat="1" ht="12.4">
      <c r="A40" s="49"/>
      <c r="B40" s="49"/>
      <c r="C40" s="30"/>
      <c r="D40" s="31"/>
      <c r="E40" s="31"/>
      <c r="F40" s="32"/>
      <c r="G40" s="31"/>
      <c r="H40" s="33"/>
      <c r="I40" s="31"/>
      <c r="J40" s="33"/>
      <c r="K40" s="31"/>
      <c r="L40" s="33"/>
      <c r="M40" s="31"/>
      <c r="N40" s="33"/>
      <c r="O40" s="31"/>
      <c r="P40" s="31"/>
      <c r="Q40" s="33"/>
      <c r="R40" s="31"/>
      <c r="S40" s="33"/>
      <c r="T40" s="31"/>
      <c r="U40" s="33"/>
      <c r="V40" s="31"/>
      <c r="W40" s="31"/>
      <c r="X40" s="31"/>
      <c r="Y40" s="31"/>
      <c r="Z40" s="31"/>
      <c r="AA40" s="31"/>
      <c r="AB40" s="31"/>
      <c r="AC40" s="33"/>
      <c r="AD40" s="33"/>
      <c r="AE40" s="33"/>
      <c r="AF40" s="33"/>
      <c r="AG40" s="33"/>
      <c r="AH40" s="33"/>
      <c r="AI40" s="33"/>
      <c r="AJ40" s="33"/>
      <c r="AK40" s="33"/>
    </row>
  </sheetData>
  <mergeCells count="12">
    <mergeCell ref="K31:L31"/>
    <mergeCell ref="M31:N31"/>
    <mergeCell ref="R9:S9"/>
    <mergeCell ref="T9:U9"/>
    <mergeCell ref="R20:S20"/>
    <mergeCell ref="T20:U20"/>
    <mergeCell ref="R31:S31"/>
    <mergeCell ref="T31:U31"/>
    <mergeCell ref="K9:L9"/>
    <mergeCell ref="M9:N9"/>
    <mergeCell ref="K20:L20"/>
    <mergeCell ref="M20:N20"/>
  </mergeCells>
  <phoneticPr fontId="8" type="noConversion"/>
  <conditionalFormatting sqref="F11:F14">
    <cfRule type="cellIs" dxfId="9" priority="6" operator="lessThan">
      <formula>0.9</formula>
    </cfRule>
  </conditionalFormatting>
  <conditionalFormatting sqref="AJ11:AJ17">
    <cfRule type="cellIs" dxfId="8" priority="4" stopIfTrue="1" operator="lessThan">
      <formula>0</formula>
    </cfRule>
  </conditionalFormatting>
  <conditionalFormatting sqref="AJ22:AJ24">
    <cfRule type="cellIs" dxfId="7" priority="3" stopIfTrue="1" operator="lessThan">
      <formula>0</formula>
    </cfRule>
  </conditionalFormatting>
  <conditionalFormatting sqref="AJ33:AJ35">
    <cfRule type="cellIs" dxfId="6" priority="2" stopIfTrue="1" operator="lessThan">
      <formula>0</formula>
    </cfRule>
  </conditionalFormatting>
  <conditionalFormatting sqref="F1:F1048576">
    <cfRule type="cellIs" dxfId="5" priority="1" operator="lessThan">
      <formula>1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0"/>
  <sheetViews>
    <sheetView showGridLines="0" zoomScale="80" zoomScaleNormal="80" workbookViewId="0">
      <selection activeCell="M55" sqref="M55"/>
    </sheetView>
  </sheetViews>
  <sheetFormatPr defaultColWidth="8.87890625" defaultRowHeight="14.25" customHeight="1"/>
  <cols>
    <col min="1" max="1" width="3.1171875" style="39" customWidth="1"/>
    <col min="2" max="2" width="11.64453125" style="39" hidden="1" customWidth="1"/>
    <col min="3" max="20" width="10.64453125" style="39" customWidth="1"/>
    <col min="21" max="40" width="10.64453125" style="36" customWidth="1"/>
    <col min="41" max="243" width="8.87890625" style="36" customWidth="1"/>
    <col min="244" max="16384" width="8.87890625" style="36"/>
  </cols>
  <sheetData>
    <row r="1" spans="1:40" ht="36" customHeight="1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40" ht="36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40" s="47" customFormat="1" ht="14.25" customHeight="1">
      <c r="A3" s="48"/>
      <c r="B3" s="5"/>
      <c r="C3" s="14" t="s">
        <v>31</v>
      </c>
      <c r="D3" s="194" t="s">
        <v>226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40" s="47" customFormat="1" ht="14.25" customHeight="1">
      <c r="A4" s="48"/>
      <c r="B4" s="5"/>
      <c r="C4" s="14" t="s">
        <v>29</v>
      </c>
      <c r="D4" s="82" t="s">
        <v>114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40" s="47" customFormat="1" ht="14.25" customHeight="1">
      <c r="A5" s="48"/>
      <c r="B5" s="5"/>
      <c r="C5" s="14" t="s">
        <v>28</v>
      </c>
      <c r="D5" s="82" t="s">
        <v>110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40" s="47" customFormat="1" ht="14.25" customHeight="1">
      <c r="A6" s="48"/>
      <c r="B6" s="5"/>
      <c r="C6" s="14" t="s">
        <v>32</v>
      </c>
      <c r="D6" s="25" t="s">
        <v>196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40" s="47" customFormat="1" ht="14.25" customHeight="1">
      <c r="A7" s="48"/>
      <c r="B7" s="5"/>
      <c r="C7" s="14" t="s">
        <v>27</v>
      </c>
      <c r="D7" s="85" t="s">
        <v>111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40" s="47" customFormat="1" ht="12.4">
      <c r="A8" s="48"/>
      <c r="B8" s="5"/>
      <c r="C8" s="1"/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40" s="47" customFormat="1" ht="38.1" customHeight="1">
      <c r="A9" s="5"/>
      <c r="B9" s="49"/>
      <c r="C9" s="6" t="s">
        <v>30</v>
      </c>
      <c r="D9" s="7">
        <f>Market!C10</f>
        <v>0.25</v>
      </c>
      <c r="E9" s="50"/>
      <c r="F9" s="51"/>
      <c r="G9" s="5"/>
      <c r="H9" s="288" t="s">
        <v>111</v>
      </c>
      <c r="I9" s="288"/>
      <c r="J9" s="289" t="s">
        <v>162</v>
      </c>
      <c r="K9" s="289"/>
      <c r="L9" s="5"/>
      <c r="M9" s="5"/>
      <c r="N9" s="288" t="s">
        <v>111</v>
      </c>
      <c r="O9" s="288"/>
      <c r="P9" s="289" t="s">
        <v>162</v>
      </c>
      <c r="Q9" s="289"/>
      <c r="R9" s="5"/>
      <c r="S9" s="40"/>
      <c r="T9" s="40"/>
    </row>
    <row r="10" spans="1:40" s="47" customFormat="1" ht="49.5" customHeight="1">
      <c r="A10" s="5"/>
      <c r="B10" s="42" t="s">
        <v>177</v>
      </c>
      <c r="C10" s="41" t="s">
        <v>7</v>
      </c>
      <c r="D10" s="43" t="s">
        <v>231</v>
      </c>
      <c r="E10" s="43" t="s">
        <v>10</v>
      </c>
      <c r="F10" s="44" t="s">
        <v>24</v>
      </c>
      <c r="G10" s="45" t="s">
        <v>228</v>
      </c>
      <c r="H10" s="45" t="s">
        <v>40</v>
      </c>
      <c r="I10" s="45" t="s">
        <v>43</v>
      </c>
      <c r="J10" s="45" t="s">
        <v>40</v>
      </c>
      <c r="K10" s="45" t="s">
        <v>43</v>
      </c>
      <c r="L10" s="46" t="s">
        <v>230</v>
      </c>
      <c r="M10" s="46" t="s">
        <v>229</v>
      </c>
      <c r="N10" s="46" t="s">
        <v>63</v>
      </c>
      <c r="O10" s="46" t="s">
        <v>64</v>
      </c>
      <c r="P10" s="46" t="s">
        <v>63</v>
      </c>
      <c r="Q10" s="46" t="s">
        <v>64</v>
      </c>
      <c r="R10" s="54" t="s">
        <v>79</v>
      </c>
      <c r="S10" s="54" t="s">
        <v>80</v>
      </c>
      <c r="T10" s="54" t="s">
        <v>81</v>
      </c>
      <c r="U10" s="54" t="s">
        <v>91</v>
      </c>
      <c r="V10" s="54" t="s">
        <v>94</v>
      </c>
      <c r="W10" s="54" t="s">
        <v>95</v>
      </c>
      <c r="X10" s="54" t="s">
        <v>105</v>
      </c>
      <c r="Y10" s="54" t="s">
        <v>82</v>
      </c>
      <c r="Z10" s="54" t="s">
        <v>83</v>
      </c>
      <c r="AA10" s="54" t="s">
        <v>84</v>
      </c>
      <c r="AB10" s="54" t="s">
        <v>96</v>
      </c>
      <c r="AC10" s="54" t="s">
        <v>92</v>
      </c>
      <c r="AD10" s="54" t="s">
        <v>93</v>
      </c>
      <c r="AE10" s="53" t="s">
        <v>45</v>
      </c>
      <c r="AF10" s="53" t="s">
        <v>103</v>
      </c>
      <c r="AG10" s="53" t="s">
        <v>104</v>
      </c>
      <c r="AI10" s="55">
        <v>1</v>
      </c>
      <c r="AJ10" s="55">
        <v>2</v>
      </c>
      <c r="AK10" s="55">
        <v>3</v>
      </c>
      <c r="AL10" s="55">
        <v>4</v>
      </c>
      <c r="AM10" s="55">
        <v>5</v>
      </c>
      <c r="AN10" s="55" t="s">
        <v>90</v>
      </c>
    </row>
    <row r="11" spans="1:40" s="47" customFormat="1" ht="14.25" customHeight="1">
      <c r="A11" s="5"/>
      <c r="B11" s="49"/>
      <c r="C11" s="211" t="s">
        <v>190</v>
      </c>
      <c r="D11" s="2">
        <f>SUMIFS('OTT-网站'!$C:$C,'OTT-网站'!$A:$A,'OTT Media'!$C11,'OTT-网站'!$B:$B,'OTT-网站'!$B$6)</f>
        <v>5156280</v>
      </c>
      <c r="E11" s="2">
        <f>SUMIFS(Spotplan!$F:$F,Spotplan!$B:$B,'OTT Media'!$C11,Spotplan!$A:$A,"PAD")+SUMIFS(Spotplan!$F:$F,Spotplan!$B:$B,'OTT Media'!$C11,Spotplan!$A:$A,"OTT")</f>
        <v>3192000</v>
      </c>
      <c r="F11" s="27">
        <f>IF(D11=0,"-",D11/E11)</f>
        <v>1.6153759398496241</v>
      </c>
      <c r="G11" s="2">
        <f>SUMIFS('OTT-网站'!$C:$C,'OTT-网站'!$A:$A,'OTT Media'!$C11,'OTT-网站'!$B:$B,'OTT-网站'!$B$7)</f>
        <v>10281732</v>
      </c>
      <c r="H11" s="2">
        <f>SUMIFS('OTT-网站'!$C:$C,'OTT-网站'!$A:$A,'OTT Media'!$C11,'OTT-网站'!$B:$B,'OTT-网站'!$B$9)</f>
        <v>2038582</v>
      </c>
      <c r="I11" s="3">
        <f t="shared" ref="I11:I17" si="0">IF(H11=0,"-",H11/G11)</f>
        <v>0.19827223662316815</v>
      </c>
      <c r="J11" s="2">
        <f>SUMIFS('OTT-网站'!$C:$C,'OTT-网站'!$A:$A,'OTT Media'!$C11,'OTT-网站'!$B:$B,'OTT-网站'!$B$8)</f>
        <v>5136895</v>
      </c>
      <c r="K11" s="3">
        <f t="shared" ref="K11:K17" si="1">IF(J11=0,"-",J11/G11)</f>
        <v>0.49961378102444221</v>
      </c>
      <c r="L11" s="2">
        <f>SUMIFS('OTT-网站'!$D:$D,'OTT-网站'!$A:$A,'OTT Media'!$C11,'OTT-网站'!$B:$B,'OTT-网站'!$B$6)</f>
        <v>1701215</v>
      </c>
      <c r="M11" s="2">
        <f>SUMIFS('OTT-网站'!$D:$D,'OTT-网站'!$A:$A,'OTT Media'!$C11,'OTT-网站'!$B:$B,'OTT-网站'!$B$7)</f>
        <v>3970769</v>
      </c>
      <c r="N11" s="2">
        <f>SUMIFS('OTT-网站'!$D:$D,'OTT-网站'!$A:$A,'OTT Media'!$C11,'OTT-网站'!$B:$B,'OTT-网站'!$B$9)</f>
        <v>730494</v>
      </c>
      <c r="O11" s="3">
        <f t="shared" ref="O11:O17" si="2">IF(N11=0,"-",N11/M11)</f>
        <v>0.18396789135807196</v>
      </c>
      <c r="P11" s="2">
        <f>SUMIFS('OTT-网站'!$D:$D,'OTT-网站'!$A:$A,'OTT Media'!$C11,'OTT-网站'!$B:$B,'OTT-网站'!$B$8)</f>
        <v>1927628</v>
      </c>
      <c r="Q11" s="3">
        <f t="shared" ref="Q11:Q17" si="3">IF(P11=0,"-",P11/M11)</f>
        <v>0.4854545807121996</v>
      </c>
      <c r="R11" s="2">
        <f>AI11</f>
        <v>414073</v>
      </c>
      <c r="S11" s="2">
        <f t="shared" ref="S11:T17" si="4">AJ11</f>
        <v>273647</v>
      </c>
      <c r="T11" s="2">
        <f t="shared" si="4"/>
        <v>470239</v>
      </c>
      <c r="U11" s="2">
        <f>SUM(AL11:AN11)</f>
        <v>543256</v>
      </c>
      <c r="V11" s="2">
        <f>SUMPRODUCT(AI$10:AM$10*AI11:AM11)+AN11*AM$10</f>
        <v>4903095</v>
      </c>
      <c r="W11" s="2">
        <f t="shared" ref="W11:W17" si="5">D11-V11</f>
        <v>253185</v>
      </c>
      <c r="X11" s="2">
        <f>SUMIFS('OTT-网站'!$E:$E,'OTT-网站'!$A:$A,'OTT Media'!$C11,'OTT-网站'!$B:$B,'OTT-网站'!$B$9)</f>
        <v>357533</v>
      </c>
      <c r="Y11" s="4">
        <f t="shared" ref="Y11:AB17" si="6">R11/$L11</f>
        <v>0.24339839467674573</v>
      </c>
      <c r="Z11" s="4">
        <f t="shared" si="6"/>
        <v>0.16085386032923529</v>
      </c>
      <c r="AA11" s="4">
        <f t="shared" si="6"/>
        <v>0.27641362202896164</v>
      </c>
      <c r="AB11" s="4">
        <f t="shared" si="6"/>
        <v>0.31933412296505731</v>
      </c>
      <c r="AC11" s="4">
        <f t="shared" ref="AC11:AD17" si="7">V11/$D11</f>
        <v>0.95089774023132956</v>
      </c>
      <c r="AD11" s="4">
        <f t="shared" si="7"/>
        <v>4.9102259768670435E-2</v>
      </c>
      <c r="AE11" s="52">
        <f t="shared" ref="AE11:AE17" si="8">X11/D11*1000</f>
        <v>69.339329904504794</v>
      </c>
      <c r="AF11" s="24">
        <f>SUMIFS(Cost!$C:$C,Cost!$A:$A,'OTT Media'!$B$10,Cost!$B:$B,'OTT Media'!$C11)</f>
        <v>103110.656</v>
      </c>
      <c r="AG11" s="52">
        <f t="shared" ref="AG11:AG17" si="9">AF11/X11</f>
        <v>0.28839479432667753</v>
      </c>
      <c r="AI11" s="2">
        <f>SUMIFS('OTT-网站'!F:F,'OTT-网站'!$A:$A,'OTT Media'!$C11,'OTT-网站'!$B:$B,'OTT-网站'!$B$6)</f>
        <v>414073</v>
      </c>
      <c r="AJ11" s="2">
        <f>SUMIFS('OTT-网站'!G:G,'OTT-网站'!$A:$A,'OTT Media'!$C11,'OTT-网站'!$B:$B,'OTT-网站'!$B$6)</f>
        <v>273647</v>
      </c>
      <c r="AK11" s="2">
        <f>SUMIFS('OTT-网站'!H:H,'OTT-网站'!$A:$A,'OTT Media'!$C11,'OTT-网站'!$B:$B,'OTT-网站'!$B$6)</f>
        <v>470239</v>
      </c>
      <c r="AL11" s="2">
        <f>SUMIFS('OTT-网站'!I:I,'OTT-网站'!$A:$A,'OTT Media'!$C11,'OTT-网站'!$B:$B,'OTT-网站'!$B$6)</f>
        <v>185269</v>
      </c>
      <c r="AM11" s="2">
        <f>SUMIFS('OTT-网站'!J:J,'OTT-网站'!$A:$A,'OTT Media'!$C11,'OTT-网站'!$B:$B,'OTT-网站'!$B$6)</f>
        <v>347151</v>
      </c>
      <c r="AN11" s="2">
        <f>SUMIFS('OTT-网站'!K:K,'OTT-网站'!$A:$A,'OTT Media'!$C11,'OTT-网站'!$B:$B,'OTT-网站'!$B$6)</f>
        <v>10836</v>
      </c>
    </row>
    <row r="12" spans="1:40" s="47" customFormat="1" ht="14.25" customHeight="1">
      <c r="A12" s="5"/>
      <c r="B12" s="49"/>
      <c r="C12" s="211" t="s">
        <v>191</v>
      </c>
      <c r="D12" s="2">
        <f>SUMIFS('OTT-网站'!$C:$C,'OTT-网站'!$A:$A,'OTT Media'!$C12,'OTT-网站'!$B:$B,'OTT-网站'!$B$6)</f>
        <v>1674873</v>
      </c>
      <c r="E12" s="2">
        <f>SUMIFS(Spotplan!$F:$F,Spotplan!$B:$B,'OTT Media'!$C12,Spotplan!$A:$A,"PAD")+SUMIFS(Spotplan!$F:$F,Spotplan!$B:$B,'OTT Media'!$C12,Spotplan!$A:$A,"OTT")</f>
        <v>1440000</v>
      </c>
      <c r="F12" s="27">
        <f t="shared" ref="F12:F17" si="10">IF(D12=0,"-",D12/E12)</f>
        <v>1.16310625</v>
      </c>
      <c r="G12" s="2">
        <f>SUMIFS('OTT-网站'!$C:$C,'OTT-网站'!$A:$A,'OTT Media'!$C12,'OTT-网站'!$B:$B,'OTT-网站'!$B$7)</f>
        <v>3195671</v>
      </c>
      <c r="H12" s="2">
        <f>SUMIFS('OTT-网站'!$C:$C,'OTT-网站'!$A:$A,'OTT Media'!$C12,'OTT-网站'!$B:$B,'OTT-网站'!$B$9)</f>
        <v>577884</v>
      </c>
      <c r="I12" s="3">
        <f t="shared" si="0"/>
        <v>0.18083338366183502</v>
      </c>
      <c r="J12" s="2">
        <f>SUMIFS('OTT-网站'!$C:$C,'OTT-网站'!$A:$A,'OTT Media'!$C12,'OTT-网站'!$B:$B,'OTT-网站'!$B$8)</f>
        <v>1537104</v>
      </c>
      <c r="K12" s="3">
        <f t="shared" si="1"/>
        <v>0.4809956969913361</v>
      </c>
      <c r="L12" s="2">
        <f>SUMIFS('OTT-网站'!$D:$D,'OTT-网站'!$A:$A,'OTT Media'!$C12,'OTT-网站'!$B:$B,'OTT-网站'!$B$6)</f>
        <v>698801</v>
      </c>
      <c r="M12" s="2">
        <f>SUMIFS('OTT-网站'!$D:$D,'OTT-网站'!$A:$A,'OTT Media'!$C12,'OTT-网站'!$B:$B,'OTT-网站'!$B$7)</f>
        <v>1428275</v>
      </c>
      <c r="N12" s="2">
        <f>SUMIFS('OTT-网站'!$D:$D,'OTT-网站'!$A:$A,'OTT Media'!$C12,'OTT-网站'!$B:$B,'OTT-网站'!$B$9)</f>
        <v>252882</v>
      </c>
      <c r="O12" s="3">
        <f t="shared" si="2"/>
        <v>0.17705413873378725</v>
      </c>
      <c r="P12" s="2">
        <f>SUMIFS('OTT-网站'!$D:$D,'OTT-网站'!$A:$A,'OTT Media'!$C12,'OTT-网站'!$B:$B,'OTT-网站'!$B$8)</f>
        <v>681905</v>
      </c>
      <c r="Q12" s="3">
        <f t="shared" si="3"/>
        <v>0.477432567257706</v>
      </c>
      <c r="R12" s="2">
        <f t="shared" ref="R12:R17" si="11">AI12</f>
        <v>269924</v>
      </c>
      <c r="S12" s="2">
        <f t="shared" si="4"/>
        <v>97872</v>
      </c>
      <c r="T12" s="2">
        <f t="shared" si="4"/>
        <v>183577</v>
      </c>
      <c r="U12" s="2">
        <f t="shared" ref="U12:U14" si="12">SUM(AL12:AN12)</f>
        <v>147428</v>
      </c>
      <c r="V12" s="2">
        <f t="shared" ref="V12:V17" si="13">SUMPRODUCT(AI$10:AM$10*AI12:AM12)+AN12*AM$10</f>
        <v>1632265</v>
      </c>
      <c r="W12" s="2">
        <f t="shared" si="5"/>
        <v>42608</v>
      </c>
      <c r="X12" s="2">
        <f>SUMIFS('OTT-网站'!$E:$E,'OTT-网站'!$A:$A,'OTT Media'!$C12,'OTT-网站'!$B:$B,'OTT-网站'!$B$9)</f>
        <v>108429</v>
      </c>
      <c r="Y12" s="4">
        <f t="shared" si="6"/>
        <v>0.38626733504960642</v>
      </c>
      <c r="Z12" s="4">
        <f t="shared" si="6"/>
        <v>0.14005704055947257</v>
      </c>
      <c r="AA12" s="4">
        <f t="shared" si="6"/>
        <v>0.26270282956091934</v>
      </c>
      <c r="AB12" s="4">
        <f t="shared" si="6"/>
        <v>0.21097279483000167</v>
      </c>
      <c r="AC12" s="4">
        <f t="shared" si="7"/>
        <v>0.97456045921093715</v>
      </c>
      <c r="AD12" s="4">
        <f t="shared" si="7"/>
        <v>2.5439540789062812E-2</v>
      </c>
      <c r="AE12" s="52">
        <f t="shared" si="8"/>
        <v>64.738639884934557</v>
      </c>
      <c r="AF12" s="24">
        <f>SUMIFS(Cost!$C:$C,Cost!$A:$A,'OTT Media'!$B$10,Cost!$B:$B,'OTT Media'!$C12)</f>
        <v>81792.477731999999</v>
      </c>
      <c r="AG12" s="52">
        <f t="shared" si="9"/>
        <v>0.75434134532274577</v>
      </c>
      <c r="AI12" s="2">
        <f>SUMIFS('OTT-网站'!F:F,'OTT-网站'!$A:$A,'OTT Media'!$C12,'OTT-网站'!$B:$B,'OTT-网站'!$B$6)</f>
        <v>269924</v>
      </c>
      <c r="AJ12" s="2">
        <f>SUMIFS('OTT-网站'!G:G,'OTT-网站'!$A:$A,'OTT Media'!$C12,'OTT-网站'!$B:$B,'OTT-网站'!$B$6)</f>
        <v>97872</v>
      </c>
      <c r="AK12" s="2">
        <f>SUMIFS('OTT-网站'!H:H,'OTT-网站'!$A:$A,'OTT Media'!$C12,'OTT-网站'!$B:$B,'OTT-网站'!$B$6)</f>
        <v>183577</v>
      </c>
      <c r="AL12" s="2">
        <f>SUMIFS('OTT-网站'!I:I,'OTT-网站'!$A:$A,'OTT Media'!$C12,'OTT-网站'!$B:$B,'OTT-网站'!$B$6)</f>
        <v>121274</v>
      </c>
      <c r="AM12" s="2">
        <f>SUMIFS('OTT-网站'!J:J,'OTT-网站'!$A:$A,'OTT Media'!$C12,'OTT-网站'!$B:$B,'OTT-网站'!$B$6)</f>
        <v>8438</v>
      </c>
      <c r="AN12" s="2">
        <f>SUMIFS('OTT-网站'!K:K,'OTT-网站'!$A:$A,'OTT Media'!$C12,'OTT-网站'!$B:$B,'OTT-网站'!$B$6)</f>
        <v>17716</v>
      </c>
    </row>
    <row r="13" spans="1:40" s="47" customFormat="1" ht="14.25" customHeight="1">
      <c r="A13" s="5"/>
      <c r="B13" s="49"/>
      <c r="C13" s="211" t="s">
        <v>219</v>
      </c>
      <c r="D13" s="2">
        <f>SUMIFS('OTT-网站'!$C:$C,'OTT-网站'!$A:$A,'OTT Media'!$C13,'OTT-网站'!$B:$B,'OTT-网站'!$B$6)</f>
        <v>1089742</v>
      </c>
      <c r="E13" s="2">
        <f>SUMIFS(Spotplan!$F:$F,Spotplan!$B:$B,'OTT Media'!$C13,Spotplan!$A:$A,"PAD")+SUMIFS(Spotplan!$F:$F,Spotplan!$B:$B,'OTT Media'!$C13,Spotplan!$A:$A,"OTT")</f>
        <v>1072000</v>
      </c>
      <c r="F13" s="27">
        <f t="shared" si="10"/>
        <v>1.0165503731343284</v>
      </c>
      <c r="G13" s="2">
        <f>SUMIFS('OTT-网站'!$C:$C,'OTT-网站'!$A:$A,'OTT Media'!$C13,'OTT-网站'!$B:$B,'OTT-网站'!$B$7)</f>
        <v>1926087</v>
      </c>
      <c r="H13" s="2">
        <f>SUMIFS('OTT-网站'!$C:$C,'OTT-网站'!$A:$A,'OTT Media'!$C13,'OTT-网站'!$B:$B,'OTT-网站'!$B$9)</f>
        <v>338703</v>
      </c>
      <c r="I13" s="3">
        <f t="shared" si="0"/>
        <v>0.17585031205755502</v>
      </c>
      <c r="J13" s="2">
        <f>SUMIFS('OTT-网站'!$C:$C,'OTT-网站'!$A:$A,'OTT Media'!$C13,'OTT-网站'!$B:$B,'OTT-网站'!$B$8)</f>
        <v>887350</v>
      </c>
      <c r="K13" s="3">
        <f t="shared" si="1"/>
        <v>0.46070089253496854</v>
      </c>
      <c r="L13" s="2">
        <f>SUMIFS('OTT-网站'!$D:$D,'OTT-网站'!$A:$A,'OTT Media'!$C13,'OTT-网站'!$B:$B,'OTT-网站'!$B$6)</f>
        <v>430622</v>
      </c>
      <c r="M13" s="2">
        <f>SUMIFS('OTT-网站'!$D:$D,'OTT-网站'!$A:$A,'OTT Media'!$C13,'OTT-网站'!$B:$B,'OTT-网站'!$B$7)</f>
        <v>819978</v>
      </c>
      <c r="N13" s="2">
        <f>SUMIFS('OTT-网站'!$D:$D,'OTT-网站'!$A:$A,'OTT Media'!$C13,'OTT-网站'!$B:$B,'OTT-网站'!$B$9)</f>
        <v>144420</v>
      </c>
      <c r="O13" s="3">
        <f t="shared" si="2"/>
        <v>0.17612667656937137</v>
      </c>
      <c r="P13" s="2">
        <f>SUMIFS('OTT-网站'!$D:$D,'OTT-网站'!$A:$A,'OTT Media'!$C13,'OTT-网站'!$B:$B,'OTT-网站'!$B$8)</f>
        <v>380330</v>
      </c>
      <c r="Q13" s="3">
        <f t="shared" si="3"/>
        <v>0.4638295173772955</v>
      </c>
      <c r="R13" s="2">
        <f t="shared" si="11"/>
        <v>130997</v>
      </c>
      <c r="S13" s="2">
        <f t="shared" si="4"/>
        <v>82627</v>
      </c>
      <c r="T13" s="2">
        <f t="shared" si="4"/>
        <v>126402</v>
      </c>
      <c r="U13" s="2">
        <f t="shared" si="12"/>
        <v>90596</v>
      </c>
      <c r="V13" s="2">
        <f t="shared" si="13"/>
        <v>1085048</v>
      </c>
      <c r="W13" s="2">
        <f t="shared" si="5"/>
        <v>4694</v>
      </c>
      <c r="X13" s="2">
        <f>SUMIFS('OTT-网站'!$E:$E,'OTT-网站'!$A:$A,'OTT Media'!$C13,'OTT-网站'!$B:$B,'OTT-网站'!$B$9)</f>
        <v>62736</v>
      </c>
      <c r="Y13" s="4">
        <f t="shared" si="6"/>
        <v>0.3042041512045367</v>
      </c>
      <c r="Z13" s="4">
        <f t="shared" si="6"/>
        <v>0.19187825981951689</v>
      </c>
      <c r="AA13" s="4">
        <f t="shared" si="6"/>
        <v>0.29353353985630087</v>
      </c>
      <c r="AB13" s="4">
        <f t="shared" si="6"/>
        <v>0.21038404911964553</v>
      </c>
      <c r="AC13" s="4">
        <f t="shared" si="7"/>
        <v>0.99569255842208526</v>
      </c>
      <c r="AD13" s="4">
        <f t="shared" si="7"/>
        <v>4.3074415779147729E-3</v>
      </c>
      <c r="AE13" s="52">
        <f t="shared" si="8"/>
        <v>57.569589866225215</v>
      </c>
      <c r="AF13" s="24">
        <f>SUMIFS(Cost!$C:$C,Cost!$A:$A,'OTT Media'!$B$10,Cost!$B:$B,'OTT Media'!$C13)</f>
        <v>54646.2</v>
      </c>
      <c r="AG13" s="52">
        <f t="shared" si="9"/>
        <v>0.87105011476664107</v>
      </c>
      <c r="AI13" s="2">
        <f>SUMIFS('OTT-网站'!F:F,'OTT-网站'!$A:$A,'OTT Media'!$C13,'OTT-网站'!$B:$B,'OTT-网站'!$B$6)</f>
        <v>130997</v>
      </c>
      <c r="AJ13" s="2">
        <f>SUMIFS('OTT-网站'!G:G,'OTT-网站'!$A:$A,'OTT Media'!$C13,'OTT-网站'!$B:$B,'OTT-网站'!$B$6)</f>
        <v>82627</v>
      </c>
      <c r="AK13" s="2">
        <f>SUMIFS('OTT-网站'!H:H,'OTT-网站'!$A:$A,'OTT Media'!$C13,'OTT-网站'!$B:$B,'OTT-网站'!$B$6)</f>
        <v>126402</v>
      </c>
      <c r="AL13" s="2">
        <f>SUMIFS('OTT-网站'!I:I,'OTT-网站'!$A:$A,'OTT Media'!$C13,'OTT-网站'!$B:$B,'OTT-网站'!$B$6)</f>
        <v>43389</v>
      </c>
      <c r="AM13" s="2">
        <f>SUMIFS('OTT-网站'!J:J,'OTT-网站'!$A:$A,'OTT Media'!$C13,'OTT-网站'!$B:$B,'OTT-网站'!$B$6)</f>
        <v>46508</v>
      </c>
      <c r="AN13" s="2">
        <f>SUMIFS('OTT-网站'!K:K,'OTT-网站'!$A:$A,'OTT Media'!$C13,'OTT-网站'!$B:$B,'OTT-网站'!$B$6)</f>
        <v>699</v>
      </c>
    </row>
    <row r="14" spans="1:40" s="47" customFormat="1" ht="14.25" customHeight="1">
      <c r="A14" s="5"/>
      <c r="B14" s="49"/>
      <c r="C14" s="211" t="s">
        <v>215</v>
      </c>
      <c r="D14" s="2">
        <f>SUMIFS('OTT-网站'!$C:$C,'OTT-网站'!$A:$A,'OTT Media'!$C14,'OTT-网站'!$B:$B,'OTT-网站'!$B$6)</f>
        <v>1665359</v>
      </c>
      <c r="E14" s="2">
        <f>SUMIFS(Spotplan!$F:$F,Spotplan!$B:$B,'OTT Media'!$C14,Spotplan!$A:$A,"PAD")+SUMIFS(Spotplan!$F:$F,Spotplan!$B:$B,'OTT Media'!$C14,Spotplan!$A:$A,"OTT")</f>
        <v>1464000</v>
      </c>
      <c r="F14" s="27">
        <f t="shared" si="10"/>
        <v>1.1375403005464482</v>
      </c>
      <c r="G14" s="2">
        <f>SUMIFS('OTT-网站'!$C:$C,'OTT-网站'!$A:$A,'OTT Media'!$C14,'OTT-网站'!$B:$B,'OTT-网站'!$B$7)</f>
        <v>3195812</v>
      </c>
      <c r="H14" s="2">
        <f>SUMIFS('OTT-网站'!$C:$C,'OTT-网站'!$A:$A,'OTT Media'!$C14,'OTT-网站'!$B:$B,'OTT-网站'!$B$9)</f>
        <v>606583</v>
      </c>
      <c r="I14" s="3">
        <f t="shared" si="0"/>
        <v>0.18980559557320642</v>
      </c>
      <c r="J14" s="2">
        <f>SUMIFS('OTT-网站'!$C:$C,'OTT-网站'!$A:$A,'OTT Media'!$C14,'OTT-网站'!$B:$B,'OTT-网站'!$B$8)</f>
        <v>1547695</v>
      </c>
      <c r="K14" s="3">
        <f t="shared" si="1"/>
        <v>0.48428850007447244</v>
      </c>
      <c r="L14" s="2">
        <f>SUMIFS('OTT-网站'!$D:$D,'OTT-网站'!$A:$A,'OTT Media'!$C14,'OTT-网站'!$B:$B,'OTT-网站'!$B$6)</f>
        <v>512745</v>
      </c>
      <c r="M14" s="2">
        <f>SUMIFS('OTT-网站'!$D:$D,'OTT-网站'!$A:$A,'OTT Media'!$C14,'OTT-网站'!$B:$B,'OTT-网站'!$B$7)</f>
        <v>1116230</v>
      </c>
      <c r="N14" s="2">
        <f>SUMIFS('OTT-网站'!$D:$D,'OTT-网站'!$A:$A,'OTT Media'!$C14,'OTT-网站'!$B:$B,'OTT-网站'!$B$9)</f>
        <v>206637</v>
      </c>
      <c r="O14" s="3">
        <f t="shared" si="2"/>
        <v>0.18512045008645173</v>
      </c>
      <c r="P14" s="2">
        <f>SUMIFS('OTT-网站'!$D:$D,'OTT-网站'!$A:$A,'OTT Media'!$C14,'OTT-网站'!$B:$B,'OTT-网站'!$B$8)</f>
        <v>539930</v>
      </c>
      <c r="Q14" s="3">
        <f t="shared" si="3"/>
        <v>0.48370855468854984</v>
      </c>
      <c r="R14" s="2">
        <f t="shared" si="11"/>
        <v>108306</v>
      </c>
      <c r="S14" s="2">
        <f t="shared" si="4"/>
        <v>67883</v>
      </c>
      <c r="T14" s="2">
        <f t="shared" si="4"/>
        <v>117511</v>
      </c>
      <c r="U14" s="2">
        <f t="shared" si="12"/>
        <v>219045</v>
      </c>
      <c r="V14" s="2">
        <f t="shared" si="13"/>
        <v>1634655</v>
      </c>
      <c r="W14" s="2">
        <f t="shared" si="5"/>
        <v>30704</v>
      </c>
      <c r="X14" s="2">
        <f>SUMIFS('OTT-网站'!$E:$E,'OTT-网站'!$A:$A,'OTT Media'!$C14,'OTT-网站'!$B:$B,'OTT-网站'!$B$9)</f>
        <v>117827</v>
      </c>
      <c r="Y14" s="4">
        <f t="shared" si="6"/>
        <v>0.21122780329403504</v>
      </c>
      <c r="Z14" s="4">
        <f t="shared" si="6"/>
        <v>0.13239134462549609</v>
      </c>
      <c r="AA14" s="4">
        <f t="shared" si="6"/>
        <v>0.22918019678397644</v>
      </c>
      <c r="AB14" s="4">
        <f t="shared" si="6"/>
        <v>0.42720065529649243</v>
      </c>
      <c r="AC14" s="4">
        <f t="shared" si="7"/>
        <v>0.98156313443527787</v>
      </c>
      <c r="AD14" s="4">
        <f t="shared" si="7"/>
        <v>1.8436865564722082E-2</v>
      </c>
      <c r="AE14" s="52">
        <f t="shared" si="8"/>
        <v>70.751711793072843</v>
      </c>
      <c r="AF14" s="24">
        <f>SUMIFS(Cost!$C:$C,Cost!$A:$A,'OTT Media'!$B$10,Cost!$B:$B,'OTT Media'!$C14)</f>
        <v>34838.399999999994</v>
      </c>
      <c r="AG14" s="52">
        <f t="shared" si="9"/>
        <v>0.29567416636254845</v>
      </c>
      <c r="AI14" s="2">
        <f>SUMIFS('OTT-网站'!F:F,'OTT-网站'!$A:$A,'OTT Media'!$C14,'OTT-网站'!$B:$B,'OTT-网站'!$B$6)</f>
        <v>108306</v>
      </c>
      <c r="AJ14" s="2">
        <f>SUMIFS('OTT-网站'!G:G,'OTT-网站'!$A:$A,'OTT Media'!$C14,'OTT-网站'!$B:$B,'OTT-网站'!$B$6)</f>
        <v>67883</v>
      </c>
      <c r="AK14" s="2">
        <f>SUMIFS('OTT-网站'!H:H,'OTT-网站'!$A:$A,'OTT Media'!$C14,'OTT-网站'!$B:$B,'OTT-网站'!$B$6)</f>
        <v>117511</v>
      </c>
      <c r="AL14" s="2">
        <f>SUMIFS('OTT-网站'!I:I,'OTT-网站'!$A:$A,'OTT Media'!$C14,'OTT-网站'!$B:$B,'OTT-网站'!$B$6)</f>
        <v>57175</v>
      </c>
      <c r="AM14" s="2">
        <f>SUMIFS('OTT-网站'!J:J,'OTT-网站'!$A:$A,'OTT Media'!$C14,'OTT-网站'!$B:$B,'OTT-网站'!$B$6)</f>
        <v>152247</v>
      </c>
      <c r="AN14" s="2">
        <f>SUMIFS('OTT-网站'!K:K,'OTT-网站'!$A:$A,'OTT Media'!$C14,'OTT-网站'!$B:$B,'OTT-网站'!$B$6)</f>
        <v>9623</v>
      </c>
    </row>
    <row r="15" spans="1:40" s="47" customFormat="1" ht="14.25" hidden="1" customHeight="1">
      <c r="A15" s="49"/>
      <c r="B15" s="49"/>
      <c r="C15" s="211"/>
      <c r="D15" s="2">
        <f>SUMIFS('OTV-网站'!$C:$C,'OTV-网站'!$A:$A,'OTT Media'!$C15,'OTV-网站'!$B:$B,'OTV-网站'!$B$6)</f>
        <v>0</v>
      </c>
      <c r="E15" s="2">
        <f>SUMIFS(Spotplan!$F:$F,Spotplan!$B:$B,'OTT Media'!$C15,Spotplan!$A:$A,"PAD")+SUMIFS(Spotplan!$F:$F,Spotplan!$B:$B,'OTT Media'!$C15,Spotplan!$A:$A,"OTT")</f>
        <v>0</v>
      </c>
      <c r="F15" s="27" t="str">
        <f t="shared" si="10"/>
        <v>-</v>
      </c>
      <c r="G15" s="2">
        <f>SUMIFS('OTT-网站'!$C:$C,'OTT-网站'!$A:$A,'OTT Media'!$C15,'OTT-网站'!$B:$B,'OTT-网站'!$B$7)</f>
        <v>0</v>
      </c>
      <c r="H15" s="2">
        <f>SUMIFS('OTT-网站'!$C:$C,'OTT-网站'!$A:$A,'OTT Media'!$C15,'OTT-网站'!$B:$B,'OTT-网站'!$B$9)</f>
        <v>0</v>
      </c>
      <c r="I15" s="3" t="str">
        <f t="shared" si="0"/>
        <v>-</v>
      </c>
      <c r="J15" s="2">
        <f>SUMIFS('OTT-网站'!$C:$C,'OTT-网站'!$A:$A,'OTT Media'!$C15,'OTT-网站'!$B:$B,'OTT-网站'!$B$8)</f>
        <v>0</v>
      </c>
      <c r="K15" s="3" t="str">
        <f t="shared" si="1"/>
        <v>-</v>
      </c>
      <c r="L15" s="2">
        <f>SUMIFS('OTT-网站'!$D:$D,'OTT-网站'!$A:$A,'OTT Media'!$C15,'OTT-网站'!$B:$B,'OTT-网站'!$B$6)</f>
        <v>0</v>
      </c>
      <c r="M15" s="2">
        <f>SUMIFS('OTT-网站'!$D:$D,'OTT-网站'!$A:$A,'OTT Media'!$C15,'OTT-网站'!$B:$B,'OTT-网站'!$B$7)</f>
        <v>0</v>
      </c>
      <c r="N15" s="2">
        <f>SUMIFS('OTT-网站'!$D:$D,'OTT-网站'!$A:$A,'OTT Media'!$C15,'OTT-网站'!$B:$B,'OTT-网站'!$B$9)</f>
        <v>0</v>
      </c>
      <c r="O15" s="3" t="str">
        <f t="shared" si="2"/>
        <v>-</v>
      </c>
      <c r="P15" s="2">
        <f>SUMIFS('OTT-网站'!$D:$D,'OTT-网站'!$A:$A,'OTT Media'!$C15,'OTT-网站'!$B:$B,'OTT-网站'!$B$8)</f>
        <v>0</v>
      </c>
      <c r="Q15" s="3" t="str">
        <f t="shared" si="3"/>
        <v>-</v>
      </c>
      <c r="R15" s="2">
        <f t="shared" si="11"/>
        <v>0</v>
      </c>
      <c r="S15" s="2">
        <f t="shared" si="4"/>
        <v>0</v>
      </c>
      <c r="T15" s="2">
        <f t="shared" si="4"/>
        <v>0</v>
      </c>
      <c r="U15" s="2">
        <f t="shared" ref="U15:U17" si="14">SUM(AL15:AN15)</f>
        <v>0</v>
      </c>
      <c r="V15" s="2">
        <f t="shared" si="13"/>
        <v>0</v>
      </c>
      <c r="W15" s="2">
        <f t="shared" si="5"/>
        <v>0</v>
      </c>
      <c r="X15" s="2">
        <f>SUMIFS('OTT-网站'!$E:$E,'OTT-网站'!$A:$A,'OTT Media'!$C15,'OTT-网站'!$B:$B,'OTT-网站'!$B$9)</f>
        <v>0</v>
      </c>
      <c r="Y15" s="3" t="e">
        <f t="shared" si="6"/>
        <v>#DIV/0!</v>
      </c>
      <c r="Z15" s="3" t="e">
        <f t="shared" si="6"/>
        <v>#DIV/0!</v>
      </c>
      <c r="AA15" s="3" t="e">
        <f t="shared" si="6"/>
        <v>#DIV/0!</v>
      </c>
      <c r="AB15" s="3" t="e">
        <f t="shared" si="6"/>
        <v>#DIV/0!</v>
      </c>
      <c r="AC15" s="3" t="e">
        <f t="shared" si="7"/>
        <v>#DIV/0!</v>
      </c>
      <c r="AD15" s="3" t="e">
        <f t="shared" si="7"/>
        <v>#DIV/0!</v>
      </c>
      <c r="AE15" s="52" t="e">
        <f t="shared" si="8"/>
        <v>#DIV/0!</v>
      </c>
      <c r="AF15" s="24">
        <f>SUMIFS(Cost!$C:$C,Cost!$A:$A,'OTT Media'!$B$10,Cost!$B:$B,'OTT Media'!$C15)</f>
        <v>0</v>
      </c>
      <c r="AG15" s="52" t="e">
        <f t="shared" si="9"/>
        <v>#DIV/0!</v>
      </c>
      <c r="AI15" s="2">
        <f>SUMIFS('OTV-广告位'!I:I,'OTV-广告位'!$C:$C,'OTT Media'!$C15,'OTV-广告位'!$B:$B,'OTV-广告位'!$B$6)</f>
        <v>0</v>
      </c>
      <c r="AJ15" s="2">
        <f>SUMIFS('OTV-广告位'!J:J,'OTV-广告位'!$C:$C,'OTT Media'!$C15,'OTV-广告位'!$B:$B,'OTV-广告位'!$B$6)</f>
        <v>0</v>
      </c>
      <c r="AK15" s="2">
        <f>SUMIFS('OTV-广告位'!K:K,'OTV-广告位'!$C:$C,'OTT Media'!$C15,'OTV-广告位'!$B:$B,'OTV-广告位'!$B$6)</f>
        <v>0</v>
      </c>
      <c r="AL15" s="2">
        <f>SUMIFS('OTV-广告位'!L:L,'OTV-广告位'!$C:$C,'OTT Media'!$C15,'OTV-广告位'!$B:$B,'OTV-广告位'!$B$6)</f>
        <v>0</v>
      </c>
      <c r="AM15" s="2">
        <f>SUMIFS('OTV-广告位'!M:M,'OTV-广告位'!$C:$C,'OTT Media'!$C15,'OTV-广告位'!$B:$B,'OTV-广告位'!$B$6)</f>
        <v>0</v>
      </c>
      <c r="AN15" s="2">
        <f>SUMIFS('OTV-广告位'!N:N,'OTV-广告位'!$C:$C,'OTT Media'!$C15,'OTV-广告位'!$B:$B,'OTV-广告位'!$B$6)</f>
        <v>0</v>
      </c>
    </row>
    <row r="16" spans="1:40" s="47" customFormat="1" ht="14.25" hidden="1" customHeight="1">
      <c r="A16" s="49"/>
      <c r="B16" s="49"/>
      <c r="C16" s="211"/>
      <c r="D16" s="2">
        <f>SUMIFS('OTV-网站'!$C:$C,'OTV-网站'!$A:$A,'OTT Media'!$C16,'OTV-网站'!$B:$B,'OTV-网站'!$B$6)</f>
        <v>0</v>
      </c>
      <c r="E16" s="2">
        <f>SUMIFS(Spotplan!$F:$F,Spotplan!$B:$B,'OTT Media'!$C16,Spotplan!$A:$A,"PAD")+SUMIFS(Spotplan!$F:$F,Spotplan!$B:$B,'OTT Media'!$C16,Spotplan!$A:$A,"OTT")</f>
        <v>0</v>
      </c>
      <c r="F16" s="27" t="str">
        <f t="shared" si="10"/>
        <v>-</v>
      </c>
      <c r="G16" s="2">
        <f>SUMIFS('OTT-网站'!$C:$C,'OTT-网站'!$A:$A,'OTT Media'!$C16,'OTT-网站'!$B:$B,'OTT-网站'!$B$7)</f>
        <v>0</v>
      </c>
      <c r="H16" s="2">
        <f>SUMIFS('OTT-网站'!$C:$C,'OTT-网站'!$A:$A,'OTT Media'!$C16,'OTT-网站'!$B:$B,'OTT-网站'!$B$9)</f>
        <v>0</v>
      </c>
      <c r="I16" s="3" t="str">
        <f t="shared" si="0"/>
        <v>-</v>
      </c>
      <c r="J16" s="2">
        <f>SUMIFS('OTT-网站'!$C:$C,'OTT-网站'!$A:$A,'OTT Media'!$C16,'OTT-网站'!$B:$B,'OTT-网站'!$B$8)</f>
        <v>0</v>
      </c>
      <c r="K16" s="3" t="str">
        <f t="shared" si="1"/>
        <v>-</v>
      </c>
      <c r="L16" s="2">
        <f>SUMIFS('OTT-网站'!$D:$D,'OTT-网站'!$A:$A,'OTT Media'!$C16,'OTT-网站'!$B:$B,'OTT-网站'!$B$6)</f>
        <v>0</v>
      </c>
      <c r="M16" s="2">
        <f>SUMIFS('OTT-网站'!$D:$D,'OTT-网站'!$A:$A,'OTT Media'!$C16,'OTT-网站'!$B:$B,'OTT-网站'!$B$7)</f>
        <v>0</v>
      </c>
      <c r="N16" s="2">
        <f>SUMIFS('OTT-网站'!$D:$D,'OTT-网站'!$A:$A,'OTT Media'!$C16,'OTT-网站'!$B:$B,'OTT-网站'!$B$9)</f>
        <v>0</v>
      </c>
      <c r="O16" s="3" t="str">
        <f t="shared" si="2"/>
        <v>-</v>
      </c>
      <c r="P16" s="2">
        <f>SUMIFS('OTT-网站'!$D:$D,'OTT-网站'!$A:$A,'OTT Media'!$C16,'OTT-网站'!$B:$B,'OTT-网站'!$B$8)</f>
        <v>0</v>
      </c>
      <c r="Q16" s="3" t="str">
        <f t="shared" si="3"/>
        <v>-</v>
      </c>
      <c r="R16" s="2">
        <f t="shared" si="11"/>
        <v>0</v>
      </c>
      <c r="S16" s="2">
        <f t="shared" si="4"/>
        <v>0</v>
      </c>
      <c r="T16" s="2">
        <f t="shared" si="4"/>
        <v>0</v>
      </c>
      <c r="U16" s="2">
        <f t="shared" si="14"/>
        <v>0</v>
      </c>
      <c r="V16" s="2">
        <f t="shared" si="13"/>
        <v>0</v>
      </c>
      <c r="W16" s="2">
        <f t="shared" si="5"/>
        <v>0</v>
      </c>
      <c r="X16" s="2">
        <f>SUMIFS('OTT-网站'!$E:$E,'OTT-网站'!$A:$A,'OTT Media'!$C16,'OTT-网站'!$B:$B,'OTT-网站'!$B$9)</f>
        <v>0</v>
      </c>
      <c r="Y16" s="3" t="e">
        <f t="shared" si="6"/>
        <v>#DIV/0!</v>
      </c>
      <c r="Z16" s="3" t="e">
        <f t="shared" si="6"/>
        <v>#DIV/0!</v>
      </c>
      <c r="AA16" s="3" t="e">
        <f t="shared" si="6"/>
        <v>#DIV/0!</v>
      </c>
      <c r="AB16" s="3" t="e">
        <f t="shared" si="6"/>
        <v>#DIV/0!</v>
      </c>
      <c r="AC16" s="3" t="e">
        <f t="shared" si="7"/>
        <v>#DIV/0!</v>
      </c>
      <c r="AD16" s="3" t="e">
        <f t="shared" si="7"/>
        <v>#DIV/0!</v>
      </c>
      <c r="AE16" s="52" t="e">
        <f t="shared" si="8"/>
        <v>#DIV/0!</v>
      </c>
      <c r="AF16" s="24">
        <f>SUMIFS(Cost!$C:$C,Cost!$A:$A,'OTT Media'!$B$10,Cost!$B:$B,'OTT Media'!$C16)</f>
        <v>0</v>
      </c>
      <c r="AG16" s="52" t="e">
        <f t="shared" si="9"/>
        <v>#DIV/0!</v>
      </c>
      <c r="AI16" s="2">
        <f>SUMIFS('OTV-广告位'!I:I,'OTV-广告位'!$C:$C,'OTT Media'!$C16,'OTV-广告位'!$B:$B,'OTV-广告位'!$B$6)</f>
        <v>0</v>
      </c>
      <c r="AJ16" s="2">
        <f>SUMIFS('OTV-广告位'!J:J,'OTV-广告位'!$C:$C,'OTT Media'!$C16,'OTV-广告位'!$B:$B,'OTV-广告位'!$B$6)</f>
        <v>0</v>
      </c>
      <c r="AK16" s="2">
        <f>SUMIFS('OTV-广告位'!K:K,'OTV-广告位'!$C:$C,'OTT Media'!$C16,'OTV-广告位'!$B:$B,'OTV-广告位'!$B$6)</f>
        <v>0</v>
      </c>
      <c r="AL16" s="2">
        <f>SUMIFS('OTV-广告位'!L:L,'OTV-广告位'!$C:$C,'OTT Media'!$C16,'OTV-广告位'!$B:$B,'OTV-广告位'!$B$6)</f>
        <v>0</v>
      </c>
      <c r="AM16" s="2">
        <f>SUMIFS('OTV-广告位'!M:M,'OTV-广告位'!$C:$C,'OTT Media'!$C16,'OTV-广告位'!$B:$B,'OTV-广告位'!$B$6)</f>
        <v>0</v>
      </c>
      <c r="AN16" s="2">
        <f>SUMIFS('OTV-广告位'!N:N,'OTV-广告位'!$C:$C,'OTT Media'!$C16,'OTV-广告位'!$B:$B,'OTV-广告位'!$B$6)</f>
        <v>0</v>
      </c>
    </row>
    <row r="17" spans="1:40" s="47" customFormat="1" ht="12.4" hidden="1">
      <c r="A17" s="49"/>
      <c r="B17" s="49"/>
      <c r="C17" s="211"/>
      <c r="D17" s="2">
        <f>SUMIFS('OTV-网站'!$C:$C,'OTV-网站'!$A:$A,'OTT Media'!$C17,'OTV-网站'!$B:$B,'OTV-网站'!$B$6)</f>
        <v>0</v>
      </c>
      <c r="E17" s="2">
        <f>SUMIFS(Spotplan!$F:$F,Spotplan!$B:$B,'OTT Media'!$C17,Spotplan!$A:$A,"PAD")+SUMIFS(Spotplan!$F:$F,Spotplan!$B:$B,'OTT Media'!$C17,Spotplan!$A:$A,"OTT")</f>
        <v>0</v>
      </c>
      <c r="F17" s="27" t="str">
        <f t="shared" si="10"/>
        <v>-</v>
      </c>
      <c r="G17" s="2">
        <f>SUMIFS('OTT-网站'!$C:$C,'OTT-网站'!$A:$A,'OTT Media'!$C17,'OTT-网站'!$B:$B,'OTT-网站'!$B$7)</f>
        <v>0</v>
      </c>
      <c r="H17" s="2">
        <f>SUMIFS('OTT-网站'!$C:$C,'OTT-网站'!$A:$A,'OTT Media'!$C17,'OTT-网站'!$B:$B,'OTT-网站'!$B$9)</f>
        <v>0</v>
      </c>
      <c r="I17" s="3" t="str">
        <f t="shared" si="0"/>
        <v>-</v>
      </c>
      <c r="J17" s="2">
        <f>SUMIFS('OTT-网站'!$C:$C,'OTT-网站'!$A:$A,'OTT Media'!$C17,'OTT-网站'!$B:$B,'OTT-网站'!$B$8)</f>
        <v>0</v>
      </c>
      <c r="K17" s="3" t="str">
        <f t="shared" si="1"/>
        <v>-</v>
      </c>
      <c r="L17" s="2">
        <f>SUMIFS('OTT-网站'!$D:$D,'OTT-网站'!$A:$A,'OTT Media'!$C17,'OTT-网站'!$B:$B,'OTT-网站'!$B$6)</f>
        <v>0</v>
      </c>
      <c r="M17" s="2">
        <f>SUMIFS('OTT-网站'!$D:$D,'OTT-网站'!$A:$A,'OTT Media'!$C17,'OTT-网站'!$B:$B,'OTT-网站'!$B$7)</f>
        <v>0</v>
      </c>
      <c r="N17" s="2">
        <f>SUMIFS('OTT-网站'!$D:$D,'OTT-网站'!$A:$A,'OTT Media'!$C17,'OTT-网站'!$B:$B,'OTT-网站'!$B$9)</f>
        <v>0</v>
      </c>
      <c r="O17" s="3" t="str">
        <f t="shared" si="2"/>
        <v>-</v>
      </c>
      <c r="P17" s="2">
        <f>SUMIFS('OTT-网站'!$D:$D,'OTT-网站'!$A:$A,'OTT Media'!$C17,'OTT-网站'!$B:$B,'OTT-网站'!$B$8)</f>
        <v>0</v>
      </c>
      <c r="Q17" s="3" t="str">
        <f t="shared" si="3"/>
        <v>-</v>
      </c>
      <c r="R17" s="2">
        <f t="shared" si="11"/>
        <v>0</v>
      </c>
      <c r="S17" s="2">
        <f t="shared" si="4"/>
        <v>0</v>
      </c>
      <c r="T17" s="2">
        <f t="shared" si="4"/>
        <v>0</v>
      </c>
      <c r="U17" s="2">
        <f t="shared" si="14"/>
        <v>0</v>
      </c>
      <c r="V17" s="2">
        <f t="shared" si="13"/>
        <v>0</v>
      </c>
      <c r="W17" s="2">
        <f t="shared" si="5"/>
        <v>0</v>
      </c>
      <c r="X17" s="2">
        <f>SUMIFS('OTT-网站'!$E:$E,'OTT-网站'!$A:$A,'OTT Media'!$C17,'OTT-网站'!$B:$B,'OTT-网站'!$B$9)</f>
        <v>0</v>
      </c>
      <c r="Y17" s="3" t="e">
        <f t="shared" si="6"/>
        <v>#DIV/0!</v>
      </c>
      <c r="Z17" s="3" t="e">
        <f t="shared" si="6"/>
        <v>#DIV/0!</v>
      </c>
      <c r="AA17" s="3" t="e">
        <f t="shared" si="6"/>
        <v>#DIV/0!</v>
      </c>
      <c r="AB17" s="3" t="e">
        <f t="shared" si="6"/>
        <v>#DIV/0!</v>
      </c>
      <c r="AC17" s="3" t="e">
        <f t="shared" si="7"/>
        <v>#DIV/0!</v>
      </c>
      <c r="AD17" s="3" t="e">
        <f t="shared" si="7"/>
        <v>#DIV/0!</v>
      </c>
      <c r="AE17" s="52" t="e">
        <f t="shared" si="8"/>
        <v>#DIV/0!</v>
      </c>
      <c r="AF17" s="24">
        <f>SUMIFS(Cost!$C:$C,Cost!$A:$A,'OTT Media'!$B$10,Cost!$B:$B,'OTT Media'!$C17)</f>
        <v>0</v>
      </c>
      <c r="AG17" s="52" t="e">
        <f t="shared" si="9"/>
        <v>#DIV/0!</v>
      </c>
      <c r="AI17" s="2">
        <f>SUMIFS('OTV-广告位'!I:I,'OTV-广告位'!$C:$C,'OTT Media'!$C17,'OTV-广告位'!$B:$B,'OTV-广告位'!$B$6)</f>
        <v>0</v>
      </c>
      <c r="AJ17" s="2">
        <f>SUMIFS('OTV-广告位'!J:J,'OTV-广告位'!$C:$C,'OTT Media'!$C17,'OTV-广告位'!$B:$B,'OTV-广告位'!$B$6)</f>
        <v>0</v>
      </c>
      <c r="AK17" s="2">
        <f>SUMIFS('OTV-广告位'!K:K,'OTV-广告位'!$C:$C,'OTT Media'!$C17,'OTV-广告位'!$B:$B,'OTV-广告位'!$B$6)</f>
        <v>0</v>
      </c>
      <c r="AL17" s="2">
        <f>SUMIFS('OTV-广告位'!L:L,'OTV-广告位'!$C:$C,'OTT Media'!$C17,'OTV-广告位'!$B:$B,'OTV-广告位'!$B$6)</f>
        <v>0</v>
      </c>
      <c r="AM17" s="2">
        <f>SUMIFS('OTV-广告位'!M:M,'OTV-广告位'!$C:$C,'OTT Media'!$C17,'OTV-广告位'!$B:$B,'OTV-广告位'!$B$6)</f>
        <v>0</v>
      </c>
      <c r="AN17" s="2">
        <f>SUMIFS('OTV-广告位'!N:N,'OTV-广告位'!$C:$C,'OTT Media'!$C17,'OTV-广告位'!$B:$B,'OTV-广告位'!$B$6)</f>
        <v>0</v>
      </c>
    </row>
    <row r="18" spans="1:40" s="47" customFormat="1" ht="12.4">
      <c r="A18" s="49"/>
      <c r="B18" s="49"/>
      <c r="C18" s="30"/>
      <c r="D18" s="31"/>
      <c r="E18" s="31"/>
      <c r="F18" s="32"/>
      <c r="G18" s="31"/>
      <c r="H18" s="31"/>
      <c r="I18" s="33"/>
      <c r="J18" s="31"/>
      <c r="K18" s="33"/>
      <c r="L18" s="31"/>
      <c r="M18" s="31"/>
      <c r="N18" s="31"/>
      <c r="O18" s="33"/>
      <c r="P18" s="31"/>
      <c r="Q18" s="33"/>
      <c r="R18" s="31"/>
      <c r="S18" s="31"/>
      <c r="T18" s="31"/>
      <c r="U18" s="31"/>
      <c r="V18" s="31"/>
      <c r="W18" s="31"/>
      <c r="X18" s="31"/>
      <c r="Y18" s="33"/>
      <c r="Z18" s="33"/>
      <c r="AA18" s="33"/>
      <c r="AB18" s="33"/>
      <c r="AC18" s="33"/>
      <c r="AD18" s="33"/>
      <c r="AE18" s="33"/>
      <c r="AF18" s="33"/>
      <c r="AG18" s="33"/>
    </row>
    <row r="19" spans="1:40" s="47" customFormat="1" ht="12.4" hidden="1">
      <c r="A19" s="49"/>
      <c r="B19" s="49"/>
      <c r="C19" s="30"/>
      <c r="D19" s="31"/>
      <c r="E19" s="31"/>
      <c r="F19" s="32"/>
      <c r="G19" s="31"/>
      <c r="H19" s="31"/>
      <c r="I19" s="33"/>
      <c r="J19" s="31"/>
      <c r="K19" s="33"/>
      <c r="L19" s="31"/>
      <c r="M19" s="31"/>
      <c r="N19" s="31"/>
      <c r="O19" s="33"/>
      <c r="P19" s="31"/>
      <c r="Q19" s="33"/>
      <c r="R19" s="31"/>
      <c r="S19" s="31"/>
      <c r="T19" s="31"/>
      <c r="U19" s="31"/>
      <c r="V19" s="31"/>
      <c r="W19" s="31"/>
      <c r="X19" s="31"/>
      <c r="Y19" s="33"/>
      <c r="Z19" s="33"/>
      <c r="AA19" s="33"/>
      <c r="AB19" s="33"/>
      <c r="AC19" s="33"/>
      <c r="AD19" s="33"/>
      <c r="AE19" s="33"/>
      <c r="AF19" s="33"/>
      <c r="AG19" s="33"/>
    </row>
    <row r="20" spans="1:40" s="47" customFormat="1" ht="14.25" hidden="1" customHeight="1">
      <c r="A20" s="49"/>
      <c r="B20" s="49"/>
      <c r="C20" s="49"/>
      <c r="D20" s="49"/>
      <c r="E20" s="49"/>
      <c r="F20" s="49"/>
      <c r="G20" s="49"/>
      <c r="H20" s="288" t="s">
        <v>111</v>
      </c>
      <c r="I20" s="288"/>
      <c r="J20" s="289" t="s">
        <v>162</v>
      </c>
      <c r="K20" s="289"/>
      <c r="L20" s="49"/>
      <c r="M20" s="49"/>
      <c r="N20" s="288" t="s">
        <v>111</v>
      </c>
      <c r="O20" s="288"/>
      <c r="P20" s="289" t="s">
        <v>162</v>
      </c>
      <c r="Q20" s="289"/>
      <c r="R20" s="49"/>
      <c r="S20" s="49"/>
      <c r="T20" s="49"/>
    </row>
    <row r="21" spans="1:40" s="47" customFormat="1" ht="49.5" hidden="1" customHeight="1">
      <c r="A21" s="5"/>
      <c r="B21" s="42" t="s">
        <v>131</v>
      </c>
      <c r="C21" s="41" t="s">
        <v>7</v>
      </c>
      <c r="D21" s="43" t="s">
        <v>9</v>
      </c>
      <c r="E21" s="43" t="s">
        <v>10</v>
      </c>
      <c r="F21" s="44" t="s">
        <v>24</v>
      </c>
      <c r="G21" s="45" t="s">
        <v>41</v>
      </c>
      <c r="H21" s="45" t="s">
        <v>40</v>
      </c>
      <c r="I21" s="45" t="s">
        <v>43</v>
      </c>
      <c r="J21" s="45" t="s">
        <v>40</v>
      </c>
      <c r="K21" s="45" t="s">
        <v>43</v>
      </c>
      <c r="L21" s="46" t="s">
        <v>60</v>
      </c>
      <c r="M21" s="46" t="s">
        <v>61</v>
      </c>
      <c r="N21" s="46" t="s">
        <v>63</v>
      </c>
      <c r="O21" s="46" t="s">
        <v>64</v>
      </c>
      <c r="P21" s="46" t="s">
        <v>63</v>
      </c>
      <c r="Q21" s="46" t="s">
        <v>64</v>
      </c>
      <c r="R21" s="54" t="s">
        <v>79</v>
      </c>
      <c r="S21" s="54" t="s">
        <v>80</v>
      </c>
      <c r="T21" s="54" t="s">
        <v>81</v>
      </c>
      <c r="U21" s="54" t="s">
        <v>91</v>
      </c>
      <c r="V21" s="54" t="s">
        <v>94</v>
      </c>
      <c r="W21" s="54" t="s">
        <v>95</v>
      </c>
      <c r="X21" s="54" t="s">
        <v>105</v>
      </c>
      <c r="Y21" s="54" t="s">
        <v>82</v>
      </c>
      <c r="Z21" s="54" t="s">
        <v>83</v>
      </c>
      <c r="AA21" s="54" t="s">
        <v>84</v>
      </c>
      <c r="AB21" s="54" t="s">
        <v>96</v>
      </c>
      <c r="AC21" s="54" t="s">
        <v>92</v>
      </c>
      <c r="AD21" s="54" t="s">
        <v>93</v>
      </c>
      <c r="AE21" s="53" t="s">
        <v>45</v>
      </c>
      <c r="AF21" s="53" t="s">
        <v>103</v>
      </c>
      <c r="AG21" s="53" t="s">
        <v>104</v>
      </c>
      <c r="AI21" s="55">
        <v>1</v>
      </c>
      <c r="AJ21" s="55">
        <v>2</v>
      </c>
      <c r="AK21" s="55">
        <v>3</v>
      </c>
      <c r="AL21" s="55">
        <v>4</v>
      </c>
      <c r="AM21" s="55">
        <v>5</v>
      </c>
      <c r="AN21" s="55" t="s">
        <v>90</v>
      </c>
    </row>
    <row r="22" spans="1:40" s="47" customFormat="1" ht="14.25" hidden="1" customHeight="1">
      <c r="A22" s="5"/>
      <c r="B22" s="49"/>
      <c r="C22" s="211" t="s">
        <v>113</v>
      </c>
      <c r="D22" s="2">
        <f>SUMIFS('OTV-广告位'!$S:$S,'OTV-广告位'!$R:$R,'OTT Media'!$C22,'OTV-广告位'!$Q:$Q,'OTV-广告位'!$Q$6)</f>
        <v>0</v>
      </c>
      <c r="E22" s="2">
        <f>SUMIFS(Spotplan!$F:$F,Spotplan!$B:$B,'OTT Media'!$C22,Spotplan!$A:$A,'OTT Media'!$B$21)</f>
        <v>0</v>
      </c>
      <c r="F22" s="27" t="str">
        <f>IF(D22=0,"-",D22/E22)</f>
        <v>-</v>
      </c>
      <c r="G22" s="2">
        <f>SUMIFS('OTV-广告位'!$S:$S,'OTV-广告位'!$R:$R,'OTT Media'!$C22,'OTV-广告位'!$Q:$Q,'OTV-广告位'!$Q$7)</f>
        <v>0</v>
      </c>
      <c r="H22" s="2">
        <f>SUMIFS('OTV-广告位'!$S:$S,'OTV-广告位'!$R:$R,'OTT Media'!$C22,'OTV-广告位'!$Q:$Q,$D$7)</f>
        <v>0</v>
      </c>
      <c r="I22" s="3" t="str">
        <f t="shared" ref="I22:I28" si="15">IF(H22=0,"-",H22/G22)</f>
        <v>-</v>
      </c>
      <c r="J22" s="2">
        <f>SUMIFS('OTV-广告位'!$S:$S,'OTV-广告位'!$R:$R,'OTT Media'!$C22,'OTV-广告位'!$Q:$Q,$J$20)</f>
        <v>0</v>
      </c>
      <c r="K22" s="3" t="str">
        <f t="shared" ref="K22:K28" si="16">IF(J22=0,"-",J22/G22)</f>
        <v>-</v>
      </c>
      <c r="L22" s="2">
        <f>SUMIFS('OTV-广告位'!$U:$U,'OTV-广告位'!$R:$R,'OTT Media'!$C22,'OTV-广告位'!$Q:$Q,'OTV-广告位'!$Q$6)</f>
        <v>0</v>
      </c>
      <c r="M22" s="2">
        <f>SUMIFS('OTV-广告位'!$U:$U,'OTV-广告位'!$R:$R,'OTT Media'!$C22,'OTV-广告位'!$Q:$Q,'OTV-广告位'!$Q$7)</f>
        <v>0</v>
      </c>
      <c r="N22" s="2">
        <f>SUMIFS('OTV-广告位'!$U:$U,'OTV-广告位'!$R:$R,'OTT Media'!$C22,'OTV-广告位'!$Q:$Q,$D$7)</f>
        <v>0</v>
      </c>
      <c r="O22" s="3" t="str">
        <f t="shared" ref="O22:O28" si="17">IF(N22=0,"-",N22/M22)</f>
        <v>-</v>
      </c>
      <c r="P22" s="2">
        <f>SUMIFS('OTV-广告位'!$U:$U,'OTV-广告位'!$R:$R,'OTT Media'!$C22,'OTV-广告位'!$Q:$Q,$P$20)</f>
        <v>0</v>
      </c>
      <c r="Q22" s="3" t="str">
        <f t="shared" ref="Q22:Q28" si="18">IF(P22=0,"-",P22/M22)</f>
        <v>-</v>
      </c>
      <c r="R22" s="2">
        <f>AI22</f>
        <v>0</v>
      </c>
      <c r="S22" s="2">
        <f t="shared" ref="S22:T25" si="19">AJ22</f>
        <v>0</v>
      </c>
      <c r="T22" s="2">
        <f t="shared" si="19"/>
        <v>0</v>
      </c>
      <c r="U22" s="2">
        <f>SUM(AL22:AN22)</f>
        <v>0</v>
      </c>
      <c r="V22" s="2">
        <f>SUMPRODUCT(AI$10:AM$10*AI22:AM22)+AN22*AM$10</f>
        <v>0</v>
      </c>
      <c r="W22" s="2">
        <f>D22-V22</f>
        <v>0</v>
      </c>
      <c r="X22" s="2">
        <f>SUMIFS('OTV-广告位'!V:V,'OTV-广告位'!$R:$R,'OTT Media'!$C22,'OTV-广告位'!$Q:$Q,$D$7)</f>
        <v>0</v>
      </c>
      <c r="Y22" s="4" t="e">
        <f>R22/$L22</f>
        <v>#DIV/0!</v>
      </c>
      <c r="Z22" s="4" t="e">
        <f>S22/$L22</f>
        <v>#DIV/0!</v>
      </c>
      <c r="AA22" s="4" t="e">
        <f>T22/$L22</f>
        <v>#DIV/0!</v>
      </c>
      <c r="AB22" s="4" t="e">
        <f>U22/$L22</f>
        <v>#DIV/0!</v>
      </c>
      <c r="AC22" s="4" t="e">
        <f>V22/$D22</f>
        <v>#DIV/0!</v>
      </c>
      <c r="AD22" s="4" t="e">
        <f>W22/$D22</f>
        <v>#DIV/0!</v>
      </c>
      <c r="AE22" s="52" t="e">
        <f t="shared" ref="AE22:AE28" si="20">X22/D22*1000</f>
        <v>#DIV/0!</v>
      </c>
      <c r="AF22" s="24">
        <f>SUMIFS(Cost!$C:$C,Cost!$A:$A,'OTT Media'!$B$21,Cost!$B:$B,'OTT Media'!$C22)</f>
        <v>0</v>
      </c>
      <c r="AG22" s="52" t="e">
        <f t="shared" ref="AG22:AG28" si="21">AF22/X22</f>
        <v>#DIV/0!</v>
      </c>
      <c r="AI22" s="2">
        <f>SUMIFS('OTV-广告位'!W:W,'OTV-广告位'!$R:$R,'OTT Media'!$C22,'OTV-广告位'!$Q:$Q,'OTV-广告位'!$Q$6)</f>
        <v>0</v>
      </c>
      <c r="AJ22" s="2">
        <f>SUMIFS('OTV-广告位'!X:X,'OTV-广告位'!$R:$R,'OTT Media'!$C22,'OTV-广告位'!$Q:$Q,'OTV-广告位'!$Q$6)</f>
        <v>0</v>
      </c>
      <c r="AK22" s="2">
        <f>SUMIFS('OTV-广告位'!Y:Y,'OTV-广告位'!$R:$R,'OTT Media'!$C22,'OTV-广告位'!$Q:$Q,'OTV-广告位'!$Q$6)</f>
        <v>0</v>
      </c>
      <c r="AL22" s="2">
        <f>SUMIFS('OTV-广告位'!Z:Z,'OTV-广告位'!$R:$R,'OTT Media'!$C22,'OTV-广告位'!$Q:$Q,'OTV-广告位'!$Q$6)</f>
        <v>0</v>
      </c>
      <c r="AM22" s="2">
        <f>SUMIFS('OTV-广告位'!AA:AA,'OTV-广告位'!$R:$R,'OTT Media'!$C22,'OTV-广告位'!$Q:$Q,'OTV-广告位'!$Q$6)</f>
        <v>0</v>
      </c>
      <c r="AN22" s="2">
        <f>SUMIFS('OTV-广告位'!AB:AB,'OTV-广告位'!$R:$R,'OTT Media'!$C22,'OTV-广告位'!$Q:$Q,'OTV-广告位'!$Q$6)</f>
        <v>0</v>
      </c>
    </row>
    <row r="23" spans="1:40" s="47" customFormat="1" ht="14.25" hidden="1" customHeight="1">
      <c r="A23" s="5"/>
      <c r="B23" s="49"/>
      <c r="C23" s="211" t="s">
        <v>38</v>
      </c>
      <c r="D23" s="2">
        <f>SUMIFS('OTV-广告位'!$S:$S,'OTV-广告位'!$R:$R,'OTT Media'!$C23,'OTV-广告位'!$Q:$Q,'OTV-广告位'!$Q$6)</f>
        <v>0</v>
      </c>
      <c r="E23" s="2">
        <f>SUMIFS(Spotplan!$F:$F,Spotplan!$B:$B,'OTT Media'!$C23,Spotplan!$A:$A,'OTT Media'!$B$21)</f>
        <v>0</v>
      </c>
      <c r="F23" s="27" t="str">
        <f t="shared" ref="F23:F28" si="22">IF(D23=0,"-",D23/E23)</f>
        <v>-</v>
      </c>
      <c r="G23" s="2">
        <f>SUMIFS('OTV-广告位'!$S:$S,'OTV-广告位'!$R:$R,'OTT Media'!$C23,'OTV-广告位'!$Q:$Q,'OTV-广告位'!$Q$7)</f>
        <v>0</v>
      </c>
      <c r="H23" s="2">
        <f>SUMIFS('OTV-广告位'!$S:$S,'OTV-广告位'!$R:$R,'OTT Media'!$C23,'OTV-广告位'!$Q:$Q,$D$7)</f>
        <v>0</v>
      </c>
      <c r="I23" s="3" t="str">
        <f t="shared" si="15"/>
        <v>-</v>
      </c>
      <c r="J23" s="2">
        <f>SUMIFS('OTV-广告位'!$S:$S,'OTV-广告位'!$R:$R,'OTT Media'!$C23,'OTV-广告位'!$Q:$Q,$J$20)</f>
        <v>0</v>
      </c>
      <c r="K23" s="3" t="str">
        <f t="shared" si="16"/>
        <v>-</v>
      </c>
      <c r="L23" s="2">
        <f>SUMIFS('OTV-广告位'!$U:$U,'OTV-广告位'!$R:$R,'OTT Media'!$C23,'OTV-广告位'!$Q:$Q,'OTV-广告位'!$Q$6)</f>
        <v>0</v>
      </c>
      <c r="M23" s="2">
        <f>SUMIFS('OTV-广告位'!$U:$U,'OTV-广告位'!$R:$R,'OTT Media'!$C23,'OTV-广告位'!$Q:$Q,'OTV-广告位'!$Q$7)</f>
        <v>0</v>
      </c>
      <c r="N23" s="2">
        <f>SUMIFS('OTV-广告位'!$U:$U,'OTV-广告位'!$R:$R,'OTT Media'!$C23,'OTV-广告位'!$Q:$Q,$D$7)</f>
        <v>0</v>
      </c>
      <c r="O23" s="3" t="str">
        <f t="shared" si="17"/>
        <v>-</v>
      </c>
      <c r="P23" s="2">
        <f>SUMIFS('OTV-广告位'!$U:$U,'OTV-广告位'!$R:$R,'OTT Media'!$C23,'OTV-广告位'!$Q:$Q,$P$20)</f>
        <v>0</v>
      </c>
      <c r="Q23" s="3" t="str">
        <f t="shared" si="18"/>
        <v>-</v>
      </c>
      <c r="R23" s="2">
        <f t="shared" ref="R23:R25" si="23">AI23</f>
        <v>0</v>
      </c>
      <c r="S23" s="2">
        <f t="shared" si="19"/>
        <v>0</v>
      </c>
      <c r="T23" s="2">
        <f t="shared" si="19"/>
        <v>0</v>
      </c>
      <c r="U23" s="2">
        <f t="shared" ref="U23:U24" si="24">SUM(AL23:AN23)</f>
        <v>0</v>
      </c>
      <c r="V23" s="2">
        <f t="shared" ref="V23:V25" si="25">SUMPRODUCT(AI$10:AM$10*AI23:AM23)+AN23*AM$10</f>
        <v>0</v>
      </c>
      <c r="W23" s="2">
        <f>D23-V23</f>
        <v>0</v>
      </c>
      <c r="X23" s="2">
        <f>SUMIFS('OTV-广告位'!V:V,'OTV-广告位'!$R:$R,'OTT Media'!$C23,'OTV-广告位'!$Q:$Q,$D$7)</f>
        <v>0</v>
      </c>
      <c r="Y23" s="4" t="e">
        <f t="shared" ref="Y23:AD28" si="26">R23/$L23</f>
        <v>#DIV/0!</v>
      </c>
      <c r="Z23" s="4" t="e">
        <f t="shared" si="26"/>
        <v>#DIV/0!</v>
      </c>
      <c r="AA23" s="4" t="e">
        <f t="shared" si="26"/>
        <v>#DIV/0!</v>
      </c>
      <c r="AB23" s="4" t="e">
        <f t="shared" si="26"/>
        <v>#DIV/0!</v>
      </c>
      <c r="AC23" s="4" t="e">
        <f t="shared" ref="AC23:AD24" si="27">V23/$D23</f>
        <v>#DIV/0!</v>
      </c>
      <c r="AD23" s="4" t="e">
        <f t="shared" si="27"/>
        <v>#DIV/0!</v>
      </c>
      <c r="AE23" s="52" t="e">
        <f t="shared" si="20"/>
        <v>#DIV/0!</v>
      </c>
      <c r="AF23" s="24">
        <f>SUMIFS(Cost!$C:$C,Cost!$A:$A,'OTT Media'!$B$21,Cost!$B:$B,'OTT Media'!$C23)</f>
        <v>0</v>
      </c>
      <c r="AG23" s="52" t="e">
        <f t="shared" si="21"/>
        <v>#DIV/0!</v>
      </c>
      <c r="AI23" s="2">
        <f>SUMIFS('OTV-广告位'!W:W,'OTV-广告位'!$R:$R,'OTT Media'!$C23,'OTV-广告位'!$Q:$Q,'OTV-广告位'!$Q$6)</f>
        <v>0</v>
      </c>
      <c r="AJ23" s="2">
        <f>SUMIFS('OTV-广告位'!X:X,'OTV-广告位'!$R:$R,'OTT Media'!$C23,'OTV-广告位'!$Q:$Q,'OTV-广告位'!$Q$6)</f>
        <v>0</v>
      </c>
      <c r="AK23" s="2">
        <f>SUMIFS('OTV-广告位'!Y:Y,'OTV-广告位'!$R:$R,'OTT Media'!$C23,'OTV-广告位'!$Q:$Q,'OTV-广告位'!$Q$6)</f>
        <v>0</v>
      </c>
      <c r="AL23" s="2">
        <f>SUMIFS('OTV-广告位'!Z:Z,'OTV-广告位'!$R:$R,'OTT Media'!$C23,'OTV-广告位'!$Q:$Q,'OTV-广告位'!$Q$6)</f>
        <v>0</v>
      </c>
      <c r="AM23" s="2">
        <f>SUMIFS('OTV-广告位'!AA:AA,'OTV-广告位'!$R:$R,'OTT Media'!$C23,'OTV-广告位'!$Q:$Q,'OTV-广告位'!$Q$6)</f>
        <v>0</v>
      </c>
      <c r="AN23" s="2">
        <f>SUMIFS('OTV-广告位'!AB:AB,'OTV-广告位'!$R:$R,'OTT Media'!$C23,'OTV-广告位'!$Q:$Q,'OTV-广告位'!$Q$6)</f>
        <v>0</v>
      </c>
    </row>
    <row r="24" spans="1:40" s="47" customFormat="1" ht="14.25" hidden="1" customHeight="1">
      <c r="A24" s="5"/>
      <c r="B24" s="49"/>
      <c r="C24" s="211" t="s">
        <v>36</v>
      </c>
      <c r="D24" s="2">
        <f>SUMIFS('OTV-广告位'!$S:$S,'OTV-广告位'!$R:$R,'OTT Media'!$C24,'OTV-广告位'!$Q:$Q,'OTV-广告位'!$Q$6)</f>
        <v>0</v>
      </c>
      <c r="E24" s="2">
        <f>SUMIFS(Spotplan!$F:$F,Spotplan!$B:$B,'OTT Media'!$C24,Spotplan!$A:$A,'OTT Media'!$B$21)</f>
        <v>0</v>
      </c>
      <c r="F24" s="27" t="str">
        <f t="shared" si="22"/>
        <v>-</v>
      </c>
      <c r="G24" s="2">
        <f>SUMIFS('OTV-广告位'!$S:$S,'OTV-广告位'!$R:$R,'OTT Media'!$C24,'OTV-广告位'!$Q:$Q,'OTV-广告位'!$Q$7)</f>
        <v>0</v>
      </c>
      <c r="H24" s="2">
        <f>SUMIFS('OTV-广告位'!$S:$S,'OTV-广告位'!$R:$R,'OTT Media'!$C24,'OTV-广告位'!$Q:$Q,$D$7)</f>
        <v>0</v>
      </c>
      <c r="I24" s="3" t="str">
        <f t="shared" si="15"/>
        <v>-</v>
      </c>
      <c r="J24" s="2">
        <f>SUMIFS('OTV-广告位'!$S:$S,'OTV-广告位'!$R:$R,'OTT Media'!$C24,'OTV-广告位'!$Q:$Q,$J$20)</f>
        <v>0</v>
      </c>
      <c r="K24" s="3" t="str">
        <f t="shared" si="16"/>
        <v>-</v>
      </c>
      <c r="L24" s="2">
        <f>SUMIFS('OTV-广告位'!$U:$U,'OTV-广告位'!$R:$R,'OTT Media'!$C24,'OTV-广告位'!$Q:$Q,'OTV-广告位'!$Q$6)</f>
        <v>0</v>
      </c>
      <c r="M24" s="2">
        <f>SUMIFS('OTV-广告位'!$U:$U,'OTV-广告位'!$R:$R,'OTT Media'!$C24,'OTV-广告位'!$Q:$Q,'OTV-广告位'!$Q$7)</f>
        <v>0</v>
      </c>
      <c r="N24" s="2">
        <f>SUMIFS('OTV-广告位'!$U:$U,'OTV-广告位'!$R:$R,'OTT Media'!$C24,'OTV-广告位'!$Q:$Q,$D$7)</f>
        <v>0</v>
      </c>
      <c r="O24" s="3" t="str">
        <f t="shared" si="17"/>
        <v>-</v>
      </c>
      <c r="P24" s="2">
        <f>SUMIFS('OTV-广告位'!$U:$U,'OTV-广告位'!$R:$R,'OTT Media'!$C24,'OTV-广告位'!$Q:$Q,$P$20)</f>
        <v>0</v>
      </c>
      <c r="Q24" s="3" t="str">
        <f t="shared" si="18"/>
        <v>-</v>
      </c>
      <c r="R24" s="2">
        <f t="shared" si="23"/>
        <v>0</v>
      </c>
      <c r="S24" s="2">
        <f t="shared" si="19"/>
        <v>0</v>
      </c>
      <c r="T24" s="2">
        <f t="shared" si="19"/>
        <v>0</v>
      </c>
      <c r="U24" s="2">
        <f t="shared" si="24"/>
        <v>0</v>
      </c>
      <c r="V24" s="2">
        <f t="shared" si="25"/>
        <v>0</v>
      </c>
      <c r="W24" s="2">
        <f>D24-V24</f>
        <v>0</v>
      </c>
      <c r="X24" s="2">
        <f>SUMIFS('OTV-广告位'!V:V,'OTV-广告位'!$R:$R,'OTT Media'!$C24,'OTV-广告位'!$Q:$Q,$D$7)</f>
        <v>0</v>
      </c>
      <c r="Y24" s="4" t="e">
        <f t="shared" si="26"/>
        <v>#DIV/0!</v>
      </c>
      <c r="Z24" s="4" t="e">
        <f t="shared" si="26"/>
        <v>#DIV/0!</v>
      </c>
      <c r="AA24" s="4" t="e">
        <f t="shared" si="26"/>
        <v>#DIV/0!</v>
      </c>
      <c r="AB24" s="4" t="e">
        <f t="shared" si="26"/>
        <v>#DIV/0!</v>
      </c>
      <c r="AC24" s="4" t="e">
        <f t="shared" si="27"/>
        <v>#DIV/0!</v>
      </c>
      <c r="AD24" s="4" t="e">
        <f t="shared" si="27"/>
        <v>#DIV/0!</v>
      </c>
      <c r="AE24" s="52" t="e">
        <f t="shared" si="20"/>
        <v>#DIV/0!</v>
      </c>
      <c r="AF24" s="24">
        <f>SUMIFS(Cost!$C:$C,Cost!$A:$A,'OTT Media'!$B$21,Cost!$B:$B,'OTT Media'!$C24)</f>
        <v>0</v>
      </c>
      <c r="AG24" s="52" t="e">
        <f t="shared" si="21"/>
        <v>#DIV/0!</v>
      </c>
      <c r="AI24" s="2">
        <f>SUMIFS('OTV-广告位'!W:W,'OTV-广告位'!$R:$R,'OTT Media'!$C24,'OTV-广告位'!$Q:$Q,'OTV-广告位'!$Q$6)</f>
        <v>0</v>
      </c>
      <c r="AJ24" s="2">
        <f>SUMIFS('OTV-广告位'!X:X,'OTV-广告位'!$R:$R,'OTT Media'!$C24,'OTV-广告位'!$Q:$Q,'OTV-广告位'!$Q$6)</f>
        <v>0</v>
      </c>
      <c r="AK24" s="2">
        <f>SUMIFS('OTV-广告位'!Y:Y,'OTV-广告位'!$R:$R,'OTT Media'!$C24,'OTV-广告位'!$Q:$Q,'OTV-广告位'!$Q$6)</f>
        <v>0</v>
      </c>
      <c r="AL24" s="2">
        <f>SUMIFS('OTV-广告位'!Z:Z,'OTV-广告位'!$R:$R,'OTT Media'!$C24,'OTV-广告位'!$Q:$Q,'OTV-广告位'!$Q$6)</f>
        <v>0</v>
      </c>
      <c r="AM24" s="2">
        <f>SUMIFS('OTV-广告位'!AA:AA,'OTV-广告位'!$R:$R,'OTT Media'!$C24,'OTV-广告位'!$Q:$Q,'OTV-广告位'!$Q$6)</f>
        <v>0</v>
      </c>
      <c r="AN24" s="2">
        <f>SUMIFS('OTV-广告位'!AB:AB,'OTV-广告位'!$R:$R,'OTT Media'!$C24,'OTV-广告位'!$Q:$Q,'OTV-广告位'!$Q$6)</f>
        <v>0</v>
      </c>
    </row>
    <row r="25" spans="1:40" s="47" customFormat="1" ht="14.25" hidden="1" customHeight="1">
      <c r="A25" s="5"/>
      <c r="B25" s="49"/>
      <c r="C25" s="211" t="s">
        <v>192</v>
      </c>
      <c r="D25" s="2">
        <f>SUMIFS('OTV-广告位'!$S:$S,'OTV-广告位'!$R:$R,'OTT Media'!$C25,'OTV-广告位'!$Q:$Q,'OTV-广告位'!$Q$6)</f>
        <v>0</v>
      </c>
      <c r="E25" s="2">
        <f>SUMIFS(Spotplan!$F:$F,Spotplan!$B:$B,'OTT Media'!$C25,Spotplan!$A:$A,'OTT Media'!$B$21)</f>
        <v>0</v>
      </c>
      <c r="F25" s="27" t="str">
        <f t="shared" si="22"/>
        <v>-</v>
      </c>
      <c r="G25" s="2">
        <f>SUMIFS('OTV-广告位'!$S:$S,'OTV-广告位'!$R:$R,'OTT Media'!$C25,'OTV-广告位'!$Q:$Q,'OTV-广告位'!$Q$7)</f>
        <v>0</v>
      </c>
      <c r="H25" s="2">
        <f>SUMIFS('OTV-广告位'!$S:$S,'OTV-广告位'!$R:$R,'OTT Media'!$C25,'OTV-广告位'!$Q:$Q,$D$7)</f>
        <v>0</v>
      </c>
      <c r="I25" s="3" t="str">
        <f t="shared" si="15"/>
        <v>-</v>
      </c>
      <c r="J25" s="2">
        <f>SUMIFS('OTV-广告位'!$S:$S,'OTV-广告位'!$R:$R,'OTT Media'!$C25,'OTV-广告位'!$Q:$Q,$J$20)</f>
        <v>0</v>
      </c>
      <c r="K25" s="3" t="str">
        <f t="shared" si="16"/>
        <v>-</v>
      </c>
      <c r="L25" s="2">
        <f>SUMIFS('OTV-广告位'!$U:$U,'OTV-广告位'!$R:$R,'OTT Media'!$C25,'OTV-广告位'!$Q:$Q,'OTV-广告位'!$Q$6)</f>
        <v>0</v>
      </c>
      <c r="M25" s="2">
        <f>SUMIFS('OTV-广告位'!$U:$U,'OTV-广告位'!$R:$R,'OTT Media'!$C25,'OTV-广告位'!$Q:$Q,'OTV-广告位'!$Q$7)</f>
        <v>0</v>
      </c>
      <c r="N25" s="2">
        <f>SUMIFS('OTV-广告位'!$U:$U,'OTV-广告位'!$R:$R,'OTT Media'!$C25,'OTV-广告位'!$Q:$Q,$D$7)</f>
        <v>0</v>
      </c>
      <c r="O25" s="3" t="str">
        <f t="shared" si="17"/>
        <v>-</v>
      </c>
      <c r="P25" s="2">
        <f>SUMIFS('OTV-广告位'!$U:$U,'OTV-广告位'!$R:$R,'OTT Media'!$C25,'OTV-广告位'!$Q:$Q,$P$20)</f>
        <v>0</v>
      </c>
      <c r="Q25" s="3" t="str">
        <f t="shared" si="18"/>
        <v>-</v>
      </c>
      <c r="R25" s="2">
        <f t="shared" si="23"/>
        <v>0</v>
      </c>
      <c r="S25" s="2">
        <f t="shared" si="19"/>
        <v>0</v>
      </c>
      <c r="T25" s="2">
        <f t="shared" si="19"/>
        <v>0</v>
      </c>
      <c r="U25" s="2">
        <f t="shared" ref="U25" si="28">SUM(AL25:AN25)</f>
        <v>0</v>
      </c>
      <c r="V25" s="2">
        <f t="shared" si="25"/>
        <v>0</v>
      </c>
      <c r="W25" s="2">
        <f>D25-V25</f>
        <v>0</v>
      </c>
      <c r="X25" s="2">
        <f>SUMIFS('OTV-广告位'!V:V,'OTV-广告位'!$R:$R,'OTT Media'!$C25,'OTV-广告位'!$Q:$Q,$D$7)</f>
        <v>0</v>
      </c>
      <c r="Y25" s="4" t="e">
        <f t="shared" si="26"/>
        <v>#DIV/0!</v>
      </c>
      <c r="Z25" s="4" t="e">
        <f t="shared" si="26"/>
        <v>#DIV/0!</v>
      </c>
      <c r="AA25" s="4" t="e">
        <f t="shared" si="26"/>
        <v>#DIV/0!</v>
      </c>
      <c r="AB25" s="4" t="e">
        <f t="shared" si="26"/>
        <v>#DIV/0!</v>
      </c>
      <c r="AC25" s="4" t="e">
        <f>V25/$D25</f>
        <v>#DIV/0!</v>
      </c>
      <c r="AD25" s="4" t="e">
        <f>W25/$D25</f>
        <v>#DIV/0!</v>
      </c>
      <c r="AE25" s="52" t="e">
        <f t="shared" si="20"/>
        <v>#DIV/0!</v>
      </c>
      <c r="AF25" s="52"/>
      <c r="AG25" s="52" t="e">
        <f t="shared" si="21"/>
        <v>#DIV/0!</v>
      </c>
      <c r="AI25" s="2">
        <f>SUMIFS('OTV-广告位'!W:W,'OTV-广告位'!$R:$R,'OTT Media'!$C25,'OTV-广告位'!$Q:$Q,'OTV-广告位'!$Q$6)</f>
        <v>0</v>
      </c>
      <c r="AJ25" s="2">
        <f>SUMIFS('OTV-广告位'!X:X,'OTV-广告位'!$R:$R,'OTT Media'!$C25,'OTV-广告位'!$Q:$Q,'OTV-广告位'!$Q$6)</f>
        <v>0</v>
      </c>
      <c r="AK25" s="2">
        <f>SUMIFS('OTV-广告位'!Y:Y,'OTV-广告位'!$R:$R,'OTT Media'!$C25,'OTV-广告位'!$Q:$Q,'OTV-广告位'!$Q$6)</f>
        <v>0</v>
      </c>
      <c r="AL25" s="2">
        <f>SUMIFS('OTV-广告位'!Z:Z,'OTV-广告位'!$R:$R,'OTT Media'!$C25,'OTV-广告位'!$Q:$Q,'OTV-广告位'!$Q$6)</f>
        <v>0</v>
      </c>
      <c r="AM25" s="2">
        <f>SUMIFS('OTV-广告位'!AA:AA,'OTV-广告位'!$R:$R,'OTT Media'!$C25,'OTV-广告位'!$Q:$Q,'OTV-广告位'!$Q$6)</f>
        <v>0</v>
      </c>
      <c r="AN25" s="2">
        <f>SUMIFS('OTV-广告位'!AB:AB,'OTV-广告位'!$R:$R,'OTT Media'!$C25,'OTV-广告位'!$Q:$Q,'OTV-广告位'!$Q$6)</f>
        <v>0</v>
      </c>
    </row>
    <row r="26" spans="1:40" s="47" customFormat="1" ht="14.25" hidden="1" customHeight="1">
      <c r="A26" s="49"/>
      <c r="B26" s="49"/>
      <c r="C26" s="211"/>
      <c r="D26" s="2">
        <f>SUMIFS('OTV-广告位'!$S:$S,'OTV-广告位'!$R:$R,'OTT Media'!$C26,'OTV-广告位'!$Q:$Q,'OTV-广告位'!$Q$6)</f>
        <v>0</v>
      </c>
      <c r="E26" s="2">
        <f>SUMIFS(Spotplan!$F:$F,Spotplan!$B:$B,'OTT Media'!$C26,Spotplan!$A:$A,'OTT Media'!$B$21)</f>
        <v>0</v>
      </c>
      <c r="F26" s="27" t="str">
        <f t="shared" si="22"/>
        <v>-</v>
      </c>
      <c r="G26" s="2">
        <f>SUMIFS('OTV-广告位'!$S:$S,'OTV-广告位'!$R:$R,'OTT Media'!$C26,'OTV-广告位'!$Q:$Q,'OTV-广告位'!$Q$7)</f>
        <v>0</v>
      </c>
      <c r="H26" s="2">
        <f>SUMIFS('OTV-广告位'!$S:$S,'OTV-广告位'!$R:$R,'OTT Media'!$C26,'OTV-广告位'!$Q:$Q,$D$7)</f>
        <v>0</v>
      </c>
      <c r="I26" s="3" t="str">
        <f t="shared" si="15"/>
        <v>-</v>
      </c>
      <c r="J26" s="2">
        <f>SUMIFS('OTV-广告位'!$S:$S,'OTV-广告位'!$R:$R,'OTT Media'!$C26,'OTV-广告位'!$Q:$Q,$J$20)</f>
        <v>0</v>
      </c>
      <c r="K26" s="3" t="str">
        <f t="shared" si="16"/>
        <v>-</v>
      </c>
      <c r="L26" s="2">
        <f>SUMIFS('OTV-广告位'!$U:$U,'OTV-广告位'!$R:$R,'OTT Media'!$C26,'OTV-广告位'!$Q:$Q,'OTV-广告位'!$Q$6)</f>
        <v>0</v>
      </c>
      <c r="M26" s="2">
        <f>SUMIFS('OTV-广告位'!$U:$U,'OTV-广告位'!$R:$R,'OTT Media'!$C26,'OTV-广告位'!$Q:$Q,'OTV-广告位'!$Q$7)</f>
        <v>0</v>
      </c>
      <c r="N26" s="2">
        <f>SUMIFS('OTV-广告位'!$U:$U,'OTV-广告位'!$R:$R,'OTT Media'!$C26,'OTV-广告位'!$Q:$Q,$D$7)</f>
        <v>0</v>
      </c>
      <c r="O26" s="3" t="str">
        <f t="shared" si="17"/>
        <v>-</v>
      </c>
      <c r="P26" s="2">
        <f>SUMIFS('OTV-广告位'!$U:$U,'OTV-广告位'!$R:$R,'OTT Media'!$C26,'OTV-广告位'!$Q:$Q,$P$20)</f>
        <v>0</v>
      </c>
      <c r="Q26" s="3" t="str">
        <f t="shared" si="18"/>
        <v>-</v>
      </c>
      <c r="R26" s="2">
        <f>SUMIFS('OTV-广告位'!W:W,'OTV-广告位'!$C:$C,'OTT Media'!$B26,'OTV-广告位'!$B:$B,'OTV-广告位'!$B$6)-SUMIFS('OTV-广告位'!X:X,'OTV-广告位'!$C:$C,'OTT Media'!$B26,'OTV-广告位'!$B:$B,'OTV-广告位'!$B$6)</f>
        <v>0</v>
      </c>
      <c r="S26" s="2">
        <f>SUMIFS('OTV-广告位'!X:X,'OTV-广告位'!$C:$C,'OTT Media'!$B26,'OTV-广告位'!$B:$B,'OTV-广告位'!$B$6)-SUMIFS('OTV-广告位'!Y:Y,'OTV-广告位'!$C:$C,'OTT Media'!$B26,'OTV-广告位'!$B:$B,'OTV-广告位'!$B$6)</f>
        <v>0</v>
      </c>
      <c r="T26" s="2">
        <f>SUMIFS('OTV-广告位'!Y:Y,'OTV-广告位'!$C:$C,'OTT Media'!$B26,'OTV-广告位'!$B:$B,'OTV-广告位'!$B$6)-SUMIFS('OTV-广告位'!Z:Z,'OTV-广告位'!$C:$C,'OTT Media'!$B26,'OTV-广告位'!$B:$B,'OTV-广告位'!$B$6)</f>
        <v>0</v>
      </c>
      <c r="U26" s="2">
        <f>SUMIFS('OTV-广告位'!Z:Z,'OTV-广告位'!$C:$C,'OTT Media'!$B26,'OTV-广告位'!$B:$B,'OTV-广告位'!$B$6)-SUMIFS('OTV-广告位'!AA:AA,'OTV-广告位'!$C:$C,'OTT Media'!$B26,'OTV-广告位'!$B:$B,'OTV-广告位'!$B$6)</f>
        <v>0</v>
      </c>
      <c r="V26" s="2" t="e">
        <f>#REF!*#REF!+#REF!*#REF!+#REF!*#REF!+#REF!*#REF!+#REF!*#REF!+AN26*#REF!</f>
        <v>#REF!</v>
      </c>
      <c r="W26" s="2" t="e">
        <f>$D26-SUMPRODUCT(#REF!*#REF!)-AN26*#REF!</f>
        <v>#REF!</v>
      </c>
      <c r="X26" s="2">
        <f>SUMIFS('OTV-广告位'!V:V,'OTV-广告位'!$R:$R,'OTT Media'!$C26,'OTV-广告位'!$Q:$Q,$D$7)</f>
        <v>0</v>
      </c>
      <c r="Y26" s="3" t="e">
        <f t="shared" si="26"/>
        <v>#DIV/0!</v>
      </c>
      <c r="Z26" s="3" t="e">
        <f t="shared" si="26"/>
        <v>#DIV/0!</v>
      </c>
      <c r="AA26" s="3" t="e">
        <f t="shared" si="26"/>
        <v>#DIV/0!</v>
      </c>
      <c r="AB26" s="3" t="e">
        <f t="shared" si="26"/>
        <v>#DIV/0!</v>
      </c>
      <c r="AC26" s="3" t="e">
        <f t="shared" si="26"/>
        <v>#REF!</v>
      </c>
      <c r="AD26" s="3" t="e">
        <f t="shared" si="26"/>
        <v>#REF!</v>
      </c>
      <c r="AE26" s="52" t="e">
        <f t="shared" si="20"/>
        <v>#DIV/0!</v>
      </c>
      <c r="AF26" s="52" t="e">
        <f>X26/D26*1000</f>
        <v>#DIV/0!</v>
      </c>
      <c r="AG26" s="52" t="e">
        <f t="shared" si="21"/>
        <v>#DIV/0!</v>
      </c>
      <c r="AI26" s="2">
        <f>SUMIFS('OTV-广告位'!W:W,'OTV-广告位'!$R:$R,'OTT Media'!$C26,'OTV-广告位'!$Q:$Q,'OTV-广告位'!$Q$6)</f>
        <v>0</v>
      </c>
      <c r="AJ26" s="2">
        <f>SUMIFS('OTV-广告位'!X:X,'OTV-广告位'!$R:$R,'OTT Media'!$C26,'OTV-广告位'!$Q:$Q,'OTV-广告位'!$Q$6)</f>
        <v>0</v>
      </c>
      <c r="AK26" s="2">
        <f>SUMIFS('OTV-广告位'!Y:Y,'OTV-广告位'!$R:$R,'OTT Media'!$C26,'OTV-广告位'!$Q:$Q,'OTV-广告位'!$Q$6)</f>
        <v>0</v>
      </c>
      <c r="AL26" s="2">
        <f>SUMIFS('OTV-广告位'!Z:Z,'OTV-广告位'!$R:$R,'OTT Media'!$C26,'OTV-广告位'!$Q:$Q,'OTV-广告位'!$Q$6)</f>
        <v>0</v>
      </c>
      <c r="AM26" s="2">
        <f>SUMIFS('OTV-广告位'!AA:AA,'OTV-广告位'!$R:$R,'OTT Media'!$C26,'OTV-广告位'!$Q:$Q,'OTV-广告位'!$Q$6)</f>
        <v>0</v>
      </c>
      <c r="AN26" s="2">
        <f>SUMIFS('OTV-广告位'!AB:AB,'OTV-广告位'!$R:$R,'OTT Media'!$C26,'OTV-广告位'!$Q:$Q,'OTV-广告位'!$Q$6)</f>
        <v>0</v>
      </c>
    </row>
    <row r="27" spans="1:40" s="47" customFormat="1" ht="14.25" hidden="1" customHeight="1">
      <c r="A27" s="49"/>
      <c r="B27" s="49"/>
      <c r="C27" s="211"/>
      <c r="D27" s="2">
        <f>SUMIFS('OTV-广告位'!$S:$S,'OTV-广告位'!$R:$R,'OTT Media'!$C27,'OTV-广告位'!$Q:$Q,'OTV-广告位'!$Q$6)</f>
        <v>0</v>
      </c>
      <c r="E27" s="2">
        <f>SUMIFS(Spotplan!$F:$F,Spotplan!$B:$B,'OTT Media'!$C27,Spotplan!$A:$A,'OTT Media'!$B$21)</f>
        <v>0</v>
      </c>
      <c r="F27" s="27" t="str">
        <f t="shared" si="22"/>
        <v>-</v>
      </c>
      <c r="G27" s="2">
        <f>SUMIFS('OTV-广告位'!$S:$S,'OTV-广告位'!$R:$R,'OTT Media'!$C27,'OTV-广告位'!$Q:$Q,'OTV-广告位'!$Q$7)</f>
        <v>0</v>
      </c>
      <c r="H27" s="2">
        <f>SUMIFS('OTV-广告位'!$S:$S,'OTV-广告位'!$R:$R,'OTT Media'!$C27,'OTV-广告位'!$Q:$Q,$D$7)</f>
        <v>0</v>
      </c>
      <c r="I27" s="3" t="str">
        <f t="shared" si="15"/>
        <v>-</v>
      </c>
      <c r="J27" s="2">
        <f>SUMIFS('OTV-广告位'!$S:$S,'OTV-广告位'!$R:$R,'OTT Media'!$C27,'OTV-广告位'!$Q:$Q,$J$20)</f>
        <v>0</v>
      </c>
      <c r="K27" s="3" t="str">
        <f t="shared" si="16"/>
        <v>-</v>
      </c>
      <c r="L27" s="2">
        <f>SUMIFS('OTV-广告位'!$U:$U,'OTV-广告位'!$R:$R,'OTT Media'!$C27,'OTV-广告位'!$Q:$Q,'OTV-广告位'!$Q$6)</f>
        <v>0</v>
      </c>
      <c r="M27" s="2">
        <f>SUMIFS('OTV-广告位'!$U:$U,'OTV-广告位'!$R:$R,'OTT Media'!$C27,'OTV-广告位'!$Q:$Q,'OTV-广告位'!$Q$7)</f>
        <v>0</v>
      </c>
      <c r="N27" s="2">
        <f>SUMIFS('OTV-广告位'!$U:$U,'OTV-广告位'!$R:$R,'OTT Media'!$C27,'OTV-广告位'!$Q:$Q,$D$7)</f>
        <v>0</v>
      </c>
      <c r="O27" s="3" t="str">
        <f t="shared" si="17"/>
        <v>-</v>
      </c>
      <c r="P27" s="2">
        <f>SUMIFS('OTV-广告位'!$U:$U,'OTV-广告位'!$R:$R,'OTT Media'!$C27,'OTV-广告位'!$Q:$Q,$P$20)</f>
        <v>0</v>
      </c>
      <c r="Q27" s="3" t="str">
        <f t="shared" si="18"/>
        <v>-</v>
      </c>
      <c r="R27" s="2">
        <f>SUMIFS('OTV-广告位'!W:W,'OTV-广告位'!$C:$C,'OTT Media'!$B27,'OTV-广告位'!$B:$B,'OTV-广告位'!$B$6)-SUMIFS('OTV-广告位'!X:X,'OTV-广告位'!$C:$C,'OTT Media'!$B27,'OTV-广告位'!$B:$B,'OTV-广告位'!$B$6)</f>
        <v>0</v>
      </c>
      <c r="S27" s="2">
        <f>SUMIFS('OTV-广告位'!X:X,'OTV-广告位'!$C:$C,'OTT Media'!$B27,'OTV-广告位'!$B:$B,'OTV-广告位'!$B$6)-SUMIFS('OTV-广告位'!Y:Y,'OTV-广告位'!$C:$C,'OTT Media'!$B27,'OTV-广告位'!$B:$B,'OTV-广告位'!$B$6)</f>
        <v>0</v>
      </c>
      <c r="T27" s="2">
        <f>SUMIFS('OTV-广告位'!Y:Y,'OTV-广告位'!$C:$C,'OTT Media'!$B27,'OTV-广告位'!$B:$B,'OTV-广告位'!$B$6)-SUMIFS('OTV-广告位'!Z:Z,'OTV-广告位'!$C:$C,'OTT Media'!$B27,'OTV-广告位'!$B:$B,'OTV-广告位'!$B$6)</f>
        <v>0</v>
      </c>
      <c r="U27" s="2">
        <f>SUMIFS('OTV-广告位'!Z:Z,'OTV-广告位'!$C:$C,'OTT Media'!$B27,'OTV-广告位'!$B:$B,'OTV-广告位'!$B$6)-SUMIFS('OTV-广告位'!AA:AA,'OTV-广告位'!$C:$C,'OTT Media'!$B27,'OTV-广告位'!$B:$B,'OTV-广告位'!$B$6)</f>
        <v>0</v>
      </c>
      <c r="V27" s="2" t="e">
        <f>#REF!*#REF!+#REF!*#REF!+#REF!*#REF!+#REF!*#REF!+#REF!*#REF!+AN27*#REF!</f>
        <v>#REF!</v>
      </c>
      <c r="W27" s="2" t="e">
        <f>$D27-SUMPRODUCT(#REF!*#REF!)-AN27*#REF!</f>
        <v>#REF!</v>
      </c>
      <c r="X27" s="2">
        <f>SUMIFS('OTV-广告位'!V:V,'OTV-广告位'!$R:$R,'OTT Media'!$C27,'OTV-广告位'!$Q:$Q,$D$7)</f>
        <v>0</v>
      </c>
      <c r="Y27" s="3" t="e">
        <f t="shared" si="26"/>
        <v>#DIV/0!</v>
      </c>
      <c r="Z27" s="3" t="e">
        <f t="shared" si="26"/>
        <v>#DIV/0!</v>
      </c>
      <c r="AA27" s="3" t="e">
        <f t="shared" si="26"/>
        <v>#DIV/0!</v>
      </c>
      <c r="AB27" s="3" t="e">
        <f t="shared" si="26"/>
        <v>#DIV/0!</v>
      </c>
      <c r="AC27" s="3" t="e">
        <f t="shared" si="26"/>
        <v>#REF!</v>
      </c>
      <c r="AD27" s="3" t="e">
        <f t="shared" si="26"/>
        <v>#REF!</v>
      </c>
      <c r="AE27" s="52" t="e">
        <f t="shared" si="20"/>
        <v>#DIV/0!</v>
      </c>
      <c r="AF27" s="52" t="e">
        <f>X27/D27*1000</f>
        <v>#DIV/0!</v>
      </c>
      <c r="AG27" s="52" t="e">
        <f t="shared" si="21"/>
        <v>#DIV/0!</v>
      </c>
      <c r="AI27" s="2">
        <f>SUMIFS('OTV-广告位'!W:W,'OTV-广告位'!$R:$R,'OTT Media'!$C27,'OTV-广告位'!$Q:$Q,'OTV-广告位'!$Q$6)</f>
        <v>0</v>
      </c>
      <c r="AJ27" s="2">
        <f>SUMIFS('OTV-广告位'!X:X,'OTV-广告位'!$R:$R,'OTT Media'!$C27,'OTV-广告位'!$Q:$Q,'OTV-广告位'!$Q$6)</f>
        <v>0</v>
      </c>
      <c r="AK27" s="2">
        <f>SUMIFS('OTV-广告位'!Y:Y,'OTV-广告位'!$R:$R,'OTT Media'!$C27,'OTV-广告位'!$Q:$Q,'OTV-广告位'!$Q$6)</f>
        <v>0</v>
      </c>
      <c r="AL27" s="2">
        <f>SUMIFS('OTV-广告位'!Z:Z,'OTV-广告位'!$R:$R,'OTT Media'!$C27,'OTV-广告位'!$Q:$Q,'OTV-广告位'!$Q$6)</f>
        <v>0</v>
      </c>
      <c r="AM27" s="2">
        <f>SUMIFS('OTV-广告位'!AA:AA,'OTV-广告位'!$R:$R,'OTT Media'!$C27,'OTV-广告位'!$Q:$Q,'OTV-广告位'!$Q$6)</f>
        <v>0</v>
      </c>
      <c r="AN27" s="2">
        <f>SUMIFS('OTV-广告位'!AB:AB,'OTV-广告位'!$R:$R,'OTT Media'!$C27,'OTV-广告位'!$Q:$Q,'OTV-广告位'!$Q$6)</f>
        <v>0</v>
      </c>
    </row>
    <row r="28" spans="1:40" s="47" customFormat="1" ht="14.25" hidden="1" customHeight="1">
      <c r="A28" s="49"/>
      <c r="B28" s="49"/>
      <c r="C28" s="211"/>
      <c r="D28" s="2">
        <f>SUMIFS('OTV-广告位'!$S:$S,'OTV-广告位'!$R:$R,'OTT Media'!$C28,'OTV-广告位'!$Q:$Q,'OTV-广告位'!$Q$6)</f>
        <v>0</v>
      </c>
      <c r="E28" s="2">
        <f>SUMIFS(Spotplan!$F:$F,Spotplan!$B:$B,'OTT Media'!$C28,Spotplan!$A:$A,'OTT Media'!$B$21)</f>
        <v>0</v>
      </c>
      <c r="F28" s="27" t="str">
        <f t="shared" si="22"/>
        <v>-</v>
      </c>
      <c r="G28" s="2">
        <f>SUMIFS('OTV-广告位'!$S:$S,'OTV-广告位'!$R:$R,'OTT Media'!$C28,'OTV-广告位'!$Q:$Q,'OTV-广告位'!$Q$7)</f>
        <v>0</v>
      </c>
      <c r="H28" s="2">
        <f>SUMIFS('OTV-广告位'!$S:$S,'OTV-广告位'!$R:$R,'OTT Media'!$C28,'OTV-广告位'!$Q:$Q,$D$7)</f>
        <v>0</v>
      </c>
      <c r="I28" s="3" t="str">
        <f t="shared" si="15"/>
        <v>-</v>
      </c>
      <c r="J28" s="2">
        <f>SUMIFS('OTV-广告位'!$S:$S,'OTV-广告位'!$R:$R,'OTT Media'!$C28,'OTV-广告位'!$Q:$Q,$J$20)</f>
        <v>0</v>
      </c>
      <c r="K28" s="3" t="str">
        <f t="shared" si="16"/>
        <v>-</v>
      </c>
      <c r="L28" s="2">
        <f>SUMIFS('OTV-广告位'!$U:$U,'OTV-广告位'!$R:$R,'OTT Media'!$C28,'OTV-广告位'!$Q:$Q,'OTV-广告位'!$Q$6)</f>
        <v>0</v>
      </c>
      <c r="M28" s="2">
        <f>SUMIFS('OTV-广告位'!$U:$U,'OTV-广告位'!$R:$R,'OTT Media'!$C28,'OTV-广告位'!$Q:$Q,'OTV-广告位'!$Q$7)</f>
        <v>0</v>
      </c>
      <c r="N28" s="2">
        <f>SUMIFS('OTV-广告位'!$U:$U,'OTV-广告位'!$R:$R,'OTT Media'!$C28,'OTV-广告位'!$Q:$Q,$D$7)</f>
        <v>0</v>
      </c>
      <c r="O28" s="3" t="str">
        <f t="shared" si="17"/>
        <v>-</v>
      </c>
      <c r="P28" s="2">
        <f>SUMIFS('OTV-广告位'!$U:$U,'OTV-广告位'!$R:$R,'OTT Media'!$C28,'OTV-广告位'!$Q:$Q,$P$20)</f>
        <v>0</v>
      </c>
      <c r="Q28" s="3" t="str">
        <f t="shared" si="18"/>
        <v>-</v>
      </c>
      <c r="R28" s="2">
        <f>SUMIFS('OTV-广告位'!W:W,'OTV-广告位'!$C:$C,'OTT Media'!$B28,'OTV-广告位'!$B:$B,'OTV-广告位'!$B$6)-SUMIFS('OTV-广告位'!X:X,'OTV-广告位'!$C:$C,'OTT Media'!$B28,'OTV-广告位'!$B:$B,'OTV-广告位'!$B$6)</f>
        <v>0</v>
      </c>
      <c r="S28" s="2">
        <f>SUMIFS('OTV-广告位'!X:X,'OTV-广告位'!$C:$C,'OTT Media'!$B28,'OTV-广告位'!$B:$B,'OTV-广告位'!$B$6)-SUMIFS('OTV-广告位'!Y:Y,'OTV-广告位'!$C:$C,'OTT Media'!$B28,'OTV-广告位'!$B:$B,'OTV-广告位'!$B$6)</f>
        <v>0</v>
      </c>
      <c r="T28" s="2">
        <f>SUMIFS('OTV-广告位'!Y:Y,'OTV-广告位'!$C:$C,'OTT Media'!$B28,'OTV-广告位'!$B:$B,'OTV-广告位'!$B$6)-SUMIFS('OTV-广告位'!Z:Z,'OTV-广告位'!$C:$C,'OTT Media'!$B28,'OTV-广告位'!$B:$B,'OTV-广告位'!$B$6)</f>
        <v>0</v>
      </c>
      <c r="U28" s="2">
        <f>SUMIFS('OTV-广告位'!Z:Z,'OTV-广告位'!$C:$C,'OTT Media'!$B28,'OTV-广告位'!$B:$B,'OTV-广告位'!$B$6)-SUMIFS('OTV-广告位'!AA:AA,'OTV-广告位'!$C:$C,'OTT Media'!$B28,'OTV-广告位'!$B:$B,'OTV-广告位'!$B$6)</f>
        <v>0</v>
      </c>
      <c r="V28" s="2" t="e">
        <f>#REF!*#REF!+#REF!*#REF!+#REF!*#REF!+#REF!*#REF!+#REF!*#REF!+AN28*#REF!</f>
        <v>#REF!</v>
      </c>
      <c r="W28" s="2" t="e">
        <f>$D28-SUMPRODUCT(#REF!*#REF!)-AN28*#REF!</f>
        <v>#REF!</v>
      </c>
      <c r="X28" s="2">
        <f>SUMIFS('OTV-广告位'!V:V,'OTV-广告位'!$R:$R,'OTT Media'!$C28,'OTV-广告位'!$Q:$Q,$D$7)</f>
        <v>0</v>
      </c>
      <c r="Y28" s="3" t="e">
        <f t="shared" si="26"/>
        <v>#DIV/0!</v>
      </c>
      <c r="Z28" s="3" t="e">
        <f t="shared" si="26"/>
        <v>#DIV/0!</v>
      </c>
      <c r="AA28" s="3" t="e">
        <f t="shared" si="26"/>
        <v>#DIV/0!</v>
      </c>
      <c r="AB28" s="3" t="e">
        <f t="shared" si="26"/>
        <v>#DIV/0!</v>
      </c>
      <c r="AC28" s="3" t="e">
        <f t="shared" si="26"/>
        <v>#REF!</v>
      </c>
      <c r="AD28" s="3" t="e">
        <f t="shared" si="26"/>
        <v>#REF!</v>
      </c>
      <c r="AE28" s="52" t="e">
        <f t="shared" si="20"/>
        <v>#DIV/0!</v>
      </c>
      <c r="AF28" s="52" t="e">
        <f>X28/D28*1000</f>
        <v>#DIV/0!</v>
      </c>
      <c r="AG28" s="52" t="e">
        <f t="shared" si="21"/>
        <v>#DIV/0!</v>
      </c>
      <c r="AI28" s="2">
        <f>SUMIFS('OTV-广告位'!W:W,'OTV-广告位'!$R:$R,'OTT Media'!$C28,'OTV-广告位'!$Q:$Q,'OTV-广告位'!$Q$6)</f>
        <v>0</v>
      </c>
      <c r="AJ28" s="2">
        <f>SUMIFS('OTV-广告位'!X:X,'OTV-广告位'!$R:$R,'OTT Media'!$C28,'OTV-广告位'!$Q:$Q,'OTV-广告位'!$Q$6)</f>
        <v>0</v>
      </c>
      <c r="AK28" s="2">
        <f>SUMIFS('OTV-广告位'!Y:Y,'OTV-广告位'!$R:$R,'OTT Media'!$C28,'OTV-广告位'!$Q:$Q,'OTV-广告位'!$Q$6)</f>
        <v>0</v>
      </c>
      <c r="AL28" s="2">
        <f>SUMIFS('OTV-广告位'!Z:Z,'OTV-广告位'!$R:$R,'OTT Media'!$C28,'OTV-广告位'!$Q:$Q,'OTV-广告位'!$Q$6)</f>
        <v>0</v>
      </c>
      <c r="AM28" s="2">
        <f>SUMIFS('OTV-广告位'!AA:AA,'OTV-广告位'!$R:$R,'OTT Media'!$C28,'OTV-广告位'!$Q:$Q,'OTV-广告位'!$Q$6)</f>
        <v>0</v>
      </c>
      <c r="AN28" s="2">
        <f>SUMIFS('OTV-广告位'!AB:AB,'OTV-广告位'!$R:$R,'OTT Media'!$C28,'OTV-广告位'!$Q:$Q,'OTV-广告位'!$Q$6)</f>
        <v>0</v>
      </c>
    </row>
    <row r="29" spans="1:40" s="47" customFormat="1" ht="14.25" hidden="1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 spans="1:40" s="47" customFormat="1" ht="14.25" hidden="1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spans="1:40" s="47" customFormat="1" ht="14.25" hidden="1" customHeight="1">
      <c r="A31" s="49"/>
      <c r="B31" s="49"/>
      <c r="C31" s="49"/>
      <c r="D31" s="49"/>
      <c r="E31" s="49"/>
      <c r="F31" s="49"/>
      <c r="G31" s="49"/>
      <c r="H31" s="288" t="s">
        <v>111</v>
      </c>
      <c r="I31" s="288"/>
      <c r="J31" s="289" t="s">
        <v>162</v>
      </c>
      <c r="K31" s="289"/>
      <c r="L31" s="49"/>
      <c r="M31" s="49"/>
      <c r="N31" s="288" t="s">
        <v>111</v>
      </c>
      <c r="O31" s="288"/>
      <c r="P31" s="289" t="s">
        <v>162</v>
      </c>
      <c r="Q31" s="289"/>
      <c r="R31" s="49"/>
      <c r="S31" s="49"/>
      <c r="T31" s="49"/>
    </row>
    <row r="32" spans="1:40" s="47" customFormat="1" ht="49.5" hidden="1" customHeight="1">
      <c r="A32" s="5"/>
      <c r="B32" s="42" t="s">
        <v>132</v>
      </c>
      <c r="C32" s="41" t="s">
        <v>7</v>
      </c>
      <c r="D32" s="43" t="s">
        <v>9</v>
      </c>
      <c r="E32" s="43" t="s">
        <v>10</v>
      </c>
      <c r="F32" s="44" t="s">
        <v>24</v>
      </c>
      <c r="G32" s="45" t="s">
        <v>41</v>
      </c>
      <c r="H32" s="45" t="s">
        <v>40</v>
      </c>
      <c r="I32" s="45" t="s">
        <v>43</v>
      </c>
      <c r="J32" s="45" t="s">
        <v>40</v>
      </c>
      <c r="K32" s="45" t="s">
        <v>43</v>
      </c>
      <c r="L32" s="46" t="s">
        <v>60</v>
      </c>
      <c r="M32" s="46" t="s">
        <v>61</v>
      </c>
      <c r="N32" s="46" t="s">
        <v>63</v>
      </c>
      <c r="O32" s="46" t="s">
        <v>64</v>
      </c>
      <c r="P32" s="46" t="s">
        <v>63</v>
      </c>
      <c r="Q32" s="46" t="s">
        <v>64</v>
      </c>
      <c r="R32" s="54" t="s">
        <v>79</v>
      </c>
      <c r="S32" s="54" t="s">
        <v>80</v>
      </c>
      <c r="T32" s="54" t="s">
        <v>81</v>
      </c>
      <c r="U32" s="54" t="s">
        <v>91</v>
      </c>
      <c r="V32" s="54" t="s">
        <v>94</v>
      </c>
      <c r="W32" s="54" t="s">
        <v>95</v>
      </c>
      <c r="X32" s="54" t="s">
        <v>105</v>
      </c>
      <c r="Y32" s="54" t="s">
        <v>82</v>
      </c>
      <c r="Z32" s="54" t="s">
        <v>83</v>
      </c>
      <c r="AA32" s="54" t="s">
        <v>84</v>
      </c>
      <c r="AB32" s="54" t="s">
        <v>96</v>
      </c>
      <c r="AC32" s="54" t="s">
        <v>92</v>
      </c>
      <c r="AD32" s="54" t="s">
        <v>93</v>
      </c>
      <c r="AE32" s="53" t="s">
        <v>45</v>
      </c>
      <c r="AF32" s="53" t="s">
        <v>103</v>
      </c>
      <c r="AG32" s="53" t="s">
        <v>104</v>
      </c>
      <c r="AI32" s="55">
        <v>1</v>
      </c>
      <c r="AJ32" s="55">
        <v>2</v>
      </c>
      <c r="AK32" s="55">
        <v>3</v>
      </c>
      <c r="AL32" s="55">
        <v>4</v>
      </c>
      <c r="AM32" s="55">
        <v>5</v>
      </c>
      <c r="AN32" s="55" t="s">
        <v>90</v>
      </c>
    </row>
    <row r="33" spans="1:40" s="47" customFormat="1" ht="14.25" hidden="1" customHeight="1">
      <c r="A33" s="5"/>
      <c r="B33" s="49"/>
      <c r="C33" s="211" t="s">
        <v>113</v>
      </c>
      <c r="D33" s="2">
        <f>SUMIFS('OTV-广告位'!$AG:$AG,'OTV-广告位'!$AF:$AF,'OTT Media'!$C33,'OTV-广告位'!$AE:$AE,'OTV-广告位'!$AE$6)</f>
        <v>0</v>
      </c>
      <c r="E33" s="2">
        <f>SUMIFS(Spotplan!$F:$F,Spotplan!$B:$B,'OTT Media'!$C33,Spotplan!$A:$A,'OTT Media'!$B$32)</f>
        <v>31824000</v>
      </c>
      <c r="F33" s="27" t="str">
        <f>IF(D33=0,"-",D33/E33)</f>
        <v>-</v>
      </c>
      <c r="G33" s="2">
        <f>SUMIFS('OTV-广告位'!$AG:$AG,'OTV-广告位'!$AF:$AF,'OTT Media'!$C33,'OTV-广告位'!$AE:$AE,'OTV-广告位'!$AE$7)</f>
        <v>0</v>
      </c>
      <c r="H33" s="2">
        <f>SUMIFS('OTV-广告位'!$AG:$AG,'OTV-广告位'!$AF:$AF,'OTT Media'!$C33,'OTV-广告位'!$AE:$AE,$D$7)</f>
        <v>0</v>
      </c>
      <c r="I33" s="3" t="str">
        <f t="shared" ref="I33:I39" si="29">IF(H33=0,"-",H33/G33)</f>
        <v>-</v>
      </c>
      <c r="J33" s="2">
        <f>SUMIFS('OTV-广告位'!$AG:$AG,'OTV-广告位'!$AF:$AF,'OTT Media'!$C33,'OTV-广告位'!$AE:$AE,$J$31)</f>
        <v>0</v>
      </c>
      <c r="K33" s="3" t="str">
        <f t="shared" ref="K33:K39" si="30">IF(J33=0,"-",J33/G33)</f>
        <v>-</v>
      </c>
      <c r="L33" s="2">
        <f>SUMIFS('OTV-广告位'!$AI:$AI,'OTV-广告位'!$AF:$AF,'OTT Media'!$C33,'OTV-广告位'!$AE:$AE,'OTV-广告位'!$AE$6)</f>
        <v>0</v>
      </c>
      <c r="M33" s="2">
        <f>SUMIFS('OTV-广告位'!$AI:$AI,'OTV-广告位'!$AF:$AF,'OTT Media'!$C33,'OTV-广告位'!$B:$B,'OTV-广告位'!$AE$7)</f>
        <v>0</v>
      </c>
      <c r="N33" s="2">
        <f>SUMIFS('OTV-广告位'!$AI:$AI,'OTV-广告位'!$AF:$AF,'OTT Media'!$C33,'OTV-广告位'!$AE:$AE,$D$7)</f>
        <v>0</v>
      </c>
      <c r="O33" s="3" t="str">
        <f t="shared" ref="O33:O39" si="31">IF(N33=0,"-",N33/M33)</f>
        <v>-</v>
      </c>
      <c r="P33" s="2">
        <f>SUMIFS('OTV-广告位'!$AI:$AI,'OTV-广告位'!$AF:$AF,'OTT Media'!$C33,'OTV-广告位'!$AE:$AE,$P$31)</f>
        <v>0</v>
      </c>
      <c r="Q33" s="3" t="str">
        <f t="shared" ref="Q33:Q39" si="32">IF(P33=0,"-",P33/M33)</f>
        <v>-</v>
      </c>
      <c r="R33" s="2">
        <f>AI33</f>
        <v>0</v>
      </c>
      <c r="S33" s="2">
        <f t="shared" ref="S33:T36" si="33">AJ33</f>
        <v>0</v>
      </c>
      <c r="T33" s="2">
        <f t="shared" si="33"/>
        <v>0</v>
      </c>
      <c r="U33" s="2">
        <f>SUM(AL33:AN33)</f>
        <v>0</v>
      </c>
      <c r="V33" s="2">
        <f>SUMPRODUCT(AI$10:AM$10*AI33:AM33)+AN33*AM$10</f>
        <v>0</v>
      </c>
      <c r="W33" s="2">
        <f>D33-V33</f>
        <v>0</v>
      </c>
      <c r="X33" s="2">
        <f>SUMIFS('OTV-广告位'!AJ:AJ,'OTV-广告位'!$AF:$AF,'OTT Media'!$C33,'OTV-广告位'!$AE:$AE,$D$7)</f>
        <v>0</v>
      </c>
      <c r="Y33" s="4" t="e">
        <f>R33/$L33</f>
        <v>#DIV/0!</v>
      </c>
      <c r="Z33" s="4" t="e">
        <f>S33/$L33</f>
        <v>#DIV/0!</v>
      </c>
      <c r="AA33" s="4" t="e">
        <f>T33/$L33</f>
        <v>#DIV/0!</v>
      </c>
      <c r="AB33" s="4" t="e">
        <f>U33/$L33</f>
        <v>#DIV/0!</v>
      </c>
      <c r="AC33" s="4" t="e">
        <f>V33/$D33</f>
        <v>#DIV/0!</v>
      </c>
      <c r="AD33" s="4" t="e">
        <f>W33/$D33</f>
        <v>#DIV/0!</v>
      </c>
      <c r="AE33" s="52" t="e">
        <f t="shared" ref="AE33:AE39" si="34">X33/D33*1000</f>
        <v>#DIV/0!</v>
      </c>
      <c r="AF33" s="24">
        <f>SUMIFS(Cost!$C:$C,Cost!$A:$A,'OTT Media'!$B$32,Cost!$B:$B,'OTT Media'!$C33)</f>
        <v>680456.48000000021</v>
      </c>
      <c r="AG33" s="52" t="e">
        <f t="shared" ref="AG33:AG39" si="35">AF33/X33</f>
        <v>#DIV/0!</v>
      </c>
      <c r="AI33" s="2">
        <f>SUMIFS('OTV-广告位'!AK:AK,'OTV-广告位'!$AF:$AF,'OTT Media'!$C33,'OTV-广告位'!$AE:$AE,'OTV-广告位'!$AE$6)</f>
        <v>0</v>
      </c>
      <c r="AJ33" s="2">
        <f>SUMIFS('OTV-广告位'!AL:AL,'OTV-广告位'!$AF:$AF,'OTT Media'!$C33,'OTV-广告位'!$AE:$AE,'OTV-广告位'!$AE$6)</f>
        <v>0</v>
      </c>
      <c r="AK33" s="2">
        <f>SUMIFS('OTV-广告位'!AM:AM,'OTV-广告位'!$AF:$AF,'OTT Media'!$C33,'OTV-广告位'!$AE:$AE,'OTV-广告位'!$AE$6)</f>
        <v>0</v>
      </c>
      <c r="AL33" s="2">
        <f>SUMIFS('OTV-广告位'!AN:AN,'OTV-广告位'!$AF:$AF,'OTT Media'!$C33,'OTV-广告位'!$AE:$AE,'OTV-广告位'!$AE$6)</f>
        <v>0</v>
      </c>
      <c r="AM33" s="2">
        <f>SUMIFS('OTV-广告位'!AO:AO,'OTV-广告位'!$AF:$AF,'OTT Media'!$C33,'OTV-广告位'!$AE:$AE,'OTV-广告位'!$AE$6)</f>
        <v>0</v>
      </c>
      <c r="AN33" s="2">
        <f>SUMIFS('OTV-广告位'!AP:AP,'OTV-广告位'!$AF:$AF,'OTT Media'!$C33,'OTV-广告位'!$AE:$AE,'OTV-广告位'!$AE$6)</f>
        <v>0</v>
      </c>
    </row>
    <row r="34" spans="1:40" s="47" customFormat="1" ht="14.25" hidden="1" customHeight="1">
      <c r="A34" s="5"/>
      <c r="B34" s="49"/>
      <c r="C34" s="211" t="s">
        <v>38</v>
      </c>
      <c r="D34" s="2">
        <f>SUMIFS('OTV-广告位'!$AG:$AG,'OTV-广告位'!$AF:$AF,'OTT Media'!$C34,'OTV-广告位'!$AE:$AE,'OTV-广告位'!$AE$6)</f>
        <v>0</v>
      </c>
      <c r="E34" s="2">
        <f>SUMIFS(Spotplan!$F:$F,Spotplan!$B:$B,'OTT Media'!$C34,Spotplan!$A:$A,'OTT Media'!$B$32)</f>
        <v>26448000</v>
      </c>
      <c r="F34" s="27" t="str">
        <f t="shared" ref="F34:F39" si="36">IF(D34=0,"-",D34/E34)</f>
        <v>-</v>
      </c>
      <c r="G34" s="2">
        <f>SUMIFS('OTV-广告位'!$AG:$AG,'OTV-广告位'!$AF:$AF,'OTT Media'!$C34,'OTV-广告位'!$AE:$AE,'OTV-广告位'!$AE$7)</f>
        <v>0</v>
      </c>
      <c r="H34" s="2">
        <f>SUMIFS('OTV-广告位'!$AG:$AG,'OTV-广告位'!$AF:$AF,'OTT Media'!$C34,'OTV-广告位'!$AE:$AE,$D$7)</f>
        <v>0</v>
      </c>
      <c r="I34" s="3" t="str">
        <f t="shared" si="29"/>
        <v>-</v>
      </c>
      <c r="J34" s="2">
        <f>SUMIFS('OTV-广告位'!$AG:$AG,'OTV-广告位'!$AF:$AF,'OTT Media'!$C34,'OTV-广告位'!$AE:$AE,$J$31)</f>
        <v>0</v>
      </c>
      <c r="K34" s="3" t="str">
        <f t="shared" si="30"/>
        <v>-</v>
      </c>
      <c r="L34" s="2">
        <f>SUMIFS('OTV-广告位'!$AI:$AI,'OTV-广告位'!$AF:$AF,'OTT Media'!$C34,'OTV-广告位'!$AE:$AE,'OTV-广告位'!$AE$6)</f>
        <v>0</v>
      </c>
      <c r="M34" s="2">
        <f>SUMIFS('OTV-广告位'!$AI:$AI,'OTV-广告位'!$AF:$AF,'OTT Media'!$C34,'OTV-广告位'!$B:$B,'OTV-广告位'!$AE$7)</f>
        <v>0</v>
      </c>
      <c r="N34" s="2">
        <f>SUMIFS('OTV-广告位'!$AI:$AI,'OTV-广告位'!$AF:$AF,'OTT Media'!$C34,'OTV-广告位'!$AE:$AE,$D$7)</f>
        <v>0</v>
      </c>
      <c r="O34" s="3" t="str">
        <f t="shared" si="31"/>
        <v>-</v>
      </c>
      <c r="P34" s="2">
        <f>SUMIFS('OTV-广告位'!$AI:$AI,'OTV-广告位'!$AF:$AF,'OTT Media'!$C34,'OTV-广告位'!$AE:$AE,$P$31)</f>
        <v>0</v>
      </c>
      <c r="Q34" s="3" t="str">
        <f t="shared" si="32"/>
        <v>-</v>
      </c>
      <c r="R34" s="2">
        <f t="shared" ref="R34:R36" si="37">AI34</f>
        <v>0</v>
      </c>
      <c r="S34" s="2">
        <f t="shared" si="33"/>
        <v>0</v>
      </c>
      <c r="T34" s="2">
        <f t="shared" si="33"/>
        <v>0</v>
      </c>
      <c r="U34" s="2">
        <f t="shared" ref="U34:U35" si="38">SUM(AL34:AN34)</f>
        <v>0</v>
      </c>
      <c r="V34" s="2">
        <f t="shared" ref="V34:V36" si="39">SUMPRODUCT(AI$10:AM$10*AI34:AM34)+AN34*AM$10</f>
        <v>0</v>
      </c>
      <c r="W34" s="2">
        <f>D34-V34</f>
        <v>0</v>
      </c>
      <c r="X34" s="2">
        <f>SUMIFS('OTV-广告位'!AJ:AJ,'OTV-广告位'!$AF:$AF,'OTT Media'!$C34,'OTV-广告位'!$AE:$AE,$D$7)</f>
        <v>0</v>
      </c>
      <c r="Y34" s="4" t="e">
        <f t="shared" ref="Y34:AD39" si="40">R34/$L34</f>
        <v>#DIV/0!</v>
      </c>
      <c r="Z34" s="4" t="e">
        <f t="shared" si="40"/>
        <v>#DIV/0!</v>
      </c>
      <c r="AA34" s="4" t="e">
        <f t="shared" si="40"/>
        <v>#DIV/0!</v>
      </c>
      <c r="AB34" s="4" t="e">
        <f t="shared" si="40"/>
        <v>#DIV/0!</v>
      </c>
      <c r="AC34" s="4" t="e">
        <f t="shared" ref="AC34:AD36" si="41">V34/$D34</f>
        <v>#DIV/0!</v>
      </c>
      <c r="AD34" s="4" t="e">
        <f t="shared" si="41"/>
        <v>#DIV/0!</v>
      </c>
      <c r="AE34" s="52" t="e">
        <f t="shared" si="34"/>
        <v>#DIV/0!</v>
      </c>
      <c r="AF34" s="24">
        <f>SUMIFS(Cost!$C:$C,Cost!$A:$A,'OTT Media'!$B$32,Cost!$B:$B,'OTT Media'!$C34)</f>
        <v>404658.76592399995</v>
      </c>
      <c r="AG34" s="52" t="e">
        <f t="shared" si="35"/>
        <v>#DIV/0!</v>
      </c>
      <c r="AI34" s="2">
        <f>SUMIFS('OTV-广告位'!AK:AK,'OTV-广告位'!$AF:$AF,'OTT Media'!$C34,'OTV-广告位'!$AE:$AE,'OTV-广告位'!$AE$6)</f>
        <v>0</v>
      </c>
      <c r="AJ34" s="2">
        <f>SUMIFS('OTV-广告位'!AL:AL,'OTV-广告位'!$AF:$AF,'OTT Media'!$C34,'OTV-广告位'!$AE:$AE,'OTV-广告位'!$AE$6)</f>
        <v>0</v>
      </c>
      <c r="AK34" s="2">
        <f>SUMIFS('OTV-广告位'!AM:AM,'OTV-广告位'!$AF:$AF,'OTT Media'!$C34,'OTV-广告位'!$AE:$AE,'OTV-广告位'!$AE$6)</f>
        <v>0</v>
      </c>
      <c r="AL34" s="2">
        <f>SUMIFS('OTV-广告位'!AN:AN,'OTV-广告位'!$AF:$AF,'OTT Media'!$C34,'OTV-广告位'!$AE:$AE,'OTV-广告位'!$AE$6)</f>
        <v>0</v>
      </c>
      <c r="AM34" s="2">
        <f>SUMIFS('OTV-广告位'!AO:AO,'OTV-广告位'!$AF:$AF,'OTT Media'!$C34,'OTV-广告位'!$AE:$AE,'OTV-广告位'!$AE$6)</f>
        <v>0</v>
      </c>
      <c r="AN34" s="2">
        <f>SUMIFS('OTV-广告位'!AP:AP,'OTV-广告位'!$AF:$AF,'OTT Media'!$C34,'OTV-广告位'!$AE:$AE,'OTV-广告位'!$AE$6)</f>
        <v>0</v>
      </c>
    </row>
    <row r="35" spans="1:40" s="47" customFormat="1" ht="14.25" hidden="1" customHeight="1">
      <c r="A35" s="5"/>
      <c r="B35" s="49"/>
      <c r="C35" s="211" t="s">
        <v>36</v>
      </c>
      <c r="D35" s="2">
        <f>SUMIFS('OTV-广告位'!$AG:$AG,'OTV-广告位'!$AF:$AF,'OTT Media'!$C35,'OTV-广告位'!$AE:$AE,'OTV-广告位'!$AE$6)</f>
        <v>0</v>
      </c>
      <c r="E35" s="2">
        <f>SUMIFS(Spotplan!$F:$F,Spotplan!$B:$B,'OTT Media'!$C35,Spotplan!$A:$A,'OTT Media'!$B$32)</f>
        <v>6672000</v>
      </c>
      <c r="F35" s="27" t="str">
        <f t="shared" si="36"/>
        <v>-</v>
      </c>
      <c r="G35" s="2">
        <f>SUMIFS('OTV-广告位'!$AG:$AG,'OTV-广告位'!$AF:$AF,'OTT Media'!$C35,'OTV-广告位'!$AE:$AE,'OTV-广告位'!$AE$7)</f>
        <v>0</v>
      </c>
      <c r="H35" s="2">
        <f>SUMIFS('OTV-广告位'!$AG:$AG,'OTV-广告位'!$AF:$AF,'OTT Media'!$C35,'OTV-广告位'!$AE:$AE,$D$7)</f>
        <v>0</v>
      </c>
      <c r="I35" s="3" t="str">
        <f t="shared" si="29"/>
        <v>-</v>
      </c>
      <c r="J35" s="2">
        <f>SUMIFS('OTV-广告位'!$AG:$AG,'OTV-广告位'!$AF:$AF,'OTT Media'!$C35,'OTV-广告位'!$AE:$AE,$J$31)</f>
        <v>0</v>
      </c>
      <c r="K35" s="3" t="str">
        <f t="shared" si="30"/>
        <v>-</v>
      </c>
      <c r="L35" s="2">
        <f>SUMIFS('OTV-广告位'!$AI:$AI,'OTV-广告位'!$AF:$AF,'OTT Media'!$C35,'OTV-广告位'!$AE:$AE,'OTV-广告位'!$AE$6)</f>
        <v>0</v>
      </c>
      <c r="M35" s="2">
        <f>SUMIFS('OTV-广告位'!$AI:$AI,'OTV-广告位'!$AF:$AF,'OTT Media'!$C35,'OTV-广告位'!$B:$B,'OTV-广告位'!$AE$7)</f>
        <v>0</v>
      </c>
      <c r="N35" s="2">
        <f>SUMIFS('OTV-广告位'!$AI:$AI,'OTV-广告位'!$AF:$AF,'OTT Media'!$C35,'OTV-广告位'!$AE:$AE,$D$7)</f>
        <v>0</v>
      </c>
      <c r="O35" s="3" t="str">
        <f t="shared" si="31"/>
        <v>-</v>
      </c>
      <c r="P35" s="2">
        <f>SUMIFS('OTV-广告位'!$AI:$AI,'OTV-广告位'!$AF:$AF,'OTT Media'!$C35,'OTV-广告位'!$AE:$AE,$P$31)</f>
        <v>0</v>
      </c>
      <c r="Q35" s="3" t="str">
        <f t="shared" si="32"/>
        <v>-</v>
      </c>
      <c r="R35" s="2">
        <f t="shared" si="37"/>
        <v>0</v>
      </c>
      <c r="S35" s="2">
        <f t="shared" si="33"/>
        <v>0</v>
      </c>
      <c r="T35" s="2">
        <f t="shared" si="33"/>
        <v>0</v>
      </c>
      <c r="U35" s="2">
        <f t="shared" si="38"/>
        <v>0</v>
      </c>
      <c r="V35" s="2">
        <f t="shared" si="39"/>
        <v>0</v>
      </c>
      <c r="W35" s="2">
        <f>D35-V35</f>
        <v>0</v>
      </c>
      <c r="X35" s="2">
        <f>SUMIFS('OTV-广告位'!AJ:AJ,'OTV-广告位'!$AF:$AF,'OTT Media'!$C35,'OTV-广告位'!$AE:$AE,$D$7)</f>
        <v>0</v>
      </c>
      <c r="Y35" s="4" t="e">
        <f t="shared" si="40"/>
        <v>#DIV/0!</v>
      </c>
      <c r="Z35" s="4" t="e">
        <f t="shared" si="40"/>
        <v>#DIV/0!</v>
      </c>
      <c r="AA35" s="4" t="e">
        <f t="shared" si="40"/>
        <v>#DIV/0!</v>
      </c>
      <c r="AB35" s="4" t="e">
        <f t="shared" si="40"/>
        <v>#DIV/0!</v>
      </c>
      <c r="AC35" s="4" t="e">
        <f t="shared" si="41"/>
        <v>#DIV/0!</v>
      </c>
      <c r="AD35" s="4" t="e">
        <f t="shared" si="41"/>
        <v>#DIV/0!</v>
      </c>
      <c r="AE35" s="52" t="e">
        <f t="shared" si="34"/>
        <v>#DIV/0!</v>
      </c>
      <c r="AF35" s="24">
        <f>SUMIFS(Cost!$C:$C,Cost!$A:$A,'OTT Media'!$B$32,Cost!$B:$B,'OTT Media'!$C35)</f>
        <v>163870.10482499999</v>
      </c>
      <c r="AG35" s="52" t="e">
        <f t="shared" si="35"/>
        <v>#DIV/0!</v>
      </c>
      <c r="AI35" s="2">
        <f>SUMIFS('OTV-广告位'!AK:AK,'OTV-广告位'!$AF:$AF,'OTT Media'!$C35,'OTV-广告位'!$AE:$AE,'OTV-广告位'!$AE$6)</f>
        <v>0</v>
      </c>
      <c r="AJ35" s="2">
        <f>SUMIFS('OTV-广告位'!AL:AL,'OTV-广告位'!$AF:$AF,'OTT Media'!$C35,'OTV-广告位'!$AE:$AE,'OTV-广告位'!$AE$6)</f>
        <v>0</v>
      </c>
      <c r="AK35" s="2">
        <f>SUMIFS('OTV-广告位'!AM:AM,'OTV-广告位'!$AF:$AF,'OTT Media'!$C35,'OTV-广告位'!$AE:$AE,'OTV-广告位'!$AE$6)</f>
        <v>0</v>
      </c>
      <c r="AL35" s="2">
        <f>SUMIFS('OTV-广告位'!AN:AN,'OTV-广告位'!$AF:$AF,'OTT Media'!$C35,'OTV-广告位'!$AE:$AE,'OTV-广告位'!$AE$6)</f>
        <v>0</v>
      </c>
      <c r="AM35" s="2">
        <f>SUMIFS('OTV-广告位'!AO:AO,'OTV-广告位'!$AF:$AF,'OTT Media'!$C35,'OTV-广告位'!$AE:$AE,'OTV-广告位'!$AE$6)</f>
        <v>0</v>
      </c>
      <c r="AN35" s="2">
        <f>SUMIFS('OTV-广告位'!AP:AP,'OTV-广告位'!$AF:$AF,'OTT Media'!$C35,'OTV-广告位'!$AE:$AE,'OTV-广告位'!$AE$6)</f>
        <v>0</v>
      </c>
    </row>
    <row r="36" spans="1:40" s="47" customFormat="1" ht="14.25" hidden="1" customHeight="1">
      <c r="A36" s="5"/>
      <c r="B36" s="49"/>
      <c r="C36" s="211" t="s">
        <v>192</v>
      </c>
      <c r="D36" s="2">
        <f>SUMIFS('OTV-广告位'!$AG:$AG,'OTV-广告位'!$AF:$AF,'OTT Media'!$C36,'OTV-广告位'!$AE:$AE,'OTV-广告位'!$AE$6)</f>
        <v>0</v>
      </c>
      <c r="E36" s="2">
        <f>SUMIFS(Spotplan!$F:$F,Spotplan!$B:$B,'OTT Media'!$C36,Spotplan!$A:$A,'OTT Media'!$B$32)</f>
        <v>0</v>
      </c>
      <c r="F36" s="27" t="str">
        <f t="shared" si="36"/>
        <v>-</v>
      </c>
      <c r="G36" s="2">
        <f>SUMIFS('OTV-广告位'!$AG:$AG,'OTV-广告位'!$AF:$AF,'OTT Media'!$C36,'OTV-广告位'!$AE:$AE,'OTV-广告位'!$AE$7)</f>
        <v>0</v>
      </c>
      <c r="H36" s="2">
        <f>SUMIFS('OTV-广告位'!$AG:$AG,'OTV-广告位'!$AF:$AF,'OTT Media'!$C36,'OTV-广告位'!$AE:$AE,$D$7)</f>
        <v>0</v>
      </c>
      <c r="I36" s="3" t="str">
        <f t="shared" si="29"/>
        <v>-</v>
      </c>
      <c r="J36" s="2">
        <f>SUMIFS('OTV-广告位'!$AG:$AG,'OTV-广告位'!$AF:$AF,'OTT Media'!$C36,'OTV-广告位'!$AE:$AE,$J$31)</f>
        <v>0</v>
      </c>
      <c r="K36" s="3" t="str">
        <f t="shared" si="30"/>
        <v>-</v>
      </c>
      <c r="L36" s="2">
        <f>SUMIFS('OTV-广告位'!$AI:$AI,'OTV-广告位'!$AF:$AF,'OTT Media'!$C36,'OTV-广告位'!$AE:$AE,'OTV-广告位'!$AE$6)</f>
        <v>0</v>
      </c>
      <c r="M36" s="2">
        <f>SUMIFS('OTV-广告位'!$AI:$AI,'OTV-广告位'!$AF:$AF,'OTT Media'!$C36,'OTV-广告位'!$B:$B,'OTV-广告位'!$AE$7)</f>
        <v>0</v>
      </c>
      <c r="N36" s="2">
        <f>SUMIFS('OTV-广告位'!$AI:$AI,'OTV-广告位'!$AF:$AF,'OTT Media'!$C36,'OTV-广告位'!$AE:$AE,$D$7)</f>
        <v>0</v>
      </c>
      <c r="O36" s="3" t="str">
        <f t="shared" si="31"/>
        <v>-</v>
      </c>
      <c r="P36" s="2">
        <f>SUMIFS('OTV-广告位'!$AI:$AI,'OTV-广告位'!$AF:$AF,'OTT Media'!$C36,'OTV-广告位'!$AE:$AE,$P$31)</f>
        <v>0</v>
      </c>
      <c r="Q36" s="3" t="str">
        <f t="shared" si="32"/>
        <v>-</v>
      </c>
      <c r="R36" s="2">
        <f t="shared" si="37"/>
        <v>0</v>
      </c>
      <c r="S36" s="2">
        <f t="shared" si="33"/>
        <v>0</v>
      </c>
      <c r="T36" s="2">
        <f t="shared" si="33"/>
        <v>0</v>
      </c>
      <c r="U36" s="2">
        <f t="shared" ref="U36" si="42">SUM(AL36:AN36)</f>
        <v>0</v>
      </c>
      <c r="V36" s="2">
        <f t="shared" si="39"/>
        <v>0</v>
      </c>
      <c r="W36" s="2">
        <f>D36-V36</f>
        <v>0</v>
      </c>
      <c r="X36" s="2">
        <f>SUMIFS('OTV-广告位'!AJ:AJ,'OTV-广告位'!$AF:$AF,'OTT Media'!$C36,'OTV-广告位'!$AE:$AE,$D$7)</f>
        <v>0</v>
      </c>
      <c r="Y36" s="4" t="e">
        <f t="shared" si="40"/>
        <v>#DIV/0!</v>
      </c>
      <c r="Z36" s="4" t="e">
        <f t="shared" si="40"/>
        <v>#DIV/0!</v>
      </c>
      <c r="AA36" s="4" t="e">
        <f t="shared" si="40"/>
        <v>#DIV/0!</v>
      </c>
      <c r="AB36" s="4" t="e">
        <f t="shared" si="40"/>
        <v>#DIV/0!</v>
      </c>
      <c r="AC36" s="4" t="e">
        <f t="shared" si="41"/>
        <v>#DIV/0!</v>
      </c>
      <c r="AD36" s="4" t="e">
        <f t="shared" si="41"/>
        <v>#DIV/0!</v>
      </c>
      <c r="AE36" s="52" t="e">
        <f t="shared" si="34"/>
        <v>#DIV/0!</v>
      </c>
      <c r="AF36" s="52"/>
      <c r="AG36" s="52" t="e">
        <f t="shared" si="35"/>
        <v>#DIV/0!</v>
      </c>
      <c r="AI36" s="2">
        <f>SUMIFS('OTV-广告位'!AK:AK,'OTV-广告位'!$AF:$AF,'OTT Media'!$C36,'OTV-广告位'!$AE:$AE,'OTV-广告位'!$AE$6)</f>
        <v>0</v>
      </c>
      <c r="AJ36" s="2">
        <f>SUMIFS('OTV-广告位'!AL:AL,'OTV-广告位'!$AF:$AF,'OTT Media'!$C36,'OTV-广告位'!$AE:$AE,'OTV-广告位'!$AE$6)</f>
        <v>0</v>
      </c>
      <c r="AK36" s="2">
        <f>SUMIFS('OTV-广告位'!AM:AM,'OTV-广告位'!$AF:$AF,'OTT Media'!$C36,'OTV-广告位'!$AE:$AE,'OTV-广告位'!$AE$6)</f>
        <v>0</v>
      </c>
      <c r="AL36" s="2">
        <f>SUMIFS('OTV-广告位'!AN:AN,'OTV-广告位'!$AF:$AF,'OTT Media'!$C36,'OTV-广告位'!$AE:$AE,'OTV-广告位'!$AE$6)</f>
        <v>0</v>
      </c>
      <c r="AM36" s="2">
        <f>SUMIFS('OTV-广告位'!AO:AO,'OTV-广告位'!$AF:$AF,'OTT Media'!$C36,'OTV-广告位'!$AE:$AE,'OTV-广告位'!$AE$6)</f>
        <v>0</v>
      </c>
      <c r="AN36" s="2">
        <f>SUMIFS('OTV-广告位'!AP:AP,'OTV-广告位'!$AF:$AF,'OTT Media'!$C36,'OTV-广告位'!$AE:$AE,'OTV-广告位'!$AE$6)</f>
        <v>0</v>
      </c>
    </row>
    <row r="37" spans="1:40" s="47" customFormat="1" ht="14.25" hidden="1" customHeight="1">
      <c r="A37" s="49"/>
      <c r="B37" s="49"/>
      <c r="C37" s="211" t="s">
        <v>193</v>
      </c>
      <c r="D37" s="2">
        <f>SUMIFS('OTV-广告位'!$AG:$AG,'OTV-广告位'!$AF:$AF,'OTT Media'!$C37,'OTV-广告位'!$AE:$AE,'OTV-广告位'!$AE$6)</f>
        <v>0</v>
      </c>
      <c r="E37" s="2">
        <f>SUMIFS(Spotplan!$F:$F,Spotplan!$B:$B,'OTT Media'!$C37,Spotplan!$A:$A,'OTT Media'!$B$32)</f>
        <v>0</v>
      </c>
      <c r="F37" s="27" t="str">
        <f t="shared" si="36"/>
        <v>-</v>
      </c>
      <c r="G37" s="2">
        <f>SUMIFS('OTV-广告位'!$AG:$AG,'OTV-广告位'!$AF:$AF,'OTT Media'!$C37,'OTV-广告位'!$AE:$AE,'OTV-广告位'!$AE$7)</f>
        <v>0</v>
      </c>
      <c r="H37" s="2">
        <f>SUMIFS('OTV-广告位'!$AG:$AG,'OTV-广告位'!$AF:$AF,'OTT Media'!$C37,'OTV-广告位'!$AE:$AE,$D$7)</f>
        <v>0</v>
      </c>
      <c r="I37" s="3" t="str">
        <f t="shared" si="29"/>
        <v>-</v>
      </c>
      <c r="J37" s="2">
        <f>SUMIFS('OTV-广告位'!$AG:$AG,'OTV-广告位'!$AF:$AF,'OTT Media'!$C37,'OTV-广告位'!$AE:$AE,$J$31)</f>
        <v>0</v>
      </c>
      <c r="K37" s="3" t="str">
        <f t="shared" si="30"/>
        <v>-</v>
      </c>
      <c r="L37" s="2">
        <f>SUMIFS('OTV-广告位'!$AI:$AI,'OTV-广告位'!$AF:$AF,'OTT Media'!$C37,'OTV-广告位'!$AE:$AE,'OTV-广告位'!$AE$6)</f>
        <v>0</v>
      </c>
      <c r="M37" s="2">
        <f>SUMIFS('OTV-广告位'!$AI:$AI,'OTV-广告位'!$AF:$AF,'OTT Media'!$C37,'OTV-广告位'!$B:$B,'OTV-广告位'!$AE$7)</f>
        <v>0</v>
      </c>
      <c r="N37" s="2">
        <f>SUMIFS('OTV-广告位'!$AI:$AI,'OTV-广告位'!$AF:$AF,'OTT Media'!$C37,'OTV-广告位'!$AE:$AE,$D$7)</f>
        <v>0</v>
      </c>
      <c r="O37" s="3" t="str">
        <f t="shared" si="31"/>
        <v>-</v>
      </c>
      <c r="P37" s="2">
        <f>SUMIFS('OTV-广告位'!$AI:$AI,'OTV-广告位'!$AF:$AF,'OTT Media'!$C37,'OTV-广告位'!$AE:$AE,$P$31)</f>
        <v>0</v>
      </c>
      <c r="Q37" s="3" t="str">
        <f t="shared" si="32"/>
        <v>-</v>
      </c>
      <c r="R37" s="2">
        <f>SUMIFS('OTV-广告位'!AK:AK,'OTV-广告位'!$C:$C,'OTT Media'!$B37,'OTV-广告位'!$B:$B,'OTV-广告位'!$B$6)-SUMIFS('OTV-广告位'!AL:AL,'OTV-广告位'!$C:$C,'OTT Media'!$B37,'OTV-广告位'!$B:$B,'OTV-广告位'!$B$6)</f>
        <v>0</v>
      </c>
      <c r="S37" s="2">
        <f>SUMIFS('OTV-广告位'!AL:AL,'OTV-广告位'!$C:$C,'OTT Media'!$B37,'OTV-广告位'!$B:$B,'OTV-广告位'!$B$6)-SUMIFS('OTV-广告位'!AM:AM,'OTV-广告位'!$C:$C,'OTT Media'!$B37,'OTV-广告位'!$B:$B,'OTV-广告位'!$B$6)</f>
        <v>0</v>
      </c>
      <c r="T37" s="2">
        <f>SUMIFS('OTV-广告位'!AM:AM,'OTV-广告位'!$C:$C,'OTT Media'!$B37,'OTV-广告位'!$B:$B,'OTV-广告位'!$B$6)-SUMIFS('OTV-广告位'!AN:AN,'OTV-广告位'!$C:$C,'OTT Media'!$B37,'OTV-广告位'!$B:$B,'OTV-广告位'!$B$6)</f>
        <v>0</v>
      </c>
      <c r="U37" s="2">
        <f>SUMIFS('OTV-广告位'!AN:AN,'OTV-广告位'!$C:$C,'OTT Media'!$B37,'OTV-广告位'!$B:$B,'OTV-广告位'!$B$6)-SUMIFS('OTV-广告位'!AO:AO,'OTV-广告位'!$C:$C,'OTT Media'!$B37,'OTV-广告位'!$B:$B,'OTV-广告位'!$B$6)</f>
        <v>0</v>
      </c>
      <c r="V37" s="2" t="e">
        <f>#REF!*#REF!+#REF!*#REF!+#REF!*#REF!+#REF!*#REF!+#REF!*#REF!+AN37*#REF!</f>
        <v>#REF!</v>
      </c>
      <c r="W37" s="2" t="e">
        <f>$D37-SUMPRODUCT(#REF!*#REF!)-AN37*#REF!</f>
        <v>#REF!</v>
      </c>
      <c r="X37" s="2">
        <f>SUMIFS('OTV-广告位'!AJ:AJ,'OTV-广告位'!$AF:$AF,'OTT Media'!$C37,'OTV-广告位'!$AE:$AE,$D$7)</f>
        <v>0</v>
      </c>
      <c r="Y37" s="3" t="e">
        <f t="shared" si="40"/>
        <v>#DIV/0!</v>
      </c>
      <c r="Z37" s="3" t="e">
        <f t="shared" si="40"/>
        <v>#DIV/0!</v>
      </c>
      <c r="AA37" s="3" t="e">
        <f t="shared" si="40"/>
        <v>#DIV/0!</v>
      </c>
      <c r="AB37" s="3" t="e">
        <f t="shared" si="40"/>
        <v>#DIV/0!</v>
      </c>
      <c r="AC37" s="3" t="e">
        <f t="shared" si="40"/>
        <v>#REF!</v>
      </c>
      <c r="AD37" s="3" t="e">
        <f t="shared" si="40"/>
        <v>#REF!</v>
      </c>
      <c r="AE37" s="52" t="e">
        <f t="shared" si="34"/>
        <v>#DIV/0!</v>
      </c>
      <c r="AF37" s="52" t="e">
        <f>X37/D37*1000</f>
        <v>#DIV/0!</v>
      </c>
      <c r="AG37" s="52" t="e">
        <f t="shared" si="35"/>
        <v>#DIV/0!</v>
      </c>
      <c r="AI37" s="2">
        <f>SUMIFS('OTV-广告位'!AK:AK,'OTV-广告位'!$AF:$AF,'OTT Media'!$C37,'OTV-广告位'!$AE:$AE,'OTV-广告位'!$AE$6)</f>
        <v>0</v>
      </c>
      <c r="AJ37" s="2">
        <f>SUMIFS('OTV-广告位'!AL:AL,'OTV-广告位'!$AF:$AF,'OTT Media'!$C37,'OTV-广告位'!$AE:$AE,'OTV-广告位'!$AE$6)</f>
        <v>0</v>
      </c>
      <c r="AK37" s="2">
        <f>SUMIFS('OTV-广告位'!AM:AM,'OTV-广告位'!$AF:$AF,'OTT Media'!$C37,'OTV-广告位'!$AE:$AE,'OTV-广告位'!$AE$6)</f>
        <v>0</v>
      </c>
      <c r="AL37" s="2">
        <f>SUMIFS('OTV-广告位'!AN:AN,'OTV-广告位'!$AF:$AF,'OTT Media'!$C37,'OTV-广告位'!$AE:$AE,'OTV-广告位'!$AE$6)</f>
        <v>0</v>
      </c>
      <c r="AM37" s="2">
        <f>SUMIFS('OTV-广告位'!AO:AO,'OTV-广告位'!$AF:$AF,'OTT Media'!$C37,'OTV-广告位'!$AE:$AE,'OTV-广告位'!$AE$6)</f>
        <v>0</v>
      </c>
      <c r="AN37" s="2">
        <f>SUMIFS('OTV-广告位'!AP:AP,'OTV-广告位'!$AF:$AF,'OTT Media'!$C37,'OTV-广告位'!$AE:$AE,'OTV-广告位'!$AE$6)</f>
        <v>0</v>
      </c>
    </row>
    <row r="38" spans="1:40" s="47" customFormat="1" ht="14.25" hidden="1" customHeight="1">
      <c r="A38" s="49"/>
      <c r="B38" s="49"/>
      <c r="C38" s="211"/>
      <c r="D38" s="2">
        <f>SUMIFS('OTV-广告位'!$AG:$AG,'OTV-广告位'!$AF:$AF,'OTT Media'!$C38,'OTV-广告位'!$AE:$AE,'OTV-广告位'!$AE$6)</f>
        <v>0</v>
      </c>
      <c r="E38" s="2">
        <f>SUMIFS(Spotplan!$F:$F,Spotplan!$B:$B,'OTT Media'!$C38,Spotplan!$A:$A,'OTT Media'!$B$32)</f>
        <v>0</v>
      </c>
      <c r="F38" s="27" t="str">
        <f t="shared" si="36"/>
        <v>-</v>
      </c>
      <c r="G38" s="2">
        <f>SUMIFS('OTV-广告位'!$AG:$AG,'OTV-广告位'!$AF:$AF,'OTT Media'!$C38,'OTV-广告位'!$AE:$AE,'OTV-广告位'!$AE$7)</f>
        <v>0</v>
      </c>
      <c r="H38" s="2">
        <f>SUMIFS('OTV-广告位'!$AG:$AG,'OTV-广告位'!$AF:$AF,'OTT Media'!$C38,'OTV-广告位'!$AE:$AE,$D$7)</f>
        <v>0</v>
      </c>
      <c r="I38" s="3" t="str">
        <f t="shared" si="29"/>
        <v>-</v>
      </c>
      <c r="J38" s="2">
        <f>SUMIFS('OTV-广告位'!$AG:$AG,'OTV-广告位'!$AF:$AF,'OTT Media'!$C38,'OTV-广告位'!$AE:$AE,$J$31)</f>
        <v>0</v>
      </c>
      <c r="K38" s="3" t="str">
        <f t="shared" si="30"/>
        <v>-</v>
      </c>
      <c r="L38" s="2">
        <f>SUMIFS('OTV-广告位'!$AI:$AI,'OTV-广告位'!$AF:$AF,'OTT Media'!$C38,'OTV-广告位'!$AE:$AE,'OTV-广告位'!$AE$6)</f>
        <v>0</v>
      </c>
      <c r="M38" s="2">
        <f>SUMIFS('OTV-广告位'!$AI:$AI,'OTV-广告位'!$AF:$AF,'OTT Media'!$C38,'OTV-广告位'!$B:$B,'OTV-广告位'!$AE$7)</f>
        <v>0</v>
      </c>
      <c r="N38" s="2">
        <f>SUMIFS('OTV-广告位'!$AI:$AI,'OTV-广告位'!$AF:$AF,'OTT Media'!$C38,'OTV-广告位'!$AE:$AE,$D$7)</f>
        <v>0</v>
      </c>
      <c r="O38" s="3" t="str">
        <f t="shared" si="31"/>
        <v>-</v>
      </c>
      <c r="P38" s="2">
        <f>SUMIFS('OTV-广告位'!$AI:$AI,'OTV-广告位'!$AF:$AF,'OTT Media'!$C38,'OTV-广告位'!$AE:$AE,$P$31)</f>
        <v>0</v>
      </c>
      <c r="Q38" s="3" t="str">
        <f t="shared" si="32"/>
        <v>-</v>
      </c>
      <c r="R38" s="2">
        <f>SUMIFS('OTV-广告位'!AK:AK,'OTV-广告位'!$C:$C,'OTT Media'!$B38,'OTV-广告位'!$B:$B,'OTV-广告位'!$B$6)-SUMIFS('OTV-广告位'!AL:AL,'OTV-广告位'!$C:$C,'OTT Media'!$B38,'OTV-广告位'!$B:$B,'OTV-广告位'!$B$6)</f>
        <v>0</v>
      </c>
      <c r="S38" s="2">
        <f>SUMIFS('OTV-广告位'!AL:AL,'OTV-广告位'!$C:$C,'OTT Media'!$B38,'OTV-广告位'!$B:$B,'OTV-广告位'!$B$6)-SUMIFS('OTV-广告位'!AM:AM,'OTV-广告位'!$C:$C,'OTT Media'!$B38,'OTV-广告位'!$B:$B,'OTV-广告位'!$B$6)</f>
        <v>0</v>
      </c>
      <c r="T38" s="2">
        <f>SUMIFS('OTV-广告位'!AM:AM,'OTV-广告位'!$C:$C,'OTT Media'!$B38,'OTV-广告位'!$B:$B,'OTV-广告位'!$B$6)-SUMIFS('OTV-广告位'!AN:AN,'OTV-广告位'!$C:$C,'OTT Media'!$B38,'OTV-广告位'!$B:$B,'OTV-广告位'!$B$6)</f>
        <v>0</v>
      </c>
      <c r="U38" s="2">
        <f>SUMIFS('OTV-广告位'!AN:AN,'OTV-广告位'!$C:$C,'OTT Media'!$B38,'OTV-广告位'!$B:$B,'OTV-广告位'!$B$6)-SUMIFS('OTV-广告位'!AO:AO,'OTV-广告位'!$C:$C,'OTT Media'!$B38,'OTV-广告位'!$B:$B,'OTV-广告位'!$B$6)</f>
        <v>0</v>
      </c>
      <c r="V38" s="2" t="e">
        <f>#REF!*#REF!+#REF!*#REF!+#REF!*#REF!+#REF!*#REF!+#REF!*#REF!+AN38*#REF!</f>
        <v>#REF!</v>
      </c>
      <c r="W38" s="2" t="e">
        <f>$D38-SUMPRODUCT(#REF!*#REF!)-AN38*#REF!</f>
        <v>#REF!</v>
      </c>
      <c r="X38" s="2">
        <f>SUMIFS('OTV-广告位'!AJ:AJ,'OTV-广告位'!$AF:$AF,'OTT Media'!$C38,'OTV-广告位'!$AE:$AE,$D$7)</f>
        <v>0</v>
      </c>
      <c r="Y38" s="3" t="e">
        <f t="shared" si="40"/>
        <v>#DIV/0!</v>
      </c>
      <c r="Z38" s="3" t="e">
        <f t="shared" si="40"/>
        <v>#DIV/0!</v>
      </c>
      <c r="AA38" s="3" t="e">
        <f t="shared" si="40"/>
        <v>#DIV/0!</v>
      </c>
      <c r="AB38" s="3" t="e">
        <f t="shared" si="40"/>
        <v>#DIV/0!</v>
      </c>
      <c r="AC38" s="3" t="e">
        <f t="shared" si="40"/>
        <v>#REF!</v>
      </c>
      <c r="AD38" s="3" t="e">
        <f t="shared" si="40"/>
        <v>#REF!</v>
      </c>
      <c r="AE38" s="52" t="e">
        <f t="shared" si="34"/>
        <v>#DIV/0!</v>
      </c>
      <c r="AF38" s="52" t="e">
        <f>X38/D38*1000</f>
        <v>#DIV/0!</v>
      </c>
      <c r="AG38" s="52" t="e">
        <f t="shared" si="35"/>
        <v>#DIV/0!</v>
      </c>
      <c r="AI38" s="2">
        <f>SUMIFS('OTV-广告位'!AK:AK,'OTV-广告位'!$AF:$AF,'OTT Media'!$C38,'OTV-广告位'!$AE:$AE,'OTV-广告位'!$AE$6)</f>
        <v>0</v>
      </c>
      <c r="AJ38" s="2">
        <f>SUMIFS('OTV-广告位'!AL:AL,'OTV-广告位'!$AF:$AF,'OTT Media'!$C38,'OTV-广告位'!$AE:$AE,'OTV-广告位'!$AE$6)</f>
        <v>0</v>
      </c>
      <c r="AK38" s="2">
        <f>SUMIFS('OTV-广告位'!AM:AM,'OTV-广告位'!$AF:$AF,'OTT Media'!$C38,'OTV-广告位'!$AE:$AE,'OTV-广告位'!$AE$6)</f>
        <v>0</v>
      </c>
      <c r="AL38" s="2">
        <f>SUMIFS('OTV-广告位'!AN:AN,'OTV-广告位'!$AF:$AF,'OTT Media'!$C38,'OTV-广告位'!$AE:$AE,'OTV-广告位'!$AE$6)</f>
        <v>0</v>
      </c>
      <c r="AM38" s="2">
        <f>SUMIFS('OTV-广告位'!AO:AO,'OTV-广告位'!$AF:$AF,'OTT Media'!$C38,'OTV-广告位'!$AE:$AE,'OTV-广告位'!$AE$6)</f>
        <v>0</v>
      </c>
      <c r="AN38" s="2">
        <f>SUMIFS('OTV-广告位'!AP:AP,'OTV-广告位'!$AF:$AF,'OTT Media'!$C38,'OTV-广告位'!$AE:$AE,'OTV-广告位'!$AE$6)</f>
        <v>0</v>
      </c>
    </row>
    <row r="39" spans="1:40" s="47" customFormat="1" ht="12.4" hidden="1">
      <c r="A39" s="49"/>
      <c r="B39" s="49"/>
      <c r="C39" s="211"/>
      <c r="D39" s="2">
        <f>SUMIFS('OTV-广告位'!$AG:$AG,'OTV-广告位'!$AF:$AF,'OTT Media'!$C39,'OTV-广告位'!$AE:$AE,'OTV-广告位'!$AE$6)</f>
        <v>0</v>
      </c>
      <c r="E39" s="2">
        <f>SUMIFS(Spotplan!$F:$F,Spotplan!$B:$B,'OTT Media'!$C39,Spotplan!$A:$A,'OTT Media'!$B$32)</f>
        <v>0</v>
      </c>
      <c r="F39" s="27" t="str">
        <f t="shared" si="36"/>
        <v>-</v>
      </c>
      <c r="G39" s="2">
        <f>SUMIFS('OTV-广告位'!$AG:$AG,'OTV-广告位'!$AF:$AF,'OTT Media'!$C39,'OTV-广告位'!$AE:$AE,'OTV-广告位'!$AE$7)</f>
        <v>0</v>
      </c>
      <c r="H39" s="2">
        <f>SUMIFS('OTV-广告位'!$AG:$AG,'OTV-广告位'!$AF:$AF,'OTT Media'!$C39,'OTV-广告位'!$AE:$AE,$D$7)</f>
        <v>0</v>
      </c>
      <c r="I39" s="3" t="str">
        <f t="shared" si="29"/>
        <v>-</v>
      </c>
      <c r="J39" s="2">
        <f>SUMIFS('OTV-广告位'!$AG:$AG,'OTV-广告位'!$AF:$AF,'OTT Media'!$C39,'OTV-广告位'!$AE:$AE,$J$31)</f>
        <v>0</v>
      </c>
      <c r="K39" s="3" t="str">
        <f t="shared" si="30"/>
        <v>-</v>
      </c>
      <c r="L39" s="2">
        <f>SUMIFS('OTV-广告位'!$AI:$AI,'OTV-广告位'!$AF:$AF,'OTT Media'!$C39,'OTV-广告位'!$AE:$AE,'OTV-广告位'!$AE$6)</f>
        <v>0</v>
      </c>
      <c r="M39" s="2">
        <f>SUMIFS('OTV-广告位'!$AI:$AI,'OTV-广告位'!$AF:$AF,'OTT Media'!$C39,'OTV-广告位'!$B:$B,'OTV-广告位'!$AE$7)</f>
        <v>0</v>
      </c>
      <c r="N39" s="2">
        <f>SUMIFS('OTV-广告位'!$AI:$AI,'OTV-广告位'!$AF:$AF,'OTT Media'!$C39,'OTV-广告位'!$AE:$AE,$D$7)</f>
        <v>0</v>
      </c>
      <c r="O39" s="3" t="str">
        <f t="shared" si="31"/>
        <v>-</v>
      </c>
      <c r="P39" s="2">
        <f>SUMIFS('OTV-广告位'!$AI:$AI,'OTV-广告位'!$AF:$AF,'OTT Media'!$C39,'OTV-广告位'!$AE:$AE,$P$31)</f>
        <v>0</v>
      </c>
      <c r="Q39" s="3" t="str">
        <f t="shared" si="32"/>
        <v>-</v>
      </c>
      <c r="R39" s="2">
        <f>SUMIFS('OTV-广告位'!AK:AK,'OTV-广告位'!$C:$C,'OTT Media'!$B39,'OTV-广告位'!$B:$B,'OTV-广告位'!$B$6)-SUMIFS('OTV-广告位'!AL:AL,'OTV-广告位'!$C:$C,'OTT Media'!$B39,'OTV-广告位'!$B:$B,'OTV-广告位'!$B$6)</f>
        <v>0</v>
      </c>
      <c r="S39" s="2">
        <f>SUMIFS('OTV-广告位'!AL:AL,'OTV-广告位'!$C:$C,'OTT Media'!$B39,'OTV-广告位'!$B:$B,'OTV-广告位'!$B$6)-SUMIFS('OTV-广告位'!AM:AM,'OTV-广告位'!$C:$C,'OTT Media'!$B39,'OTV-广告位'!$B:$B,'OTV-广告位'!$B$6)</f>
        <v>0</v>
      </c>
      <c r="T39" s="2">
        <f>SUMIFS('OTV-广告位'!AM:AM,'OTV-广告位'!$C:$C,'OTT Media'!$B39,'OTV-广告位'!$B:$B,'OTV-广告位'!$B$6)-SUMIFS('OTV-广告位'!AN:AN,'OTV-广告位'!$C:$C,'OTT Media'!$B39,'OTV-广告位'!$B:$B,'OTV-广告位'!$B$6)</f>
        <v>0</v>
      </c>
      <c r="U39" s="2">
        <f>SUMIFS('OTV-广告位'!AN:AN,'OTV-广告位'!$C:$C,'OTT Media'!$B39,'OTV-广告位'!$B:$B,'OTV-广告位'!$B$6)-SUMIFS('OTV-广告位'!AO:AO,'OTV-广告位'!$C:$C,'OTT Media'!$B39,'OTV-广告位'!$B:$B,'OTV-广告位'!$B$6)</f>
        <v>0</v>
      </c>
      <c r="V39" s="2" t="e">
        <f>#REF!*#REF!+#REF!*#REF!+#REF!*#REF!+#REF!*#REF!+#REF!*#REF!+AN39*#REF!</f>
        <v>#REF!</v>
      </c>
      <c r="W39" s="2" t="e">
        <f>$D39-SUMPRODUCT(#REF!*#REF!)-AN39*#REF!</f>
        <v>#REF!</v>
      </c>
      <c r="X39" s="2">
        <f>SUMIFS('OTV-广告位'!AJ:AJ,'OTV-广告位'!$AF:$AF,'OTT Media'!$C39,'OTV-广告位'!$AE:$AE,$D$7)</f>
        <v>0</v>
      </c>
      <c r="Y39" s="3" t="e">
        <f t="shared" si="40"/>
        <v>#DIV/0!</v>
      </c>
      <c r="Z39" s="3" t="e">
        <f t="shared" si="40"/>
        <v>#DIV/0!</v>
      </c>
      <c r="AA39" s="3" t="e">
        <f t="shared" si="40"/>
        <v>#DIV/0!</v>
      </c>
      <c r="AB39" s="3" t="e">
        <f t="shared" si="40"/>
        <v>#DIV/0!</v>
      </c>
      <c r="AC39" s="3" t="e">
        <f t="shared" si="40"/>
        <v>#REF!</v>
      </c>
      <c r="AD39" s="3" t="e">
        <f t="shared" si="40"/>
        <v>#REF!</v>
      </c>
      <c r="AE39" s="52" t="e">
        <f t="shared" si="34"/>
        <v>#DIV/0!</v>
      </c>
      <c r="AF39" s="52" t="e">
        <f>X39/D39*1000</f>
        <v>#DIV/0!</v>
      </c>
      <c r="AG39" s="52" t="e">
        <f t="shared" si="35"/>
        <v>#DIV/0!</v>
      </c>
      <c r="AI39" s="2">
        <f>SUMIFS('OTV-广告位'!AK:AK,'OTV-广告位'!$AF:$AF,'OTT Media'!$C39,'OTV-广告位'!$AE:$AE,'OTV-广告位'!$AE$6)</f>
        <v>0</v>
      </c>
      <c r="AJ39" s="2">
        <f>SUMIFS('OTV-广告位'!AL:AL,'OTV-广告位'!$AF:$AF,'OTT Media'!$C39,'OTV-广告位'!$AE:$AE,'OTV-广告位'!$AE$6)</f>
        <v>0</v>
      </c>
      <c r="AK39" s="2">
        <f>SUMIFS('OTV-广告位'!AM:AM,'OTV-广告位'!$AF:$AF,'OTT Media'!$C39,'OTV-广告位'!$AE:$AE,'OTV-广告位'!$AE$6)</f>
        <v>0</v>
      </c>
      <c r="AL39" s="2">
        <f>SUMIFS('OTV-广告位'!AN:AN,'OTV-广告位'!$AF:$AF,'OTT Media'!$C39,'OTV-广告位'!$AE:$AE,'OTV-广告位'!$AE$6)</f>
        <v>0</v>
      </c>
      <c r="AM39" s="2">
        <f>SUMIFS('OTV-广告位'!AO:AO,'OTV-广告位'!$AF:$AF,'OTT Media'!$C39,'OTV-广告位'!$AE:$AE,'OTV-广告位'!$AE$6)</f>
        <v>0</v>
      </c>
      <c r="AN39" s="2">
        <f>SUMIFS('OTV-广告位'!AP:AP,'OTV-广告位'!$AF:$AF,'OTT Media'!$C39,'OTV-广告位'!$AE:$AE,'OTV-广告位'!$AE$6)</f>
        <v>0</v>
      </c>
    </row>
    <row r="40" spans="1:40" s="47" customFormat="1" ht="12.4">
      <c r="A40" s="49"/>
      <c r="B40" s="49"/>
      <c r="C40" s="30"/>
      <c r="D40" s="31"/>
      <c r="E40" s="31"/>
      <c r="F40" s="32"/>
      <c r="G40" s="31"/>
      <c r="H40" s="31"/>
      <c r="I40" s="33"/>
      <c r="J40" s="31"/>
      <c r="K40" s="33"/>
      <c r="L40" s="31"/>
      <c r="M40" s="31"/>
      <c r="N40" s="31"/>
      <c r="O40" s="33"/>
      <c r="P40" s="31"/>
      <c r="Q40" s="33"/>
      <c r="R40" s="31"/>
      <c r="S40" s="31"/>
      <c r="T40" s="31"/>
      <c r="U40" s="31"/>
      <c r="V40" s="31"/>
      <c r="W40" s="31"/>
      <c r="X40" s="31"/>
      <c r="Y40" s="33"/>
      <c r="Z40" s="33"/>
      <c r="AA40" s="33"/>
      <c r="AB40" s="33"/>
      <c r="AC40" s="33"/>
      <c r="AD40" s="33"/>
      <c r="AE40" s="33"/>
      <c r="AF40" s="33"/>
      <c r="AG40" s="33"/>
    </row>
  </sheetData>
  <mergeCells count="12">
    <mergeCell ref="H31:I31"/>
    <mergeCell ref="J31:K31"/>
    <mergeCell ref="N31:O31"/>
    <mergeCell ref="P31:Q31"/>
    <mergeCell ref="H9:I9"/>
    <mergeCell ref="J9:K9"/>
    <mergeCell ref="N9:O9"/>
    <mergeCell ref="P9:Q9"/>
    <mergeCell ref="H20:I20"/>
    <mergeCell ref="J20:K20"/>
    <mergeCell ref="N20:O20"/>
    <mergeCell ref="P20:Q20"/>
  </mergeCells>
  <phoneticPr fontId="8" type="noConversion"/>
  <conditionalFormatting sqref="F11:F14">
    <cfRule type="cellIs" dxfId="4" priority="5" operator="lessThan">
      <formula>0.9</formula>
    </cfRule>
  </conditionalFormatting>
  <conditionalFormatting sqref="AF11:AF17">
    <cfRule type="cellIs" dxfId="3" priority="4" stopIfTrue="1" operator="lessThan">
      <formula>0</formula>
    </cfRule>
  </conditionalFormatting>
  <conditionalFormatting sqref="AF22:AF24">
    <cfRule type="cellIs" dxfId="2" priority="3" stopIfTrue="1" operator="lessThan">
      <formula>0</formula>
    </cfRule>
  </conditionalFormatting>
  <conditionalFormatting sqref="AF33:AF35">
    <cfRule type="cellIs" dxfId="1" priority="2" stopIfTrue="1" operator="lessThan">
      <formula>0</formula>
    </cfRule>
  </conditionalFormatting>
  <conditionalFormatting sqref="F1:F1048576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C121"/>
  <sheetViews>
    <sheetView showGridLines="0" workbookViewId="0">
      <selection activeCell="D4" sqref="D4"/>
    </sheetView>
  </sheetViews>
  <sheetFormatPr defaultColWidth="9" defaultRowHeight="12.4"/>
  <cols>
    <col min="1" max="1" width="15.64453125" style="9" customWidth="1"/>
    <col min="2" max="3" width="9.76171875" style="9" bestFit="1" customWidth="1"/>
    <col min="4" max="10" width="8.64453125" style="9" customWidth="1"/>
    <col min="11" max="11" width="15.64453125" style="9" customWidth="1"/>
    <col min="12" max="20" width="8.64453125" style="9" customWidth="1"/>
    <col min="21" max="21" width="15.64453125" style="9" customWidth="1"/>
    <col min="22" max="29" width="8.64453125" style="9" customWidth="1"/>
    <col min="30" max="16384" width="9" style="9"/>
  </cols>
  <sheetData>
    <row r="1" spans="1:29">
      <c r="A1" s="17" t="s">
        <v>33</v>
      </c>
      <c r="B1" s="15">
        <v>43240</v>
      </c>
      <c r="C1" s="15">
        <v>43271</v>
      </c>
    </row>
    <row r="2" spans="1:29">
      <c r="A2" s="17" t="s">
        <v>34</v>
      </c>
      <c r="B2" s="15">
        <f>B1</f>
        <v>43240</v>
      </c>
      <c r="C2" s="15">
        <v>43247</v>
      </c>
      <c r="E2" s="5"/>
    </row>
    <row r="3" spans="1:29">
      <c r="A3" s="16"/>
      <c r="B3" s="16"/>
      <c r="C3" s="16"/>
    </row>
    <row r="4" spans="1:29">
      <c r="A4" s="8" t="s">
        <v>150</v>
      </c>
      <c r="K4" s="8" t="s">
        <v>151</v>
      </c>
      <c r="U4" s="8" t="s">
        <v>152</v>
      </c>
    </row>
    <row r="5" spans="1:29">
      <c r="A5" s="8" t="s">
        <v>8</v>
      </c>
      <c r="B5" s="8" t="s">
        <v>16</v>
      </c>
      <c r="C5" s="8" t="s">
        <v>17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  <c r="I5" s="8" t="s">
        <v>23</v>
      </c>
      <c r="K5" s="8" t="s">
        <v>8</v>
      </c>
      <c r="L5" s="8" t="s">
        <v>16</v>
      </c>
      <c r="M5" s="8" t="s">
        <v>17</v>
      </c>
      <c r="N5" s="8" t="s">
        <v>18</v>
      </c>
      <c r="O5" s="8" t="s">
        <v>19</v>
      </c>
      <c r="P5" s="8" t="s">
        <v>20</v>
      </c>
      <c r="Q5" s="8" t="s">
        <v>21</v>
      </c>
      <c r="R5" s="8" t="s">
        <v>22</v>
      </c>
      <c r="S5" s="8" t="s">
        <v>23</v>
      </c>
      <c r="U5" s="8" t="s">
        <v>8</v>
      </c>
      <c r="V5" s="8" t="s">
        <v>16</v>
      </c>
      <c r="W5" s="8" t="s">
        <v>17</v>
      </c>
      <c r="X5" s="8" t="s">
        <v>18</v>
      </c>
      <c r="Y5" s="8" t="s">
        <v>19</v>
      </c>
      <c r="Z5" s="8" t="s">
        <v>20</v>
      </c>
      <c r="AA5" s="8" t="s">
        <v>21</v>
      </c>
      <c r="AB5" s="8" t="s">
        <v>22</v>
      </c>
      <c r="AC5" s="8" t="s">
        <v>23</v>
      </c>
    </row>
    <row r="6" spans="1:29" ht="12.75">
      <c r="A6" s="235" t="s">
        <v>134</v>
      </c>
      <c r="B6" s="235" t="s">
        <v>179</v>
      </c>
      <c r="C6" s="236">
        <v>0</v>
      </c>
      <c r="D6" s="236">
        <v>8591996</v>
      </c>
      <c r="E6" s="236">
        <v>237790</v>
      </c>
      <c r="F6" s="236">
        <v>3629756</v>
      </c>
      <c r="G6" s="236">
        <v>3629756</v>
      </c>
      <c r="H6" s="236">
        <v>1929500</v>
      </c>
      <c r="I6" s="236">
        <v>1357160</v>
      </c>
      <c r="K6" s="10"/>
      <c r="L6" s="10"/>
      <c r="M6" s="11"/>
      <c r="N6" s="11"/>
      <c r="O6" s="11"/>
      <c r="P6" s="11"/>
      <c r="Q6" s="11"/>
      <c r="R6" s="11"/>
      <c r="S6" s="11"/>
      <c r="U6" s="10"/>
      <c r="V6" s="10"/>
      <c r="W6" s="11"/>
      <c r="X6" s="11"/>
      <c r="Y6" s="11"/>
      <c r="Z6" s="11"/>
      <c r="AA6" s="11"/>
      <c r="AB6" s="11"/>
      <c r="AC6" s="11"/>
    </row>
    <row r="7" spans="1:29" ht="12.75">
      <c r="A7" s="235" t="s">
        <v>134</v>
      </c>
      <c r="B7" s="235" t="s">
        <v>180</v>
      </c>
      <c r="C7" s="236">
        <v>17140448</v>
      </c>
      <c r="D7" s="236">
        <v>8591996</v>
      </c>
      <c r="E7" s="236">
        <v>237790</v>
      </c>
      <c r="F7" s="236">
        <v>3629756</v>
      </c>
      <c r="G7" s="236">
        <v>3629756</v>
      </c>
      <c r="H7" s="236">
        <v>1929500</v>
      </c>
      <c r="I7" s="236">
        <v>1357160</v>
      </c>
      <c r="K7" s="10"/>
      <c r="L7" s="10"/>
      <c r="M7" s="11"/>
      <c r="N7" s="11"/>
      <c r="O7" s="11"/>
      <c r="P7" s="11"/>
      <c r="Q7" s="11"/>
      <c r="R7" s="11"/>
      <c r="S7" s="11"/>
      <c r="U7" s="10"/>
      <c r="V7" s="10"/>
      <c r="W7" s="11"/>
      <c r="X7" s="11"/>
      <c r="Y7" s="11"/>
      <c r="Z7" s="11"/>
      <c r="AA7" s="11"/>
      <c r="AB7" s="11"/>
      <c r="AC7" s="11"/>
    </row>
    <row r="8" spans="1:29" ht="12.75">
      <c r="A8" s="235" t="s">
        <v>134</v>
      </c>
      <c r="B8" s="235" t="s">
        <v>182</v>
      </c>
      <c r="C8" s="236">
        <v>8384489</v>
      </c>
      <c r="D8" s="236">
        <v>7682267</v>
      </c>
      <c r="E8" s="237">
        <v>227067</v>
      </c>
      <c r="F8" s="236">
        <v>3088507</v>
      </c>
      <c r="G8" s="236">
        <v>3088507</v>
      </c>
      <c r="H8" s="236">
        <v>1688612</v>
      </c>
      <c r="I8" s="237">
        <v>1234080</v>
      </c>
      <c r="K8" s="10"/>
      <c r="L8" s="10"/>
      <c r="M8" s="11"/>
      <c r="N8" s="11"/>
      <c r="O8" s="12"/>
      <c r="P8" s="11"/>
      <c r="Q8" s="11"/>
      <c r="R8" s="11"/>
      <c r="S8" s="11"/>
      <c r="U8" s="10"/>
      <c r="V8" s="10"/>
      <c r="W8" s="11"/>
      <c r="X8" s="11"/>
      <c r="Y8" s="12"/>
      <c r="Z8" s="11"/>
      <c r="AA8" s="11"/>
      <c r="AB8" s="11"/>
      <c r="AC8" s="11"/>
    </row>
    <row r="9" spans="1:29" ht="12.75">
      <c r="A9" s="235" t="s">
        <v>134</v>
      </c>
      <c r="B9" s="235" t="s">
        <v>181</v>
      </c>
      <c r="C9" s="236">
        <v>2607901</v>
      </c>
      <c r="D9" s="236">
        <v>3014370</v>
      </c>
      <c r="E9" s="237">
        <v>40684</v>
      </c>
      <c r="F9" s="236">
        <v>1193979</v>
      </c>
      <c r="G9" s="236">
        <v>1193979</v>
      </c>
      <c r="H9" s="236">
        <v>651056</v>
      </c>
      <c r="I9" s="237">
        <v>447146</v>
      </c>
      <c r="K9" s="10"/>
      <c r="L9" s="10"/>
      <c r="M9" s="11"/>
      <c r="N9" s="11"/>
      <c r="O9" s="12"/>
      <c r="P9" s="11"/>
      <c r="Q9" s="11"/>
      <c r="R9" s="11"/>
      <c r="S9" s="11"/>
      <c r="U9" s="10"/>
      <c r="V9" s="10"/>
      <c r="W9" s="11"/>
      <c r="X9" s="11"/>
      <c r="Y9" s="12"/>
      <c r="Z9" s="11"/>
      <c r="AA9" s="11"/>
      <c r="AB9" s="11"/>
      <c r="AC9" s="11"/>
    </row>
    <row r="10" spans="1:29" ht="12.75">
      <c r="A10" s="235" t="s">
        <v>135</v>
      </c>
      <c r="B10" s="235" t="s">
        <v>179</v>
      </c>
      <c r="C10" s="236">
        <v>0</v>
      </c>
      <c r="D10" s="236">
        <v>2155779</v>
      </c>
      <c r="E10" s="236">
        <v>69528</v>
      </c>
      <c r="F10" s="236">
        <v>761141</v>
      </c>
      <c r="G10" s="236">
        <v>761141</v>
      </c>
      <c r="H10" s="236">
        <v>501453</v>
      </c>
      <c r="I10" s="236">
        <v>381188</v>
      </c>
      <c r="K10" s="10"/>
      <c r="L10" s="10"/>
      <c r="M10" s="11"/>
      <c r="N10" s="11"/>
      <c r="O10" s="11"/>
      <c r="P10" s="11"/>
      <c r="Q10" s="11"/>
      <c r="R10" s="11"/>
      <c r="S10" s="11"/>
      <c r="U10" s="10"/>
      <c r="V10" s="10"/>
      <c r="W10" s="11"/>
      <c r="X10" s="11"/>
      <c r="Y10" s="11"/>
      <c r="Z10" s="11"/>
      <c r="AA10" s="11"/>
      <c r="AB10" s="11"/>
      <c r="AC10" s="11"/>
    </row>
    <row r="11" spans="1:29" ht="12.75">
      <c r="A11" s="235" t="s">
        <v>135</v>
      </c>
      <c r="B11" s="235" t="s">
        <v>180</v>
      </c>
      <c r="C11" s="236">
        <v>18274500</v>
      </c>
      <c r="D11" s="236">
        <v>2155779</v>
      </c>
      <c r="E11" s="236">
        <v>69528</v>
      </c>
      <c r="F11" s="236">
        <v>761141</v>
      </c>
      <c r="G11" s="236">
        <v>761141</v>
      </c>
      <c r="H11" s="236">
        <v>501453</v>
      </c>
      <c r="I11" s="236">
        <v>381188</v>
      </c>
      <c r="K11" s="10"/>
      <c r="L11" s="10"/>
      <c r="M11" s="11"/>
      <c r="N11" s="11"/>
      <c r="O11" s="11"/>
      <c r="P11" s="11"/>
      <c r="Q11" s="11"/>
      <c r="R11" s="11"/>
      <c r="S11" s="11"/>
      <c r="U11" s="10"/>
      <c r="V11" s="10"/>
      <c r="W11" s="11"/>
      <c r="X11" s="11"/>
      <c r="Y11" s="11"/>
      <c r="Z11" s="11"/>
      <c r="AA11" s="11"/>
      <c r="AB11" s="11"/>
      <c r="AC11" s="11"/>
    </row>
    <row r="12" spans="1:29" ht="12.75">
      <c r="A12" s="235" t="s">
        <v>135</v>
      </c>
      <c r="B12" s="235" t="s">
        <v>182</v>
      </c>
      <c r="C12" s="236">
        <v>9004400</v>
      </c>
      <c r="D12" s="237">
        <v>1971083</v>
      </c>
      <c r="E12" s="237">
        <v>69528</v>
      </c>
      <c r="F12" s="237">
        <v>666667</v>
      </c>
      <c r="G12" s="237">
        <v>666667</v>
      </c>
      <c r="H12" s="237">
        <v>468236</v>
      </c>
      <c r="I12" s="237">
        <v>355558</v>
      </c>
      <c r="K12" s="10"/>
      <c r="L12" s="10"/>
      <c r="M12" s="11"/>
      <c r="N12" s="12"/>
      <c r="O12" s="12"/>
      <c r="P12" s="12"/>
      <c r="Q12" s="12"/>
      <c r="R12" s="12"/>
      <c r="S12" s="12"/>
      <c r="U12" s="10"/>
      <c r="V12" s="10"/>
      <c r="W12" s="11"/>
      <c r="X12" s="12"/>
      <c r="Y12" s="12"/>
      <c r="Z12" s="12"/>
      <c r="AA12" s="12"/>
      <c r="AB12" s="12"/>
      <c r="AC12" s="12"/>
    </row>
    <row r="13" spans="1:29" ht="12.75">
      <c r="A13" s="235" t="s">
        <v>135</v>
      </c>
      <c r="B13" s="235" t="s">
        <v>181</v>
      </c>
      <c r="C13" s="236">
        <v>2400189</v>
      </c>
      <c r="D13" s="237">
        <v>908993</v>
      </c>
      <c r="E13" s="237">
        <v>29440</v>
      </c>
      <c r="F13" s="237">
        <v>309673</v>
      </c>
      <c r="G13" s="237">
        <v>309673</v>
      </c>
      <c r="H13" s="237">
        <v>222107</v>
      </c>
      <c r="I13" s="237">
        <v>178910</v>
      </c>
      <c r="K13" s="10"/>
      <c r="L13" s="10"/>
      <c r="M13" s="11"/>
      <c r="N13" s="12"/>
      <c r="O13" s="12"/>
      <c r="P13" s="12"/>
      <c r="Q13" s="12"/>
      <c r="R13" s="12"/>
      <c r="S13" s="12"/>
      <c r="U13" s="10"/>
      <c r="V13" s="10"/>
      <c r="W13" s="11"/>
      <c r="X13" s="12"/>
      <c r="Y13" s="12"/>
      <c r="Z13" s="12"/>
      <c r="AA13" s="12"/>
      <c r="AB13" s="12"/>
      <c r="AC13" s="12"/>
    </row>
    <row r="14" spans="1:29" ht="12.75">
      <c r="A14" s="235" t="s">
        <v>133</v>
      </c>
      <c r="B14" s="235" t="s">
        <v>179</v>
      </c>
      <c r="C14" s="236">
        <v>0</v>
      </c>
      <c r="D14" s="236">
        <v>3774748</v>
      </c>
      <c r="E14" s="236">
        <v>124802</v>
      </c>
      <c r="F14" s="236">
        <v>1249212</v>
      </c>
      <c r="G14" s="236">
        <v>1249212</v>
      </c>
      <c r="H14" s="236">
        <v>866893</v>
      </c>
      <c r="I14" s="236">
        <v>679410</v>
      </c>
      <c r="K14" s="10"/>
      <c r="L14" s="10"/>
      <c r="M14" s="11"/>
      <c r="N14" s="11"/>
      <c r="O14" s="11"/>
      <c r="P14" s="11"/>
      <c r="Q14" s="11"/>
      <c r="R14" s="11"/>
      <c r="S14" s="11"/>
      <c r="U14" s="10"/>
      <c r="V14" s="10"/>
      <c r="W14" s="11"/>
      <c r="X14" s="11"/>
      <c r="Y14" s="11"/>
      <c r="Z14" s="11"/>
      <c r="AA14" s="11"/>
      <c r="AB14" s="11"/>
      <c r="AC14" s="11"/>
    </row>
    <row r="15" spans="1:29" ht="12.75">
      <c r="A15" s="235" t="s">
        <v>133</v>
      </c>
      <c r="B15" s="235" t="s">
        <v>180</v>
      </c>
      <c r="C15" s="236">
        <v>15722391</v>
      </c>
      <c r="D15" s="236">
        <v>3774748</v>
      </c>
      <c r="E15" s="236">
        <v>124802</v>
      </c>
      <c r="F15" s="236">
        <v>1249212</v>
      </c>
      <c r="G15" s="236">
        <v>1249212</v>
      </c>
      <c r="H15" s="236">
        <v>866893</v>
      </c>
      <c r="I15" s="236">
        <v>679410</v>
      </c>
      <c r="K15" s="10"/>
      <c r="L15" s="10"/>
      <c r="M15" s="11"/>
      <c r="N15" s="11"/>
      <c r="O15" s="11"/>
      <c r="P15" s="11"/>
      <c r="Q15" s="11"/>
      <c r="R15" s="11"/>
      <c r="S15" s="11"/>
      <c r="U15" s="10"/>
      <c r="V15" s="10"/>
      <c r="W15" s="11"/>
      <c r="X15" s="11"/>
      <c r="Y15" s="11"/>
      <c r="Z15" s="11"/>
      <c r="AA15" s="11"/>
      <c r="AB15" s="11"/>
      <c r="AC15" s="11"/>
    </row>
    <row r="16" spans="1:29" ht="12.75">
      <c r="A16" s="235" t="s">
        <v>133</v>
      </c>
      <c r="B16" s="235" t="s">
        <v>182</v>
      </c>
      <c r="C16" s="236">
        <v>7421681</v>
      </c>
      <c r="D16" s="237">
        <v>3556264</v>
      </c>
      <c r="E16" s="237">
        <v>124801</v>
      </c>
      <c r="F16" s="237">
        <v>1143303</v>
      </c>
      <c r="G16" s="237">
        <v>1143303</v>
      </c>
      <c r="H16" s="237">
        <v>796457</v>
      </c>
      <c r="I16" s="237">
        <v>640261</v>
      </c>
      <c r="K16" s="10"/>
      <c r="L16" s="10"/>
      <c r="M16" s="11"/>
      <c r="N16" s="11"/>
      <c r="O16" s="12"/>
      <c r="P16" s="11"/>
      <c r="Q16" s="11"/>
      <c r="R16" s="11"/>
      <c r="S16" s="11"/>
      <c r="U16" s="10"/>
      <c r="V16" s="10"/>
      <c r="W16" s="11"/>
      <c r="X16" s="11"/>
      <c r="Y16" s="12"/>
      <c r="Z16" s="11"/>
      <c r="AA16" s="11"/>
      <c r="AB16" s="11"/>
      <c r="AC16" s="11"/>
    </row>
    <row r="17" spans="1:29" ht="12.75">
      <c r="A17" s="235" t="s">
        <v>133</v>
      </c>
      <c r="B17" s="235" t="s">
        <v>181</v>
      </c>
      <c r="C17" s="236">
        <v>2667311</v>
      </c>
      <c r="D17" s="237">
        <v>1346485</v>
      </c>
      <c r="E17" s="237">
        <v>51116</v>
      </c>
      <c r="F17" s="237">
        <v>468531</v>
      </c>
      <c r="G17" s="237">
        <v>468531</v>
      </c>
      <c r="H17" s="237">
        <v>299420</v>
      </c>
      <c r="I17" s="237">
        <v>245872</v>
      </c>
      <c r="K17" s="10"/>
      <c r="L17" s="10"/>
      <c r="M17" s="11"/>
      <c r="N17" s="11"/>
      <c r="O17" s="12"/>
      <c r="P17" s="11"/>
      <c r="Q17" s="11"/>
      <c r="R17" s="11"/>
      <c r="S17" s="11"/>
      <c r="U17" s="10"/>
      <c r="V17" s="10"/>
      <c r="W17" s="11"/>
      <c r="X17" s="11"/>
      <c r="Y17" s="12"/>
      <c r="Z17" s="11"/>
      <c r="AA17" s="11"/>
      <c r="AB17" s="11"/>
      <c r="AC17" s="11"/>
    </row>
    <row r="18" spans="1:29" ht="12.75">
      <c r="A18" s="235" t="s">
        <v>197</v>
      </c>
      <c r="B18" s="235" t="s">
        <v>179</v>
      </c>
      <c r="C18" s="236">
        <v>0</v>
      </c>
      <c r="D18" s="236">
        <v>2668967</v>
      </c>
      <c r="E18" s="236">
        <v>85273</v>
      </c>
      <c r="F18" s="236">
        <v>1031086</v>
      </c>
      <c r="G18" s="236">
        <v>1031086</v>
      </c>
      <c r="H18" s="236">
        <v>665735</v>
      </c>
      <c r="I18" s="236">
        <v>501444</v>
      </c>
      <c r="K18" s="10"/>
      <c r="L18" s="10"/>
      <c r="M18" s="11"/>
      <c r="N18" s="11"/>
      <c r="O18" s="11"/>
      <c r="P18" s="11"/>
      <c r="Q18" s="11"/>
      <c r="R18" s="11"/>
      <c r="S18" s="11"/>
      <c r="U18" s="10"/>
      <c r="V18" s="10"/>
      <c r="W18" s="11"/>
      <c r="X18" s="11"/>
      <c r="Y18" s="11"/>
      <c r="Z18" s="11"/>
      <c r="AA18" s="11"/>
      <c r="AB18" s="11"/>
      <c r="AC18" s="11"/>
    </row>
    <row r="19" spans="1:29" ht="12.75">
      <c r="A19" s="235" t="s">
        <v>197</v>
      </c>
      <c r="B19" s="235" t="s">
        <v>180</v>
      </c>
      <c r="C19" s="236">
        <v>6953528</v>
      </c>
      <c r="D19" s="236">
        <v>2668967</v>
      </c>
      <c r="E19" s="236">
        <v>85273</v>
      </c>
      <c r="F19" s="236">
        <v>1031086</v>
      </c>
      <c r="G19" s="236">
        <v>1031086</v>
      </c>
      <c r="H19" s="236">
        <v>665735</v>
      </c>
      <c r="I19" s="236">
        <v>501444</v>
      </c>
      <c r="K19" s="10"/>
      <c r="L19" s="10"/>
      <c r="M19" s="11"/>
      <c r="N19" s="11"/>
      <c r="O19" s="11"/>
      <c r="P19" s="11"/>
      <c r="Q19" s="11"/>
      <c r="R19" s="11"/>
      <c r="S19" s="11"/>
      <c r="U19" s="10"/>
      <c r="V19" s="10"/>
      <c r="W19" s="11"/>
      <c r="X19" s="11"/>
      <c r="Y19" s="11"/>
      <c r="Z19" s="11"/>
      <c r="AA19" s="11"/>
      <c r="AB19" s="11"/>
      <c r="AC19" s="11"/>
    </row>
    <row r="20" spans="1:29" ht="12.75">
      <c r="A20" s="235" t="s">
        <v>197</v>
      </c>
      <c r="B20" s="235" t="s">
        <v>182</v>
      </c>
      <c r="C20" s="236">
        <v>3361523</v>
      </c>
      <c r="D20" s="237">
        <v>2462972</v>
      </c>
      <c r="E20" s="237">
        <v>73068</v>
      </c>
      <c r="F20" s="237">
        <v>921041</v>
      </c>
      <c r="G20" s="237">
        <v>921041</v>
      </c>
      <c r="H20" s="237">
        <v>607575</v>
      </c>
      <c r="I20" s="237">
        <v>474583</v>
      </c>
      <c r="K20" s="10"/>
      <c r="L20" s="10"/>
      <c r="M20" s="11"/>
      <c r="N20" s="11"/>
      <c r="O20" s="12"/>
      <c r="P20" s="11"/>
      <c r="Q20" s="11"/>
      <c r="R20" s="11"/>
      <c r="S20" s="11"/>
      <c r="U20" s="10"/>
      <c r="V20" s="10"/>
      <c r="W20" s="11"/>
      <c r="X20" s="11"/>
      <c r="Y20" s="12"/>
      <c r="Z20" s="11"/>
      <c r="AA20" s="11"/>
      <c r="AB20" s="11"/>
      <c r="AC20" s="11"/>
    </row>
    <row r="21" spans="1:29" ht="12.75">
      <c r="A21" s="235" t="s">
        <v>197</v>
      </c>
      <c r="B21" s="235" t="s">
        <v>181</v>
      </c>
      <c r="C21" s="236">
        <v>1086527</v>
      </c>
      <c r="D21" s="237">
        <v>934053</v>
      </c>
      <c r="E21" s="237">
        <v>7606</v>
      </c>
      <c r="F21" s="237">
        <v>363559</v>
      </c>
      <c r="G21" s="237">
        <v>363559</v>
      </c>
      <c r="H21" s="237">
        <v>215010</v>
      </c>
      <c r="I21" s="237">
        <v>162945</v>
      </c>
    </row>
    <row r="22" spans="1:29" ht="12.75">
      <c r="A22" s="235" t="s">
        <v>183</v>
      </c>
      <c r="B22" s="235" t="s">
        <v>179</v>
      </c>
      <c r="C22" s="236">
        <v>0</v>
      </c>
      <c r="D22" s="236">
        <v>1957719</v>
      </c>
      <c r="E22" s="236">
        <v>46929</v>
      </c>
      <c r="F22" s="236">
        <v>761757</v>
      </c>
      <c r="G22" s="236">
        <v>761757</v>
      </c>
      <c r="H22" s="236">
        <v>449180</v>
      </c>
      <c r="I22" s="236">
        <v>323476</v>
      </c>
    </row>
    <row r="23" spans="1:29" ht="12.75">
      <c r="A23" s="235" t="s">
        <v>183</v>
      </c>
      <c r="B23" s="235" t="s">
        <v>180</v>
      </c>
      <c r="C23" s="236">
        <v>6006161</v>
      </c>
      <c r="D23" s="236">
        <v>1957719</v>
      </c>
      <c r="E23" s="236">
        <v>46929</v>
      </c>
      <c r="F23" s="236">
        <v>761757</v>
      </c>
      <c r="G23" s="236">
        <v>761757</v>
      </c>
      <c r="H23" s="236">
        <v>449180</v>
      </c>
      <c r="I23" s="236">
        <v>323476</v>
      </c>
    </row>
    <row r="24" spans="1:29" ht="12.75">
      <c r="A24" s="235" t="s">
        <v>183</v>
      </c>
      <c r="B24" s="235" t="s">
        <v>182</v>
      </c>
      <c r="C24" s="236">
        <v>2953303</v>
      </c>
      <c r="D24" s="237">
        <v>1876783</v>
      </c>
      <c r="E24" s="237">
        <v>46928</v>
      </c>
      <c r="F24" s="237">
        <v>705812</v>
      </c>
      <c r="G24" s="237">
        <v>705812</v>
      </c>
      <c r="H24" s="237">
        <v>433952</v>
      </c>
      <c r="I24" s="237">
        <v>316955</v>
      </c>
    </row>
    <row r="25" spans="1:29" ht="12.75">
      <c r="A25" s="235" t="s">
        <v>183</v>
      </c>
      <c r="B25" s="235" t="s">
        <v>181</v>
      </c>
      <c r="C25" s="236">
        <v>788452</v>
      </c>
      <c r="D25" s="237">
        <v>438616</v>
      </c>
      <c r="E25" s="237">
        <v>592</v>
      </c>
      <c r="F25" s="237">
        <v>174119</v>
      </c>
      <c r="G25" s="237">
        <v>174119</v>
      </c>
      <c r="H25" s="237">
        <v>105442</v>
      </c>
      <c r="I25" s="237">
        <v>65824</v>
      </c>
    </row>
    <row r="26" spans="1:29" ht="12.75">
      <c r="A26" s="235" t="s">
        <v>198</v>
      </c>
      <c r="B26" s="235" t="s">
        <v>179</v>
      </c>
      <c r="C26" s="236">
        <v>0</v>
      </c>
      <c r="D26" s="236">
        <v>1406748</v>
      </c>
      <c r="E26" s="236">
        <v>36928</v>
      </c>
      <c r="F26" s="236">
        <v>573661</v>
      </c>
      <c r="G26" s="236">
        <v>573661</v>
      </c>
      <c r="H26" s="236">
        <v>346750</v>
      </c>
      <c r="I26" s="236">
        <v>252933</v>
      </c>
    </row>
    <row r="27" spans="1:29" ht="12.75">
      <c r="A27" s="235" t="s">
        <v>198</v>
      </c>
      <c r="B27" s="235" t="s">
        <v>180</v>
      </c>
      <c r="C27" s="236">
        <v>4827925</v>
      </c>
      <c r="D27" s="236">
        <v>1406748</v>
      </c>
      <c r="E27" s="236">
        <v>36928</v>
      </c>
      <c r="F27" s="236">
        <v>573661</v>
      </c>
      <c r="G27" s="236">
        <v>573661</v>
      </c>
      <c r="H27" s="236">
        <v>346750</v>
      </c>
      <c r="I27" s="236">
        <v>252933</v>
      </c>
    </row>
    <row r="28" spans="1:29" ht="12.75">
      <c r="A28" s="235" t="s">
        <v>198</v>
      </c>
      <c r="B28" s="235" t="s">
        <v>182</v>
      </c>
      <c r="C28" s="236">
        <v>2313443</v>
      </c>
      <c r="D28" s="237">
        <v>1362991</v>
      </c>
      <c r="E28" s="237">
        <v>36927</v>
      </c>
      <c r="F28" s="237">
        <v>544830</v>
      </c>
      <c r="G28" s="237">
        <v>544830</v>
      </c>
      <c r="H28" s="237">
        <v>337362</v>
      </c>
      <c r="I28" s="237">
        <v>248124</v>
      </c>
    </row>
    <row r="29" spans="1:29" ht="12.75">
      <c r="A29" s="235" t="s">
        <v>198</v>
      </c>
      <c r="B29" s="235" t="s">
        <v>181</v>
      </c>
      <c r="C29" s="236">
        <v>807809</v>
      </c>
      <c r="D29" s="237">
        <v>645703</v>
      </c>
      <c r="E29" s="237">
        <v>18308</v>
      </c>
      <c r="F29" s="237">
        <v>264977</v>
      </c>
      <c r="G29" s="237">
        <v>264977</v>
      </c>
      <c r="H29" s="237">
        <v>165664</v>
      </c>
      <c r="I29" s="237">
        <v>118621</v>
      </c>
    </row>
    <row r="30" spans="1:29" ht="12.75">
      <c r="A30" s="235" t="s">
        <v>51</v>
      </c>
      <c r="B30" s="235" t="s">
        <v>179</v>
      </c>
      <c r="C30" s="236">
        <v>0</v>
      </c>
      <c r="D30" s="236">
        <v>1759676</v>
      </c>
      <c r="E30" s="236">
        <v>49757</v>
      </c>
      <c r="F30" s="236">
        <v>717144</v>
      </c>
      <c r="G30" s="236">
        <v>717144</v>
      </c>
      <c r="H30" s="236">
        <v>399136</v>
      </c>
      <c r="I30" s="236">
        <v>283846</v>
      </c>
    </row>
    <row r="31" spans="1:29" ht="12.75">
      <c r="A31" s="235" t="s">
        <v>51</v>
      </c>
      <c r="B31" s="235" t="s">
        <v>180</v>
      </c>
      <c r="C31" s="236">
        <v>6046658</v>
      </c>
      <c r="D31" s="236">
        <v>1759676</v>
      </c>
      <c r="E31" s="236">
        <v>49757</v>
      </c>
      <c r="F31" s="236">
        <v>717144</v>
      </c>
      <c r="G31" s="236">
        <v>717144</v>
      </c>
      <c r="H31" s="236">
        <v>399136</v>
      </c>
      <c r="I31" s="236">
        <v>283846</v>
      </c>
    </row>
    <row r="32" spans="1:29" ht="12.75">
      <c r="A32" s="235" t="s">
        <v>51</v>
      </c>
      <c r="B32" s="235" t="s">
        <v>182</v>
      </c>
      <c r="C32" s="236">
        <v>2899752</v>
      </c>
      <c r="D32" s="237">
        <v>1500502</v>
      </c>
      <c r="E32" s="237">
        <v>20420</v>
      </c>
      <c r="F32" s="237">
        <v>580973</v>
      </c>
      <c r="G32" s="237">
        <v>580973</v>
      </c>
      <c r="H32" s="237">
        <v>336308</v>
      </c>
      <c r="I32" s="237">
        <v>239079</v>
      </c>
    </row>
    <row r="33" spans="1:9" ht="12.75">
      <c r="A33" s="235" t="s">
        <v>51</v>
      </c>
      <c r="B33" s="235" t="s">
        <v>181</v>
      </c>
      <c r="C33" s="236">
        <v>1052578</v>
      </c>
      <c r="D33" s="237">
        <v>497021</v>
      </c>
      <c r="E33" s="237">
        <v>12747</v>
      </c>
      <c r="F33" s="237">
        <v>217762</v>
      </c>
      <c r="G33" s="237">
        <v>217762</v>
      </c>
      <c r="H33" s="237">
        <v>111994</v>
      </c>
      <c r="I33" s="237">
        <v>80330</v>
      </c>
    </row>
    <row r="34" spans="1:9" ht="12.75">
      <c r="A34" s="235" t="s">
        <v>136</v>
      </c>
      <c r="B34" s="235" t="s">
        <v>179</v>
      </c>
      <c r="C34" s="236">
        <v>0</v>
      </c>
      <c r="D34" s="236">
        <v>1520916</v>
      </c>
      <c r="E34" s="236">
        <v>43160</v>
      </c>
      <c r="F34" s="236">
        <v>515801</v>
      </c>
      <c r="G34" s="236">
        <v>515801</v>
      </c>
      <c r="H34" s="236">
        <v>339774</v>
      </c>
      <c r="I34" s="236">
        <v>259566</v>
      </c>
    </row>
    <row r="35" spans="1:9" ht="12.75">
      <c r="A35" s="235" t="s">
        <v>136</v>
      </c>
      <c r="B35" s="235" t="s">
        <v>180</v>
      </c>
      <c r="C35" s="236">
        <v>4617766</v>
      </c>
      <c r="D35" s="236">
        <v>1520916</v>
      </c>
      <c r="E35" s="236">
        <v>43160</v>
      </c>
      <c r="F35" s="236">
        <v>515801</v>
      </c>
      <c r="G35" s="236">
        <v>515801</v>
      </c>
      <c r="H35" s="236">
        <v>339774</v>
      </c>
      <c r="I35" s="236">
        <v>259566</v>
      </c>
    </row>
    <row r="36" spans="1:9" ht="12.75">
      <c r="A36" s="235" t="s">
        <v>136</v>
      </c>
      <c r="B36" s="235" t="s">
        <v>182</v>
      </c>
      <c r="C36" s="236">
        <v>2195118</v>
      </c>
      <c r="D36" s="237">
        <v>1343667</v>
      </c>
      <c r="E36" s="237">
        <v>43160</v>
      </c>
      <c r="F36" s="237">
        <v>422984</v>
      </c>
      <c r="G36" s="237">
        <v>422984</v>
      </c>
      <c r="H36" s="237">
        <v>290424</v>
      </c>
      <c r="I36" s="237">
        <v>235648</v>
      </c>
    </row>
    <row r="37" spans="1:9" ht="12.75">
      <c r="A37" s="235" t="s">
        <v>136</v>
      </c>
      <c r="B37" s="235" t="s">
        <v>181</v>
      </c>
      <c r="C37" s="236">
        <v>669279</v>
      </c>
      <c r="D37" s="237">
        <v>698468</v>
      </c>
      <c r="E37" s="237">
        <v>6499</v>
      </c>
      <c r="F37" s="237">
        <v>207943</v>
      </c>
      <c r="G37" s="237">
        <v>207943</v>
      </c>
      <c r="H37" s="237">
        <v>142956</v>
      </c>
      <c r="I37" s="237">
        <v>127305</v>
      </c>
    </row>
    <row r="38" spans="1:9" ht="12.75">
      <c r="A38" s="235" t="s">
        <v>146</v>
      </c>
      <c r="B38" s="235" t="s">
        <v>179</v>
      </c>
      <c r="C38" s="236">
        <v>0</v>
      </c>
      <c r="D38" s="236">
        <v>1277797</v>
      </c>
      <c r="E38" s="236">
        <v>37884</v>
      </c>
      <c r="F38" s="236">
        <v>433510</v>
      </c>
      <c r="G38" s="236">
        <v>433510</v>
      </c>
      <c r="H38" s="236">
        <v>283101</v>
      </c>
      <c r="I38" s="236">
        <v>212876</v>
      </c>
    </row>
    <row r="39" spans="1:9" ht="12.75">
      <c r="A39" s="235" t="s">
        <v>146</v>
      </c>
      <c r="B39" s="235" t="s">
        <v>180</v>
      </c>
      <c r="C39" s="236">
        <v>3023012</v>
      </c>
      <c r="D39" s="236">
        <v>1277797</v>
      </c>
      <c r="E39" s="236">
        <v>37884</v>
      </c>
      <c r="F39" s="236">
        <v>433510</v>
      </c>
      <c r="G39" s="236">
        <v>433510</v>
      </c>
      <c r="H39" s="236">
        <v>283101</v>
      </c>
      <c r="I39" s="236">
        <v>212876</v>
      </c>
    </row>
    <row r="40" spans="1:9" ht="12.75">
      <c r="A40" s="235" t="s">
        <v>146</v>
      </c>
      <c r="B40" s="235" t="s">
        <v>182</v>
      </c>
      <c r="C40" s="236">
        <v>1446823</v>
      </c>
      <c r="D40" s="237">
        <v>1192002</v>
      </c>
      <c r="E40" s="237">
        <v>37884</v>
      </c>
      <c r="F40" s="237">
        <v>379082</v>
      </c>
      <c r="G40" s="237">
        <v>379082</v>
      </c>
      <c r="H40" s="237">
        <v>265294</v>
      </c>
      <c r="I40" s="237">
        <v>202672</v>
      </c>
    </row>
    <row r="41" spans="1:9" ht="12.75">
      <c r="A41" s="235" t="s">
        <v>146</v>
      </c>
      <c r="B41" s="235" t="s">
        <v>181</v>
      </c>
      <c r="C41" s="236">
        <v>460735</v>
      </c>
      <c r="D41" s="237">
        <v>560545</v>
      </c>
      <c r="E41" s="237">
        <v>20195</v>
      </c>
      <c r="F41" s="237">
        <v>171544</v>
      </c>
      <c r="G41" s="237">
        <v>171544</v>
      </c>
      <c r="H41" s="237">
        <v>127729</v>
      </c>
      <c r="I41" s="237">
        <v>92737</v>
      </c>
    </row>
    <row r="42" spans="1:9" ht="12.75">
      <c r="A42" s="235" t="s">
        <v>52</v>
      </c>
      <c r="B42" s="235" t="s">
        <v>179</v>
      </c>
      <c r="C42" s="236">
        <v>0</v>
      </c>
      <c r="D42" s="236">
        <v>2651106</v>
      </c>
      <c r="E42" s="236">
        <v>66082</v>
      </c>
      <c r="F42" s="236">
        <v>928500</v>
      </c>
      <c r="G42" s="236">
        <v>928500</v>
      </c>
      <c r="H42" s="236">
        <v>615450</v>
      </c>
      <c r="I42" s="236">
        <v>455712</v>
      </c>
    </row>
    <row r="43" spans="1:9" ht="12.75">
      <c r="A43" s="235" t="s">
        <v>52</v>
      </c>
      <c r="B43" s="235" t="s">
        <v>180</v>
      </c>
      <c r="C43" s="236">
        <v>8541656</v>
      </c>
      <c r="D43" s="236">
        <v>2651106</v>
      </c>
      <c r="E43" s="236">
        <v>66082</v>
      </c>
      <c r="F43" s="236">
        <v>928500</v>
      </c>
      <c r="G43" s="236">
        <v>928500</v>
      </c>
      <c r="H43" s="236">
        <v>615450</v>
      </c>
      <c r="I43" s="236">
        <v>455712</v>
      </c>
    </row>
    <row r="44" spans="1:9" ht="12.75">
      <c r="A44" s="235" t="s">
        <v>52</v>
      </c>
      <c r="B44" s="235" t="s">
        <v>182</v>
      </c>
      <c r="C44" s="236">
        <v>4178317</v>
      </c>
      <c r="D44" s="237">
        <v>2421474</v>
      </c>
      <c r="E44" s="237">
        <v>65722</v>
      </c>
      <c r="F44" s="237">
        <v>772180</v>
      </c>
      <c r="G44" s="237">
        <v>772180</v>
      </c>
      <c r="H44" s="237">
        <v>559373</v>
      </c>
      <c r="I44" s="237">
        <v>438476</v>
      </c>
    </row>
    <row r="45" spans="1:9" ht="12.75">
      <c r="A45" s="235" t="s">
        <v>52</v>
      </c>
      <c r="B45" s="235" t="s">
        <v>181</v>
      </c>
      <c r="C45" s="236">
        <v>1522353</v>
      </c>
      <c r="D45" s="237">
        <v>1138298</v>
      </c>
      <c r="E45" s="237">
        <v>36078</v>
      </c>
      <c r="F45" s="237">
        <v>363331</v>
      </c>
      <c r="G45" s="237">
        <v>363331</v>
      </c>
      <c r="H45" s="237">
        <v>262827</v>
      </c>
      <c r="I45" s="237">
        <v>187484</v>
      </c>
    </row>
    <row r="46" spans="1:9" ht="12.75">
      <c r="A46" s="235" t="s">
        <v>144</v>
      </c>
      <c r="B46" s="235" t="s">
        <v>179</v>
      </c>
      <c r="C46" s="236">
        <v>0</v>
      </c>
      <c r="D46" s="236">
        <v>1720819</v>
      </c>
      <c r="E46" s="236">
        <v>47206</v>
      </c>
      <c r="F46" s="236">
        <v>579314</v>
      </c>
      <c r="G46" s="236">
        <v>579314</v>
      </c>
      <c r="H46" s="236">
        <v>390047</v>
      </c>
      <c r="I46" s="236">
        <v>293831</v>
      </c>
    </row>
    <row r="47" spans="1:9" ht="12.75">
      <c r="A47" s="235" t="s">
        <v>144</v>
      </c>
      <c r="B47" s="235" t="s">
        <v>180</v>
      </c>
      <c r="C47" s="236">
        <v>4032018</v>
      </c>
      <c r="D47" s="236">
        <v>1720819</v>
      </c>
      <c r="E47" s="236">
        <v>47206</v>
      </c>
      <c r="F47" s="236">
        <v>579314</v>
      </c>
      <c r="G47" s="236">
        <v>579314</v>
      </c>
      <c r="H47" s="236">
        <v>390047</v>
      </c>
      <c r="I47" s="236">
        <v>293831</v>
      </c>
    </row>
    <row r="48" spans="1:9" ht="12.75">
      <c r="A48" s="235" t="s">
        <v>144</v>
      </c>
      <c r="B48" s="235" t="s">
        <v>182</v>
      </c>
      <c r="C48" s="236">
        <v>2049298</v>
      </c>
      <c r="D48" s="237">
        <v>1616900</v>
      </c>
      <c r="E48" s="237">
        <v>41303</v>
      </c>
      <c r="F48" s="237">
        <v>506754</v>
      </c>
      <c r="G48" s="237">
        <v>506754</v>
      </c>
      <c r="H48" s="237">
        <v>361292</v>
      </c>
      <c r="I48" s="237">
        <v>291023</v>
      </c>
    </row>
    <row r="49" spans="1:9" ht="12.75">
      <c r="A49" s="235" t="s">
        <v>144</v>
      </c>
      <c r="B49" s="235" t="s">
        <v>181</v>
      </c>
      <c r="C49" s="236">
        <v>707711</v>
      </c>
      <c r="D49" s="237">
        <v>597741</v>
      </c>
      <c r="E49" s="237">
        <v>23177</v>
      </c>
      <c r="F49" s="237">
        <v>184126</v>
      </c>
      <c r="G49" s="237">
        <v>184126</v>
      </c>
      <c r="H49" s="237">
        <v>120383</v>
      </c>
      <c r="I49" s="237">
        <v>95608</v>
      </c>
    </row>
    <row r="50" spans="1:9" ht="12.75">
      <c r="A50" s="235" t="s">
        <v>53</v>
      </c>
      <c r="B50" s="235" t="s">
        <v>179</v>
      </c>
      <c r="C50" s="236">
        <v>0</v>
      </c>
      <c r="D50" s="236">
        <v>3076739</v>
      </c>
      <c r="E50" s="236">
        <v>81723</v>
      </c>
      <c r="F50" s="236">
        <v>1223054</v>
      </c>
      <c r="G50" s="236">
        <v>1223054</v>
      </c>
      <c r="H50" s="236">
        <v>728631</v>
      </c>
      <c r="I50" s="236">
        <v>518330</v>
      </c>
    </row>
    <row r="51" spans="1:9" ht="12.75">
      <c r="A51" s="235" t="s">
        <v>53</v>
      </c>
      <c r="B51" s="235" t="s">
        <v>180</v>
      </c>
      <c r="C51" s="236">
        <v>7021721</v>
      </c>
      <c r="D51" s="236">
        <v>3076739</v>
      </c>
      <c r="E51" s="236">
        <v>81723</v>
      </c>
      <c r="F51" s="236">
        <v>1223054</v>
      </c>
      <c r="G51" s="236">
        <v>1223054</v>
      </c>
      <c r="H51" s="236">
        <v>728631</v>
      </c>
      <c r="I51" s="236">
        <v>518330</v>
      </c>
    </row>
    <row r="52" spans="1:9" ht="12.75">
      <c r="A52" s="235" t="s">
        <v>53</v>
      </c>
      <c r="B52" s="235" t="s">
        <v>182</v>
      </c>
      <c r="C52" s="236">
        <v>3430067</v>
      </c>
      <c r="D52" s="237">
        <v>2736142</v>
      </c>
      <c r="E52" s="237">
        <v>80128</v>
      </c>
      <c r="F52" s="237">
        <v>1026155</v>
      </c>
      <c r="G52" s="237">
        <v>1026155</v>
      </c>
      <c r="H52" s="237">
        <v>650450</v>
      </c>
      <c r="I52" s="237">
        <v>460766</v>
      </c>
    </row>
    <row r="53" spans="1:9" ht="12.75">
      <c r="A53" s="235" t="s">
        <v>53</v>
      </c>
      <c r="B53" s="235" t="s">
        <v>181</v>
      </c>
      <c r="C53" s="236">
        <v>1088340</v>
      </c>
      <c r="D53" s="237">
        <v>1233482</v>
      </c>
      <c r="E53" s="237">
        <v>47063</v>
      </c>
      <c r="F53" s="237">
        <v>460735</v>
      </c>
      <c r="G53" s="237">
        <v>460735</v>
      </c>
      <c r="H53" s="237">
        <v>311380</v>
      </c>
      <c r="I53" s="237">
        <v>228460</v>
      </c>
    </row>
    <row r="54" spans="1:9" ht="12.75">
      <c r="A54" s="235" t="s">
        <v>199</v>
      </c>
      <c r="B54" s="235" t="s">
        <v>179</v>
      </c>
      <c r="C54" s="236">
        <v>0</v>
      </c>
      <c r="D54" s="236">
        <v>2133711</v>
      </c>
      <c r="E54" s="236">
        <v>58713</v>
      </c>
      <c r="F54" s="236">
        <v>911959</v>
      </c>
      <c r="G54" s="236">
        <v>911959</v>
      </c>
      <c r="H54" s="236">
        <v>523085</v>
      </c>
      <c r="I54" s="236">
        <v>361604</v>
      </c>
    </row>
    <row r="55" spans="1:9" ht="12.75">
      <c r="A55" s="235" t="s">
        <v>199</v>
      </c>
      <c r="B55" s="235" t="s">
        <v>180</v>
      </c>
      <c r="C55" s="236">
        <v>6008597</v>
      </c>
      <c r="D55" s="236">
        <v>2133711</v>
      </c>
      <c r="E55" s="236">
        <v>58713</v>
      </c>
      <c r="F55" s="236">
        <v>911959</v>
      </c>
      <c r="G55" s="236">
        <v>911959</v>
      </c>
      <c r="H55" s="236">
        <v>523085</v>
      </c>
      <c r="I55" s="236">
        <v>361604</v>
      </c>
    </row>
    <row r="56" spans="1:9" ht="12.75">
      <c r="A56" s="235" t="s">
        <v>199</v>
      </c>
      <c r="B56" s="235" t="s">
        <v>182</v>
      </c>
      <c r="C56" s="236">
        <v>2925082</v>
      </c>
      <c r="D56" s="237">
        <v>1914368</v>
      </c>
      <c r="E56" s="237">
        <v>58713</v>
      </c>
      <c r="F56" s="237">
        <v>767067</v>
      </c>
      <c r="G56" s="237">
        <v>767067</v>
      </c>
      <c r="H56" s="237">
        <v>465592</v>
      </c>
      <c r="I56" s="237">
        <v>339479</v>
      </c>
    </row>
    <row r="57" spans="1:9" ht="12.75">
      <c r="A57" s="235" t="s">
        <v>199</v>
      </c>
      <c r="B57" s="235" t="s">
        <v>181</v>
      </c>
      <c r="C57" s="236">
        <v>779736</v>
      </c>
      <c r="D57" s="237">
        <v>660725</v>
      </c>
      <c r="E57" s="237">
        <v>29885</v>
      </c>
      <c r="F57" s="237">
        <v>248646</v>
      </c>
      <c r="G57" s="237">
        <v>248646</v>
      </c>
      <c r="H57" s="237">
        <v>163423</v>
      </c>
      <c r="I57" s="237">
        <v>107583</v>
      </c>
    </row>
    <row r="58" spans="1:9" ht="12.75">
      <c r="A58" s="235" t="s">
        <v>200</v>
      </c>
      <c r="B58" s="235" t="s">
        <v>179</v>
      </c>
      <c r="C58" s="236">
        <v>0</v>
      </c>
      <c r="D58" s="236">
        <v>2151679</v>
      </c>
      <c r="E58" s="236">
        <v>55471</v>
      </c>
      <c r="F58" s="236">
        <v>905348</v>
      </c>
      <c r="G58" s="236">
        <v>905348</v>
      </c>
      <c r="H58" s="236">
        <v>540733</v>
      </c>
      <c r="I58" s="236">
        <v>384830</v>
      </c>
    </row>
    <row r="59" spans="1:9" ht="12.75">
      <c r="A59" s="235" t="s">
        <v>200</v>
      </c>
      <c r="B59" s="235" t="s">
        <v>180</v>
      </c>
      <c r="C59" s="236">
        <v>4757689</v>
      </c>
      <c r="D59" s="236">
        <v>2151679</v>
      </c>
      <c r="E59" s="236">
        <v>55471</v>
      </c>
      <c r="F59" s="236">
        <v>905348</v>
      </c>
      <c r="G59" s="236">
        <v>905348</v>
      </c>
      <c r="H59" s="236">
        <v>540733</v>
      </c>
      <c r="I59" s="236">
        <v>384830</v>
      </c>
    </row>
    <row r="60" spans="1:9" ht="12.75">
      <c r="A60" s="235" t="s">
        <v>200</v>
      </c>
      <c r="B60" s="235" t="s">
        <v>182</v>
      </c>
      <c r="C60" s="236">
        <v>2231577</v>
      </c>
      <c r="D60" s="237">
        <v>1996286</v>
      </c>
      <c r="E60" s="237">
        <v>55471</v>
      </c>
      <c r="F60" s="237">
        <v>834940</v>
      </c>
      <c r="G60" s="237">
        <v>834940</v>
      </c>
      <c r="H60" s="237">
        <v>477581</v>
      </c>
      <c r="I60" s="237">
        <v>357873</v>
      </c>
    </row>
    <row r="61" spans="1:9" ht="12.75">
      <c r="A61" s="235" t="s">
        <v>200</v>
      </c>
      <c r="B61" s="235" t="s">
        <v>181</v>
      </c>
      <c r="C61" s="236">
        <v>829987</v>
      </c>
      <c r="D61" s="237">
        <v>1046595</v>
      </c>
      <c r="E61" s="237">
        <v>5150</v>
      </c>
      <c r="F61" s="237">
        <v>419989</v>
      </c>
      <c r="G61" s="237">
        <v>419989</v>
      </c>
      <c r="H61" s="237">
        <v>269014</v>
      </c>
      <c r="I61" s="237">
        <v>203625</v>
      </c>
    </row>
    <row r="62" spans="1:9" ht="12.75">
      <c r="A62" s="235" t="s">
        <v>201</v>
      </c>
      <c r="B62" s="235" t="s">
        <v>179</v>
      </c>
      <c r="C62" s="236">
        <v>0</v>
      </c>
      <c r="D62" s="236">
        <v>1572638</v>
      </c>
      <c r="E62" s="236">
        <v>53315</v>
      </c>
      <c r="F62" s="236">
        <v>622567</v>
      </c>
      <c r="G62" s="236">
        <v>622567</v>
      </c>
      <c r="H62" s="236">
        <v>391957</v>
      </c>
      <c r="I62" s="236">
        <v>299945</v>
      </c>
    </row>
    <row r="63" spans="1:9" ht="12.75">
      <c r="A63" s="235" t="s">
        <v>201</v>
      </c>
      <c r="B63" s="235" t="s">
        <v>180</v>
      </c>
      <c r="C63" s="236">
        <v>5659654</v>
      </c>
      <c r="D63" s="236">
        <v>1572638</v>
      </c>
      <c r="E63" s="236">
        <v>53315</v>
      </c>
      <c r="F63" s="236">
        <v>622567</v>
      </c>
      <c r="G63" s="236">
        <v>622567</v>
      </c>
      <c r="H63" s="236">
        <v>391957</v>
      </c>
      <c r="I63" s="236">
        <v>299945</v>
      </c>
    </row>
    <row r="64" spans="1:9" ht="12.75">
      <c r="A64" s="235" t="s">
        <v>201</v>
      </c>
      <c r="B64" s="235" t="s">
        <v>182</v>
      </c>
      <c r="C64" s="236">
        <v>2735269</v>
      </c>
      <c r="D64" s="237">
        <v>1513756</v>
      </c>
      <c r="E64" s="237">
        <v>49445</v>
      </c>
      <c r="F64" s="237">
        <v>571474</v>
      </c>
      <c r="G64" s="237">
        <v>571474</v>
      </c>
      <c r="H64" s="237">
        <v>384277</v>
      </c>
      <c r="I64" s="237">
        <v>296425</v>
      </c>
    </row>
    <row r="65" spans="1:9" ht="12.75">
      <c r="A65" s="235" t="s">
        <v>201</v>
      </c>
      <c r="B65" s="235" t="s">
        <v>181</v>
      </c>
      <c r="C65" s="236">
        <v>770258</v>
      </c>
      <c r="D65" s="237">
        <v>762981</v>
      </c>
      <c r="E65" s="237">
        <v>43381</v>
      </c>
      <c r="F65" s="237">
        <v>285838</v>
      </c>
      <c r="G65" s="237">
        <v>285838</v>
      </c>
      <c r="H65" s="237">
        <v>218545</v>
      </c>
      <c r="I65" s="237">
        <v>152988</v>
      </c>
    </row>
    <row r="66" spans="1:9" ht="12.75">
      <c r="A66" s="235" t="s">
        <v>145</v>
      </c>
      <c r="B66" s="235" t="s">
        <v>179</v>
      </c>
      <c r="C66" s="236">
        <v>0</v>
      </c>
      <c r="D66" s="236">
        <v>1806829</v>
      </c>
      <c r="E66" s="236">
        <v>60663</v>
      </c>
      <c r="F66" s="236">
        <v>619311</v>
      </c>
      <c r="G66" s="236">
        <v>619311</v>
      </c>
      <c r="H66" s="236">
        <v>401250</v>
      </c>
      <c r="I66" s="236">
        <v>304001</v>
      </c>
    </row>
    <row r="67" spans="1:9" ht="12.75">
      <c r="A67" s="235" t="s">
        <v>145</v>
      </c>
      <c r="B67" s="235" t="s">
        <v>180</v>
      </c>
      <c r="C67" s="236">
        <v>3652294</v>
      </c>
      <c r="D67" s="236">
        <v>1806829</v>
      </c>
      <c r="E67" s="236">
        <v>60663</v>
      </c>
      <c r="F67" s="236">
        <v>619311</v>
      </c>
      <c r="G67" s="236">
        <v>619311</v>
      </c>
      <c r="H67" s="236">
        <v>401250</v>
      </c>
      <c r="I67" s="236">
        <v>304001</v>
      </c>
    </row>
    <row r="68" spans="1:9" ht="12.75">
      <c r="A68" s="235" t="s">
        <v>145</v>
      </c>
      <c r="B68" s="235" t="s">
        <v>182</v>
      </c>
      <c r="C68" s="236">
        <v>1737804</v>
      </c>
      <c r="D68" s="237">
        <v>1621072</v>
      </c>
      <c r="E68" s="237">
        <v>60663</v>
      </c>
      <c r="F68" s="237">
        <v>529948</v>
      </c>
      <c r="G68" s="237">
        <v>529948</v>
      </c>
      <c r="H68" s="237">
        <v>351086</v>
      </c>
      <c r="I68" s="237">
        <v>276733</v>
      </c>
    </row>
    <row r="69" spans="1:9" ht="12.75">
      <c r="A69" s="235" t="s">
        <v>145</v>
      </c>
      <c r="B69" s="235" t="s">
        <v>181</v>
      </c>
      <c r="C69" s="236">
        <v>694243</v>
      </c>
      <c r="D69" s="237">
        <v>526329</v>
      </c>
      <c r="E69" s="237">
        <v>11622</v>
      </c>
      <c r="F69" s="237">
        <v>185785</v>
      </c>
      <c r="G69" s="237">
        <v>185785</v>
      </c>
      <c r="H69" s="237">
        <v>110695</v>
      </c>
      <c r="I69" s="237">
        <v>97792</v>
      </c>
    </row>
    <row r="70" spans="1:9" ht="12.75">
      <c r="A70" s="235" t="s">
        <v>141</v>
      </c>
      <c r="B70" s="235" t="s">
        <v>179</v>
      </c>
      <c r="C70" s="236">
        <v>0</v>
      </c>
      <c r="D70" s="236">
        <v>2236210</v>
      </c>
      <c r="E70" s="236">
        <v>72509</v>
      </c>
      <c r="F70" s="236">
        <v>851381</v>
      </c>
      <c r="G70" s="236">
        <v>851381</v>
      </c>
      <c r="H70" s="236">
        <v>506275</v>
      </c>
      <c r="I70" s="236">
        <v>362670</v>
      </c>
    </row>
    <row r="71" spans="1:9" ht="12.75">
      <c r="A71" s="235" t="s">
        <v>141</v>
      </c>
      <c r="B71" s="235" t="s">
        <v>180</v>
      </c>
      <c r="C71" s="236">
        <v>5022017</v>
      </c>
      <c r="D71" s="236">
        <v>2236210</v>
      </c>
      <c r="E71" s="236">
        <v>72509</v>
      </c>
      <c r="F71" s="236">
        <v>851381</v>
      </c>
      <c r="G71" s="236">
        <v>851381</v>
      </c>
      <c r="H71" s="236">
        <v>506275</v>
      </c>
      <c r="I71" s="236">
        <v>362670</v>
      </c>
    </row>
    <row r="72" spans="1:9" ht="12.75">
      <c r="A72" s="235" t="s">
        <v>141</v>
      </c>
      <c r="B72" s="235" t="s">
        <v>182</v>
      </c>
      <c r="C72" s="236">
        <v>2454994</v>
      </c>
      <c r="D72" s="237">
        <v>2047663</v>
      </c>
      <c r="E72" s="237">
        <v>64573</v>
      </c>
      <c r="F72" s="237">
        <v>747013</v>
      </c>
      <c r="G72" s="237">
        <v>747013</v>
      </c>
      <c r="H72" s="237">
        <v>453555</v>
      </c>
      <c r="I72" s="237">
        <v>340687</v>
      </c>
    </row>
    <row r="73" spans="1:9" ht="12.75">
      <c r="A73" s="235" t="s">
        <v>141</v>
      </c>
      <c r="B73" s="235" t="s">
        <v>181</v>
      </c>
      <c r="C73" s="236">
        <v>879088</v>
      </c>
      <c r="D73" s="237">
        <v>904567</v>
      </c>
      <c r="E73" s="237">
        <v>51414</v>
      </c>
      <c r="F73" s="237">
        <v>280748</v>
      </c>
      <c r="G73" s="237">
        <v>280748</v>
      </c>
      <c r="H73" s="237">
        <v>182544</v>
      </c>
      <c r="I73" s="237">
        <v>159817</v>
      </c>
    </row>
    <row r="74" spans="1:9" ht="12.75">
      <c r="A74" s="235" t="s">
        <v>143</v>
      </c>
      <c r="B74" s="235" t="s">
        <v>179</v>
      </c>
      <c r="C74" s="236">
        <v>0</v>
      </c>
      <c r="D74" s="236">
        <v>2883043</v>
      </c>
      <c r="E74" s="236">
        <v>86106</v>
      </c>
      <c r="F74" s="236">
        <v>1188107</v>
      </c>
      <c r="G74" s="236">
        <v>1188107</v>
      </c>
      <c r="H74" s="236">
        <v>649993</v>
      </c>
      <c r="I74" s="236">
        <v>450233</v>
      </c>
    </row>
    <row r="75" spans="1:9" ht="12.75">
      <c r="A75" s="235" t="s">
        <v>143</v>
      </c>
      <c r="B75" s="235" t="s">
        <v>180</v>
      </c>
      <c r="C75" s="236">
        <v>6341049</v>
      </c>
      <c r="D75" s="236">
        <v>2883043</v>
      </c>
      <c r="E75" s="236">
        <v>86106</v>
      </c>
      <c r="F75" s="236">
        <v>1188107</v>
      </c>
      <c r="G75" s="236">
        <v>1188107</v>
      </c>
      <c r="H75" s="236">
        <v>649993</v>
      </c>
      <c r="I75" s="236">
        <v>450233</v>
      </c>
    </row>
    <row r="76" spans="1:9" ht="12.75">
      <c r="A76" s="235" t="s">
        <v>143</v>
      </c>
      <c r="B76" s="235" t="s">
        <v>182</v>
      </c>
      <c r="C76" s="236">
        <v>3091851</v>
      </c>
      <c r="D76" s="237">
        <v>2577696</v>
      </c>
      <c r="E76" s="237">
        <v>46279</v>
      </c>
      <c r="F76" s="237">
        <v>996317</v>
      </c>
      <c r="G76" s="237">
        <v>996317</v>
      </c>
      <c r="H76" s="237">
        <v>575320</v>
      </c>
      <c r="I76" s="237">
        <v>411369</v>
      </c>
    </row>
    <row r="77" spans="1:9" ht="12.75">
      <c r="A77" s="235" t="s">
        <v>143</v>
      </c>
      <c r="B77" s="235" t="s">
        <v>181</v>
      </c>
      <c r="C77" s="236">
        <v>984440</v>
      </c>
      <c r="D77" s="237">
        <v>1420129</v>
      </c>
      <c r="E77" s="237">
        <v>21654</v>
      </c>
      <c r="F77" s="237">
        <v>471132</v>
      </c>
      <c r="G77" s="237">
        <v>471132</v>
      </c>
      <c r="H77" s="237">
        <v>317625</v>
      </c>
      <c r="I77" s="237">
        <v>254220</v>
      </c>
    </row>
    <row r="78" spans="1:9" ht="12.75">
      <c r="A78" s="235" t="s">
        <v>202</v>
      </c>
      <c r="B78" s="235" t="s">
        <v>179</v>
      </c>
      <c r="C78" s="236">
        <v>0</v>
      </c>
      <c r="D78" s="236">
        <v>1383884</v>
      </c>
      <c r="E78" s="236">
        <v>43407</v>
      </c>
      <c r="F78" s="236">
        <v>564905</v>
      </c>
      <c r="G78" s="236">
        <v>564905</v>
      </c>
      <c r="H78" s="236">
        <v>336382</v>
      </c>
      <c r="I78" s="236">
        <v>243994</v>
      </c>
    </row>
    <row r="79" spans="1:9" ht="12.75">
      <c r="A79" s="235" t="s">
        <v>202</v>
      </c>
      <c r="B79" s="235" t="s">
        <v>180</v>
      </c>
      <c r="C79" s="236">
        <v>4842280</v>
      </c>
      <c r="D79" s="236">
        <v>1383884</v>
      </c>
      <c r="E79" s="236">
        <v>43407</v>
      </c>
      <c r="F79" s="236">
        <v>564905</v>
      </c>
      <c r="G79" s="236">
        <v>564905</v>
      </c>
      <c r="H79" s="236">
        <v>336382</v>
      </c>
      <c r="I79" s="236">
        <v>243994</v>
      </c>
    </row>
    <row r="80" spans="1:9" ht="12.75">
      <c r="A80" s="235" t="s">
        <v>202</v>
      </c>
      <c r="B80" s="235" t="s">
        <v>182</v>
      </c>
      <c r="C80" s="236">
        <v>2270358</v>
      </c>
      <c r="D80" s="237">
        <v>1291170</v>
      </c>
      <c r="E80" s="237">
        <v>43406</v>
      </c>
      <c r="F80" s="237">
        <v>494725</v>
      </c>
      <c r="G80" s="237">
        <v>494725</v>
      </c>
      <c r="H80" s="237">
        <v>324019</v>
      </c>
      <c r="I80" s="237">
        <v>233544</v>
      </c>
    </row>
    <row r="81" spans="1:9" ht="12.75">
      <c r="A81" s="235" t="s">
        <v>202</v>
      </c>
      <c r="B81" s="235" t="s">
        <v>181</v>
      </c>
      <c r="C81" s="236">
        <v>798801</v>
      </c>
      <c r="D81" s="237">
        <v>439662</v>
      </c>
      <c r="E81" s="237">
        <v>16945</v>
      </c>
      <c r="F81" s="237">
        <v>167338</v>
      </c>
      <c r="G81" s="237">
        <v>167338</v>
      </c>
      <c r="H81" s="237">
        <v>95021</v>
      </c>
      <c r="I81" s="237">
        <v>78034</v>
      </c>
    </row>
    <row r="82" spans="1:9" ht="12.75">
      <c r="A82" s="235" t="s">
        <v>142</v>
      </c>
      <c r="B82" s="235" t="s">
        <v>179</v>
      </c>
      <c r="C82" s="236">
        <v>0</v>
      </c>
      <c r="D82" s="236">
        <v>2692597</v>
      </c>
      <c r="E82" s="236">
        <v>75844</v>
      </c>
      <c r="F82" s="236">
        <v>1153844</v>
      </c>
      <c r="G82" s="236">
        <v>1153844</v>
      </c>
      <c r="H82" s="236">
        <v>606093</v>
      </c>
      <c r="I82" s="236">
        <v>413906</v>
      </c>
    </row>
    <row r="83" spans="1:9" ht="12.75">
      <c r="A83" s="235" t="s">
        <v>142</v>
      </c>
      <c r="B83" s="235" t="s">
        <v>180</v>
      </c>
      <c r="C83" s="236">
        <v>6482739</v>
      </c>
      <c r="D83" s="236">
        <v>2692597</v>
      </c>
      <c r="E83" s="236">
        <v>75844</v>
      </c>
      <c r="F83" s="236">
        <v>1153844</v>
      </c>
      <c r="G83" s="236">
        <v>1153844</v>
      </c>
      <c r="H83" s="236">
        <v>606093</v>
      </c>
      <c r="I83" s="236">
        <v>413906</v>
      </c>
    </row>
    <row r="84" spans="1:9" ht="12.75">
      <c r="A84" s="235" t="s">
        <v>142</v>
      </c>
      <c r="B84" s="235" t="s">
        <v>182</v>
      </c>
      <c r="C84" s="236">
        <v>3100324</v>
      </c>
      <c r="D84" s="237">
        <v>2493241</v>
      </c>
      <c r="E84" s="237">
        <v>53814</v>
      </c>
      <c r="F84" s="237">
        <v>1038630</v>
      </c>
      <c r="G84" s="237">
        <v>1038630</v>
      </c>
      <c r="H84" s="237">
        <v>559375</v>
      </c>
      <c r="I84" s="237">
        <v>391876</v>
      </c>
    </row>
    <row r="85" spans="1:9" ht="12.75">
      <c r="A85" s="235" t="s">
        <v>142</v>
      </c>
      <c r="B85" s="235" t="s">
        <v>181</v>
      </c>
      <c r="C85" s="236">
        <v>1120950</v>
      </c>
      <c r="D85" s="237">
        <v>1345297</v>
      </c>
      <c r="E85" s="237">
        <v>14214</v>
      </c>
      <c r="F85" s="237">
        <v>633726</v>
      </c>
      <c r="G85" s="237">
        <v>633726</v>
      </c>
      <c r="H85" s="237">
        <v>329116</v>
      </c>
      <c r="I85" s="237">
        <v>210641</v>
      </c>
    </row>
    <row r="86" spans="1:9" ht="12.75">
      <c r="A86" s="235" t="s">
        <v>140</v>
      </c>
      <c r="B86" s="235" t="s">
        <v>179</v>
      </c>
      <c r="C86" s="236">
        <v>0</v>
      </c>
      <c r="D86" s="236">
        <v>3088773</v>
      </c>
      <c r="E86" s="236">
        <v>91504</v>
      </c>
      <c r="F86" s="236">
        <v>1122405</v>
      </c>
      <c r="G86" s="236">
        <v>1122405</v>
      </c>
      <c r="H86" s="236">
        <v>710299</v>
      </c>
      <c r="I86" s="236">
        <v>525743</v>
      </c>
    </row>
    <row r="87" spans="1:9" ht="12.75">
      <c r="A87" s="235" t="s">
        <v>140</v>
      </c>
      <c r="B87" s="235" t="s">
        <v>180</v>
      </c>
      <c r="C87" s="236">
        <v>7750884</v>
      </c>
      <c r="D87" s="236">
        <v>3088773</v>
      </c>
      <c r="E87" s="236">
        <v>91504</v>
      </c>
      <c r="F87" s="236">
        <v>1122405</v>
      </c>
      <c r="G87" s="236">
        <v>1122405</v>
      </c>
      <c r="H87" s="236">
        <v>710299</v>
      </c>
      <c r="I87" s="236">
        <v>525743</v>
      </c>
    </row>
    <row r="88" spans="1:9" ht="12.75">
      <c r="A88" s="235" t="s">
        <v>140</v>
      </c>
      <c r="B88" s="235" t="s">
        <v>182</v>
      </c>
      <c r="C88" s="236">
        <v>3702892</v>
      </c>
      <c r="D88" s="237">
        <v>2904385</v>
      </c>
      <c r="E88" s="237">
        <v>90498</v>
      </c>
      <c r="F88" s="237">
        <v>982999</v>
      </c>
      <c r="G88" s="237">
        <v>982999</v>
      </c>
      <c r="H88" s="237">
        <v>677683</v>
      </c>
      <c r="I88" s="237">
        <v>516793</v>
      </c>
    </row>
    <row r="89" spans="1:9" ht="12.75">
      <c r="A89" s="235" t="s">
        <v>140</v>
      </c>
      <c r="B89" s="235" t="s">
        <v>181</v>
      </c>
      <c r="C89" s="236">
        <v>1335006</v>
      </c>
      <c r="D89" s="237">
        <v>1574095</v>
      </c>
      <c r="E89" s="237">
        <v>9801</v>
      </c>
      <c r="F89" s="237">
        <v>500572</v>
      </c>
      <c r="G89" s="237">
        <v>500572</v>
      </c>
      <c r="H89" s="237">
        <v>378291</v>
      </c>
      <c r="I89" s="237">
        <v>290014</v>
      </c>
    </row>
    <row r="90" spans="1:9" ht="12.75">
      <c r="A90" s="235" t="s">
        <v>203</v>
      </c>
      <c r="B90" s="235" t="s">
        <v>179</v>
      </c>
      <c r="C90" s="236">
        <v>0</v>
      </c>
      <c r="D90" s="236">
        <v>1993988</v>
      </c>
      <c r="E90" s="236">
        <v>66258</v>
      </c>
      <c r="F90" s="236">
        <v>868262</v>
      </c>
      <c r="G90" s="236">
        <v>868262</v>
      </c>
      <c r="H90" s="236">
        <v>488948</v>
      </c>
      <c r="I90" s="236">
        <v>348539</v>
      </c>
    </row>
    <row r="91" spans="1:9" ht="12.75">
      <c r="A91" s="235" t="s">
        <v>203</v>
      </c>
      <c r="B91" s="235" t="s">
        <v>180</v>
      </c>
      <c r="C91" s="236">
        <v>5642053</v>
      </c>
      <c r="D91" s="236">
        <v>1993988</v>
      </c>
      <c r="E91" s="236">
        <v>66258</v>
      </c>
      <c r="F91" s="236">
        <v>868262</v>
      </c>
      <c r="G91" s="236">
        <v>868262</v>
      </c>
      <c r="H91" s="236">
        <v>488948</v>
      </c>
      <c r="I91" s="236">
        <v>348539</v>
      </c>
    </row>
    <row r="92" spans="1:9" ht="12.75">
      <c r="A92" s="235" t="s">
        <v>203</v>
      </c>
      <c r="B92" s="235" t="s">
        <v>182</v>
      </c>
      <c r="C92" s="236">
        <v>2772288</v>
      </c>
      <c r="D92" s="237">
        <v>1946626</v>
      </c>
      <c r="E92" s="237">
        <v>56752</v>
      </c>
      <c r="F92" s="237">
        <v>834765</v>
      </c>
      <c r="G92" s="237">
        <v>834765</v>
      </c>
      <c r="H92" s="237">
        <v>481024</v>
      </c>
      <c r="I92" s="237">
        <v>344254</v>
      </c>
    </row>
    <row r="93" spans="1:9" ht="12.75">
      <c r="A93" s="235" t="s">
        <v>203</v>
      </c>
      <c r="B93" s="235" t="s">
        <v>181</v>
      </c>
      <c r="C93" s="236">
        <v>866288</v>
      </c>
      <c r="D93" s="237">
        <v>950070</v>
      </c>
      <c r="E93" s="237">
        <v>28899</v>
      </c>
      <c r="F93" s="237">
        <v>372246</v>
      </c>
      <c r="G93" s="237">
        <v>372246</v>
      </c>
      <c r="H93" s="237">
        <v>205684</v>
      </c>
      <c r="I93" s="237">
        <v>174249</v>
      </c>
    </row>
    <row r="94" spans="1:9" ht="12.75">
      <c r="A94" s="235" t="s">
        <v>54</v>
      </c>
      <c r="B94" s="235" t="s">
        <v>179</v>
      </c>
      <c r="C94" s="236">
        <v>0</v>
      </c>
      <c r="D94" s="236">
        <v>4162452</v>
      </c>
      <c r="E94" s="236">
        <v>116103</v>
      </c>
      <c r="F94" s="236">
        <v>1796266</v>
      </c>
      <c r="G94" s="236">
        <v>1796266</v>
      </c>
      <c r="H94" s="236">
        <v>981444</v>
      </c>
      <c r="I94" s="236">
        <v>670193</v>
      </c>
    </row>
    <row r="95" spans="1:9" ht="12.75">
      <c r="A95" s="235" t="s">
        <v>54</v>
      </c>
      <c r="B95" s="235" t="s">
        <v>180</v>
      </c>
      <c r="C95" s="236">
        <v>10893785</v>
      </c>
      <c r="D95" s="236">
        <v>4162452</v>
      </c>
      <c r="E95" s="236">
        <v>116103</v>
      </c>
      <c r="F95" s="236">
        <v>1796266</v>
      </c>
      <c r="G95" s="236">
        <v>1796266</v>
      </c>
      <c r="H95" s="236">
        <v>981444</v>
      </c>
      <c r="I95" s="236">
        <v>670193</v>
      </c>
    </row>
    <row r="96" spans="1:9" ht="12.75">
      <c r="A96" s="235" t="s">
        <v>54</v>
      </c>
      <c r="B96" s="235" t="s">
        <v>182</v>
      </c>
      <c r="C96" s="236">
        <v>5231811</v>
      </c>
      <c r="D96" s="237">
        <v>3371375</v>
      </c>
      <c r="E96" s="237">
        <v>112061</v>
      </c>
      <c r="F96" s="237">
        <v>1321917</v>
      </c>
      <c r="G96" s="237">
        <v>1321917</v>
      </c>
      <c r="H96" s="237">
        <v>814547</v>
      </c>
      <c r="I96" s="237">
        <v>596961</v>
      </c>
    </row>
    <row r="97" spans="1:9" ht="12.75">
      <c r="A97" s="235" t="s">
        <v>54</v>
      </c>
      <c r="B97" s="235" t="s">
        <v>181</v>
      </c>
      <c r="C97" s="236">
        <v>1556152</v>
      </c>
      <c r="D97" s="237">
        <v>1226930</v>
      </c>
      <c r="E97" s="237">
        <v>51367</v>
      </c>
      <c r="F97" s="237">
        <v>491932</v>
      </c>
      <c r="G97" s="237">
        <v>491932</v>
      </c>
      <c r="H97" s="237">
        <v>289633</v>
      </c>
      <c r="I97" s="237">
        <v>181950</v>
      </c>
    </row>
    <row r="98" spans="1:9" ht="12.75">
      <c r="A98" s="235" t="s">
        <v>55</v>
      </c>
      <c r="B98" s="235" t="s">
        <v>179</v>
      </c>
      <c r="C98" s="236">
        <v>0</v>
      </c>
      <c r="D98" s="236">
        <v>4965973</v>
      </c>
      <c r="E98" s="236">
        <v>156431</v>
      </c>
      <c r="F98" s="236">
        <v>1914861</v>
      </c>
      <c r="G98" s="236">
        <v>1914861</v>
      </c>
      <c r="H98" s="236">
        <v>1177843</v>
      </c>
      <c r="I98" s="236">
        <v>840736</v>
      </c>
    </row>
    <row r="99" spans="1:9" ht="12.75">
      <c r="A99" s="235" t="s">
        <v>55</v>
      </c>
      <c r="B99" s="235" t="s">
        <v>180</v>
      </c>
      <c r="C99" s="236">
        <v>10699070</v>
      </c>
      <c r="D99" s="236">
        <v>4965973</v>
      </c>
      <c r="E99" s="236">
        <v>156431</v>
      </c>
      <c r="F99" s="236">
        <v>1914861</v>
      </c>
      <c r="G99" s="236">
        <v>1914861</v>
      </c>
      <c r="H99" s="236">
        <v>1177843</v>
      </c>
      <c r="I99" s="236">
        <v>840736</v>
      </c>
    </row>
    <row r="100" spans="1:9" ht="12.75">
      <c r="A100" s="235" t="s">
        <v>55</v>
      </c>
      <c r="B100" s="235" t="s">
        <v>182</v>
      </c>
      <c r="C100" s="236">
        <v>4924690</v>
      </c>
      <c r="D100" s="237">
        <v>4360181</v>
      </c>
      <c r="E100" s="237">
        <v>118295</v>
      </c>
      <c r="F100" s="237">
        <v>1619818</v>
      </c>
      <c r="G100" s="237">
        <v>1619818</v>
      </c>
      <c r="H100" s="237">
        <v>1043667</v>
      </c>
      <c r="I100" s="237">
        <v>748855</v>
      </c>
    </row>
    <row r="101" spans="1:9" ht="12.75">
      <c r="A101" s="235" t="s">
        <v>55</v>
      </c>
      <c r="B101" s="235" t="s">
        <v>181</v>
      </c>
      <c r="C101" s="236">
        <v>2010044</v>
      </c>
      <c r="D101" s="237">
        <v>1865388</v>
      </c>
      <c r="E101" s="237">
        <v>26944</v>
      </c>
      <c r="F101" s="237">
        <v>639177</v>
      </c>
      <c r="G101" s="237">
        <v>639177</v>
      </c>
      <c r="H101" s="237">
        <v>482826</v>
      </c>
      <c r="I101" s="237">
        <v>334342</v>
      </c>
    </row>
    <row r="102" spans="1:9" ht="12.75">
      <c r="A102" s="235" t="s">
        <v>138</v>
      </c>
      <c r="B102" s="235" t="s">
        <v>179</v>
      </c>
      <c r="C102" s="236">
        <v>0</v>
      </c>
      <c r="D102" s="236">
        <v>2485450</v>
      </c>
      <c r="E102" s="236">
        <v>68378</v>
      </c>
      <c r="F102" s="236">
        <v>945633</v>
      </c>
      <c r="G102" s="236">
        <v>945633</v>
      </c>
      <c r="H102" s="236">
        <v>567822</v>
      </c>
      <c r="I102" s="236">
        <v>398685</v>
      </c>
    </row>
    <row r="103" spans="1:9" ht="12.75">
      <c r="A103" s="235" t="s">
        <v>138</v>
      </c>
      <c r="B103" s="235" t="s">
        <v>180</v>
      </c>
      <c r="C103" s="236">
        <v>6444065</v>
      </c>
      <c r="D103" s="236">
        <v>2485450</v>
      </c>
      <c r="E103" s="236">
        <v>68378</v>
      </c>
      <c r="F103" s="236">
        <v>945633</v>
      </c>
      <c r="G103" s="236">
        <v>945633</v>
      </c>
      <c r="H103" s="236">
        <v>567822</v>
      </c>
      <c r="I103" s="236">
        <v>398685</v>
      </c>
    </row>
    <row r="104" spans="1:9" ht="12.75">
      <c r="A104" s="235" t="s">
        <v>138</v>
      </c>
      <c r="B104" s="235" t="s">
        <v>182</v>
      </c>
      <c r="C104" s="236">
        <v>3011831</v>
      </c>
      <c r="D104" s="237">
        <v>1817625</v>
      </c>
      <c r="E104" s="237">
        <v>68378</v>
      </c>
      <c r="F104" s="237">
        <v>716571</v>
      </c>
      <c r="G104" s="237">
        <v>716571</v>
      </c>
      <c r="H104" s="237">
        <v>422023</v>
      </c>
      <c r="I104" s="237">
        <v>267536</v>
      </c>
    </row>
    <row r="105" spans="1:9" ht="12.75">
      <c r="A105" s="235" t="s">
        <v>138</v>
      </c>
      <c r="B105" s="235" t="s">
        <v>181</v>
      </c>
      <c r="C105" s="236">
        <v>963994</v>
      </c>
      <c r="D105" s="237">
        <v>932598</v>
      </c>
      <c r="E105" s="237">
        <v>43795</v>
      </c>
      <c r="F105" s="237">
        <v>399598</v>
      </c>
      <c r="G105" s="237">
        <v>399598</v>
      </c>
      <c r="H105" s="237">
        <v>230460</v>
      </c>
      <c r="I105" s="237">
        <v>111960</v>
      </c>
    </row>
    <row r="106" spans="1:9" ht="12.75">
      <c r="A106" s="235" t="s">
        <v>147</v>
      </c>
      <c r="B106" s="235" t="s">
        <v>179</v>
      </c>
      <c r="C106" s="236">
        <v>0</v>
      </c>
      <c r="D106" s="236">
        <v>4281509</v>
      </c>
      <c r="E106" s="236">
        <v>131471</v>
      </c>
      <c r="F106" s="236">
        <v>1781866</v>
      </c>
      <c r="G106" s="236">
        <v>1781866</v>
      </c>
      <c r="H106" s="236">
        <v>974175</v>
      </c>
      <c r="I106" s="236">
        <v>662418</v>
      </c>
    </row>
    <row r="107" spans="1:9" ht="12.75">
      <c r="A107" s="235" t="s">
        <v>147</v>
      </c>
      <c r="B107" s="235" t="s">
        <v>180</v>
      </c>
      <c r="C107" s="236">
        <v>7374482</v>
      </c>
      <c r="D107" s="236">
        <v>4281509</v>
      </c>
      <c r="E107" s="236">
        <v>131471</v>
      </c>
      <c r="F107" s="236">
        <v>1781866</v>
      </c>
      <c r="G107" s="236">
        <v>1781866</v>
      </c>
      <c r="H107" s="236">
        <v>974175</v>
      </c>
      <c r="I107" s="236">
        <v>662418</v>
      </c>
    </row>
    <row r="108" spans="1:9" ht="12.75">
      <c r="A108" s="235" t="s">
        <v>147</v>
      </c>
      <c r="B108" s="235" t="s">
        <v>182</v>
      </c>
      <c r="C108" s="236">
        <v>3393399</v>
      </c>
      <c r="D108" s="237">
        <v>3739374</v>
      </c>
      <c r="E108" s="237">
        <v>101954</v>
      </c>
      <c r="F108" s="237">
        <v>1491498</v>
      </c>
      <c r="G108" s="237">
        <v>1491498</v>
      </c>
      <c r="H108" s="237">
        <v>821135</v>
      </c>
      <c r="I108" s="237">
        <v>582143</v>
      </c>
    </row>
    <row r="109" spans="1:9" ht="12.75">
      <c r="A109" s="235" t="s">
        <v>147</v>
      </c>
      <c r="B109" s="235" t="s">
        <v>181</v>
      </c>
      <c r="C109" s="236">
        <v>1496456</v>
      </c>
      <c r="D109" s="237">
        <v>1315358</v>
      </c>
      <c r="E109" s="237">
        <v>94858</v>
      </c>
      <c r="F109" s="237">
        <v>550522</v>
      </c>
      <c r="G109" s="237">
        <v>550522</v>
      </c>
      <c r="H109" s="237">
        <v>307258</v>
      </c>
      <c r="I109" s="237">
        <v>212902</v>
      </c>
    </row>
    <row r="110" spans="1:9" ht="12.75">
      <c r="A110" s="235" t="s">
        <v>204</v>
      </c>
      <c r="B110" s="235" t="s">
        <v>179</v>
      </c>
      <c r="C110" s="236">
        <v>0</v>
      </c>
      <c r="D110" s="236">
        <v>942570</v>
      </c>
      <c r="E110" s="236">
        <v>23645</v>
      </c>
      <c r="F110" s="236">
        <v>397276</v>
      </c>
      <c r="G110" s="236">
        <v>397276</v>
      </c>
      <c r="H110" s="236">
        <v>232999</v>
      </c>
      <c r="I110" s="236">
        <v>162951</v>
      </c>
    </row>
    <row r="111" spans="1:9" ht="12.75">
      <c r="A111" s="235" t="s">
        <v>204</v>
      </c>
      <c r="B111" s="235" t="s">
        <v>180</v>
      </c>
      <c r="C111" s="236">
        <v>2427781</v>
      </c>
      <c r="D111" s="236">
        <v>942570</v>
      </c>
      <c r="E111" s="236">
        <v>23645</v>
      </c>
      <c r="F111" s="236">
        <v>397276</v>
      </c>
      <c r="G111" s="236">
        <v>397276</v>
      </c>
      <c r="H111" s="236">
        <v>232999</v>
      </c>
      <c r="I111" s="236">
        <v>162951</v>
      </c>
    </row>
    <row r="112" spans="1:9" ht="12.75">
      <c r="A112" s="235" t="s">
        <v>204</v>
      </c>
      <c r="B112" s="235" t="s">
        <v>182</v>
      </c>
      <c r="C112" s="236">
        <v>1138354</v>
      </c>
      <c r="D112" s="237">
        <v>786019</v>
      </c>
      <c r="E112" s="237">
        <v>23645</v>
      </c>
      <c r="F112" s="237">
        <v>319768</v>
      </c>
      <c r="G112" s="237">
        <v>319768</v>
      </c>
      <c r="H112" s="237">
        <v>201130</v>
      </c>
      <c r="I112" s="237">
        <v>139383</v>
      </c>
    </row>
    <row r="113" spans="1:9" ht="12.75">
      <c r="A113" s="235" t="s">
        <v>204</v>
      </c>
      <c r="B113" s="235" t="s">
        <v>181</v>
      </c>
      <c r="C113" s="236">
        <v>363146</v>
      </c>
      <c r="D113" s="237">
        <v>464993</v>
      </c>
      <c r="E113" s="237">
        <v>17742</v>
      </c>
      <c r="F113" s="237">
        <v>205366</v>
      </c>
      <c r="G113" s="237">
        <v>205366</v>
      </c>
      <c r="H113" s="237">
        <v>112247</v>
      </c>
      <c r="I113" s="237">
        <v>77974</v>
      </c>
    </row>
    <row r="114" spans="1:9" ht="12.75">
      <c r="A114" s="235" t="s">
        <v>139</v>
      </c>
      <c r="B114" s="235" t="s">
        <v>179</v>
      </c>
      <c r="C114" s="236">
        <v>0</v>
      </c>
      <c r="D114" s="236">
        <v>4576217</v>
      </c>
      <c r="E114" s="236">
        <v>139307</v>
      </c>
      <c r="F114" s="236">
        <v>1668072</v>
      </c>
      <c r="G114" s="236">
        <v>1668072</v>
      </c>
      <c r="H114" s="236">
        <v>1050075</v>
      </c>
      <c r="I114" s="236">
        <v>789407</v>
      </c>
    </row>
    <row r="115" spans="1:9" ht="12.75">
      <c r="A115" s="235" t="s">
        <v>139</v>
      </c>
      <c r="B115" s="235" t="s">
        <v>180</v>
      </c>
      <c r="C115" s="236">
        <v>9872440</v>
      </c>
      <c r="D115" s="236">
        <v>4576217</v>
      </c>
      <c r="E115" s="236">
        <v>139307</v>
      </c>
      <c r="F115" s="236">
        <v>1668072</v>
      </c>
      <c r="G115" s="236">
        <v>1668072</v>
      </c>
      <c r="H115" s="236">
        <v>1050075</v>
      </c>
      <c r="I115" s="236">
        <v>789407</v>
      </c>
    </row>
    <row r="116" spans="1:9" ht="12.75">
      <c r="A116" s="235" t="s">
        <v>139</v>
      </c>
      <c r="B116" s="235" t="s">
        <v>182</v>
      </c>
      <c r="C116" s="236">
        <v>4707545</v>
      </c>
      <c r="D116" s="237">
        <v>4340210</v>
      </c>
      <c r="E116" s="237">
        <v>139306</v>
      </c>
      <c r="F116" s="237">
        <v>1530539</v>
      </c>
      <c r="G116" s="237">
        <v>1530539</v>
      </c>
      <c r="H116" s="237">
        <v>980355</v>
      </c>
      <c r="I116" s="237">
        <v>764422</v>
      </c>
    </row>
    <row r="117" spans="1:9" ht="12.75">
      <c r="A117" s="235" t="s">
        <v>139</v>
      </c>
      <c r="B117" s="235" t="s">
        <v>181</v>
      </c>
      <c r="C117" s="236">
        <v>1600357</v>
      </c>
      <c r="D117" s="237">
        <v>1520528</v>
      </c>
      <c r="E117" s="237">
        <v>84373</v>
      </c>
      <c r="F117" s="237">
        <v>551264</v>
      </c>
      <c r="G117" s="237">
        <v>551264</v>
      </c>
      <c r="H117" s="237">
        <v>355115</v>
      </c>
      <c r="I117" s="237">
        <v>266663</v>
      </c>
    </row>
    <row r="118" spans="1:9" ht="12.75">
      <c r="A118" s="235" t="s">
        <v>137</v>
      </c>
      <c r="B118" s="235" t="s">
        <v>179</v>
      </c>
      <c r="C118" s="236">
        <v>0</v>
      </c>
      <c r="D118" s="236">
        <v>1622976</v>
      </c>
      <c r="E118" s="236">
        <v>48042</v>
      </c>
      <c r="F118" s="236">
        <v>659073</v>
      </c>
      <c r="G118" s="236">
        <v>659073</v>
      </c>
      <c r="H118" s="236">
        <v>377937</v>
      </c>
      <c r="I118" s="236">
        <v>261993</v>
      </c>
    </row>
    <row r="119" spans="1:9" ht="12.75">
      <c r="A119" s="235" t="s">
        <v>137</v>
      </c>
      <c r="B119" s="235" t="s">
        <v>180</v>
      </c>
      <c r="C119" s="236">
        <v>4341597</v>
      </c>
      <c r="D119" s="236">
        <v>1622976</v>
      </c>
      <c r="E119" s="236">
        <v>48042</v>
      </c>
      <c r="F119" s="236">
        <v>659073</v>
      </c>
      <c r="G119" s="236">
        <v>659073</v>
      </c>
      <c r="H119" s="236">
        <v>377937</v>
      </c>
      <c r="I119" s="236">
        <v>261993</v>
      </c>
    </row>
    <row r="120" spans="1:9" ht="12.75">
      <c r="A120" s="235" t="s">
        <v>137</v>
      </c>
      <c r="B120" s="235" t="s">
        <v>182</v>
      </c>
      <c r="C120" s="236">
        <v>2063457</v>
      </c>
      <c r="D120" s="237">
        <v>1446293</v>
      </c>
      <c r="E120" s="237">
        <v>0</v>
      </c>
      <c r="F120" s="237">
        <v>553979</v>
      </c>
      <c r="G120" s="237">
        <v>553979</v>
      </c>
      <c r="H120" s="237">
        <v>331165</v>
      </c>
      <c r="I120" s="237">
        <v>239251</v>
      </c>
    </row>
    <row r="121" spans="1:9" ht="12.75">
      <c r="A121" s="235" t="s">
        <v>137</v>
      </c>
      <c r="B121" s="235" t="s">
        <v>181</v>
      </c>
      <c r="C121" s="236">
        <v>685090</v>
      </c>
      <c r="D121" s="237">
        <v>738339</v>
      </c>
      <c r="E121" s="237">
        <v>0</v>
      </c>
      <c r="F121" s="237">
        <v>299890</v>
      </c>
      <c r="G121" s="237">
        <v>299890</v>
      </c>
      <c r="H121" s="237">
        <v>176194</v>
      </c>
      <c r="I121" s="237">
        <v>128122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469"/>
  <sheetViews>
    <sheetView showGridLines="0" workbookViewId="0">
      <selection activeCell="F21" sqref="F21"/>
    </sheetView>
  </sheetViews>
  <sheetFormatPr defaultColWidth="16" defaultRowHeight="12.4"/>
  <cols>
    <col min="1" max="1" width="15.64453125" style="9" customWidth="1"/>
    <col min="2" max="3" width="9.76171875" style="9" bestFit="1" customWidth="1"/>
    <col min="4" max="4" width="18.76171875" style="9" bestFit="1" customWidth="1"/>
    <col min="5" max="15" width="8.64453125" style="9" customWidth="1"/>
    <col min="16" max="16" width="15.64453125" style="9" customWidth="1"/>
    <col min="17" max="29" width="8.64453125" style="9" customWidth="1"/>
    <col min="30" max="30" width="15.64453125" style="9" customWidth="1"/>
    <col min="31" max="31" width="8.46875" style="9" customWidth="1"/>
    <col min="32" max="42" width="8.64453125" style="9" customWidth="1"/>
    <col min="43" max="16384" width="16" style="9"/>
  </cols>
  <sheetData>
    <row r="1" spans="1:42">
      <c r="A1" s="8" t="s">
        <v>33</v>
      </c>
      <c r="B1" s="15">
        <f>'OTV-活动'!B1</f>
        <v>43240</v>
      </c>
      <c r="C1" s="15">
        <f>'OTV-活动'!C1</f>
        <v>43271</v>
      </c>
      <c r="D1" s="16"/>
    </row>
    <row r="2" spans="1:42">
      <c r="A2" s="8" t="s">
        <v>34</v>
      </c>
      <c r="B2" s="15">
        <f>'OTV-活动'!B2</f>
        <v>43240</v>
      </c>
      <c r="C2" s="15">
        <f>'OTV-活动'!C2</f>
        <v>43247</v>
      </c>
      <c r="D2" s="16"/>
    </row>
    <row r="3" spans="1:42">
      <c r="A3" s="16"/>
      <c r="B3" s="16"/>
      <c r="C3" s="16"/>
      <c r="D3" s="16"/>
    </row>
    <row r="4" spans="1:42">
      <c r="A4" s="8" t="s">
        <v>153</v>
      </c>
      <c r="P4" s="8" t="s">
        <v>154</v>
      </c>
      <c r="AD4" s="8" t="s">
        <v>155</v>
      </c>
    </row>
    <row r="5" spans="1:42" ht="13.15">
      <c r="A5" s="8" t="s">
        <v>8</v>
      </c>
      <c r="B5" s="8" t="s">
        <v>16</v>
      </c>
      <c r="C5" s="8" t="s">
        <v>50</v>
      </c>
      <c r="D5" s="8" t="s">
        <v>216</v>
      </c>
      <c r="E5" s="8" t="s">
        <v>18</v>
      </c>
      <c r="F5" s="8" t="s">
        <v>78</v>
      </c>
      <c r="G5" s="8" t="s">
        <v>20</v>
      </c>
      <c r="H5" s="8" t="s">
        <v>107</v>
      </c>
      <c r="I5" s="224">
        <v>1</v>
      </c>
      <c r="J5" s="224">
        <v>2</v>
      </c>
      <c r="K5" s="224">
        <v>3</v>
      </c>
      <c r="L5" s="224">
        <v>4</v>
      </c>
      <c r="M5" s="224">
        <v>5</v>
      </c>
      <c r="N5" s="8" t="s">
        <v>49</v>
      </c>
      <c r="P5" s="8" t="s">
        <v>8</v>
      </c>
      <c r="Q5" s="8" t="s">
        <v>16</v>
      </c>
      <c r="R5" s="8" t="s">
        <v>50</v>
      </c>
      <c r="S5" s="8" t="s">
        <v>18</v>
      </c>
      <c r="T5" s="8" t="s">
        <v>78</v>
      </c>
      <c r="U5" s="8" t="s">
        <v>20</v>
      </c>
      <c r="V5" s="56" t="s">
        <v>108</v>
      </c>
      <c r="W5" s="56">
        <v>1</v>
      </c>
      <c r="X5" s="56">
        <v>2</v>
      </c>
      <c r="Y5" s="56">
        <v>3</v>
      </c>
      <c r="Z5" s="56">
        <v>4</v>
      </c>
      <c r="AA5" s="56">
        <v>5</v>
      </c>
      <c r="AB5" s="8" t="s">
        <v>49</v>
      </c>
      <c r="AD5" s="8" t="s">
        <v>8</v>
      </c>
      <c r="AE5" s="8" t="s">
        <v>16</v>
      </c>
      <c r="AF5" s="8" t="s">
        <v>50</v>
      </c>
      <c r="AG5" s="8" t="s">
        <v>18</v>
      </c>
      <c r="AH5" s="8" t="s">
        <v>78</v>
      </c>
      <c r="AI5" s="8" t="s">
        <v>20</v>
      </c>
      <c r="AJ5" s="56" t="s">
        <v>107</v>
      </c>
      <c r="AK5" s="56">
        <v>1</v>
      </c>
      <c r="AL5" s="56">
        <v>2</v>
      </c>
      <c r="AM5" s="56">
        <v>3</v>
      </c>
      <c r="AN5" s="56">
        <v>4</v>
      </c>
      <c r="AO5" s="56">
        <v>5</v>
      </c>
      <c r="AP5" s="8" t="s">
        <v>49</v>
      </c>
    </row>
    <row r="6" spans="1:42" ht="12.75">
      <c r="A6" s="235" t="s">
        <v>115</v>
      </c>
      <c r="B6" s="235" t="s">
        <v>179</v>
      </c>
      <c r="C6" s="235" t="s">
        <v>112</v>
      </c>
      <c r="D6" s="235" t="s">
        <v>238</v>
      </c>
      <c r="E6" s="236">
        <v>5569600</v>
      </c>
      <c r="F6" s="236">
        <v>146849</v>
      </c>
      <c r="G6" s="236">
        <v>2454198</v>
      </c>
      <c r="H6" s="236">
        <v>913821</v>
      </c>
      <c r="I6" s="236">
        <v>1118359</v>
      </c>
      <c r="J6" s="236">
        <v>422018</v>
      </c>
      <c r="K6" s="236">
        <v>374576</v>
      </c>
      <c r="L6" s="236">
        <v>246424</v>
      </c>
      <c r="M6" s="236">
        <v>277595</v>
      </c>
      <c r="N6" s="236">
        <v>15226</v>
      </c>
      <c r="P6" s="195"/>
      <c r="Q6" s="195"/>
      <c r="R6" s="195"/>
      <c r="S6" s="196"/>
      <c r="T6" s="196"/>
      <c r="U6" s="196"/>
      <c r="V6" s="196"/>
      <c r="W6" s="196"/>
      <c r="X6" s="196"/>
      <c r="Y6" s="196"/>
      <c r="Z6" s="196"/>
      <c r="AA6" s="196"/>
      <c r="AB6" s="196"/>
      <c r="AD6" s="195"/>
      <c r="AE6" s="195"/>
      <c r="AF6" s="195"/>
      <c r="AG6" s="196"/>
      <c r="AH6" s="196"/>
      <c r="AI6" s="196"/>
      <c r="AJ6" s="196"/>
      <c r="AK6" s="196"/>
      <c r="AL6" s="196"/>
      <c r="AM6" s="196"/>
      <c r="AN6" s="196"/>
      <c r="AO6" s="196"/>
      <c r="AP6" s="196"/>
    </row>
    <row r="7" spans="1:42" ht="12.75">
      <c r="A7" s="235" t="s">
        <v>115</v>
      </c>
      <c r="B7" s="235" t="s">
        <v>180</v>
      </c>
      <c r="C7" s="235" t="s">
        <v>112</v>
      </c>
      <c r="D7" s="235" t="s">
        <v>238</v>
      </c>
      <c r="E7" s="236">
        <v>5569600</v>
      </c>
      <c r="F7" s="236">
        <v>146849</v>
      </c>
      <c r="G7" s="236">
        <v>2454198</v>
      </c>
      <c r="H7" s="236">
        <v>913821</v>
      </c>
      <c r="I7" s="236">
        <v>1118359</v>
      </c>
      <c r="J7" s="236">
        <v>422018</v>
      </c>
      <c r="K7" s="236">
        <v>374576</v>
      </c>
      <c r="L7" s="236">
        <v>246424</v>
      </c>
      <c r="M7" s="236">
        <v>277595</v>
      </c>
      <c r="N7" s="236">
        <v>15226</v>
      </c>
      <c r="P7" s="195"/>
      <c r="Q7" s="195"/>
      <c r="R7" s="195"/>
      <c r="S7" s="196"/>
      <c r="T7" s="196"/>
      <c r="U7" s="196"/>
      <c r="V7" s="196"/>
      <c r="W7" s="196"/>
      <c r="X7" s="196"/>
      <c r="Y7" s="196"/>
      <c r="Z7" s="196"/>
      <c r="AA7" s="196"/>
      <c r="AB7" s="196"/>
      <c r="AD7" s="195"/>
      <c r="AE7" s="195"/>
      <c r="AF7" s="195"/>
      <c r="AG7" s="196"/>
      <c r="AH7" s="196"/>
      <c r="AI7" s="196"/>
      <c r="AJ7" s="196"/>
      <c r="AK7" s="196"/>
      <c r="AL7" s="196"/>
      <c r="AM7" s="196"/>
      <c r="AN7" s="196"/>
      <c r="AO7" s="196"/>
      <c r="AP7" s="196"/>
    </row>
    <row r="8" spans="1:42" ht="12.75">
      <c r="A8" s="235" t="s">
        <v>115</v>
      </c>
      <c r="B8" s="235" t="s">
        <v>182</v>
      </c>
      <c r="C8" s="235" t="s">
        <v>112</v>
      </c>
      <c r="D8" s="235" t="s">
        <v>238</v>
      </c>
      <c r="E8" s="236">
        <v>5135950</v>
      </c>
      <c r="F8" s="237">
        <v>138775</v>
      </c>
      <c r="G8" s="236">
        <v>2166952</v>
      </c>
      <c r="H8" s="237">
        <v>875385</v>
      </c>
      <c r="I8" s="237">
        <v>936053</v>
      </c>
      <c r="J8" s="237">
        <v>355514</v>
      </c>
      <c r="K8" s="237">
        <v>341528</v>
      </c>
      <c r="L8" s="237">
        <v>243124</v>
      </c>
      <c r="M8" s="237">
        <v>275507</v>
      </c>
      <c r="N8" s="237">
        <v>15226</v>
      </c>
      <c r="P8" s="195"/>
      <c r="Q8" s="195"/>
      <c r="R8" s="195"/>
      <c r="S8" s="197"/>
      <c r="T8" s="197"/>
      <c r="U8" s="197"/>
      <c r="V8" s="197"/>
      <c r="W8" s="197"/>
      <c r="X8" s="197"/>
      <c r="Y8" s="197"/>
      <c r="Z8" s="197"/>
      <c r="AA8" s="197"/>
      <c r="AB8" s="197"/>
      <c r="AD8" s="195"/>
      <c r="AE8" s="195"/>
      <c r="AF8" s="195"/>
      <c r="AG8" s="196"/>
      <c r="AH8" s="197"/>
      <c r="AI8" s="196"/>
      <c r="AJ8" s="197"/>
      <c r="AK8" s="197"/>
      <c r="AL8" s="197"/>
      <c r="AM8" s="197"/>
      <c r="AN8" s="197"/>
      <c r="AO8" s="197"/>
      <c r="AP8" s="197"/>
    </row>
    <row r="9" spans="1:42" ht="12.75">
      <c r="A9" s="235" t="s">
        <v>115</v>
      </c>
      <c r="B9" s="235" t="s">
        <v>181</v>
      </c>
      <c r="C9" s="235" t="s">
        <v>112</v>
      </c>
      <c r="D9" s="235" t="s">
        <v>238</v>
      </c>
      <c r="E9" s="236">
        <v>1916302</v>
      </c>
      <c r="F9" s="237">
        <v>24776</v>
      </c>
      <c r="G9" s="236">
        <v>811370</v>
      </c>
      <c r="H9" s="237">
        <v>301538</v>
      </c>
      <c r="I9" s="237">
        <v>361877</v>
      </c>
      <c r="J9" s="237">
        <v>147955</v>
      </c>
      <c r="K9" s="237">
        <v>104267</v>
      </c>
      <c r="L9" s="237">
        <v>67915</v>
      </c>
      <c r="M9" s="237">
        <v>120534</v>
      </c>
      <c r="N9" s="237">
        <v>8822</v>
      </c>
      <c r="P9" s="195"/>
      <c r="Q9" s="195"/>
      <c r="R9" s="195"/>
      <c r="S9" s="197"/>
      <c r="T9" s="197"/>
      <c r="U9" s="197"/>
      <c r="V9" s="197"/>
      <c r="W9" s="197"/>
      <c r="X9" s="197"/>
      <c r="Y9" s="197"/>
      <c r="Z9" s="197"/>
      <c r="AA9" s="197"/>
      <c r="AB9" s="197"/>
      <c r="AD9" s="195"/>
      <c r="AE9" s="195"/>
      <c r="AF9" s="195"/>
      <c r="AG9" s="196"/>
      <c r="AH9" s="197"/>
      <c r="AI9" s="196"/>
      <c r="AJ9" s="197"/>
      <c r="AK9" s="197"/>
      <c r="AL9" s="197"/>
      <c r="AM9" s="197"/>
      <c r="AN9" s="197"/>
      <c r="AO9" s="197"/>
      <c r="AP9" s="197"/>
    </row>
    <row r="10" spans="1:42" ht="12.75">
      <c r="A10" s="235" t="s">
        <v>116</v>
      </c>
      <c r="B10" s="235" t="s">
        <v>179</v>
      </c>
      <c r="C10" s="235" t="s">
        <v>112</v>
      </c>
      <c r="D10" s="235" t="s">
        <v>238</v>
      </c>
      <c r="E10" s="236">
        <v>834527</v>
      </c>
      <c r="F10" s="236">
        <v>14571</v>
      </c>
      <c r="G10" s="236">
        <v>311156</v>
      </c>
      <c r="H10" s="236">
        <v>170286</v>
      </c>
      <c r="I10" s="236">
        <v>87401</v>
      </c>
      <c r="J10" s="236">
        <v>53469</v>
      </c>
      <c r="K10" s="236">
        <v>80191</v>
      </c>
      <c r="L10" s="236">
        <v>52602</v>
      </c>
      <c r="M10" s="236">
        <v>36963</v>
      </c>
      <c r="N10" s="236">
        <v>530</v>
      </c>
      <c r="P10" s="195"/>
      <c r="Q10" s="195"/>
      <c r="R10" s="195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D10" s="195"/>
      <c r="AE10" s="195"/>
      <c r="AF10" s="195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</row>
    <row r="11" spans="1:42" ht="12.75">
      <c r="A11" s="235" t="s">
        <v>116</v>
      </c>
      <c r="B11" s="235" t="s">
        <v>180</v>
      </c>
      <c r="C11" s="235" t="s">
        <v>112</v>
      </c>
      <c r="D11" s="235" t="s">
        <v>238</v>
      </c>
      <c r="E11" s="236">
        <v>834527</v>
      </c>
      <c r="F11" s="236">
        <v>14571</v>
      </c>
      <c r="G11" s="236">
        <v>311156</v>
      </c>
      <c r="H11" s="236">
        <v>170286</v>
      </c>
      <c r="I11" s="236">
        <v>87401</v>
      </c>
      <c r="J11" s="236">
        <v>53469</v>
      </c>
      <c r="K11" s="236">
        <v>80191</v>
      </c>
      <c r="L11" s="236">
        <v>52602</v>
      </c>
      <c r="M11" s="236">
        <v>36963</v>
      </c>
      <c r="N11" s="236">
        <v>530</v>
      </c>
      <c r="P11" s="195"/>
      <c r="Q11" s="195"/>
      <c r="R11" s="195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D11" s="195"/>
      <c r="AE11" s="195"/>
      <c r="AF11" s="195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</row>
    <row r="12" spans="1:42" ht="12.75">
      <c r="A12" s="235" t="s">
        <v>116</v>
      </c>
      <c r="B12" s="235" t="s">
        <v>182</v>
      </c>
      <c r="C12" s="235" t="s">
        <v>112</v>
      </c>
      <c r="D12" s="235" t="s">
        <v>238</v>
      </c>
      <c r="E12" s="237">
        <v>786633</v>
      </c>
      <c r="F12" s="237">
        <v>14571</v>
      </c>
      <c r="G12" s="237">
        <v>280000</v>
      </c>
      <c r="H12" s="237">
        <v>165225</v>
      </c>
      <c r="I12" s="237">
        <v>67728</v>
      </c>
      <c r="J12" s="237">
        <v>47047</v>
      </c>
      <c r="K12" s="237">
        <v>76189</v>
      </c>
      <c r="L12" s="237">
        <v>51543</v>
      </c>
      <c r="M12" s="237">
        <v>36963</v>
      </c>
      <c r="N12" s="237">
        <v>530</v>
      </c>
      <c r="P12" s="195"/>
      <c r="Q12" s="195"/>
      <c r="R12" s="195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D12" s="195"/>
      <c r="AE12" s="195"/>
      <c r="AF12" s="195"/>
      <c r="AG12" s="196"/>
      <c r="AH12" s="197"/>
      <c r="AI12" s="196"/>
      <c r="AJ12" s="197"/>
      <c r="AK12" s="197"/>
      <c r="AL12" s="197"/>
      <c r="AM12" s="197"/>
      <c r="AN12" s="197"/>
      <c r="AO12" s="197"/>
      <c r="AP12" s="197"/>
    </row>
    <row r="13" spans="1:42" ht="12.75">
      <c r="A13" s="235" t="s">
        <v>116</v>
      </c>
      <c r="B13" s="235" t="s">
        <v>181</v>
      </c>
      <c r="C13" s="235" t="s">
        <v>112</v>
      </c>
      <c r="D13" s="235" t="s">
        <v>238</v>
      </c>
      <c r="E13" s="237">
        <v>403600</v>
      </c>
      <c r="F13" s="237">
        <v>0</v>
      </c>
      <c r="G13" s="237">
        <v>131536</v>
      </c>
      <c r="H13" s="237">
        <v>94750</v>
      </c>
      <c r="I13" s="237">
        <v>26497</v>
      </c>
      <c r="J13" s="237">
        <v>10289</v>
      </c>
      <c r="K13" s="237">
        <v>42758</v>
      </c>
      <c r="L13" s="237">
        <v>32043</v>
      </c>
      <c r="M13" s="237">
        <v>19729</v>
      </c>
      <c r="N13" s="237">
        <v>220</v>
      </c>
      <c r="P13" s="195"/>
      <c r="Q13" s="195"/>
      <c r="R13" s="195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D13" s="195"/>
      <c r="AE13" s="195"/>
      <c r="AF13" s="195"/>
      <c r="AG13" s="196"/>
      <c r="AH13" s="197"/>
      <c r="AI13" s="196"/>
      <c r="AJ13" s="197"/>
      <c r="AK13" s="197"/>
      <c r="AL13" s="197"/>
      <c r="AM13" s="197"/>
      <c r="AN13" s="197"/>
      <c r="AO13" s="197"/>
      <c r="AP13" s="197"/>
    </row>
    <row r="14" spans="1:42" ht="12.75">
      <c r="A14" s="235" t="s">
        <v>1</v>
      </c>
      <c r="B14" s="235" t="s">
        <v>179</v>
      </c>
      <c r="C14" s="235" t="s">
        <v>112</v>
      </c>
      <c r="D14" s="235" t="s">
        <v>238</v>
      </c>
      <c r="E14" s="236">
        <v>2673685</v>
      </c>
      <c r="F14" s="236">
        <v>75348</v>
      </c>
      <c r="G14" s="236">
        <v>1134167</v>
      </c>
      <c r="H14" s="236">
        <v>459971</v>
      </c>
      <c r="I14" s="236">
        <v>466424</v>
      </c>
      <c r="J14" s="236">
        <v>207772</v>
      </c>
      <c r="K14" s="236">
        <v>196443</v>
      </c>
      <c r="L14" s="236">
        <v>123882</v>
      </c>
      <c r="M14" s="236">
        <v>137064</v>
      </c>
      <c r="N14" s="236">
        <v>2582</v>
      </c>
      <c r="P14" s="195"/>
      <c r="Q14" s="195"/>
      <c r="R14" s="195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D14" s="195"/>
      <c r="AE14" s="195"/>
      <c r="AF14" s="195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</row>
    <row r="15" spans="1:42" ht="12.75">
      <c r="A15" s="235" t="s">
        <v>1</v>
      </c>
      <c r="B15" s="235" t="s">
        <v>180</v>
      </c>
      <c r="C15" s="235" t="s">
        <v>112</v>
      </c>
      <c r="D15" s="235" t="s">
        <v>238</v>
      </c>
      <c r="E15" s="236">
        <v>2673685</v>
      </c>
      <c r="F15" s="236">
        <v>75348</v>
      </c>
      <c r="G15" s="236">
        <v>1134167</v>
      </c>
      <c r="H15" s="236">
        <v>459971</v>
      </c>
      <c r="I15" s="236">
        <v>466424</v>
      </c>
      <c r="J15" s="236">
        <v>207772</v>
      </c>
      <c r="K15" s="236">
        <v>196443</v>
      </c>
      <c r="L15" s="236">
        <v>123882</v>
      </c>
      <c r="M15" s="236">
        <v>137064</v>
      </c>
      <c r="N15" s="236">
        <v>2582</v>
      </c>
      <c r="P15" s="195"/>
      <c r="Q15" s="195"/>
      <c r="R15" s="195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D15" s="195"/>
      <c r="AE15" s="195"/>
      <c r="AF15" s="195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</row>
    <row r="16" spans="1:42" ht="12.75">
      <c r="A16" s="235" t="s">
        <v>1</v>
      </c>
      <c r="B16" s="235" t="s">
        <v>182</v>
      </c>
      <c r="C16" s="235" t="s">
        <v>112</v>
      </c>
      <c r="D16" s="235" t="s">
        <v>238</v>
      </c>
      <c r="E16" s="237">
        <v>2140132</v>
      </c>
      <c r="F16" s="237">
        <v>66826</v>
      </c>
      <c r="G16" s="237">
        <v>842509</v>
      </c>
      <c r="H16" s="237">
        <v>404043</v>
      </c>
      <c r="I16" s="237">
        <v>304389</v>
      </c>
      <c r="J16" s="237">
        <v>134077</v>
      </c>
      <c r="K16" s="237">
        <v>170595</v>
      </c>
      <c r="L16" s="237">
        <v>122436</v>
      </c>
      <c r="M16" s="237">
        <v>108622</v>
      </c>
      <c r="N16" s="237">
        <v>2390</v>
      </c>
      <c r="P16" s="195"/>
      <c r="Q16" s="195"/>
      <c r="R16" s="195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D16" s="195"/>
      <c r="AE16" s="195"/>
      <c r="AF16" s="195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</row>
    <row r="17" spans="1:42" ht="12.75">
      <c r="A17" s="235" t="s">
        <v>1</v>
      </c>
      <c r="B17" s="235" t="s">
        <v>181</v>
      </c>
      <c r="C17" s="235" t="s">
        <v>112</v>
      </c>
      <c r="D17" s="235" t="s">
        <v>238</v>
      </c>
      <c r="E17" s="237">
        <v>784932</v>
      </c>
      <c r="F17" s="237">
        <v>63376</v>
      </c>
      <c r="G17" s="237">
        <v>303573</v>
      </c>
      <c r="H17" s="237">
        <v>134683</v>
      </c>
      <c r="I17" s="237">
        <v>90266</v>
      </c>
      <c r="J17" s="237">
        <v>78624</v>
      </c>
      <c r="K17" s="237">
        <v>53266</v>
      </c>
      <c r="L17" s="237">
        <v>37367</v>
      </c>
      <c r="M17" s="237">
        <v>42085</v>
      </c>
      <c r="N17" s="237">
        <v>1965</v>
      </c>
      <c r="P17" s="195"/>
      <c r="Q17" s="195"/>
      <c r="R17" s="195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D17" s="195"/>
      <c r="AE17" s="195"/>
      <c r="AF17" s="195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</row>
    <row r="18" spans="1:42" ht="12.75">
      <c r="A18" s="235" t="s">
        <v>4</v>
      </c>
      <c r="B18" s="235" t="s">
        <v>179</v>
      </c>
      <c r="C18" s="235" t="s">
        <v>112</v>
      </c>
      <c r="D18" s="235" t="s">
        <v>238</v>
      </c>
      <c r="E18" s="236">
        <v>2717015</v>
      </c>
      <c r="F18" s="236">
        <v>81209</v>
      </c>
      <c r="G18" s="236">
        <v>1131602</v>
      </c>
      <c r="H18" s="236">
        <v>475715</v>
      </c>
      <c r="I18" s="236">
        <v>452105</v>
      </c>
      <c r="J18" s="236">
        <v>203782</v>
      </c>
      <c r="K18" s="236">
        <v>196565</v>
      </c>
      <c r="L18" s="236">
        <v>134612</v>
      </c>
      <c r="M18" s="236">
        <v>142252</v>
      </c>
      <c r="N18" s="236">
        <v>2286</v>
      </c>
      <c r="P18" s="195"/>
      <c r="Q18" s="195"/>
      <c r="R18" s="195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D18" s="195"/>
      <c r="AE18" s="195"/>
      <c r="AF18" s="195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</row>
    <row r="19" spans="1:42" ht="12.75">
      <c r="A19" s="235" t="s">
        <v>4</v>
      </c>
      <c r="B19" s="235" t="s">
        <v>180</v>
      </c>
      <c r="C19" s="235" t="s">
        <v>112</v>
      </c>
      <c r="D19" s="235" t="s">
        <v>238</v>
      </c>
      <c r="E19" s="236">
        <v>2717015</v>
      </c>
      <c r="F19" s="236">
        <v>81209</v>
      </c>
      <c r="G19" s="236">
        <v>1131602</v>
      </c>
      <c r="H19" s="236">
        <v>475715</v>
      </c>
      <c r="I19" s="236">
        <v>452105</v>
      </c>
      <c r="J19" s="236">
        <v>203782</v>
      </c>
      <c r="K19" s="236">
        <v>196565</v>
      </c>
      <c r="L19" s="236">
        <v>134612</v>
      </c>
      <c r="M19" s="236">
        <v>142252</v>
      </c>
      <c r="N19" s="236">
        <v>2286</v>
      </c>
      <c r="P19" s="195"/>
      <c r="Q19" s="195"/>
      <c r="R19" s="195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D19" s="195"/>
      <c r="AE19" s="195"/>
      <c r="AF19" s="195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</row>
    <row r="20" spans="1:42" ht="12.75">
      <c r="A20" s="235" t="s">
        <v>4</v>
      </c>
      <c r="B20" s="235" t="s">
        <v>182</v>
      </c>
      <c r="C20" s="235" t="s">
        <v>112</v>
      </c>
      <c r="D20" s="235" t="s">
        <v>238</v>
      </c>
      <c r="E20" s="237">
        <v>2468303</v>
      </c>
      <c r="F20" s="237">
        <v>61449</v>
      </c>
      <c r="G20" s="237">
        <v>973132</v>
      </c>
      <c r="H20" s="237">
        <v>441465</v>
      </c>
      <c r="I20" s="237">
        <v>345289</v>
      </c>
      <c r="J20" s="237">
        <v>186378</v>
      </c>
      <c r="K20" s="237">
        <v>166654</v>
      </c>
      <c r="L20" s="237">
        <v>130273</v>
      </c>
      <c r="M20" s="237">
        <v>142252</v>
      </c>
      <c r="N20" s="237">
        <v>2286</v>
      </c>
      <c r="P20" s="195"/>
      <c r="Q20" s="195"/>
      <c r="R20" s="195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D20" s="195"/>
      <c r="AE20" s="195"/>
      <c r="AF20" s="195"/>
      <c r="AG20" s="196"/>
      <c r="AH20" s="197"/>
      <c r="AI20" s="196"/>
      <c r="AJ20" s="197"/>
      <c r="AK20" s="197"/>
      <c r="AL20" s="197"/>
      <c r="AM20" s="197"/>
      <c r="AN20" s="197"/>
      <c r="AO20" s="197"/>
      <c r="AP20" s="197"/>
    </row>
    <row r="21" spans="1:42" ht="12.75">
      <c r="A21" s="235" t="s">
        <v>4</v>
      </c>
      <c r="B21" s="235" t="s">
        <v>181</v>
      </c>
      <c r="C21" s="235" t="s">
        <v>112</v>
      </c>
      <c r="D21" s="235" t="s">
        <v>238</v>
      </c>
      <c r="E21" s="237">
        <v>1069960</v>
      </c>
      <c r="F21" s="237">
        <v>14112</v>
      </c>
      <c r="G21" s="237">
        <v>399469</v>
      </c>
      <c r="H21" s="237">
        <v>192667</v>
      </c>
      <c r="I21" s="237">
        <v>96588</v>
      </c>
      <c r="J21" s="237">
        <v>110214</v>
      </c>
      <c r="K21" s="237">
        <v>76310</v>
      </c>
      <c r="L21" s="237">
        <v>58285</v>
      </c>
      <c r="M21" s="237">
        <v>57711</v>
      </c>
      <c r="N21" s="237">
        <v>361</v>
      </c>
      <c r="P21" s="195"/>
      <c r="Q21" s="195"/>
      <c r="R21" s="195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D21" s="195"/>
      <c r="AE21" s="195"/>
      <c r="AF21" s="195"/>
      <c r="AG21" s="196"/>
      <c r="AH21" s="197"/>
      <c r="AI21" s="196"/>
      <c r="AJ21" s="197"/>
      <c r="AK21" s="197"/>
      <c r="AL21" s="197"/>
      <c r="AM21" s="197"/>
      <c r="AN21" s="197"/>
      <c r="AO21" s="197"/>
      <c r="AP21" s="197"/>
    </row>
    <row r="22" spans="1:42" ht="12.75">
      <c r="A22" s="235" t="s">
        <v>5</v>
      </c>
      <c r="B22" s="235" t="s">
        <v>179</v>
      </c>
      <c r="C22" s="235" t="s">
        <v>112</v>
      </c>
      <c r="D22" s="235" t="s">
        <v>238</v>
      </c>
      <c r="E22" s="236">
        <v>870277</v>
      </c>
      <c r="F22" s="236">
        <v>20429</v>
      </c>
      <c r="G22" s="236">
        <v>329807</v>
      </c>
      <c r="H22" s="236">
        <v>170284</v>
      </c>
      <c r="I22" s="236">
        <v>105970</v>
      </c>
      <c r="J22" s="236">
        <v>53553</v>
      </c>
      <c r="K22" s="236">
        <v>71720</v>
      </c>
      <c r="L22" s="236">
        <v>53103</v>
      </c>
      <c r="M22" s="236">
        <v>44375</v>
      </c>
      <c r="N22" s="236">
        <v>1086</v>
      </c>
      <c r="P22" s="195"/>
      <c r="Q22" s="195"/>
      <c r="R22" s="195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D22" s="195"/>
      <c r="AE22" s="195"/>
      <c r="AF22" s="195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</row>
    <row r="23" spans="1:42" ht="12.75">
      <c r="A23" s="235" t="s">
        <v>5</v>
      </c>
      <c r="B23" s="235" t="s">
        <v>180</v>
      </c>
      <c r="C23" s="235" t="s">
        <v>112</v>
      </c>
      <c r="D23" s="235" t="s">
        <v>238</v>
      </c>
      <c r="E23" s="236">
        <v>870277</v>
      </c>
      <c r="F23" s="236">
        <v>20429</v>
      </c>
      <c r="G23" s="236">
        <v>329807</v>
      </c>
      <c r="H23" s="236">
        <v>170284</v>
      </c>
      <c r="I23" s="236">
        <v>105970</v>
      </c>
      <c r="J23" s="236">
        <v>53553</v>
      </c>
      <c r="K23" s="236">
        <v>71720</v>
      </c>
      <c r="L23" s="236">
        <v>53103</v>
      </c>
      <c r="M23" s="236">
        <v>44375</v>
      </c>
      <c r="N23" s="236">
        <v>1086</v>
      </c>
      <c r="P23" s="195"/>
      <c r="Q23" s="195"/>
      <c r="R23" s="195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D23" s="195"/>
      <c r="AE23" s="195"/>
      <c r="AF23" s="195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</row>
    <row r="24" spans="1:42" ht="12.75">
      <c r="A24" s="235" t="s">
        <v>5</v>
      </c>
      <c r="B24" s="235" t="s">
        <v>182</v>
      </c>
      <c r="C24" s="235" t="s">
        <v>112</v>
      </c>
      <c r="D24" s="235" t="s">
        <v>238</v>
      </c>
      <c r="E24" s="237">
        <v>811842</v>
      </c>
      <c r="F24" s="237">
        <v>20429</v>
      </c>
      <c r="G24" s="237">
        <v>274212</v>
      </c>
      <c r="H24" s="237">
        <v>170016</v>
      </c>
      <c r="I24" s="237">
        <v>52930</v>
      </c>
      <c r="J24" s="237">
        <v>51266</v>
      </c>
      <c r="K24" s="237">
        <v>71470</v>
      </c>
      <c r="L24" s="237">
        <v>53085</v>
      </c>
      <c r="M24" s="237">
        <v>44375</v>
      </c>
      <c r="N24" s="237">
        <v>1086</v>
      </c>
      <c r="P24" s="195"/>
      <c r="Q24" s="195"/>
      <c r="R24" s="195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D24" s="195"/>
      <c r="AE24" s="195"/>
      <c r="AF24" s="195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</row>
    <row r="25" spans="1:42" ht="12.75">
      <c r="A25" s="235" t="s">
        <v>5</v>
      </c>
      <c r="B25" s="235" t="s">
        <v>181</v>
      </c>
      <c r="C25" s="235" t="s">
        <v>112</v>
      </c>
      <c r="D25" s="235" t="s">
        <v>238</v>
      </c>
      <c r="E25" s="237">
        <v>372097</v>
      </c>
      <c r="F25" s="237">
        <v>12411</v>
      </c>
      <c r="G25" s="237">
        <v>128357</v>
      </c>
      <c r="H25" s="237">
        <v>75890</v>
      </c>
      <c r="I25" s="237">
        <v>26821</v>
      </c>
      <c r="J25" s="237">
        <v>25646</v>
      </c>
      <c r="K25" s="237">
        <v>25835</v>
      </c>
      <c r="L25" s="237">
        <v>33956</v>
      </c>
      <c r="M25" s="237">
        <v>15965</v>
      </c>
      <c r="N25" s="237">
        <v>134</v>
      </c>
      <c r="P25" s="195"/>
      <c r="Q25" s="195"/>
      <c r="R25" s="195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D25" s="195"/>
      <c r="AE25" s="195"/>
      <c r="AF25" s="195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</row>
    <row r="26" spans="1:42" ht="12.75">
      <c r="A26" s="235" t="s">
        <v>120</v>
      </c>
      <c r="B26" s="235" t="s">
        <v>179</v>
      </c>
      <c r="C26" s="235" t="s">
        <v>112</v>
      </c>
      <c r="D26" s="235" t="s">
        <v>238</v>
      </c>
      <c r="E26" s="236">
        <v>2497227</v>
      </c>
      <c r="F26" s="236">
        <v>74364</v>
      </c>
      <c r="G26" s="236">
        <v>989231</v>
      </c>
      <c r="H26" s="236">
        <v>455844</v>
      </c>
      <c r="I26" s="236">
        <v>371236</v>
      </c>
      <c r="J26" s="236">
        <v>162151</v>
      </c>
      <c r="K26" s="236">
        <v>176415</v>
      </c>
      <c r="L26" s="236">
        <v>132295</v>
      </c>
      <c r="M26" s="236">
        <v>143608</v>
      </c>
      <c r="N26" s="236">
        <v>3526</v>
      </c>
      <c r="P26" s="195"/>
      <c r="Q26" s="195"/>
      <c r="R26" s="195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D26" s="195"/>
      <c r="AE26" s="195"/>
      <c r="AF26" s="195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</row>
    <row r="27" spans="1:42" ht="12.75">
      <c r="A27" s="235" t="s">
        <v>120</v>
      </c>
      <c r="B27" s="235" t="s">
        <v>180</v>
      </c>
      <c r="C27" s="235" t="s">
        <v>112</v>
      </c>
      <c r="D27" s="235" t="s">
        <v>238</v>
      </c>
      <c r="E27" s="236">
        <v>2497227</v>
      </c>
      <c r="F27" s="236">
        <v>74364</v>
      </c>
      <c r="G27" s="236">
        <v>989231</v>
      </c>
      <c r="H27" s="236">
        <v>455844</v>
      </c>
      <c r="I27" s="236">
        <v>371236</v>
      </c>
      <c r="J27" s="236">
        <v>162151</v>
      </c>
      <c r="K27" s="236">
        <v>176415</v>
      </c>
      <c r="L27" s="236">
        <v>132295</v>
      </c>
      <c r="M27" s="236">
        <v>143608</v>
      </c>
      <c r="N27" s="236">
        <v>3526</v>
      </c>
      <c r="P27" s="195"/>
      <c r="Q27" s="195"/>
      <c r="R27" s="195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D27" s="195"/>
      <c r="AE27" s="195"/>
      <c r="AF27" s="195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</row>
    <row r="28" spans="1:42" ht="12.75">
      <c r="A28" s="235" t="s">
        <v>120</v>
      </c>
      <c r="B28" s="235" t="s">
        <v>182</v>
      </c>
      <c r="C28" s="235" t="s">
        <v>112</v>
      </c>
      <c r="D28" s="235" t="s">
        <v>238</v>
      </c>
      <c r="E28" s="237">
        <v>2368680</v>
      </c>
      <c r="F28" s="237">
        <v>74363</v>
      </c>
      <c r="G28" s="237">
        <v>913025</v>
      </c>
      <c r="H28" s="237">
        <v>438948</v>
      </c>
      <c r="I28" s="237">
        <v>330475</v>
      </c>
      <c r="J28" s="237">
        <v>143602</v>
      </c>
      <c r="K28" s="237">
        <v>162487</v>
      </c>
      <c r="L28" s="237">
        <v>130585</v>
      </c>
      <c r="M28" s="237">
        <v>142369</v>
      </c>
      <c r="N28" s="237">
        <v>3507</v>
      </c>
      <c r="P28" s="195"/>
      <c r="Q28" s="195"/>
      <c r="R28" s="195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D28" s="195"/>
      <c r="AE28" s="195"/>
      <c r="AF28" s="195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</row>
    <row r="29" spans="1:42" ht="12.75">
      <c r="A29" s="235" t="s">
        <v>120</v>
      </c>
      <c r="B29" s="235" t="s">
        <v>181</v>
      </c>
      <c r="C29" s="235" t="s">
        <v>112</v>
      </c>
      <c r="D29" s="235" t="s">
        <v>238</v>
      </c>
      <c r="E29" s="237">
        <v>668761</v>
      </c>
      <c r="F29" s="237">
        <v>52017</v>
      </c>
      <c r="G29" s="237">
        <v>287721</v>
      </c>
      <c r="H29" s="237">
        <v>113087</v>
      </c>
      <c r="I29" s="237">
        <v>125380</v>
      </c>
      <c r="J29" s="237">
        <v>49254</v>
      </c>
      <c r="K29" s="237">
        <v>50046</v>
      </c>
      <c r="L29" s="237">
        <v>23327</v>
      </c>
      <c r="M29" s="237">
        <v>38713</v>
      </c>
      <c r="N29" s="237">
        <v>1001</v>
      </c>
      <c r="P29" s="195"/>
      <c r="Q29" s="195"/>
      <c r="R29" s="195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D29" s="195"/>
      <c r="AE29" s="195"/>
      <c r="AF29" s="195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</row>
    <row r="30" spans="1:42" ht="12.75">
      <c r="A30" s="235" t="s">
        <v>121</v>
      </c>
      <c r="B30" s="235" t="s">
        <v>179</v>
      </c>
      <c r="C30" s="235" t="s">
        <v>112</v>
      </c>
      <c r="D30" s="235" t="s">
        <v>238</v>
      </c>
      <c r="E30" s="236">
        <v>1488814</v>
      </c>
      <c r="F30" s="236">
        <v>38323</v>
      </c>
      <c r="G30" s="236">
        <v>591814</v>
      </c>
      <c r="H30" s="236">
        <v>274604</v>
      </c>
      <c r="I30" s="236">
        <v>214821</v>
      </c>
      <c r="J30" s="236">
        <v>102389</v>
      </c>
      <c r="K30" s="236">
        <v>112565</v>
      </c>
      <c r="L30" s="236">
        <v>83128</v>
      </c>
      <c r="M30" s="236">
        <v>76560</v>
      </c>
      <c r="N30" s="236">
        <v>2351</v>
      </c>
      <c r="P30" s="195"/>
      <c r="Q30" s="195"/>
      <c r="R30" s="195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D30" s="195"/>
      <c r="AE30" s="195"/>
      <c r="AF30" s="195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</row>
    <row r="31" spans="1:42" ht="12.75">
      <c r="A31" s="235" t="s">
        <v>121</v>
      </c>
      <c r="B31" s="235" t="s">
        <v>180</v>
      </c>
      <c r="C31" s="235" t="s">
        <v>112</v>
      </c>
      <c r="D31" s="235" t="s">
        <v>238</v>
      </c>
      <c r="E31" s="236">
        <v>1488814</v>
      </c>
      <c r="F31" s="236">
        <v>38323</v>
      </c>
      <c r="G31" s="236">
        <v>591814</v>
      </c>
      <c r="H31" s="236">
        <v>274604</v>
      </c>
      <c r="I31" s="236">
        <v>214821</v>
      </c>
      <c r="J31" s="236">
        <v>102389</v>
      </c>
      <c r="K31" s="236">
        <v>112565</v>
      </c>
      <c r="L31" s="236">
        <v>83128</v>
      </c>
      <c r="M31" s="236">
        <v>76560</v>
      </c>
      <c r="N31" s="236">
        <v>2351</v>
      </c>
      <c r="P31" s="195"/>
      <c r="Q31" s="195"/>
      <c r="R31" s="195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D31" s="195"/>
      <c r="AE31" s="195"/>
      <c r="AF31" s="195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</row>
    <row r="32" spans="1:42" ht="12.75">
      <c r="A32" s="235" t="s">
        <v>121</v>
      </c>
      <c r="B32" s="235" t="s">
        <v>182</v>
      </c>
      <c r="C32" s="235" t="s">
        <v>112</v>
      </c>
      <c r="D32" s="235" t="s">
        <v>238</v>
      </c>
      <c r="E32" s="237">
        <v>1361602</v>
      </c>
      <c r="F32" s="237">
        <v>38323</v>
      </c>
      <c r="G32" s="237">
        <v>488271</v>
      </c>
      <c r="H32" s="237">
        <v>270311</v>
      </c>
      <c r="I32" s="237">
        <v>131726</v>
      </c>
      <c r="J32" s="237">
        <v>86234</v>
      </c>
      <c r="K32" s="237">
        <v>108688</v>
      </c>
      <c r="L32" s="237">
        <v>82825</v>
      </c>
      <c r="M32" s="237">
        <v>76451</v>
      </c>
      <c r="N32" s="237">
        <v>2347</v>
      </c>
      <c r="P32" s="195"/>
      <c r="Q32" s="195"/>
      <c r="R32" s="195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D32" s="195"/>
      <c r="AE32" s="195"/>
      <c r="AF32" s="195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</row>
    <row r="33" spans="1:42" ht="12.75">
      <c r="A33" s="235" t="s">
        <v>121</v>
      </c>
      <c r="B33" s="235" t="s">
        <v>181</v>
      </c>
      <c r="C33" s="235" t="s">
        <v>112</v>
      </c>
      <c r="D33" s="235" t="s">
        <v>238</v>
      </c>
      <c r="E33" s="237">
        <v>699659</v>
      </c>
      <c r="F33" s="237">
        <v>2517</v>
      </c>
      <c r="G33" s="237">
        <v>237735</v>
      </c>
      <c r="H33" s="237">
        <v>139112</v>
      </c>
      <c r="I33" s="237">
        <v>49038</v>
      </c>
      <c r="J33" s="237">
        <v>49585</v>
      </c>
      <c r="K33" s="237">
        <v>54838</v>
      </c>
      <c r="L33" s="237">
        <v>37097</v>
      </c>
      <c r="M33" s="237">
        <v>45772</v>
      </c>
      <c r="N33" s="237">
        <v>1405</v>
      </c>
      <c r="P33" s="195"/>
      <c r="Q33" s="195"/>
      <c r="R33" s="195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D33" s="195"/>
      <c r="AE33" s="195"/>
      <c r="AF33" s="195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</row>
    <row r="34" spans="1:42" ht="12.75">
      <c r="A34" s="235" t="s">
        <v>3</v>
      </c>
      <c r="B34" s="235" t="s">
        <v>179</v>
      </c>
      <c r="C34" s="235" t="s">
        <v>112</v>
      </c>
      <c r="D34" s="235" t="s">
        <v>238</v>
      </c>
      <c r="E34" s="236">
        <v>948723</v>
      </c>
      <c r="F34" s="236">
        <v>27079</v>
      </c>
      <c r="G34" s="236">
        <v>396142</v>
      </c>
      <c r="H34" s="236">
        <v>165762</v>
      </c>
      <c r="I34" s="236">
        <v>164518</v>
      </c>
      <c r="J34" s="236">
        <v>65862</v>
      </c>
      <c r="K34" s="236">
        <v>65051</v>
      </c>
      <c r="L34" s="236">
        <v>48220</v>
      </c>
      <c r="M34" s="236">
        <v>51320</v>
      </c>
      <c r="N34" s="236">
        <v>1171</v>
      </c>
      <c r="P34" s="195"/>
      <c r="Q34" s="195"/>
      <c r="R34" s="195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D34" s="195"/>
      <c r="AE34" s="195"/>
      <c r="AF34" s="195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</row>
    <row r="35" spans="1:42" ht="12.75">
      <c r="A35" s="235" t="s">
        <v>3</v>
      </c>
      <c r="B35" s="235" t="s">
        <v>180</v>
      </c>
      <c r="C35" s="235" t="s">
        <v>112</v>
      </c>
      <c r="D35" s="235" t="s">
        <v>238</v>
      </c>
      <c r="E35" s="236">
        <v>948723</v>
      </c>
      <c r="F35" s="236">
        <v>27079</v>
      </c>
      <c r="G35" s="236">
        <v>396142</v>
      </c>
      <c r="H35" s="236">
        <v>165762</v>
      </c>
      <c r="I35" s="236">
        <v>164518</v>
      </c>
      <c r="J35" s="236">
        <v>65862</v>
      </c>
      <c r="K35" s="236">
        <v>65051</v>
      </c>
      <c r="L35" s="236">
        <v>48220</v>
      </c>
      <c r="M35" s="236">
        <v>51320</v>
      </c>
      <c r="N35" s="236">
        <v>1171</v>
      </c>
      <c r="P35" s="195"/>
      <c r="Q35" s="195"/>
      <c r="R35" s="195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D35" s="195"/>
      <c r="AE35" s="195"/>
      <c r="AF35" s="195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</row>
    <row r="36" spans="1:42" ht="12.75">
      <c r="A36" s="235" t="s">
        <v>3</v>
      </c>
      <c r="B36" s="235" t="s">
        <v>182</v>
      </c>
      <c r="C36" s="235" t="s">
        <v>112</v>
      </c>
      <c r="D36" s="235" t="s">
        <v>238</v>
      </c>
      <c r="E36" s="237">
        <v>813705</v>
      </c>
      <c r="F36" s="237">
        <v>27079</v>
      </c>
      <c r="G36" s="237">
        <v>325911</v>
      </c>
      <c r="H36" s="237">
        <v>143038</v>
      </c>
      <c r="I36" s="237">
        <v>128481</v>
      </c>
      <c r="J36" s="237">
        <v>54392</v>
      </c>
      <c r="K36" s="237">
        <v>48099</v>
      </c>
      <c r="L36" s="237">
        <v>44666</v>
      </c>
      <c r="M36" s="237">
        <v>49138</v>
      </c>
      <c r="N36" s="237">
        <v>1135</v>
      </c>
      <c r="P36" s="195"/>
      <c r="Q36" s="195"/>
      <c r="R36" s="195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D36" s="195"/>
      <c r="AE36" s="195"/>
      <c r="AF36" s="195"/>
      <c r="AG36" s="197"/>
      <c r="AH36" s="197"/>
      <c r="AI36" s="197"/>
      <c r="AJ36" s="197"/>
      <c r="AK36" s="197"/>
      <c r="AL36" s="197"/>
      <c r="AM36" s="197"/>
      <c r="AN36" s="197"/>
      <c r="AO36" s="197"/>
      <c r="AP36" s="197"/>
    </row>
    <row r="37" spans="1:42" ht="12.75">
      <c r="A37" s="235" t="s">
        <v>3</v>
      </c>
      <c r="B37" s="235" t="s">
        <v>181</v>
      </c>
      <c r="C37" s="235" t="s">
        <v>112</v>
      </c>
      <c r="D37" s="235" t="s">
        <v>238</v>
      </c>
      <c r="E37" s="237">
        <v>264714</v>
      </c>
      <c r="F37" s="237">
        <v>20646</v>
      </c>
      <c r="G37" s="237">
        <v>131510</v>
      </c>
      <c r="H37" s="237">
        <v>42873</v>
      </c>
      <c r="I37" s="237">
        <v>65395</v>
      </c>
      <c r="J37" s="237">
        <v>23242</v>
      </c>
      <c r="K37" s="237">
        <v>28323</v>
      </c>
      <c r="L37" s="237">
        <v>7327</v>
      </c>
      <c r="M37" s="237">
        <v>7062</v>
      </c>
      <c r="N37" s="237">
        <v>161</v>
      </c>
      <c r="P37" s="195"/>
      <c r="Q37" s="195"/>
      <c r="R37" s="195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D37" s="195"/>
      <c r="AE37" s="195"/>
      <c r="AF37" s="195"/>
      <c r="AG37" s="197"/>
      <c r="AH37" s="197"/>
      <c r="AI37" s="197"/>
      <c r="AJ37" s="197"/>
      <c r="AK37" s="197"/>
      <c r="AL37" s="197"/>
      <c r="AM37" s="197"/>
      <c r="AN37" s="197"/>
      <c r="AO37" s="197"/>
      <c r="AP37" s="197"/>
    </row>
    <row r="38" spans="1:42" ht="12.75">
      <c r="A38" s="235" t="s">
        <v>123</v>
      </c>
      <c r="B38" s="235" t="s">
        <v>179</v>
      </c>
      <c r="C38" s="235" t="s">
        <v>112</v>
      </c>
      <c r="D38" s="235" t="s">
        <v>238</v>
      </c>
      <c r="E38" s="236">
        <v>1393502</v>
      </c>
      <c r="F38" s="236">
        <v>41209</v>
      </c>
      <c r="G38" s="236">
        <v>555699</v>
      </c>
      <c r="H38" s="236">
        <v>282253</v>
      </c>
      <c r="I38" s="236">
        <v>175104</v>
      </c>
      <c r="J38" s="236">
        <v>98342</v>
      </c>
      <c r="K38" s="236">
        <v>152648</v>
      </c>
      <c r="L38" s="236">
        <v>85745</v>
      </c>
      <c r="M38" s="236">
        <v>43139</v>
      </c>
      <c r="N38" s="236">
        <v>721</v>
      </c>
      <c r="P38" s="195"/>
      <c r="Q38" s="195"/>
      <c r="R38" s="195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D38" s="195"/>
      <c r="AE38" s="195"/>
      <c r="AF38" s="195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</row>
    <row r="39" spans="1:42" ht="12.75">
      <c r="A39" s="235" t="s">
        <v>123</v>
      </c>
      <c r="B39" s="235" t="s">
        <v>180</v>
      </c>
      <c r="C39" s="235" t="s">
        <v>112</v>
      </c>
      <c r="D39" s="235" t="s">
        <v>238</v>
      </c>
      <c r="E39" s="236">
        <v>1393502</v>
      </c>
      <c r="F39" s="236">
        <v>41209</v>
      </c>
      <c r="G39" s="236">
        <v>555699</v>
      </c>
      <c r="H39" s="236">
        <v>282253</v>
      </c>
      <c r="I39" s="236">
        <v>175104</v>
      </c>
      <c r="J39" s="236">
        <v>98342</v>
      </c>
      <c r="K39" s="236">
        <v>152648</v>
      </c>
      <c r="L39" s="236">
        <v>85745</v>
      </c>
      <c r="M39" s="236">
        <v>43139</v>
      </c>
      <c r="N39" s="236">
        <v>721</v>
      </c>
      <c r="P39" s="195"/>
      <c r="Q39" s="195"/>
      <c r="R39" s="195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D39" s="195"/>
      <c r="AE39" s="195"/>
      <c r="AF39" s="195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</row>
    <row r="40" spans="1:42" ht="12.75">
      <c r="A40" s="235" t="s">
        <v>123</v>
      </c>
      <c r="B40" s="235" t="s">
        <v>182</v>
      </c>
      <c r="C40" s="235" t="s">
        <v>112</v>
      </c>
      <c r="D40" s="235" t="s">
        <v>238</v>
      </c>
      <c r="E40" s="237">
        <v>1338120</v>
      </c>
      <c r="F40" s="237">
        <v>41209</v>
      </c>
      <c r="G40" s="237">
        <v>528761</v>
      </c>
      <c r="H40" s="237">
        <v>274372</v>
      </c>
      <c r="I40" s="237">
        <v>172496</v>
      </c>
      <c r="J40" s="237">
        <v>81893</v>
      </c>
      <c r="K40" s="237">
        <v>145344</v>
      </c>
      <c r="L40" s="237">
        <v>85171</v>
      </c>
      <c r="M40" s="237">
        <v>43137</v>
      </c>
      <c r="N40" s="237">
        <v>720</v>
      </c>
      <c r="P40" s="195"/>
      <c r="Q40" s="195"/>
      <c r="R40" s="195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D40" s="195"/>
      <c r="AE40" s="195"/>
      <c r="AF40" s="195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</row>
    <row r="41" spans="1:42" ht="12.75">
      <c r="A41" s="235" t="s">
        <v>123</v>
      </c>
      <c r="B41" s="235" t="s">
        <v>181</v>
      </c>
      <c r="C41" s="235" t="s">
        <v>112</v>
      </c>
      <c r="D41" s="235" t="s">
        <v>238</v>
      </c>
      <c r="E41" s="237">
        <v>547279</v>
      </c>
      <c r="F41" s="237">
        <v>27803</v>
      </c>
      <c r="G41" s="237">
        <v>232742</v>
      </c>
      <c r="H41" s="237">
        <v>97387</v>
      </c>
      <c r="I41" s="237">
        <v>99108</v>
      </c>
      <c r="J41" s="237">
        <v>36247</v>
      </c>
      <c r="K41" s="237">
        <v>33624</v>
      </c>
      <c r="L41" s="237">
        <v>44662</v>
      </c>
      <c r="M41" s="237">
        <v>18787</v>
      </c>
      <c r="N41" s="237">
        <v>314</v>
      </c>
      <c r="P41" s="195"/>
      <c r="Q41" s="195"/>
      <c r="R41" s="195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D41" s="195"/>
      <c r="AE41" s="195"/>
      <c r="AF41" s="195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</row>
    <row r="42" spans="1:42" ht="12.75">
      <c r="A42" s="235" t="s">
        <v>118</v>
      </c>
      <c r="B42" s="235" t="s">
        <v>179</v>
      </c>
      <c r="C42" s="235" t="s">
        <v>112</v>
      </c>
      <c r="D42" s="235" t="s">
        <v>238</v>
      </c>
      <c r="E42" s="236">
        <v>832249</v>
      </c>
      <c r="F42" s="236">
        <v>25347</v>
      </c>
      <c r="G42" s="236">
        <v>377194</v>
      </c>
      <c r="H42" s="236">
        <v>136296</v>
      </c>
      <c r="I42" s="236">
        <v>172034</v>
      </c>
      <c r="J42" s="236">
        <v>68864</v>
      </c>
      <c r="K42" s="236">
        <v>61363</v>
      </c>
      <c r="L42" s="236">
        <v>38568</v>
      </c>
      <c r="M42" s="236">
        <v>35720</v>
      </c>
      <c r="N42" s="236">
        <v>645</v>
      </c>
      <c r="P42" s="195"/>
      <c r="Q42" s="195"/>
      <c r="R42" s="195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D42" s="195"/>
      <c r="AE42" s="195"/>
      <c r="AF42" s="195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</row>
    <row r="43" spans="1:42" ht="12.75">
      <c r="A43" s="235" t="s">
        <v>118</v>
      </c>
      <c r="B43" s="235" t="s">
        <v>180</v>
      </c>
      <c r="C43" s="235" t="s">
        <v>112</v>
      </c>
      <c r="D43" s="235" t="s">
        <v>238</v>
      </c>
      <c r="E43" s="236">
        <v>832249</v>
      </c>
      <c r="F43" s="236">
        <v>25347</v>
      </c>
      <c r="G43" s="236">
        <v>377194</v>
      </c>
      <c r="H43" s="236">
        <v>136296</v>
      </c>
      <c r="I43" s="236">
        <v>172034</v>
      </c>
      <c r="J43" s="236">
        <v>68864</v>
      </c>
      <c r="K43" s="236">
        <v>61363</v>
      </c>
      <c r="L43" s="236">
        <v>38568</v>
      </c>
      <c r="M43" s="236">
        <v>35720</v>
      </c>
      <c r="N43" s="236">
        <v>645</v>
      </c>
      <c r="P43" s="195"/>
      <c r="Q43" s="195"/>
      <c r="R43" s="195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D43" s="195"/>
      <c r="AE43" s="195"/>
      <c r="AF43" s="195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</row>
    <row r="44" spans="1:42" ht="12.75">
      <c r="A44" s="235" t="s">
        <v>118</v>
      </c>
      <c r="B44" s="235" t="s">
        <v>182</v>
      </c>
      <c r="C44" s="235" t="s">
        <v>112</v>
      </c>
      <c r="D44" s="235" t="s">
        <v>238</v>
      </c>
      <c r="E44" s="237">
        <v>784571</v>
      </c>
      <c r="F44" s="237">
        <v>0</v>
      </c>
      <c r="G44" s="237">
        <v>344578</v>
      </c>
      <c r="H44" s="237">
        <v>132251</v>
      </c>
      <c r="I44" s="237">
        <v>150284</v>
      </c>
      <c r="J44" s="237">
        <v>62043</v>
      </c>
      <c r="K44" s="237">
        <v>57428</v>
      </c>
      <c r="L44" s="237">
        <v>38498</v>
      </c>
      <c r="M44" s="237">
        <v>35681</v>
      </c>
      <c r="N44" s="237">
        <v>644</v>
      </c>
      <c r="P44" s="195"/>
      <c r="Q44" s="195"/>
      <c r="R44" s="195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D44" s="195"/>
      <c r="AE44" s="195"/>
      <c r="AF44" s="195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</row>
    <row r="45" spans="1:42" ht="12.75">
      <c r="A45" s="235" t="s">
        <v>118</v>
      </c>
      <c r="B45" s="235" t="s">
        <v>181</v>
      </c>
      <c r="C45" s="235" t="s">
        <v>112</v>
      </c>
      <c r="D45" s="235" t="s">
        <v>238</v>
      </c>
      <c r="E45" s="237">
        <v>420477</v>
      </c>
      <c r="F45" s="237">
        <v>0</v>
      </c>
      <c r="G45" s="237">
        <v>193299</v>
      </c>
      <c r="H45" s="237">
        <v>71419</v>
      </c>
      <c r="I45" s="237">
        <v>87114</v>
      </c>
      <c r="J45" s="237">
        <v>34766</v>
      </c>
      <c r="K45" s="237">
        <v>36968</v>
      </c>
      <c r="L45" s="237">
        <v>20230</v>
      </c>
      <c r="M45" s="237">
        <v>13969</v>
      </c>
      <c r="N45" s="237">
        <v>252</v>
      </c>
      <c r="P45" s="195"/>
      <c r="Q45" s="195"/>
      <c r="R45" s="195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D45" s="195"/>
      <c r="AE45" s="195"/>
      <c r="AF45" s="195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</row>
    <row r="46" spans="1:42" ht="12.75">
      <c r="A46" s="235" t="s">
        <v>126</v>
      </c>
      <c r="B46" s="235" t="s">
        <v>179</v>
      </c>
      <c r="C46" s="235" t="s">
        <v>112</v>
      </c>
      <c r="D46" s="235" t="s">
        <v>238</v>
      </c>
      <c r="E46" s="236">
        <v>1507476</v>
      </c>
      <c r="F46" s="236">
        <v>47660</v>
      </c>
      <c r="G46" s="236">
        <v>663099</v>
      </c>
      <c r="H46" s="236">
        <v>246080</v>
      </c>
      <c r="I46" s="236">
        <v>301854</v>
      </c>
      <c r="J46" s="236">
        <v>115165</v>
      </c>
      <c r="K46" s="236">
        <v>98657</v>
      </c>
      <c r="L46" s="236">
        <v>63812</v>
      </c>
      <c r="M46" s="236">
        <v>81006</v>
      </c>
      <c r="N46" s="236">
        <v>2605</v>
      </c>
      <c r="P46" s="195"/>
      <c r="Q46" s="195"/>
      <c r="R46" s="195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D46" s="195"/>
      <c r="AE46" s="195"/>
      <c r="AF46" s="195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</row>
    <row r="47" spans="1:42" ht="12.75">
      <c r="A47" s="235" t="s">
        <v>126</v>
      </c>
      <c r="B47" s="235" t="s">
        <v>180</v>
      </c>
      <c r="C47" s="235" t="s">
        <v>112</v>
      </c>
      <c r="D47" s="235" t="s">
        <v>238</v>
      </c>
      <c r="E47" s="236">
        <v>1507476</v>
      </c>
      <c r="F47" s="236">
        <v>47660</v>
      </c>
      <c r="G47" s="236">
        <v>663099</v>
      </c>
      <c r="H47" s="236">
        <v>246080</v>
      </c>
      <c r="I47" s="236">
        <v>301854</v>
      </c>
      <c r="J47" s="236">
        <v>115165</v>
      </c>
      <c r="K47" s="236">
        <v>98657</v>
      </c>
      <c r="L47" s="236">
        <v>63812</v>
      </c>
      <c r="M47" s="236">
        <v>81006</v>
      </c>
      <c r="N47" s="236">
        <v>2605</v>
      </c>
      <c r="P47" s="195"/>
      <c r="Q47" s="195"/>
      <c r="R47" s="195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D47" s="195"/>
      <c r="AE47" s="195"/>
      <c r="AF47" s="195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</row>
    <row r="48" spans="1:42" ht="12.75">
      <c r="A48" s="235" t="s">
        <v>126</v>
      </c>
      <c r="B48" s="235" t="s">
        <v>182</v>
      </c>
      <c r="C48" s="235" t="s">
        <v>112</v>
      </c>
      <c r="D48" s="235" t="s">
        <v>238</v>
      </c>
      <c r="E48" s="237">
        <v>1282485</v>
      </c>
      <c r="F48" s="237">
        <v>24922</v>
      </c>
      <c r="G48" s="237">
        <v>532369</v>
      </c>
      <c r="H48" s="237">
        <v>215202</v>
      </c>
      <c r="I48" s="237">
        <v>229576</v>
      </c>
      <c r="J48" s="237">
        <v>87591</v>
      </c>
      <c r="K48" s="237">
        <v>78437</v>
      </c>
      <c r="L48" s="237">
        <v>54262</v>
      </c>
      <c r="M48" s="237">
        <v>79931</v>
      </c>
      <c r="N48" s="237">
        <v>2572</v>
      </c>
      <c r="P48" s="195"/>
      <c r="Q48" s="195"/>
      <c r="R48" s="195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D48" s="195"/>
      <c r="AE48" s="195"/>
      <c r="AF48" s="195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</row>
    <row r="49" spans="1:42" ht="12.75">
      <c r="A49" s="235" t="s">
        <v>126</v>
      </c>
      <c r="B49" s="235" t="s">
        <v>181</v>
      </c>
      <c r="C49" s="235" t="s">
        <v>112</v>
      </c>
      <c r="D49" s="235" t="s">
        <v>238</v>
      </c>
      <c r="E49" s="237">
        <v>637890</v>
      </c>
      <c r="F49" s="237">
        <v>11210</v>
      </c>
      <c r="G49" s="237">
        <v>217890</v>
      </c>
      <c r="H49" s="237">
        <v>122365</v>
      </c>
      <c r="I49" s="237">
        <v>66052</v>
      </c>
      <c r="J49" s="237">
        <v>29473</v>
      </c>
      <c r="K49" s="237">
        <v>37430</v>
      </c>
      <c r="L49" s="237">
        <v>26337</v>
      </c>
      <c r="M49" s="237">
        <v>56866</v>
      </c>
      <c r="N49" s="237">
        <v>1732</v>
      </c>
      <c r="P49" s="195"/>
      <c r="Q49" s="195"/>
      <c r="R49" s="195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D49" s="195"/>
      <c r="AE49" s="195"/>
      <c r="AF49" s="195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</row>
    <row r="50" spans="1:42" ht="12.75">
      <c r="A50" s="235" t="s">
        <v>0</v>
      </c>
      <c r="B50" s="235" t="s">
        <v>179</v>
      </c>
      <c r="C50" s="235" t="s">
        <v>112</v>
      </c>
      <c r="D50" s="235" t="s">
        <v>238</v>
      </c>
      <c r="E50" s="236">
        <v>1988312</v>
      </c>
      <c r="F50" s="236">
        <v>55419</v>
      </c>
      <c r="G50" s="236">
        <v>805804</v>
      </c>
      <c r="H50" s="236">
        <v>353199</v>
      </c>
      <c r="I50" s="236">
        <v>312921</v>
      </c>
      <c r="J50" s="236">
        <v>139684</v>
      </c>
      <c r="K50" s="236">
        <v>138649</v>
      </c>
      <c r="L50" s="236">
        <v>98881</v>
      </c>
      <c r="M50" s="236">
        <v>113185</v>
      </c>
      <c r="N50" s="236">
        <v>2484</v>
      </c>
      <c r="P50" s="195"/>
      <c r="Q50" s="195"/>
      <c r="R50" s="195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D50" s="195"/>
      <c r="AE50" s="195"/>
      <c r="AF50" s="195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</row>
    <row r="51" spans="1:42" ht="12.75">
      <c r="A51" s="235" t="s">
        <v>0</v>
      </c>
      <c r="B51" s="235" t="s">
        <v>180</v>
      </c>
      <c r="C51" s="235" t="s">
        <v>112</v>
      </c>
      <c r="D51" s="235" t="s">
        <v>238</v>
      </c>
      <c r="E51" s="236">
        <v>1988312</v>
      </c>
      <c r="F51" s="236">
        <v>55419</v>
      </c>
      <c r="G51" s="236">
        <v>805804</v>
      </c>
      <c r="H51" s="236">
        <v>353199</v>
      </c>
      <c r="I51" s="236">
        <v>312921</v>
      </c>
      <c r="J51" s="236">
        <v>139684</v>
      </c>
      <c r="K51" s="236">
        <v>138649</v>
      </c>
      <c r="L51" s="236">
        <v>98881</v>
      </c>
      <c r="M51" s="236">
        <v>113185</v>
      </c>
      <c r="N51" s="236">
        <v>2484</v>
      </c>
      <c r="P51" s="195"/>
      <c r="Q51" s="195"/>
      <c r="R51" s="195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D51" s="195"/>
      <c r="AE51" s="195"/>
      <c r="AF51" s="195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</row>
    <row r="52" spans="1:42" ht="12.75">
      <c r="A52" s="235" t="s">
        <v>0</v>
      </c>
      <c r="B52" s="235" t="s">
        <v>182</v>
      </c>
      <c r="C52" s="235" t="s">
        <v>112</v>
      </c>
      <c r="D52" s="235" t="s">
        <v>238</v>
      </c>
      <c r="E52" s="237">
        <v>1755035</v>
      </c>
      <c r="F52" s="237">
        <v>49763</v>
      </c>
      <c r="G52" s="237">
        <v>677594</v>
      </c>
      <c r="H52" s="237">
        <v>311106</v>
      </c>
      <c r="I52" s="237">
        <v>241016</v>
      </c>
      <c r="J52" s="237">
        <v>125472</v>
      </c>
      <c r="K52" s="237">
        <v>111285</v>
      </c>
      <c r="L52" s="237">
        <v>86543</v>
      </c>
      <c r="M52" s="237">
        <v>110794</v>
      </c>
      <c r="N52" s="237">
        <v>2484</v>
      </c>
      <c r="P52" s="195"/>
      <c r="Q52" s="195"/>
      <c r="R52" s="195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D52" s="195"/>
      <c r="AE52" s="195"/>
      <c r="AF52" s="195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</row>
    <row r="53" spans="1:42" ht="12.75">
      <c r="A53" s="235" t="s">
        <v>0</v>
      </c>
      <c r="B53" s="235" t="s">
        <v>181</v>
      </c>
      <c r="C53" s="235" t="s">
        <v>112</v>
      </c>
      <c r="D53" s="235" t="s">
        <v>238</v>
      </c>
      <c r="E53" s="237">
        <v>741465</v>
      </c>
      <c r="F53" s="237">
        <v>24078</v>
      </c>
      <c r="G53" s="237">
        <v>285613</v>
      </c>
      <c r="H53" s="237">
        <v>150446</v>
      </c>
      <c r="I53" s="237">
        <v>83865</v>
      </c>
      <c r="J53" s="237">
        <v>51302</v>
      </c>
      <c r="K53" s="237">
        <v>80978</v>
      </c>
      <c r="L53" s="237">
        <v>37457</v>
      </c>
      <c r="M53" s="237">
        <v>30427</v>
      </c>
      <c r="N53" s="237">
        <v>1584</v>
      </c>
      <c r="P53" s="195"/>
      <c r="Q53" s="195"/>
      <c r="R53" s="195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D53" s="195"/>
      <c r="AE53" s="195"/>
      <c r="AF53" s="195"/>
      <c r="AG53" s="197"/>
      <c r="AH53" s="197"/>
      <c r="AI53" s="197"/>
      <c r="AJ53" s="197"/>
      <c r="AK53" s="197"/>
      <c r="AL53" s="197"/>
      <c r="AM53" s="197"/>
      <c r="AN53" s="197"/>
      <c r="AO53" s="197"/>
      <c r="AP53" s="197"/>
    </row>
    <row r="54" spans="1:42" ht="12.75">
      <c r="A54" s="235" t="s">
        <v>209</v>
      </c>
      <c r="B54" s="235" t="s">
        <v>179</v>
      </c>
      <c r="C54" s="235" t="s">
        <v>112</v>
      </c>
      <c r="D54" s="235" t="s">
        <v>238</v>
      </c>
      <c r="E54" s="236">
        <v>666329</v>
      </c>
      <c r="F54" s="236">
        <v>17115</v>
      </c>
      <c r="G54" s="236">
        <v>284460</v>
      </c>
      <c r="H54" s="236">
        <v>112908</v>
      </c>
      <c r="I54" s="236">
        <v>121053</v>
      </c>
      <c r="J54" s="236">
        <v>50499</v>
      </c>
      <c r="K54" s="236">
        <v>46948</v>
      </c>
      <c r="L54" s="236">
        <v>29485</v>
      </c>
      <c r="M54" s="236">
        <v>35437</v>
      </c>
      <c r="N54" s="236">
        <v>1038</v>
      </c>
      <c r="P54" s="195"/>
      <c r="Q54" s="195"/>
      <c r="R54" s="195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D54" s="195"/>
      <c r="AE54" s="195"/>
      <c r="AF54" s="195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</row>
    <row r="55" spans="1:42" ht="12.75">
      <c r="A55" s="235" t="s">
        <v>209</v>
      </c>
      <c r="B55" s="235" t="s">
        <v>180</v>
      </c>
      <c r="C55" s="235" t="s">
        <v>112</v>
      </c>
      <c r="D55" s="235" t="s">
        <v>238</v>
      </c>
      <c r="E55" s="236">
        <v>666329</v>
      </c>
      <c r="F55" s="236">
        <v>17115</v>
      </c>
      <c r="G55" s="236">
        <v>284460</v>
      </c>
      <c r="H55" s="236">
        <v>112908</v>
      </c>
      <c r="I55" s="236">
        <v>121053</v>
      </c>
      <c r="J55" s="236">
        <v>50499</v>
      </c>
      <c r="K55" s="236">
        <v>46948</v>
      </c>
      <c r="L55" s="236">
        <v>29485</v>
      </c>
      <c r="M55" s="236">
        <v>35437</v>
      </c>
      <c r="N55" s="236">
        <v>1038</v>
      </c>
      <c r="P55" s="195"/>
      <c r="Q55" s="195"/>
      <c r="R55" s="195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D55" s="195"/>
      <c r="AE55" s="195"/>
      <c r="AF55" s="195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</row>
    <row r="56" spans="1:42" ht="12.75">
      <c r="A56" s="235" t="s">
        <v>209</v>
      </c>
      <c r="B56" s="235" t="s">
        <v>182</v>
      </c>
      <c r="C56" s="235" t="s">
        <v>112</v>
      </c>
      <c r="D56" s="235" t="s">
        <v>238</v>
      </c>
      <c r="E56" s="237">
        <v>636138</v>
      </c>
      <c r="F56" s="237">
        <v>17115</v>
      </c>
      <c r="G56" s="237">
        <v>259880</v>
      </c>
      <c r="H56" s="237">
        <v>109997</v>
      </c>
      <c r="I56" s="237">
        <v>103353</v>
      </c>
      <c r="J56" s="237">
        <v>46530</v>
      </c>
      <c r="K56" s="237">
        <v>44615</v>
      </c>
      <c r="L56" s="237">
        <v>29194</v>
      </c>
      <c r="M56" s="237">
        <v>35155</v>
      </c>
      <c r="N56" s="237">
        <v>1033</v>
      </c>
      <c r="P56" s="195"/>
      <c r="Q56" s="195"/>
      <c r="R56" s="195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D56" s="195"/>
      <c r="AE56" s="195"/>
      <c r="AF56" s="195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</row>
    <row r="57" spans="1:42" ht="12.75">
      <c r="A57" s="235" t="s">
        <v>209</v>
      </c>
      <c r="B57" s="235" t="s">
        <v>181</v>
      </c>
      <c r="C57" s="235" t="s">
        <v>112</v>
      </c>
      <c r="D57" s="235" t="s">
        <v>238</v>
      </c>
      <c r="E57" s="237">
        <v>226041</v>
      </c>
      <c r="F57" s="237">
        <v>13840</v>
      </c>
      <c r="G57" s="237">
        <v>94295</v>
      </c>
      <c r="H57" s="237">
        <v>37937</v>
      </c>
      <c r="I57" s="237">
        <v>34743</v>
      </c>
      <c r="J57" s="237">
        <v>21615</v>
      </c>
      <c r="K57" s="237">
        <v>19045</v>
      </c>
      <c r="L57" s="237">
        <v>3984</v>
      </c>
      <c r="M57" s="237">
        <v>14548</v>
      </c>
      <c r="N57" s="237">
        <v>360</v>
      </c>
      <c r="P57" s="195"/>
      <c r="Q57" s="195"/>
      <c r="R57" s="195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D57" s="195"/>
      <c r="AE57" s="195"/>
      <c r="AF57" s="195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</row>
    <row r="58" spans="1:42" ht="12.75">
      <c r="A58" s="235" t="s">
        <v>130</v>
      </c>
      <c r="B58" s="235" t="s">
        <v>179</v>
      </c>
      <c r="C58" s="235" t="s">
        <v>112</v>
      </c>
      <c r="D58" s="235" t="s">
        <v>238</v>
      </c>
      <c r="E58" s="236">
        <v>1773720</v>
      </c>
      <c r="F58" s="236">
        <v>53912</v>
      </c>
      <c r="G58" s="236">
        <v>823640</v>
      </c>
      <c r="H58" s="236">
        <v>279715</v>
      </c>
      <c r="I58" s="236">
        <v>383273</v>
      </c>
      <c r="J58" s="236">
        <v>160652</v>
      </c>
      <c r="K58" s="236">
        <v>131271</v>
      </c>
      <c r="L58" s="236">
        <v>72742</v>
      </c>
      <c r="M58" s="236">
        <v>73600</v>
      </c>
      <c r="N58" s="236">
        <v>2102</v>
      </c>
      <c r="P58" s="195"/>
      <c r="Q58" s="195"/>
      <c r="R58" s="195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D58" s="195"/>
      <c r="AE58" s="195"/>
      <c r="AF58" s="195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</row>
    <row r="59" spans="1:42" ht="12.75">
      <c r="A59" s="235" t="s">
        <v>130</v>
      </c>
      <c r="B59" s="235" t="s">
        <v>180</v>
      </c>
      <c r="C59" s="235" t="s">
        <v>112</v>
      </c>
      <c r="D59" s="235" t="s">
        <v>238</v>
      </c>
      <c r="E59" s="236">
        <v>1773720</v>
      </c>
      <c r="F59" s="236">
        <v>53912</v>
      </c>
      <c r="G59" s="236">
        <v>823640</v>
      </c>
      <c r="H59" s="236">
        <v>279715</v>
      </c>
      <c r="I59" s="236">
        <v>383273</v>
      </c>
      <c r="J59" s="236">
        <v>160652</v>
      </c>
      <c r="K59" s="236">
        <v>131271</v>
      </c>
      <c r="L59" s="236">
        <v>72742</v>
      </c>
      <c r="M59" s="236">
        <v>73600</v>
      </c>
      <c r="N59" s="236">
        <v>2102</v>
      </c>
      <c r="P59" s="195"/>
      <c r="Q59" s="195"/>
      <c r="R59" s="195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D59" s="195"/>
      <c r="AE59" s="195"/>
      <c r="AF59" s="195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</row>
    <row r="60" spans="1:42" ht="12.75">
      <c r="A60" s="235" t="s">
        <v>130</v>
      </c>
      <c r="B60" s="235" t="s">
        <v>182</v>
      </c>
      <c r="C60" s="235" t="s">
        <v>112</v>
      </c>
      <c r="D60" s="235" t="s">
        <v>238</v>
      </c>
      <c r="E60" s="237">
        <v>1657341</v>
      </c>
      <c r="F60" s="237">
        <v>49631</v>
      </c>
      <c r="G60" s="237">
        <v>734938</v>
      </c>
      <c r="H60" s="237">
        <v>267187</v>
      </c>
      <c r="I60" s="237">
        <v>319220</v>
      </c>
      <c r="J60" s="237">
        <v>148531</v>
      </c>
      <c r="K60" s="237">
        <v>123560</v>
      </c>
      <c r="L60" s="237">
        <v>70342</v>
      </c>
      <c r="M60" s="237">
        <v>71240</v>
      </c>
      <c r="N60" s="237">
        <v>2045</v>
      </c>
      <c r="P60" s="195"/>
      <c r="Q60" s="195"/>
      <c r="R60" s="195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D60" s="195"/>
      <c r="AE60" s="195"/>
      <c r="AF60" s="195"/>
      <c r="AG60" s="196"/>
      <c r="AH60" s="197"/>
      <c r="AI60" s="196"/>
      <c r="AJ60" s="197"/>
      <c r="AK60" s="197"/>
      <c r="AL60" s="197"/>
      <c r="AM60" s="197"/>
      <c r="AN60" s="197"/>
      <c r="AO60" s="197"/>
      <c r="AP60" s="197"/>
    </row>
    <row r="61" spans="1:42" ht="12.75">
      <c r="A61" s="235" t="s">
        <v>130</v>
      </c>
      <c r="B61" s="235" t="s">
        <v>181</v>
      </c>
      <c r="C61" s="235" t="s">
        <v>112</v>
      </c>
      <c r="D61" s="235" t="s">
        <v>238</v>
      </c>
      <c r="E61" s="237">
        <v>774937</v>
      </c>
      <c r="F61" s="237">
        <v>46793</v>
      </c>
      <c r="G61" s="237">
        <v>331556</v>
      </c>
      <c r="H61" s="237">
        <v>129481</v>
      </c>
      <c r="I61" s="237">
        <v>126067</v>
      </c>
      <c r="J61" s="237">
        <v>76008</v>
      </c>
      <c r="K61" s="237">
        <v>54270</v>
      </c>
      <c r="L61" s="237">
        <v>46199</v>
      </c>
      <c r="M61" s="237">
        <v>28207</v>
      </c>
      <c r="N61" s="237">
        <v>805</v>
      </c>
      <c r="P61" s="195"/>
      <c r="Q61" s="195"/>
      <c r="R61" s="195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D61" s="195"/>
      <c r="AE61" s="195"/>
      <c r="AF61" s="195"/>
      <c r="AG61" s="196"/>
      <c r="AH61" s="197"/>
      <c r="AI61" s="196"/>
      <c r="AJ61" s="197"/>
      <c r="AK61" s="197"/>
      <c r="AL61" s="197"/>
      <c r="AM61" s="197"/>
      <c r="AN61" s="197"/>
      <c r="AO61" s="197"/>
      <c r="AP61" s="197"/>
    </row>
    <row r="62" spans="1:42" ht="12.75">
      <c r="A62" s="235" t="s">
        <v>119</v>
      </c>
      <c r="B62" s="235" t="s">
        <v>179</v>
      </c>
      <c r="C62" s="235" t="s">
        <v>112</v>
      </c>
      <c r="D62" s="235" t="s">
        <v>238</v>
      </c>
      <c r="E62" s="236">
        <v>877088</v>
      </c>
      <c r="F62" s="236">
        <v>22213</v>
      </c>
      <c r="G62" s="236">
        <v>401925</v>
      </c>
      <c r="H62" s="236">
        <v>141318</v>
      </c>
      <c r="I62" s="236">
        <v>186465</v>
      </c>
      <c r="J62" s="236">
        <v>74142</v>
      </c>
      <c r="K62" s="236">
        <v>65676</v>
      </c>
      <c r="L62" s="236">
        <v>36429</v>
      </c>
      <c r="M62" s="236">
        <v>38268</v>
      </c>
      <c r="N62" s="236">
        <v>945</v>
      </c>
      <c r="P62" s="195"/>
      <c r="Q62" s="195"/>
      <c r="R62" s="195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D62" s="195"/>
      <c r="AE62" s="195"/>
      <c r="AF62" s="195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</row>
    <row r="63" spans="1:42" ht="12.75">
      <c r="A63" s="235" t="s">
        <v>119</v>
      </c>
      <c r="B63" s="235" t="s">
        <v>180</v>
      </c>
      <c r="C63" s="235" t="s">
        <v>112</v>
      </c>
      <c r="D63" s="235" t="s">
        <v>238</v>
      </c>
      <c r="E63" s="236">
        <v>877088</v>
      </c>
      <c r="F63" s="236">
        <v>22213</v>
      </c>
      <c r="G63" s="236">
        <v>401925</v>
      </c>
      <c r="H63" s="236">
        <v>141318</v>
      </c>
      <c r="I63" s="236">
        <v>186465</v>
      </c>
      <c r="J63" s="236">
        <v>74142</v>
      </c>
      <c r="K63" s="236">
        <v>65676</v>
      </c>
      <c r="L63" s="236">
        <v>36429</v>
      </c>
      <c r="M63" s="236">
        <v>38268</v>
      </c>
      <c r="N63" s="236">
        <v>945</v>
      </c>
      <c r="P63" s="195"/>
      <c r="Q63" s="195"/>
      <c r="R63" s="195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D63" s="195"/>
      <c r="AE63" s="195"/>
      <c r="AF63" s="195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</row>
    <row r="64" spans="1:42" ht="12.75">
      <c r="A64" s="235" t="s">
        <v>119</v>
      </c>
      <c r="B64" s="235" t="s">
        <v>182</v>
      </c>
      <c r="C64" s="235" t="s">
        <v>112</v>
      </c>
      <c r="D64" s="235" t="s">
        <v>238</v>
      </c>
      <c r="E64" s="237">
        <v>714396</v>
      </c>
      <c r="F64" s="237">
        <v>22213</v>
      </c>
      <c r="G64" s="237">
        <v>325766</v>
      </c>
      <c r="H64" s="237">
        <v>107253</v>
      </c>
      <c r="I64" s="237">
        <v>153981</v>
      </c>
      <c r="J64" s="237">
        <v>64532</v>
      </c>
      <c r="K64" s="237">
        <v>49910</v>
      </c>
      <c r="L64" s="237">
        <v>27907</v>
      </c>
      <c r="M64" s="237">
        <v>28672</v>
      </c>
      <c r="N64" s="237">
        <v>764</v>
      </c>
      <c r="P64" s="195"/>
      <c r="Q64" s="195"/>
      <c r="R64" s="195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D64" s="195"/>
      <c r="AE64" s="195"/>
      <c r="AF64" s="195"/>
      <c r="AG64" s="196"/>
      <c r="AH64" s="197"/>
      <c r="AI64" s="196"/>
      <c r="AJ64" s="197"/>
      <c r="AK64" s="197"/>
      <c r="AL64" s="197"/>
      <c r="AM64" s="197"/>
      <c r="AN64" s="197"/>
      <c r="AO64" s="197"/>
      <c r="AP64" s="197"/>
    </row>
    <row r="65" spans="1:42" ht="12.75">
      <c r="A65" s="235" t="s">
        <v>119</v>
      </c>
      <c r="B65" s="235" t="s">
        <v>181</v>
      </c>
      <c r="C65" s="235" t="s">
        <v>112</v>
      </c>
      <c r="D65" s="235" t="s">
        <v>238</v>
      </c>
      <c r="E65" s="237">
        <v>378890</v>
      </c>
      <c r="F65" s="237">
        <v>0</v>
      </c>
      <c r="G65" s="237">
        <v>199786</v>
      </c>
      <c r="H65" s="237">
        <v>45272</v>
      </c>
      <c r="I65" s="237">
        <v>112362</v>
      </c>
      <c r="J65" s="237">
        <v>42152</v>
      </c>
      <c r="K65" s="237">
        <v>15098</v>
      </c>
      <c r="L65" s="237">
        <v>14469</v>
      </c>
      <c r="M65" s="237">
        <v>15329</v>
      </c>
      <c r="N65" s="237">
        <v>376</v>
      </c>
      <c r="P65" s="195"/>
      <c r="Q65" s="195"/>
      <c r="R65" s="195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D65" s="195"/>
      <c r="AE65" s="195"/>
      <c r="AF65" s="195"/>
      <c r="AG65" s="196"/>
      <c r="AH65" s="197"/>
      <c r="AI65" s="196"/>
      <c r="AJ65" s="197"/>
      <c r="AK65" s="197"/>
      <c r="AL65" s="197"/>
      <c r="AM65" s="197"/>
      <c r="AN65" s="197"/>
      <c r="AO65" s="197"/>
      <c r="AP65" s="197"/>
    </row>
    <row r="66" spans="1:42" ht="12.75">
      <c r="A66" s="235" t="s">
        <v>122</v>
      </c>
      <c r="B66" s="235" t="s">
        <v>179</v>
      </c>
      <c r="C66" s="235" t="s">
        <v>112</v>
      </c>
      <c r="D66" s="235" t="s">
        <v>238</v>
      </c>
      <c r="E66" s="236">
        <v>1088370</v>
      </c>
      <c r="F66" s="236">
        <v>33503</v>
      </c>
      <c r="G66" s="236">
        <v>474035</v>
      </c>
      <c r="H66" s="236">
        <v>180863</v>
      </c>
      <c r="I66" s="236">
        <v>209596</v>
      </c>
      <c r="J66" s="236">
        <v>83576</v>
      </c>
      <c r="K66" s="236">
        <v>73887</v>
      </c>
      <c r="L66" s="236">
        <v>47932</v>
      </c>
      <c r="M66" s="236">
        <v>57567</v>
      </c>
      <c r="N66" s="236">
        <v>1477</v>
      </c>
      <c r="P66" s="195"/>
      <c r="Q66" s="195"/>
      <c r="R66" s="195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D66" s="195"/>
      <c r="AE66" s="195"/>
      <c r="AF66" s="195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</row>
    <row r="67" spans="1:42" ht="12.75">
      <c r="A67" s="235" t="s">
        <v>122</v>
      </c>
      <c r="B67" s="235" t="s">
        <v>180</v>
      </c>
      <c r="C67" s="235" t="s">
        <v>112</v>
      </c>
      <c r="D67" s="235" t="s">
        <v>238</v>
      </c>
      <c r="E67" s="236">
        <v>1088370</v>
      </c>
      <c r="F67" s="236">
        <v>33503</v>
      </c>
      <c r="G67" s="236">
        <v>474035</v>
      </c>
      <c r="H67" s="236">
        <v>180863</v>
      </c>
      <c r="I67" s="236">
        <v>209596</v>
      </c>
      <c r="J67" s="236">
        <v>83576</v>
      </c>
      <c r="K67" s="236">
        <v>73887</v>
      </c>
      <c r="L67" s="236">
        <v>47932</v>
      </c>
      <c r="M67" s="236">
        <v>57567</v>
      </c>
      <c r="N67" s="236">
        <v>1477</v>
      </c>
      <c r="P67" s="195"/>
      <c r="Q67" s="195"/>
      <c r="R67" s="195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D67" s="195"/>
      <c r="AE67" s="195"/>
      <c r="AF67" s="195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</row>
    <row r="68" spans="1:42" ht="12.75">
      <c r="A68" s="235" t="s">
        <v>122</v>
      </c>
      <c r="B68" s="235" t="s">
        <v>182</v>
      </c>
      <c r="C68" s="235" t="s">
        <v>112</v>
      </c>
      <c r="D68" s="235" t="s">
        <v>238</v>
      </c>
      <c r="E68" s="237">
        <v>979166</v>
      </c>
      <c r="F68" s="237">
        <v>30472</v>
      </c>
      <c r="G68" s="237">
        <v>400219</v>
      </c>
      <c r="H68" s="237">
        <v>169279</v>
      </c>
      <c r="I68" s="237">
        <v>159218</v>
      </c>
      <c r="J68" s="237">
        <v>71722</v>
      </c>
      <c r="K68" s="237">
        <v>65980</v>
      </c>
      <c r="L68" s="237">
        <v>46020</v>
      </c>
      <c r="M68" s="237">
        <v>55837</v>
      </c>
      <c r="N68" s="237">
        <v>1442</v>
      </c>
      <c r="P68" s="195"/>
      <c r="Q68" s="195"/>
      <c r="R68" s="195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D68" s="195"/>
      <c r="AE68" s="195"/>
      <c r="AF68" s="195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</row>
    <row r="69" spans="1:42" ht="12.75">
      <c r="A69" s="235" t="s">
        <v>122</v>
      </c>
      <c r="B69" s="235" t="s">
        <v>181</v>
      </c>
      <c r="C69" s="235" t="s">
        <v>112</v>
      </c>
      <c r="D69" s="235" t="s">
        <v>238</v>
      </c>
      <c r="E69" s="237">
        <v>399314</v>
      </c>
      <c r="F69" s="237">
        <v>6974</v>
      </c>
      <c r="G69" s="237">
        <v>140502</v>
      </c>
      <c r="H69" s="237">
        <v>76736</v>
      </c>
      <c r="I69" s="237">
        <v>50707</v>
      </c>
      <c r="J69" s="237">
        <v>13059</v>
      </c>
      <c r="K69" s="237">
        <v>28455</v>
      </c>
      <c r="L69" s="237">
        <v>15420</v>
      </c>
      <c r="M69" s="237">
        <v>32040</v>
      </c>
      <c r="N69" s="237">
        <v>821</v>
      </c>
      <c r="P69" s="195"/>
      <c r="Q69" s="195"/>
      <c r="R69" s="195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D69" s="195"/>
      <c r="AE69" s="195"/>
      <c r="AF69" s="195"/>
      <c r="AG69" s="197"/>
      <c r="AH69" s="197"/>
      <c r="AI69" s="197"/>
      <c r="AJ69" s="197"/>
      <c r="AK69" s="197"/>
      <c r="AL69" s="197"/>
      <c r="AM69" s="197"/>
      <c r="AN69" s="197"/>
      <c r="AO69" s="197"/>
      <c r="AP69" s="197"/>
    </row>
    <row r="70" spans="1:42" ht="12.75">
      <c r="A70" s="235" t="s">
        <v>211</v>
      </c>
      <c r="B70" s="235" t="s">
        <v>179</v>
      </c>
      <c r="C70" s="235" t="s">
        <v>112</v>
      </c>
      <c r="D70" s="235" t="s">
        <v>238</v>
      </c>
      <c r="E70" s="236">
        <v>1239106</v>
      </c>
      <c r="F70" s="236">
        <v>36908</v>
      </c>
      <c r="G70" s="236">
        <v>544093</v>
      </c>
      <c r="H70" s="236">
        <v>211177</v>
      </c>
      <c r="I70" s="236">
        <v>230925</v>
      </c>
      <c r="J70" s="236">
        <v>101991</v>
      </c>
      <c r="K70" s="236">
        <v>95922</v>
      </c>
      <c r="L70" s="236">
        <v>62073</v>
      </c>
      <c r="M70" s="236">
        <v>51909</v>
      </c>
      <c r="N70" s="236">
        <v>1273</v>
      </c>
      <c r="P70" s="195"/>
      <c r="Q70" s="195"/>
      <c r="R70" s="195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D70" s="195"/>
      <c r="AE70" s="195"/>
      <c r="AF70" s="195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</row>
    <row r="71" spans="1:42" ht="12.75">
      <c r="A71" s="235" t="s">
        <v>211</v>
      </c>
      <c r="B71" s="235" t="s">
        <v>180</v>
      </c>
      <c r="C71" s="235" t="s">
        <v>112</v>
      </c>
      <c r="D71" s="235" t="s">
        <v>238</v>
      </c>
      <c r="E71" s="236">
        <v>1239106</v>
      </c>
      <c r="F71" s="236">
        <v>36908</v>
      </c>
      <c r="G71" s="236">
        <v>544093</v>
      </c>
      <c r="H71" s="236">
        <v>211177</v>
      </c>
      <c r="I71" s="236">
        <v>230925</v>
      </c>
      <c r="J71" s="236">
        <v>101991</v>
      </c>
      <c r="K71" s="236">
        <v>95922</v>
      </c>
      <c r="L71" s="236">
        <v>62073</v>
      </c>
      <c r="M71" s="236">
        <v>51909</v>
      </c>
      <c r="N71" s="236">
        <v>1273</v>
      </c>
      <c r="P71" s="195"/>
      <c r="Q71" s="195"/>
      <c r="R71" s="195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D71" s="195"/>
      <c r="AE71" s="195"/>
      <c r="AF71" s="195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</row>
    <row r="72" spans="1:42" ht="12.75">
      <c r="A72" s="235" t="s">
        <v>211</v>
      </c>
      <c r="B72" s="235" t="s">
        <v>182</v>
      </c>
      <c r="C72" s="235" t="s">
        <v>112</v>
      </c>
      <c r="D72" s="235" t="s">
        <v>238</v>
      </c>
      <c r="E72" s="237">
        <v>1140414</v>
      </c>
      <c r="F72" s="237">
        <v>36908</v>
      </c>
      <c r="G72" s="237">
        <v>502131</v>
      </c>
      <c r="H72" s="237">
        <v>193362</v>
      </c>
      <c r="I72" s="237">
        <v>226205</v>
      </c>
      <c r="J72" s="237">
        <v>82564</v>
      </c>
      <c r="K72" s="237">
        <v>82669</v>
      </c>
      <c r="L72" s="237">
        <v>57594</v>
      </c>
      <c r="M72" s="237">
        <v>51828</v>
      </c>
      <c r="N72" s="237">
        <v>1271</v>
      </c>
      <c r="P72" s="195"/>
      <c r="Q72" s="195"/>
      <c r="R72" s="195"/>
      <c r="S72" s="197"/>
      <c r="T72" s="197"/>
      <c r="U72" s="197"/>
      <c r="V72" s="197"/>
      <c r="W72" s="197"/>
      <c r="X72" s="197"/>
      <c r="Y72" s="197"/>
      <c r="Z72" s="197"/>
      <c r="AA72" s="197"/>
      <c r="AB72" s="197"/>
      <c r="AD72" s="195"/>
      <c r="AE72" s="195"/>
      <c r="AF72" s="195"/>
      <c r="AG72" s="197"/>
      <c r="AH72" s="197"/>
      <c r="AI72" s="197"/>
      <c r="AJ72" s="197"/>
      <c r="AK72" s="197"/>
      <c r="AL72" s="197"/>
      <c r="AM72" s="197"/>
      <c r="AN72" s="197"/>
      <c r="AO72" s="197"/>
      <c r="AP72" s="197"/>
    </row>
    <row r="73" spans="1:42" ht="12.75">
      <c r="A73" s="235" t="s">
        <v>211</v>
      </c>
      <c r="B73" s="235" t="s">
        <v>181</v>
      </c>
      <c r="C73" s="235" t="s">
        <v>112</v>
      </c>
      <c r="D73" s="235" t="s">
        <v>238</v>
      </c>
      <c r="E73" s="237">
        <v>523822</v>
      </c>
      <c r="F73" s="237">
        <v>10312</v>
      </c>
      <c r="G73" s="237">
        <v>226923</v>
      </c>
      <c r="H73" s="237">
        <v>92476</v>
      </c>
      <c r="I73" s="237">
        <v>91162</v>
      </c>
      <c r="J73" s="237">
        <v>43285</v>
      </c>
      <c r="K73" s="237">
        <v>39199</v>
      </c>
      <c r="L73" s="237">
        <v>39311</v>
      </c>
      <c r="M73" s="237">
        <v>13203</v>
      </c>
      <c r="N73" s="237">
        <v>763</v>
      </c>
      <c r="P73" s="195"/>
      <c r="Q73" s="195"/>
      <c r="R73" s="195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D73" s="195"/>
      <c r="AE73" s="195"/>
      <c r="AF73" s="195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</row>
    <row r="74" spans="1:42" ht="12.75">
      <c r="A74" s="235" t="s">
        <v>212</v>
      </c>
      <c r="B74" s="235" t="s">
        <v>179</v>
      </c>
      <c r="C74" s="235" t="s">
        <v>112</v>
      </c>
      <c r="D74" s="235" t="s">
        <v>238</v>
      </c>
      <c r="E74" s="236">
        <v>1067927</v>
      </c>
      <c r="F74" s="236">
        <v>33995</v>
      </c>
      <c r="G74" s="236">
        <v>473802</v>
      </c>
      <c r="H74" s="236">
        <v>179398</v>
      </c>
      <c r="I74" s="236">
        <v>211853</v>
      </c>
      <c r="J74" s="236">
        <v>82551</v>
      </c>
      <c r="K74" s="236">
        <v>77373</v>
      </c>
      <c r="L74" s="236">
        <v>53675</v>
      </c>
      <c r="M74" s="236">
        <v>47407</v>
      </c>
      <c r="N74" s="236">
        <v>943</v>
      </c>
      <c r="P74" s="195"/>
      <c r="Q74" s="195"/>
      <c r="R74" s="195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D74" s="195"/>
      <c r="AE74" s="195"/>
      <c r="AF74" s="195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</row>
    <row r="75" spans="1:42" ht="12.75">
      <c r="A75" s="235" t="s">
        <v>212</v>
      </c>
      <c r="B75" s="235" t="s">
        <v>180</v>
      </c>
      <c r="C75" s="235" t="s">
        <v>112</v>
      </c>
      <c r="D75" s="235" t="s">
        <v>238</v>
      </c>
      <c r="E75" s="236">
        <v>1067927</v>
      </c>
      <c r="F75" s="236">
        <v>33995</v>
      </c>
      <c r="G75" s="236">
        <v>473802</v>
      </c>
      <c r="H75" s="236">
        <v>179398</v>
      </c>
      <c r="I75" s="236">
        <v>211853</v>
      </c>
      <c r="J75" s="236">
        <v>82551</v>
      </c>
      <c r="K75" s="236">
        <v>77373</v>
      </c>
      <c r="L75" s="236">
        <v>53675</v>
      </c>
      <c r="M75" s="236">
        <v>47407</v>
      </c>
      <c r="N75" s="236">
        <v>943</v>
      </c>
      <c r="P75" s="195"/>
      <c r="Q75" s="195"/>
      <c r="R75" s="195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D75" s="195"/>
      <c r="AE75" s="195"/>
      <c r="AF75" s="195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</row>
    <row r="76" spans="1:42" ht="12.75">
      <c r="A76" s="235" t="s">
        <v>212</v>
      </c>
      <c r="B76" s="235" t="s">
        <v>182</v>
      </c>
      <c r="C76" s="235" t="s">
        <v>112</v>
      </c>
      <c r="D76" s="235" t="s">
        <v>238</v>
      </c>
      <c r="E76" s="237">
        <v>1046583</v>
      </c>
      <c r="F76" s="237">
        <v>27693</v>
      </c>
      <c r="G76" s="237">
        <v>454010</v>
      </c>
      <c r="H76" s="237">
        <v>178935</v>
      </c>
      <c r="I76" s="237">
        <v>193020</v>
      </c>
      <c r="J76" s="237">
        <v>82055</v>
      </c>
      <c r="K76" s="237">
        <v>77042</v>
      </c>
      <c r="L76" s="237">
        <v>53543</v>
      </c>
      <c r="M76" s="237">
        <v>47407</v>
      </c>
      <c r="N76" s="237">
        <v>943</v>
      </c>
      <c r="P76" s="195"/>
      <c r="Q76" s="195"/>
      <c r="R76" s="195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D76" s="195"/>
      <c r="AE76" s="195"/>
      <c r="AF76" s="195"/>
      <c r="AG76" s="197"/>
      <c r="AH76" s="197"/>
      <c r="AI76" s="197"/>
      <c r="AJ76" s="197"/>
      <c r="AK76" s="197"/>
      <c r="AL76" s="197"/>
      <c r="AM76" s="197"/>
      <c r="AN76" s="197"/>
      <c r="AO76" s="197"/>
      <c r="AP76" s="197"/>
    </row>
    <row r="77" spans="1:42" ht="12.75">
      <c r="A77" s="235" t="s">
        <v>212</v>
      </c>
      <c r="B77" s="235" t="s">
        <v>181</v>
      </c>
      <c r="C77" s="235" t="s">
        <v>112</v>
      </c>
      <c r="D77" s="235" t="s">
        <v>238</v>
      </c>
      <c r="E77" s="237">
        <v>514615</v>
      </c>
      <c r="F77" s="237">
        <v>17454</v>
      </c>
      <c r="G77" s="237">
        <v>208431</v>
      </c>
      <c r="H77" s="237">
        <v>90385</v>
      </c>
      <c r="I77" s="237">
        <v>106702</v>
      </c>
      <c r="J77" s="237">
        <v>11344</v>
      </c>
      <c r="K77" s="237">
        <v>23537</v>
      </c>
      <c r="L77" s="237">
        <v>23138</v>
      </c>
      <c r="M77" s="237">
        <v>43091</v>
      </c>
      <c r="N77" s="237">
        <v>619</v>
      </c>
      <c r="P77" s="195"/>
      <c r="Q77" s="195"/>
      <c r="R77" s="195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D77" s="195"/>
      <c r="AE77" s="195"/>
      <c r="AF77" s="195"/>
      <c r="AG77" s="197"/>
      <c r="AH77" s="197"/>
      <c r="AI77" s="197"/>
      <c r="AJ77" s="197"/>
      <c r="AK77" s="197"/>
      <c r="AL77" s="197"/>
      <c r="AM77" s="197"/>
      <c r="AN77" s="197"/>
      <c r="AO77" s="197"/>
      <c r="AP77" s="197"/>
    </row>
    <row r="78" spans="1:42" ht="12.75">
      <c r="A78" s="235" t="s">
        <v>125</v>
      </c>
      <c r="B78" s="235" t="s">
        <v>179</v>
      </c>
      <c r="C78" s="235" t="s">
        <v>112</v>
      </c>
      <c r="D78" s="235" t="s">
        <v>238</v>
      </c>
      <c r="E78" s="236">
        <v>1297855</v>
      </c>
      <c r="F78" s="236">
        <v>37033</v>
      </c>
      <c r="G78" s="236">
        <v>571436</v>
      </c>
      <c r="H78" s="236">
        <v>214842</v>
      </c>
      <c r="I78" s="236">
        <v>250211</v>
      </c>
      <c r="J78" s="236">
        <v>106383</v>
      </c>
      <c r="K78" s="236">
        <v>92103</v>
      </c>
      <c r="L78" s="236">
        <v>57700</v>
      </c>
      <c r="M78" s="236">
        <v>63900</v>
      </c>
      <c r="N78" s="236">
        <v>1139</v>
      </c>
      <c r="P78" s="195"/>
      <c r="Q78" s="195"/>
      <c r="R78" s="195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D78" s="195"/>
      <c r="AE78" s="195"/>
      <c r="AF78" s="195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</row>
    <row r="79" spans="1:42" ht="12.75">
      <c r="A79" s="235" t="s">
        <v>125</v>
      </c>
      <c r="B79" s="235" t="s">
        <v>180</v>
      </c>
      <c r="C79" s="235" t="s">
        <v>112</v>
      </c>
      <c r="D79" s="235" t="s">
        <v>238</v>
      </c>
      <c r="E79" s="236">
        <v>1297855</v>
      </c>
      <c r="F79" s="236">
        <v>37033</v>
      </c>
      <c r="G79" s="236">
        <v>571436</v>
      </c>
      <c r="H79" s="236">
        <v>214842</v>
      </c>
      <c r="I79" s="236">
        <v>250211</v>
      </c>
      <c r="J79" s="236">
        <v>106383</v>
      </c>
      <c r="K79" s="236">
        <v>92103</v>
      </c>
      <c r="L79" s="236">
        <v>57700</v>
      </c>
      <c r="M79" s="236">
        <v>63900</v>
      </c>
      <c r="N79" s="236">
        <v>1139</v>
      </c>
      <c r="P79" s="195"/>
      <c r="Q79" s="195"/>
      <c r="R79" s="195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D79" s="195"/>
      <c r="AE79" s="195"/>
      <c r="AF79" s="195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</row>
    <row r="80" spans="1:42" ht="12.75">
      <c r="A80" s="235" t="s">
        <v>125</v>
      </c>
      <c r="B80" s="235" t="s">
        <v>182</v>
      </c>
      <c r="C80" s="235" t="s">
        <v>112</v>
      </c>
      <c r="D80" s="235" t="s">
        <v>238</v>
      </c>
      <c r="E80" s="237">
        <v>1148053</v>
      </c>
      <c r="F80" s="237">
        <v>37033</v>
      </c>
      <c r="G80" s="237">
        <v>488175</v>
      </c>
      <c r="H80" s="237">
        <v>198092</v>
      </c>
      <c r="I80" s="237">
        <v>206166</v>
      </c>
      <c r="J80" s="237">
        <v>83917</v>
      </c>
      <c r="K80" s="237">
        <v>83407</v>
      </c>
      <c r="L80" s="237">
        <v>52074</v>
      </c>
      <c r="M80" s="237">
        <v>61515</v>
      </c>
      <c r="N80" s="237">
        <v>1096</v>
      </c>
      <c r="P80" s="195"/>
      <c r="Q80" s="195"/>
      <c r="R80" s="195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D80" s="195"/>
      <c r="AE80" s="195"/>
      <c r="AF80" s="195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</row>
    <row r="81" spans="1:42" ht="12.75">
      <c r="A81" s="235" t="s">
        <v>125</v>
      </c>
      <c r="B81" s="235" t="s">
        <v>181</v>
      </c>
      <c r="C81" s="235" t="s">
        <v>112</v>
      </c>
      <c r="D81" s="235" t="s">
        <v>238</v>
      </c>
      <c r="E81" s="237">
        <v>467492</v>
      </c>
      <c r="F81" s="237">
        <v>0</v>
      </c>
      <c r="G81" s="237">
        <v>233304</v>
      </c>
      <c r="H81" s="237">
        <v>68935</v>
      </c>
      <c r="I81" s="237">
        <v>117462</v>
      </c>
      <c r="J81" s="237">
        <v>46907</v>
      </c>
      <c r="K81" s="237">
        <v>33836</v>
      </c>
      <c r="L81" s="237">
        <v>21335</v>
      </c>
      <c r="M81" s="237">
        <v>13523</v>
      </c>
      <c r="N81" s="237">
        <v>241</v>
      </c>
      <c r="P81" s="195"/>
      <c r="Q81" s="195"/>
      <c r="R81" s="195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D81" s="195"/>
      <c r="AE81" s="195"/>
      <c r="AF81" s="195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</row>
    <row r="82" spans="1:42" ht="12.75">
      <c r="A82" s="235" t="s">
        <v>127</v>
      </c>
      <c r="B82" s="235" t="s">
        <v>179</v>
      </c>
      <c r="C82" s="235" t="s">
        <v>112</v>
      </c>
      <c r="D82" s="235" t="s">
        <v>238</v>
      </c>
      <c r="E82" s="236">
        <v>647124</v>
      </c>
      <c r="F82" s="236">
        <v>19682</v>
      </c>
      <c r="G82" s="236">
        <v>237393</v>
      </c>
      <c r="H82" s="236">
        <v>123547</v>
      </c>
      <c r="I82" s="236">
        <v>73203</v>
      </c>
      <c r="J82" s="236">
        <v>40643</v>
      </c>
      <c r="K82" s="236">
        <v>46327</v>
      </c>
      <c r="L82" s="236">
        <v>34703</v>
      </c>
      <c r="M82" s="236">
        <v>41217</v>
      </c>
      <c r="N82" s="236">
        <v>1300</v>
      </c>
      <c r="P82" s="195"/>
      <c r="Q82" s="195"/>
      <c r="R82" s="195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D82" s="195"/>
      <c r="AE82" s="195"/>
      <c r="AF82" s="195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</row>
    <row r="83" spans="1:42" ht="12.75">
      <c r="A83" s="235" t="s">
        <v>127</v>
      </c>
      <c r="B83" s="235" t="s">
        <v>180</v>
      </c>
      <c r="C83" s="235" t="s">
        <v>112</v>
      </c>
      <c r="D83" s="235" t="s">
        <v>238</v>
      </c>
      <c r="E83" s="236">
        <v>647124</v>
      </c>
      <c r="F83" s="236">
        <v>19682</v>
      </c>
      <c r="G83" s="236">
        <v>237393</v>
      </c>
      <c r="H83" s="236">
        <v>123547</v>
      </c>
      <c r="I83" s="236">
        <v>73203</v>
      </c>
      <c r="J83" s="236">
        <v>40643</v>
      </c>
      <c r="K83" s="236">
        <v>46327</v>
      </c>
      <c r="L83" s="236">
        <v>34703</v>
      </c>
      <c r="M83" s="236">
        <v>41217</v>
      </c>
      <c r="N83" s="236">
        <v>1300</v>
      </c>
      <c r="P83" s="195"/>
      <c r="Q83" s="195"/>
      <c r="R83" s="195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D83" s="195"/>
      <c r="AE83" s="195"/>
      <c r="AF83" s="195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</row>
    <row r="84" spans="1:42" ht="12.75">
      <c r="A84" s="235" t="s">
        <v>127</v>
      </c>
      <c r="B84" s="235" t="s">
        <v>182</v>
      </c>
      <c r="C84" s="235" t="s">
        <v>112</v>
      </c>
      <c r="D84" s="235" t="s">
        <v>238</v>
      </c>
      <c r="E84" s="237">
        <v>594971</v>
      </c>
      <c r="F84" s="237">
        <v>18475</v>
      </c>
      <c r="G84" s="237">
        <v>200475</v>
      </c>
      <c r="H84" s="237">
        <v>121405</v>
      </c>
      <c r="I84" s="237">
        <v>51738</v>
      </c>
      <c r="J84" s="237">
        <v>27332</v>
      </c>
      <c r="K84" s="237">
        <v>44185</v>
      </c>
      <c r="L84" s="237">
        <v>34703</v>
      </c>
      <c r="M84" s="237">
        <v>41217</v>
      </c>
      <c r="N84" s="237">
        <v>1300</v>
      </c>
      <c r="P84" s="195"/>
      <c r="Q84" s="195"/>
      <c r="R84" s="195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D84" s="195"/>
      <c r="AE84" s="195"/>
      <c r="AF84" s="195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</row>
    <row r="85" spans="1:42" ht="12.75">
      <c r="A85" s="235" t="s">
        <v>127</v>
      </c>
      <c r="B85" s="235" t="s">
        <v>181</v>
      </c>
      <c r="C85" s="235" t="s">
        <v>112</v>
      </c>
      <c r="D85" s="235" t="s">
        <v>238</v>
      </c>
      <c r="E85" s="237">
        <v>199945</v>
      </c>
      <c r="F85" s="237">
        <v>0</v>
      </c>
      <c r="G85" s="237">
        <v>70018</v>
      </c>
      <c r="H85" s="237">
        <v>39634</v>
      </c>
      <c r="I85" s="237">
        <v>21457</v>
      </c>
      <c r="J85" s="237">
        <v>8927</v>
      </c>
      <c r="K85" s="237">
        <v>15180</v>
      </c>
      <c r="L85" s="237">
        <v>9435</v>
      </c>
      <c r="M85" s="237">
        <v>13910</v>
      </c>
      <c r="N85" s="237">
        <v>1109</v>
      </c>
      <c r="P85" s="195"/>
      <c r="Q85" s="195"/>
      <c r="R85" s="195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D85" s="195"/>
      <c r="AE85" s="195"/>
      <c r="AF85" s="195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</row>
    <row r="86" spans="1:42" ht="12.75">
      <c r="A86" s="235" t="s">
        <v>117</v>
      </c>
      <c r="B86" s="235" t="s">
        <v>179</v>
      </c>
      <c r="C86" s="235" t="s">
        <v>112</v>
      </c>
      <c r="D86" s="235" t="s">
        <v>238</v>
      </c>
      <c r="E86" s="236">
        <v>576990</v>
      </c>
      <c r="F86" s="236">
        <v>15822</v>
      </c>
      <c r="G86" s="236">
        <v>218501</v>
      </c>
      <c r="H86" s="236">
        <v>112574</v>
      </c>
      <c r="I86" s="236">
        <v>67577</v>
      </c>
      <c r="J86" s="236">
        <v>38350</v>
      </c>
      <c r="K86" s="236">
        <v>48384</v>
      </c>
      <c r="L86" s="236">
        <v>35142</v>
      </c>
      <c r="M86" s="236">
        <v>28234</v>
      </c>
      <c r="N86" s="236">
        <v>814</v>
      </c>
      <c r="P86" s="195"/>
      <c r="Q86" s="195"/>
      <c r="R86" s="195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D86" s="195"/>
      <c r="AE86" s="195"/>
      <c r="AF86" s="195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</row>
    <row r="87" spans="1:42" ht="12.75">
      <c r="A87" s="235" t="s">
        <v>117</v>
      </c>
      <c r="B87" s="235" t="s">
        <v>180</v>
      </c>
      <c r="C87" s="235" t="s">
        <v>112</v>
      </c>
      <c r="D87" s="235" t="s">
        <v>238</v>
      </c>
      <c r="E87" s="236">
        <v>576990</v>
      </c>
      <c r="F87" s="236">
        <v>15822</v>
      </c>
      <c r="G87" s="236">
        <v>218501</v>
      </c>
      <c r="H87" s="236">
        <v>112574</v>
      </c>
      <c r="I87" s="236">
        <v>67577</v>
      </c>
      <c r="J87" s="236">
        <v>38350</v>
      </c>
      <c r="K87" s="236">
        <v>48384</v>
      </c>
      <c r="L87" s="236">
        <v>35142</v>
      </c>
      <c r="M87" s="236">
        <v>28234</v>
      </c>
      <c r="N87" s="236">
        <v>814</v>
      </c>
      <c r="P87" s="195"/>
      <c r="Q87" s="195"/>
      <c r="R87" s="195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D87" s="195"/>
      <c r="AE87" s="195"/>
      <c r="AF87" s="195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</row>
    <row r="88" spans="1:42" ht="12.75">
      <c r="A88" s="235" t="s">
        <v>117</v>
      </c>
      <c r="B88" s="235" t="s">
        <v>182</v>
      </c>
      <c r="C88" s="235" t="s">
        <v>112</v>
      </c>
      <c r="D88" s="235" t="s">
        <v>238</v>
      </c>
      <c r="E88" s="237">
        <v>499011</v>
      </c>
      <c r="F88" s="237">
        <v>15822</v>
      </c>
      <c r="G88" s="237">
        <v>163312</v>
      </c>
      <c r="H88" s="237">
        <v>104692</v>
      </c>
      <c r="I88" s="237">
        <v>32525</v>
      </c>
      <c r="J88" s="237">
        <v>26095</v>
      </c>
      <c r="K88" s="237">
        <v>40502</v>
      </c>
      <c r="L88" s="237">
        <v>36831</v>
      </c>
      <c r="M88" s="237">
        <v>26664</v>
      </c>
      <c r="N88" s="237">
        <v>695</v>
      </c>
      <c r="P88" s="195"/>
      <c r="Q88" s="195"/>
      <c r="R88" s="195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D88" s="195"/>
      <c r="AE88" s="195"/>
      <c r="AF88" s="195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</row>
    <row r="89" spans="1:42" ht="12.75">
      <c r="A89" s="235" t="s">
        <v>117</v>
      </c>
      <c r="B89" s="235" t="s">
        <v>181</v>
      </c>
      <c r="C89" s="235" t="s">
        <v>112</v>
      </c>
      <c r="D89" s="235" t="s">
        <v>238</v>
      </c>
      <c r="E89" s="237">
        <v>397375</v>
      </c>
      <c r="F89" s="237">
        <v>15822</v>
      </c>
      <c r="G89" s="237">
        <v>116577</v>
      </c>
      <c r="H89" s="237">
        <v>88129</v>
      </c>
      <c r="I89" s="237">
        <v>14488</v>
      </c>
      <c r="J89" s="237">
        <v>13960</v>
      </c>
      <c r="K89" s="237">
        <v>29726</v>
      </c>
      <c r="L89" s="237">
        <v>34942</v>
      </c>
      <c r="M89" s="237">
        <v>22916</v>
      </c>
      <c r="N89" s="237">
        <v>545</v>
      </c>
      <c r="P89" s="195"/>
      <c r="Q89" s="195"/>
      <c r="R89" s="195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D89" s="195"/>
      <c r="AE89" s="195"/>
      <c r="AF89" s="195"/>
      <c r="AG89" s="197"/>
      <c r="AH89" s="197"/>
      <c r="AI89" s="197"/>
      <c r="AJ89" s="197"/>
      <c r="AK89" s="197"/>
      <c r="AL89" s="197"/>
      <c r="AM89" s="197"/>
      <c r="AN89" s="197"/>
      <c r="AO89" s="197"/>
      <c r="AP89" s="197"/>
    </row>
    <row r="90" spans="1:42" ht="12.75">
      <c r="A90" s="235" t="s">
        <v>129</v>
      </c>
      <c r="B90" s="235" t="s">
        <v>179</v>
      </c>
      <c r="C90" s="235" t="s">
        <v>112</v>
      </c>
      <c r="D90" s="235" t="s">
        <v>238</v>
      </c>
      <c r="E90" s="236">
        <v>430152</v>
      </c>
      <c r="F90" s="236">
        <v>11644</v>
      </c>
      <c r="G90" s="236">
        <v>161393</v>
      </c>
      <c r="H90" s="236">
        <v>81356</v>
      </c>
      <c r="I90" s="236">
        <v>51457</v>
      </c>
      <c r="J90" s="236">
        <v>28580</v>
      </c>
      <c r="K90" s="236">
        <v>31939</v>
      </c>
      <c r="L90" s="236">
        <v>22839</v>
      </c>
      <c r="M90" s="236">
        <v>25850</v>
      </c>
      <c r="N90" s="236">
        <v>728</v>
      </c>
      <c r="P90" s="195"/>
      <c r="Q90" s="195"/>
      <c r="R90" s="195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D90" s="195"/>
      <c r="AE90" s="195"/>
      <c r="AF90" s="195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</row>
    <row r="91" spans="1:42" ht="12.75">
      <c r="A91" s="235" t="s">
        <v>129</v>
      </c>
      <c r="B91" s="235" t="s">
        <v>180</v>
      </c>
      <c r="C91" s="235" t="s">
        <v>112</v>
      </c>
      <c r="D91" s="235" t="s">
        <v>238</v>
      </c>
      <c r="E91" s="236">
        <v>430152</v>
      </c>
      <c r="F91" s="236">
        <v>11644</v>
      </c>
      <c r="G91" s="236">
        <v>161393</v>
      </c>
      <c r="H91" s="236">
        <v>81356</v>
      </c>
      <c r="I91" s="236">
        <v>51457</v>
      </c>
      <c r="J91" s="236">
        <v>28580</v>
      </c>
      <c r="K91" s="236">
        <v>31939</v>
      </c>
      <c r="L91" s="236">
        <v>22839</v>
      </c>
      <c r="M91" s="236">
        <v>25850</v>
      </c>
      <c r="N91" s="236">
        <v>728</v>
      </c>
      <c r="P91" s="195"/>
      <c r="Q91" s="195"/>
      <c r="R91" s="195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D91" s="195"/>
      <c r="AE91" s="195"/>
      <c r="AF91" s="195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</row>
    <row r="92" spans="1:42" ht="12.75">
      <c r="A92" s="235" t="s">
        <v>129</v>
      </c>
      <c r="B92" s="235" t="s">
        <v>182</v>
      </c>
      <c r="C92" s="235" t="s">
        <v>112</v>
      </c>
      <c r="D92" s="235" t="s">
        <v>238</v>
      </c>
      <c r="E92" s="237">
        <v>408588</v>
      </c>
      <c r="F92" s="237">
        <v>11643</v>
      </c>
      <c r="G92" s="237">
        <v>147356</v>
      </c>
      <c r="H92" s="237">
        <v>78844</v>
      </c>
      <c r="I92" s="237">
        <v>41748</v>
      </c>
      <c r="J92" s="237">
        <v>26764</v>
      </c>
      <c r="K92" s="237">
        <v>30333</v>
      </c>
      <c r="L92" s="237">
        <v>22119</v>
      </c>
      <c r="M92" s="237">
        <v>25669</v>
      </c>
      <c r="N92" s="237">
        <v>723</v>
      </c>
      <c r="P92" s="195"/>
      <c r="Q92" s="195"/>
      <c r="R92" s="195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D92" s="195"/>
      <c r="AE92" s="195"/>
      <c r="AF92" s="195"/>
      <c r="AG92" s="197"/>
      <c r="AH92" s="197"/>
      <c r="AI92" s="197"/>
      <c r="AJ92" s="197"/>
      <c r="AK92" s="197"/>
      <c r="AL92" s="197"/>
      <c r="AM92" s="197"/>
      <c r="AN92" s="197"/>
      <c r="AO92" s="197"/>
      <c r="AP92" s="197"/>
    </row>
    <row r="93" spans="1:42" ht="12.75">
      <c r="A93" s="235" t="s">
        <v>129</v>
      </c>
      <c r="B93" s="235" t="s">
        <v>181</v>
      </c>
      <c r="C93" s="235" t="s">
        <v>112</v>
      </c>
      <c r="D93" s="235" t="s">
        <v>238</v>
      </c>
      <c r="E93" s="237">
        <v>192963</v>
      </c>
      <c r="F93" s="237">
        <v>0</v>
      </c>
      <c r="G93" s="237">
        <v>74831</v>
      </c>
      <c r="H93" s="237">
        <v>35106</v>
      </c>
      <c r="I93" s="237">
        <v>23084</v>
      </c>
      <c r="J93" s="237">
        <v>16641</v>
      </c>
      <c r="K93" s="237">
        <v>17289</v>
      </c>
      <c r="L93" s="237">
        <v>8007</v>
      </c>
      <c r="M93" s="237">
        <v>9626</v>
      </c>
      <c r="N93" s="237">
        <v>184</v>
      </c>
      <c r="P93" s="195"/>
      <c r="Q93" s="195"/>
      <c r="R93" s="195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D93" s="195"/>
      <c r="AE93" s="195"/>
      <c r="AF93" s="195"/>
      <c r="AG93" s="197"/>
      <c r="AH93" s="197"/>
      <c r="AI93" s="197"/>
      <c r="AJ93" s="197"/>
      <c r="AK93" s="197"/>
      <c r="AL93" s="197"/>
      <c r="AM93" s="197"/>
      <c r="AN93" s="197"/>
      <c r="AO93" s="197"/>
      <c r="AP93" s="197"/>
    </row>
    <row r="94" spans="1:42" ht="12.75">
      <c r="A94" s="235" t="s">
        <v>210</v>
      </c>
      <c r="B94" s="235" t="s">
        <v>179</v>
      </c>
      <c r="C94" s="235" t="s">
        <v>112</v>
      </c>
      <c r="D94" s="235" t="s">
        <v>238</v>
      </c>
      <c r="E94" s="236">
        <v>1444197</v>
      </c>
      <c r="F94" s="236">
        <v>40485</v>
      </c>
      <c r="G94" s="236">
        <v>621771</v>
      </c>
      <c r="H94" s="236">
        <v>241223</v>
      </c>
      <c r="I94" s="236">
        <v>266782</v>
      </c>
      <c r="J94" s="236">
        <v>113766</v>
      </c>
      <c r="K94" s="236">
        <v>100820</v>
      </c>
      <c r="L94" s="236">
        <v>61349</v>
      </c>
      <c r="M94" s="236">
        <v>75972</v>
      </c>
      <c r="N94" s="236">
        <v>3082</v>
      </c>
      <c r="P94" s="195"/>
      <c r="Q94" s="195"/>
      <c r="R94" s="195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D94" s="195"/>
      <c r="AE94" s="195"/>
      <c r="AF94" s="195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</row>
    <row r="95" spans="1:42" ht="12.75">
      <c r="A95" s="235" t="s">
        <v>210</v>
      </c>
      <c r="B95" s="235" t="s">
        <v>180</v>
      </c>
      <c r="C95" s="235" t="s">
        <v>112</v>
      </c>
      <c r="D95" s="235" t="s">
        <v>238</v>
      </c>
      <c r="E95" s="236">
        <v>1444197</v>
      </c>
      <c r="F95" s="236">
        <v>40485</v>
      </c>
      <c r="G95" s="236">
        <v>621771</v>
      </c>
      <c r="H95" s="236">
        <v>241223</v>
      </c>
      <c r="I95" s="236">
        <v>266782</v>
      </c>
      <c r="J95" s="236">
        <v>113766</v>
      </c>
      <c r="K95" s="236">
        <v>100820</v>
      </c>
      <c r="L95" s="236">
        <v>61349</v>
      </c>
      <c r="M95" s="236">
        <v>75972</v>
      </c>
      <c r="N95" s="236">
        <v>3082</v>
      </c>
      <c r="P95" s="195"/>
      <c r="Q95" s="195"/>
      <c r="R95" s="195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D95" s="195"/>
      <c r="AE95" s="195"/>
      <c r="AF95" s="195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</row>
    <row r="96" spans="1:42" ht="12.75">
      <c r="A96" s="235" t="s">
        <v>210</v>
      </c>
      <c r="B96" s="235" t="s">
        <v>182</v>
      </c>
      <c r="C96" s="235" t="s">
        <v>112</v>
      </c>
      <c r="D96" s="235" t="s">
        <v>238</v>
      </c>
      <c r="E96" s="237">
        <v>1348527</v>
      </c>
      <c r="F96" s="237">
        <v>40485</v>
      </c>
      <c r="G96" s="237">
        <v>547653</v>
      </c>
      <c r="H96" s="237">
        <v>235143</v>
      </c>
      <c r="I96" s="237">
        <v>212851</v>
      </c>
      <c r="J96" s="237">
        <v>99659</v>
      </c>
      <c r="K96" s="237">
        <v>95487</v>
      </c>
      <c r="L96" s="237">
        <v>60879</v>
      </c>
      <c r="M96" s="237">
        <v>75702</v>
      </c>
      <c r="N96" s="237">
        <v>3075</v>
      </c>
      <c r="P96" s="195"/>
      <c r="Q96" s="195"/>
      <c r="R96" s="195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D96" s="195"/>
      <c r="AE96" s="195"/>
      <c r="AF96" s="195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</row>
    <row r="97" spans="1:42" ht="12.75">
      <c r="A97" s="235" t="s">
        <v>210</v>
      </c>
      <c r="B97" s="235" t="s">
        <v>181</v>
      </c>
      <c r="C97" s="235" t="s">
        <v>112</v>
      </c>
      <c r="D97" s="235" t="s">
        <v>238</v>
      </c>
      <c r="E97" s="237">
        <v>491653</v>
      </c>
      <c r="F97" s="237">
        <v>23918</v>
      </c>
      <c r="G97" s="237">
        <v>181575</v>
      </c>
      <c r="H97" s="237">
        <v>89335</v>
      </c>
      <c r="I97" s="237">
        <v>57686</v>
      </c>
      <c r="J97" s="237">
        <v>34554</v>
      </c>
      <c r="K97" s="237">
        <v>39953</v>
      </c>
      <c r="L97" s="237">
        <v>10320</v>
      </c>
      <c r="M97" s="237">
        <v>36774</v>
      </c>
      <c r="N97" s="237">
        <v>2288</v>
      </c>
      <c r="P97" s="195"/>
      <c r="Q97" s="195"/>
      <c r="R97" s="195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D97" s="195"/>
      <c r="AE97" s="195"/>
      <c r="AF97" s="195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</row>
    <row r="98" spans="1:42" ht="12.75">
      <c r="A98" s="235" t="s">
        <v>128</v>
      </c>
      <c r="B98" s="235" t="s">
        <v>179</v>
      </c>
      <c r="C98" s="235" t="s">
        <v>112</v>
      </c>
      <c r="D98" s="235" t="s">
        <v>238</v>
      </c>
      <c r="E98" s="236">
        <v>729163</v>
      </c>
      <c r="F98" s="236">
        <v>20369</v>
      </c>
      <c r="G98" s="236">
        <v>292686</v>
      </c>
      <c r="H98" s="236">
        <v>129713</v>
      </c>
      <c r="I98" s="236">
        <v>109810</v>
      </c>
      <c r="J98" s="236">
        <v>53163</v>
      </c>
      <c r="K98" s="236">
        <v>52468</v>
      </c>
      <c r="L98" s="236">
        <v>33953</v>
      </c>
      <c r="M98" s="236">
        <v>42254</v>
      </c>
      <c r="N98" s="236">
        <v>1038</v>
      </c>
      <c r="P98" s="195"/>
      <c r="Q98" s="195"/>
      <c r="R98" s="195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D98" s="195"/>
      <c r="AE98" s="195"/>
      <c r="AF98" s="195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</row>
    <row r="99" spans="1:42" ht="12.75">
      <c r="A99" s="235" t="s">
        <v>128</v>
      </c>
      <c r="B99" s="235" t="s">
        <v>180</v>
      </c>
      <c r="C99" s="235" t="s">
        <v>112</v>
      </c>
      <c r="D99" s="235" t="s">
        <v>238</v>
      </c>
      <c r="E99" s="236">
        <v>729163</v>
      </c>
      <c r="F99" s="236">
        <v>20369</v>
      </c>
      <c r="G99" s="236">
        <v>292686</v>
      </c>
      <c r="H99" s="236">
        <v>129713</v>
      </c>
      <c r="I99" s="236">
        <v>109810</v>
      </c>
      <c r="J99" s="236">
        <v>53163</v>
      </c>
      <c r="K99" s="236">
        <v>52468</v>
      </c>
      <c r="L99" s="236">
        <v>33953</v>
      </c>
      <c r="M99" s="236">
        <v>42254</v>
      </c>
      <c r="N99" s="236">
        <v>1038</v>
      </c>
      <c r="P99" s="195"/>
      <c r="Q99" s="195"/>
      <c r="R99" s="195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D99" s="195"/>
      <c r="AE99" s="195"/>
      <c r="AF99" s="195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</row>
    <row r="100" spans="1:42" ht="12.75">
      <c r="A100" s="235" t="s">
        <v>128</v>
      </c>
      <c r="B100" s="235" t="s">
        <v>182</v>
      </c>
      <c r="C100" s="235" t="s">
        <v>112</v>
      </c>
      <c r="D100" s="235" t="s">
        <v>238</v>
      </c>
      <c r="E100" s="237">
        <v>646011</v>
      </c>
      <c r="F100" s="237">
        <v>20368</v>
      </c>
      <c r="G100" s="237">
        <v>251825</v>
      </c>
      <c r="H100" s="237">
        <v>116686</v>
      </c>
      <c r="I100" s="237">
        <v>96500</v>
      </c>
      <c r="J100" s="237">
        <v>38639</v>
      </c>
      <c r="K100" s="237">
        <v>40642</v>
      </c>
      <c r="L100" s="237">
        <v>33300</v>
      </c>
      <c r="M100" s="237">
        <v>41716</v>
      </c>
      <c r="N100" s="237">
        <v>1028</v>
      </c>
      <c r="P100" s="195"/>
      <c r="Q100" s="195"/>
      <c r="R100" s="195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D100" s="195"/>
      <c r="AE100" s="195"/>
      <c r="AF100" s="195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</row>
    <row r="101" spans="1:42" ht="12.75">
      <c r="A101" s="235" t="s">
        <v>128</v>
      </c>
      <c r="B101" s="235" t="s">
        <v>181</v>
      </c>
      <c r="C101" s="235" t="s">
        <v>112</v>
      </c>
      <c r="D101" s="235" t="s">
        <v>238</v>
      </c>
      <c r="E101" s="237">
        <v>320015</v>
      </c>
      <c r="F101" s="237">
        <v>20368</v>
      </c>
      <c r="G101" s="237">
        <v>115290</v>
      </c>
      <c r="H101" s="237">
        <v>60199</v>
      </c>
      <c r="I101" s="237">
        <v>44682</v>
      </c>
      <c r="J101" s="237">
        <v>10409</v>
      </c>
      <c r="K101" s="237">
        <v>13295</v>
      </c>
      <c r="L101" s="237">
        <v>21071</v>
      </c>
      <c r="M101" s="237">
        <v>25072</v>
      </c>
      <c r="N101" s="237">
        <v>761</v>
      </c>
      <c r="P101" s="195"/>
      <c r="Q101" s="195"/>
      <c r="R101" s="195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D101" s="195"/>
      <c r="AE101" s="195"/>
      <c r="AF101" s="195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</row>
    <row r="102" spans="1:42" ht="12.75">
      <c r="A102" s="235" t="s">
        <v>208</v>
      </c>
      <c r="B102" s="235" t="s">
        <v>179</v>
      </c>
      <c r="C102" s="235" t="s">
        <v>112</v>
      </c>
      <c r="D102" s="235" t="s">
        <v>238</v>
      </c>
      <c r="E102" s="236">
        <v>389834</v>
      </c>
      <c r="F102" s="236">
        <v>10633</v>
      </c>
      <c r="G102" s="236">
        <v>172723</v>
      </c>
      <c r="H102" s="236">
        <v>64302</v>
      </c>
      <c r="I102" s="236">
        <v>75542</v>
      </c>
      <c r="J102" s="236">
        <v>32879</v>
      </c>
      <c r="K102" s="236">
        <v>29009</v>
      </c>
      <c r="L102" s="236">
        <v>16447</v>
      </c>
      <c r="M102" s="236">
        <v>18479</v>
      </c>
      <c r="N102" s="236">
        <v>367</v>
      </c>
      <c r="P102" s="195"/>
      <c r="Q102" s="195"/>
      <c r="R102" s="195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D102" s="195"/>
      <c r="AE102" s="195"/>
      <c r="AF102" s="195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</row>
    <row r="103" spans="1:42" ht="12.75">
      <c r="A103" s="235" t="s">
        <v>208</v>
      </c>
      <c r="B103" s="235" t="s">
        <v>180</v>
      </c>
      <c r="C103" s="235" t="s">
        <v>112</v>
      </c>
      <c r="D103" s="235" t="s">
        <v>238</v>
      </c>
      <c r="E103" s="236">
        <v>389834</v>
      </c>
      <c r="F103" s="236">
        <v>10633</v>
      </c>
      <c r="G103" s="236">
        <v>172723</v>
      </c>
      <c r="H103" s="236">
        <v>64302</v>
      </c>
      <c r="I103" s="236">
        <v>75542</v>
      </c>
      <c r="J103" s="236">
        <v>32879</v>
      </c>
      <c r="K103" s="236">
        <v>29009</v>
      </c>
      <c r="L103" s="236">
        <v>16447</v>
      </c>
      <c r="M103" s="236">
        <v>18479</v>
      </c>
      <c r="N103" s="236">
        <v>367</v>
      </c>
      <c r="P103" s="195"/>
      <c r="Q103" s="195"/>
      <c r="R103" s="195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D103" s="195"/>
      <c r="AE103" s="195"/>
      <c r="AF103" s="195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</row>
    <row r="104" spans="1:42" ht="12.75">
      <c r="A104" s="235" t="s">
        <v>208</v>
      </c>
      <c r="B104" s="235" t="s">
        <v>182</v>
      </c>
      <c r="C104" s="235" t="s">
        <v>112</v>
      </c>
      <c r="D104" s="235" t="s">
        <v>238</v>
      </c>
      <c r="E104" s="237">
        <v>357256</v>
      </c>
      <c r="F104" s="237">
        <v>10633</v>
      </c>
      <c r="G104" s="237">
        <v>144726</v>
      </c>
      <c r="H104" s="237">
        <v>61078</v>
      </c>
      <c r="I104" s="237">
        <v>54912</v>
      </c>
      <c r="J104" s="237">
        <v>28736</v>
      </c>
      <c r="K104" s="237">
        <v>25875</v>
      </c>
      <c r="L104" s="237">
        <v>16357</v>
      </c>
      <c r="M104" s="237">
        <v>18479</v>
      </c>
      <c r="N104" s="237">
        <v>367</v>
      </c>
      <c r="P104" s="195"/>
      <c r="Q104" s="195"/>
      <c r="R104" s="195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D104" s="195"/>
      <c r="AE104" s="195"/>
      <c r="AF104" s="195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</row>
    <row r="105" spans="1:42" ht="12.75">
      <c r="A105" s="235" t="s">
        <v>208</v>
      </c>
      <c r="B105" s="235" t="s">
        <v>181</v>
      </c>
      <c r="C105" s="235" t="s">
        <v>112</v>
      </c>
      <c r="D105" s="235" t="s">
        <v>238</v>
      </c>
      <c r="E105" s="237">
        <v>141967</v>
      </c>
      <c r="F105" s="237">
        <v>10633</v>
      </c>
      <c r="G105" s="237">
        <v>70329</v>
      </c>
      <c r="H105" s="237">
        <v>17538</v>
      </c>
      <c r="I105" s="237">
        <v>37472</v>
      </c>
      <c r="J105" s="237">
        <v>15319</v>
      </c>
      <c r="K105" s="237">
        <v>8786</v>
      </c>
      <c r="L105" s="237">
        <v>4847</v>
      </c>
      <c r="M105" s="237">
        <v>3803</v>
      </c>
      <c r="N105" s="237">
        <v>102</v>
      </c>
      <c r="P105" s="195"/>
      <c r="Q105" s="195"/>
      <c r="R105" s="195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D105" s="195"/>
      <c r="AE105" s="195"/>
      <c r="AF105" s="195"/>
      <c r="AG105" s="197"/>
      <c r="AH105" s="197"/>
      <c r="AI105" s="197"/>
      <c r="AJ105" s="197"/>
      <c r="AK105" s="197"/>
      <c r="AL105" s="197"/>
      <c r="AM105" s="197"/>
      <c r="AN105" s="197"/>
      <c r="AO105" s="197"/>
      <c r="AP105" s="197"/>
    </row>
    <row r="106" spans="1:42" ht="12.75">
      <c r="A106" s="235" t="s">
        <v>124</v>
      </c>
      <c r="B106" s="235" t="s">
        <v>179</v>
      </c>
      <c r="C106" s="235" t="s">
        <v>112</v>
      </c>
      <c r="D106" s="235" t="s">
        <v>238</v>
      </c>
      <c r="E106" s="236">
        <v>1299300</v>
      </c>
      <c r="F106" s="236">
        <v>32441</v>
      </c>
      <c r="G106" s="236">
        <v>539130</v>
      </c>
      <c r="H106" s="236">
        <v>227527</v>
      </c>
      <c r="I106" s="236">
        <v>219320</v>
      </c>
      <c r="J106" s="236">
        <v>92283</v>
      </c>
      <c r="K106" s="236">
        <v>91747</v>
      </c>
      <c r="L106" s="236">
        <v>64142</v>
      </c>
      <c r="M106" s="236">
        <v>69928</v>
      </c>
      <c r="N106" s="236">
        <v>1710</v>
      </c>
      <c r="P106" s="195"/>
      <c r="Q106" s="195"/>
      <c r="R106" s="195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D106" s="195"/>
      <c r="AE106" s="195"/>
      <c r="AF106" s="195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</row>
    <row r="107" spans="1:42" ht="12.75">
      <c r="A107" s="235" t="s">
        <v>124</v>
      </c>
      <c r="B107" s="235" t="s">
        <v>180</v>
      </c>
      <c r="C107" s="235" t="s">
        <v>112</v>
      </c>
      <c r="D107" s="235" t="s">
        <v>238</v>
      </c>
      <c r="E107" s="236">
        <v>1299300</v>
      </c>
      <c r="F107" s="236">
        <v>32441</v>
      </c>
      <c r="G107" s="236">
        <v>539130</v>
      </c>
      <c r="H107" s="236">
        <v>227527</v>
      </c>
      <c r="I107" s="236">
        <v>219320</v>
      </c>
      <c r="J107" s="236">
        <v>92283</v>
      </c>
      <c r="K107" s="236">
        <v>91747</v>
      </c>
      <c r="L107" s="236">
        <v>64142</v>
      </c>
      <c r="M107" s="236">
        <v>69928</v>
      </c>
      <c r="N107" s="236">
        <v>1710</v>
      </c>
      <c r="P107" s="195"/>
      <c r="Q107" s="195"/>
      <c r="R107" s="195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D107" s="195"/>
      <c r="AE107" s="195"/>
      <c r="AF107" s="195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</row>
    <row r="108" spans="1:42" ht="12.75">
      <c r="A108" s="235" t="s">
        <v>124</v>
      </c>
      <c r="B108" s="235" t="s">
        <v>182</v>
      </c>
      <c r="C108" s="235" t="s">
        <v>112</v>
      </c>
      <c r="D108" s="235" t="s">
        <v>238</v>
      </c>
      <c r="E108" s="237">
        <v>1254549</v>
      </c>
      <c r="F108" s="237">
        <v>32441</v>
      </c>
      <c r="G108" s="237">
        <v>503515</v>
      </c>
      <c r="H108" s="237">
        <v>226575</v>
      </c>
      <c r="I108" s="237">
        <v>190231</v>
      </c>
      <c r="J108" s="237">
        <v>86709</v>
      </c>
      <c r="K108" s="237">
        <v>91625</v>
      </c>
      <c r="L108" s="237">
        <v>64142</v>
      </c>
      <c r="M108" s="237">
        <v>69111</v>
      </c>
      <c r="N108" s="237">
        <v>1697</v>
      </c>
      <c r="P108" s="195"/>
      <c r="Q108" s="195"/>
      <c r="R108" s="195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D108" s="195"/>
      <c r="AE108" s="195"/>
      <c r="AF108" s="195"/>
      <c r="AG108" s="197"/>
      <c r="AH108" s="197"/>
      <c r="AI108" s="197"/>
      <c r="AJ108" s="197"/>
      <c r="AK108" s="197"/>
      <c r="AL108" s="197"/>
      <c r="AM108" s="197"/>
      <c r="AN108" s="197"/>
      <c r="AO108" s="197"/>
      <c r="AP108" s="197"/>
    </row>
    <row r="109" spans="1:42" ht="12.75">
      <c r="A109" s="235" t="s">
        <v>124</v>
      </c>
      <c r="B109" s="235" t="s">
        <v>181</v>
      </c>
      <c r="C109" s="235" t="s">
        <v>112</v>
      </c>
      <c r="D109" s="235" t="s">
        <v>238</v>
      </c>
      <c r="E109" s="237">
        <v>304631</v>
      </c>
      <c r="F109" s="237">
        <v>914</v>
      </c>
      <c r="G109" s="237">
        <v>125214</v>
      </c>
      <c r="H109" s="237">
        <v>48786</v>
      </c>
      <c r="I109" s="237">
        <v>45391</v>
      </c>
      <c r="J109" s="237">
        <v>31037</v>
      </c>
      <c r="K109" s="237">
        <v>19855</v>
      </c>
      <c r="L109" s="237">
        <v>7468</v>
      </c>
      <c r="M109" s="237">
        <v>21149</v>
      </c>
      <c r="N109" s="237">
        <v>314</v>
      </c>
      <c r="P109" s="195"/>
      <c r="Q109" s="195"/>
      <c r="R109" s="195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D109" s="195"/>
      <c r="AE109" s="195"/>
      <c r="AF109" s="195"/>
      <c r="AG109" s="197"/>
      <c r="AH109" s="197"/>
      <c r="AI109" s="197"/>
      <c r="AJ109" s="197"/>
      <c r="AK109" s="197"/>
      <c r="AL109" s="197"/>
      <c r="AM109" s="197"/>
      <c r="AN109" s="197"/>
      <c r="AO109" s="197"/>
      <c r="AP109" s="197"/>
    </row>
    <row r="110" spans="1:42" ht="12.75">
      <c r="A110" s="235" t="s">
        <v>206</v>
      </c>
      <c r="B110" s="235" t="s">
        <v>179</v>
      </c>
      <c r="C110" s="235" t="s">
        <v>112</v>
      </c>
      <c r="D110" s="235" t="s">
        <v>238</v>
      </c>
      <c r="E110" s="236">
        <v>641567</v>
      </c>
      <c r="F110" s="236">
        <v>17526</v>
      </c>
      <c r="G110" s="236">
        <v>276638</v>
      </c>
      <c r="H110" s="236">
        <v>108202</v>
      </c>
      <c r="I110" s="236">
        <v>120826</v>
      </c>
      <c r="J110" s="236">
        <v>47610</v>
      </c>
      <c r="K110" s="236">
        <v>45241</v>
      </c>
      <c r="L110" s="236">
        <v>27411</v>
      </c>
      <c r="M110" s="236">
        <v>34430</v>
      </c>
      <c r="N110" s="236">
        <v>1120</v>
      </c>
      <c r="P110" s="195"/>
      <c r="Q110" s="195"/>
      <c r="R110" s="195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D110" s="195"/>
      <c r="AE110" s="195"/>
      <c r="AF110" s="195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</row>
    <row r="111" spans="1:42" ht="12.75">
      <c r="A111" s="235" t="s">
        <v>206</v>
      </c>
      <c r="B111" s="235" t="s">
        <v>180</v>
      </c>
      <c r="C111" s="235" t="s">
        <v>112</v>
      </c>
      <c r="D111" s="235" t="s">
        <v>238</v>
      </c>
      <c r="E111" s="236">
        <v>641567</v>
      </c>
      <c r="F111" s="236">
        <v>17526</v>
      </c>
      <c r="G111" s="236">
        <v>276638</v>
      </c>
      <c r="H111" s="236">
        <v>108202</v>
      </c>
      <c r="I111" s="236">
        <v>120826</v>
      </c>
      <c r="J111" s="236">
        <v>47610</v>
      </c>
      <c r="K111" s="236">
        <v>45241</v>
      </c>
      <c r="L111" s="236">
        <v>27411</v>
      </c>
      <c r="M111" s="236">
        <v>34430</v>
      </c>
      <c r="N111" s="236">
        <v>1120</v>
      </c>
      <c r="P111" s="195"/>
      <c r="Q111" s="195"/>
      <c r="R111" s="195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D111" s="195"/>
      <c r="AE111" s="195"/>
      <c r="AF111" s="195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</row>
    <row r="112" spans="1:42" ht="12.75">
      <c r="A112" s="235" t="s">
        <v>206</v>
      </c>
      <c r="B112" s="235" t="s">
        <v>182</v>
      </c>
      <c r="C112" s="235" t="s">
        <v>112</v>
      </c>
      <c r="D112" s="235" t="s">
        <v>238</v>
      </c>
      <c r="E112" s="237">
        <v>621258</v>
      </c>
      <c r="F112" s="237">
        <v>17526</v>
      </c>
      <c r="G112" s="237">
        <v>256329</v>
      </c>
      <c r="H112" s="237">
        <v>108202</v>
      </c>
      <c r="I112" s="237">
        <v>100675</v>
      </c>
      <c r="J112" s="237">
        <v>47452</v>
      </c>
      <c r="K112" s="237">
        <v>45241</v>
      </c>
      <c r="L112" s="237">
        <v>27411</v>
      </c>
      <c r="M112" s="237">
        <v>34430</v>
      </c>
      <c r="N112" s="237">
        <v>1120</v>
      </c>
      <c r="P112" s="195"/>
      <c r="Q112" s="195"/>
      <c r="R112" s="195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D112" s="195"/>
      <c r="AE112" s="195"/>
      <c r="AF112" s="195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</row>
    <row r="113" spans="1:42" ht="12.75">
      <c r="A113" s="235" t="s">
        <v>206</v>
      </c>
      <c r="B113" s="235" t="s">
        <v>181</v>
      </c>
      <c r="C113" s="235" t="s">
        <v>112</v>
      </c>
      <c r="D113" s="235" t="s">
        <v>238</v>
      </c>
      <c r="E113" s="237">
        <v>260870</v>
      </c>
      <c r="F113" s="237">
        <v>10509</v>
      </c>
      <c r="G113" s="237">
        <v>99426</v>
      </c>
      <c r="H113" s="237">
        <v>47130</v>
      </c>
      <c r="I113" s="237">
        <v>41057</v>
      </c>
      <c r="J113" s="237">
        <v>11239</v>
      </c>
      <c r="K113" s="237">
        <v>14353</v>
      </c>
      <c r="L113" s="237">
        <v>12192</v>
      </c>
      <c r="M113" s="237">
        <v>19780</v>
      </c>
      <c r="N113" s="237">
        <v>805</v>
      </c>
      <c r="P113" s="195"/>
      <c r="Q113" s="195"/>
      <c r="R113" s="195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D113" s="195"/>
      <c r="AE113" s="195"/>
      <c r="AF113" s="195"/>
      <c r="AG113" s="197"/>
      <c r="AH113" s="197"/>
      <c r="AI113" s="197"/>
      <c r="AJ113" s="197"/>
      <c r="AK113" s="197"/>
      <c r="AL113" s="197"/>
      <c r="AM113" s="197"/>
      <c r="AN113" s="197"/>
      <c r="AO113" s="197"/>
      <c r="AP113" s="197"/>
    </row>
    <row r="114" spans="1:42" ht="12.75">
      <c r="A114" s="235" t="s">
        <v>207</v>
      </c>
      <c r="B114" s="235" t="s">
        <v>179</v>
      </c>
      <c r="C114" s="235" t="s">
        <v>112</v>
      </c>
      <c r="D114" s="235" t="s">
        <v>238</v>
      </c>
      <c r="E114" s="236">
        <v>1509299</v>
      </c>
      <c r="F114" s="236">
        <v>46323</v>
      </c>
      <c r="G114" s="236">
        <v>608487</v>
      </c>
      <c r="H114" s="236">
        <v>272929</v>
      </c>
      <c r="I114" s="236">
        <v>227660</v>
      </c>
      <c r="J114" s="236">
        <v>107898</v>
      </c>
      <c r="K114" s="236">
        <v>112557</v>
      </c>
      <c r="L114" s="236">
        <v>78073</v>
      </c>
      <c r="M114" s="236">
        <v>79192</v>
      </c>
      <c r="N114" s="236">
        <v>3107</v>
      </c>
      <c r="P114" s="195"/>
      <c r="Q114" s="195"/>
      <c r="R114" s="195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D114" s="195"/>
      <c r="AE114" s="195"/>
      <c r="AF114" s="195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</row>
    <row r="115" spans="1:42" ht="12.75">
      <c r="A115" s="235" t="s">
        <v>207</v>
      </c>
      <c r="B115" s="235" t="s">
        <v>180</v>
      </c>
      <c r="C115" s="235" t="s">
        <v>112</v>
      </c>
      <c r="D115" s="235" t="s">
        <v>238</v>
      </c>
      <c r="E115" s="236">
        <v>1509299</v>
      </c>
      <c r="F115" s="236">
        <v>46323</v>
      </c>
      <c r="G115" s="236">
        <v>608487</v>
      </c>
      <c r="H115" s="236">
        <v>272929</v>
      </c>
      <c r="I115" s="236">
        <v>227660</v>
      </c>
      <c r="J115" s="236">
        <v>107898</v>
      </c>
      <c r="K115" s="236">
        <v>112557</v>
      </c>
      <c r="L115" s="236">
        <v>78073</v>
      </c>
      <c r="M115" s="236">
        <v>79192</v>
      </c>
      <c r="N115" s="236">
        <v>3107</v>
      </c>
      <c r="P115" s="195"/>
      <c r="Q115" s="195"/>
      <c r="R115" s="195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D115" s="195"/>
      <c r="AE115" s="195"/>
      <c r="AF115" s="195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</row>
    <row r="116" spans="1:42" ht="12.75">
      <c r="A116" s="235" t="s">
        <v>207</v>
      </c>
      <c r="B116" s="235" t="s">
        <v>182</v>
      </c>
      <c r="C116" s="235" t="s">
        <v>112</v>
      </c>
      <c r="D116" s="235" t="s">
        <v>238</v>
      </c>
      <c r="E116" s="237">
        <v>1459829</v>
      </c>
      <c r="F116" s="237">
        <v>39948</v>
      </c>
      <c r="G116" s="237">
        <v>571472</v>
      </c>
      <c r="H116" s="237">
        <v>264841</v>
      </c>
      <c r="I116" s="237">
        <v>201119</v>
      </c>
      <c r="J116" s="237">
        <v>105512</v>
      </c>
      <c r="K116" s="237">
        <v>108086</v>
      </c>
      <c r="L116" s="237">
        <v>76109</v>
      </c>
      <c r="M116" s="237">
        <v>77593</v>
      </c>
      <c r="N116" s="237">
        <v>3053</v>
      </c>
      <c r="P116" s="195"/>
      <c r="Q116" s="195"/>
      <c r="R116" s="195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D116" s="195"/>
      <c r="AE116" s="195"/>
      <c r="AF116" s="195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</row>
    <row r="117" spans="1:42" ht="12.75">
      <c r="A117" s="235" t="s">
        <v>207</v>
      </c>
      <c r="B117" s="235" t="s">
        <v>181</v>
      </c>
      <c r="C117" s="235" t="s">
        <v>112</v>
      </c>
      <c r="D117" s="235" t="s">
        <v>238</v>
      </c>
      <c r="E117" s="237">
        <v>685740</v>
      </c>
      <c r="F117" s="237">
        <v>18732</v>
      </c>
      <c r="G117" s="237">
        <v>273323</v>
      </c>
      <c r="H117" s="237">
        <v>122725</v>
      </c>
      <c r="I117" s="237">
        <v>108059</v>
      </c>
      <c r="J117" s="237">
        <v>42539</v>
      </c>
      <c r="K117" s="237">
        <v>40412</v>
      </c>
      <c r="L117" s="237">
        <v>44631</v>
      </c>
      <c r="M117" s="237">
        <v>36442</v>
      </c>
      <c r="N117" s="237">
        <v>1240</v>
      </c>
      <c r="P117" s="195"/>
      <c r="Q117" s="195"/>
      <c r="R117" s="195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D117" s="195"/>
      <c r="AE117" s="195"/>
      <c r="AF117" s="195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</row>
    <row r="118" spans="1:42" ht="12.75">
      <c r="A118" s="235" t="s">
        <v>205</v>
      </c>
      <c r="B118" s="235" t="s">
        <v>179</v>
      </c>
      <c r="C118" s="235" t="s">
        <v>112</v>
      </c>
      <c r="D118" s="235" t="s">
        <v>238</v>
      </c>
      <c r="E118" s="236">
        <v>838760</v>
      </c>
      <c r="F118" s="236">
        <v>23559</v>
      </c>
      <c r="G118" s="236">
        <v>343912</v>
      </c>
      <c r="H118" s="236">
        <v>149728</v>
      </c>
      <c r="I118" s="236">
        <v>135598</v>
      </c>
      <c r="J118" s="236">
        <v>58586</v>
      </c>
      <c r="K118" s="236">
        <v>61434</v>
      </c>
      <c r="L118" s="236">
        <v>42929</v>
      </c>
      <c r="M118" s="236">
        <v>44319</v>
      </c>
      <c r="N118" s="236">
        <v>1046</v>
      </c>
      <c r="P118" s="195"/>
      <c r="Q118" s="195"/>
      <c r="R118" s="195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D118" s="195"/>
      <c r="AE118" s="195"/>
      <c r="AF118" s="195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</row>
    <row r="119" spans="1:42" ht="12.75">
      <c r="A119" s="235" t="s">
        <v>205</v>
      </c>
      <c r="B119" s="235" t="s">
        <v>180</v>
      </c>
      <c r="C119" s="235" t="s">
        <v>112</v>
      </c>
      <c r="D119" s="235" t="s">
        <v>238</v>
      </c>
      <c r="E119" s="236">
        <v>838760</v>
      </c>
      <c r="F119" s="236">
        <v>23559</v>
      </c>
      <c r="G119" s="236">
        <v>343912</v>
      </c>
      <c r="H119" s="236">
        <v>149728</v>
      </c>
      <c r="I119" s="236">
        <v>135598</v>
      </c>
      <c r="J119" s="236">
        <v>58586</v>
      </c>
      <c r="K119" s="236">
        <v>61434</v>
      </c>
      <c r="L119" s="236">
        <v>42929</v>
      </c>
      <c r="M119" s="236">
        <v>44319</v>
      </c>
      <c r="N119" s="236">
        <v>1046</v>
      </c>
      <c r="P119" s="195"/>
      <c r="Q119" s="195"/>
      <c r="R119" s="195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D119" s="195"/>
      <c r="AE119" s="195"/>
      <c r="AF119" s="195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</row>
    <row r="120" spans="1:42" ht="12.75">
      <c r="A120" s="235" t="s">
        <v>205</v>
      </c>
      <c r="B120" s="235" t="s">
        <v>182</v>
      </c>
      <c r="C120" s="235" t="s">
        <v>112</v>
      </c>
      <c r="D120" s="235" t="s">
        <v>238</v>
      </c>
      <c r="E120" s="237">
        <v>783123</v>
      </c>
      <c r="F120" s="237">
        <v>23558</v>
      </c>
      <c r="G120" s="237">
        <v>307726</v>
      </c>
      <c r="H120" s="237">
        <v>143205</v>
      </c>
      <c r="I120" s="237">
        <v>112761</v>
      </c>
      <c r="J120" s="237">
        <v>51760</v>
      </c>
      <c r="K120" s="237">
        <v>57774</v>
      </c>
      <c r="L120" s="237">
        <v>40781</v>
      </c>
      <c r="M120" s="237">
        <v>43605</v>
      </c>
      <c r="N120" s="237">
        <v>1045</v>
      </c>
      <c r="P120" s="195"/>
      <c r="Q120" s="195"/>
      <c r="R120" s="195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D120" s="195"/>
      <c r="AE120" s="195"/>
      <c r="AF120" s="195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</row>
    <row r="121" spans="1:42" ht="12.75">
      <c r="A121" s="235" t="s">
        <v>205</v>
      </c>
      <c r="B121" s="235" t="s">
        <v>181</v>
      </c>
      <c r="C121" s="235" t="s">
        <v>112</v>
      </c>
      <c r="D121" s="235" t="s">
        <v>238</v>
      </c>
      <c r="E121" s="237">
        <v>301068</v>
      </c>
      <c r="F121" s="237">
        <v>15479</v>
      </c>
      <c r="G121" s="237">
        <v>111261</v>
      </c>
      <c r="H121" s="237">
        <v>58434</v>
      </c>
      <c r="I121" s="237">
        <v>35989</v>
      </c>
      <c r="J121" s="237">
        <v>16838</v>
      </c>
      <c r="K121" s="237">
        <v>23246</v>
      </c>
      <c r="L121" s="237">
        <v>14301</v>
      </c>
      <c r="M121" s="237">
        <v>20862</v>
      </c>
      <c r="N121" s="237">
        <v>25</v>
      </c>
      <c r="P121" s="195"/>
      <c r="Q121" s="195"/>
      <c r="R121" s="195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D121" s="195"/>
      <c r="AE121" s="195"/>
      <c r="AF121" s="195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</row>
    <row r="122" spans="1:42" ht="12.75">
      <c r="A122" s="235" t="s">
        <v>115</v>
      </c>
      <c r="B122" s="235" t="s">
        <v>179</v>
      </c>
      <c r="C122" s="235" t="s">
        <v>2</v>
      </c>
      <c r="D122" s="235" t="s">
        <v>238</v>
      </c>
      <c r="E122" s="236">
        <v>2097310</v>
      </c>
      <c r="F122" s="236">
        <v>83971</v>
      </c>
      <c r="G122" s="236">
        <v>817875</v>
      </c>
      <c r="H122" s="236">
        <v>303368</v>
      </c>
      <c r="I122" s="236">
        <v>451437</v>
      </c>
      <c r="J122" s="236">
        <v>63070</v>
      </c>
      <c r="K122" s="236">
        <v>59609</v>
      </c>
      <c r="L122" s="236">
        <v>48290</v>
      </c>
      <c r="M122" s="236">
        <v>124208</v>
      </c>
      <c r="N122" s="236">
        <v>71261</v>
      </c>
      <c r="P122" s="195"/>
      <c r="Q122" s="195"/>
      <c r="R122" s="195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D122" s="195"/>
      <c r="AE122" s="195"/>
      <c r="AF122" s="195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</row>
    <row r="123" spans="1:42" ht="12.75">
      <c r="A123" s="235" t="s">
        <v>115</v>
      </c>
      <c r="B123" s="235" t="s">
        <v>180</v>
      </c>
      <c r="C123" s="235" t="s">
        <v>2</v>
      </c>
      <c r="D123" s="235" t="s">
        <v>238</v>
      </c>
      <c r="E123" s="236">
        <v>2097310</v>
      </c>
      <c r="F123" s="236">
        <v>83971</v>
      </c>
      <c r="G123" s="236">
        <v>817875</v>
      </c>
      <c r="H123" s="236">
        <v>303368</v>
      </c>
      <c r="I123" s="236">
        <v>451437</v>
      </c>
      <c r="J123" s="236">
        <v>63070</v>
      </c>
      <c r="K123" s="236">
        <v>59609</v>
      </c>
      <c r="L123" s="236">
        <v>48290</v>
      </c>
      <c r="M123" s="236">
        <v>124208</v>
      </c>
      <c r="N123" s="236">
        <v>71261</v>
      </c>
      <c r="P123" s="195"/>
      <c r="Q123" s="195"/>
      <c r="R123" s="195"/>
      <c r="S123" s="196"/>
      <c r="T123" s="196"/>
      <c r="U123" s="196"/>
      <c r="V123" s="196"/>
      <c r="W123" s="196"/>
      <c r="X123" s="196"/>
      <c r="Y123" s="196"/>
      <c r="Z123" s="196"/>
      <c r="AA123" s="196"/>
      <c r="AB123" s="196"/>
      <c r="AD123" s="195"/>
      <c r="AE123" s="195"/>
      <c r="AF123" s="195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</row>
    <row r="124" spans="1:42" ht="12.75">
      <c r="A124" s="235" t="s">
        <v>115</v>
      </c>
      <c r="B124" s="235" t="s">
        <v>182</v>
      </c>
      <c r="C124" s="235" t="s">
        <v>2</v>
      </c>
      <c r="D124" s="235" t="s">
        <v>238</v>
      </c>
      <c r="E124" s="237">
        <v>1422118</v>
      </c>
      <c r="F124" s="237">
        <v>83971</v>
      </c>
      <c r="G124" s="237">
        <v>543857</v>
      </c>
      <c r="H124" s="237">
        <v>188990</v>
      </c>
      <c r="I124" s="237">
        <v>334869</v>
      </c>
      <c r="J124" s="237">
        <v>19998</v>
      </c>
      <c r="K124" s="237">
        <v>13886</v>
      </c>
      <c r="L124" s="237">
        <v>21340</v>
      </c>
      <c r="M124" s="237">
        <v>112370</v>
      </c>
      <c r="N124" s="237">
        <v>41394</v>
      </c>
      <c r="P124" s="195"/>
      <c r="Q124" s="195"/>
      <c r="R124" s="195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D124" s="195"/>
      <c r="AE124" s="195"/>
      <c r="AF124" s="195"/>
      <c r="AG124" s="197"/>
      <c r="AH124" s="197"/>
      <c r="AI124" s="197"/>
      <c r="AJ124" s="197"/>
      <c r="AK124" s="197"/>
      <c r="AL124" s="197"/>
      <c r="AM124" s="197"/>
      <c r="AN124" s="197"/>
      <c r="AO124" s="197"/>
      <c r="AP124" s="197"/>
    </row>
    <row r="125" spans="1:42" ht="12.75">
      <c r="A125" s="235" t="s">
        <v>115</v>
      </c>
      <c r="B125" s="235" t="s">
        <v>181</v>
      </c>
      <c r="C125" s="235" t="s">
        <v>2</v>
      </c>
      <c r="D125" s="235" t="s">
        <v>238</v>
      </c>
      <c r="E125" s="237">
        <v>591053</v>
      </c>
      <c r="F125" s="237">
        <v>37509</v>
      </c>
      <c r="G125" s="237">
        <v>227563</v>
      </c>
      <c r="H125" s="237">
        <v>82175</v>
      </c>
      <c r="I125" s="237">
        <v>142365</v>
      </c>
      <c r="J125" s="237">
        <v>3023</v>
      </c>
      <c r="K125" s="237">
        <v>3047</v>
      </c>
      <c r="L125" s="237">
        <v>2376</v>
      </c>
      <c r="M125" s="237">
        <v>57329</v>
      </c>
      <c r="N125" s="237">
        <v>19423</v>
      </c>
      <c r="P125" s="195"/>
      <c r="Q125" s="195"/>
      <c r="R125" s="195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D125" s="195"/>
      <c r="AE125" s="195"/>
      <c r="AF125" s="195"/>
      <c r="AG125" s="197"/>
      <c r="AH125" s="197"/>
      <c r="AI125" s="197"/>
      <c r="AJ125" s="197"/>
      <c r="AK125" s="197"/>
      <c r="AL125" s="197"/>
      <c r="AM125" s="197"/>
      <c r="AN125" s="197"/>
      <c r="AO125" s="197"/>
      <c r="AP125" s="197"/>
    </row>
    <row r="126" spans="1:42" ht="12.75">
      <c r="A126" s="235" t="s">
        <v>116</v>
      </c>
      <c r="B126" s="235" t="s">
        <v>179</v>
      </c>
      <c r="C126" s="235" t="s">
        <v>2</v>
      </c>
      <c r="D126" s="235" t="s">
        <v>238</v>
      </c>
      <c r="E126" s="236">
        <v>734122</v>
      </c>
      <c r="F126" s="236">
        <v>29952</v>
      </c>
      <c r="G126" s="236">
        <v>169983</v>
      </c>
      <c r="H126" s="236">
        <v>119096</v>
      </c>
      <c r="I126" s="236">
        <v>35348</v>
      </c>
      <c r="J126" s="236">
        <v>15539</v>
      </c>
      <c r="K126" s="236">
        <v>17061</v>
      </c>
      <c r="L126" s="236">
        <v>16149</v>
      </c>
      <c r="M126" s="236">
        <v>33368</v>
      </c>
      <c r="N126" s="236">
        <v>52518</v>
      </c>
      <c r="P126" s="195"/>
      <c r="Q126" s="195"/>
      <c r="R126" s="195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D126" s="195"/>
      <c r="AE126" s="195"/>
      <c r="AF126" s="195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</row>
    <row r="127" spans="1:42" ht="12.75">
      <c r="A127" s="235" t="s">
        <v>116</v>
      </c>
      <c r="B127" s="235" t="s">
        <v>180</v>
      </c>
      <c r="C127" s="235" t="s">
        <v>2</v>
      </c>
      <c r="D127" s="235" t="s">
        <v>238</v>
      </c>
      <c r="E127" s="236">
        <v>734122</v>
      </c>
      <c r="F127" s="236">
        <v>29952</v>
      </c>
      <c r="G127" s="236">
        <v>169983</v>
      </c>
      <c r="H127" s="236">
        <v>119096</v>
      </c>
      <c r="I127" s="236">
        <v>35348</v>
      </c>
      <c r="J127" s="236">
        <v>15539</v>
      </c>
      <c r="K127" s="236">
        <v>17061</v>
      </c>
      <c r="L127" s="236">
        <v>16149</v>
      </c>
      <c r="M127" s="236">
        <v>33368</v>
      </c>
      <c r="N127" s="236">
        <v>52518</v>
      </c>
      <c r="P127" s="195"/>
      <c r="Q127" s="195"/>
      <c r="R127" s="195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D127" s="195"/>
      <c r="AE127" s="195"/>
      <c r="AF127" s="195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</row>
    <row r="128" spans="1:42" ht="12.75">
      <c r="A128" s="235" t="s">
        <v>116</v>
      </c>
      <c r="B128" s="235" t="s">
        <v>182</v>
      </c>
      <c r="C128" s="235" t="s">
        <v>2</v>
      </c>
      <c r="D128" s="235" t="s">
        <v>238</v>
      </c>
      <c r="E128" s="237">
        <v>585726</v>
      </c>
      <c r="F128" s="237">
        <v>29952</v>
      </c>
      <c r="G128" s="237">
        <v>118450</v>
      </c>
      <c r="H128" s="237">
        <v>96516</v>
      </c>
      <c r="I128" s="237">
        <v>14261</v>
      </c>
      <c r="J128" s="237">
        <v>7673</v>
      </c>
      <c r="K128" s="237">
        <v>10389</v>
      </c>
      <c r="L128" s="237">
        <v>13344</v>
      </c>
      <c r="M128" s="237">
        <v>30650</v>
      </c>
      <c r="N128" s="237">
        <v>42133</v>
      </c>
      <c r="P128" s="195"/>
      <c r="Q128" s="195"/>
      <c r="R128" s="195"/>
      <c r="S128" s="197"/>
      <c r="T128" s="197"/>
      <c r="U128" s="197"/>
      <c r="V128" s="197"/>
      <c r="W128" s="197"/>
      <c r="X128" s="197"/>
      <c r="Y128" s="197"/>
      <c r="Z128" s="197"/>
      <c r="AA128" s="197"/>
      <c r="AB128" s="197"/>
      <c r="AD128" s="195"/>
      <c r="AE128" s="195"/>
      <c r="AF128" s="195"/>
      <c r="AG128" s="197"/>
      <c r="AH128" s="197"/>
      <c r="AI128" s="197"/>
      <c r="AJ128" s="197"/>
      <c r="AK128" s="197"/>
      <c r="AL128" s="197"/>
      <c r="AM128" s="197"/>
      <c r="AN128" s="197"/>
      <c r="AO128" s="197"/>
      <c r="AP128" s="197"/>
    </row>
    <row r="129" spans="1:42" ht="12.75">
      <c r="A129" s="235" t="s">
        <v>116</v>
      </c>
      <c r="B129" s="235" t="s">
        <v>181</v>
      </c>
      <c r="C129" s="235" t="s">
        <v>2</v>
      </c>
      <c r="D129" s="235" t="s">
        <v>238</v>
      </c>
      <c r="E129" s="237">
        <v>186399</v>
      </c>
      <c r="F129" s="237">
        <v>10417</v>
      </c>
      <c r="G129" s="237">
        <v>52607</v>
      </c>
      <c r="H129" s="237">
        <v>34033</v>
      </c>
      <c r="I129" s="237">
        <v>12873</v>
      </c>
      <c r="J129" s="237">
        <v>5701</v>
      </c>
      <c r="K129" s="237">
        <v>5847</v>
      </c>
      <c r="L129" s="237">
        <v>7974</v>
      </c>
      <c r="M129" s="237">
        <v>15893</v>
      </c>
      <c r="N129" s="237">
        <v>4319</v>
      </c>
      <c r="P129" s="195"/>
      <c r="Q129" s="195"/>
      <c r="R129" s="195"/>
      <c r="S129" s="197"/>
      <c r="T129" s="197"/>
      <c r="U129" s="197"/>
      <c r="V129" s="197"/>
      <c r="W129" s="197"/>
      <c r="X129" s="197"/>
      <c r="Y129" s="197"/>
      <c r="Z129" s="197"/>
      <c r="AA129" s="197"/>
      <c r="AB129" s="197"/>
      <c r="AD129" s="195"/>
      <c r="AE129" s="195"/>
      <c r="AF129" s="195"/>
      <c r="AG129" s="197"/>
      <c r="AH129" s="197"/>
      <c r="AI129" s="197"/>
      <c r="AJ129" s="197"/>
      <c r="AK129" s="197"/>
      <c r="AL129" s="197"/>
      <c r="AM129" s="197"/>
      <c r="AN129" s="197"/>
      <c r="AO129" s="197"/>
      <c r="AP129" s="197"/>
    </row>
    <row r="130" spans="1:42" ht="12.75">
      <c r="A130" s="235" t="s">
        <v>1</v>
      </c>
      <c r="B130" s="235" t="s">
        <v>179</v>
      </c>
      <c r="C130" s="235" t="s">
        <v>2</v>
      </c>
      <c r="D130" s="235" t="s">
        <v>238</v>
      </c>
      <c r="E130" s="236">
        <v>637777</v>
      </c>
      <c r="F130" s="236">
        <v>22219</v>
      </c>
      <c r="G130" s="236">
        <v>220743</v>
      </c>
      <c r="H130" s="236">
        <v>101757</v>
      </c>
      <c r="I130" s="236">
        <v>98826</v>
      </c>
      <c r="J130" s="236">
        <v>20160</v>
      </c>
      <c r="K130" s="236">
        <v>21856</v>
      </c>
      <c r="L130" s="236">
        <v>15732</v>
      </c>
      <c r="M130" s="236">
        <v>43574</v>
      </c>
      <c r="N130" s="236">
        <v>20595</v>
      </c>
      <c r="P130" s="195"/>
      <c r="Q130" s="195"/>
      <c r="R130" s="195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D130" s="195"/>
      <c r="AE130" s="195"/>
      <c r="AF130" s="195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</row>
    <row r="131" spans="1:42" ht="12.75">
      <c r="A131" s="235" t="s">
        <v>1</v>
      </c>
      <c r="B131" s="235" t="s">
        <v>180</v>
      </c>
      <c r="C131" s="235" t="s">
        <v>2</v>
      </c>
      <c r="D131" s="235" t="s">
        <v>238</v>
      </c>
      <c r="E131" s="236">
        <v>637777</v>
      </c>
      <c r="F131" s="236">
        <v>22219</v>
      </c>
      <c r="G131" s="236">
        <v>220743</v>
      </c>
      <c r="H131" s="236">
        <v>101757</v>
      </c>
      <c r="I131" s="236">
        <v>98826</v>
      </c>
      <c r="J131" s="236">
        <v>20160</v>
      </c>
      <c r="K131" s="236">
        <v>21856</v>
      </c>
      <c r="L131" s="236">
        <v>15732</v>
      </c>
      <c r="M131" s="236">
        <v>43574</v>
      </c>
      <c r="N131" s="236">
        <v>20595</v>
      </c>
      <c r="P131" s="195"/>
      <c r="Q131" s="195"/>
      <c r="R131" s="195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D131" s="195"/>
      <c r="AE131" s="195"/>
      <c r="AF131" s="195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</row>
    <row r="132" spans="1:42" ht="12.75">
      <c r="A132" s="235" t="s">
        <v>1</v>
      </c>
      <c r="B132" s="235" t="s">
        <v>182</v>
      </c>
      <c r="C132" s="235" t="s">
        <v>2</v>
      </c>
      <c r="D132" s="235" t="s">
        <v>238</v>
      </c>
      <c r="E132" s="237">
        <v>435496</v>
      </c>
      <c r="F132" s="237">
        <v>22219</v>
      </c>
      <c r="G132" s="237">
        <v>139643</v>
      </c>
      <c r="H132" s="237">
        <v>69380</v>
      </c>
      <c r="I132" s="237">
        <v>58495</v>
      </c>
      <c r="J132" s="237">
        <v>11768</v>
      </c>
      <c r="K132" s="237">
        <v>11401</v>
      </c>
      <c r="L132" s="237">
        <v>14716</v>
      </c>
      <c r="M132" s="237">
        <v>26412</v>
      </c>
      <c r="N132" s="237">
        <v>16851</v>
      </c>
      <c r="P132" s="195"/>
      <c r="Q132" s="195"/>
      <c r="R132" s="195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D132" s="195"/>
      <c r="AE132" s="195"/>
      <c r="AF132" s="195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</row>
    <row r="133" spans="1:42" ht="12.75">
      <c r="A133" s="235" t="s">
        <v>1</v>
      </c>
      <c r="B133" s="235" t="s">
        <v>181</v>
      </c>
      <c r="C133" s="235" t="s">
        <v>2</v>
      </c>
      <c r="D133" s="235" t="s">
        <v>238</v>
      </c>
      <c r="E133" s="237">
        <v>304106</v>
      </c>
      <c r="F133" s="237">
        <v>14579</v>
      </c>
      <c r="G133" s="237">
        <v>104239</v>
      </c>
      <c r="H133" s="237">
        <v>44631</v>
      </c>
      <c r="I133" s="237">
        <v>47828</v>
      </c>
      <c r="J133" s="237">
        <v>11780</v>
      </c>
      <c r="K133" s="237">
        <v>12310</v>
      </c>
      <c r="L133" s="237">
        <v>5206</v>
      </c>
      <c r="M133" s="237">
        <v>13146</v>
      </c>
      <c r="N133" s="237">
        <v>13969</v>
      </c>
      <c r="P133" s="195"/>
      <c r="Q133" s="195"/>
      <c r="R133" s="195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D133" s="195"/>
      <c r="AE133" s="195"/>
      <c r="AF133" s="195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</row>
    <row r="134" spans="1:42" ht="12.75">
      <c r="A134" s="235" t="s">
        <v>4</v>
      </c>
      <c r="B134" s="235" t="s">
        <v>179</v>
      </c>
      <c r="C134" s="235" t="s">
        <v>2</v>
      </c>
      <c r="D134" s="235" t="s">
        <v>238</v>
      </c>
      <c r="E134" s="236">
        <v>1378353</v>
      </c>
      <c r="F134" s="236">
        <v>48394</v>
      </c>
      <c r="G134" s="236">
        <v>381871</v>
      </c>
      <c r="H134" s="236">
        <v>243403</v>
      </c>
      <c r="I134" s="236">
        <v>90848</v>
      </c>
      <c r="J134" s="236">
        <v>47620</v>
      </c>
      <c r="K134" s="236">
        <v>67970</v>
      </c>
      <c r="L134" s="236">
        <v>44957</v>
      </c>
      <c r="M134" s="236">
        <v>70090</v>
      </c>
      <c r="N134" s="236">
        <v>60386</v>
      </c>
      <c r="P134" s="195"/>
      <c r="Q134" s="195"/>
      <c r="R134" s="195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D134" s="195"/>
      <c r="AE134" s="195"/>
      <c r="AF134" s="195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</row>
    <row r="135" spans="1:42" ht="12.75">
      <c r="A135" s="235" t="s">
        <v>4</v>
      </c>
      <c r="B135" s="235" t="s">
        <v>180</v>
      </c>
      <c r="C135" s="235" t="s">
        <v>2</v>
      </c>
      <c r="D135" s="235" t="s">
        <v>238</v>
      </c>
      <c r="E135" s="236">
        <v>1378353</v>
      </c>
      <c r="F135" s="236">
        <v>48394</v>
      </c>
      <c r="G135" s="236">
        <v>381871</v>
      </c>
      <c r="H135" s="236">
        <v>243403</v>
      </c>
      <c r="I135" s="236">
        <v>90848</v>
      </c>
      <c r="J135" s="236">
        <v>47620</v>
      </c>
      <c r="K135" s="236">
        <v>67970</v>
      </c>
      <c r="L135" s="236">
        <v>44957</v>
      </c>
      <c r="M135" s="236">
        <v>70090</v>
      </c>
      <c r="N135" s="236">
        <v>60386</v>
      </c>
      <c r="P135" s="195"/>
      <c r="Q135" s="195"/>
      <c r="R135" s="195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D135" s="195"/>
      <c r="AE135" s="195"/>
      <c r="AF135" s="195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</row>
    <row r="136" spans="1:42" ht="12.75">
      <c r="A136" s="235" t="s">
        <v>4</v>
      </c>
      <c r="B136" s="235" t="s">
        <v>182</v>
      </c>
      <c r="C136" s="235" t="s">
        <v>2</v>
      </c>
      <c r="D136" s="235" t="s">
        <v>238</v>
      </c>
      <c r="E136" s="237">
        <v>1032305</v>
      </c>
      <c r="F136" s="237">
        <v>30413</v>
      </c>
      <c r="G136" s="237">
        <v>265554</v>
      </c>
      <c r="H136" s="237">
        <v>165242</v>
      </c>
      <c r="I136" s="237">
        <v>67322</v>
      </c>
      <c r="J136" s="237">
        <v>32990</v>
      </c>
      <c r="K136" s="237">
        <v>24607</v>
      </c>
      <c r="L136" s="237">
        <v>29271</v>
      </c>
      <c r="M136" s="237">
        <v>54444</v>
      </c>
      <c r="N136" s="237">
        <v>56920</v>
      </c>
      <c r="P136" s="195"/>
      <c r="Q136" s="195"/>
      <c r="R136" s="195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D136" s="195"/>
      <c r="AE136" s="195"/>
      <c r="AF136" s="195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</row>
    <row r="137" spans="1:42" ht="12.75">
      <c r="A137" s="235" t="s">
        <v>4</v>
      </c>
      <c r="B137" s="235" t="s">
        <v>181</v>
      </c>
      <c r="C137" s="235" t="s">
        <v>2</v>
      </c>
      <c r="D137" s="235" t="s">
        <v>238</v>
      </c>
      <c r="E137" s="237">
        <v>485178</v>
      </c>
      <c r="F137" s="237">
        <v>30413</v>
      </c>
      <c r="G137" s="237">
        <v>117350</v>
      </c>
      <c r="H137" s="237">
        <v>68253</v>
      </c>
      <c r="I137" s="237">
        <v>31797</v>
      </c>
      <c r="J137" s="237">
        <v>17300</v>
      </c>
      <c r="K137" s="237">
        <v>8944</v>
      </c>
      <c r="L137" s="237">
        <v>12751</v>
      </c>
      <c r="M137" s="237">
        <v>5998</v>
      </c>
      <c r="N137" s="237">
        <v>40560</v>
      </c>
      <c r="P137" s="195"/>
      <c r="Q137" s="195"/>
      <c r="R137" s="195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D137" s="195"/>
      <c r="AE137" s="195"/>
      <c r="AF137" s="195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</row>
    <row r="138" spans="1:42" ht="12.75">
      <c r="A138" s="235" t="s">
        <v>5</v>
      </c>
      <c r="B138" s="235" t="s">
        <v>179</v>
      </c>
      <c r="C138" s="235" t="s">
        <v>2</v>
      </c>
      <c r="D138" s="235" t="s">
        <v>238</v>
      </c>
      <c r="E138" s="236">
        <v>1045386</v>
      </c>
      <c r="F138" s="236">
        <v>36518</v>
      </c>
      <c r="G138" s="236">
        <v>238274</v>
      </c>
      <c r="H138" s="236">
        <v>180071</v>
      </c>
      <c r="I138" s="236">
        <v>35610</v>
      </c>
      <c r="J138" s="236">
        <v>22593</v>
      </c>
      <c r="K138" s="236">
        <v>33539</v>
      </c>
      <c r="L138" s="236">
        <v>38037</v>
      </c>
      <c r="M138" s="236">
        <v>41269</v>
      </c>
      <c r="N138" s="236">
        <v>67226</v>
      </c>
      <c r="P138" s="195"/>
      <c r="Q138" s="195"/>
      <c r="R138" s="195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D138" s="195"/>
      <c r="AE138" s="195"/>
      <c r="AF138" s="195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</row>
    <row r="139" spans="1:42" ht="12.75">
      <c r="A139" s="235" t="s">
        <v>5</v>
      </c>
      <c r="B139" s="235" t="s">
        <v>180</v>
      </c>
      <c r="C139" s="235" t="s">
        <v>2</v>
      </c>
      <c r="D139" s="235" t="s">
        <v>238</v>
      </c>
      <c r="E139" s="236">
        <v>1045386</v>
      </c>
      <c r="F139" s="236">
        <v>36518</v>
      </c>
      <c r="G139" s="236">
        <v>238274</v>
      </c>
      <c r="H139" s="236">
        <v>180071</v>
      </c>
      <c r="I139" s="236">
        <v>35610</v>
      </c>
      <c r="J139" s="236">
        <v>22593</v>
      </c>
      <c r="K139" s="236">
        <v>33539</v>
      </c>
      <c r="L139" s="236">
        <v>38037</v>
      </c>
      <c r="M139" s="236">
        <v>41269</v>
      </c>
      <c r="N139" s="236">
        <v>67226</v>
      </c>
      <c r="P139" s="195"/>
      <c r="Q139" s="195"/>
      <c r="R139" s="195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D139" s="195"/>
      <c r="AE139" s="195"/>
      <c r="AF139" s="195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</row>
    <row r="140" spans="1:42" ht="12.75">
      <c r="A140" s="235" t="s">
        <v>5</v>
      </c>
      <c r="B140" s="235" t="s">
        <v>182</v>
      </c>
      <c r="C140" s="235" t="s">
        <v>2</v>
      </c>
      <c r="D140" s="235" t="s">
        <v>238</v>
      </c>
      <c r="E140" s="237">
        <v>920806</v>
      </c>
      <c r="F140" s="237">
        <v>36517</v>
      </c>
      <c r="G140" s="237">
        <v>176107</v>
      </c>
      <c r="H140" s="237">
        <v>158651</v>
      </c>
      <c r="I140" s="237">
        <v>11072</v>
      </c>
      <c r="J140" s="237">
        <v>6384</v>
      </c>
      <c r="K140" s="237">
        <v>17477</v>
      </c>
      <c r="L140" s="237">
        <v>34441</v>
      </c>
      <c r="M140" s="237">
        <v>40101</v>
      </c>
      <c r="N140" s="237">
        <v>66632</v>
      </c>
      <c r="P140" s="195"/>
      <c r="Q140" s="195"/>
      <c r="R140" s="195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D140" s="195"/>
      <c r="AE140" s="195"/>
      <c r="AF140" s="195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</row>
    <row r="141" spans="1:42" ht="12.75">
      <c r="A141" s="235" t="s">
        <v>5</v>
      </c>
      <c r="B141" s="235" t="s">
        <v>181</v>
      </c>
      <c r="C141" s="235" t="s">
        <v>2</v>
      </c>
      <c r="D141" s="235" t="s">
        <v>238</v>
      </c>
      <c r="E141" s="237">
        <v>450233</v>
      </c>
      <c r="F141" s="237">
        <v>18329</v>
      </c>
      <c r="G141" s="237">
        <v>73957</v>
      </c>
      <c r="H141" s="237">
        <v>73315</v>
      </c>
      <c r="I141" s="237">
        <v>417</v>
      </c>
      <c r="J141" s="237">
        <v>225</v>
      </c>
      <c r="K141" s="237">
        <v>635</v>
      </c>
      <c r="L141" s="237">
        <v>14314</v>
      </c>
      <c r="M141" s="237">
        <v>20351</v>
      </c>
      <c r="N141" s="237">
        <v>38015</v>
      </c>
      <c r="P141" s="195"/>
      <c r="Q141" s="195"/>
      <c r="R141" s="195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D141" s="195"/>
      <c r="AE141" s="195"/>
      <c r="AF141" s="195"/>
      <c r="AG141" s="197"/>
      <c r="AH141" s="197"/>
      <c r="AI141" s="197"/>
      <c r="AJ141" s="197"/>
      <c r="AK141" s="197"/>
      <c r="AL141" s="197"/>
      <c r="AM141" s="197"/>
      <c r="AN141" s="197"/>
      <c r="AO141" s="197"/>
      <c r="AP141" s="197"/>
    </row>
    <row r="142" spans="1:42" ht="12.75">
      <c r="A142" s="235" t="s">
        <v>120</v>
      </c>
      <c r="B142" s="235" t="s">
        <v>179</v>
      </c>
      <c r="C142" s="235" t="s">
        <v>2</v>
      </c>
      <c r="D142" s="235" t="s">
        <v>238</v>
      </c>
      <c r="E142" s="236">
        <v>1199215</v>
      </c>
      <c r="F142" s="236">
        <v>38705</v>
      </c>
      <c r="G142" s="236">
        <v>299219</v>
      </c>
      <c r="H142" s="236">
        <v>201946</v>
      </c>
      <c r="I142" s="236">
        <v>72492</v>
      </c>
      <c r="J142" s="236">
        <v>24781</v>
      </c>
      <c r="K142" s="236">
        <v>28561</v>
      </c>
      <c r="L142" s="236">
        <v>34674</v>
      </c>
      <c r="M142" s="236">
        <v>64648</v>
      </c>
      <c r="N142" s="236">
        <v>74063</v>
      </c>
      <c r="P142" s="195"/>
      <c r="Q142" s="195"/>
      <c r="R142" s="195"/>
      <c r="S142" s="196"/>
      <c r="T142" s="196"/>
      <c r="U142" s="196"/>
      <c r="V142" s="196"/>
      <c r="W142" s="196"/>
      <c r="X142" s="196"/>
      <c r="Y142" s="196"/>
      <c r="Z142" s="196"/>
      <c r="AA142" s="196"/>
      <c r="AB142" s="196"/>
      <c r="AD142" s="195"/>
      <c r="AE142" s="195"/>
      <c r="AF142" s="195"/>
      <c r="AG142" s="196"/>
      <c r="AH142" s="196"/>
      <c r="AI142" s="196"/>
      <c r="AJ142" s="196"/>
      <c r="AK142" s="196"/>
      <c r="AL142" s="196"/>
      <c r="AM142" s="196"/>
      <c r="AN142" s="196"/>
      <c r="AO142" s="196"/>
      <c r="AP142" s="196"/>
    </row>
    <row r="143" spans="1:42" ht="12.75">
      <c r="A143" s="235" t="s">
        <v>120</v>
      </c>
      <c r="B143" s="235" t="s">
        <v>180</v>
      </c>
      <c r="C143" s="235" t="s">
        <v>2</v>
      </c>
      <c r="D143" s="235" t="s">
        <v>238</v>
      </c>
      <c r="E143" s="236">
        <v>1199215</v>
      </c>
      <c r="F143" s="236">
        <v>38705</v>
      </c>
      <c r="G143" s="236">
        <v>299219</v>
      </c>
      <c r="H143" s="236">
        <v>201946</v>
      </c>
      <c r="I143" s="236">
        <v>72492</v>
      </c>
      <c r="J143" s="236">
        <v>24781</v>
      </c>
      <c r="K143" s="236">
        <v>28561</v>
      </c>
      <c r="L143" s="236">
        <v>34674</v>
      </c>
      <c r="M143" s="236">
        <v>64648</v>
      </c>
      <c r="N143" s="236">
        <v>74063</v>
      </c>
      <c r="P143" s="195"/>
      <c r="Q143" s="195"/>
      <c r="R143" s="195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96"/>
      <c r="AD143" s="195"/>
      <c r="AE143" s="195"/>
      <c r="AF143" s="195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</row>
    <row r="144" spans="1:42" ht="12.75">
      <c r="A144" s="235" t="s">
        <v>120</v>
      </c>
      <c r="B144" s="235" t="s">
        <v>182</v>
      </c>
      <c r="C144" s="235" t="s">
        <v>2</v>
      </c>
      <c r="D144" s="235" t="s">
        <v>238</v>
      </c>
      <c r="E144" s="237">
        <v>1072502</v>
      </c>
      <c r="F144" s="237">
        <v>38705</v>
      </c>
      <c r="G144" s="237">
        <v>251634</v>
      </c>
      <c r="H144" s="237">
        <v>178851</v>
      </c>
      <c r="I144" s="237">
        <v>55522</v>
      </c>
      <c r="J144" s="237">
        <v>17261</v>
      </c>
      <c r="K144" s="237">
        <v>18429</v>
      </c>
      <c r="L144" s="237">
        <v>32973</v>
      </c>
      <c r="M144" s="237">
        <v>54241</v>
      </c>
      <c r="N144" s="237">
        <v>73208</v>
      </c>
      <c r="P144" s="195"/>
      <c r="Q144" s="195"/>
      <c r="R144" s="195"/>
      <c r="S144" s="197"/>
      <c r="T144" s="197"/>
      <c r="U144" s="197"/>
      <c r="V144" s="197"/>
      <c r="W144" s="197"/>
      <c r="X144" s="197"/>
      <c r="Y144" s="197"/>
      <c r="Z144" s="197"/>
      <c r="AA144" s="197"/>
      <c r="AB144" s="197"/>
      <c r="AD144" s="195"/>
      <c r="AE144" s="195"/>
      <c r="AF144" s="195"/>
      <c r="AG144" s="197"/>
      <c r="AH144" s="197"/>
      <c r="AI144" s="197"/>
      <c r="AJ144" s="197"/>
      <c r="AK144" s="197"/>
      <c r="AL144" s="197"/>
      <c r="AM144" s="197"/>
      <c r="AN144" s="197"/>
      <c r="AO144" s="197"/>
      <c r="AP144" s="197"/>
    </row>
    <row r="145" spans="1:42" ht="12.75">
      <c r="A145" s="235" t="s">
        <v>120</v>
      </c>
      <c r="B145" s="235" t="s">
        <v>181</v>
      </c>
      <c r="C145" s="235" t="s">
        <v>2</v>
      </c>
      <c r="D145" s="235" t="s">
        <v>238</v>
      </c>
      <c r="E145" s="237">
        <v>375188</v>
      </c>
      <c r="F145" s="237">
        <v>38705</v>
      </c>
      <c r="G145" s="237">
        <v>83670</v>
      </c>
      <c r="H145" s="237">
        <v>71899</v>
      </c>
      <c r="I145" s="237">
        <v>4163</v>
      </c>
      <c r="J145" s="237">
        <v>7608</v>
      </c>
      <c r="K145" s="237">
        <v>9796</v>
      </c>
      <c r="L145" s="237">
        <v>20301</v>
      </c>
      <c r="M145" s="237">
        <v>23440</v>
      </c>
      <c r="N145" s="237">
        <v>18362</v>
      </c>
      <c r="P145" s="195"/>
      <c r="Q145" s="195"/>
      <c r="R145" s="195"/>
      <c r="S145" s="197"/>
      <c r="T145" s="197"/>
      <c r="U145" s="197"/>
      <c r="V145" s="197"/>
      <c r="W145" s="197"/>
      <c r="X145" s="197"/>
      <c r="Y145" s="197"/>
      <c r="Z145" s="197"/>
      <c r="AA145" s="197"/>
      <c r="AB145" s="197"/>
      <c r="AD145" s="195"/>
      <c r="AE145" s="195"/>
      <c r="AF145" s="195"/>
      <c r="AG145" s="197"/>
      <c r="AH145" s="197"/>
      <c r="AI145" s="197"/>
      <c r="AJ145" s="197"/>
      <c r="AK145" s="197"/>
      <c r="AL145" s="197"/>
      <c r="AM145" s="197"/>
      <c r="AN145" s="197"/>
      <c r="AO145" s="197"/>
      <c r="AP145" s="197"/>
    </row>
    <row r="146" spans="1:42" ht="12.75">
      <c r="A146" s="235" t="s">
        <v>121</v>
      </c>
      <c r="B146" s="235" t="s">
        <v>179</v>
      </c>
      <c r="C146" s="235" t="s">
        <v>2</v>
      </c>
      <c r="D146" s="235" t="s">
        <v>238</v>
      </c>
      <c r="E146" s="236">
        <v>944749</v>
      </c>
      <c r="F146" s="236">
        <v>32524</v>
      </c>
      <c r="G146" s="236">
        <v>242123</v>
      </c>
      <c r="H146" s="236">
        <v>153663</v>
      </c>
      <c r="I146" s="236">
        <v>58134</v>
      </c>
      <c r="J146" s="236">
        <v>30326</v>
      </c>
      <c r="K146" s="236">
        <v>27948</v>
      </c>
      <c r="L146" s="236">
        <v>26789</v>
      </c>
      <c r="M146" s="236">
        <v>38822</v>
      </c>
      <c r="N146" s="236">
        <v>60104</v>
      </c>
      <c r="P146" s="195"/>
      <c r="Q146" s="195"/>
      <c r="R146" s="195"/>
      <c r="S146" s="196"/>
      <c r="T146" s="196"/>
      <c r="U146" s="196"/>
      <c r="V146" s="196"/>
      <c r="W146" s="196"/>
      <c r="X146" s="196"/>
      <c r="Y146" s="196"/>
      <c r="Z146" s="196"/>
      <c r="AA146" s="196"/>
      <c r="AB146" s="196"/>
      <c r="AD146" s="195"/>
      <c r="AE146" s="195"/>
      <c r="AF146" s="195"/>
      <c r="AG146" s="196"/>
      <c r="AH146" s="196"/>
      <c r="AI146" s="196"/>
      <c r="AJ146" s="196"/>
      <c r="AK146" s="196"/>
      <c r="AL146" s="196"/>
      <c r="AM146" s="196"/>
      <c r="AN146" s="196"/>
      <c r="AO146" s="196"/>
      <c r="AP146" s="196"/>
    </row>
    <row r="147" spans="1:42" ht="12.75">
      <c r="A147" s="235" t="s">
        <v>121</v>
      </c>
      <c r="B147" s="235" t="s">
        <v>180</v>
      </c>
      <c r="C147" s="235" t="s">
        <v>2</v>
      </c>
      <c r="D147" s="235" t="s">
        <v>238</v>
      </c>
      <c r="E147" s="236">
        <v>944749</v>
      </c>
      <c r="F147" s="236">
        <v>32524</v>
      </c>
      <c r="G147" s="236">
        <v>242123</v>
      </c>
      <c r="H147" s="236">
        <v>153663</v>
      </c>
      <c r="I147" s="236">
        <v>58134</v>
      </c>
      <c r="J147" s="236">
        <v>30326</v>
      </c>
      <c r="K147" s="236">
        <v>27948</v>
      </c>
      <c r="L147" s="236">
        <v>26789</v>
      </c>
      <c r="M147" s="236">
        <v>38822</v>
      </c>
      <c r="N147" s="236">
        <v>60104</v>
      </c>
      <c r="P147" s="195"/>
      <c r="Q147" s="195"/>
      <c r="R147" s="195"/>
      <c r="S147" s="196"/>
      <c r="T147" s="196"/>
      <c r="U147" s="196"/>
      <c r="V147" s="196"/>
      <c r="W147" s="196"/>
      <c r="X147" s="196"/>
      <c r="Y147" s="196"/>
      <c r="Z147" s="196"/>
      <c r="AA147" s="196"/>
      <c r="AB147" s="196"/>
      <c r="AD147" s="195"/>
      <c r="AE147" s="195"/>
      <c r="AF147" s="195"/>
      <c r="AG147" s="196"/>
      <c r="AH147" s="196"/>
      <c r="AI147" s="196"/>
      <c r="AJ147" s="196"/>
      <c r="AK147" s="196"/>
      <c r="AL147" s="196"/>
      <c r="AM147" s="196"/>
      <c r="AN147" s="196"/>
      <c r="AO147" s="196"/>
      <c r="AP147" s="196"/>
    </row>
    <row r="148" spans="1:42" ht="12.75">
      <c r="A148" s="235" t="s">
        <v>121</v>
      </c>
      <c r="B148" s="235" t="s">
        <v>182</v>
      </c>
      <c r="C148" s="235" t="s">
        <v>2</v>
      </c>
      <c r="D148" s="235" t="s">
        <v>238</v>
      </c>
      <c r="E148" s="237">
        <v>661490</v>
      </c>
      <c r="F148" s="237">
        <v>32524</v>
      </c>
      <c r="G148" s="237">
        <v>177008</v>
      </c>
      <c r="H148" s="237">
        <v>111947</v>
      </c>
      <c r="I148" s="237">
        <v>43853</v>
      </c>
      <c r="J148" s="237">
        <v>21208</v>
      </c>
      <c r="K148" s="237">
        <v>20661</v>
      </c>
      <c r="L148" s="237">
        <v>22011</v>
      </c>
      <c r="M148" s="237">
        <v>35355</v>
      </c>
      <c r="N148" s="237">
        <v>33920</v>
      </c>
      <c r="P148" s="195"/>
      <c r="Q148" s="195"/>
      <c r="R148" s="195"/>
      <c r="S148" s="197"/>
      <c r="T148" s="197"/>
      <c r="U148" s="197"/>
      <c r="V148" s="197"/>
      <c r="W148" s="197"/>
      <c r="X148" s="197"/>
      <c r="Y148" s="197"/>
      <c r="Z148" s="197"/>
      <c r="AA148" s="197"/>
      <c r="AB148" s="197"/>
      <c r="AD148" s="195"/>
      <c r="AE148" s="195"/>
      <c r="AF148" s="195"/>
      <c r="AG148" s="197"/>
      <c r="AH148" s="197"/>
      <c r="AI148" s="197"/>
      <c r="AJ148" s="197"/>
      <c r="AK148" s="197"/>
      <c r="AL148" s="197"/>
      <c r="AM148" s="197"/>
      <c r="AN148" s="197"/>
      <c r="AO148" s="197"/>
      <c r="AP148" s="197"/>
    </row>
    <row r="149" spans="1:42" ht="12.75">
      <c r="A149" s="235" t="s">
        <v>121</v>
      </c>
      <c r="B149" s="235" t="s">
        <v>181</v>
      </c>
      <c r="C149" s="235" t="s">
        <v>2</v>
      </c>
      <c r="D149" s="235" t="s">
        <v>238</v>
      </c>
      <c r="E149" s="237">
        <v>259683</v>
      </c>
      <c r="F149" s="237">
        <v>24282</v>
      </c>
      <c r="G149" s="237">
        <v>76752</v>
      </c>
      <c r="H149" s="237">
        <v>34315</v>
      </c>
      <c r="I149" s="237">
        <v>32231</v>
      </c>
      <c r="J149" s="237">
        <v>10206</v>
      </c>
      <c r="K149" s="237">
        <v>4837</v>
      </c>
      <c r="L149" s="237">
        <v>2934</v>
      </c>
      <c r="M149" s="237">
        <v>6079</v>
      </c>
      <c r="N149" s="237">
        <v>20465</v>
      </c>
      <c r="P149" s="195"/>
      <c r="Q149" s="195"/>
      <c r="R149" s="195"/>
      <c r="S149" s="197"/>
      <c r="T149" s="197"/>
      <c r="U149" s="197"/>
      <c r="V149" s="197"/>
      <c r="W149" s="197"/>
      <c r="X149" s="197"/>
      <c r="Y149" s="197"/>
      <c r="Z149" s="197"/>
      <c r="AA149" s="197"/>
      <c r="AB149" s="197"/>
      <c r="AD149" s="195"/>
      <c r="AE149" s="195"/>
      <c r="AF149" s="195"/>
      <c r="AG149" s="197"/>
      <c r="AH149" s="197"/>
      <c r="AI149" s="197"/>
      <c r="AJ149" s="197"/>
      <c r="AK149" s="197"/>
      <c r="AL149" s="197"/>
      <c r="AM149" s="197"/>
      <c r="AN149" s="197"/>
      <c r="AO149" s="197"/>
      <c r="AP149" s="197"/>
    </row>
    <row r="150" spans="1:42" ht="12.75">
      <c r="A150" s="235" t="s">
        <v>3</v>
      </c>
      <c r="B150" s="235" t="s">
        <v>179</v>
      </c>
      <c r="C150" s="235" t="s">
        <v>2</v>
      </c>
      <c r="D150" s="235" t="s">
        <v>238</v>
      </c>
      <c r="E150" s="236">
        <v>379956</v>
      </c>
      <c r="F150" s="236">
        <v>12696</v>
      </c>
      <c r="G150" s="236">
        <v>87590</v>
      </c>
      <c r="H150" s="236">
        <v>65839</v>
      </c>
      <c r="I150" s="236">
        <v>13422</v>
      </c>
      <c r="J150" s="236">
        <v>8329</v>
      </c>
      <c r="K150" s="236">
        <v>11466</v>
      </c>
      <c r="L150" s="236">
        <v>16838</v>
      </c>
      <c r="M150" s="236">
        <v>11110</v>
      </c>
      <c r="N150" s="236">
        <v>26425</v>
      </c>
      <c r="P150" s="195"/>
      <c r="Q150" s="195"/>
      <c r="R150" s="195"/>
      <c r="S150" s="196"/>
      <c r="T150" s="196"/>
      <c r="U150" s="196"/>
      <c r="V150" s="196"/>
      <c r="W150" s="196"/>
      <c r="X150" s="196"/>
      <c r="Y150" s="196"/>
      <c r="Z150" s="196"/>
      <c r="AA150" s="196"/>
      <c r="AB150" s="196"/>
      <c r="AD150" s="195"/>
      <c r="AE150" s="195"/>
      <c r="AF150" s="195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</row>
    <row r="151" spans="1:42" ht="12.75">
      <c r="A151" s="235" t="s">
        <v>3</v>
      </c>
      <c r="B151" s="235" t="s">
        <v>180</v>
      </c>
      <c r="C151" s="235" t="s">
        <v>2</v>
      </c>
      <c r="D151" s="235" t="s">
        <v>238</v>
      </c>
      <c r="E151" s="236">
        <v>379956</v>
      </c>
      <c r="F151" s="236">
        <v>12696</v>
      </c>
      <c r="G151" s="236">
        <v>87590</v>
      </c>
      <c r="H151" s="236">
        <v>65839</v>
      </c>
      <c r="I151" s="236">
        <v>13422</v>
      </c>
      <c r="J151" s="236">
        <v>8329</v>
      </c>
      <c r="K151" s="236">
        <v>11466</v>
      </c>
      <c r="L151" s="236">
        <v>16838</v>
      </c>
      <c r="M151" s="236">
        <v>11110</v>
      </c>
      <c r="N151" s="236">
        <v>26425</v>
      </c>
      <c r="P151" s="195"/>
      <c r="Q151" s="195"/>
      <c r="R151" s="195"/>
      <c r="S151" s="196"/>
      <c r="T151" s="196"/>
      <c r="U151" s="196"/>
      <c r="V151" s="196"/>
      <c r="W151" s="196"/>
      <c r="X151" s="196"/>
      <c r="Y151" s="196"/>
      <c r="Z151" s="196"/>
      <c r="AA151" s="196"/>
      <c r="AB151" s="196"/>
      <c r="AD151" s="195"/>
      <c r="AE151" s="195"/>
      <c r="AF151" s="195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</row>
    <row r="152" spans="1:42" ht="12.75">
      <c r="A152" s="235" t="s">
        <v>3</v>
      </c>
      <c r="B152" s="235" t="s">
        <v>182</v>
      </c>
      <c r="C152" s="235" t="s">
        <v>2</v>
      </c>
      <c r="D152" s="235" t="s">
        <v>238</v>
      </c>
      <c r="E152" s="237">
        <v>239856</v>
      </c>
      <c r="F152" s="237">
        <v>7261</v>
      </c>
      <c r="G152" s="237">
        <v>41809</v>
      </c>
      <c r="H152" s="237">
        <v>39677</v>
      </c>
      <c r="I152" s="237">
        <v>0</v>
      </c>
      <c r="J152" s="237">
        <v>2132</v>
      </c>
      <c r="K152" s="237">
        <v>5349</v>
      </c>
      <c r="L152" s="237">
        <v>9583</v>
      </c>
      <c r="M152" s="237">
        <v>4660</v>
      </c>
      <c r="N152" s="237">
        <v>20085</v>
      </c>
      <c r="P152" s="195"/>
      <c r="Q152" s="195"/>
      <c r="R152" s="195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D152" s="195"/>
      <c r="AE152" s="195"/>
      <c r="AF152" s="195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</row>
    <row r="153" spans="1:42" ht="12.75">
      <c r="A153" s="235" t="s">
        <v>3</v>
      </c>
      <c r="B153" s="235" t="s">
        <v>181</v>
      </c>
      <c r="C153" s="235" t="s">
        <v>2</v>
      </c>
      <c r="D153" s="235" t="s">
        <v>238</v>
      </c>
      <c r="E153" s="237">
        <v>123090</v>
      </c>
      <c r="F153" s="237">
        <v>0</v>
      </c>
      <c r="G153" s="237">
        <v>20994</v>
      </c>
      <c r="H153" s="237">
        <v>20994</v>
      </c>
      <c r="I153" s="237">
        <v>0</v>
      </c>
      <c r="J153" s="237">
        <v>0</v>
      </c>
      <c r="K153" s="237">
        <v>3473</v>
      </c>
      <c r="L153" s="237">
        <v>4415</v>
      </c>
      <c r="M153" s="237">
        <v>2892</v>
      </c>
      <c r="N153" s="237">
        <v>10214</v>
      </c>
      <c r="P153" s="195"/>
      <c r="Q153" s="195"/>
      <c r="R153" s="195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D153" s="195"/>
      <c r="AE153" s="195"/>
      <c r="AF153" s="195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</row>
    <row r="154" spans="1:42" ht="12.75">
      <c r="A154" s="235" t="s">
        <v>123</v>
      </c>
      <c r="B154" s="235" t="s">
        <v>179</v>
      </c>
      <c r="C154" s="235" t="s">
        <v>2</v>
      </c>
      <c r="D154" s="235" t="s">
        <v>238</v>
      </c>
      <c r="E154" s="236">
        <v>1829045</v>
      </c>
      <c r="F154" s="236">
        <v>71821</v>
      </c>
      <c r="G154" s="236">
        <v>432549</v>
      </c>
      <c r="H154" s="236">
        <v>323979</v>
      </c>
      <c r="I154" s="236">
        <v>67918</v>
      </c>
      <c r="J154" s="236">
        <v>40652</v>
      </c>
      <c r="K154" s="236">
        <v>57306</v>
      </c>
      <c r="L154" s="236">
        <v>89844</v>
      </c>
      <c r="M154" s="236">
        <v>62104</v>
      </c>
      <c r="N154" s="236">
        <v>114725</v>
      </c>
      <c r="P154" s="195"/>
      <c r="Q154" s="195"/>
      <c r="R154" s="195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D154" s="195"/>
      <c r="AE154" s="195"/>
      <c r="AF154" s="195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</row>
    <row r="155" spans="1:42" ht="12.75">
      <c r="A155" s="235" t="s">
        <v>123</v>
      </c>
      <c r="B155" s="235" t="s">
        <v>180</v>
      </c>
      <c r="C155" s="235" t="s">
        <v>2</v>
      </c>
      <c r="D155" s="235" t="s">
        <v>238</v>
      </c>
      <c r="E155" s="236">
        <v>1829045</v>
      </c>
      <c r="F155" s="236">
        <v>71821</v>
      </c>
      <c r="G155" s="236">
        <v>432549</v>
      </c>
      <c r="H155" s="236">
        <v>323979</v>
      </c>
      <c r="I155" s="236">
        <v>67918</v>
      </c>
      <c r="J155" s="236">
        <v>40652</v>
      </c>
      <c r="K155" s="236">
        <v>57306</v>
      </c>
      <c r="L155" s="236">
        <v>89844</v>
      </c>
      <c r="M155" s="236">
        <v>62104</v>
      </c>
      <c r="N155" s="236">
        <v>114725</v>
      </c>
      <c r="P155" s="195"/>
      <c r="Q155" s="195"/>
      <c r="R155" s="195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D155" s="195"/>
      <c r="AE155" s="195"/>
      <c r="AF155" s="195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</row>
    <row r="156" spans="1:42" ht="12.75">
      <c r="A156" s="235" t="s">
        <v>123</v>
      </c>
      <c r="B156" s="235" t="s">
        <v>182</v>
      </c>
      <c r="C156" s="235" t="s">
        <v>2</v>
      </c>
      <c r="D156" s="235" t="s">
        <v>238</v>
      </c>
      <c r="E156" s="237">
        <v>1585853</v>
      </c>
      <c r="F156" s="237">
        <v>71821</v>
      </c>
      <c r="G156" s="237">
        <v>363092</v>
      </c>
      <c r="H156" s="237">
        <v>279393</v>
      </c>
      <c r="I156" s="237">
        <v>49910</v>
      </c>
      <c r="J156" s="237">
        <v>33789</v>
      </c>
      <c r="K156" s="237">
        <v>45664</v>
      </c>
      <c r="L156" s="237">
        <v>79566</v>
      </c>
      <c r="M156" s="237">
        <v>52950</v>
      </c>
      <c r="N156" s="237">
        <v>101213</v>
      </c>
      <c r="P156" s="195"/>
      <c r="Q156" s="195"/>
      <c r="R156" s="195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D156" s="195"/>
      <c r="AE156" s="195"/>
      <c r="AF156" s="195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</row>
    <row r="157" spans="1:42" ht="12.75">
      <c r="A157" s="235" t="s">
        <v>123</v>
      </c>
      <c r="B157" s="235" t="s">
        <v>181</v>
      </c>
      <c r="C157" s="235" t="s">
        <v>2</v>
      </c>
      <c r="D157" s="235" t="s">
        <v>238</v>
      </c>
      <c r="E157" s="237">
        <v>624574</v>
      </c>
      <c r="F157" s="237">
        <v>24712</v>
      </c>
      <c r="G157" s="237">
        <v>131378</v>
      </c>
      <c r="H157" s="237">
        <v>118133</v>
      </c>
      <c r="I157" s="237">
        <v>8706</v>
      </c>
      <c r="J157" s="237">
        <v>4539</v>
      </c>
      <c r="K157" s="237">
        <v>15152</v>
      </c>
      <c r="L157" s="237">
        <v>49761</v>
      </c>
      <c r="M157" s="237">
        <v>17855</v>
      </c>
      <c r="N157" s="237">
        <v>35365</v>
      </c>
      <c r="P157" s="195"/>
      <c r="Q157" s="195"/>
      <c r="R157" s="195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D157" s="195"/>
      <c r="AE157" s="195"/>
      <c r="AF157" s="195"/>
      <c r="AG157" s="197"/>
      <c r="AH157" s="197"/>
      <c r="AI157" s="197"/>
      <c r="AJ157" s="197"/>
      <c r="AK157" s="197"/>
      <c r="AL157" s="197"/>
      <c r="AM157" s="197"/>
      <c r="AN157" s="197"/>
      <c r="AO157" s="197"/>
      <c r="AP157" s="197"/>
    </row>
    <row r="158" spans="1:42" ht="12.75">
      <c r="A158" s="235" t="s">
        <v>118</v>
      </c>
      <c r="B158" s="235" t="s">
        <v>179</v>
      </c>
      <c r="C158" s="235" t="s">
        <v>2</v>
      </c>
      <c r="D158" s="235" t="s">
        <v>238</v>
      </c>
      <c r="E158" s="236">
        <v>491916</v>
      </c>
      <c r="F158" s="236">
        <v>18243</v>
      </c>
      <c r="G158" s="236">
        <v>135696</v>
      </c>
      <c r="H158" s="236">
        <v>86611</v>
      </c>
      <c r="I158" s="236">
        <v>32459</v>
      </c>
      <c r="J158" s="236">
        <v>16626</v>
      </c>
      <c r="K158" s="236">
        <v>26525</v>
      </c>
      <c r="L158" s="236">
        <v>12384</v>
      </c>
      <c r="M158" s="236">
        <v>25235</v>
      </c>
      <c r="N158" s="236">
        <v>22467</v>
      </c>
      <c r="P158" s="195"/>
      <c r="Q158" s="195"/>
      <c r="R158" s="195"/>
      <c r="S158" s="196"/>
      <c r="T158" s="196"/>
      <c r="U158" s="196"/>
      <c r="V158" s="196"/>
      <c r="W158" s="196"/>
      <c r="X158" s="196"/>
      <c r="Y158" s="196"/>
      <c r="Z158" s="196"/>
      <c r="AA158" s="196"/>
      <c r="AB158" s="196"/>
      <c r="AD158" s="195"/>
      <c r="AE158" s="195"/>
      <c r="AF158" s="195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</row>
    <row r="159" spans="1:42" ht="12.75">
      <c r="A159" s="235" t="s">
        <v>118</v>
      </c>
      <c r="B159" s="235" t="s">
        <v>180</v>
      </c>
      <c r="C159" s="235" t="s">
        <v>2</v>
      </c>
      <c r="D159" s="235" t="s">
        <v>238</v>
      </c>
      <c r="E159" s="236">
        <v>491916</v>
      </c>
      <c r="F159" s="236">
        <v>18243</v>
      </c>
      <c r="G159" s="236">
        <v>135696</v>
      </c>
      <c r="H159" s="236">
        <v>86611</v>
      </c>
      <c r="I159" s="236">
        <v>32459</v>
      </c>
      <c r="J159" s="236">
        <v>16626</v>
      </c>
      <c r="K159" s="236">
        <v>26525</v>
      </c>
      <c r="L159" s="236">
        <v>12384</v>
      </c>
      <c r="M159" s="236">
        <v>25235</v>
      </c>
      <c r="N159" s="236">
        <v>22467</v>
      </c>
      <c r="P159" s="195"/>
      <c r="Q159" s="195"/>
      <c r="R159" s="195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D159" s="195"/>
      <c r="AE159" s="195"/>
      <c r="AF159" s="195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</row>
    <row r="160" spans="1:42" ht="12.75">
      <c r="A160" s="235" t="s">
        <v>118</v>
      </c>
      <c r="B160" s="235" t="s">
        <v>182</v>
      </c>
      <c r="C160" s="235" t="s">
        <v>2</v>
      </c>
      <c r="D160" s="235" t="s">
        <v>238</v>
      </c>
      <c r="E160" s="237">
        <v>351595</v>
      </c>
      <c r="F160" s="237">
        <v>0</v>
      </c>
      <c r="G160" s="237">
        <v>80539</v>
      </c>
      <c r="H160" s="237">
        <v>63605</v>
      </c>
      <c r="I160" s="237">
        <v>13567</v>
      </c>
      <c r="J160" s="237">
        <v>3367</v>
      </c>
      <c r="K160" s="237">
        <v>13647</v>
      </c>
      <c r="L160" s="237">
        <v>8683</v>
      </c>
      <c r="M160" s="237">
        <v>21191</v>
      </c>
      <c r="N160" s="237">
        <v>20084</v>
      </c>
      <c r="P160" s="195"/>
      <c r="Q160" s="195"/>
      <c r="R160" s="195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D160" s="195"/>
      <c r="AE160" s="195"/>
      <c r="AF160" s="195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97"/>
    </row>
    <row r="161" spans="1:42" ht="12.75">
      <c r="A161" s="235" t="s">
        <v>118</v>
      </c>
      <c r="B161" s="235" t="s">
        <v>181</v>
      </c>
      <c r="C161" s="235" t="s">
        <v>2</v>
      </c>
      <c r="D161" s="235" t="s">
        <v>238</v>
      </c>
      <c r="E161" s="237">
        <v>192539</v>
      </c>
      <c r="F161" s="237">
        <v>0</v>
      </c>
      <c r="G161" s="237">
        <v>54152</v>
      </c>
      <c r="H161" s="237">
        <v>37399</v>
      </c>
      <c r="I161" s="237">
        <v>15039</v>
      </c>
      <c r="J161" s="237">
        <v>1714</v>
      </c>
      <c r="K161" s="237">
        <v>8221</v>
      </c>
      <c r="L161" s="237">
        <v>7253</v>
      </c>
      <c r="M161" s="237">
        <v>16462</v>
      </c>
      <c r="N161" s="237">
        <v>5463</v>
      </c>
      <c r="P161" s="195"/>
      <c r="Q161" s="195"/>
      <c r="R161" s="195"/>
      <c r="S161" s="197"/>
      <c r="T161" s="197"/>
      <c r="U161" s="197"/>
      <c r="V161" s="197"/>
      <c r="W161" s="197"/>
      <c r="X161" s="197"/>
      <c r="Y161" s="197"/>
      <c r="Z161" s="197"/>
      <c r="AA161" s="197"/>
      <c r="AB161" s="197"/>
      <c r="AD161" s="195"/>
      <c r="AE161" s="195"/>
      <c r="AF161" s="195"/>
      <c r="AG161" s="197"/>
      <c r="AH161" s="197"/>
      <c r="AI161" s="197"/>
      <c r="AJ161" s="197"/>
      <c r="AK161" s="197"/>
      <c r="AL161" s="197"/>
      <c r="AM161" s="197"/>
      <c r="AN161" s="197"/>
      <c r="AO161" s="197"/>
      <c r="AP161" s="197"/>
    </row>
    <row r="162" spans="1:42" ht="12.75">
      <c r="A162" s="235" t="s">
        <v>126</v>
      </c>
      <c r="B162" s="235" t="s">
        <v>179</v>
      </c>
      <c r="C162" s="235" t="s">
        <v>2</v>
      </c>
      <c r="D162" s="235" t="s">
        <v>238</v>
      </c>
      <c r="E162" s="236">
        <v>887401</v>
      </c>
      <c r="F162" s="236">
        <v>31904</v>
      </c>
      <c r="G162" s="236">
        <v>298305</v>
      </c>
      <c r="H162" s="236">
        <v>140836</v>
      </c>
      <c r="I162" s="236">
        <v>117079</v>
      </c>
      <c r="J162" s="236">
        <v>40390</v>
      </c>
      <c r="K162" s="236">
        <v>30937</v>
      </c>
      <c r="L162" s="236">
        <v>26546</v>
      </c>
      <c r="M162" s="236">
        <v>50667</v>
      </c>
      <c r="N162" s="236">
        <v>32686</v>
      </c>
      <c r="P162" s="195"/>
      <c r="Q162" s="195"/>
      <c r="R162" s="195"/>
      <c r="S162" s="196"/>
      <c r="T162" s="196"/>
      <c r="U162" s="196"/>
      <c r="V162" s="196"/>
      <c r="W162" s="196"/>
      <c r="X162" s="196"/>
      <c r="Y162" s="196"/>
      <c r="Z162" s="196"/>
      <c r="AA162" s="196"/>
      <c r="AB162" s="196"/>
      <c r="AD162" s="195"/>
      <c r="AE162" s="195"/>
      <c r="AF162" s="195"/>
      <c r="AG162" s="196"/>
      <c r="AH162" s="196"/>
      <c r="AI162" s="196"/>
      <c r="AJ162" s="196"/>
      <c r="AK162" s="196"/>
      <c r="AL162" s="196"/>
      <c r="AM162" s="196"/>
      <c r="AN162" s="196"/>
      <c r="AO162" s="196"/>
      <c r="AP162" s="196"/>
    </row>
    <row r="163" spans="1:42" ht="12.75">
      <c r="A163" s="235" t="s">
        <v>126</v>
      </c>
      <c r="B163" s="235" t="s">
        <v>180</v>
      </c>
      <c r="C163" s="235" t="s">
        <v>2</v>
      </c>
      <c r="D163" s="235" t="s">
        <v>238</v>
      </c>
      <c r="E163" s="236">
        <v>887401</v>
      </c>
      <c r="F163" s="236">
        <v>31904</v>
      </c>
      <c r="G163" s="236">
        <v>298305</v>
      </c>
      <c r="H163" s="236">
        <v>140836</v>
      </c>
      <c r="I163" s="236">
        <v>117079</v>
      </c>
      <c r="J163" s="236">
        <v>40390</v>
      </c>
      <c r="K163" s="236">
        <v>30937</v>
      </c>
      <c r="L163" s="236">
        <v>26546</v>
      </c>
      <c r="M163" s="236">
        <v>50667</v>
      </c>
      <c r="N163" s="236">
        <v>32686</v>
      </c>
      <c r="P163" s="195"/>
      <c r="Q163" s="195"/>
      <c r="R163" s="195"/>
      <c r="S163" s="196"/>
      <c r="T163" s="196"/>
      <c r="U163" s="196"/>
      <c r="V163" s="196"/>
      <c r="W163" s="196"/>
      <c r="X163" s="196"/>
      <c r="Y163" s="196"/>
      <c r="Z163" s="196"/>
      <c r="AA163" s="196"/>
      <c r="AB163" s="196"/>
      <c r="AD163" s="195"/>
      <c r="AE163" s="195"/>
      <c r="AF163" s="195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</row>
    <row r="164" spans="1:42" ht="12.75">
      <c r="A164" s="235" t="s">
        <v>126</v>
      </c>
      <c r="B164" s="235" t="s">
        <v>182</v>
      </c>
      <c r="C164" s="235" t="s">
        <v>2</v>
      </c>
      <c r="D164" s="235" t="s">
        <v>238</v>
      </c>
      <c r="E164" s="237">
        <v>846491</v>
      </c>
      <c r="F164" s="237">
        <v>31904</v>
      </c>
      <c r="G164" s="237">
        <v>265231</v>
      </c>
      <c r="H164" s="237">
        <v>137934</v>
      </c>
      <c r="I164" s="237">
        <v>89618</v>
      </c>
      <c r="J164" s="237">
        <v>37679</v>
      </c>
      <c r="K164" s="237">
        <v>29894</v>
      </c>
      <c r="L164" s="237">
        <v>26236</v>
      </c>
      <c r="M164" s="237">
        <v>49956</v>
      </c>
      <c r="N164" s="237">
        <v>31848</v>
      </c>
      <c r="P164" s="195"/>
      <c r="Q164" s="195"/>
      <c r="R164" s="195"/>
      <c r="S164" s="197"/>
      <c r="T164" s="197"/>
      <c r="U164" s="197"/>
      <c r="V164" s="197"/>
      <c r="W164" s="197"/>
      <c r="X164" s="197"/>
      <c r="Y164" s="197"/>
      <c r="Z164" s="197"/>
      <c r="AA164" s="197"/>
      <c r="AB164" s="197"/>
      <c r="AD164" s="195"/>
      <c r="AE164" s="195"/>
      <c r="AF164" s="195"/>
      <c r="AG164" s="197"/>
      <c r="AH164" s="197"/>
      <c r="AI164" s="197"/>
      <c r="AJ164" s="197"/>
      <c r="AK164" s="197"/>
      <c r="AL164" s="197"/>
      <c r="AM164" s="197"/>
      <c r="AN164" s="197"/>
      <c r="AO164" s="197"/>
      <c r="AP164" s="197"/>
    </row>
    <row r="165" spans="1:42" ht="12.75">
      <c r="A165" s="235" t="s">
        <v>126</v>
      </c>
      <c r="B165" s="235" t="s">
        <v>181</v>
      </c>
      <c r="C165" s="235" t="s">
        <v>2</v>
      </c>
      <c r="D165" s="235" t="s">
        <v>238</v>
      </c>
      <c r="E165" s="237">
        <v>607377</v>
      </c>
      <c r="F165" s="237">
        <v>31904</v>
      </c>
      <c r="G165" s="237">
        <v>209485</v>
      </c>
      <c r="H165" s="237">
        <v>100174</v>
      </c>
      <c r="I165" s="237">
        <v>77096</v>
      </c>
      <c r="J165" s="237">
        <v>32215</v>
      </c>
      <c r="K165" s="237">
        <v>25941</v>
      </c>
      <c r="L165" s="237">
        <v>24031</v>
      </c>
      <c r="M165" s="237">
        <v>41059</v>
      </c>
      <c r="N165" s="237">
        <v>9143</v>
      </c>
      <c r="P165" s="195"/>
      <c r="Q165" s="195"/>
      <c r="R165" s="195"/>
      <c r="S165" s="197"/>
      <c r="T165" s="197"/>
      <c r="U165" s="197"/>
      <c r="V165" s="197"/>
      <c r="W165" s="197"/>
      <c r="X165" s="197"/>
      <c r="Y165" s="197"/>
      <c r="Z165" s="197"/>
      <c r="AA165" s="197"/>
      <c r="AB165" s="197"/>
      <c r="AD165" s="195"/>
      <c r="AE165" s="195"/>
      <c r="AF165" s="195"/>
      <c r="AG165" s="197"/>
      <c r="AH165" s="197"/>
      <c r="AI165" s="197"/>
      <c r="AJ165" s="197"/>
      <c r="AK165" s="197"/>
      <c r="AL165" s="197"/>
      <c r="AM165" s="197"/>
      <c r="AN165" s="197"/>
      <c r="AO165" s="197"/>
      <c r="AP165" s="197"/>
    </row>
    <row r="166" spans="1:42" ht="12.75">
      <c r="A166" s="235" t="s">
        <v>0</v>
      </c>
      <c r="B166" s="235" t="s">
        <v>179</v>
      </c>
      <c r="C166" s="235" t="s">
        <v>2</v>
      </c>
      <c r="D166" s="235" t="s">
        <v>238</v>
      </c>
      <c r="E166" s="236">
        <v>534445</v>
      </c>
      <c r="F166" s="236">
        <v>17852</v>
      </c>
      <c r="G166" s="236">
        <v>134284</v>
      </c>
      <c r="H166" s="236">
        <v>93071</v>
      </c>
      <c r="I166" s="236">
        <v>30704</v>
      </c>
      <c r="J166" s="236">
        <v>10509</v>
      </c>
      <c r="K166" s="236">
        <v>13291</v>
      </c>
      <c r="L166" s="236">
        <v>18204</v>
      </c>
      <c r="M166" s="236">
        <v>31678</v>
      </c>
      <c r="N166" s="236">
        <v>29898</v>
      </c>
      <c r="P166" s="195"/>
      <c r="Q166" s="195"/>
      <c r="R166" s="195"/>
      <c r="S166" s="196"/>
      <c r="T166" s="196"/>
      <c r="U166" s="196"/>
      <c r="V166" s="196"/>
      <c r="W166" s="196"/>
      <c r="X166" s="196"/>
      <c r="Y166" s="196"/>
      <c r="Z166" s="196"/>
      <c r="AA166" s="196"/>
      <c r="AB166" s="196"/>
      <c r="AD166" s="195"/>
      <c r="AE166" s="195"/>
      <c r="AF166" s="195"/>
      <c r="AG166" s="196"/>
      <c r="AH166" s="196"/>
      <c r="AI166" s="196"/>
      <c r="AJ166" s="196"/>
      <c r="AK166" s="196"/>
      <c r="AL166" s="196"/>
      <c r="AM166" s="196"/>
      <c r="AN166" s="196"/>
      <c r="AO166" s="196"/>
      <c r="AP166" s="196"/>
    </row>
    <row r="167" spans="1:42" ht="12.75">
      <c r="A167" s="235" t="s">
        <v>0</v>
      </c>
      <c r="B167" s="235" t="s">
        <v>180</v>
      </c>
      <c r="C167" s="235" t="s">
        <v>2</v>
      </c>
      <c r="D167" s="235" t="s">
        <v>238</v>
      </c>
      <c r="E167" s="236">
        <v>534445</v>
      </c>
      <c r="F167" s="236">
        <v>17852</v>
      </c>
      <c r="G167" s="236">
        <v>134284</v>
      </c>
      <c r="H167" s="236">
        <v>93071</v>
      </c>
      <c r="I167" s="236">
        <v>30704</v>
      </c>
      <c r="J167" s="236">
        <v>10509</v>
      </c>
      <c r="K167" s="236">
        <v>13291</v>
      </c>
      <c r="L167" s="236">
        <v>18204</v>
      </c>
      <c r="M167" s="236">
        <v>31678</v>
      </c>
      <c r="N167" s="236">
        <v>29898</v>
      </c>
      <c r="P167" s="195"/>
      <c r="Q167" s="195"/>
      <c r="R167" s="195"/>
      <c r="S167" s="196"/>
      <c r="T167" s="196"/>
      <c r="U167" s="196"/>
      <c r="V167" s="196"/>
      <c r="W167" s="196"/>
      <c r="X167" s="196"/>
      <c r="Y167" s="196"/>
      <c r="Z167" s="196"/>
      <c r="AA167" s="196"/>
      <c r="AB167" s="196"/>
      <c r="AD167" s="195"/>
      <c r="AE167" s="195"/>
      <c r="AF167" s="195"/>
      <c r="AG167" s="196"/>
      <c r="AH167" s="196"/>
      <c r="AI167" s="196"/>
      <c r="AJ167" s="196"/>
      <c r="AK167" s="196"/>
      <c r="AL167" s="196"/>
      <c r="AM167" s="196"/>
      <c r="AN167" s="196"/>
      <c r="AO167" s="196"/>
      <c r="AP167" s="196"/>
    </row>
    <row r="168" spans="1:42" ht="12.75">
      <c r="A168" s="235" t="s">
        <v>0</v>
      </c>
      <c r="B168" s="235" t="s">
        <v>182</v>
      </c>
      <c r="C168" s="235" t="s">
        <v>2</v>
      </c>
      <c r="D168" s="235" t="s">
        <v>238</v>
      </c>
      <c r="E168" s="237">
        <v>415461</v>
      </c>
      <c r="F168" s="237">
        <v>17852</v>
      </c>
      <c r="G168" s="237">
        <v>95789</v>
      </c>
      <c r="H168" s="237">
        <v>69300</v>
      </c>
      <c r="I168" s="237">
        <v>19158</v>
      </c>
      <c r="J168" s="237">
        <v>7331</v>
      </c>
      <c r="K168" s="237">
        <v>7141</v>
      </c>
      <c r="L168" s="237">
        <v>8210</v>
      </c>
      <c r="M168" s="237">
        <v>26664</v>
      </c>
      <c r="N168" s="237">
        <v>27285</v>
      </c>
      <c r="P168" s="195"/>
      <c r="Q168" s="195"/>
      <c r="R168" s="195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D168" s="195"/>
      <c r="AE168" s="195"/>
      <c r="AF168" s="195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</row>
    <row r="169" spans="1:42" ht="12.75">
      <c r="A169" s="235" t="s">
        <v>0</v>
      </c>
      <c r="B169" s="235" t="s">
        <v>181</v>
      </c>
      <c r="C169" s="235" t="s">
        <v>2</v>
      </c>
      <c r="D169" s="235" t="s">
        <v>238</v>
      </c>
      <c r="E169" s="237">
        <v>93111</v>
      </c>
      <c r="F169" s="237">
        <v>4012</v>
      </c>
      <c r="G169" s="237">
        <v>20878</v>
      </c>
      <c r="H169" s="237">
        <v>16190</v>
      </c>
      <c r="I169" s="237">
        <v>3973</v>
      </c>
      <c r="J169" s="237">
        <v>715</v>
      </c>
      <c r="K169" s="237">
        <v>858</v>
      </c>
      <c r="L169" s="237">
        <v>5941</v>
      </c>
      <c r="M169" s="237">
        <v>3576</v>
      </c>
      <c r="N169" s="237">
        <v>5815</v>
      </c>
      <c r="P169" s="195"/>
      <c r="Q169" s="195"/>
      <c r="R169" s="195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D169" s="195"/>
      <c r="AE169" s="195"/>
      <c r="AF169" s="195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</row>
    <row r="170" spans="1:42" ht="12.75">
      <c r="A170" s="235" t="s">
        <v>209</v>
      </c>
      <c r="B170" s="235" t="s">
        <v>179</v>
      </c>
      <c r="C170" s="235" t="s">
        <v>2</v>
      </c>
      <c r="D170" s="235" t="s">
        <v>238</v>
      </c>
      <c r="E170" s="236">
        <v>609316</v>
      </c>
      <c r="F170" s="236">
        <v>27380</v>
      </c>
      <c r="G170" s="236">
        <v>204575</v>
      </c>
      <c r="H170" s="236">
        <v>147797</v>
      </c>
      <c r="I170" s="236">
        <v>35459</v>
      </c>
      <c r="J170" s="236">
        <v>21319</v>
      </c>
      <c r="K170" s="236">
        <v>62447</v>
      </c>
      <c r="L170" s="236">
        <v>83212</v>
      </c>
      <c r="M170" s="236">
        <v>1918</v>
      </c>
      <c r="N170" s="236">
        <v>220</v>
      </c>
      <c r="P170" s="195"/>
      <c r="Q170" s="195"/>
      <c r="R170" s="195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D170" s="195"/>
      <c r="AE170" s="195"/>
      <c r="AF170" s="195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</row>
    <row r="171" spans="1:42" ht="12.75">
      <c r="A171" s="235" t="s">
        <v>209</v>
      </c>
      <c r="B171" s="235" t="s">
        <v>180</v>
      </c>
      <c r="C171" s="235" t="s">
        <v>2</v>
      </c>
      <c r="D171" s="235" t="s">
        <v>238</v>
      </c>
      <c r="E171" s="236">
        <v>609316</v>
      </c>
      <c r="F171" s="236">
        <v>27380</v>
      </c>
      <c r="G171" s="236">
        <v>204575</v>
      </c>
      <c r="H171" s="236">
        <v>147797</v>
      </c>
      <c r="I171" s="236">
        <v>35459</v>
      </c>
      <c r="J171" s="236">
        <v>21319</v>
      </c>
      <c r="K171" s="236">
        <v>62447</v>
      </c>
      <c r="L171" s="236">
        <v>83212</v>
      </c>
      <c r="M171" s="236">
        <v>1918</v>
      </c>
      <c r="N171" s="236">
        <v>220</v>
      </c>
      <c r="P171" s="195"/>
      <c r="Q171" s="195"/>
      <c r="R171" s="195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D171" s="195"/>
      <c r="AE171" s="195"/>
      <c r="AF171" s="195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</row>
    <row r="172" spans="1:42" ht="12.75">
      <c r="A172" s="235" t="s">
        <v>209</v>
      </c>
      <c r="B172" s="235" t="s">
        <v>182</v>
      </c>
      <c r="C172" s="235" t="s">
        <v>2</v>
      </c>
      <c r="D172" s="235" t="s">
        <v>238</v>
      </c>
      <c r="E172" s="237">
        <v>589977</v>
      </c>
      <c r="F172" s="237">
        <v>24869</v>
      </c>
      <c r="G172" s="237">
        <v>190360</v>
      </c>
      <c r="H172" s="237">
        <v>145990</v>
      </c>
      <c r="I172" s="237">
        <v>25242</v>
      </c>
      <c r="J172" s="237">
        <v>19128</v>
      </c>
      <c r="K172" s="237">
        <v>61430</v>
      </c>
      <c r="L172" s="237">
        <v>82440</v>
      </c>
      <c r="M172" s="237">
        <v>1902</v>
      </c>
      <c r="N172" s="237">
        <v>218</v>
      </c>
      <c r="P172" s="195"/>
      <c r="Q172" s="195"/>
      <c r="R172" s="195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D172" s="195"/>
      <c r="AE172" s="195"/>
      <c r="AF172" s="195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</row>
    <row r="173" spans="1:42" ht="12.75">
      <c r="A173" s="235" t="s">
        <v>209</v>
      </c>
      <c r="B173" s="235" t="s">
        <v>181</v>
      </c>
      <c r="C173" s="235" t="s">
        <v>2</v>
      </c>
      <c r="D173" s="235" t="s">
        <v>238</v>
      </c>
      <c r="E173" s="237">
        <v>368277</v>
      </c>
      <c r="F173" s="237">
        <v>22907</v>
      </c>
      <c r="G173" s="237">
        <v>114006</v>
      </c>
      <c r="H173" s="237">
        <v>93306</v>
      </c>
      <c r="I173" s="237">
        <v>10481</v>
      </c>
      <c r="J173" s="237">
        <v>10219</v>
      </c>
      <c r="K173" s="237">
        <v>37488</v>
      </c>
      <c r="L173" s="237">
        <v>54420</v>
      </c>
      <c r="M173" s="237">
        <v>1255</v>
      </c>
      <c r="N173" s="237">
        <v>143</v>
      </c>
      <c r="P173" s="195"/>
      <c r="Q173" s="195"/>
      <c r="R173" s="195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D173" s="195"/>
      <c r="AE173" s="195"/>
      <c r="AF173" s="195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</row>
    <row r="174" spans="1:42" ht="12.75">
      <c r="A174" s="235" t="s">
        <v>130</v>
      </c>
      <c r="B174" s="235" t="s">
        <v>179</v>
      </c>
      <c r="C174" s="235" t="s">
        <v>2</v>
      </c>
      <c r="D174" s="235" t="s">
        <v>238</v>
      </c>
      <c r="E174" s="236">
        <v>1868108</v>
      </c>
      <c r="F174" s="236">
        <v>68504</v>
      </c>
      <c r="G174" s="236">
        <v>666744</v>
      </c>
      <c r="H174" s="236">
        <v>296903</v>
      </c>
      <c r="I174" s="236">
        <v>282885</v>
      </c>
      <c r="J174" s="236">
        <v>86956</v>
      </c>
      <c r="K174" s="236">
        <v>79335</v>
      </c>
      <c r="L174" s="236">
        <v>48582</v>
      </c>
      <c r="M174" s="236">
        <v>114039</v>
      </c>
      <c r="N174" s="236">
        <v>54947</v>
      </c>
      <c r="P174" s="195"/>
      <c r="Q174" s="195"/>
      <c r="R174" s="195"/>
      <c r="S174" s="196"/>
      <c r="T174" s="196"/>
      <c r="U174" s="196"/>
      <c r="V174" s="196"/>
      <c r="W174" s="196"/>
      <c r="X174" s="196"/>
      <c r="Y174" s="196"/>
      <c r="Z174" s="196"/>
      <c r="AA174" s="196"/>
      <c r="AB174" s="196"/>
      <c r="AD174" s="195"/>
      <c r="AE174" s="195"/>
      <c r="AF174" s="195"/>
      <c r="AG174" s="196"/>
      <c r="AH174" s="196"/>
      <c r="AI174" s="196"/>
      <c r="AJ174" s="196"/>
      <c r="AK174" s="196"/>
      <c r="AL174" s="196"/>
      <c r="AM174" s="196"/>
      <c r="AN174" s="196"/>
      <c r="AO174" s="196"/>
      <c r="AP174" s="196"/>
    </row>
    <row r="175" spans="1:42" ht="12.75">
      <c r="A175" s="235" t="s">
        <v>130</v>
      </c>
      <c r="B175" s="235" t="s">
        <v>180</v>
      </c>
      <c r="C175" s="235" t="s">
        <v>2</v>
      </c>
      <c r="D175" s="235" t="s">
        <v>238</v>
      </c>
      <c r="E175" s="236">
        <v>1868108</v>
      </c>
      <c r="F175" s="236">
        <v>68504</v>
      </c>
      <c r="G175" s="236">
        <v>666744</v>
      </c>
      <c r="H175" s="236">
        <v>296903</v>
      </c>
      <c r="I175" s="236">
        <v>282885</v>
      </c>
      <c r="J175" s="236">
        <v>86956</v>
      </c>
      <c r="K175" s="236">
        <v>79335</v>
      </c>
      <c r="L175" s="236">
        <v>48582</v>
      </c>
      <c r="M175" s="236">
        <v>114039</v>
      </c>
      <c r="N175" s="236">
        <v>54947</v>
      </c>
      <c r="P175" s="195"/>
      <c r="Q175" s="195"/>
      <c r="R175" s="195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D175" s="195"/>
      <c r="AE175" s="195"/>
      <c r="AF175" s="195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</row>
    <row r="176" spans="1:42" ht="12.75">
      <c r="A176" s="235" t="s">
        <v>130</v>
      </c>
      <c r="B176" s="235" t="s">
        <v>182</v>
      </c>
      <c r="C176" s="235" t="s">
        <v>2</v>
      </c>
      <c r="D176" s="235" t="s">
        <v>238</v>
      </c>
      <c r="E176" s="237">
        <v>1468047</v>
      </c>
      <c r="F176" s="237">
        <v>49054</v>
      </c>
      <c r="G176" s="237">
        <v>493453</v>
      </c>
      <c r="H176" s="237">
        <v>210375</v>
      </c>
      <c r="I176" s="237">
        <v>221723</v>
      </c>
      <c r="J176" s="237">
        <v>61355</v>
      </c>
      <c r="K176" s="237">
        <v>24212</v>
      </c>
      <c r="L176" s="237">
        <v>22740</v>
      </c>
      <c r="M176" s="237">
        <v>110850</v>
      </c>
      <c r="N176" s="237">
        <v>52573</v>
      </c>
      <c r="P176" s="195"/>
      <c r="Q176" s="195"/>
      <c r="R176" s="195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D176" s="195"/>
      <c r="AE176" s="195"/>
      <c r="AF176" s="195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</row>
    <row r="177" spans="1:42" ht="12.75">
      <c r="A177" s="235" t="s">
        <v>130</v>
      </c>
      <c r="B177" s="235" t="s">
        <v>181</v>
      </c>
      <c r="C177" s="235" t="s">
        <v>2</v>
      </c>
      <c r="D177" s="235" t="s">
        <v>238</v>
      </c>
      <c r="E177" s="237">
        <v>319080</v>
      </c>
      <c r="F177" s="237">
        <v>0</v>
      </c>
      <c r="G177" s="237">
        <v>125701</v>
      </c>
      <c r="H177" s="237">
        <v>49088</v>
      </c>
      <c r="I177" s="237">
        <v>72757</v>
      </c>
      <c r="J177" s="237">
        <v>3856</v>
      </c>
      <c r="K177" s="237">
        <v>1835</v>
      </c>
      <c r="L177" s="237">
        <v>6553</v>
      </c>
      <c r="M177" s="237">
        <v>37355</v>
      </c>
      <c r="N177" s="237">
        <v>3345</v>
      </c>
      <c r="P177" s="195"/>
      <c r="Q177" s="195"/>
      <c r="R177" s="195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D177" s="195"/>
      <c r="AE177" s="195"/>
      <c r="AF177" s="195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</row>
    <row r="178" spans="1:42" ht="12.75">
      <c r="A178" s="235" t="s">
        <v>119</v>
      </c>
      <c r="B178" s="235" t="s">
        <v>179</v>
      </c>
      <c r="C178" s="235" t="s">
        <v>2</v>
      </c>
      <c r="D178" s="235" t="s">
        <v>238</v>
      </c>
      <c r="E178" s="236">
        <v>1078419</v>
      </c>
      <c r="F178" s="236">
        <v>37386</v>
      </c>
      <c r="G178" s="236">
        <v>287002</v>
      </c>
      <c r="H178" s="236">
        <v>187564</v>
      </c>
      <c r="I178" s="236">
        <v>61522</v>
      </c>
      <c r="J178" s="236">
        <v>37916</v>
      </c>
      <c r="K178" s="236">
        <v>44727</v>
      </c>
      <c r="L178" s="236">
        <v>25915</v>
      </c>
      <c r="M178" s="236">
        <v>69324</v>
      </c>
      <c r="N178" s="236">
        <v>47598</v>
      </c>
      <c r="P178" s="195"/>
      <c r="Q178" s="195"/>
      <c r="R178" s="195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D178" s="195"/>
      <c r="AE178" s="195"/>
      <c r="AF178" s="195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</row>
    <row r="179" spans="1:42" ht="12.75">
      <c r="A179" s="235" t="s">
        <v>119</v>
      </c>
      <c r="B179" s="235" t="s">
        <v>180</v>
      </c>
      <c r="C179" s="235" t="s">
        <v>2</v>
      </c>
      <c r="D179" s="235" t="s">
        <v>238</v>
      </c>
      <c r="E179" s="236">
        <v>1078419</v>
      </c>
      <c r="F179" s="236">
        <v>37386</v>
      </c>
      <c r="G179" s="236">
        <v>287002</v>
      </c>
      <c r="H179" s="236">
        <v>187564</v>
      </c>
      <c r="I179" s="236">
        <v>61522</v>
      </c>
      <c r="J179" s="236">
        <v>37916</v>
      </c>
      <c r="K179" s="236">
        <v>44727</v>
      </c>
      <c r="L179" s="236">
        <v>25915</v>
      </c>
      <c r="M179" s="236">
        <v>69324</v>
      </c>
      <c r="N179" s="236">
        <v>47598</v>
      </c>
      <c r="P179" s="195"/>
      <c r="Q179" s="195"/>
      <c r="R179" s="195"/>
      <c r="S179" s="196"/>
      <c r="T179" s="196"/>
      <c r="U179" s="196"/>
      <c r="V179" s="196"/>
      <c r="W179" s="196"/>
      <c r="X179" s="196"/>
      <c r="Y179" s="196"/>
      <c r="Z179" s="196"/>
      <c r="AA179" s="196"/>
      <c r="AB179" s="196"/>
      <c r="AD179" s="195"/>
      <c r="AE179" s="195"/>
      <c r="AF179" s="195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</row>
    <row r="180" spans="1:42" ht="12.75">
      <c r="A180" s="235" t="s">
        <v>119</v>
      </c>
      <c r="B180" s="235" t="s">
        <v>182</v>
      </c>
      <c r="C180" s="235" t="s">
        <v>2</v>
      </c>
      <c r="D180" s="235" t="s">
        <v>238</v>
      </c>
      <c r="E180" s="237">
        <v>614855</v>
      </c>
      <c r="F180" s="237">
        <v>37386</v>
      </c>
      <c r="G180" s="237">
        <v>185141</v>
      </c>
      <c r="H180" s="237">
        <v>108051</v>
      </c>
      <c r="I180" s="237">
        <v>50791</v>
      </c>
      <c r="J180" s="237">
        <v>26299</v>
      </c>
      <c r="K180" s="237">
        <v>21443</v>
      </c>
      <c r="L180" s="237">
        <v>17599</v>
      </c>
      <c r="M180" s="237">
        <v>58638</v>
      </c>
      <c r="N180" s="237">
        <v>10371</v>
      </c>
      <c r="P180" s="195"/>
      <c r="Q180" s="195"/>
      <c r="R180" s="195"/>
      <c r="S180" s="197"/>
      <c r="T180" s="197"/>
      <c r="U180" s="197"/>
      <c r="V180" s="197"/>
      <c r="W180" s="197"/>
      <c r="X180" s="197"/>
      <c r="Y180" s="197"/>
      <c r="Z180" s="197"/>
      <c r="AA180" s="197"/>
      <c r="AB180" s="197"/>
      <c r="AD180" s="195"/>
      <c r="AE180" s="195"/>
      <c r="AF180" s="195"/>
      <c r="AG180" s="197"/>
      <c r="AH180" s="197"/>
      <c r="AI180" s="197"/>
      <c r="AJ180" s="197"/>
      <c r="AK180" s="197"/>
      <c r="AL180" s="197"/>
      <c r="AM180" s="197"/>
      <c r="AN180" s="197"/>
      <c r="AO180" s="197"/>
      <c r="AP180" s="197"/>
    </row>
    <row r="181" spans="1:42" ht="12.75">
      <c r="A181" s="235" t="s">
        <v>119</v>
      </c>
      <c r="B181" s="235" t="s">
        <v>181</v>
      </c>
      <c r="C181" s="235" t="s">
        <v>2</v>
      </c>
      <c r="D181" s="235" t="s">
        <v>238</v>
      </c>
      <c r="E181" s="237">
        <v>336855</v>
      </c>
      <c r="F181" s="237">
        <v>24020</v>
      </c>
      <c r="G181" s="237">
        <v>89768</v>
      </c>
      <c r="H181" s="237">
        <v>48197</v>
      </c>
      <c r="I181" s="237">
        <v>6423</v>
      </c>
      <c r="J181" s="237">
        <v>35148</v>
      </c>
      <c r="K181" s="237">
        <v>2201</v>
      </c>
      <c r="L181" s="237">
        <v>0</v>
      </c>
      <c r="M181" s="237">
        <v>37338</v>
      </c>
      <c r="N181" s="237">
        <v>8658</v>
      </c>
      <c r="P181" s="195"/>
      <c r="Q181" s="195"/>
      <c r="R181" s="195"/>
      <c r="S181" s="197"/>
      <c r="T181" s="197"/>
      <c r="U181" s="197"/>
      <c r="V181" s="197"/>
      <c r="W181" s="197"/>
      <c r="X181" s="197"/>
      <c r="Y181" s="197"/>
      <c r="Z181" s="197"/>
      <c r="AA181" s="197"/>
      <c r="AB181" s="197"/>
      <c r="AD181" s="195"/>
      <c r="AE181" s="195"/>
      <c r="AF181" s="195"/>
      <c r="AG181" s="197"/>
      <c r="AH181" s="197"/>
      <c r="AI181" s="197"/>
      <c r="AJ181" s="197"/>
      <c r="AK181" s="197"/>
      <c r="AL181" s="197"/>
      <c r="AM181" s="197"/>
      <c r="AN181" s="197"/>
      <c r="AO181" s="197"/>
      <c r="AP181" s="197"/>
    </row>
    <row r="182" spans="1:42" ht="12.75">
      <c r="A182" s="235" t="s">
        <v>122</v>
      </c>
      <c r="B182" s="235" t="s">
        <v>179</v>
      </c>
      <c r="C182" s="235" t="s">
        <v>2</v>
      </c>
      <c r="D182" s="235" t="s">
        <v>238</v>
      </c>
      <c r="E182" s="236">
        <v>910366</v>
      </c>
      <c r="F182" s="236">
        <v>37234</v>
      </c>
      <c r="G182" s="236">
        <v>266868</v>
      </c>
      <c r="H182" s="236">
        <v>152825</v>
      </c>
      <c r="I182" s="236">
        <v>72077</v>
      </c>
      <c r="J182" s="236">
        <v>41966</v>
      </c>
      <c r="K182" s="236">
        <v>37373</v>
      </c>
      <c r="L182" s="236">
        <v>36105</v>
      </c>
      <c r="M182" s="236">
        <v>38423</v>
      </c>
      <c r="N182" s="236">
        <v>40924</v>
      </c>
      <c r="P182" s="195"/>
      <c r="Q182" s="195"/>
      <c r="R182" s="195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D182" s="195"/>
      <c r="AE182" s="195"/>
      <c r="AF182" s="195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</row>
    <row r="183" spans="1:42" ht="12.75">
      <c r="A183" s="235" t="s">
        <v>122</v>
      </c>
      <c r="B183" s="235" t="s">
        <v>180</v>
      </c>
      <c r="C183" s="235" t="s">
        <v>2</v>
      </c>
      <c r="D183" s="235" t="s">
        <v>238</v>
      </c>
      <c r="E183" s="236">
        <v>910366</v>
      </c>
      <c r="F183" s="236">
        <v>37234</v>
      </c>
      <c r="G183" s="236">
        <v>266868</v>
      </c>
      <c r="H183" s="236">
        <v>152825</v>
      </c>
      <c r="I183" s="236">
        <v>72077</v>
      </c>
      <c r="J183" s="236">
        <v>41966</v>
      </c>
      <c r="K183" s="236">
        <v>37373</v>
      </c>
      <c r="L183" s="236">
        <v>36105</v>
      </c>
      <c r="M183" s="236">
        <v>38423</v>
      </c>
      <c r="N183" s="236">
        <v>40924</v>
      </c>
      <c r="P183" s="195"/>
      <c r="Q183" s="195"/>
      <c r="R183" s="195"/>
      <c r="S183" s="196"/>
      <c r="T183" s="196"/>
      <c r="U183" s="196"/>
      <c r="V183" s="196"/>
      <c r="W183" s="196"/>
      <c r="X183" s="196"/>
      <c r="Y183" s="196"/>
      <c r="Z183" s="196"/>
      <c r="AA183" s="196"/>
      <c r="AB183" s="196"/>
      <c r="AD183" s="195"/>
      <c r="AE183" s="195"/>
      <c r="AF183" s="195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</row>
    <row r="184" spans="1:42" ht="12.75">
      <c r="A184" s="235" t="s">
        <v>122</v>
      </c>
      <c r="B184" s="235" t="s">
        <v>182</v>
      </c>
      <c r="C184" s="235" t="s">
        <v>2</v>
      </c>
      <c r="D184" s="235" t="s">
        <v>238</v>
      </c>
      <c r="E184" s="237">
        <v>846507</v>
      </c>
      <c r="F184" s="237">
        <v>31024</v>
      </c>
      <c r="G184" s="237">
        <v>242660</v>
      </c>
      <c r="H184" s="237">
        <v>141092</v>
      </c>
      <c r="I184" s="237">
        <v>65661</v>
      </c>
      <c r="J184" s="237">
        <v>35907</v>
      </c>
      <c r="K184" s="237">
        <v>32540</v>
      </c>
      <c r="L184" s="237">
        <v>32263</v>
      </c>
      <c r="M184" s="237">
        <v>35649</v>
      </c>
      <c r="N184" s="237">
        <v>40640</v>
      </c>
      <c r="P184" s="195"/>
      <c r="Q184" s="195"/>
      <c r="R184" s="195"/>
      <c r="S184" s="197"/>
      <c r="T184" s="197"/>
      <c r="U184" s="197"/>
      <c r="V184" s="197"/>
      <c r="W184" s="197"/>
      <c r="X184" s="197"/>
      <c r="Y184" s="197"/>
      <c r="Z184" s="197"/>
      <c r="AA184" s="197"/>
      <c r="AB184" s="197"/>
      <c r="AD184" s="195"/>
      <c r="AE184" s="195"/>
      <c r="AF184" s="195"/>
      <c r="AG184" s="197"/>
      <c r="AH184" s="197"/>
      <c r="AI184" s="197"/>
      <c r="AJ184" s="197"/>
      <c r="AK184" s="197"/>
      <c r="AL184" s="197"/>
      <c r="AM184" s="197"/>
      <c r="AN184" s="197"/>
      <c r="AO184" s="197"/>
      <c r="AP184" s="197"/>
    </row>
    <row r="185" spans="1:42" ht="12.75">
      <c r="A185" s="235" t="s">
        <v>122</v>
      </c>
      <c r="B185" s="235" t="s">
        <v>181</v>
      </c>
      <c r="C185" s="235" t="s">
        <v>2</v>
      </c>
      <c r="D185" s="235" t="s">
        <v>238</v>
      </c>
      <c r="E185" s="237">
        <v>357312</v>
      </c>
      <c r="F185" s="237">
        <v>31024</v>
      </c>
      <c r="G185" s="237">
        <v>83655</v>
      </c>
      <c r="H185" s="237">
        <v>57440</v>
      </c>
      <c r="I185" s="237">
        <v>18307</v>
      </c>
      <c r="J185" s="237">
        <v>7908</v>
      </c>
      <c r="K185" s="237">
        <v>10414</v>
      </c>
      <c r="L185" s="237">
        <v>10020</v>
      </c>
      <c r="M185" s="237">
        <v>10100</v>
      </c>
      <c r="N185" s="237">
        <v>26906</v>
      </c>
      <c r="P185" s="195"/>
      <c r="Q185" s="195"/>
      <c r="R185" s="195"/>
      <c r="S185" s="197"/>
      <c r="T185" s="197"/>
      <c r="U185" s="197"/>
      <c r="V185" s="197"/>
      <c r="W185" s="197"/>
      <c r="X185" s="197"/>
      <c r="Y185" s="197"/>
      <c r="Z185" s="197"/>
      <c r="AA185" s="197"/>
      <c r="AB185" s="197"/>
      <c r="AD185" s="195"/>
      <c r="AE185" s="195"/>
      <c r="AF185" s="195"/>
      <c r="AG185" s="197"/>
      <c r="AH185" s="197"/>
      <c r="AI185" s="197"/>
      <c r="AJ185" s="197"/>
      <c r="AK185" s="197"/>
      <c r="AL185" s="197"/>
      <c r="AM185" s="197"/>
      <c r="AN185" s="197"/>
      <c r="AO185" s="197"/>
      <c r="AP185" s="197"/>
    </row>
    <row r="186" spans="1:42" ht="12.75">
      <c r="A186" s="235" t="s">
        <v>211</v>
      </c>
      <c r="B186" s="235" t="s">
        <v>179</v>
      </c>
      <c r="C186" s="235" t="s">
        <v>2</v>
      </c>
      <c r="D186" s="235" t="s">
        <v>238</v>
      </c>
      <c r="E186" s="236">
        <v>487053</v>
      </c>
      <c r="F186" s="236">
        <v>18670</v>
      </c>
      <c r="G186" s="236">
        <v>159686</v>
      </c>
      <c r="H186" s="236">
        <v>113866</v>
      </c>
      <c r="I186" s="236">
        <v>28147</v>
      </c>
      <c r="J186" s="236">
        <v>17673</v>
      </c>
      <c r="K186" s="236">
        <v>34083</v>
      </c>
      <c r="L186" s="236">
        <v>77872</v>
      </c>
      <c r="M186" s="236">
        <v>1730</v>
      </c>
      <c r="N186" s="236">
        <v>181</v>
      </c>
      <c r="P186" s="195"/>
      <c r="Q186" s="195"/>
      <c r="R186" s="195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D186" s="195"/>
      <c r="AE186" s="195"/>
      <c r="AF186" s="195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</row>
    <row r="187" spans="1:42" ht="12.75">
      <c r="A187" s="235" t="s">
        <v>211</v>
      </c>
      <c r="B187" s="235" t="s">
        <v>180</v>
      </c>
      <c r="C187" s="235" t="s">
        <v>2</v>
      </c>
      <c r="D187" s="235" t="s">
        <v>238</v>
      </c>
      <c r="E187" s="236">
        <v>487053</v>
      </c>
      <c r="F187" s="236">
        <v>18670</v>
      </c>
      <c r="G187" s="236">
        <v>159686</v>
      </c>
      <c r="H187" s="236">
        <v>113866</v>
      </c>
      <c r="I187" s="236">
        <v>28147</v>
      </c>
      <c r="J187" s="236">
        <v>17673</v>
      </c>
      <c r="K187" s="236">
        <v>34083</v>
      </c>
      <c r="L187" s="236">
        <v>77872</v>
      </c>
      <c r="M187" s="236">
        <v>1730</v>
      </c>
      <c r="N187" s="236">
        <v>181</v>
      </c>
      <c r="P187" s="195"/>
      <c r="Q187" s="195"/>
      <c r="R187" s="195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D187" s="195"/>
      <c r="AE187" s="195"/>
      <c r="AF187" s="195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</row>
    <row r="188" spans="1:42" ht="12.75">
      <c r="A188" s="235" t="s">
        <v>211</v>
      </c>
      <c r="B188" s="235" t="s">
        <v>182</v>
      </c>
      <c r="C188" s="235" t="s">
        <v>2</v>
      </c>
      <c r="D188" s="235" t="s">
        <v>238</v>
      </c>
      <c r="E188" s="237">
        <v>431407</v>
      </c>
      <c r="F188" s="237">
        <v>18670</v>
      </c>
      <c r="G188" s="237">
        <v>141318</v>
      </c>
      <c r="H188" s="237">
        <v>101187</v>
      </c>
      <c r="I188" s="237">
        <v>25256</v>
      </c>
      <c r="J188" s="237">
        <v>14875</v>
      </c>
      <c r="K188" s="237">
        <v>30251</v>
      </c>
      <c r="L188" s="237">
        <v>69263</v>
      </c>
      <c r="M188" s="237">
        <v>1515</v>
      </c>
      <c r="N188" s="237">
        <v>158</v>
      </c>
      <c r="P188" s="195"/>
      <c r="Q188" s="195"/>
      <c r="R188" s="195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D188" s="195"/>
      <c r="AE188" s="195"/>
      <c r="AF188" s="195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</row>
    <row r="189" spans="1:42" ht="12.75">
      <c r="A189" s="235" t="s">
        <v>211</v>
      </c>
      <c r="B189" s="235" t="s">
        <v>181</v>
      </c>
      <c r="C189" s="235" t="s">
        <v>2</v>
      </c>
      <c r="D189" s="235" t="s">
        <v>238</v>
      </c>
      <c r="E189" s="237">
        <v>316039</v>
      </c>
      <c r="F189" s="237">
        <v>9530</v>
      </c>
      <c r="G189" s="237">
        <v>98718</v>
      </c>
      <c r="H189" s="237">
        <v>76634</v>
      </c>
      <c r="I189" s="237">
        <v>15462</v>
      </c>
      <c r="J189" s="237">
        <v>6622</v>
      </c>
      <c r="K189" s="237">
        <v>20119</v>
      </c>
      <c r="L189" s="237">
        <v>55703</v>
      </c>
      <c r="M189" s="237">
        <v>737</v>
      </c>
      <c r="N189" s="237">
        <v>75</v>
      </c>
      <c r="P189" s="195"/>
      <c r="Q189" s="195"/>
      <c r="R189" s="195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D189" s="195"/>
      <c r="AE189" s="195"/>
      <c r="AF189" s="195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</row>
    <row r="190" spans="1:42" ht="12.75">
      <c r="A190" s="235" t="s">
        <v>212</v>
      </c>
      <c r="B190" s="235" t="s">
        <v>179</v>
      </c>
      <c r="C190" s="235" t="s">
        <v>2</v>
      </c>
      <c r="D190" s="235" t="s">
        <v>238</v>
      </c>
      <c r="E190" s="236">
        <v>599813</v>
      </c>
      <c r="F190" s="236">
        <v>25074</v>
      </c>
      <c r="G190" s="236">
        <v>229235</v>
      </c>
      <c r="H190" s="236">
        <v>128425</v>
      </c>
      <c r="I190" s="236">
        <v>70824</v>
      </c>
      <c r="J190" s="236">
        <v>29986</v>
      </c>
      <c r="K190" s="236">
        <v>47230</v>
      </c>
      <c r="L190" s="236">
        <v>79008</v>
      </c>
      <c r="M190" s="236">
        <v>1951</v>
      </c>
      <c r="N190" s="236">
        <v>236</v>
      </c>
      <c r="P190" s="195"/>
      <c r="Q190" s="195"/>
      <c r="R190" s="195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D190" s="195"/>
      <c r="AE190" s="195"/>
      <c r="AF190" s="195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</row>
    <row r="191" spans="1:42" ht="12.75">
      <c r="A191" s="235" t="s">
        <v>212</v>
      </c>
      <c r="B191" s="235" t="s">
        <v>180</v>
      </c>
      <c r="C191" s="235" t="s">
        <v>2</v>
      </c>
      <c r="D191" s="235" t="s">
        <v>238</v>
      </c>
      <c r="E191" s="236">
        <v>599813</v>
      </c>
      <c r="F191" s="236">
        <v>25074</v>
      </c>
      <c r="G191" s="236">
        <v>229235</v>
      </c>
      <c r="H191" s="236">
        <v>128425</v>
      </c>
      <c r="I191" s="236">
        <v>70824</v>
      </c>
      <c r="J191" s="236">
        <v>29986</v>
      </c>
      <c r="K191" s="236">
        <v>47230</v>
      </c>
      <c r="L191" s="236">
        <v>79008</v>
      </c>
      <c r="M191" s="236">
        <v>1951</v>
      </c>
      <c r="N191" s="236">
        <v>236</v>
      </c>
      <c r="P191" s="195"/>
      <c r="Q191" s="195"/>
      <c r="R191" s="195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D191" s="195"/>
      <c r="AE191" s="195"/>
      <c r="AF191" s="195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</row>
    <row r="192" spans="1:42" ht="12.75">
      <c r="A192" s="235" t="s">
        <v>212</v>
      </c>
      <c r="B192" s="235" t="s">
        <v>182</v>
      </c>
      <c r="C192" s="235" t="s">
        <v>2</v>
      </c>
      <c r="D192" s="235" t="s">
        <v>238</v>
      </c>
      <c r="E192" s="237">
        <v>515328</v>
      </c>
      <c r="F192" s="237">
        <v>25074</v>
      </c>
      <c r="G192" s="237">
        <v>180231</v>
      </c>
      <c r="H192" s="237">
        <v>115168</v>
      </c>
      <c r="I192" s="237">
        <v>43985</v>
      </c>
      <c r="J192" s="237">
        <v>21078</v>
      </c>
      <c r="K192" s="237">
        <v>34020</v>
      </c>
      <c r="L192" s="237">
        <v>78963</v>
      </c>
      <c r="M192" s="237">
        <v>1950</v>
      </c>
      <c r="N192" s="237">
        <v>235</v>
      </c>
      <c r="P192" s="195"/>
      <c r="Q192" s="195"/>
      <c r="R192" s="195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D192" s="195"/>
      <c r="AE192" s="195"/>
      <c r="AF192" s="195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</row>
    <row r="193" spans="1:42" ht="12.75">
      <c r="A193" s="235" t="s">
        <v>212</v>
      </c>
      <c r="B193" s="235" t="s">
        <v>181</v>
      </c>
      <c r="C193" s="235" t="s">
        <v>2</v>
      </c>
      <c r="D193" s="235" t="s">
        <v>238</v>
      </c>
      <c r="E193" s="237">
        <v>94625</v>
      </c>
      <c r="F193" s="237">
        <v>0</v>
      </c>
      <c r="G193" s="237">
        <v>33973</v>
      </c>
      <c r="H193" s="237">
        <v>21648</v>
      </c>
      <c r="I193" s="237">
        <v>5826</v>
      </c>
      <c r="J193" s="237">
        <v>6499</v>
      </c>
      <c r="K193" s="237">
        <v>11046</v>
      </c>
      <c r="L193" s="237">
        <v>10380</v>
      </c>
      <c r="M193" s="237">
        <v>199</v>
      </c>
      <c r="N193" s="237">
        <v>23</v>
      </c>
      <c r="P193" s="195"/>
      <c r="Q193" s="195"/>
      <c r="R193" s="195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D193" s="195"/>
      <c r="AE193" s="195"/>
      <c r="AF193" s="195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</row>
    <row r="194" spans="1:42" ht="12.75">
      <c r="A194" s="235" t="s">
        <v>125</v>
      </c>
      <c r="B194" s="235" t="s">
        <v>179</v>
      </c>
      <c r="C194" s="235" t="s">
        <v>2</v>
      </c>
      <c r="D194" s="235" t="s">
        <v>238</v>
      </c>
      <c r="E194" s="236">
        <v>835638</v>
      </c>
      <c r="F194" s="236">
        <v>30480</v>
      </c>
      <c r="G194" s="236">
        <v>317496</v>
      </c>
      <c r="H194" s="236">
        <v>122608</v>
      </c>
      <c r="I194" s="236">
        <v>166531</v>
      </c>
      <c r="J194" s="236">
        <v>28357</v>
      </c>
      <c r="K194" s="236">
        <v>22897</v>
      </c>
      <c r="L194" s="236">
        <v>22238</v>
      </c>
      <c r="M194" s="236">
        <v>45986</v>
      </c>
      <c r="N194" s="236">
        <v>31487</v>
      </c>
      <c r="P194" s="195"/>
      <c r="Q194" s="195"/>
      <c r="R194" s="195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D194" s="195"/>
      <c r="AE194" s="195"/>
      <c r="AF194" s="195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</row>
    <row r="195" spans="1:42" ht="12.75">
      <c r="A195" s="235" t="s">
        <v>125</v>
      </c>
      <c r="B195" s="235" t="s">
        <v>180</v>
      </c>
      <c r="C195" s="235" t="s">
        <v>2</v>
      </c>
      <c r="D195" s="235" t="s">
        <v>238</v>
      </c>
      <c r="E195" s="236">
        <v>835638</v>
      </c>
      <c r="F195" s="236">
        <v>30480</v>
      </c>
      <c r="G195" s="236">
        <v>317496</v>
      </c>
      <c r="H195" s="236">
        <v>122608</v>
      </c>
      <c r="I195" s="236">
        <v>166531</v>
      </c>
      <c r="J195" s="236">
        <v>28357</v>
      </c>
      <c r="K195" s="236">
        <v>22897</v>
      </c>
      <c r="L195" s="236">
        <v>22238</v>
      </c>
      <c r="M195" s="236">
        <v>45986</v>
      </c>
      <c r="N195" s="236">
        <v>31487</v>
      </c>
      <c r="P195" s="195"/>
      <c r="Q195" s="195"/>
      <c r="R195" s="195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D195" s="195"/>
      <c r="AE195" s="195"/>
      <c r="AF195" s="195"/>
      <c r="AG195" s="196"/>
      <c r="AH195" s="196"/>
      <c r="AI195" s="196"/>
      <c r="AJ195" s="196"/>
      <c r="AK195" s="196"/>
      <c r="AL195" s="196"/>
      <c r="AM195" s="196"/>
      <c r="AN195" s="196"/>
      <c r="AO195" s="196"/>
      <c r="AP195" s="196"/>
    </row>
    <row r="196" spans="1:42" ht="12.75">
      <c r="A196" s="235" t="s">
        <v>125</v>
      </c>
      <c r="B196" s="235" t="s">
        <v>182</v>
      </c>
      <c r="C196" s="235" t="s">
        <v>2</v>
      </c>
      <c r="D196" s="235" t="s">
        <v>238</v>
      </c>
      <c r="E196" s="237">
        <v>806090</v>
      </c>
      <c r="F196" s="237">
        <v>12454</v>
      </c>
      <c r="G196" s="237">
        <v>302080</v>
      </c>
      <c r="H196" s="237">
        <v>119491</v>
      </c>
      <c r="I196" s="237">
        <v>155947</v>
      </c>
      <c r="J196" s="237">
        <v>26642</v>
      </c>
      <c r="K196" s="237">
        <v>21942</v>
      </c>
      <c r="L196" s="237">
        <v>22058</v>
      </c>
      <c r="M196" s="237">
        <v>45986</v>
      </c>
      <c r="N196" s="237">
        <v>29505</v>
      </c>
      <c r="P196" s="195"/>
      <c r="Q196" s="195"/>
      <c r="R196" s="195"/>
      <c r="S196" s="197"/>
      <c r="T196" s="197"/>
      <c r="U196" s="197"/>
      <c r="V196" s="197"/>
      <c r="W196" s="197"/>
      <c r="X196" s="197"/>
      <c r="Y196" s="197"/>
      <c r="Z196" s="197"/>
      <c r="AA196" s="197"/>
      <c r="AB196" s="197"/>
      <c r="AD196" s="195"/>
      <c r="AE196" s="195"/>
      <c r="AF196" s="195"/>
      <c r="AG196" s="197"/>
      <c r="AH196" s="197"/>
      <c r="AI196" s="197"/>
      <c r="AJ196" s="197"/>
      <c r="AK196" s="197"/>
      <c r="AL196" s="197"/>
      <c r="AM196" s="197"/>
      <c r="AN196" s="197"/>
      <c r="AO196" s="197"/>
      <c r="AP196" s="197"/>
    </row>
    <row r="197" spans="1:42" ht="12.75">
      <c r="A197" s="235" t="s">
        <v>125</v>
      </c>
      <c r="B197" s="235" t="s">
        <v>181</v>
      </c>
      <c r="C197" s="235" t="s">
        <v>2</v>
      </c>
      <c r="D197" s="235" t="s">
        <v>238</v>
      </c>
      <c r="E197" s="237">
        <v>235090</v>
      </c>
      <c r="F197" s="237">
        <v>12454</v>
      </c>
      <c r="G197" s="237">
        <v>128155</v>
      </c>
      <c r="H197" s="237">
        <v>30268</v>
      </c>
      <c r="I197" s="237">
        <v>80988</v>
      </c>
      <c r="J197" s="237">
        <v>16899</v>
      </c>
      <c r="K197" s="237">
        <v>14034</v>
      </c>
      <c r="L197" s="237">
        <v>7935</v>
      </c>
      <c r="M197" s="237">
        <v>5581</v>
      </c>
      <c r="N197" s="237">
        <v>2718</v>
      </c>
      <c r="P197" s="195"/>
      <c r="Q197" s="195"/>
      <c r="R197" s="195"/>
      <c r="S197" s="197"/>
      <c r="T197" s="197"/>
      <c r="U197" s="197"/>
      <c r="V197" s="197"/>
      <c r="W197" s="197"/>
      <c r="X197" s="197"/>
      <c r="Y197" s="197"/>
      <c r="Z197" s="197"/>
      <c r="AA197" s="197"/>
      <c r="AB197" s="197"/>
      <c r="AD197" s="195"/>
      <c r="AE197" s="195"/>
      <c r="AF197" s="195"/>
      <c r="AG197" s="197"/>
      <c r="AH197" s="197"/>
      <c r="AI197" s="197"/>
      <c r="AJ197" s="197"/>
      <c r="AK197" s="197"/>
      <c r="AL197" s="197"/>
      <c r="AM197" s="197"/>
      <c r="AN197" s="197"/>
      <c r="AO197" s="197"/>
      <c r="AP197" s="197"/>
    </row>
    <row r="198" spans="1:42" ht="12.75">
      <c r="A198" s="235" t="s">
        <v>127</v>
      </c>
      <c r="B198" s="235" t="s">
        <v>179</v>
      </c>
      <c r="C198" s="235" t="s">
        <v>2</v>
      </c>
      <c r="D198" s="235" t="s">
        <v>238</v>
      </c>
      <c r="E198" s="236">
        <v>694653</v>
      </c>
      <c r="F198" s="236">
        <v>23782</v>
      </c>
      <c r="G198" s="236">
        <v>161466</v>
      </c>
      <c r="H198" s="236">
        <v>119375</v>
      </c>
      <c r="I198" s="236">
        <v>26151</v>
      </c>
      <c r="J198" s="236">
        <v>15940</v>
      </c>
      <c r="K198" s="236">
        <v>19256</v>
      </c>
      <c r="L198" s="236">
        <v>23338</v>
      </c>
      <c r="M198" s="236">
        <v>30947</v>
      </c>
      <c r="N198" s="236">
        <v>45834</v>
      </c>
      <c r="P198" s="195"/>
      <c r="Q198" s="195"/>
      <c r="R198" s="195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D198" s="195"/>
      <c r="AE198" s="195"/>
      <c r="AF198" s="195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</row>
    <row r="199" spans="1:42" ht="12.75">
      <c r="A199" s="235" t="s">
        <v>127</v>
      </c>
      <c r="B199" s="235" t="s">
        <v>180</v>
      </c>
      <c r="C199" s="235" t="s">
        <v>2</v>
      </c>
      <c r="D199" s="235" t="s">
        <v>238</v>
      </c>
      <c r="E199" s="236">
        <v>694653</v>
      </c>
      <c r="F199" s="236">
        <v>23782</v>
      </c>
      <c r="G199" s="236">
        <v>161466</v>
      </c>
      <c r="H199" s="236">
        <v>119375</v>
      </c>
      <c r="I199" s="236">
        <v>26151</v>
      </c>
      <c r="J199" s="236">
        <v>15940</v>
      </c>
      <c r="K199" s="236">
        <v>19256</v>
      </c>
      <c r="L199" s="236">
        <v>23338</v>
      </c>
      <c r="M199" s="236">
        <v>30947</v>
      </c>
      <c r="N199" s="236">
        <v>45834</v>
      </c>
      <c r="P199" s="195"/>
      <c r="Q199" s="195"/>
      <c r="R199" s="195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D199" s="195"/>
      <c r="AE199" s="195"/>
      <c r="AF199" s="195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</row>
    <row r="200" spans="1:42" ht="12.75">
      <c r="A200" s="235" t="s">
        <v>127</v>
      </c>
      <c r="B200" s="235" t="s">
        <v>182</v>
      </c>
      <c r="C200" s="235" t="s">
        <v>2</v>
      </c>
      <c r="D200" s="235" t="s">
        <v>238</v>
      </c>
      <c r="E200" s="237">
        <v>691388</v>
      </c>
      <c r="F200" s="237">
        <v>23782</v>
      </c>
      <c r="G200" s="237">
        <v>159262</v>
      </c>
      <c r="H200" s="237">
        <v>119375</v>
      </c>
      <c r="I200" s="237">
        <v>25009</v>
      </c>
      <c r="J200" s="237">
        <v>14878</v>
      </c>
      <c r="K200" s="237">
        <v>19256</v>
      </c>
      <c r="L200" s="237">
        <v>23338</v>
      </c>
      <c r="M200" s="237">
        <v>30947</v>
      </c>
      <c r="N200" s="237">
        <v>45834</v>
      </c>
      <c r="P200" s="195"/>
      <c r="Q200" s="195"/>
      <c r="R200" s="195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D200" s="195"/>
      <c r="AE200" s="195"/>
      <c r="AF200" s="195"/>
      <c r="AG200" s="197"/>
      <c r="AH200" s="197"/>
      <c r="AI200" s="197"/>
      <c r="AJ200" s="197"/>
      <c r="AK200" s="197"/>
      <c r="AL200" s="197"/>
      <c r="AM200" s="197"/>
      <c r="AN200" s="197"/>
      <c r="AO200" s="197"/>
      <c r="AP200" s="197"/>
    </row>
    <row r="201" spans="1:42" ht="12.75">
      <c r="A201" s="235" t="s">
        <v>127</v>
      </c>
      <c r="B201" s="235" t="s">
        <v>181</v>
      </c>
      <c r="C201" s="235" t="s">
        <v>2</v>
      </c>
      <c r="D201" s="235" t="s">
        <v>238</v>
      </c>
      <c r="E201" s="237">
        <v>257923</v>
      </c>
      <c r="F201" s="237">
        <v>11891</v>
      </c>
      <c r="G201" s="237">
        <v>49704</v>
      </c>
      <c r="H201" s="237">
        <v>46629</v>
      </c>
      <c r="I201" s="237">
        <v>2784</v>
      </c>
      <c r="J201" s="237">
        <v>291</v>
      </c>
      <c r="K201" s="237">
        <v>7107</v>
      </c>
      <c r="L201" s="237">
        <v>4340</v>
      </c>
      <c r="M201" s="237">
        <v>18070</v>
      </c>
      <c r="N201" s="237">
        <v>17112</v>
      </c>
      <c r="P201" s="195"/>
      <c r="Q201" s="195"/>
      <c r="R201" s="195"/>
      <c r="S201" s="197"/>
      <c r="T201" s="197"/>
      <c r="U201" s="197"/>
      <c r="V201" s="197"/>
      <c r="W201" s="197"/>
      <c r="X201" s="197"/>
      <c r="Y201" s="197"/>
      <c r="Z201" s="197"/>
      <c r="AA201" s="197"/>
      <c r="AB201" s="197"/>
      <c r="AD201" s="195"/>
      <c r="AE201" s="195"/>
      <c r="AF201" s="195"/>
      <c r="AG201" s="197"/>
      <c r="AH201" s="197"/>
      <c r="AI201" s="197"/>
      <c r="AJ201" s="197"/>
      <c r="AK201" s="197"/>
      <c r="AL201" s="197"/>
      <c r="AM201" s="197"/>
      <c r="AN201" s="197"/>
      <c r="AO201" s="197"/>
      <c r="AP201" s="197"/>
    </row>
    <row r="202" spans="1:42" ht="12.75">
      <c r="A202" s="235" t="s">
        <v>117</v>
      </c>
      <c r="B202" s="235" t="s">
        <v>179</v>
      </c>
      <c r="C202" s="235" t="s">
        <v>2</v>
      </c>
      <c r="D202" s="235" t="s">
        <v>238</v>
      </c>
      <c r="E202" s="236">
        <v>672064</v>
      </c>
      <c r="F202" s="236">
        <v>22238</v>
      </c>
      <c r="G202" s="236">
        <v>157478</v>
      </c>
      <c r="H202" s="236">
        <v>114305</v>
      </c>
      <c r="I202" s="236">
        <v>27623</v>
      </c>
      <c r="J202" s="236">
        <v>15550</v>
      </c>
      <c r="K202" s="236">
        <v>16894</v>
      </c>
      <c r="L202" s="236">
        <v>17699</v>
      </c>
      <c r="M202" s="236">
        <v>37264</v>
      </c>
      <c r="N202" s="236">
        <v>42448</v>
      </c>
      <c r="P202" s="195"/>
      <c r="Q202" s="195"/>
      <c r="R202" s="195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D202" s="195"/>
      <c r="AE202" s="195"/>
      <c r="AF202" s="195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</row>
    <row r="203" spans="1:42" ht="12.75">
      <c r="A203" s="235" t="s">
        <v>117</v>
      </c>
      <c r="B203" s="235" t="s">
        <v>180</v>
      </c>
      <c r="C203" s="235" t="s">
        <v>2</v>
      </c>
      <c r="D203" s="235" t="s">
        <v>238</v>
      </c>
      <c r="E203" s="236">
        <v>672064</v>
      </c>
      <c r="F203" s="236">
        <v>22238</v>
      </c>
      <c r="G203" s="236">
        <v>157478</v>
      </c>
      <c r="H203" s="236">
        <v>114305</v>
      </c>
      <c r="I203" s="236">
        <v>27623</v>
      </c>
      <c r="J203" s="236">
        <v>15550</v>
      </c>
      <c r="K203" s="236">
        <v>16894</v>
      </c>
      <c r="L203" s="236">
        <v>17699</v>
      </c>
      <c r="M203" s="236">
        <v>37264</v>
      </c>
      <c r="N203" s="236">
        <v>42448</v>
      </c>
      <c r="P203" s="195"/>
      <c r="Q203" s="195"/>
      <c r="R203" s="195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D203" s="195"/>
      <c r="AE203" s="195"/>
      <c r="AF203" s="195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</row>
    <row r="204" spans="1:42" ht="12.75">
      <c r="A204" s="235" t="s">
        <v>117</v>
      </c>
      <c r="B204" s="235" t="s">
        <v>182</v>
      </c>
      <c r="C204" s="235" t="s">
        <v>2</v>
      </c>
      <c r="D204" s="235" t="s">
        <v>238</v>
      </c>
      <c r="E204" s="237">
        <v>530661</v>
      </c>
      <c r="F204" s="237">
        <v>22238</v>
      </c>
      <c r="G204" s="237">
        <v>125043</v>
      </c>
      <c r="H204" s="237">
        <v>91649</v>
      </c>
      <c r="I204" s="237">
        <v>24467</v>
      </c>
      <c r="J204" s="237">
        <v>8927</v>
      </c>
      <c r="K204" s="237">
        <v>12622</v>
      </c>
      <c r="L204" s="237">
        <v>13370</v>
      </c>
      <c r="M204" s="237">
        <v>34346</v>
      </c>
      <c r="N204" s="237">
        <v>31311</v>
      </c>
      <c r="P204" s="195"/>
      <c r="Q204" s="195"/>
      <c r="R204" s="195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D204" s="195"/>
      <c r="AE204" s="195"/>
      <c r="AF204" s="195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</row>
    <row r="205" spans="1:42" ht="12.75">
      <c r="A205" s="235" t="s">
        <v>117</v>
      </c>
      <c r="B205" s="235" t="s">
        <v>181</v>
      </c>
      <c r="C205" s="235" t="s">
        <v>2</v>
      </c>
      <c r="D205" s="235" t="s">
        <v>238</v>
      </c>
      <c r="E205" s="237">
        <v>88168</v>
      </c>
      <c r="F205" s="237">
        <v>0</v>
      </c>
      <c r="G205" s="237">
        <v>20096</v>
      </c>
      <c r="H205" s="237">
        <v>12718</v>
      </c>
      <c r="I205" s="237">
        <v>6708</v>
      </c>
      <c r="J205" s="237">
        <v>670</v>
      </c>
      <c r="K205" s="237">
        <v>431</v>
      </c>
      <c r="L205" s="237">
        <v>437</v>
      </c>
      <c r="M205" s="237">
        <v>4842</v>
      </c>
      <c r="N205" s="237">
        <v>7008</v>
      </c>
      <c r="P205" s="195"/>
      <c r="Q205" s="195"/>
      <c r="R205" s="195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D205" s="195"/>
      <c r="AE205" s="195"/>
      <c r="AF205" s="195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</row>
    <row r="206" spans="1:42" ht="12.75">
      <c r="A206" s="235" t="s">
        <v>129</v>
      </c>
      <c r="B206" s="235" t="s">
        <v>179</v>
      </c>
      <c r="C206" s="235" t="s">
        <v>2</v>
      </c>
      <c r="D206" s="235" t="s">
        <v>238</v>
      </c>
      <c r="E206" s="236">
        <v>620327</v>
      </c>
      <c r="F206" s="236">
        <v>22898</v>
      </c>
      <c r="G206" s="236">
        <v>152644</v>
      </c>
      <c r="H206" s="236">
        <v>108441</v>
      </c>
      <c r="I206" s="236">
        <v>25714</v>
      </c>
      <c r="J206" s="236">
        <v>18489</v>
      </c>
      <c r="K206" s="236">
        <v>25709</v>
      </c>
      <c r="L206" s="236">
        <v>14600</v>
      </c>
      <c r="M206" s="236">
        <v>35827</v>
      </c>
      <c r="N206" s="236">
        <v>32305</v>
      </c>
      <c r="P206" s="195"/>
      <c r="Q206" s="195"/>
      <c r="R206" s="195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D206" s="195"/>
      <c r="AE206" s="195"/>
      <c r="AF206" s="195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</row>
    <row r="207" spans="1:42" ht="12.75">
      <c r="A207" s="235" t="s">
        <v>129</v>
      </c>
      <c r="B207" s="235" t="s">
        <v>180</v>
      </c>
      <c r="C207" s="235" t="s">
        <v>2</v>
      </c>
      <c r="D207" s="235" t="s">
        <v>238</v>
      </c>
      <c r="E207" s="236">
        <v>620327</v>
      </c>
      <c r="F207" s="236">
        <v>22898</v>
      </c>
      <c r="G207" s="236">
        <v>152644</v>
      </c>
      <c r="H207" s="236">
        <v>108441</v>
      </c>
      <c r="I207" s="236">
        <v>25714</v>
      </c>
      <c r="J207" s="236">
        <v>18489</v>
      </c>
      <c r="K207" s="236">
        <v>25709</v>
      </c>
      <c r="L207" s="236">
        <v>14600</v>
      </c>
      <c r="M207" s="236">
        <v>35827</v>
      </c>
      <c r="N207" s="236">
        <v>32305</v>
      </c>
      <c r="P207" s="195"/>
      <c r="Q207" s="195"/>
      <c r="R207" s="195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D207" s="195"/>
      <c r="AE207" s="195"/>
      <c r="AF207" s="195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</row>
    <row r="208" spans="1:42" ht="12.75">
      <c r="A208" s="235" t="s">
        <v>129</v>
      </c>
      <c r="B208" s="235" t="s">
        <v>182</v>
      </c>
      <c r="C208" s="235" t="s">
        <v>2</v>
      </c>
      <c r="D208" s="235" t="s">
        <v>238</v>
      </c>
      <c r="E208" s="237">
        <v>548841</v>
      </c>
      <c r="F208" s="237">
        <v>22898</v>
      </c>
      <c r="G208" s="237">
        <v>118441</v>
      </c>
      <c r="H208" s="237">
        <v>96263</v>
      </c>
      <c r="I208" s="237">
        <v>12586</v>
      </c>
      <c r="J208" s="237">
        <v>9592</v>
      </c>
      <c r="K208" s="237">
        <v>15887</v>
      </c>
      <c r="L208" s="237">
        <v>13052</v>
      </c>
      <c r="M208" s="237">
        <v>35774</v>
      </c>
      <c r="N208" s="237">
        <v>31550</v>
      </c>
      <c r="P208" s="195"/>
      <c r="Q208" s="195"/>
      <c r="R208" s="195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D208" s="195"/>
      <c r="AE208" s="195"/>
      <c r="AF208" s="195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</row>
    <row r="209" spans="1:42" ht="12.75">
      <c r="A209" s="235" t="s">
        <v>129</v>
      </c>
      <c r="B209" s="235" t="s">
        <v>181</v>
      </c>
      <c r="C209" s="235" t="s">
        <v>2</v>
      </c>
      <c r="D209" s="235" t="s">
        <v>238</v>
      </c>
      <c r="E209" s="237">
        <v>254005</v>
      </c>
      <c r="F209" s="237">
        <v>13957</v>
      </c>
      <c r="G209" s="237">
        <v>45559</v>
      </c>
      <c r="H209" s="237">
        <v>44891</v>
      </c>
      <c r="I209" s="237">
        <v>398</v>
      </c>
      <c r="J209" s="237">
        <v>270</v>
      </c>
      <c r="K209" s="237">
        <v>4116</v>
      </c>
      <c r="L209" s="237">
        <v>8520</v>
      </c>
      <c r="M209" s="237">
        <v>14993</v>
      </c>
      <c r="N209" s="237">
        <v>17262</v>
      </c>
      <c r="P209" s="195"/>
      <c r="Q209" s="195"/>
      <c r="R209" s="195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D209" s="195"/>
      <c r="AE209" s="195"/>
      <c r="AF209" s="195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</row>
    <row r="210" spans="1:42" ht="12.75">
      <c r="A210" s="235" t="s">
        <v>210</v>
      </c>
      <c r="B210" s="235" t="s">
        <v>179</v>
      </c>
      <c r="C210" s="235" t="s">
        <v>2</v>
      </c>
      <c r="D210" s="235" t="s">
        <v>238</v>
      </c>
      <c r="E210" s="236">
        <v>306108</v>
      </c>
      <c r="F210" s="236">
        <v>9592</v>
      </c>
      <c r="G210" s="236">
        <v>104417</v>
      </c>
      <c r="H210" s="236">
        <v>70099</v>
      </c>
      <c r="I210" s="236">
        <v>21712</v>
      </c>
      <c r="J210" s="236">
        <v>12606</v>
      </c>
      <c r="K210" s="236">
        <v>22673</v>
      </c>
      <c r="L210" s="236">
        <v>46206</v>
      </c>
      <c r="M210" s="236">
        <v>1081</v>
      </c>
      <c r="N210" s="236">
        <v>139</v>
      </c>
      <c r="P210" s="195"/>
      <c r="Q210" s="195"/>
      <c r="R210" s="195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D210" s="195"/>
      <c r="AE210" s="195"/>
      <c r="AF210" s="195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</row>
    <row r="211" spans="1:42" ht="12.75">
      <c r="A211" s="235" t="s">
        <v>210</v>
      </c>
      <c r="B211" s="235" t="s">
        <v>180</v>
      </c>
      <c r="C211" s="235" t="s">
        <v>2</v>
      </c>
      <c r="D211" s="235" t="s">
        <v>238</v>
      </c>
      <c r="E211" s="236">
        <v>306108</v>
      </c>
      <c r="F211" s="236">
        <v>9592</v>
      </c>
      <c r="G211" s="236">
        <v>104417</v>
      </c>
      <c r="H211" s="236">
        <v>70099</v>
      </c>
      <c r="I211" s="236">
        <v>21712</v>
      </c>
      <c r="J211" s="236">
        <v>12606</v>
      </c>
      <c r="K211" s="236">
        <v>22673</v>
      </c>
      <c r="L211" s="236">
        <v>46206</v>
      </c>
      <c r="M211" s="236">
        <v>1081</v>
      </c>
      <c r="N211" s="236">
        <v>139</v>
      </c>
      <c r="P211" s="195"/>
      <c r="Q211" s="195"/>
      <c r="R211" s="195"/>
      <c r="S211" s="196"/>
      <c r="T211" s="196"/>
      <c r="U211" s="196"/>
      <c r="V211" s="196"/>
      <c r="W211" s="196"/>
      <c r="X211" s="196"/>
      <c r="Y211" s="196"/>
      <c r="Z211" s="196"/>
      <c r="AA211" s="196"/>
      <c r="AB211" s="196"/>
      <c r="AD211" s="195"/>
      <c r="AE211" s="195"/>
      <c r="AF211" s="195"/>
      <c r="AG211" s="196"/>
      <c r="AH211" s="196"/>
      <c r="AI211" s="196"/>
      <c r="AJ211" s="196"/>
      <c r="AK211" s="196"/>
      <c r="AL211" s="196"/>
      <c r="AM211" s="196"/>
      <c r="AN211" s="196"/>
      <c r="AO211" s="196"/>
      <c r="AP211" s="196"/>
    </row>
    <row r="212" spans="1:42" ht="12.75">
      <c r="A212" s="235" t="s">
        <v>210</v>
      </c>
      <c r="B212" s="235" t="s">
        <v>182</v>
      </c>
      <c r="C212" s="235" t="s">
        <v>2</v>
      </c>
      <c r="D212" s="235" t="s">
        <v>238</v>
      </c>
      <c r="E212" s="237">
        <v>257246</v>
      </c>
      <c r="F212" s="237">
        <v>0</v>
      </c>
      <c r="G212" s="237">
        <v>80727</v>
      </c>
      <c r="H212" s="237">
        <v>60691</v>
      </c>
      <c r="I212" s="237">
        <v>13748</v>
      </c>
      <c r="J212" s="237">
        <v>6288</v>
      </c>
      <c r="K212" s="237">
        <v>16318</v>
      </c>
      <c r="L212" s="237">
        <v>43223</v>
      </c>
      <c r="M212" s="237">
        <v>1020</v>
      </c>
      <c r="N212" s="237">
        <v>130</v>
      </c>
      <c r="P212" s="195"/>
      <c r="Q212" s="195"/>
      <c r="R212" s="195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D212" s="195"/>
      <c r="AE212" s="195"/>
      <c r="AF212" s="195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</row>
    <row r="213" spans="1:42" ht="12.75">
      <c r="A213" s="235" t="s">
        <v>210</v>
      </c>
      <c r="B213" s="235" t="s">
        <v>181</v>
      </c>
      <c r="C213" s="235" t="s">
        <v>2</v>
      </c>
      <c r="D213" s="235" t="s">
        <v>238</v>
      </c>
      <c r="E213" s="237">
        <v>55862</v>
      </c>
      <c r="F213" s="237">
        <v>0</v>
      </c>
      <c r="G213" s="237">
        <v>23094</v>
      </c>
      <c r="H213" s="237">
        <v>12383</v>
      </c>
      <c r="I213" s="237">
        <v>10439</v>
      </c>
      <c r="J213" s="237">
        <v>272</v>
      </c>
      <c r="K213" s="237">
        <v>4854</v>
      </c>
      <c r="L213" s="237">
        <v>7354</v>
      </c>
      <c r="M213" s="237">
        <v>154</v>
      </c>
      <c r="N213" s="237">
        <v>21</v>
      </c>
      <c r="P213" s="195"/>
      <c r="Q213" s="195"/>
      <c r="R213" s="195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D213" s="195"/>
      <c r="AE213" s="195"/>
      <c r="AF213" s="195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</row>
    <row r="214" spans="1:42" ht="12.75">
      <c r="A214" s="235" t="s">
        <v>128</v>
      </c>
      <c r="B214" s="235" t="s">
        <v>179</v>
      </c>
      <c r="C214" s="235" t="s">
        <v>2</v>
      </c>
      <c r="D214" s="235" t="s">
        <v>238</v>
      </c>
      <c r="E214" s="236">
        <v>842691</v>
      </c>
      <c r="F214" s="236">
        <v>33901</v>
      </c>
      <c r="G214" s="236">
        <v>218233</v>
      </c>
      <c r="H214" s="236">
        <v>145694</v>
      </c>
      <c r="I214" s="236">
        <v>46339</v>
      </c>
      <c r="J214" s="236">
        <v>26200</v>
      </c>
      <c r="K214" s="236">
        <v>36437</v>
      </c>
      <c r="L214" s="236">
        <v>31305</v>
      </c>
      <c r="M214" s="236">
        <v>31034</v>
      </c>
      <c r="N214" s="236">
        <v>46918</v>
      </c>
      <c r="P214" s="195"/>
      <c r="Q214" s="195"/>
      <c r="R214" s="195"/>
      <c r="S214" s="196"/>
      <c r="T214" s="196"/>
      <c r="U214" s="196"/>
      <c r="V214" s="196"/>
      <c r="W214" s="196"/>
      <c r="X214" s="196"/>
      <c r="Y214" s="196"/>
      <c r="Z214" s="196"/>
      <c r="AA214" s="196"/>
      <c r="AB214" s="196"/>
      <c r="AD214" s="195"/>
      <c r="AE214" s="195"/>
      <c r="AF214" s="195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</row>
    <row r="215" spans="1:42" ht="12.75">
      <c r="A215" s="235" t="s">
        <v>128</v>
      </c>
      <c r="B215" s="235" t="s">
        <v>180</v>
      </c>
      <c r="C215" s="235" t="s">
        <v>2</v>
      </c>
      <c r="D215" s="235" t="s">
        <v>238</v>
      </c>
      <c r="E215" s="236">
        <v>842691</v>
      </c>
      <c r="F215" s="236">
        <v>33901</v>
      </c>
      <c r="G215" s="236">
        <v>218233</v>
      </c>
      <c r="H215" s="236">
        <v>145694</v>
      </c>
      <c r="I215" s="236">
        <v>46339</v>
      </c>
      <c r="J215" s="236">
        <v>26200</v>
      </c>
      <c r="K215" s="236">
        <v>36437</v>
      </c>
      <c r="L215" s="236">
        <v>31305</v>
      </c>
      <c r="M215" s="236">
        <v>31034</v>
      </c>
      <c r="N215" s="236">
        <v>46918</v>
      </c>
      <c r="P215" s="195"/>
      <c r="Q215" s="195"/>
      <c r="R215" s="195"/>
      <c r="S215" s="196"/>
      <c r="T215" s="196"/>
      <c r="U215" s="196"/>
      <c r="V215" s="196"/>
      <c r="W215" s="196"/>
      <c r="X215" s="196"/>
      <c r="Y215" s="196"/>
      <c r="Z215" s="196"/>
      <c r="AA215" s="196"/>
      <c r="AB215" s="196"/>
      <c r="AD215" s="195"/>
      <c r="AE215" s="195"/>
      <c r="AF215" s="195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</row>
    <row r="216" spans="1:42" ht="12.75">
      <c r="A216" s="235" t="s">
        <v>128</v>
      </c>
      <c r="B216" s="235" t="s">
        <v>182</v>
      </c>
      <c r="C216" s="235" t="s">
        <v>2</v>
      </c>
      <c r="D216" s="235" t="s">
        <v>238</v>
      </c>
      <c r="E216" s="237">
        <v>733096</v>
      </c>
      <c r="F216" s="237">
        <v>33900</v>
      </c>
      <c r="G216" s="237">
        <v>173157</v>
      </c>
      <c r="H216" s="237">
        <v>124976</v>
      </c>
      <c r="I216" s="237">
        <v>30114</v>
      </c>
      <c r="J216" s="237">
        <v>18067</v>
      </c>
      <c r="K216" s="237">
        <v>29717</v>
      </c>
      <c r="L216" s="237">
        <v>22023</v>
      </c>
      <c r="M216" s="237">
        <v>27148</v>
      </c>
      <c r="N216" s="237">
        <v>46088</v>
      </c>
      <c r="P216" s="195"/>
      <c r="Q216" s="195"/>
      <c r="R216" s="195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D216" s="195"/>
      <c r="AE216" s="195"/>
      <c r="AF216" s="195"/>
      <c r="AG216" s="197"/>
      <c r="AH216" s="197"/>
      <c r="AI216" s="197"/>
      <c r="AJ216" s="197"/>
      <c r="AK216" s="197"/>
      <c r="AL216" s="197"/>
      <c r="AM216" s="197"/>
      <c r="AN216" s="197"/>
      <c r="AO216" s="197"/>
      <c r="AP216" s="197"/>
    </row>
    <row r="217" spans="1:42" ht="12.75">
      <c r="A217" s="235" t="s">
        <v>128</v>
      </c>
      <c r="B217" s="235" t="s">
        <v>181</v>
      </c>
      <c r="C217" s="235" t="s">
        <v>2</v>
      </c>
      <c r="D217" s="235" t="s">
        <v>238</v>
      </c>
      <c r="E217" s="237">
        <v>198573</v>
      </c>
      <c r="F217" s="237">
        <v>1638</v>
      </c>
      <c r="G217" s="237">
        <v>52803</v>
      </c>
      <c r="H217" s="237">
        <v>37356</v>
      </c>
      <c r="I217" s="237">
        <v>9358</v>
      </c>
      <c r="J217" s="237">
        <v>6089</v>
      </c>
      <c r="K217" s="237">
        <v>9315</v>
      </c>
      <c r="L217" s="237">
        <v>11245</v>
      </c>
      <c r="M217" s="237">
        <v>8551</v>
      </c>
      <c r="N217" s="237">
        <v>8245</v>
      </c>
      <c r="P217" s="195"/>
      <c r="Q217" s="195"/>
      <c r="R217" s="195"/>
      <c r="S217" s="197"/>
      <c r="T217" s="197"/>
      <c r="U217" s="197"/>
      <c r="V217" s="197"/>
      <c r="W217" s="197"/>
      <c r="X217" s="197"/>
      <c r="Y217" s="197"/>
      <c r="Z217" s="197"/>
      <c r="AA217" s="197"/>
      <c r="AB217" s="197"/>
      <c r="AD217" s="195"/>
      <c r="AE217" s="195"/>
      <c r="AF217" s="195"/>
      <c r="AG217" s="197"/>
      <c r="AH217" s="197"/>
      <c r="AI217" s="197"/>
      <c r="AJ217" s="197"/>
      <c r="AK217" s="197"/>
      <c r="AL217" s="197"/>
      <c r="AM217" s="197"/>
      <c r="AN217" s="197"/>
      <c r="AO217" s="197"/>
      <c r="AP217" s="197"/>
    </row>
    <row r="218" spans="1:42" ht="12.75">
      <c r="A218" s="235" t="s">
        <v>208</v>
      </c>
      <c r="B218" s="235" t="s">
        <v>179</v>
      </c>
      <c r="C218" s="235" t="s">
        <v>2</v>
      </c>
      <c r="D218" s="235" t="s">
        <v>238</v>
      </c>
      <c r="E218" s="236">
        <v>294257</v>
      </c>
      <c r="F218" s="236">
        <v>9779</v>
      </c>
      <c r="G218" s="236">
        <v>99263</v>
      </c>
      <c r="H218" s="236">
        <v>65180</v>
      </c>
      <c r="I218" s="236">
        <v>20593</v>
      </c>
      <c r="J218" s="236">
        <v>13490</v>
      </c>
      <c r="K218" s="236">
        <v>16400</v>
      </c>
      <c r="L218" s="236">
        <v>46762</v>
      </c>
      <c r="M218" s="236">
        <v>1762</v>
      </c>
      <c r="N218" s="236">
        <v>256</v>
      </c>
      <c r="P218" s="195"/>
      <c r="Q218" s="195"/>
      <c r="R218" s="195"/>
      <c r="S218" s="196"/>
      <c r="T218" s="196"/>
      <c r="U218" s="196"/>
      <c r="V218" s="196"/>
      <c r="W218" s="196"/>
      <c r="X218" s="196"/>
      <c r="Y218" s="196"/>
      <c r="Z218" s="196"/>
      <c r="AA218" s="196"/>
      <c r="AB218" s="196"/>
      <c r="AD218" s="195"/>
      <c r="AE218" s="195"/>
      <c r="AF218" s="195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</row>
    <row r="219" spans="1:42" ht="12.75">
      <c r="A219" s="235" t="s">
        <v>208</v>
      </c>
      <c r="B219" s="235" t="s">
        <v>180</v>
      </c>
      <c r="C219" s="235" t="s">
        <v>2</v>
      </c>
      <c r="D219" s="235" t="s">
        <v>238</v>
      </c>
      <c r="E219" s="236">
        <v>294257</v>
      </c>
      <c r="F219" s="236">
        <v>9779</v>
      </c>
      <c r="G219" s="236">
        <v>99263</v>
      </c>
      <c r="H219" s="236">
        <v>65180</v>
      </c>
      <c r="I219" s="236">
        <v>20593</v>
      </c>
      <c r="J219" s="236">
        <v>13490</v>
      </c>
      <c r="K219" s="236">
        <v>16400</v>
      </c>
      <c r="L219" s="236">
        <v>46762</v>
      </c>
      <c r="M219" s="236">
        <v>1762</v>
      </c>
      <c r="N219" s="236">
        <v>256</v>
      </c>
      <c r="P219" s="195"/>
      <c r="Q219" s="195"/>
      <c r="R219" s="195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D219" s="195"/>
      <c r="AE219" s="195"/>
      <c r="AF219" s="195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</row>
    <row r="220" spans="1:42" ht="12.75">
      <c r="A220" s="235" t="s">
        <v>208</v>
      </c>
      <c r="B220" s="235" t="s">
        <v>182</v>
      </c>
      <c r="C220" s="235" t="s">
        <v>2</v>
      </c>
      <c r="D220" s="235" t="s">
        <v>238</v>
      </c>
      <c r="E220" s="237">
        <v>63060</v>
      </c>
      <c r="F220" s="237">
        <v>9779</v>
      </c>
      <c r="G220" s="237">
        <v>24811</v>
      </c>
      <c r="H220" s="237">
        <v>11744</v>
      </c>
      <c r="I220" s="237">
        <v>5148</v>
      </c>
      <c r="J220" s="237">
        <v>7919</v>
      </c>
      <c r="K220" s="237">
        <v>5117</v>
      </c>
      <c r="L220" s="237">
        <v>6491</v>
      </c>
      <c r="M220" s="237">
        <v>57</v>
      </c>
      <c r="N220" s="237">
        <v>79</v>
      </c>
      <c r="P220" s="195"/>
      <c r="Q220" s="195"/>
      <c r="R220" s="195"/>
      <c r="S220" s="197"/>
      <c r="T220" s="197"/>
      <c r="U220" s="197"/>
      <c r="V220" s="197"/>
      <c r="W220" s="197"/>
      <c r="X220" s="197"/>
      <c r="Y220" s="197"/>
      <c r="Z220" s="197"/>
      <c r="AA220" s="197"/>
      <c r="AB220" s="197"/>
      <c r="AD220" s="195"/>
      <c r="AE220" s="195"/>
      <c r="AF220" s="195"/>
      <c r="AG220" s="197"/>
      <c r="AH220" s="197"/>
      <c r="AI220" s="197"/>
      <c r="AJ220" s="197"/>
      <c r="AK220" s="197"/>
      <c r="AL220" s="197"/>
      <c r="AM220" s="197"/>
      <c r="AN220" s="197"/>
      <c r="AO220" s="197"/>
      <c r="AP220" s="197"/>
    </row>
    <row r="221" spans="1:42" ht="12.75">
      <c r="A221" s="235" t="s">
        <v>208</v>
      </c>
      <c r="B221" s="235" t="s">
        <v>181</v>
      </c>
      <c r="C221" s="235" t="s">
        <v>2</v>
      </c>
      <c r="D221" s="235" t="s">
        <v>238</v>
      </c>
      <c r="E221" s="237">
        <v>51419</v>
      </c>
      <c r="F221" s="237">
        <v>0</v>
      </c>
      <c r="G221" s="237">
        <v>17870</v>
      </c>
      <c r="H221" s="237">
        <v>10864</v>
      </c>
      <c r="I221" s="237">
        <v>2060</v>
      </c>
      <c r="J221" s="237">
        <v>4946</v>
      </c>
      <c r="K221" s="237">
        <v>4237</v>
      </c>
      <c r="L221" s="237">
        <v>6491</v>
      </c>
      <c r="M221" s="237">
        <v>24</v>
      </c>
      <c r="N221" s="237">
        <v>112</v>
      </c>
      <c r="P221" s="195"/>
      <c r="Q221" s="195"/>
      <c r="R221" s="195"/>
      <c r="S221" s="197"/>
      <c r="T221" s="197"/>
      <c r="U221" s="197"/>
      <c r="V221" s="197"/>
      <c r="W221" s="197"/>
      <c r="X221" s="197"/>
      <c r="Y221" s="197"/>
      <c r="Z221" s="197"/>
      <c r="AA221" s="197"/>
      <c r="AB221" s="197"/>
      <c r="AD221" s="195"/>
      <c r="AE221" s="195"/>
      <c r="AF221" s="195"/>
      <c r="AG221" s="197"/>
      <c r="AH221" s="197"/>
      <c r="AI221" s="197"/>
      <c r="AJ221" s="197"/>
      <c r="AK221" s="197"/>
      <c r="AL221" s="197"/>
      <c r="AM221" s="197"/>
      <c r="AN221" s="197"/>
      <c r="AO221" s="197"/>
      <c r="AP221" s="197"/>
    </row>
    <row r="222" spans="1:42" ht="12.75">
      <c r="A222" s="235" t="s">
        <v>124</v>
      </c>
      <c r="B222" s="235" t="s">
        <v>179</v>
      </c>
      <c r="C222" s="235" t="s">
        <v>2</v>
      </c>
      <c r="D222" s="235" t="s">
        <v>238</v>
      </c>
      <c r="E222" s="236">
        <v>405730</v>
      </c>
      <c r="F222" s="236">
        <v>12254</v>
      </c>
      <c r="G222" s="236">
        <v>94925</v>
      </c>
      <c r="H222" s="236">
        <v>65338</v>
      </c>
      <c r="I222" s="236">
        <v>18763</v>
      </c>
      <c r="J222" s="236">
        <v>10824</v>
      </c>
      <c r="K222" s="236">
        <v>13836</v>
      </c>
      <c r="L222" s="236">
        <v>8626</v>
      </c>
      <c r="M222" s="236">
        <v>14612</v>
      </c>
      <c r="N222" s="236">
        <v>28264</v>
      </c>
      <c r="P222" s="195"/>
      <c r="Q222" s="195"/>
      <c r="R222" s="195"/>
      <c r="S222" s="196"/>
      <c r="T222" s="196"/>
      <c r="U222" s="196"/>
      <c r="V222" s="196"/>
      <c r="W222" s="196"/>
      <c r="X222" s="196"/>
      <c r="Y222" s="196"/>
      <c r="Z222" s="196"/>
      <c r="AA222" s="196"/>
      <c r="AB222" s="196"/>
      <c r="AD222" s="195"/>
      <c r="AE222" s="195"/>
      <c r="AF222" s="195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</row>
    <row r="223" spans="1:42" ht="12.75">
      <c r="A223" s="235" t="s">
        <v>124</v>
      </c>
      <c r="B223" s="235" t="s">
        <v>180</v>
      </c>
      <c r="C223" s="235" t="s">
        <v>2</v>
      </c>
      <c r="D223" s="235" t="s">
        <v>238</v>
      </c>
      <c r="E223" s="236">
        <v>405730</v>
      </c>
      <c r="F223" s="236">
        <v>12254</v>
      </c>
      <c r="G223" s="236">
        <v>94925</v>
      </c>
      <c r="H223" s="236">
        <v>65338</v>
      </c>
      <c r="I223" s="236">
        <v>18763</v>
      </c>
      <c r="J223" s="236">
        <v>10824</v>
      </c>
      <c r="K223" s="236">
        <v>13836</v>
      </c>
      <c r="L223" s="236">
        <v>8626</v>
      </c>
      <c r="M223" s="236">
        <v>14612</v>
      </c>
      <c r="N223" s="236">
        <v>28264</v>
      </c>
      <c r="P223" s="195"/>
      <c r="Q223" s="195"/>
      <c r="R223" s="195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D223" s="195"/>
      <c r="AE223" s="195"/>
      <c r="AF223" s="195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</row>
    <row r="224" spans="1:42" ht="12.75">
      <c r="A224" s="235" t="s">
        <v>124</v>
      </c>
      <c r="B224" s="235" t="s">
        <v>182</v>
      </c>
      <c r="C224" s="235" t="s">
        <v>2</v>
      </c>
      <c r="D224" s="235" t="s">
        <v>238</v>
      </c>
      <c r="E224" s="237">
        <v>266814</v>
      </c>
      <c r="F224" s="237">
        <v>0</v>
      </c>
      <c r="G224" s="237">
        <v>50618</v>
      </c>
      <c r="H224" s="237">
        <v>38493</v>
      </c>
      <c r="I224" s="237">
        <v>9780</v>
      </c>
      <c r="J224" s="237">
        <v>2345</v>
      </c>
      <c r="K224" s="237">
        <v>2848</v>
      </c>
      <c r="L224" s="237">
        <v>4128</v>
      </c>
      <c r="M224" s="237">
        <v>6546</v>
      </c>
      <c r="N224" s="237">
        <v>24971</v>
      </c>
      <c r="P224" s="195"/>
      <c r="Q224" s="195"/>
      <c r="R224" s="195"/>
      <c r="S224" s="197"/>
      <c r="T224" s="197"/>
      <c r="U224" s="197"/>
      <c r="V224" s="197"/>
      <c r="W224" s="197"/>
      <c r="X224" s="197"/>
      <c r="Y224" s="197"/>
      <c r="Z224" s="197"/>
      <c r="AA224" s="197"/>
      <c r="AB224" s="197"/>
      <c r="AD224" s="195"/>
      <c r="AE224" s="195"/>
      <c r="AF224" s="195"/>
      <c r="AG224" s="197"/>
      <c r="AH224" s="197"/>
      <c r="AI224" s="197"/>
      <c r="AJ224" s="197"/>
      <c r="AK224" s="197"/>
      <c r="AL224" s="197"/>
      <c r="AM224" s="197"/>
      <c r="AN224" s="197"/>
      <c r="AO224" s="197"/>
      <c r="AP224" s="197"/>
    </row>
    <row r="225" spans="1:42" ht="12.75">
      <c r="A225" s="235" t="s">
        <v>124</v>
      </c>
      <c r="B225" s="235" t="s">
        <v>181</v>
      </c>
      <c r="C225" s="235" t="s">
        <v>2</v>
      </c>
      <c r="D225" s="235" t="s">
        <v>238</v>
      </c>
      <c r="E225" s="237">
        <v>107701</v>
      </c>
      <c r="F225" s="237">
        <v>0</v>
      </c>
      <c r="G225" s="237">
        <v>19505</v>
      </c>
      <c r="H225" s="237">
        <v>15413</v>
      </c>
      <c r="I225" s="237">
        <v>3626</v>
      </c>
      <c r="J225" s="237">
        <v>466</v>
      </c>
      <c r="K225" s="237">
        <v>44</v>
      </c>
      <c r="L225" s="237">
        <v>2043</v>
      </c>
      <c r="M225" s="237">
        <v>2991</v>
      </c>
      <c r="N225" s="237">
        <v>10335</v>
      </c>
      <c r="P225" s="195"/>
      <c r="Q225" s="195"/>
      <c r="R225" s="195"/>
      <c r="S225" s="197"/>
      <c r="T225" s="197"/>
      <c r="U225" s="197"/>
      <c r="V225" s="197"/>
      <c r="W225" s="197"/>
      <c r="X225" s="197"/>
      <c r="Y225" s="197"/>
      <c r="Z225" s="197"/>
      <c r="AA225" s="197"/>
      <c r="AB225" s="197"/>
      <c r="AD225" s="195"/>
      <c r="AE225" s="195"/>
      <c r="AF225" s="195"/>
      <c r="AG225" s="197"/>
      <c r="AH225" s="197"/>
      <c r="AI225" s="197"/>
      <c r="AJ225" s="197"/>
      <c r="AK225" s="197"/>
      <c r="AL225" s="197"/>
      <c r="AM225" s="197"/>
      <c r="AN225" s="197"/>
      <c r="AO225" s="197"/>
      <c r="AP225" s="197"/>
    </row>
    <row r="226" spans="1:42" ht="12.75">
      <c r="A226" s="235" t="s">
        <v>206</v>
      </c>
      <c r="B226" s="235" t="s">
        <v>179</v>
      </c>
      <c r="C226" s="235" t="s">
        <v>2</v>
      </c>
      <c r="D226" s="235" t="s">
        <v>238</v>
      </c>
      <c r="E226" s="236">
        <v>582583</v>
      </c>
      <c r="F226" s="236">
        <v>23340</v>
      </c>
      <c r="G226" s="236">
        <v>222881</v>
      </c>
      <c r="H226" s="236">
        <v>116917</v>
      </c>
      <c r="I226" s="236">
        <v>70544</v>
      </c>
      <c r="J226" s="236">
        <v>35420</v>
      </c>
      <c r="K226" s="236">
        <v>34963</v>
      </c>
      <c r="L226" s="236">
        <v>79612</v>
      </c>
      <c r="M226" s="236">
        <v>1684</v>
      </c>
      <c r="N226" s="236">
        <v>658</v>
      </c>
      <c r="P226" s="195"/>
      <c r="Q226" s="195"/>
      <c r="R226" s="195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D226" s="195"/>
      <c r="AE226" s="195"/>
      <c r="AF226" s="195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</row>
    <row r="227" spans="1:42" ht="12.75">
      <c r="A227" s="235" t="s">
        <v>206</v>
      </c>
      <c r="B227" s="235" t="s">
        <v>180</v>
      </c>
      <c r="C227" s="235" t="s">
        <v>2</v>
      </c>
      <c r="D227" s="235" t="s">
        <v>238</v>
      </c>
      <c r="E227" s="236">
        <v>582583</v>
      </c>
      <c r="F227" s="236">
        <v>23340</v>
      </c>
      <c r="G227" s="236">
        <v>222881</v>
      </c>
      <c r="H227" s="236">
        <v>116917</v>
      </c>
      <c r="I227" s="236">
        <v>70544</v>
      </c>
      <c r="J227" s="236">
        <v>35420</v>
      </c>
      <c r="K227" s="236">
        <v>34963</v>
      </c>
      <c r="L227" s="236">
        <v>79612</v>
      </c>
      <c r="M227" s="236">
        <v>1684</v>
      </c>
      <c r="N227" s="236">
        <v>658</v>
      </c>
      <c r="P227" s="195"/>
      <c r="Q227" s="195"/>
      <c r="R227" s="195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D227" s="195"/>
      <c r="AE227" s="195"/>
      <c r="AF227" s="195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</row>
    <row r="228" spans="1:42" ht="12.75">
      <c r="A228" s="235" t="s">
        <v>206</v>
      </c>
      <c r="B228" s="235" t="s">
        <v>182</v>
      </c>
      <c r="C228" s="235" t="s">
        <v>2</v>
      </c>
      <c r="D228" s="235" t="s">
        <v>238</v>
      </c>
      <c r="E228" s="237">
        <v>495560</v>
      </c>
      <c r="F228" s="237">
        <v>23340</v>
      </c>
      <c r="G228" s="237">
        <v>164106</v>
      </c>
      <c r="H228" s="237">
        <v>107955</v>
      </c>
      <c r="I228" s="237">
        <v>30731</v>
      </c>
      <c r="J228" s="237">
        <v>25420</v>
      </c>
      <c r="K228" s="237">
        <v>27439</v>
      </c>
      <c r="L228" s="237">
        <v>78215</v>
      </c>
      <c r="M228" s="237">
        <v>1654</v>
      </c>
      <c r="N228" s="237">
        <v>647</v>
      </c>
      <c r="P228" s="195"/>
      <c r="Q228" s="195"/>
      <c r="R228" s="195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D228" s="195"/>
      <c r="AE228" s="195"/>
      <c r="AF228" s="195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</row>
    <row r="229" spans="1:42" ht="12.75">
      <c r="A229" s="235" t="s">
        <v>206</v>
      </c>
      <c r="B229" s="235" t="s">
        <v>181</v>
      </c>
      <c r="C229" s="235" t="s">
        <v>2</v>
      </c>
      <c r="D229" s="235" t="s">
        <v>238</v>
      </c>
      <c r="E229" s="237">
        <v>119143</v>
      </c>
      <c r="F229" s="237">
        <v>6938</v>
      </c>
      <c r="G229" s="237">
        <v>40870</v>
      </c>
      <c r="H229" s="237">
        <v>23262</v>
      </c>
      <c r="I229" s="237">
        <v>11086</v>
      </c>
      <c r="J229" s="237">
        <v>6522</v>
      </c>
      <c r="K229" s="237">
        <v>9938</v>
      </c>
      <c r="L229" s="237">
        <v>12918</v>
      </c>
      <c r="M229" s="237">
        <v>276</v>
      </c>
      <c r="N229" s="237">
        <v>130</v>
      </c>
      <c r="P229" s="195"/>
      <c r="Q229" s="195"/>
      <c r="R229" s="195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D229" s="195"/>
      <c r="AE229" s="195"/>
      <c r="AF229" s="195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</row>
    <row r="230" spans="1:42" ht="12.75">
      <c r="A230" s="235" t="s">
        <v>207</v>
      </c>
      <c r="B230" s="235" t="s">
        <v>179</v>
      </c>
      <c r="C230" s="235" t="s">
        <v>2</v>
      </c>
      <c r="D230" s="235" t="s">
        <v>238</v>
      </c>
      <c r="E230" s="236">
        <v>859844</v>
      </c>
      <c r="F230" s="236">
        <v>35945</v>
      </c>
      <c r="G230" s="236">
        <v>289724</v>
      </c>
      <c r="H230" s="236">
        <v>193737</v>
      </c>
      <c r="I230" s="236">
        <v>60692</v>
      </c>
      <c r="J230" s="236">
        <v>35295</v>
      </c>
      <c r="K230" s="236">
        <v>50645</v>
      </c>
      <c r="L230" s="236">
        <v>139684</v>
      </c>
      <c r="M230" s="236">
        <v>2977</v>
      </c>
      <c r="N230" s="236">
        <v>431</v>
      </c>
      <c r="P230" s="195"/>
      <c r="Q230" s="195"/>
      <c r="R230" s="195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D230" s="195"/>
      <c r="AE230" s="195"/>
      <c r="AF230" s="195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</row>
    <row r="231" spans="1:42" ht="12.75">
      <c r="A231" s="235" t="s">
        <v>207</v>
      </c>
      <c r="B231" s="235" t="s">
        <v>180</v>
      </c>
      <c r="C231" s="235" t="s">
        <v>2</v>
      </c>
      <c r="D231" s="235" t="s">
        <v>238</v>
      </c>
      <c r="E231" s="236">
        <v>859844</v>
      </c>
      <c r="F231" s="236">
        <v>35945</v>
      </c>
      <c r="G231" s="236">
        <v>289724</v>
      </c>
      <c r="H231" s="236">
        <v>193737</v>
      </c>
      <c r="I231" s="236">
        <v>60692</v>
      </c>
      <c r="J231" s="236">
        <v>35295</v>
      </c>
      <c r="K231" s="236">
        <v>50645</v>
      </c>
      <c r="L231" s="236">
        <v>139684</v>
      </c>
      <c r="M231" s="236">
        <v>2977</v>
      </c>
      <c r="N231" s="236">
        <v>431</v>
      </c>
      <c r="P231" s="195"/>
      <c r="Q231" s="195"/>
      <c r="R231" s="195"/>
      <c r="S231" s="196"/>
      <c r="T231" s="196"/>
      <c r="U231" s="196"/>
      <c r="V231" s="196"/>
      <c r="W231" s="196"/>
      <c r="X231" s="196"/>
      <c r="Y231" s="196"/>
      <c r="Z231" s="196"/>
      <c r="AA231" s="196"/>
      <c r="AB231" s="196"/>
      <c r="AD231" s="195"/>
      <c r="AE231" s="195"/>
      <c r="AF231" s="195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</row>
    <row r="232" spans="1:42" ht="12.75">
      <c r="A232" s="235" t="s">
        <v>207</v>
      </c>
      <c r="B232" s="235" t="s">
        <v>182</v>
      </c>
      <c r="C232" s="235" t="s">
        <v>2</v>
      </c>
      <c r="D232" s="235" t="s">
        <v>238</v>
      </c>
      <c r="E232" s="237">
        <v>687514</v>
      </c>
      <c r="F232" s="237">
        <v>32290</v>
      </c>
      <c r="G232" s="237">
        <v>219300</v>
      </c>
      <c r="H232" s="237">
        <v>162992</v>
      </c>
      <c r="I232" s="237">
        <v>43120</v>
      </c>
      <c r="J232" s="237">
        <v>13188</v>
      </c>
      <c r="K232" s="237">
        <v>37681</v>
      </c>
      <c r="L232" s="237">
        <v>122327</v>
      </c>
      <c r="M232" s="237">
        <v>2607</v>
      </c>
      <c r="N232" s="237">
        <v>377</v>
      </c>
      <c r="P232" s="195"/>
      <c r="Q232" s="195"/>
      <c r="R232" s="195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D232" s="195"/>
      <c r="AE232" s="195"/>
      <c r="AF232" s="195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</row>
    <row r="233" spans="1:42" ht="12.75">
      <c r="A233" s="235" t="s">
        <v>207</v>
      </c>
      <c r="B233" s="235" t="s">
        <v>181</v>
      </c>
      <c r="C233" s="235" t="s">
        <v>2</v>
      </c>
      <c r="D233" s="235" t="s">
        <v>238</v>
      </c>
      <c r="E233" s="237">
        <v>257659</v>
      </c>
      <c r="F233" s="237">
        <v>5558</v>
      </c>
      <c r="G233" s="237">
        <v>92890</v>
      </c>
      <c r="H233" s="237">
        <v>50312</v>
      </c>
      <c r="I233" s="237">
        <v>19302</v>
      </c>
      <c r="J233" s="237">
        <v>23276</v>
      </c>
      <c r="K233" s="237">
        <v>10479</v>
      </c>
      <c r="L233" s="237">
        <v>38935</v>
      </c>
      <c r="M233" s="237">
        <v>796</v>
      </c>
      <c r="N233" s="237">
        <v>102</v>
      </c>
      <c r="P233" s="195"/>
      <c r="Q233" s="195"/>
      <c r="R233" s="195"/>
      <c r="S233" s="197"/>
      <c r="T233" s="197"/>
      <c r="U233" s="197"/>
      <c r="V233" s="197"/>
      <c r="W233" s="197"/>
      <c r="X233" s="197"/>
      <c r="Y233" s="197"/>
      <c r="Z233" s="197"/>
      <c r="AA233" s="197"/>
      <c r="AB233" s="197"/>
      <c r="AD233" s="195"/>
      <c r="AE233" s="195"/>
      <c r="AF233" s="195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</row>
    <row r="234" spans="1:42" ht="12.75">
      <c r="A234" s="235" t="s">
        <v>205</v>
      </c>
      <c r="B234" s="235" t="s">
        <v>179</v>
      </c>
      <c r="C234" s="235" t="s">
        <v>2</v>
      </c>
      <c r="D234" s="235" t="s">
        <v>238</v>
      </c>
      <c r="E234" s="236">
        <v>290860</v>
      </c>
      <c r="F234" s="236">
        <v>10817</v>
      </c>
      <c r="G234" s="236">
        <v>98472</v>
      </c>
      <c r="H234" s="236">
        <v>67975</v>
      </c>
      <c r="I234" s="236">
        <v>19123</v>
      </c>
      <c r="J234" s="236">
        <v>11374</v>
      </c>
      <c r="K234" s="236">
        <v>24176</v>
      </c>
      <c r="L234" s="236">
        <v>42737</v>
      </c>
      <c r="M234" s="236">
        <v>928</v>
      </c>
      <c r="N234" s="236">
        <v>134</v>
      </c>
      <c r="P234" s="195"/>
      <c r="Q234" s="195"/>
      <c r="R234" s="195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D234" s="195"/>
      <c r="AE234" s="195"/>
      <c r="AF234" s="195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</row>
    <row r="235" spans="1:42" ht="12.75">
      <c r="A235" s="235" t="s">
        <v>205</v>
      </c>
      <c r="B235" s="235" t="s">
        <v>180</v>
      </c>
      <c r="C235" s="235" t="s">
        <v>2</v>
      </c>
      <c r="D235" s="235" t="s">
        <v>238</v>
      </c>
      <c r="E235" s="236">
        <v>290860</v>
      </c>
      <c r="F235" s="236">
        <v>10817</v>
      </c>
      <c r="G235" s="236">
        <v>98472</v>
      </c>
      <c r="H235" s="236">
        <v>67975</v>
      </c>
      <c r="I235" s="236">
        <v>19123</v>
      </c>
      <c r="J235" s="236">
        <v>11374</v>
      </c>
      <c r="K235" s="236">
        <v>24176</v>
      </c>
      <c r="L235" s="236">
        <v>42737</v>
      </c>
      <c r="M235" s="236">
        <v>928</v>
      </c>
      <c r="N235" s="236">
        <v>134</v>
      </c>
      <c r="P235" s="195"/>
      <c r="Q235" s="195"/>
      <c r="R235" s="195"/>
      <c r="S235" s="196"/>
      <c r="T235" s="196"/>
      <c r="U235" s="196"/>
      <c r="V235" s="196"/>
      <c r="W235" s="196"/>
      <c r="X235" s="196"/>
      <c r="Y235" s="196"/>
      <c r="Z235" s="196"/>
      <c r="AA235" s="196"/>
      <c r="AB235" s="196"/>
      <c r="AD235" s="195"/>
      <c r="AE235" s="195"/>
      <c r="AF235" s="195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</row>
    <row r="236" spans="1:42" ht="12.75">
      <c r="A236" s="235" t="s">
        <v>205</v>
      </c>
      <c r="B236" s="235" t="s">
        <v>182</v>
      </c>
      <c r="C236" s="235" t="s">
        <v>2</v>
      </c>
      <c r="D236" s="235" t="s">
        <v>238</v>
      </c>
      <c r="E236" s="237">
        <v>290860</v>
      </c>
      <c r="F236" s="237">
        <v>0</v>
      </c>
      <c r="G236" s="237">
        <v>98472</v>
      </c>
      <c r="H236" s="237">
        <v>67975</v>
      </c>
      <c r="I236" s="237">
        <v>19123</v>
      </c>
      <c r="J236" s="237">
        <v>11374</v>
      </c>
      <c r="K236" s="237">
        <v>24176</v>
      </c>
      <c r="L236" s="237">
        <v>42737</v>
      </c>
      <c r="M236" s="237">
        <v>928</v>
      </c>
      <c r="N236" s="237">
        <v>134</v>
      </c>
      <c r="P236" s="195"/>
      <c r="Q236" s="195"/>
      <c r="R236" s="195"/>
      <c r="S236" s="197"/>
      <c r="T236" s="197"/>
      <c r="U236" s="197"/>
      <c r="V236" s="197"/>
      <c r="W236" s="197"/>
      <c r="X236" s="197"/>
      <c r="Y236" s="197"/>
      <c r="Z236" s="197"/>
      <c r="AA236" s="197"/>
      <c r="AB236" s="197"/>
      <c r="AD236" s="195"/>
      <c r="AE236" s="195"/>
      <c r="AF236" s="195"/>
      <c r="AG236" s="197"/>
      <c r="AH236" s="197"/>
      <c r="AI236" s="197"/>
      <c r="AJ236" s="197"/>
      <c r="AK236" s="197"/>
      <c r="AL236" s="197"/>
      <c r="AM236" s="197"/>
      <c r="AN236" s="197"/>
      <c r="AO236" s="197"/>
      <c r="AP236" s="197"/>
    </row>
    <row r="237" spans="1:42" ht="12.75">
      <c r="A237" s="235" t="s">
        <v>205</v>
      </c>
      <c r="B237" s="235" t="s">
        <v>181</v>
      </c>
      <c r="C237" s="235" t="s">
        <v>2</v>
      </c>
      <c r="D237" s="235" t="s">
        <v>238</v>
      </c>
      <c r="E237" s="237">
        <v>145430</v>
      </c>
      <c r="F237" s="237">
        <v>0</v>
      </c>
      <c r="G237" s="237">
        <v>53522</v>
      </c>
      <c r="H237" s="237">
        <v>35498</v>
      </c>
      <c r="I237" s="237">
        <v>12084</v>
      </c>
      <c r="J237" s="237">
        <v>5940</v>
      </c>
      <c r="K237" s="237">
        <v>20947</v>
      </c>
      <c r="L237" s="237">
        <v>14199</v>
      </c>
      <c r="M237" s="237">
        <v>308</v>
      </c>
      <c r="N237" s="237">
        <v>44</v>
      </c>
      <c r="P237" s="195"/>
      <c r="Q237" s="195"/>
      <c r="R237" s="195"/>
      <c r="S237" s="197"/>
      <c r="T237" s="197"/>
      <c r="U237" s="197"/>
      <c r="V237" s="197"/>
      <c r="W237" s="197"/>
      <c r="X237" s="197"/>
      <c r="Y237" s="197"/>
      <c r="Z237" s="197"/>
      <c r="AA237" s="197"/>
      <c r="AB237" s="197"/>
      <c r="AD237" s="195"/>
      <c r="AE237" s="195"/>
      <c r="AF237" s="195"/>
      <c r="AG237" s="197"/>
      <c r="AH237" s="197"/>
      <c r="AI237" s="197"/>
      <c r="AJ237" s="197"/>
      <c r="AK237" s="197"/>
      <c r="AL237" s="197"/>
      <c r="AM237" s="197"/>
      <c r="AN237" s="197"/>
      <c r="AO237" s="197"/>
      <c r="AP237" s="197"/>
    </row>
    <row r="238" spans="1:42" ht="12.75">
      <c r="A238" s="235" t="s">
        <v>115</v>
      </c>
      <c r="B238" s="235" t="s">
        <v>179</v>
      </c>
      <c r="C238" s="235" t="s">
        <v>184</v>
      </c>
      <c r="D238" s="235" t="s">
        <v>238</v>
      </c>
      <c r="E238" s="236">
        <v>457452</v>
      </c>
      <c r="F238" s="236">
        <v>14447</v>
      </c>
      <c r="G238" s="236">
        <v>201446</v>
      </c>
      <c r="H238" s="236">
        <v>79592</v>
      </c>
      <c r="I238" s="236">
        <v>79876</v>
      </c>
      <c r="J238" s="236">
        <v>41978</v>
      </c>
      <c r="K238" s="236">
        <v>39305</v>
      </c>
      <c r="L238" s="236">
        <v>26114</v>
      </c>
      <c r="M238" s="236">
        <v>14087</v>
      </c>
      <c r="N238" s="236">
        <v>86</v>
      </c>
      <c r="P238" s="195"/>
      <c r="Q238" s="195"/>
      <c r="R238" s="195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D238" s="195"/>
      <c r="AE238" s="195"/>
      <c r="AF238" s="195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</row>
    <row r="239" spans="1:42" ht="12.75">
      <c r="A239" s="235" t="s">
        <v>115</v>
      </c>
      <c r="B239" s="235" t="s">
        <v>180</v>
      </c>
      <c r="C239" s="235" t="s">
        <v>184</v>
      </c>
      <c r="D239" s="235" t="s">
        <v>238</v>
      </c>
      <c r="E239" s="236">
        <v>457452</v>
      </c>
      <c r="F239" s="236">
        <v>14447</v>
      </c>
      <c r="G239" s="236">
        <v>201446</v>
      </c>
      <c r="H239" s="236">
        <v>79592</v>
      </c>
      <c r="I239" s="236">
        <v>79876</v>
      </c>
      <c r="J239" s="236">
        <v>41978</v>
      </c>
      <c r="K239" s="236">
        <v>39305</v>
      </c>
      <c r="L239" s="236">
        <v>26114</v>
      </c>
      <c r="M239" s="236">
        <v>14087</v>
      </c>
      <c r="N239" s="236">
        <v>86</v>
      </c>
      <c r="P239" s="195"/>
      <c r="Q239" s="195"/>
      <c r="R239" s="195"/>
      <c r="S239" s="196"/>
      <c r="T239" s="196"/>
      <c r="U239" s="196"/>
      <c r="V239" s="196"/>
      <c r="W239" s="196"/>
      <c r="X239" s="196"/>
      <c r="Y239" s="196"/>
      <c r="Z239" s="196"/>
      <c r="AA239" s="196"/>
      <c r="AB239" s="196"/>
      <c r="AD239" s="195"/>
      <c r="AE239" s="195"/>
      <c r="AF239" s="195"/>
      <c r="AG239" s="196"/>
      <c r="AH239" s="196"/>
      <c r="AI239" s="196"/>
      <c r="AJ239" s="196"/>
      <c r="AK239" s="196"/>
      <c r="AL239" s="196"/>
      <c r="AM239" s="196"/>
      <c r="AN239" s="196"/>
      <c r="AO239" s="196"/>
      <c r="AP239" s="196"/>
    </row>
    <row r="240" spans="1:42" ht="12.75">
      <c r="A240" s="235" t="s">
        <v>115</v>
      </c>
      <c r="B240" s="235" t="s">
        <v>182</v>
      </c>
      <c r="C240" s="235" t="s">
        <v>184</v>
      </c>
      <c r="D240" s="235" t="s">
        <v>238</v>
      </c>
      <c r="E240" s="237">
        <v>380388</v>
      </c>
      <c r="F240" s="237">
        <v>0</v>
      </c>
      <c r="G240" s="237">
        <v>157299</v>
      </c>
      <c r="H240" s="237">
        <v>69212</v>
      </c>
      <c r="I240" s="237">
        <v>55555</v>
      </c>
      <c r="J240" s="237">
        <v>32532</v>
      </c>
      <c r="K240" s="237">
        <v>33305</v>
      </c>
      <c r="L240" s="237">
        <v>23787</v>
      </c>
      <c r="M240" s="237">
        <v>12040</v>
      </c>
      <c r="N240" s="237">
        <v>80</v>
      </c>
      <c r="P240" s="195"/>
      <c r="Q240" s="195"/>
      <c r="R240" s="195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D240" s="195"/>
      <c r="AE240" s="195"/>
      <c r="AF240" s="195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</row>
    <row r="241" spans="1:42" ht="12.75">
      <c r="A241" s="235" t="s">
        <v>115</v>
      </c>
      <c r="B241" s="235" t="s">
        <v>181</v>
      </c>
      <c r="C241" s="235" t="s">
        <v>184</v>
      </c>
      <c r="D241" s="235" t="s">
        <v>238</v>
      </c>
      <c r="E241" s="237">
        <v>220483</v>
      </c>
      <c r="F241" s="237">
        <v>0</v>
      </c>
      <c r="G241" s="237">
        <v>101640</v>
      </c>
      <c r="H241" s="237">
        <v>37864</v>
      </c>
      <c r="I241" s="237">
        <v>43027</v>
      </c>
      <c r="J241" s="237">
        <v>20749</v>
      </c>
      <c r="K241" s="237">
        <v>19769</v>
      </c>
      <c r="L241" s="237">
        <v>13847</v>
      </c>
      <c r="M241" s="237">
        <v>4235</v>
      </c>
      <c r="N241" s="237">
        <v>13</v>
      </c>
      <c r="P241" s="195"/>
      <c r="Q241" s="195"/>
      <c r="R241" s="195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D241" s="195"/>
      <c r="AE241" s="195"/>
      <c r="AF241" s="195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</row>
    <row r="242" spans="1:42" ht="12.75">
      <c r="A242" s="235" t="s">
        <v>116</v>
      </c>
      <c r="B242" s="235" t="s">
        <v>179</v>
      </c>
      <c r="C242" s="235" t="s">
        <v>184</v>
      </c>
      <c r="D242" s="235" t="s">
        <v>238</v>
      </c>
      <c r="E242" s="236">
        <v>394530</v>
      </c>
      <c r="F242" s="236">
        <v>12676</v>
      </c>
      <c r="G242" s="236">
        <v>156559</v>
      </c>
      <c r="H242" s="236">
        <v>78328</v>
      </c>
      <c r="I242" s="236">
        <v>47557</v>
      </c>
      <c r="J242" s="236">
        <v>30674</v>
      </c>
      <c r="K242" s="236">
        <v>39698</v>
      </c>
      <c r="L242" s="236">
        <v>27016</v>
      </c>
      <c r="M242" s="236">
        <v>11496</v>
      </c>
      <c r="N242" s="236">
        <v>118</v>
      </c>
      <c r="P242" s="195"/>
      <c r="Q242" s="195"/>
      <c r="R242" s="195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D242" s="195"/>
      <c r="AE242" s="195"/>
      <c r="AF242" s="195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</row>
    <row r="243" spans="1:42" ht="12.75">
      <c r="A243" s="235" t="s">
        <v>116</v>
      </c>
      <c r="B243" s="235" t="s">
        <v>180</v>
      </c>
      <c r="C243" s="235" t="s">
        <v>184</v>
      </c>
      <c r="D243" s="235" t="s">
        <v>238</v>
      </c>
      <c r="E243" s="236">
        <v>394530</v>
      </c>
      <c r="F243" s="236">
        <v>12676</v>
      </c>
      <c r="G243" s="236">
        <v>156559</v>
      </c>
      <c r="H243" s="236">
        <v>78328</v>
      </c>
      <c r="I243" s="236">
        <v>47557</v>
      </c>
      <c r="J243" s="236">
        <v>30674</v>
      </c>
      <c r="K243" s="236">
        <v>39698</v>
      </c>
      <c r="L243" s="236">
        <v>27016</v>
      </c>
      <c r="M243" s="236">
        <v>11496</v>
      </c>
      <c r="N243" s="236">
        <v>118</v>
      </c>
      <c r="P243" s="195"/>
      <c r="Q243" s="195"/>
      <c r="R243" s="195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D243" s="195"/>
      <c r="AE243" s="195"/>
      <c r="AF243" s="195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</row>
    <row r="244" spans="1:42" ht="12.75">
      <c r="A244" s="235" t="s">
        <v>116</v>
      </c>
      <c r="B244" s="235" t="s">
        <v>182</v>
      </c>
      <c r="C244" s="235" t="s">
        <v>184</v>
      </c>
      <c r="D244" s="235" t="s">
        <v>238</v>
      </c>
      <c r="E244" s="237">
        <v>394530</v>
      </c>
      <c r="F244" s="237">
        <v>12676</v>
      </c>
      <c r="G244" s="237">
        <v>156559</v>
      </c>
      <c r="H244" s="237">
        <v>78328</v>
      </c>
      <c r="I244" s="237">
        <v>47557</v>
      </c>
      <c r="J244" s="237">
        <v>30674</v>
      </c>
      <c r="K244" s="237">
        <v>39698</v>
      </c>
      <c r="L244" s="237">
        <v>27016</v>
      </c>
      <c r="M244" s="237">
        <v>11496</v>
      </c>
      <c r="N244" s="237">
        <v>118</v>
      </c>
      <c r="P244" s="195"/>
      <c r="Q244" s="195"/>
      <c r="R244" s="195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D244" s="195"/>
      <c r="AE244" s="195"/>
      <c r="AF244" s="195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</row>
    <row r="245" spans="1:42" ht="12.75">
      <c r="A245" s="235" t="s">
        <v>116</v>
      </c>
      <c r="B245" s="235" t="s">
        <v>181</v>
      </c>
      <c r="C245" s="235" t="s">
        <v>184</v>
      </c>
      <c r="D245" s="235" t="s">
        <v>238</v>
      </c>
      <c r="E245" s="237">
        <v>130174</v>
      </c>
      <c r="F245" s="237">
        <v>12676</v>
      </c>
      <c r="G245" s="237">
        <v>59872</v>
      </c>
      <c r="H245" s="237">
        <v>18710</v>
      </c>
      <c r="I245" s="237">
        <v>21312</v>
      </c>
      <c r="J245" s="237">
        <v>19850</v>
      </c>
      <c r="K245" s="237">
        <v>11233</v>
      </c>
      <c r="L245" s="237">
        <v>4707</v>
      </c>
      <c r="M245" s="237">
        <v>2705</v>
      </c>
      <c r="N245" s="237">
        <v>65</v>
      </c>
      <c r="P245" s="195"/>
      <c r="Q245" s="195"/>
      <c r="R245" s="195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D245" s="195"/>
      <c r="AE245" s="195"/>
      <c r="AF245" s="195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</row>
    <row r="246" spans="1:42" ht="12.75">
      <c r="A246" s="235" t="s">
        <v>1</v>
      </c>
      <c r="B246" s="235" t="s">
        <v>179</v>
      </c>
      <c r="C246" s="235" t="s">
        <v>184</v>
      </c>
      <c r="D246" s="235" t="s">
        <v>238</v>
      </c>
      <c r="E246" s="236">
        <v>411771</v>
      </c>
      <c r="F246" s="236">
        <v>18320</v>
      </c>
      <c r="G246" s="236">
        <v>184625</v>
      </c>
      <c r="H246" s="236">
        <v>69804</v>
      </c>
      <c r="I246" s="236">
        <v>77697</v>
      </c>
      <c r="J246" s="236">
        <v>37124</v>
      </c>
      <c r="K246" s="236">
        <v>34133</v>
      </c>
      <c r="L246" s="236">
        <v>21208</v>
      </c>
      <c r="M246" s="236">
        <v>14366</v>
      </c>
      <c r="N246" s="236">
        <v>97</v>
      </c>
      <c r="P246" s="195"/>
      <c r="Q246" s="195"/>
      <c r="R246" s="195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D246" s="195"/>
      <c r="AE246" s="195"/>
      <c r="AF246" s="195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</row>
    <row r="247" spans="1:42" ht="12.75">
      <c r="A247" s="235" t="s">
        <v>1</v>
      </c>
      <c r="B247" s="235" t="s">
        <v>180</v>
      </c>
      <c r="C247" s="235" t="s">
        <v>184</v>
      </c>
      <c r="D247" s="235" t="s">
        <v>238</v>
      </c>
      <c r="E247" s="236">
        <v>411771</v>
      </c>
      <c r="F247" s="236">
        <v>18320</v>
      </c>
      <c r="G247" s="236">
        <v>184625</v>
      </c>
      <c r="H247" s="236">
        <v>69804</v>
      </c>
      <c r="I247" s="236">
        <v>77697</v>
      </c>
      <c r="J247" s="236">
        <v>37124</v>
      </c>
      <c r="K247" s="236">
        <v>34133</v>
      </c>
      <c r="L247" s="236">
        <v>21208</v>
      </c>
      <c r="M247" s="236">
        <v>14366</v>
      </c>
      <c r="N247" s="236">
        <v>97</v>
      </c>
      <c r="P247" s="195"/>
      <c r="Q247" s="195"/>
      <c r="R247" s="195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D247" s="195"/>
      <c r="AE247" s="195"/>
      <c r="AF247" s="195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</row>
    <row r="248" spans="1:42" ht="12.75">
      <c r="A248" s="235" t="s">
        <v>1</v>
      </c>
      <c r="B248" s="235" t="s">
        <v>182</v>
      </c>
      <c r="C248" s="235" t="s">
        <v>184</v>
      </c>
      <c r="D248" s="235" t="s">
        <v>238</v>
      </c>
      <c r="E248" s="237">
        <v>302269</v>
      </c>
      <c r="F248" s="237">
        <v>18320</v>
      </c>
      <c r="G248" s="237">
        <v>112015</v>
      </c>
      <c r="H248" s="237">
        <v>59154</v>
      </c>
      <c r="I248" s="237">
        <v>31110</v>
      </c>
      <c r="J248" s="237">
        <v>21751</v>
      </c>
      <c r="K248" s="237">
        <v>28937</v>
      </c>
      <c r="L248" s="237">
        <v>17962</v>
      </c>
      <c r="M248" s="237">
        <v>12171</v>
      </c>
      <c r="N248" s="237">
        <v>84</v>
      </c>
      <c r="P248" s="195"/>
      <c r="Q248" s="195"/>
      <c r="R248" s="195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D248" s="195"/>
      <c r="AE248" s="195"/>
      <c r="AF248" s="195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</row>
    <row r="249" spans="1:42" ht="12.75">
      <c r="A249" s="235" t="s">
        <v>1</v>
      </c>
      <c r="B249" s="235" t="s">
        <v>181</v>
      </c>
      <c r="C249" s="235" t="s">
        <v>184</v>
      </c>
      <c r="D249" s="235" t="s">
        <v>238</v>
      </c>
      <c r="E249" s="237">
        <v>38223</v>
      </c>
      <c r="F249" s="237">
        <v>0</v>
      </c>
      <c r="G249" s="237">
        <v>16301</v>
      </c>
      <c r="H249" s="237">
        <v>5639</v>
      </c>
      <c r="I249" s="237">
        <v>5400</v>
      </c>
      <c r="J249" s="237">
        <v>5262</v>
      </c>
      <c r="K249" s="237">
        <v>1832</v>
      </c>
      <c r="L249" s="237">
        <v>2264</v>
      </c>
      <c r="M249" s="237">
        <v>1533</v>
      </c>
      <c r="N249" s="237">
        <v>10</v>
      </c>
      <c r="P249" s="195"/>
      <c r="Q249" s="195"/>
      <c r="R249" s="195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D249" s="195"/>
      <c r="AE249" s="195"/>
      <c r="AF249" s="195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</row>
    <row r="250" spans="1:42" ht="12.75">
      <c r="A250" s="235" t="s">
        <v>4</v>
      </c>
      <c r="B250" s="235" t="s">
        <v>179</v>
      </c>
      <c r="C250" s="235" t="s">
        <v>184</v>
      </c>
      <c r="D250" s="235" t="s">
        <v>238</v>
      </c>
      <c r="E250" s="236">
        <v>413951</v>
      </c>
      <c r="F250" s="236">
        <v>15650</v>
      </c>
      <c r="G250" s="236">
        <v>186532</v>
      </c>
      <c r="H250" s="236">
        <v>69738</v>
      </c>
      <c r="I250" s="236">
        <v>78013</v>
      </c>
      <c r="J250" s="236">
        <v>38781</v>
      </c>
      <c r="K250" s="236">
        <v>34716</v>
      </c>
      <c r="L250" s="236">
        <v>21348</v>
      </c>
      <c r="M250" s="236">
        <v>13568</v>
      </c>
      <c r="N250" s="236">
        <v>106</v>
      </c>
      <c r="P250" s="195"/>
      <c r="Q250" s="195"/>
      <c r="R250" s="195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D250" s="195"/>
      <c r="AE250" s="195"/>
      <c r="AF250" s="195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</row>
    <row r="251" spans="1:42" ht="12.75">
      <c r="A251" s="235" t="s">
        <v>4</v>
      </c>
      <c r="B251" s="235" t="s">
        <v>180</v>
      </c>
      <c r="C251" s="235" t="s">
        <v>184</v>
      </c>
      <c r="D251" s="235" t="s">
        <v>238</v>
      </c>
      <c r="E251" s="236">
        <v>413951</v>
      </c>
      <c r="F251" s="236">
        <v>15650</v>
      </c>
      <c r="G251" s="236">
        <v>186532</v>
      </c>
      <c r="H251" s="236">
        <v>69738</v>
      </c>
      <c r="I251" s="236">
        <v>78013</v>
      </c>
      <c r="J251" s="236">
        <v>38781</v>
      </c>
      <c r="K251" s="236">
        <v>34716</v>
      </c>
      <c r="L251" s="236">
        <v>21348</v>
      </c>
      <c r="M251" s="236">
        <v>13568</v>
      </c>
      <c r="N251" s="236">
        <v>106</v>
      </c>
      <c r="P251" s="195"/>
      <c r="Q251" s="195"/>
      <c r="R251" s="195"/>
      <c r="S251" s="196"/>
      <c r="T251" s="196"/>
      <c r="U251" s="196"/>
      <c r="V251" s="196"/>
      <c r="W251" s="196"/>
      <c r="X251" s="196"/>
      <c r="Y251" s="196"/>
      <c r="Z251" s="196"/>
      <c r="AA251" s="196"/>
      <c r="AB251" s="196"/>
      <c r="AD251" s="195"/>
      <c r="AE251" s="195"/>
      <c r="AF251" s="195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</row>
    <row r="252" spans="1:42" ht="12.75">
      <c r="A252" s="235" t="s">
        <v>4</v>
      </c>
      <c r="B252" s="235" t="s">
        <v>182</v>
      </c>
      <c r="C252" s="235" t="s">
        <v>184</v>
      </c>
      <c r="D252" s="235" t="s">
        <v>238</v>
      </c>
      <c r="E252" s="237">
        <v>385034</v>
      </c>
      <c r="F252" s="237">
        <v>6617</v>
      </c>
      <c r="G252" s="237">
        <v>170652</v>
      </c>
      <c r="H252" s="237">
        <v>63506</v>
      </c>
      <c r="I252" s="237">
        <v>71232</v>
      </c>
      <c r="J252" s="237">
        <v>35914</v>
      </c>
      <c r="K252" s="237">
        <v>30769</v>
      </c>
      <c r="L252" s="237">
        <v>19786</v>
      </c>
      <c r="M252" s="237">
        <v>12850</v>
      </c>
      <c r="N252" s="237">
        <v>101</v>
      </c>
      <c r="P252" s="195"/>
      <c r="Q252" s="195"/>
      <c r="R252" s="195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D252" s="195"/>
      <c r="AE252" s="195"/>
      <c r="AF252" s="195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</row>
    <row r="253" spans="1:42" ht="12.75">
      <c r="A253" s="235" t="s">
        <v>4</v>
      </c>
      <c r="B253" s="235" t="s">
        <v>181</v>
      </c>
      <c r="C253" s="235" t="s">
        <v>184</v>
      </c>
      <c r="D253" s="235" t="s">
        <v>238</v>
      </c>
      <c r="E253" s="237">
        <v>84658</v>
      </c>
      <c r="F253" s="237">
        <v>6617</v>
      </c>
      <c r="G253" s="237">
        <v>27178</v>
      </c>
      <c r="H253" s="237">
        <v>16993</v>
      </c>
      <c r="I253" s="237">
        <v>6020</v>
      </c>
      <c r="J253" s="237">
        <v>4165</v>
      </c>
      <c r="K253" s="237">
        <v>5379</v>
      </c>
      <c r="L253" s="237">
        <v>6042</v>
      </c>
      <c r="M253" s="237">
        <v>5529</v>
      </c>
      <c r="N253" s="237">
        <v>43</v>
      </c>
      <c r="P253" s="195"/>
      <c r="Q253" s="195"/>
      <c r="R253" s="195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D253" s="195"/>
      <c r="AE253" s="195"/>
      <c r="AF253" s="195"/>
      <c r="AG253" s="197"/>
      <c r="AH253" s="197"/>
      <c r="AI253" s="197"/>
      <c r="AJ253" s="197"/>
      <c r="AK253" s="197"/>
      <c r="AL253" s="197"/>
      <c r="AM253" s="197"/>
      <c r="AN253" s="197"/>
      <c r="AO253" s="197"/>
      <c r="AP253" s="197"/>
    </row>
    <row r="254" spans="1:42" ht="12.75">
      <c r="A254" s="235" t="s">
        <v>5</v>
      </c>
      <c r="B254" s="235" t="s">
        <v>179</v>
      </c>
      <c r="C254" s="235" t="s">
        <v>184</v>
      </c>
      <c r="D254" s="235" t="s">
        <v>238</v>
      </c>
      <c r="E254" s="236">
        <v>211591</v>
      </c>
      <c r="F254" s="236">
        <v>7373</v>
      </c>
      <c r="G254" s="236">
        <v>84225</v>
      </c>
      <c r="H254" s="236">
        <v>40108</v>
      </c>
      <c r="I254" s="236">
        <v>27515</v>
      </c>
      <c r="J254" s="236">
        <v>16602</v>
      </c>
      <c r="K254" s="236">
        <v>18307</v>
      </c>
      <c r="L254" s="236">
        <v>13235</v>
      </c>
      <c r="M254" s="236">
        <v>8500</v>
      </c>
      <c r="N254" s="236">
        <v>66</v>
      </c>
      <c r="P254" s="195"/>
      <c r="Q254" s="195"/>
      <c r="R254" s="195"/>
      <c r="S254" s="196"/>
      <c r="T254" s="196"/>
      <c r="U254" s="196"/>
      <c r="V254" s="196"/>
      <c r="W254" s="196"/>
      <c r="X254" s="196"/>
      <c r="Y254" s="196"/>
      <c r="Z254" s="196"/>
      <c r="AA254" s="196"/>
      <c r="AB254" s="196"/>
      <c r="AD254" s="195"/>
      <c r="AE254" s="195"/>
      <c r="AF254" s="195"/>
      <c r="AG254" s="196"/>
      <c r="AH254" s="196"/>
      <c r="AI254" s="196"/>
      <c r="AJ254" s="196"/>
      <c r="AK254" s="196"/>
      <c r="AL254" s="196"/>
      <c r="AM254" s="196"/>
      <c r="AN254" s="196"/>
      <c r="AO254" s="196"/>
      <c r="AP254" s="196"/>
    </row>
    <row r="255" spans="1:42" ht="12.75">
      <c r="A255" s="235" t="s">
        <v>5</v>
      </c>
      <c r="B255" s="235" t="s">
        <v>180</v>
      </c>
      <c r="C255" s="235" t="s">
        <v>184</v>
      </c>
      <c r="D255" s="235" t="s">
        <v>238</v>
      </c>
      <c r="E255" s="236">
        <v>211591</v>
      </c>
      <c r="F255" s="236">
        <v>7373</v>
      </c>
      <c r="G255" s="236">
        <v>84225</v>
      </c>
      <c r="H255" s="236">
        <v>40108</v>
      </c>
      <c r="I255" s="236">
        <v>27515</v>
      </c>
      <c r="J255" s="236">
        <v>16602</v>
      </c>
      <c r="K255" s="236">
        <v>18307</v>
      </c>
      <c r="L255" s="236">
        <v>13235</v>
      </c>
      <c r="M255" s="236">
        <v>8500</v>
      </c>
      <c r="N255" s="236">
        <v>66</v>
      </c>
      <c r="P255" s="195"/>
      <c r="Q255" s="195"/>
      <c r="R255" s="195"/>
      <c r="S255" s="196"/>
      <c r="T255" s="196"/>
      <c r="U255" s="196"/>
      <c r="V255" s="196"/>
      <c r="W255" s="196"/>
      <c r="X255" s="196"/>
      <c r="Y255" s="196"/>
      <c r="Z255" s="196"/>
      <c r="AA255" s="196"/>
      <c r="AB255" s="196"/>
      <c r="AD255" s="195"/>
      <c r="AE255" s="195"/>
      <c r="AF255" s="195"/>
      <c r="AG255" s="196"/>
      <c r="AH255" s="196"/>
      <c r="AI255" s="196"/>
      <c r="AJ255" s="196"/>
      <c r="AK255" s="196"/>
      <c r="AL255" s="196"/>
      <c r="AM255" s="196"/>
      <c r="AN255" s="196"/>
      <c r="AO255" s="196"/>
      <c r="AP255" s="196"/>
    </row>
    <row r="256" spans="1:42" ht="12.75">
      <c r="A256" s="235" t="s">
        <v>5</v>
      </c>
      <c r="B256" s="235" t="s">
        <v>182</v>
      </c>
      <c r="C256" s="235" t="s">
        <v>184</v>
      </c>
      <c r="D256" s="235" t="s">
        <v>238</v>
      </c>
      <c r="E256" s="237">
        <v>196327</v>
      </c>
      <c r="F256" s="237">
        <v>5324</v>
      </c>
      <c r="G256" s="237">
        <v>70265</v>
      </c>
      <c r="H256" s="237">
        <v>40108</v>
      </c>
      <c r="I256" s="237">
        <v>14860</v>
      </c>
      <c r="J256" s="237">
        <v>15297</v>
      </c>
      <c r="K256" s="237">
        <v>18307</v>
      </c>
      <c r="L256" s="237">
        <v>13235</v>
      </c>
      <c r="M256" s="237">
        <v>8500</v>
      </c>
      <c r="N256" s="237">
        <v>66</v>
      </c>
      <c r="P256" s="195"/>
      <c r="Q256" s="195"/>
      <c r="R256" s="195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D256" s="195"/>
      <c r="AE256" s="195"/>
      <c r="AF256" s="195"/>
      <c r="AG256" s="197"/>
      <c r="AH256" s="197"/>
      <c r="AI256" s="197"/>
      <c r="AJ256" s="197"/>
      <c r="AK256" s="197"/>
      <c r="AL256" s="197"/>
      <c r="AM256" s="197"/>
      <c r="AN256" s="197"/>
      <c r="AO256" s="197"/>
      <c r="AP256" s="197"/>
    </row>
    <row r="257" spans="1:42" ht="12.75">
      <c r="A257" s="235" t="s">
        <v>5</v>
      </c>
      <c r="B257" s="235" t="s">
        <v>181</v>
      </c>
      <c r="C257" s="235" t="s">
        <v>184</v>
      </c>
      <c r="D257" s="235" t="s">
        <v>238</v>
      </c>
      <c r="E257" s="237">
        <v>56737</v>
      </c>
      <c r="F257" s="237">
        <v>0</v>
      </c>
      <c r="G257" s="237">
        <v>24221</v>
      </c>
      <c r="H257" s="237">
        <v>12641</v>
      </c>
      <c r="I257" s="237">
        <v>6236</v>
      </c>
      <c r="J257" s="237">
        <v>5344</v>
      </c>
      <c r="K257" s="237">
        <v>11105</v>
      </c>
      <c r="L257" s="237">
        <v>1185</v>
      </c>
      <c r="M257" s="237">
        <v>349</v>
      </c>
      <c r="N257" s="237">
        <v>2</v>
      </c>
      <c r="P257" s="195"/>
      <c r="Q257" s="195"/>
      <c r="R257" s="195"/>
      <c r="S257" s="197"/>
      <c r="T257" s="197"/>
      <c r="U257" s="197"/>
      <c r="V257" s="197"/>
      <c r="W257" s="197"/>
      <c r="X257" s="197"/>
      <c r="Y257" s="197"/>
      <c r="Z257" s="197"/>
      <c r="AA257" s="197"/>
      <c r="AB257" s="197"/>
      <c r="AD257" s="195"/>
      <c r="AE257" s="195"/>
      <c r="AF257" s="195"/>
      <c r="AG257" s="197"/>
      <c r="AH257" s="197"/>
      <c r="AI257" s="197"/>
      <c r="AJ257" s="197"/>
      <c r="AK257" s="197"/>
      <c r="AL257" s="197"/>
      <c r="AM257" s="197"/>
      <c r="AN257" s="197"/>
      <c r="AO257" s="197"/>
      <c r="AP257" s="197"/>
    </row>
    <row r="258" spans="1:42" ht="12.75">
      <c r="A258" s="235" t="s">
        <v>120</v>
      </c>
      <c r="B258" s="235" t="s">
        <v>179</v>
      </c>
      <c r="C258" s="235" t="s">
        <v>184</v>
      </c>
      <c r="D258" s="235" t="s">
        <v>238</v>
      </c>
      <c r="E258" s="236">
        <v>605325</v>
      </c>
      <c r="F258" s="236">
        <v>24893</v>
      </c>
      <c r="G258" s="236">
        <v>251914</v>
      </c>
      <c r="H258" s="236">
        <v>111775</v>
      </c>
      <c r="I258" s="236">
        <v>89147</v>
      </c>
      <c r="J258" s="236">
        <v>50992</v>
      </c>
      <c r="K258" s="236">
        <v>54329</v>
      </c>
      <c r="L258" s="236">
        <v>36730</v>
      </c>
      <c r="M258" s="236">
        <v>20543</v>
      </c>
      <c r="N258" s="236">
        <v>173</v>
      </c>
      <c r="P258" s="195"/>
      <c r="Q258" s="195"/>
      <c r="R258" s="195"/>
      <c r="S258" s="196"/>
      <c r="T258" s="196"/>
      <c r="U258" s="196"/>
      <c r="V258" s="196"/>
      <c r="W258" s="196"/>
      <c r="X258" s="196"/>
      <c r="Y258" s="196"/>
      <c r="Z258" s="196"/>
      <c r="AA258" s="196"/>
      <c r="AB258" s="196"/>
      <c r="AD258" s="195"/>
      <c r="AE258" s="195"/>
      <c r="AF258" s="195"/>
      <c r="AG258" s="196"/>
      <c r="AH258" s="196"/>
      <c r="AI258" s="196"/>
      <c r="AJ258" s="196"/>
      <c r="AK258" s="196"/>
      <c r="AL258" s="196"/>
      <c r="AM258" s="196"/>
      <c r="AN258" s="196"/>
      <c r="AO258" s="196"/>
      <c r="AP258" s="196"/>
    </row>
    <row r="259" spans="1:42" ht="12.75">
      <c r="A259" s="235" t="s">
        <v>120</v>
      </c>
      <c r="B259" s="235" t="s">
        <v>180</v>
      </c>
      <c r="C259" s="235" t="s">
        <v>184</v>
      </c>
      <c r="D259" s="235" t="s">
        <v>238</v>
      </c>
      <c r="E259" s="236">
        <v>605325</v>
      </c>
      <c r="F259" s="236">
        <v>24893</v>
      </c>
      <c r="G259" s="236">
        <v>251914</v>
      </c>
      <c r="H259" s="236">
        <v>111775</v>
      </c>
      <c r="I259" s="236">
        <v>89147</v>
      </c>
      <c r="J259" s="236">
        <v>50992</v>
      </c>
      <c r="K259" s="236">
        <v>54329</v>
      </c>
      <c r="L259" s="236">
        <v>36730</v>
      </c>
      <c r="M259" s="236">
        <v>20543</v>
      </c>
      <c r="N259" s="236">
        <v>173</v>
      </c>
      <c r="P259" s="195"/>
      <c r="Q259" s="195"/>
      <c r="R259" s="195"/>
      <c r="S259" s="196"/>
      <c r="T259" s="196"/>
      <c r="U259" s="196"/>
      <c r="V259" s="196"/>
      <c r="W259" s="196"/>
      <c r="X259" s="196"/>
      <c r="Y259" s="196"/>
      <c r="Z259" s="196"/>
      <c r="AA259" s="196"/>
      <c r="AB259" s="196"/>
      <c r="AD259" s="195"/>
      <c r="AE259" s="195"/>
      <c r="AF259" s="195"/>
      <c r="AG259" s="196"/>
      <c r="AH259" s="196"/>
      <c r="AI259" s="196"/>
      <c r="AJ259" s="196"/>
      <c r="AK259" s="196"/>
      <c r="AL259" s="196"/>
      <c r="AM259" s="196"/>
      <c r="AN259" s="196"/>
      <c r="AO259" s="196"/>
      <c r="AP259" s="196"/>
    </row>
    <row r="260" spans="1:42" ht="12.75">
      <c r="A260" s="235" t="s">
        <v>120</v>
      </c>
      <c r="B260" s="235" t="s">
        <v>182</v>
      </c>
      <c r="C260" s="235" t="s">
        <v>184</v>
      </c>
      <c r="D260" s="235" t="s">
        <v>238</v>
      </c>
      <c r="E260" s="237">
        <v>603016</v>
      </c>
      <c r="F260" s="237">
        <v>24893</v>
      </c>
      <c r="G260" s="237">
        <v>250468</v>
      </c>
      <c r="H260" s="237">
        <v>111397</v>
      </c>
      <c r="I260" s="237">
        <v>88341</v>
      </c>
      <c r="J260" s="237">
        <v>50730</v>
      </c>
      <c r="K260" s="237">
        <v>54073</v>
      </c>
      <c r="L260" s="237">
        <v>36618</v>
      </c>
      <c r="M260" s="237">
        <v>20533</v>
      </c>
      <c r="N260" s="237">
        <v>173</v>
      </c>
      <c r="P260" s="195"/>
      <c r="Q260" s="195"/>
      <c r="R260" s="195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D260" s="195"/>
      <c r="AE260" s="195"/>
      <c r="AF260" s="195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</row>
    <row r="261" spans="1:42" ht="12.75">
      <c r="A261" s="235" t="s">
        <v>120</v>
      </c>
      <c r="B261" s="235" t="s">
        <v>181</v>
      </c>
      <c r="C261" s="235" t="s">
        <v>184</v>
      </c>
      <c r="D261" s="235" t="s">
        <v>238</v>
      </c>
      <c r="E261" s="237">
        <v>394135</v>
      </c>
      <c r="F261" s="237">
        <v>13855</v>
      </c>
      <c r="G261" s="237">
        <v>146088</v>
      </c>
      <c r="H261" s="237">
        <v>77698</v>
      </c>
      <c r="I261" s="237">
        <v>41014</v>
      </c>
      <c r="J261" s="237">
        <v>27376</v>
      </c>
      <c r="K261" s="237">
        <v>39455</v>
      </c>
      <c r="L261" s="237">
        <v>25999</v>
      </c>
      <c r="M261" s="237">
        <v>12079</v>
      </c>
      <c r="N261" s="237">
        <v>165</v>
      </c>
      <c r="P261" s="195"/>
      <c r="Q261" s="195"/>
      <c r="R261" s="195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D261" s="195"/>
      <c r="AE261" s="195"/>
      <c r="AF261" s="195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</row>
    <row r="262" spans="1:42" ht="12.75">
      <c r="A262" s="235" t="s">
        <v>121</v>
      </c>
      <c r="B262" s="235" t="s">
        <v>179</v>
      </c>
      <c r="C262" s="235" t="s">
        <v>184</v>
      </c>
      <c r="D262" s="235" t="s">
        <v>238</v>
      </c>
      <c r="E262" s="236">
        <v>446911</v>
      </c>
      <c r="F262" s="236">
        <v>20959</v>
      </c>
      <c r="G262" s="236">
        <v>186828</v>
      </c>
      <c r="H262" s="236">
        <v>82050</v>
      </c>
      <c r="I262" s="236">
        <v>67659</v>
      </c>
      <c r="J262" s="236">
        <v>37119</v>
      </c>
      <c r="K262" s="236">
        <v>39131</v>
      </c>
      <c r="L262" s="236">
        <v>27379</v>
      </c>
      <c r="M262" s="236">
        <v>15392</v>
      </c>
      <c r="N262" s="236">
        <v>148</v>
      </c>
      <c r="P262" s="195"/>
      <c r="Q262" s="195"/>
      <c r="R262" s="195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D262" s="195"/>
      <c r="AE262" s="195"/>
      <c r="AF262" s="195"/>
      <c r="AG262" s="196"/>
      <c r="AH262" s="196"/>
      <c r="AI262" s="196"/>
      <c r="AJ262" s="196"/>
      <c r="AK262" s="196"/>
      <c r="AL262" s="196"/>
      <c r="AM262" s="196"/>
      <c r="AN262" s="196"/>
      <c r="AO262" s="196"/>
      <c r="AP262" s="196"/>
    </row>
    <row r="263" spans="1:42" ht="12.75">
      <c r="A263" s="235" t="s">
        <v>121</v>
      </c>
      <c r="B263" s="235" t="s">
        <v>180</v>
      </c>
      <c r="C263" s="235" t="s">
        <v>184</v>
      </c>
      <c r="D263" s="235" t="s">
        <v>238</v>
      </c>
      <c r="E263" s="236">
        <v>446911</v>
      </c>
      <c r="F263" s="236">
        <v>20959</v>
      </c>
      <c r="G263" s="236">
        <v>186828</v>
      </c>
      <c r="H263" s="236">
        <v>82050</v>
      </c>
      <c r="I263" s="236">
        <v>67659</v>
      </c>
      <c r="J263" s="236">
        <v>37119</v>
      </c>
      <c r="K263" s="236">
        <v>39131</v>
      </c>
      <c r="L263" s="236">
        <v>27379</v>
      </c>
      <c r="M263" s="236">
        <v>15392</v>
      </c>
      <c r="N263" s="236">
        <v>148</v>
      </c>
      <c r="P263" s="195"/>
      <c r="Q263" s="195"/>
      <c r="R263" s="195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D263" s="195"/>
      <c r="AE263" s="195"/>
      <c r="AF263" s="195"/>
      <c r="AG263" s="196"/>
      <c r="AH263" s="196"/>
      <c r="AI263" s="196"/>
      <c r="AJ263" s="196"/>
      <c r="AK263" s="196"/>
      <c r="AL263" s="196"/>
      <c r="AM263" s="196"/>
      <c r="AN263" s="196"/>
      <c r="AO263" s="196"/>
      <c r="AP263" s="196"/>
    </row>
    <row r="264" spans="1:42" ht="12.75">
      <c r="A264" s="235" t="s">
        <v>121</v>
      </c>
      <c r="B264" s="235" t="s">
        <v>182</v>
      </c>
      <c r="C264" s="235" t="s">
        <v>184</v>
      </c>
      <c r="D264" s="235" t="s">
        <v>238</v>
      </c>
      <c r="E264" s="237">
        <v>441249</v>
      </c>
      <c r="F264" s="237">
        <v>13315</v>
      </c>
      <c r="G264" s="237">
        <v>181166</v>
      </c>
      <c r="H264" s="237">
        <v>82050</v>
      </c>
      <c r="I264" s="237">
        <v>61997</v>
      </c>
      <c r="J264" s="237">
        <v>37119</v>
      </c>
      <c r="K264" s="237">
        <v>39131</v>
      </c>
      <c r="L264" s="237">
        <v>27379</v>
      </c>
      <c r="M264" s="237">
        <v>15392</v>
      </c>
      <c r="N264" s="237">
        <v>148</v>
      </c>
      <c r="P264" s="195"/>
      <c r="Q264" s="195"/>
      <c r="R264" s="195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D264" s="195"/>
      <c r="AE264" s="195"/>
      <c r="AF264" s="195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</row>
    <row r="265" spans="1:42" ht="12.75">
      <c r="A265" s="235" t="s">
        <v>121</v>
      </c>
      <c r="B265" s="235" t="s">
        <v>181</v>
      </c>
      <c r="C265" s="235" t="s">
        <v>184</v>
      </c>
      <c r="D265" s="235" t="s">
        <v>238</v>
      </c>
      <c r="E265" s="237">
        <v>345593</v>
      </c>
      <c r="F265" s="237">
        <v>13315</v>
      </c>
      <c r="G265" s="237">
        <v>127390</v>
      </c>
      <c r="H265" s="237">
        <v>71737</v>
      </c>
      <c r="I265" s="237">
        <v>31976</v>
      </c>
      <c r="J265" s="237">
        <v>23677</v>
      </c>
      <c r="K265" s="237">
        <v>36026</v>
      </c>
      <c r="L265" s="237">
        <v>20997</v>
      </c>
      <c r="M265" s="237">
        <v>14574</v>
      </c>
      <c r="N265" s="237">
        <v>140</v>
      </c>
      <c r="P265" s="195"/>
      <c r="Q265" s="195"/>
      <c r="R265" s="195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D265" s="195"/>
      <c r="AE265" s="195"/>
      <c r="AF265" s="195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</row>
    <row r="266" spans="1:42" ht="12.75">
      <c r="A266" s="235" t="s">
        <v>3</v>
      </c>
      <c r="B266" s="235" t="s">
        <v>179</v>
      </c>
      <c r="C266" s="235" t="s">
        <v>184</v>
      </c>
      <c r="D266" s="235" t="s">
        <v>238</v>
      </c>
      <c r="E266" s="236">
        <v>209301</v>
      </c>
      <c r="F266" s="236">
        <v>9620</v>
      </c>
      <c r="G266" s="236">
        <v>87649</v>
      </c>
      <c r="H266" s="236">
        <v>37878</v>
      </c>
      <c r="I266" s="236">
        <v>31547</v>
      </c>
      <c r="J266" s="236">
        <v>18224</v>
      </c>
      <c r="K266" s="236">
        <v>18020</v>
      </c>
      <c r="L266" s="236">
        <v>12172</v>
      </c>
      <c r="M266" s="236">
        <v>7622</v>
      </c>
      <c r="N266" s="236">
        <v>64</v>
      </c>
      <c r="P266" s="195"/>
      <c r="Q266" s="195"/>
      <c r="R266" s="195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D266" s="195"/>
      <c r="AE266" s="195"/>
      <c r="AF266" s="195"/>
      <c r="AG266" s="196"/>
      <c r="AH266" s="196"/>
      <c r="AI266" s="196"/>
      <c r="AJ266" s="196"/>
      <c r="AK266" s="196"/>
      <c r="AL266" s="196"/>
      <c r="AM266" s="196"/>
      <c r="AN266" s="196"/>
      <c r="AO266" s="196"/>
      <c r="AP266" s="196"/>
    </row>
    <row r="267" spans="1:42" ht="12.75">
      <c r="A267" s="235" t="s">
        <v>3</v>
      </c>
      <c r="B267" s="235" t="s">
        <v>180</v>
      </c>
      <c r="C267" s="235" t="s">
        <v>184</v>
      </c>
      <c r="D267" s="235" t="s">
        <v>238</v>
      </c>
      <c r="E267" s="236">
        <v>209301</v>
      </c>
      <c r="F267" s="236">
        <v>9620</v>
      </c>
      <c r="G267" s="236">
        <v>87649</v>
      </c>
      <c r="H267" s="236">
        <v>37878</v>
      </c>
      <c r="I267" s="236">
        <v>31547</v>
      </c>
      <c r="J267" s="236">
        <v>18224</v>
      </c>
      <c r="K267" s="236">
        <v>18020</v>
      </c>
      <c r="L267" s="236">
        <v>12172</v>
      </c>
      <c r="M267" s="236">
        <v>7622</v>
      </c>
      <c r="N267" s="236">
        <v>64</v>
      </c>
      <c r="P267" s="195"/>
      <c r="Q267" s="195"/>
      <c r="R267" s="195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D267" s="195"/>
      <c r="AE267" s="195"/>
      <c r="AF267" s="195"/>
      <c r="AG267" s="196"/>
      <c r="AH267" s="196"/>
      <c r="AI267" s="196"/>
      <c r="AJ267" s="196"/>
      <c r="AK267" s="196"/>
      <c r="AL267" s="196"/>
      <c r="AM267" s="196"/>
      <c r="AN267" s="196"/>
      <c r="AO267" s="196"/>
      <c r="AP267" s="196"/>
    </row>
    <row r="268" spans="1:42" ht="12.75">
      <c r="A268" s="235" t="s">
        <v>3</v>
      </c>
      <c r="B268" s="235" t="s">
        <v>182</v>
      </c>
      <c r="C268" s="235" t="s">
        <v>184</v>
      </c>
      <c r="D268" s="235" t="s">
        <v>238</v>
      </c>
      <c r="E268" s="237">
        <v>209301</v>
      </c>
      <c r="F268" s="237">
        <v>9620</v>
      </c>
      <c r="G268" s="237">
        <v>87649</v>
      </c>
      <c r="H268" s="237">
        <v>37878</v>
      </c>
      <c r="I268" s="237">
        <v>31547</v>
      </c>
      <c r="J268" s="237">
        <v>18224</v>
      </c>
      <c r="K268" s="237">
        <v>18020</v>
      </c>
      <c r="L268" s="237">
        <v>12172</v>
      </c>
      <c r="M268" s="237">
        <v>7622</v>
      </c>
      <c r="N268" s="237">
        <v>64</v>
      </c>
      <c r="P268" s="195"/>
      <c r="Q268" s="195"/>
      <c r="R268" s="195"/>
      <c r="S268" s="197"/>
      <c r="T268" s="197"/>
      <c r="U268" s="197"/>
      <c r="V268" s="197"/>
      <c r="W268" s="197"/>
      <c r="X268" s="197"/>
      <c r="Y268" s="197"/>
      <c r="Z268" s="197"/>
      <c r="AA268" s="197"/>
      <c r="AB268" s="197"/>
      <c r="AD268" s="195"/>
      <c r="AE268" s="195"/>
      <c r="AF268" s="195"/>
      <c r="AG268" s="197"/>
      <c r="AH268" s="197"/>
      <c r="AI268" s="197"/>
      <c r="AJ268" s="197"/>
      <c r="AK268" s="197"/>
      <c r="AL268" s="197"/>
      <c r="AM268" s="197"/>
      <c r="AN268" s="197"/>
      <c r="AO268" s="197"/>
      <c r="AP268" s="197"/>
    </row>
    <row r="269" spans="1:42" ht="12.75">
      <c r="A269" s="235" t="s">
        <v>3</v>
      </c>
      <c r="B269" s="235" t="s">
        <v>181</v>
      </c>
      <c r="C269" s="235" t="s">
        <v>184</v>
      </c>
      <c r="D269" s="235" t="s">
        <v>238</v>
      </c>
      <c r="E269" s="237">
        <v>75658</v>
      </c>
      <c r="F269" s="237">
        <v>6516</v>
      </c>
      <c r="G269" s="237">
        <v>32467</v>
      </c>
      <c r="H269" s="237">
        <v>12339</v>
      </c>
      <c r="I269" s="237">
        <v>10509</v>
      </c>
      <c r="J269" s="237">
        <v>9619</v>
      </c>
      <c r="K269" s="237">
        <v>5870</v>
      </c>
      <c r="L269" s="237">
        <v>4087</v>
      </c>
      <c r="M269" s="237">
        <v>2352</v>
      </c>
      <c r="N269" s="237">
        <v>30</v>
      </c>
      <c r="P269" s="195"/>
      <c r="Q269" s="195"/>
      <c r="R269" s="195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D269" s="195"/>
      <c r="AE269" s="195"/>
      <c r="AF269" s="195"/>
      <c r="AG269" s="197"/>
      <c r="AH269" s="197"/>
      <c r="AI269" s="197"/>
      <c r="AJ269" s="197"/>
      <c r="AK269" s="197"/>
      <c r="AL269" s="197"/>
      <c r="AM269" s="197"/>
      <c r="AN269" s="197"/>
      <c r="AO269" s="197"/>
      <c r="AP269" s="197"/>
    </row>
    <row r="270" spans="1:42" ht="12.75">
      <c r="A270" s="235" t="s">
        <v>123</v>
      </c>
      <c r="B270" s="235" t="s">
        <v>179</v>
      </c>
      <c r="C270" s="235" t="s">
        <v>184</v>
      </c>
      <c r="D270" s="235" t="s">
        <v>238</v>
      </c>
      <c r="E270" s="236">
        <v>291056</v>
      </c>
      <c r="F270" s="236">
        <v>10203</v>
      </c>
      <c r="G270" s="236">
        <v>114419</v>
      </c>
      <c r="H270" s="236">
        <v>56220</v>
      </c>
      <c r="I270" s="236">
        <v>35968</v>
      </c>
      <c r="J270" s="236">
        <v>22231</v>
      </c>
      <c r="K270" s="236">
        <v>26043</v>
      </c>
      <c r="L270" s="236">
        <v>18651</v>
      </c>
      <c r="M270" s="236">
        <v>11462</v>
      </c>
      <c r="N270" s="236">
        <v>64</v>
      </c>
      <c r="P270" s="195"/>
      <c r="Q270" s="195"/>
      <c r="R270" s="195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D270" s="195"/>
      <c r="AE270" s="195"/>
      <c r="AF270" s="195"/>
      <c r="AG270" s="196"/>
      <c r="AH270" s="196"/>
      <c r="AI270" s="196"/>
      <c r="AJ270" s="196"/>
      <c r="AK270" s="196"/>
      <c r="AL270" s="196"/>
      <c r="AM270" s="196"/>
      <c r="AN270" s="196"/>
      <c r="AO270" s="196"/>
      <c r="AP270" s="196"/>
    </row>
    <row r="271" spans="1:42" ht="12.75">
      <c r="A271" s="235" t="s">
        <v>123</v>
      </c>
      <c r="B271" s="235" t="s">
        <v>180</v>
      </c>
      <c r="C271" s="235" t="s">
        <v>184</v>
      </c>
      <c r="D271" s="235" t="s">
        <v>238</v>
      </c>
      <c r="E271" s="236">
        <v>291056</v>
      </c>
      <c r="F271" s="236">
        <v>10203</v>
      </c>
      <c r="G271" s="236">
        <v>114419</v>
      </c>
      <c r="H271" s="236">
        <v>56220</v>
      </c>
      <c r="I271" s="236">
        <v>35968</v>
      </c>
      <c r="J271" s="236">
        <v>22231</v>
      </c>
      <c r="K271" s="236">
        <v>26043</v>
      </c>
      <c r="L271" s="236">
        <v>18651</v>
      </c>
      <c r="M271" s="236">
        <v>11462</v>
      </c>
      <c r="N271" s="236">
        <v>64</v>
      </c>
      <c r="P271" s="195"/>
      <c r="Q271" s="195"/>
      <c r="R271" s="195"/>
      <c r="S271" s="196"/>
      <c r="T271" s="196"/>
      <c r="U271" s="196"/>
      <c r="V271" s="196"/>
      <c r="W271" s="196"/>
      <c r="X271" s="196"/>
      <c r="Y271" s="196"/>
      <c r="Z271" s="196"/>
      <c r="AA271" s="196"/>
      <c r="AB271" s="196"/>
      <c r="AD271" s="195"/>
      <c r="AE271" s="195"/>
      <c r="AF271" s="195"/>
      <c r="AG271" s="196"/>
      <c r="AH271" s="196"/>
      <c r="AI271" s="196"/>
      <c r="AJ271" s="196"/>
      <c r="AK271" s="196"/>
      <c r="AL271" s="196"/>
      <c r="AM271" s="196"/>
      <c r="AN271" s="196"/>
      <c r="AO271" s="196"/>
      <c r="AP271" s="196"/>
    </row>
    <row r="272" spans="1:42" ht="12.75">
      <c r="A272" s="235" t="s">
        <v>123</v>
      </c>
      <c r="B272" s="235" t="s">
        <v>182</v>
      </c>
      <c r="C272" s="235" t="s">
        <v>184</v>
      </c>
      <c r="D272" s="235" t="s">
        <v>238</v>
      </c>
      <c r="E272" s="237">
        <v>248193</v>
      </c>
      <c r="F272" s="237">
        <v>0</v>
      </c>
      <c r="G272" s="237">
        <v>94074</v>
      </c>
      <c r="H272" s="237">
        <v>50420</v>
      </c>
      <c r="I272" s="237">
        <v>29461</v>
      </c>
      <c r="J272" s="237">
        <v>14193</v>
      </c>
      <c r="K272" s="237">
        <v>23101</v>
      </c>
      <c r="L272" s="237">
        <v>17261</v>
      </c>
      <c r="M272" s="237">
        <v>9998</v>
      </c>
      <c r="N272" s="237">
        <v>60</v>
      </c>
      <c r="P272" s="195"/>
      <c r="Q272" s="195"/>
      <c r="R272" s="195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D272" s="195"/>
      <c r="AE272" s="195"/>
      <c r="AF272" s="195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</row>
    <row r="273" spans="1:42" ht="12.75">
      <c r="A273" s="235" t="s">
        <v>123</v>
      </c>
      <c r="B273" s="235" t="s">
        <v>181</v>
      </c>
      <c r="C273" s="235" t="s">
        <v>184</v>
      </c>
      <c r="D273" s="235" t="s">
        <v>238</v>
      </c>
      <c r="E273" s="237">
        <v>31341</v>
      </c>
      <c r="F273" s="237">
        <v>0</v>
      </c>
      <c r="G273" s="237">
        <v>9078</v>
      </c>
      <c r="H273" s="237">
        <v>7293</v>
      </c>
      <c r="I273" s="237">
        <v>972</v>
      </c>
      <c r="J273" s="237">
        <v>813</v>
      </c>
      <c r="K273" s="237">
        <v>2246</v>
      </c>
      <c r="L273" s="237">
        <v>3273</v>
      </c>
      <c r="M273" s="237">
        <v>1765</v>
      </c>
      <c r="N273" s="237">
        <v>9</v>
      </c>
      <c r="P273" s="195"/>
      <c r="Q273" s="195"/>
      <c r="R273" s="195"/>
      <c r="S273" s="197"/>
      <c r="T273" s="197"/>
      <c r="U273" s="197"/>
      <c r="V273" s="197"/>
      <c r="W273" s="197"/>
      <c r="X273" s="197"/>
      <c r="Y273" s="197"/>
      <c r="Z273" s="197"/>
      <c r="AA273" s="197"/>
      <c r="AB273" s="197"/>
      <c r="AD273" s="195"/>
      <c r="AE273" s="195"/>
      <c r="AF273" s="195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</row>
    <row r="274" spans="1:42" ht="12.75">
      <c r="A274" s="235" t="s">
        <v>118</v>
      </c>
      <c r="B274" s="235" t="s">
        <v>179</v>
      </c>
      <c r="C274" s="235" t="s">
        <v>184</v>
      </c>
      <c r="D274" s="235" t="s">
        <v>238</v>
      </c>
      <c r="E274" s="236">
        <v>111260</v>
      </c>
      <c r="F274" s="236">
        <v>4180</v>
      </c>
      <c r="G274" s="236">
        <v>48260</v>
      </c>
      <c r="H274" s="236">
        <v>19555</v>
      </c>
      <c r="I274" s="236">
        <v>18445</v>
      </c>
      <c r="J274" s="236">
        <v>10260</v>
      </c>
      <c r="K274" s="236">
        <v>9743</v>
      </c>
      <c r="L274" s="236">
        <v>6050</v>
      </c>
      <c r="M274" s="236">
        <v>3735</v>
      </c>
      <c r="N274" s="236">
        <v>27</v>
      </c>
      <c r="P274" s="195"/>
      <c r="Q274" s="195"/>
      <c r="R274" s="195"/>
      <c r="S274" s="196"/>
      <c r="T274" s="196"/>
      <c r="U274" s="196"/>
      <c r="V274" s="196"/>
      <c r="W274" s="196"/>
      <c r="X274" s="196"/>
      <c r="Y274" s="196"/>
      <c r="Z274" s="196"/>
      <c r="AA274" s="196"/>
      <c r="AB274" s="196"/>
      <c r="AD274" s="195"/>
      <c r="AE274" s="195"/>
      <c r="AF274" s="195"/>
      <c r="AG274" s="196"/>
      <c r="AH274" s="196"/>
      <c r="AI274" s="196"/>
      <c r="AJ274" s="196"/>
      <c r="AK274" s="196"/>
      <c r="AL274" s="196"/>
      <c r="AM274" s="196"/>
      <c r="AN274" s="196"/>
      <c r="AO274" s="196"/>
      <c r="AP274" s="196"/>
    </row>
    <row r="275" spans="1:42" ht="12.75">
      <c r="A275" s="235" t="s">
        <v>118</v>
      </c>
      <c r="B275" s="235" t="s">
        <v>180</v>
      </c>
      <c r="C275" s="235" t="s">
        <v>184</v>
      </c>
      <c r="D275" s="235" t="s">
        <v>238</v>
      </c>
      <c r="E275" s="236">
        <v>111260</v>
      </c>
      <c r="F275" s="236">
        <v>4180</v>
      </c>
      <c r="G275" s="236">
        <v>48260</v>
      </c>
      <c r="H275" s="236">
        <v>19555</v>
      </c>
      <c r="I275" s="236">
        <v>18445</v>
      </c>
      <c r="J275" s="236">
        <v>10260</v>
      </c>
      <c r="K275" s="236">
        <v>9743</v>
      </c>
      <c r="L275" s="236">
        <v>6050</v>
      </c>
      <c r="M275" s="236">
        <v>3735</v>
      </c>
      <c r="N275" s="236">
        <v>27</v>
      </c>
      <c r="P275" s="195"/>
      <c r="Q275" s="195"/>
      <c r="R275" s="195"/>
      <c r="S275" s="196"/>
      <c r="T275" s="196"/>
      <c r="U275" s="196"/>
      <c r="V275" s="196"/>
      <c r="W275" s="196"/>
      <c r="X275" s="196"/>
      <c r="Y275" s="196"/>
      <c r="Z275" s="196"/>
      <c r="AA275" s="196"/>
      <c r="AB275" s="196"/>
      <c r="AD275" s="195"/>
      <c r="AE275" s="195"/>
      <c r="AF275" s="195"/>
      <c r="AG275" s="196"/>
      <c r="AH275" s="196"/>
      <c r="AI275" s="196"/>
      <c r="AJ275" s="196"/>
      <c r="AK275" s="196"/>
      <c r="AL275" s="196"/>
      <c r="AM275" s="196"/>
      <c r="AN275" s="196"/>
      <c r="AO275" s="196"/>
      <c r="AP275" s="196"/>
    </row>
    <row r="276" spans="1:42" ht="12.75">
      <c r="A276" s="235" t="s">
        <v>118</v>
      </c>
      <c r="B276" s="235" t="s">
        <v>182</v>
      </c>
      <c r="C276" s="235" t="s">
        <v>184</v>
      </c>
      <c r="D276" s="235" t="s">
        <v>238</v>
      </c>
      <c r="E276" s="237">
        <v>82524</v>
      </c>
      <c r="F276" s="237">
        <v>0</v>
      </c>
      <c r="G276" s="237">
        <v>35702</v>
      </c>
      <c r="H276" s="237">
        <v>14571</v>
      </c>
      <c r="I276" s="237">
        <v>13539</v>
      </c>
      <c r="J276" s="237">
        <v>7592</v>
      </c>
      <c r="K276" s="237">
        <v>7299</v>
      </c>
      <c r="L276" s="237">
        <v>4495</v>
      </c>
      <c r="M276" s="237">
        <v>2757</v>
      </c>
      <c r="N276" s="237">
        <v>20</v>
      </c>
      <c r="P276" s="195"/>
      <c r="Q276" s="195"/>
      <c r="R276" s="195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D276" s="195"/>
      <c r="AE276" s="195"/>
      <c r="AF276" s="195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</row>
    <row r="277" spans="1:42" ht="12.75">
      <c r="A277" s="235" t="s">
        <v>118</v>
      </c>
      <c r="B277" s="235" t="s">
        <v>181</v>
      </c>
      <c r="C277" s="235" t="s">
        <v>184</v>
      </c>
      <c r="D277" s="235" t="s">
        <v>238</v>
      </c>
      <c r="E277" s="237">
        <v>71313</v>
      </c>
      <c r="F277" s="237">
        <v>0</v>
      </c>
      <c r="G277" s="237">
        <v>29958</v>
      </c>
      <c r="H277" s="237">
        <v>13285</v>
      </c>
      <c r="I277" s="237">
        <v>11514</v>
      </c>
      <c r="J277" s="237">
        <v>5159</v>
      </c>
      <c r="K277" s="237">
        <v>6013</v>
      </c>
      <c r="L277" s="237">
        <v>4948</v>
      </c>
      <c r="M277" s="237">
        <v>2307</v>
      </c>
      <c r="N277" s="237">
        <v>17</v>
      </c>
      <c r="P277" s="195"/>
      <c r="Q277" s="195"/>
      <c r="R277" s="195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D277" s="195"/>
      <c r="AE277" s="195"/>
      <c r="AF277" s="195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</row>
    <row r="278" spans="1:42" ht="12.75">
      <c r="A278" s="235" t="s">
        <v>126</v>
      </c>
      <c r="B278" s="235" t="s">
        <v>179</v>
      </c>
      <c r="C278" s="235" t="s">
        <v>184</v>
      </c>
      <c r="D278" s="235" t="s">
        <v>238</v>
      </c>
      <c r="E278" s="236">
        <v>161359</v>
      </c>
      <c r="F278" s="236">
        <v>6021</v>
      </c>
      <c r="G278" s="236">
        <v>71948</v>
      </c>
      <c r="H278" s="236">
        <v>27595</v>
      </c>
      <c r="I278" s="236">
        <v>29645</v>
      </c>
      <c r="J278" s="236">
        <v>14708</v>
      </c>
      <c r="K278" s="236">
        <v>13436</v>
      </c>
      <c r="L278" s="236">
        <v>8894</v>
      </c>
      <c r="M278" s="236">
        <v>5236</v>
      </c>
      <c r="N278" s="236">
        <v>29</v>
      </c>
      <c r="P278" s="195"/>
      <c r="Q278" s="195"/>
      <c r="R278" s="195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D278" s="195"/>
      <c r="AE278" s="195"/>
      <c r="AF278" s="195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</row>
    <row r="279" spans="1:42" ht="12.75">
      <c r="A279" s="235" t="s">
        <v>126</v>
      </c>
      <c r="B279" s="235" t="s">
        <v>180</v>
      </c>
      <c r="C279" s="235" t="s">
        <v>184</v>
      </c>
      <c r="D279" s="235" t="s">
        <v>238</v>
      </c>
      <c r="E279" s="236">
        <v>161359</v>
      </c>
      <c r="F279" s="236">
        <v>6021</v>
      </c>
      <c r="G279" s="236">
        <v>71948</v>
      </c>
      <c r="H279" s="236">
        <v>27595</v>
      </c>
      <c r="I279" s="236">
        <v>29645</v>
      </c>
      <c r="J279" s="236">
        <v>14708</v>
      </c>
      <c r="K279" s="236">
        <v>13436</v>
      </c>
      <c r="L279" s="236">
        <v>8894</v>
      </c>
      <c r="M279" s="236">
        <v>5236</v>
      </c>
      <c r="N279" s="236">
        <v>29</v>
      </c>
      <c r="P279" s="195"/>
      <c r="Q279" s="195"/>
      <c r="R279" s="195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D279" s="195"/>
      <c r="AE279" s="195"/>
      <c r="AF279" s="195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</row>
    <row r="280" spans="1:42" ht="12.75">
      <c r="A280" s="235" t="s">
        <v>126</v>
      </c>
      <c r="B280" s="235" t="s">
        <v>182</v>
      </c>
      <c r="C280" s="235" t="s">
        <v>184</v>
      </c>
      <c r="D280" s="235" t="s">
        <v>238</v>
      </c>
      <c r="E280" s="237">
        <v>161359</v>
      </c>
      <c r="F280" s="237">
        <v>0</v>
      </c>
      <c r="G280" s="237">
        <v>71948</v>
      </c>
      <c r="H280" s="237">
        <v>27595</v>
      </c>
      <c r="I280" s="237">
        <v>29645</v>
      </c>
      <c r="J280" s="237">
        <v>14708</v>
      </c>
      <c r="K280" s="237">
        <v>13436</v>
      </c>
      <c r="L280" s="237">
        <v>8894</v>
      </c>
      <c r="M280" s="237">
        <v>5236</v>
      </c>
      <c r="N280" s="237">
        <v>29</v>
      </c>
      <c r="P280" s="195"/>
      <c r="Q280" s="195"/>
      <c r="R280" s="195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D280" s="195"/>
      <c r="AE280" s="195"/>
      <c r="AF280" s="195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</row>
    <row r="281" spans="1:42" ht="12.75">
      <c r="A281" s="235" t="s">
        <v>126</v>
      </c>
      <c r="B281" s="235" t="s">
        <v>181</v>
      </c>
      <c r="C281" s="235" t="s">
        <v>184</v>
      </c>
      <c r="D281" s="235" t="s">
        <v>238</v>
      </c>
      <c r="E281" s="237">
        <v>37953</v>
      </c>
      <c r="F281" s="237">
        <v>0</v>
      </c>
      <c r="G281" s="237">
        <v>11830</v>
      </c>
      <c r="H281" s="237">
        <v>8034</v>
      </c>
      <c r="I281" s="237">
        <v>3525</v>
      </c>
      <c r="J281" s="237">
        <v>271</v>
      </c>
      <c r="K281" s="237">
        <v>2179</v>
      </c>
      <c r="L281" s="237">
        <v>3608</v>
      </c>
      <c r="M281" s="237">
        <v>2230</v>
      </c>
      <c r="N281" s="237">
        <v>17</v>
      </c>
      <c r="P281" s="195"/>
      <c r="Q281" s="195"/>
      <c r="R281" s="195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D281" s="195"/>
      <c r="AE281" s="195"/>
      <c r="AF281" s="195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</row>
    <row r="282" spans="1:42" ht="12.75">
      <c r="A282" s="235" t="s">
        <v>0</v>
      </c>
      <c r="B282" s="235" t="s">
        <v>179</v>
      </c>
      <c r="C282" s="235" t="s">
        <v>184</v>
      </c>
      <c r="D282" s="235" t="s">
        <v>238</v>
      </c>
      <c r="E282" s="236">
        <v>208148</v>
      </c>
      <c r="F282" s="236">
        <v>7992</v>
      </c>
      <c r="G282" s="236">
        <v>83792</v>
      </c>
      <c r="H282" s="236">
        <v>38844</v>
      </c>
      <c r="I282" s="236">
        <v>28233</v>
      </c>
      <c r="J282" s="236">
        <v>16715</v>
      </c>
      <c r="K282" s="236">
        <v>17615</v>
      </c>
      <c r="L282" s="236">
        <v>12744</v>
      </c>
      <c r="M282" s="236">
        <v>8414</v>
      </c>
      <c r="N282" s="236">
        <v>71</v>
      </c>
      <c r="P282" s="195"/>
      <c r="Q282" s="195"/>
      <c r="R282" s="195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D282" s="195"/>
      <c r="AE282" s="195"/>
      <c r="AF282" s="195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</row>
    <row r="283" spans="1:42" ht="12.75">
      <c r="A283" s="235" t="s">
        <v>0</v>
      </c>
      <c r="B283" s="235" t="s">
        <v>180</v>
      </c>
      <c r="C283" s="235" t="s">
        <v>184</v>
      </c>
      <c r="D283" s="235" t="s">
        <v>238</v>
      </c>
      <c r="E283" s="236">
        <v>208148</v>
      </c>
      <c r="F283" s="236">
        <v>7992</v>
      </c>
      <c r="G283" s="236">
        <v>83792</v>
      </c>
      <c r="H283" s="236">
        <v>38844</v>
      </c>
      <c r="I283" s="236">
        <v>28233</v>
      </c>
      <c r="J283" s="236">
        <v>16715</v>
      </c>
      <c r="K283" s="236">
        <v>17615</v>
      </c>
      <c r="L283" s="236">
        <v>12744</v>
      </c>
      <c r="M283" s="236">
        <v>8414</v>
      </c>
      <c r="N283" s="236">
        <v>71</v>
      </c>
      <c r="P283" s="195"/>
      <c r="Q283" s="195"/>
      <c r="R283" s="195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D283" s="195"/>
      <c r="AE283" s="195"/>
      <c r="AF283" s="195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</row>
    <row r="284" spans="1:42" ht="12.75">
      <c r="A284" s="235" t="s">
        <v>0</v>
      </c>
      <c r="B284" s="235" t="s">
        <v>182</v>
      </c>
      <c r="C284" s="235" t="s">
        <v>184</v>
      </c>
      <c r="D284" s="235" t="s">
        <v>238</v>
      </c>
      <c r="E284" s="237">
        <v>146972</v>
      </c>
      <c r="F284" s="237">
        <v>7992</v>
      </c>
      <c r="G284" s="237">
        <v>57495</v>
      </c>
      <c r="H284" s="237">
        <v>27060</v>
      </c>
      <c r="I284" s="237">
        <v>18859</v>
      </c>
      <c r="J284" s="237">
        <v>11576</v>
      </c>
      <c r="K284" s="237">
        <v>10226</v>
      </c>
      <c r="L284" s="237">
        <v>10093</v>
      </c>
      <c r="M284" s="237">
        <v>6678</v>
      </c>
      <c r="N284" s="237">
        <v>63</v>
      </c>
      <c r="P284" s="195"/>
      <c r="Q284" s="195"/>
      <c r="R284" s="195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D284" s="195"/>
      <c r="AE284" s="195"/>
      <c r="AF284" s="195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</row>
    <row r="285" spans="1:42" ht="12.75">
      <c r="A285" s="235" t="s">
        <v>0</v>
      </c>
      <c r="B285" s="235" t="s">
        <v>181</v>
      </c>
      <c r="C285" s="235" t="s">
        <v>184</v>
      </c>
      <c r="D285" s="235" t="s">
        <v>238</v>
      </c>
      <c r="E285" s="237">
        <v>122816</v>
      </c>
      <c r="F285" s="237">
        <v>0</v>
      </c>
      <c r="G285" s="237">
        <v>52011</v>
      </c>
      <c r="H285" s="237">
        <v>21575</v>
      </c>
      <c r="I285" s="237">
        <v>18860</v>
      </c>
      <c r="J285" s="237">
        <v>11576</v>
      </c>
      <c r="K285" s="237">
        <v>10226</v>
      </c>
      <c r="L285" s="237">
        <v>6783</v>
      </c>
      <c r="M285" s="237">
        <v>4513</v>
      </c>
      <c r="N285" s="237">
        <v>53</v>
      </c>
      <c r="P285" s="195"/>
      <c r="Q285" s="195"/>
      <c r="R285" s="195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D285" s="195"/>
      <c r="AE285" s="195"/>
      <c r="AF285" s="195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</row>
    <row r="286" spans="1:42" ht="12.75">
      <c r="A286" s="235" t="s">
        <v>209</v>
      </c>
      <c r="B286" s="235" t="s">
        <v>179</v>
      </c>
      <c r="C286" s="235" t="s">
        <v>184</v>
      </c>
      <c r="D286" s="235" t="s">
        <v>238</v>
      </c>
      <c r="E286" s="236">
        <v>153015</v>
      </c>
      <c r="F286" s="236">
        <v>7500</v>
      </c>
      <c r="G286" s="236">
        <v>63840</v>
      </c>
      <c r="H286" s="236">
        <v>28176</v>
      </c>
      <c r="I286" s="236">
        <v>22531</v>
      </c>
      <c r="J286" s="236">
        <v>13133</v>
      </c>
      <c r="K286" s="236">
        <v>13670</v>
      </c>
      <c r="L286" s="236">
        <v>9477</v>
      </c>
      <c r="M286" s="236">
        <v>4980</v>
      </c>
      <c r="N286" s="236">
        <v>49</v>
      </c>
      <c r="P286" s="195"/>
      <c r="Q286" s="195"/>
      <c r="R286" s="195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D286" s="195"/>
      <c r="AE286" s="195"/>
      <c r="AF286" s="195"/>
      <c r="AG286" s="196"/>
      <c r="AH286" s="196"/>
      <c r="AI286" s="196"/>
      <c r="AJ286" s="196"/>
      <c r="AK286" s="196"/>
      <c r="AL286" s="196"/>
      <c r="AM286" s="196"/>
      <c r="AN286" s="196"/>
      <c r="AO286" s="196"/>
      <c r="AP286" s="196"/>
    </row>
    <row r="287" spans="1:42" ht="12.75">
      <c r="A287" s="235" t="s">
        <v>209</v>
      </c>
      <c r="B287" s="235" t="s">
        <v>180</v>
      </c>
      <c r="C287" s="235" t="s">
        <v>184</v>
      </c>
      <c r="D287" s="235" t="s">
        <v>238</v>
      </c>
      <c r="E287" s="236">
        <v>153015</v>
      </c>
      <c r="F287" s="236">
        <v>7500</v>
      </c>
      <c r="G287" s="236">
        <v>63840</v>
      </c>
      <c r="H287" s="236">
        <v>28176</v>
      </c>
      <c r="I287" s="236">
        <v>22531</v>
      </c>
      <c r="J287" s="236">
        <v>13133</v>
      </c>
      <c r="K287" s="236">
        <v>13670</v>
      </c>
      <c r="L287" s="236">
        <v>9477</v>
      </c>
      <c r="M287" s="236">
        <v>4980</v>
      </c>
      <c r="N287" s="236">
        <v>49</v>
      </c>
      <c r="P287" s="195"/>
      <c r="Q287" s="195"/>
      <c r="R287" s="195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D287" s="195"/>
      <c r="AE287" s="195"/>
      <c r="AF287" s="195"/>
      <c r="AG287" s="196"/>
      <c r="AH287" s="196"/>
      <c r="AI287" s="196"/>
      <c r="AJ287" s="196"/>
      <c r="AK287" s="196"/>
      <c r="AL287" s="196"/>
      <c r="AM287" s="196"/>
      <c r="AN287" s="196"/>
      <c r="AO287" s="196"/>
      <c r="AP287" s="196"/>
    </row>
    <row r="288" spans="1:42" ht="12.75">
      <c r="A288" s="235" t="s">
        <v>209</v>
      </c>
      <c r="B288" s="235" t="s">
        <v>182</v>
      </c>
      <c r="C288" s="235" t="s">
        <v>184</v>
      </c>
      <c r="D288" s="235" t="s">
        <v>238</v>
      </c>
      <c r="E288" s="237">
        <v>141571</v>
      </c>
      <c r="F288" s="237">
        <v>0</v>
      </c>
      <c r="G288" s="237">
        <v>54887</v>
      </c>
      <c r="H288" s="237">
        <v>28176</v>
      </c>
      <c r="I288" s="237">
        <v>16069</v>
      </c>
      <c r="J288" s="237">
        <v>10642</v>
      </c>
      <c r="K288" s="237">
        <v>13670</v>
      </c>
      <c r="L288" s="237">
        <v>9477</v>
      </c>
      <c r="M288" s="237">
        <v>4980</v>
      </c>
      <c r="N288" s="237">
        <v>49</v>
      </c>
      <c r="P288" s="195"/>
      <c r="Q288" s="195"/>
      <c r="R288" s="195"/>
      <c r="S288" s="197"/>
      <c r="T288" s="197"/>
      <c r="U288" s="197"/>
      <c r="V288" s="197"/>
      <c r="W288" s="197"/>
      <c r="X288" s="197"/>
      <c r="Y288" s="197"/>
      <c r="Z288" s="197"/>
      <c r="AA288" s="197"/>
      <c r="AB288" s="197"/>
      <c r="AD288" s="195"/>
      <c r="AE288" s="195"/>
      <c r="AF288" s="195"/>
      <c r="AG288" s="197"/>
      <c r="AH288" s="197"/>
      <c r="AI288" s="197"/>
      <c r="AJ288" s="197"/>
      <c r="AK288" s="197"/>
      <c r="AL288" s="197"/>
      <c r="AM288" s="197"/>
      <c r="AN288" s="197"/>
      <c r="AO288" s="197"/>
      <c r="AP288" s="197"/>
    </row>
    <row r="289" spans="1:42" ht="12.75">
      <c r="A289" s="235" t="s">
        <v>209</v>
      </c>
      <c r="B289" s="235" t="s">
        <v>181</v>
      </c>
      <c r="C289" s="235" t="s">
        <v>184</v>
      </c>
      <c r="D289" s="235" t="s">
        <v>238</v>
      </c>
      <c r="E289" s="237">
        <v>134830</v>
      </c>
      <c r="F289" s="237">
        <v>0</v>
      </c>
      <c r="G289" s="237">
        <v>51836</v>
      </c>
      <c r="H289" s="237">
        <v>27269</v>
      </c>
      <c r="I289" s="237">
        <v>15335</v>
      </c>
      <c r="J289" s="237">
        <v>9232</v>
      </c>
      <c r="K289" s="237">
        <v>13230</v>
      </c>
      <c r="L289" s="237">
        <v>9172</v>
      </c>
      <c r="M289" s="237">
        <v>4819</v>
      </c>
      <c r="N289" s="237">
        <v>48</v>
      </c>
      <c r="P289" s="195"/>
      <c r="Q289" s="195"/>
      <c r="R289" s="195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D289" s="195"/>
      <c r="AE289" s="195"/>
      <c r="AF289" s="195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</row>
    <row r="290" spans="1:42" ht="12.75">
      <c r="A290" s="235" t="s">
        <v>130</v>
      </c>
      <c r="B290" s="235" t="s">
        <v>179</v>
      </c>
      <c r="C290" s="235" t="s">
        <v>184</v>
      </c>
      <c r="D290" s="235" t="s">
        <v>238</v>
      </c>
      <c r="E290" s="236">
        <v>320683</v>
      </c>
      <c r="F290" s="236">
        <v>12358</v>
      </c>
      <c r="G290" s="236">
        <v>150177</v>
      </c>
      <c r="H290" s="236">
        <v>51473</v>
      </c>
      <c r="I290" s="236">
        <v>66637</v>
      </c>
      <c r="J290" s="236">
        <v>32067</v>
      </c>
      <c r="K290" s="236">
        <v>26059</v>
      </c>
      <c r="L290" s="236">
        <v>15608</v>
      </c>
      <c r="M290" s="236">
        <v>9739</v>
      </c>
      <c r="N290" s="236">
        <v>67</v>
      </c>
      <c r="P290" s="195"/>
      <c r="Q290" s="195"/>
      <c r="R290" s="195"/>
      <c r="S290" s="196"/>
      <c r="T290" s="196"/>
      <c r="U290" s="196"/>
      <c r="V290" s="196"/>
      <c r="W290" s="196"/>
      <c r="X290" s="196"/>
      <c r="Y290" s="196"/>
      <c r="Z290" s="196"/>
      <c r="AA290" s="196"/>
      <c r="AB290" s="196"/>
      <c r="AD290" s="195"/>
      <c r="AE290" s="195"/>
      <c r="AF290" s="195"/>
      <c r="AG290" s="196"/>
      <c r="AH290" s="196"/>
      <c r="AI290" s="196"/>
      <c r="AJ290" s="196"/>
      <c r="AK290" s="196"/>
      <c r="AL290" s="196"/>
      <c r="AM290" s="196"/>
      <c r="AN290" s="196"/>
      <c r="AO290" s="196"/>
      <c r="AP290" s="196"/>
    </row>
    <row r="291" spans="1:42" ht="12.75">
      <c r="A291" s="235" t="s">
        <v>130</v>
      </c>
      <c r="B291" s="235" t="s">
        <v>180</v>
      </c>
      <c r="C291" s="235" t="s">
        <v>184</v>
      </c>
      <c r="D291" s="235" t="s">
        <v>238</v>
      </c>
      <c r="E291" s="236">
        <v>320683</v>
      </c>
      <c r="F291" s="236">
        <v>12358</v>
      </c>
      <c r="G291" s="236">
        <v>150177</v>
      </c>
      <c r="H291" s="236">
        <v>51473</v>
      </c>
      <c r="I291" s="236">
        <v>66637</v>
      </c>
      <c r="J291" s="236">
        <v>32067</v>
      </c>
      <c r="K291" s="236">
        <v>26059</v>
      </c>
      <c r="L291" s="236">
        <v>15608</v>
      </c>
      <c r="M291" s="236">
        <v>9739</v>
      </c>
      <c r="N291" s="236">
        <v>67</v>
      </c>
      <c r="P291" s="195"/>
      <c r="Q291" s="195"/>
      <c r="R291" s="195"/>
      <c r="S291" s="196"/>
      <c r="T291" s="196"/>
      <c r="U291" s="196"/>
      <c r="V291" s="196"/>
      <c r="W291" s="196"/>
      <c r="X291" s="196"/>
      <c r="Y291" s="196"/>
      <c r="Z291" s="196"/>
      <c r="AA291" s="196"/>
      <c r="AB291" s="196"/>
      <c r="AD291" s="195"/>
      <c r="AE291" s="195"/>
      <c r="AF291" s="195"/>
      <c r="AG291" s="196"/>
      <c r="AH291" s="196"/>
      <c r="AI291" s="196"/>
      <c r="AJ291" s="196"/>
      <c r="AK291" s="196"/>
      <c r="AL291" s="196"/>
      <c r="AM291" s="196"/>
      <c r="AN291" s="196"/>
      <c r="AO291" s="196"/>
      <c r="AP291" s="196"/>
    </row>
    <row r="292" spans="1:42" ht="12.75">
      <c r="A292" s="235" t="s">
        <v>130</v>
      </c>
      <c r="B292" s="235" t="s">
        <v>182</v>
      </c>
      <c r="C292" s="235" t="s">
        <v>184</v>
      </c>
      <c r="D292" s="235" t="s">
        <v>238</v>
      </c>
      <c r="E292" s="237">
        <v>273786</v>
      </c>
      <c r="F292" s="237">
        <v>12358</v>
      </c>
      <c r="G292" s="237">
        <v>126983</v>
      </c>
      <c r="H292" s="237">
        <v>47276</v>
      </c>
      <c r="I292" s="237">
        <v>63187</v>
      </c>
      <c r="J292" s="237">
        <v>16520</v>
      </c>
      <c r="K292" s="237">
        <v>22448</v>
      </c>
      <c r="L292" s="237">
        <v>16491</v>
      </c>
      <c r="M292" s="237">
        <v>8275</v>
      </c>
      <c r="N292" s="237">
        <v>62</v>
      </c>
      <c r="P292" s="195"/>
      <c r="Q292" s="195"/>
      <c r="R292" s="195"/>
      <c r="S292" s="197"/>
      <c r="T292" s="197"/>
      <c r="U292" s="197"/>
      <c r="V292" s="197"/>
      <c r="W292" s="197"/>
      <c r="X292" s="197"/>
      <c r="Y292" s="197"/>
      <c r="Z292" s="197"/>
      <c r="AA292" s="197"/>
      <c r="AB292" s="197"/>
      <c r="AD292" s="195"/>
      <c r="AE292" s="195"/>
      <c r="AF292" s="195"/>
      <c r="AG292" s="197"/>
      <c r="AH292" s="197"/>
      <c r="AI292" s="197"/>
      <c r="AJ292" s="197"/>
      <c r="AK292" s="197"/>
      <c r="AL292" s="197"/>
      <c r="AM292" s="197"/>
      <c r="AN292" s="197"/>
      <c r="AO292" s="197"/>
      <c r="AP292" s="197"/>
    </row>
    <row r="293" spans="1:42" ht="12.75">
      <c r="A293" s="235" t="s">
        <v>130</v>
      </c>
      <c r="B293" s="235" t="s">
        <v>181</v>
      </c>
      <c r="C293" s="235" t="s">
        <v>184</v>
      </c>
      <c r="D293" s="235" t="s">
        <v>238</v>
      </c>
      <c r="E293" s="237">
        <v>39084</v>
      </c>
      <c r="F293" s="237">
        <v>12358</v>
      </c>
      <c r="G293" s="237">
        <v>24488</v>
      </c>
      <c r="H293" s="237">
        <v>4381</v>
      </c>
      <c r="I293" s="237">
        <v>16189</v>
      </c>
      <c r="J293" s="237">
        <v>3918</v>
      </c>
      <c r="K293" s="237">
        <v>2465</v>
      </c>
      <c r="L293" s="237">
        <v>1916</v>
      </c>
      <c r="M293" s="237">
        <v>0</v>
      </c>
      <c r="N293" s="237">
        <v>0</v>
      </c>
      <c r="P293" s="195"/>
      <c r="Q293" s="195"/>
      <c r="R293" s="195"/>
      <c r="S293" s="197"/>
      <c r="T293" s="197"/>
      <c r="U293" s="197"/>
      <c r="V293" s="197"/>
      <c r="W293" s="197"/>
      <c r="X293" s="197"/>
      <c r="Y293" s="197"/>
      <c r="Z293" s="197"/>
      <c r="AA293" s="197"/>
      <c r="AB293" s="197"/>
      <c r="AD293" s="195"/>
      <c r="AE293" s="195"/>
      <c r="AF293" s="195"/>
      <c r="AG293" s="197"/>
      <c r="AH293" s="197"/>
      <c r="AI293" s="197"/>
      <c r="AJ293" s="197"/>
      <c r="AK293" s="197"/>
      <c r="AL293" s="197"/>
      <c r="AM293" s="197"/>
      <c r="AN293" s="197"/>
      <c r="AO293" s="197"/>
      <c r="AP293" s="197"/>
    </row>
    <row r="294" spans="1:42" ht="12.75">
      <c r="A294" s="235" t="s">
        <v>119</v>
      </c>
      <c r="B294" s="235" t="s">
        <v>179</v>
      </c>
      <c r="C294" s="235" t="s">
        <v>184</v>
      </c>
      <c r="D294" s="235" t="s">
        <v>238</v>
      </c>
      <c r="E294" s="236">
        <v>193559</v>
      </c>
      <c r="F294" s="236">
        <v>7668</v>
      </c>
      <c r="G294" s="236">
        <v>87496</v>
      </c>
      <c r="H294" s="236">
        <v>32501</v>
      </c>
      <c r="I294" s="236">
        <v>36534</v>
      </c>
      <c r="J294" s="236">
        <v>18461</v>
      </c>
      <c r="K294" s="236">
        <v>16462</v>
      </c>
      <c r="L294" s="236">
        <v>9604</v>
      </c>
      <c r="M294" s="236">
        <v>6396</v>
      </c>
      <c r="N294" s="236">
        <v>39</v>
      </c>
      <c r="P294" s="195"/>
      <c r="Q294" s="195"/>
      <c r="R294" s="195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D294" s="195"/>
      <c r="AE294" s="195"/>
      <c r="AF294" s="195"/>
      <c r="AG294" s="196"/>
      <c r="AH294" s="196"/>
      <c r="AI294" s="196"/>
      <c r="AJ294" s="196"/>
      <c r="AK294" s="196"/>
      <c r="AL294" s="196"/>
      <c r="AM294" s="196"/>
      <c r="AN294" s="196"/>
      <c r="AO294" s="196"/>
      <c r="AP294" s="196"/>
    </row>
    <row r="295" spans="1:42" ht="12.75">
      <c r="A295" s="235" t="s">
        <v>119</v>
      </c>
      <c r="B295" s="235" t="s">
        <v>180</v>
      </c>
      <c r="C295" s="235" t="s">
        <v>184</v>
      </c>
      <c r="D295" s="235" t="s">
        <v>238</v>
      </c>
      <c r="E295" s="236">
        <v>193559</v>
      </c>
      <c r="F295" s="236">
        <v>7668</v>
      </c>
      <c r="G295" s="236">
        <v>87496</v>
      </c>
      <c r="H295" s="236">
        <v>32501</v>
      </c>
      <c r="I295" s="236">
        <v>36534</v>
      </c>
      <c r="J295" s="236">
        <v>18461</v>
      </c>
      <c r="K295" s="236">
        <v>16462</v>
      </c>
      <c r="L295" s="236">
        <v>9604</v>
      </c>
      <c r="M295" s="236">
        <v>6396</v>
      </c>
      <c r="N295" s="236">
        <v>39</v>
      </c>
      <c r="P295" s="195"/>
      <c r="Q295" s="195"/>
      <c r="R295" s="195"/>
      <c r="S295" s="196"/>
      <c r="T295" s="196"/>
      <c r="U295" s="196"/>
      <c r="V295" s="196"/>
      <c r="W295" s="196"/>
      <c r="X295" s="196"/>
      <c r="Y295" s="196"/>
      <c r="Z295" s="196"/>
      <c r="AA295" s="196"/>
      <c r="AB295" s="196"/>
      <c r="AD295" s="195"/>
      <c r="AE295" s="195"/>
      <c r="AF295" s="195"/>
      <c r="AG295" s="196"/>
      <c r="AH295" s="196"/>
      <c r="AI295" s="196"/>
      <c r="AJ295" s="196"/>
      <c r="AK295" s="196"/>
      <c r="AL295" s="196"/>
      <c r="AM295" s="196"/>
      <c r="AN295" s="196"/>
      <c r="AO295" s="196"/>
      <c r="AP295" s="196"/>
    </row>
    <row r="296" spans="1:42" ht="12.75">
      <c r="A296" s="235" t="s">
        <v>119</v>
      </c>
      <c r="B296" s="235" t="s">
        <v>182</v>
      </c>
      <c r="C296" s="235" t="s">
        <v>184</v>
      </c>
      <c r="D296" s="235" t="s">
        <v>238</v>
      </c>
      <c r="E296" s="237">
        <v>193559</v>
      </c>
      <c r="F296" s="237">
        <v>7667</v>
      </c>
      <c r="G296" s="237">
        <v>87496</v>
      </c>
      <c r="H296" s="237">
        <v>32501</v>
      </c>
      <c r="I296" s="237">
        <v>36534</v>
      </c>
      <c r="J296" s="237">
        <v>18461</v>
      </c>
      <c r="K296" s="237">
        <v>16462</v>
      </c>
      <c r="L296" s="237">
        <v>9604</v>
      </c>
      <c r="M296" s="237">
        <v>6396</v>
      </c>
      <c r="N296" s="237">
        <v>39</v>
      </c>
      <c r="P296" s="195"/>
      <c r="Q296" s="195"/>
      <c r="R296" s="195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D296" s="195"/>
      <c r="AE296" s="195"/>
      <c r="AF296" s="195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</row>
    <row r="297" spans="1:42" ht="12.75">
      <c r="A297" s="235" t="s">
        <v>119</v>
      </c>
      <c r="B297" s="235" t="s">
        <v>181</v>
      </c>
      <c r="C297" s="235" t="s">
        <v>184</v>
      </c>
      <c r="D297" s="235" t="s">
        <v>238</v>
      </c>
      <c r="E297" s="237">
        <v>91092</v>
      </c>
      <c r="F297" s="237">
        <v>7667</v>
      </c>
      <c r="G297" s="237">
        <v>37669</v>
      </c>
      <c r="H297" s="237">
        <v>15193</v>
      </c>
      <c r="I297" s="237">
        <v>10094</v>
      </c>
      <c r="J297" s="237">
        <v>12382</v>
      </c>
      <c r="K297" s="237">
        <v>7696</v>
      </c>
      <c r="L297" s="237">
        <v>4489</v>
      </c>
      <c r="M297" s="237">
        <v>2992</v>
      </c>
      <c r="N297" s="237">
        <v>16</v>
      </c>
      <c r="P297" s="195"/>
      <c r="Q297" s="195"/>
      <c r="R297" s="195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D297" s="195"/>
      <c r="AE297" s="195"/>
      <c r="AF297" s="195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</row>
    <row r="298" spans="1:42" ht="12.75">
      <c r="A298" s="235" t="s">
        <v>122</v>
      </c>
      <c r="B298" s="235" t="s">
        <v>179</v>
      </c>
      <c r="C298" s="235" t="s">
        <v>184</v>
      </c>
      <c r="D298" s="235" t="s">
        <v>238</v>
      </c>
      <c r="E298" s="236">
        <v>128230</v>
      </c>
      <c r="F298" s="236">
        <v>4283</v>
      </c>
      <c r="G298" s="236">
        <v>56047</v>
      </c>
      <c r="H298" s="236">
        <v>22550</v>
      </c>
      <c r="I298" s="236">
        <v>21984</v>
      </c>
      <c r="J298" s="236">
        <v>11513</v>
      </c>
      <c r="K298" s="236">
        <v>11213</v>
      </c>
      <c r="L298" s="236">
        <v>7170</v>
      </c>
      <c r="M298" s="236">
        <v>4138</v>
      </c>
      <c r="N298" s="236">
        <v>29</v>
      </c>
      <c r="P298" s="195"/>
      <c r="Q298" s="195"/>
      <c r="R298" s="195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D298" s="195"/>
      <c r="AE298" s="195"/>
      <c r="AF298" s="195"/>
      <c r="AG298" s="196"/>
      <c r="AH298" s="196"/>
      <c r="AI298" s="196"/>
      <c r="AJ298" s="196"/>
      <c r="AK298" s="196"/>
      <c r="AL298" s="196"/>
      <c r="AM298" s="196"/>
      <c r="AN298" s="196"/>
      <c r="AO298" s="196"/>
      <c r="AP298" s="196"/>
    </row>
    <row r="299" spans="1:42" ht="12.75">
      <c r="A299" s="235" t="s">
        <v>122</v>
      </c>
      <c r="B299" s="235" t="s">
        <v>180</v>
      </c>
      <c r="C299" s="235" t="s">
        <v>184</v>
      </c>
      <c r="D299" s="235" t="s">
        <v>238</v>
      </c>
      <c r="E299" s="236">
        <v>128230</v>
      </c>
      <c r="F299" s="236">
        <v>4283</v>
      </c>
      <c r="G299" s="236">
        <v>56047</v>
      </c>
      <c r="H299" s="236">
        <v>22550</v>
      </c>
      <c r="I299" s="236">
        <v>21984</v>
      </c>
      <c r="J299" s="236">
        <v>11513</v>
      </c>
      <c r="K299" s="236">
        <v>11213</v>
      </c>
      <c r="L299" s="236">
        <v>7170</v>
      </c>
      <c r="M299" s="236">
        <v>4138</v>
      </c>
      <c r="N299" s="236">
        <v>29</v>
      </c>
      <c r="P299" s="195"/>
      <c r="Q299" s="195"/>
      <c r="R299" s="195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D299" s="195"/>
      <c r="AE299" s="195"/>
      <c r="AF299" s="195"/>
      <c r="AG299" s="196"/>
      <c r="AH299" s="196"/>
      <c r="AI299" s="196"/>
      <c r="AJ299" s="196"/>
      <c r="AK299" s="196"/>
      <c r="AL299" s="196"/>
      <c r="AM299" s="196"/>
      <c r="AN299" s="196"/>
      <c r="AO299" s="196"/>
      <c r="AP299" s="196"/>
    </row>
    <row r="300" spans="1:42" ht="12.75">
      <c r="A300" s="235" t="s">
        <v>122</v>
      </c>
      <c r="B300" s="235" t="s">
        <v>182</v>
      </c>
      <c r="C300" s="235" t="s">
        <v>184</v>
      </c>
      <c r="D300" s="235" t="s">
        <v>238</v>
      </c>
      <c r="E300" s="237">
        <v>94048</v>
      </c>
      <c r="F300" s="237">
        <v>0</v>
      </c>
      <c r="G300" s="237">
        <v>36148</v>
      </c>
      <c r="H300" s="237">
        <v>18178</v>
      </c>
      <c r="I300" s="237">
        <v>8971</v>
      </c>
      <c r="J300" s="237">
        <v>8999</v>
      </c>
      <c r="K300" s="237">
        <v>9039</v>
      </c>
      <c r="L300" s="237">
        <v>5780</v>
      </c>
      <c r="M300" s="237">
        <v>3336</v>
      </c>
      <c r="N300" s="237">
        <v>23</v>
      </c>
      <c r="P300" s="195"/>
      <c r="Q300" s="195"/>
      <c r="R300" s="195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D300" s="195"/>
      <c r="AE300" s="195"/>
      <c r="AF300" s="195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</row>
    <row r="301" spans="1:42" ht="12.75">
      <c r="A301" s="235" t="s">
        <v>122</v>
      </c>
      <c r="B301" s="235" t="s">
        <v>181</v>
      </c>
      <c r="C301" s="235" t="s">
        <v>184</v>
      </c>
      <c r="D301" s="235" t="s">
        <v>238</v>
      </c>
      <c r="E301" s="237">
        <v>13114</v>
      </c>
      <c r="F301" s="237">
        <v>0</v>
      </c>
      <c r="G301" s="237">
        <v>4729</v>
      </c>
      <c r="H301" s="237">
        <v>3015</v>
      </c>
      <c r="I301" s="237">
        <v>1436</v>
      </c>
      <c r="J301" s="237">
        <v>278</v>
      </c>
      <c r="K301" s="237">
        <v>1499</v>
      </c>
      <c r="L301" s="237">
        <v>959</v>
      </c>
      <c r="M301" s="237">
        <v>554</v>
      </c>
      <c r="N301" s="237">
        <v>3</v>
      </c>
      <c r="P301" s="195"/>
      <c r="Q301" s="195"/>
      <c r="R301" s="195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D301" s="195"/>
      <c r="AE301" s="195"/>
      <c r="AF301" s="195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</row>
    <row r="302" spans="1:42" ht="12.75">
      <c r="A302" s="235" t="s">
        <v>211</v>
      </c>
      <c r="B302" s="235" t="s">
        <v>179</v>
      </c>
      <c r="C302" s="235" t="s">
        <v>184</v>
      </c>
      <c r="D302" s="235" t="s">
        <v>238</v>
      </c>
      <c r="E302" s="236">
        <v>268551</v>
      </c>
      <c r="F302" s="236">
        <v>11131</v>
      </c>
      <c r="G302" s="236">
        <v>114237</v>
      </c>
      <c r="H302" s="236">
        <v>48139</v>
      </c>
      <c r="I302" s="236">
        <v>42785</v>
      </c>
      <c r="J302" s="236">
        <v>23313</v>
      </c>
      <c r="K302" s="236">
        <v>23081</v>
      </c>
      <c r="L302" s="236">
        <v>15734</v>
      </c>
      <c r="M302" s="236">
        <v>9253</v>
      </c>
      <c r="N302" s="236">
        <v>71</v>
      </c>
      <c r="P302" s="195"/>
      <c r="Q302" s="195"/>
      <c r="R302" s="195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D302" s="195"/>
      <c r="AE302" s="195"/>
      <c r="AF302" s="195"/>
      <c r="AG302" s="196"/>
      <c r="AH302" s="196"/>
      <c r="AI302" s="196"/>
      <c r="AJ302" s="196"/>
      <c r="AK302" s="196"/>
      <c r="AL302" s="196"/>
      <c r="AM302" s="196"/>
      <c r="AN302" s="196"/>
      <c r="AO302" s="196"/>
      <c r="AP302" s="196"/>
    </row>
    <row r="303" spans="1:42" ht="12.75">
      <c r="A303" s="235" t="s">
        <v>211</v>
      </c>
      <c r="B303" s="235" t="s">
        <v>180</v>
      </c>
      <c r="C303" s="235" t="s">
        <v>184</v>
      </c>
      <c r="D303" s="235" t="s">
        <v>238</v>
      </c>
      <c r="E303" s="236">
        <v>268551</v>
      </c>
      <c r="F303" s="236">
        <v>11131</v>
      </c>
      <c r="G303" s="236">
        <v>114237</v>
      </c>
      <c r="H303" s="236">
        <v>48139</v>
      </c>
      <c r="I303" s="236">
        <v>42785</v>
      </c>
      <c r="J303" s="236">
        <v>23313</v>
      </c>
      <c r="K303" s="236">
        <v>23081</v>
      </c>
      <c r="L303" s="236">
        <v>15734</v>
      </c>
      <c r="M303" s="236">
        <v>9253</v>
      </c>
      <c r="N303" s="236">
        <v>71</v>
      </c>
      <c r="P303" s="195"/>
      <c r="Q303" s="195"/>
      <c r="R303" s="195"/>
      <c r="S303" s="196"/>
      <c r="T303" s="196"/>
      <c r="U303" s="196"/>
      <c r="V303" s="196"/>
      <c r="W303" s="196"/>
      <c r="X303" s="196"/>
      <c r="Y303" s="196"/>
      <c r="Z303" s="196"/>
      <c r="AA303" s="196"/>
      <c r="AB303" s="196"/>
      <c r="AD303" s="195"/>
      <c r="AE303" s="195"/>
      <c r="AF303" s="195"/>
      <c r="AG303" s="196"/>
      <c r="AH303" s="196"/>
      <c r="AI303" s="196"/>
      <c r="AJ303" s="196"/>
      <c r="AK303" s="196"/>
      <c r="AL303" s="196"/>
      <c r="AM303" s="196"/>
      <c r="AN303" s="196"/>
      <c r="AO303" s="196"/>
      <c r="AP303" s="196"/>
    </row>
    <row r="304" spans="1:42" ht="12.75">
      <c r="A304" s="235" t="s">
        <v>211</v>
      </c>
      <c r="B304" s="235" t="s">
        <v>182</v>
      </c>
      <c r="C304" s="235" t="s">
        <v>184</v>
      </c>
      <c r="D304" s="235" t="s">
        <v>238</v>
      </c>
      <c r="E304" s="237">
        <v>250446</v>
      </c>
      <c r="F304" s="237">
        <v>0</v>
      </c>
      <c r="G304" s="237">
        <v>105459</v>
      </c>
      <c r="H304" s="237">
        <v>44651</v>
      </c>
      <c r="I304" s="237">
        <v>37495</v>
      </c>
      <c r="J304" s="237">
        <v>23313</v>
      </c>
      <c r="K304" s="237">
        <v>21319</v>
      </c>
      <c r="L304" s="237">
        <v>14612</v>
      </c>
      <c r="M304" s="237">
        <v>8652</v>
      </c>
      <c r="N304" s="237">
        <v>68</v>
      </c>
      <c r="P304" s="195"/>
      <c r="Q304" s="195"/>
      <c r="R304" s="195"/>
      <c r="S304" s="197"/>
      <c r="T304" s="197"/>
      <c r="U304" s="197"/>
      <c r="V304" s="197"/>
      <c r="W304" s="197"/>
      <c r="X304" s="197"/>
      <c r="Y304" s="197"/>
      <c r="Z304" s="197"/>
      <c r="AA304" s="197"/>
      <c r="AB304" s="197"/>
      <c r="AD304" s="195"/>
      <c r="AE304" s="195"/>
      <c r="AF304" s="195"/>
      <c r="AG304" s="197"/>
      <c r="AH304" s="197"/>
      <c r="AI304" s="197"/>
      <c r="AJ304" s="197"/>
      <c r="AK304" s="197"/>
      <c r="AL304" s="197"/>
      <c r="AM304" s="197"/>
      <c r="AN304" s="197"/>
      <c r="AO304" s="197"/>
      <c r="AP304" s="197"/>
    </row>
    <row r="305" spans="1:42" ht="12.75">
      <c r="A305" s="235" t="s">
        <v>211</v>
      </c>
      <c r="B305" s="235" t="s">
        <v>181</v>
      </c>
      <c r="C305" s="235" t="s">
        <v>184</v>
      </c>
      <c r="D305" s="235" t="s">
        <v>238</v>
      </c>
      <c r="E305" s="237">
        <v>244456</v>
      </c>
      <c r="F305" s="237">
        <v>0</v>
      </c>
      <c r="G305" s="237">
        <v>99469</v>
      </c>
      <c r="H305" s="237">
        <v>43226</v>
      </c>
      <c r="I305" s="237">
        <v>33438</v>
      </c>
      <c r="J305" s="237">
        <v>22805</v>
      </c>
      <c r="K305" s="237">
        <v>20724</v>
      </c>
      <c r="L305" s="237">
        <v>14101</v>
      </c>
      <c r="M305" s="237">
        <v>8335</v>
      </c>
      <c r="N305" s="237">
        <v>66</v>
      </c>
      <c r="P305" s="195"/>
      <c r="Q305" s="195"/>
      <c r="R305" s="195"/>
      <c r="S305" s="197"/>
      <c r="T305" s="197"/>
      <c r="U305" s="197"/>
      <c r="V305" s="197"/>
      <c r="W305" s="197"/>
      <c r="X305" s="197"/>
      <c r="Y305" s="197"/>
      <c r="Z305" s="197"/>
      <c r="AA305" s="197"/>
      <c r="AB305" s="197"/>
      <c r="AD305" s="195"/>
      <c r="AE305" s="195"/>
      <c r="AF305" s="195"/>
      <c r="AG305" s="197"/>
      <c r="AH305" s="197"/>
      <c r="AI305" s="197"/>
      <c r="AJ305" s="197"/>
      <c r="AK305" s="197"/>
      <c r="AL305" s="197"/>
      <c r="AM305" s="197"/>
      <c r="AN305" s="197"/>
      <c r="AO305" s="197"/>
      <c r="AP305" s="197"/>
    </row>
    <row r="306" spans="1:42" ht="12.75">
      <c r="A306" s="235" t="s">
        <v>212</v>
      </c>
      <c r="B306" s="235" t="s">
        <v>179</v>
      </c>
      <c r="C306" s="235" t="s">
        <v>184</v>
      </c>
      <c r="D306" s="235" t="s">
        <v>238</v>
      </c>
      <c r="E306" s="236">
        <v>167894</v>
      </c>
      <c r="F306" s="236">
        <v>7265</v>
      </c>
      <c r="G306" s="236">
        <v>72419</v>
      </c>
      <c r="H306" s="236">
        <v>30447</v>
      </c>
      <c r="I306" s="236">
        <v>26550</v>
      </c>
      <c r="J306" s="236">
        <v>15422</v>
      </c>
      <c r="K306" s="236">
        <v>16040</v>
      </c>
      <c r="L306" s="236">
        <v>9783</v>
      </c>
      <c r="M306" s="236">
        <v>4587</v>
      </c>
      <c r="N306" s="236">
        <v>37</v>
      </c>
      <c r="P306" s="195"/>
      <c r="Q306" s="195"/>
      <c r="R306" s="195"/>
      <c r="S306" s="196"/>
      <c r="T306" s="196"/>
      <c r="U306" s="196"/>
      <c r="V306" s="196"/>
      <c r="W306" s="196"/>
      <c r="X306" s="196"/>
      <c r="Y306" s="196"/>
      <c r="Z306" s="196"/>
      <c r="AA306" s="196"/>
      <c r="AB306" s="196"/>
      <c r="AD306" s="195"/>
      <c r="AE306" s="195"/>
      <c r="AF306" s="195"/>
      <c r="AG306" s="196"/>
      <c r="AH306" s="196"/>
      <c r="AI306" s="196"/>
      <c r="AJ306" s="196"/>
      <c r="AK306" s="196"/>
      <c r="AL306" s="196"/>
      <c r="AM306" s="196"/>
      <c r="AN306" s="196"/>
      <c r="AO306" s="196"/>
      <c r="AP306" s="196"/>
    </row>
    <row r="307" spans="1:42" ht="12.75">
      <c r="A307" s="235" t="s">
        <v>212</v>
      </c>
      <c r="B307" s="235" t="s">
        <v>180</v>
      </c>
      <c r="C307" s="235" t="s">
        <v>184</v>
      </c>
      <c r="D307" s="235" t="s">
        <v>238</v>
      </c>
      <c r="E307" s="236">
        <v>167894</v>
      </c>
      <c r="F307" s="236">
        <v>7265</v>
      </c>
      <c r="G307" s="236">
        <v>72419</v>
      </c>
      <c r="H307" s="236">
        <v>30447</v>
      </c>
      <c r="I307" s="236">
        <v>26550</v>
      </c>
      <c r="J307" s="236">
        <v>15422</v>
      </c>
      <c r="K307" s="236">
        <v>16040</v>
      </c>
      <c r="L307" s="236">
        <v>9783</v>
      </c>
      <c r="M307" s="236">
        <v>4587</v>
      </c>
      <c r="N307" s="236">
        <v>37</v>
      </c>
      <c r="P307" s="195"/>
      <c r="Q307" s="195"/>
      <c r="R307" s="195"/>
      <c r="S307" s="196"/>
      <c r="T307" s="196"/>
      <c r="U307" s="196"/>
      <c r="V307" s="196"/>
      <c r="W307" s="196"/>
      <c r="X307" s="196"/>
      <c r="Y307" s="196"/>
      <c r="Z307" s="196"/>
      <c r="AA307" s="196"/>
      <c r="AB307" s="196"/>
      <c r="AD307" s="195"/>
      <c r="AE307" s="195"/>
      <c r="AF307" s="195"/>
      <c r="AG307" s="196"/>
      <c r="AH307" s="196"/>
      <c r="AI307" s="196"/>
      <c r="AJ307" s="196"/>
      <c r="AK307" s="196"/>
      <c r="AL307" s="196"/>
      <c r="AM307" s="196"/>
      <c r="AN307" s="196"/>
      <c r="AO307" s="196"/>
      <c r="AP307" s="196"/>
    </row>
    <row r="308" spans="1:42" ht="12.75">
      <c r="A308" s="235" t="s">
        <v>212</v>
      </c>
      <c r="B308" s="235" t="s">
        <v>182</v>
      </c>
      <c r="C308" s="235" t="s">
        <v>184</v>
      </c>
      <c r="D308" s="235" t="s">
        <v>238</v>
      </c>
      <c r="E308" s="237">
        <v>167894</v>
      </c>
      <c r="F308" s="237">
        <v>0</v>
      </c>
      <c r="G308" s="237">
        <v>72419</v>
      </c>
      <c r="H308" s="237">
        <v>30447</v>
      </c>
      <c r="I308" s="237">
        <v>26550</v>
      </c>
      <c r="J308" s="237">
        <v>15422</v>
      </c>
      <c r="K308" s="237">
        <v>16040</v>
      </c>
      <c r="L308" s="237">
        <v>9783</v>
      </c>
      <c r="M308" s="237">
        <v>4587</v>
      </c>
      <c r="N308" s="237">
        <v>37</v>
      </c>
      <c r="P308" s="195"/>
      <c r="Q308" s="195"/>
      <c r="R308" s="195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D308" s="195"/>
      <c r="AE308" s="195"/>
      <c r="AF308" s="195"/>
      <c r="AG308" s="197"/>
      <c r="AH308" s="197"/>
      <c r="AI308" s="197"/>
      <c r="AJ308" s="197"/>
      <c r="AK308" s="197"/>
      <c r="AL308" s="197"/>
      <c r="AM308" s="197"/>
      <c r="AN308" s="197"/>
      <c r="AO308" s="197"/>
      <c r="AP308" s="197"/>
    </row>
    <row r="309" spans="1:42" ht="12.75">
      <c r="A309" s="235" t="s">
        <v>212</v>
      </c>
      <c r="B309" s="235" t="s">
        <v>181</v>
      </c>
      <c r="C309" s="235" t="s">
        <v>184</v>
      </c>
      <c r="D309" s="235" t="s">
        <v>238</v>
      </c>
      <c r="E309" s="237">
        <v>119072</v>
      </c>
      <c r="F309" s="237">
        <v>0</v>
      </c>
      <c r="G309" s="237">
        <v>52460</v>
      </c>
      <c r="H309" s="237">
        <v>21288</v>
      </c>
      <c r="I309" s="237">
        <v>20250</v>
      </c>
      <c r="J309" s="237">
        <v>10922</v>
      </c>
      <c r="K309" s="237">
        <v>11293</v>
      </c>
      <c r="L309" s="237">
        <v>6933</v>
      </c>
      <c r="M309" s="237">
        <v>3043</v>
      </c>
      <c r="N309" s="237">
        <v>19</v>
      </c>
      <c r="P309" s="195"/>
      <c r="Q309" s="195"/>
      <c r="R309" s="195"/>
      <c r="S309" s="197"/>
      <c r="T309" s="197"/>
      <c r="U309" s="197"/>
      <c r="V309" s="197"/>
      <c r="W309" s="197"/>
      <c r="X309" s="197"/>
      <c r="Y309" s="197"/>
      <c r="Z309" s="197"/>
      <c r="AA309" s="197"/>
      <c r="AB309" s="197"/>
      <c r="AD309" s="195"/>
      <c r="AE309" s="195"/>
      <c r="AF309" s="195"/>
      <c r="AG309" s="197"/>
      <c r="AH309" s="197"/>
      <c r="AI309" s="197"/>
      <c r="AJ309" s="197"/>
      <c r="AK309" s="197"/>
      <c r="AL309" s="197"/>
      <c r="AM309" s="197"/>
      <c r="AN309" s="197"/>
      <c r="AO309" s="197"/>
      <c r="AP309" s="197"/>
    </row>
    <row r="310" spans="1:42" ht="12.75">
      <c r="A310" s="235" t="s">
        <v>125</v>
      </c>
      <c r="B310" s="235" t="s">
        <v>179</v>
      </c>
      <c r="C310" s="235" t="s">
        <v>184</v>
      </c>
      <c r="D310" s="235" t="s">
        <v>238</v>
      </c>
      <c r="E310" s="236">
        <v>192146</v>
      </c>
      <c r="F310" s="236">
        <v>7192</v>
      </c>
      <c r="G310" s="236">
        <v>80019</v>
      </c>
      <c r="H310" s="236">
        <v>35652</v>
      </c>
      <c r="I310" s="236">
        <v>28295</v>
      </c>
      <c r="J310" s="236">
        <v>16072</v>
      </c>
      <c r="K310" s="236">
        <v>17494</v>
      </c>
      <c r="L310" s="236">
        <v>11760</v>
      </c>
      <c r="M310" s="236">
        <v>6359</v>
      </c>
      <c r="N310" s="236">
        <v>39</v>
      </c>
      <c r="P310" s="195"/>
      <c r="Q310" s="195"/>
      <c r="R310" s="195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D310" s="195"/>
      <c r="AE310" s="195"/>
      <c r="AF310" s="195"/>
      <c r="AG310" s="196"/>
      <c r="AH310" s="196"/>
      <c r="AI310" s="196"/>
      <c r="AJ310" s="196"/>
      <c r="AK310" s="196"/>
      <c r="AL310" s="196"/>
      <c r="AM310" s="196"/>
      <c r="AN310" s="196"/>
      <c r="AO310" s="196"/>
      <c r="AP310" s="196"/>
    </row>
    <row r="311" spans="1:42" ht="12.75">
      <c r="A311" s="235" t="s">
        <v>125</v>
      </c>
      <c r="B311" s="235" t="s">
        <v>180</v>
      </c>
      <c r="C311" s="235" t="s">
        <v>184</v>
      </c>
      <c r="D311" s="235" t="s">
        <v>238</v>
      </c>
      <c r="E311" s="236">
        <v>192146</v>
      </c>
      <c r="F311" s="236">
        <v>7192</v>
      </c>
      <c r="G311" s="236">
        <v>80019</v>
      </c>
      <c r="H311" s="236">
        <v>35652</v>
      </c>
      <c r="I311" s="236">
        <v>28295</v>
      </c>
      <c r="J311" s="236">
        <v>16072</v>
      </c>
      <c r="K311" s="236">
        <v>17494</v>
      </c>
      <c r="L311" s="236">
        <v>11760</v>
      </c>
      <c r="M311" s="236">
        <v>6359</v>
      </c>
      <c r="N311" s="236">
        <v>39</v>
      </c>
      <c r="P311" s="195"/>
      <c r="Q311" s="195"/>
      <c r="R311" s="195"/>
      <c r="S311" s="196"/>
      <c r="T311" s="196"/>
      <c r="U311" s="196"/>
      <c r="V311" s="196"/>
      <c r="W311" s="196"/>
      <c r="X311" s="196"/>
      <c r="Y311" s="196"/>
      <c r="Z311" s="196"/>
      <c r="AA311" s="196"/>
      <c r="AB311" s="196"/>
      <c r="AD311" s="195"/>
      <c r="AE311" s="195"/>
      <c r="AF311" s="195"/>
      <c r="AG311" s="196"/>
      <c r="AH311" s="196"/>
      <c r="AI311" s="196"/>
      <c r="AJ311" s="196"/>
      <c r="AK311" s="196"/>
      <c r="AL311" s="196"/>
      <c r="AM311" s="196"/>
      <c r="AN311" s="196"/>
      <c r="AO311" s="196"/>
      <c r="AP311" s="196"/>
    </row>
    <row r="312" spans="1:42" ht="12.75">
      <c r="A312" s="235" t="s">
        <v>125</v>
      </c>
      <c r="B312" s="235" t="s">
        <v>182</v>
      </c>
      <c r="C312" s="235" t="s">
        <v>184</v>
      </c>
      <c r="D312" s="235" t="s">
        <v>238</v>
      </c>
      <c r="E312" s="237">
        <v>78680</v>
      </c>
      <c r="F312" s="237">
        <v>0</v>
      </c>
      <c r="G312" s="237">
        <v>28811</v>
      </c>
      <c r="H312" s="237">
        <v>16039</v>
      </c>
      <c r="I312" s="237">
        <v>12772</v>
      </c>
      <c r="J312" s="237">
        <v>0</v>
      </c>
      <c r="K312" s="237">
        <v>2988</v>
      </c>
      <c r="L312" s="237">
        <v>8453</v>
      </c>
      <c r="M312" s="237">
        <v>4570</v>
      </c>
      <c r="N312" s="237">
        <v>28</v>
      </c>
      <c r="P312" s="195"/>
      <c r="Q312" s="195"/>
      <c r="R312" s="195"/>
      <c r="S312" s="197"/>
      <c r="T312" s="197"/>
      <c r="U312" s="197"/>
      <c r="V312" s="197"/>
      <c r="W312" s="197"/>
      <c r="X312" s="197"/>
      <c r="Y312" s="197"/>
      <c r="Z312" s="197"/>
      <c r="AA312" s="197"/>
      <c r="AB312" s="197"/>
      <c r="AD312" s="195"/>
      <c r="AE312" s="195"/>
      <c r="AF312" s="195"/>
      <c r="AG312" s="197"/>
      <c r="AH312" s="197"/>
      <c r="AI312" s="197"/>
      <c r="AJ312" s="197"/>
      <c r="AK312" s="197"/>
      <c r="AL312" s="197"/>
      <c r="AM312" s="197"/>
      <c r="AN312" s="197"/>
      <c r="AO312" s="197"/>
      <c r="AP312" s="197"/>
    </row>
    <row r="313" spans="1:42" ht="12.75">
      <c r="A313" s="235" t="s">
        <v>125</v>
      </c>
      <c r="B313" s="235" t="s">
        <v>181</v>
      </c>
      <c r="C313" s="235" t="s">
        <v>184</v>
      </c>
      <c r="D313" s="235" t="s">
        <v>238</v>
      </c>
      <c r="E313" s="237">
        <v>59553</v>
      </c>
      <c r="F313" s="237">
        <v>0</v>
      </c>
      <c r="G313" s="237">
        <v>23090</v>
      </c>
      <c r="H313" s="237">
        <v>12052</v>
      </c>
      <c r="I313" s="237">
        <v>11038</v>
      </c>
      <c r="J313" s="237">
        <v>0</v>
      </c>
      <c r="K313" s="237">
        <v>2987</v>
      </c>
      <c r="L313" s="237">
        <v>5871</v>
      </c>
      <c r="M313" s="237">
        <v>3175</v>
      </c>
      <c r="N313" s="237">
        <v>19</v>
      </c>
      <c r="P313" s="195"/>
      <c r="Q313" s="195"/>
      <c r="R313" s="195"/>
      <c r="S313" s="197"/>
      <c r="T313" s="197"/>
      <c r="U313" s="197"/>
      <c r="V313" s="197"/>
      <c r="W313" s="197"/>
      <c r="X313" s="197"/>
      <c r="Y313" s="197"/>
      <c r="Z313" s="197"/>
      <c r="AA313" s="197"/>
      <c r="AB313" s="197"/>
      <c r="AD313" s="195"/>
      <c r="AE313" s="195"/>
      <c r="AF313" s="195"/>
      <c r="AG313" s="197"/>
      <c r="AH313" s="197"/>
      <c r="AI313" s="197"/>
      <c r="AJ313" s="197"/>
      <c r="AK313" s="197"/>
      <c r="AL313" s="197"/>
      <c r="AM313" s="197"/>
      <c r="AN313" s="197"/>
      <c r="AO313" s="197"/>
      <c r="AP313" s="197"/>
    </row>
    <row r="314" spans="1:42" ht="12.75">
      <c r="A314" s="235" t="s">
        <v>127</v>
      </c>
      <c r="B314" s="235" t="s">
        <v>179</v>
      </c>
      <c r="C314" s="235" t="s">
        <v>184</v>
      </c>
      <c r="D314" s="235" t="s">
        <v>238</v>
      </c>
      <c r="E314" s="236">
        <v>80679</v>
      </c>
      <c r="F314" s="236">
        <v>2645</v>
      </c>
      <c r="G314" s="236">
        <v>33151</v>
      </c>
      <c r="H314" s="236">
        <v>14817</v>
      </c>
      <c r="I314" s="236">
        <v>11402</v>
      </c>
      <c r="J314" s="236">
        <v>6932</v>
      </c>
      <c r="K314" s="236">
        <v>6931</v>
      </c>
      <c r="L314" s="236">
        <v>4867</v>
      </c>
      <c r="M314" s="236">
        <v>2998</v>
      </c>
      <c r="N314" s="236">
        <v>21</v>
      </c>
      <c r="P314" s="195"/>
      <c r="Q314" s="195"/>
      <c r="R314" s="195"/>
      <c r="S314" s="196"/>
      <c r="T314" s="196"/>
      <c r="U314" s="196"/>
      <c r="V314" s="196"/>
      <c r="W314" s="196"/>
      <c r="X314" s="196"/>
      <c r="Y314" s="196"/>
      <c r="Z314" s="196"/>
      <c r="AA314" s="196"/>
      <c r="AB314" s="196"/>
      <c r="AD314" s="195"/>
      <c r="AE314" s="195"/>
      <c r="AF314" s="195"/>
      <c r="AG314" s="196"/>
      <c r="AH314" s="196"/>
      <c r="AI314" s="196"/>
      <c r="AJ314" s="196"/>
      <c r="AK314" s="196"/>
      <c r="AL314" s="196"/>
      <c r="AM314" s="196"/>
      <c r="AN314" s="196"/>
      <c r="AO314" s="196"/>
      <c r="AP314" s="196"/>
    </row>
    <row r="315" spans="1:42" ht="12.75">
      <c r="A315" s="235" t="s">
        <v>127</v>
      </c>
      <c r="B315" s="235" t="s">
        <v>180</v>
      </c>
      <c r="C315" s="235" t="s">
        <v>184</v>
      </c>
      <c r="D315" s="235" t="s">
        <v>238</v>
      </c>
      <c r="E315" s="236">
        <v>80679</v>
      </c>
      <c r="F315" s="236">
        <v>2645</v>
      </c>
      <c r="G315" s="236">
        <v>33151</v>
      </c>
      <c r="H315" s="236">
        <v>14817</v>
      </c>
      <c r="I315" s="236">
        <v>11402</v>
      </c>
      <c r="J315" s="236">
        <v>6932</v>
      </c>
      <c r="K315" s="236">
        <v>6931</v>
      </c>
      <c r="L315" s="236">
        <v>4867</v>
      </c>
      <c r="M315" s="236">
        <v>2998</v>
      </c>
      <c r="N315" s="236">
        <v>21</v>
      </c>
      <c r="P315" s="195"/>
      <c r="Q315" s="195"/>
      <c r="R315" s="195"/>
      <c r="S315" s="196"/>
      <c r="T315" s="196"/>
      <c r="U315" s="196"/>
      <c r="V315" s="196"/>
      <c r="W315" s="196"/>
      <c r="X315" s="196"/>
      <c r="Y315" s="196"/>
      <c r="Z315" s="196"/>
      <c r="AA315" s="196"/>
      <c r="AB315" s="196"/>
      <c r="AD315" s="195"/>
      <c r="AE315" s="195"/>
      <c r="AF315" s="195"/>
      <c r="AG315" s="196"/>
      <c r="AH315" s="196"/>
      <c r="AI315" s="196"/>
      <c r="AJ315" s="196"/>
      <c r="AK315" s="196"/>
      <c r="AL315" s="196"/>
      <c r="AM315" s="196"/>
      <c r="AN315" s="196"/>
      <c r="AO315" s="196"/>
      <c r="AP315" s="196"/>
    </row>
    <row r="316" spans="1:42" ht="12.75">
      <c r="A316" s="235" t="s">
        <v>127</v>
      </c>
      <c r="B316" s="235" t="s">
        <v>182</v>
      </c>
      <c r="C316" s="235" t="s">
        <v>184</v>
      </c>
      <c r="D316" s="235" t="s">
        <v>238</v>
      </c>
      <c r="E316" s="237">
        <v>62564</v>
      </c>
      <c r="F316" s="237">
        <v>2645</v>
      </c>
      <c r="G316" s="237">
        <v>23661</v>
      </c>
      <c r="H316" s="237">
        <v>12592</v>
      </c>
      <c r="I316" s="237">
        <v>7420</v>
      </c>
      <c r="J316" s="237">
        <v>3649</v>
      </c>
      <c r="K316" s="237">
        <v>5499</v>
      </c>
      <c r="L316" s="237">
        <v>4299</v>
      </c>
      <c r="M316" s="237">
        <v>2775</v>
      </c>
      <c r="N316" s="237">
        <v>19</v>
      </c>
      <c r="P316" s="195"/>
      <c r="Q316" s="195"/>
      <c r="R316" s="195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D316" s="195"/>
      <c r="AE316" s="195"/>
      <c r="AF316" s="195"/>
      <c r="AG316" s="197"/>
      <c r="AH316" s="197"/>
      <c r="AI316" s="197"/>
      <c r="AJ316" s="197"/>
      <c r="AK316" s="197"/>
      <c r="AL316" s="197"/>
      <c r="AM316" s="197"/>
      <c r="AN316" s="197"/>
      <c r="AO316" s="197"/>
      <c r="AP316" s="197"/>
    </row>
    <row r="317" spans="1:42" ht="12.75">
      <c r="A317" s="235" t="s">
        <v>127</v>
      </c>
      <c r="B317" s="235" t="s">
        <v>181</v>
      </c>
      <c r="C317" s="235" t="s">
        <v>184</v>
      </c>
      <c r="D317" s="235" t="s">
        <v>238</v>
      </c>
      <c r="E317" s="237">
        <v>32057</v>
      </c>
      <c r="F317" s="237">
        <v>2645</v>
      </c>
      <c r="G317" s="237">
        <v>15354</v>
      </c>
      <c r="H317" s="237">
        <v>5245</v>
      </c>
      <c r="I317" s="237">
        <v>7548</v>
      </c>
      <c r="J317" s="237">
        <v>2561</v>
      </c>
      <c r="K317" s="237">
        <v>2412</v>
      </c>
      <c r="L317" s="237">
        <v>2030</v>
      </c>
      <c r="M317" s="237">
        <v>798</v>
      </c>
      <c r="N317" s="237">
        <v>5</v>
      </c>
      <c r="P317" s="195"/>
      <c r="Q317" s="195"/>
      <c r="R317" s="195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D317" s="195"/>
      <c r="AE317" s="195"/>
      <c r="AF317" s="195"/>
      <c r="AG317" s="197"/>
      <c r="AH317" s="197"/>
      <c r="AI317" s="197"/>
      <c r="AJ317" s="197"/>
      <c r="AK317" s="197"/>
      <c r="AL317" s="197"/>
      <c r="AM317" s="197"/>
      <c r="AN317" s="197"/>
      <c r="AO317" s="197"/>
      <c r="AP317" s="197"/>
    </row>
    <row r="318" spans="1:42" ht="12.75">
      <c r="A318" s="235" t="s">
        <v>117</v>
      </c>
      <c r="B318" s="235" t="s">
        <v>179</v>
      </c>
      <c r="C318" s="235" t="s">
        <v>184</v>
      </c>
      <c r="D318" s="235" t="s">
        <v>238</v>
      </c>
      <c r="E318" s="236">
        <v>121735</v>
      </c>
      <c r="F318" s="236">
        <v>4612</v>
      </c>
      <c r="G318" s="236">
        <v>49144</v>
      </c>
      <c r="H318" s="236">
        <v>23882</v>
      </c>
      <c r="I318" s="236">
        <v>15297</v>
      </c>
      <c r="J318" s="236">
        <v>9965</v>
      </c>
      <c r="K318" s="236">
        <v>12429</v>
      </c>
      <c r="L318" s="236">
        <v>8078</v>
      </c>
      <c r="M318" s="236">
        <v>3356</v>
      </c>
      <c r="N318" s="236">
        <v>19</v>
      </c>
      <c r="P318" s="195"/>
      <c r="Q318" s="195"/>
      <c r="R318" s="195"/>
      <c r="S318" s="196"/>
      <c r="T318" s="196"/>
      <c r="U318" s="196"/>
      <c r="V318" s="196"/>
      <c r="W318" s="196"/>
      <c r="X318" s="196"/>
      <c r="Y318" s="196"/>
      <c r="Z318" s="196"/>
      <c r="AA318" s="196"/>
      <c r="AB318" s="196"/>
      <c r="AD318" s="195"/>
      <c r="AE318" s="195"/>
      <c r="AF318" s="195"/>
      <c r="AG318" s="196"/>
      <c r="AH318" s="196"/>
      <c r="AI318" s="196"/>
      <c r="AJ318" s="196"/>
      <c r="AK318" s="196"/>
      <c r="AL318" s="196"/>
      <c r="AM318" s="196"/>
      <c r="AN318" s="196"/>
      <c r="AO318" s="196"/>
      <c r="AP318" s="196"/>
    </row>
    <row r="319" spans="1:42" ht="12.75">
      <c r="A319" s="235" t="s">
        <v>117</v>
      </c>
      <c r="B319" s="235" t="s">
        <v>180</v>
      </c>
      <c r="C319" s="235" t="s">
        <v>184</v>
      </c>
      <c r="D319" s="235" t="s">
        <v>238</v>
      </c>
      <c r="E319" s="236">
        <v>121735</v>
      </c>
      <c r="F319" s="236">
        <v>4612</v>
      </c>
      <c r="G319" s="236">
        <v>49144</v>
      </c>
      <c r="H319" s="236">
        <v>23882</v>
      </c>
      <c r="I319" s="236">
        <v>15297</v>
      </c>
      <c r="J319" s="236">
        <v>9965</v>
      </c>
      <c r="K319" s="236">
        <v>12429</v>
      </c>
      <c r="L319" s="236">
        <v>8078</v>
      </c>
      <c r="M319" s="236">
        <v>3356</v>
      </c>
      <c r="N319" s="236">
        <v>19</v>
      </c>
      <c r="P319" s="195"/>
      <c r="Q319" s="195"/>
      <c r="R319" s="195"/>
      <c r="S319" s="196"/>
      <c r="T319" s="196"/>
      <c r="U319" s="196"/>
      <c r="V319" s="196"/>
      <c r="W319" s="196"/>
      <c r="X319" s="196"/>
      <c r="Y319" s="196"/>
      <c r="Z319" s="196"/>
      <c r="AA319" s="196"/>
      <c r="AB319" s="196"/>
      <c r="AD319" s="195"/>
      <c r="AE319" s="195"/>
      <c r="AF319" s="195"/>
      <c r="AG319" s="196"/>
      <c r="AH319" s="196"/>
      <c r="AI319" s="196"/>
      <c r="AJ319" s="196"/>
      <c r="AK319" s="196"/>
      <c r="AL319" s="196"/>
      <c r="AM319" s="196"/>
      <c r="AN319" s="196"/>
      <c r="AO319" s="196"/>
      <c r="AP319" s="196"/>
    </row>
    <row r="320" spans="1:42" ht="12.75">
      <c r="A320" s="235" t="s">
        <v>117</v>
      </c>
      <c r="B320" s="235" t="s">
        <v>182</v>
      </c>
      <c r="C320" s="235" t="s">
        <v>184</v>
      </c>
      <c r="D320" s="235" t="s">
        <v>238</v>
      </c>
      <c r="E320" s="237">
        <v>121735</v>
      </c>
      <c r="F320" s="237">
        <v>0</v>
      </c>
      <c r="G320" s="237">
        <v>49144</v>
      </c>
      <c r="H320" s="237">
        <v>23882</v>
      </c>
      <c r="I320" s="237">
        <v>15297</v>
      </c>
      <c r="J320" s="237">
        <v>9965</v>
      </c>
      <c r="K320" s="237">
        <v>12429</v>
      </c>
      <c r="L320" s="237">
        <v>8078</v>
      </c>
      <c r="M320" s="237">
        <v>3356</v>
      </c>
      <c r="N320" s="237">
        <v>19</v>
      </c>
      <c r="P320" s="195"/>
      <c r="Q320" s="195"/>
      <c r="R320" s="195"/>
      <c r="S320" s="197"/>
      <c r="T320" s="197"/>
      <c r="U320" s="197"/>
      <c r="V320" s="197"/>
      <c r="W320" s="197"/>
      <c r="X320" s="197"/>
      <c r="Y320" s="197"/>
      <c r="Z320" s="197"/>
      <c r="AA320" s="197"/>
      <c r="AB320" s="197"/>
      <c r="AD320" s="195"/>
      <c r="AE320" s="195"/>
      <c r="AF320" s="195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</row>
    <row r="321" spans="1:42" ht="12.75">
      <c r="A321" s="235" t="s">
        <v>117</v>
      </c>
      <c r="B321" s="235" t="s">
        <v>181</v>
      </c>
      <c r="C321" s="235" t="s">
        <v>184</v>
      </c>
      <c r="D321" s="235" t="s">
        <v>238</v>
      </c>
      <c r="E321" s="237">
        <v>22175</v>
      </c>
      <c r="F321" s="237">
        <v>0</v>
      </c>
      <c r="G321" s="237">
        <v>9757</v>
      </c>
      <c r="H321" s="237">
        <v>4398</v>
      </c>
      <c r="I321" s="237">
        <v>2947</v>
      </c>
      <c r="J321" s="237">
        <v>2412</v>
      </c>
      <c r="K321" s="237">
        <v>3457</v>
      </c>
      <c r="L321" s="237">
        <v>675</v>
      </c>
      <c r="M321" s="237">
        <v>263</v>
      </c>
      <c r="N321" s="237">
        <v>3</v>
      </c>
      <c r="P321" s="195"/>
      <c r="Q321" s="195"/>
      <c r="R321" s="195"/>
      <c r="S321" s="197"/>
      <c r="T321" s="197"/>
      <c r="U321" s="197"/>
      <c r="V321" s="197"/>
      <c r="W321" s="197"/>
      <c r="X321" s="197"/>
      <c r="Y321" s="197"/>
      <c r="Z321" s="197"/>
      <c r="AA321" s="197"/>
      <c r="AB321" s="197"/>
      <c r="AD321" s="195"/>
      <c r="AE321" s="195"/>
      <c r="AF321" s="195"/>
      <c r="AG321" s="197"/>
      <c r="AH321" s="197"/>
      <c r="AI321" s="197"/>
      <c r="AJ321" s="197"/>
      <c r="AK321" s="197"/>
      <c r="AL321" s="197"/>
      <c r="AM321" s="197"/>
      <c r="AN321" s="197"/>
      <c r="AO321" s="197"/>
      <c r="AP321" s="197"/>
    </row>
    <row r="322" spans="1:42" ht="12.75">
      <c r="A322" s="235" t="s">
        <v>129</v>
      </c>
      <c r="B322" s="235" t="s">
        <v>179</v>
      </c>
      <c r="C322" s="235" t="s">
        <v>184</v>
      </c>
      <c r="D322" s="235" t="s">
        <v>238</v>
      </c>
      <c r="E322" s="236">
        <v>71973</v>
      </c>
      <c r="F322" s="236">
        <v>2293</v>
      </c>
      <c r="G322" s="236">
        <v>29768</v>
      </c>
      <c r="H322" s="236">
        <v>13089</v>
      </c>
      <c r="I322" s="236">
        <v>10657</v>
      </c>
      <c r="J322" s="236">
        <v>6022</v>
      </c>
      <c r="K322" s="236">
        <v>6024</v>
      </c>
      <c r="L322" s="236">
        <v>4160</v>
      </c>
      <c r="M322" s="236">
        <v>2891</v>
      </c>
      <c r="N322" s="236">
        <v>14</v>
      </c>
      <c r="P322" s="195"/>
      <c r="Q322" s="195"/>
      <c r="R322" s="195"/>
      <c r="S322" s="196"/>
      <c r="T322" s="196"/>
      <c r="U322" s="196"/>
      <c r="V322" s="196"/>
      <c r="W322" s="196"/>
      <c r="X322" s="196"/>
      <c r="Y322" s="196"/>
      <c r="Z322" s="196"/>
      <c r="AA322" s="196"/>
      <c r="AB322" s="196"/>
      <c r="AD322" s="195"/>
      <c r="AE322" s="195"/>
      <c r="AF322" s="195"/>
      <c r="AG322" s="196"/>
      <c r="AH322" s="196"/>
      <c r="AI322" s="196"/>
      <c r="AJ322" s="196"/>
      <c r="AK322" s="196"/>
      <c r="AL322" s="196"/>
      <c r="AM322" s="196"/>
      <c r="AN322" s="196"/>
      <c r="AO322" s="196"/>
      <c r="AP322" s="196"/>
    </row>
    <row r="323" spans="1:42" ht="12.75">
      <c r="A323" s="235" t="s">
        <v>129</v>
      </c>
      <c r="B323" s="235" t="s">
        <v>180</v>
      </c>
      <c r="C323" s="235" t="s">
        <v>184</v>
      </c>
      <c r="D323" s="235" t="s">
        <v>238</v>
      </c>
      <c r="E323" s="236">
        <v>71973</v>
      </c>
      <c r="F323" s="236">
        <v>2293</v>
      </c>
      <c r="G323" s="236">
        <v>29768</v>
      </c>
      <c r="H323" s="236">
        <v>13089</v>
      </c>
      <c r="I323" s="236">
        <v>10657</v>
      </c>
      <c r="J323" s="236">
        <v>6022</v>
      </c>
      <c r="K323" s="236">
        <v>6024</v>
      </c>
      <c r="L323" s="236">
        <v>4160</v>
      </c>
      <c r="M323" s="236">
        <v>2891</v>
      </c>
      <c r="N323" s="236">
        <v>14</v>
      </c>
      <c r="P323" s="195"/>
      <c r="Q323" s="195"/>
      <c r="R323" s="195"/>
      <c r="S323" s="196"/>
      <c r="T323" s="196"/>
      <c r="U323" s="196"/>
      <c r="V323" s="196"/>
      <c r="W323" s="196"/>
      <c r="X323" s="196"/>
      <c r="Y323" s="196"/>
      <c r="Z323" s="196"/>
      <c r="AA323" s="196"/>
      <c r="AB323" s="196"/>
      <c r="AD323" s="195"/>
      <c r="AE323" s="195"/>
      <c r="AF323" s="195"/>
      <c r="AG323" s="196"/>
      <c r="AH323" s="196"/>
      <c r="AI323" s="196"/>
      <c r="AJ323" s="196"/>
      <c r="AK323" s="196"/>
      <c r="AL323" s="196"/>
      <c r="AM323" s="196"/>
      <c r="AN323" s="196"/>
      <c r="AO323" s="196"/>
      <c r="AP323" s="196"/>
    </row>
    <row r="324" spans="1:42" ht="12.75">
      <c r="A324" s="235" t="s">
        <v>129</v>
      </c>
      <c r="B324" s="235" t="s">
        <v>182</v>
      </c>
      <c r="C324" s="235" t="s">
        <v>184</v>
      </c>
      <c r="D324" s="235" t="s">
        <v>238</v>
      </c>
      <c r="E324" s="237">
        <v>45019</v>
      </c>
      <c r="F324" s="237">
        <v>0</v>
      </c>
      <c r="G324" s="237">
        <v>18341</v>
      </c>
      <c r="H324" s="237">
        <v>8312</v>
      </c>
      <c r="I324" s="237">
        <v>6344</v>
      </c>
      <c r="J324" s="237">
        <v>3685</v>
      </c>
      <c r="K324" s="237">
        <v>3812</v>
      </c>
      <c r="L324" s="237">
        <v>2649</v>
      </c>
      <c r="M324" s="237">
        <v>1841</v>
      </c>
      <c r="N324" s="237">
        <v>10</v>
      </c>
      <c r="P324" s="195"/>
      <c r="Q324" s="195"/>
      <c r="R324" s="195"/>
      <c r="S324" s="197"/>
      <c r="T324" s="197"/>
      <c r="U324" s="197"/>
      <c r="V324" s="197"/>
      <c r="W324" s="197"/>
      <c r="X324" s="197"/>
      <c r="Y324" s="197"/>
      <c r="Z324" s="197"/>
      <c r="AA324" s="197"/>
      <c r="AB324" s="197"/>
      <c r="AD324" s="195"/>
      <c r="AE324" s="195"/>
      <c r="AF324" s="195"/>
      <c r="AG324" s="197"/>
      <c r="AH324" s="197"/>
      <c r="AI324" s="197"/>
      <c r="AJ324" s="197"/>
      <c r="AK324" s="197"/>
      <c r="AL324" s="197"/>
      <c r="AM324" s="197"/>
      <c r="AN324" s="197"/>
      <c r="AO324" s="197"/>
      <c r="AP324" s="197"/>
    </row>
    <row r="325" spans="1:42" ht="12.75">
      <c r="A325" s="235" t="s">
        <v>129</v>
      </c>
      <c r="B325" s="235" t="s">
        <v>181</v>
      </c>
      <c r="C325" s="235" t="s">
        <v>184</v>
      </c>
      <c r="D325" s="235" t="s">
        <v>238</v>
      </c>
      <c r="E325" s="237">
        <v>33257</v>
      </c>
      <c r="F325" s="237">
        <v>0</v>
      </c>
      <c r="G325" s="237">
        <v>12163</v>
      </c>
      <c r="H325" s="237">
        <v>6539</v>
      </c>
      <c r="I325" s="237">
        <v>2647</v>
      </c>
      <c r="J325" s="237">
        <v>2977</v>
      </c>
      <c r="K325" s="237">
        <v>2999</v>
      </c>
      <c r="L325" s="237">
        <v>2052</v>
      </c>
      <c r="M325" s="237">
        <v>1483</v>
      </c>
      <c r="N325" s="237">
        <v>5</v>
      </c>
      <c r="P325" s="195"/>
      <c r="Q325" s="195"/>
      <c r="R325" s="195"/>
      <c r="S325" s="197"/>
      <c r="T325" s="197"/>
      <c r="U325" s="197"/>
      <c r="V325" s="197"/>
      <c r="W325" s="197"/>
      <c r="X325" s="197"/>
      <c r="Y325" s="197"/>
      <c r="Z325" s="197"/>
      <c r="AA325" s="197"/>
      <c r="AB325" s="197"/>
      <c r="AD325" s="195"/>
      <c r="AE325" s="195"/>
      <c r="AF325" s="195"/>
      <c r="AG325" s="197"/>
      <c r="AH325" s="197"/>
      <c r="AI325" s="197"/>
      <c r="AJ325" s="197"/>
      <c r="AK325" s="197"/>
      <c r="AL325" s="197"/>
      <c r="AM325" s="197"/>
      <c r="AN325" s="197"/>
      <c r="AO325" s="197"/>
      <c r="AP325" s="197"/>
    </row>
    <row r="326" spans="1:42" ht="12.75">
      <c r="A326" s="235" t="s">
        <v>210</v>
      </c>
      <c r="B326" s="235" t="s">
        <v>179</v>
      </c>
      <c r="C326" s="235" t="s">
        <v>184</v>
      </c>
      <c r="D326" s="235" t="s">
        <v>238</v>
      </c>
      <c r="E326" s="236">
        <v>194897</v>
      </c>
      <c r="F326" s="236">
        <v>8421</v>
      </c>
      <c r="G326" s="236">
        <v>82855</v>
      </c>
      <c r="H326" s="236">
        <v>35528</v>
      </c>
      <c r="I326" s="236">
        <v>30274</v>
      </c>
      <c r="J326" s="236">
        <v>17053</v>
      </c>
      <c r="K326" s="236">
        <v>17730</v>
      </c>
      <c r="L326" s="236">
        <v>11803</v>
      </c>
      <c r="M326" s="236">
        <v>5947</v>
      </c>
      <c r="N326" s="236">
        <v>48</v>
      </c>
      <c r="P326" s="195"/>
      <c r="Q326" s="195"/>
      <c r="R326" s="195"/>
      <c r="S326" s="196"/>
      <c r="T326" s="196"/>
      <c r="U326" s="196"/>
      <c r="V326" s="196"/>
      <c r="W326" s="196"/>
      <c r="X326" s="196"/>
      <c r="Y326" s="196"/>
      <c r="Z326" s="196"/>
      <c r="AA326" s="196"/>
      <c r="AB326" s="196"/>
      <c r="AD326" s="195"/>
      <c r="AE326" s="195"/>
      <c r="AF326" s="195"/>
      <c r="AG326" s="196"/>
      <c r="AH326" s="196"/>
      <c r="AI326" s="196"/>
      <c r="AJ326" s="196"/>
      <c r="AK326" s="196"/>
      <c r="AL326" s="196"/>
      <c r="AM326" s="196"/>
      <c r="AN326" s="196"/>
      <c r="AO326" s="196"/>
      <c r="AP326" s="196"/>
    </row>
    <row r="327" spans="1:42" ht="12.75">
      <c r="A327" s="235" t="s">
        <v>210</v>
      </c>
      <c r="B327" s="235" t="s">
        <v>180</v>
      </c>
      <c r="C327" s="235" t="s">
        <v>184</v>
      </c>
      <c r="D327" s="235" t="s">
        <v>238</v>
      </c>
      <c r="E327" s="236">
        <v>194897</v>
      </c>
      <c r="F327" s="236">
        <v>8421</v>
      </c>
      <c r="G327" s="236">
        <v>82855</v>
      </c>
      <c r="H327" s="236">
        <v>35528</v>
      </c>
      <c r="I327" s="236">
        <v>30274</v>
      </c>
      <c r="J327" s="236">
        <v>17053</v>
      </c>
      <c r="K327" s="236">
        <v>17730</v>
      </c>
      <c r="L327" s="236">
        <v>11803</v>
      </c>
      <c r="M327" s="236">
        <v>5947</v>
      </c>
      <c r="N327" s="236">
        <v>48</v>
      </c>
      <c r="P327" s="195"/>
      <c r="Q327" s="195"/>
      <c r="R327" s="195"/>
      <c r="S327" s="196"/>
      <c r="T327" s="196"/>
      <c r="U327" s="196"/>
      <c r="V327" s="196"/>
      <c r="W327" s="196"/>
      <c r="X327" s="196"/>
      <c r="Y327" s="196"/>
      <c r="Z327" s="196"/>
      <c r="AA327" s="196"/>
      <c r="AB327" s="196"/>
      <c r="AD327" s="195"/>
      <c r="AE327" s="195"/>
      <c r="AF327" s="195"/>
      <c r="AG327" s="196"/>
      <c r="AH327" s="196"/>
      <c r="AI327" s="196"/>
      <c r="AJ327" s="196"/>
      <c r="AK327" s="196"/>
      <c r="AL327" s="196"/>
      <c r="AM327" s="196"/>
      <c r="AN327" s="196"/>
      <c r="AO327" s="196"/>
      <c r="AP327" s="196"/>
    </row>
    <row r="328" spans="1:42" ht="12.75">
      <c r="A328" s="235" t="s">
        <v>210</v>
      </c>
      <c r="B328" s="235" t="s">
        <v>182</v>
      </c>
      <c r="C328" s="235" t="s">
        <v>184</v>
      </c>
      <c r="D328" s="235" t="s">
        <v>238</v>
      </c>
      <c r="E328" s="237">
        <v>92344</v>
      </c>
      <c r="F328" s="237">
        <v>8421</v>
      </c>
      <c r="G328" s="237">
        <v>39112</v>
      </c>
      <c r="H328" s="237">
        <v>13352</v>
      </c>
      <c r="I328" s="237">
        <v>8707</v>
      </c>
      <c r="J328" s="237">
        <v>17053</v>
      </c>
      <c r="K328" s="237">
        <v>6307</v>
      </c>
      <c r="L328" s="237">
        <v>4672</v>
      </c>
      <c r="M328" s="237">
        <v>2354</v>
      </c>
      <c r="N328" s="237">
        <v>19</v>
      </c>
      <c r="P328" s="195"/>
      <c r="Q328" s="195"/>
      <c r="R328" s="195"/>
      <c r="S328" s="197"/>
      <c r="T328" s="197"/>
      <c r="U328" s="197"/>
      <c r="V328" s="197"/>
      <c r="W328" s="197"/>
      <c r="X328" s="197"/>
      <c r="Y328" s="197"/>
      <c r="Z328" s="197"/>
      <c r="AA328" s="197"/>
      <c r="AB328" s="197"/>
      <c r="AD328" s="195"/>
      <c r="AE328" s="195"/>
      <c r="AF328" s="195"/>
      <c r="AG328" s="197"/>
      <c r="AH328" s="197"/>
      <c r="AI328" s="197"/>
      <c r="AJ328" s="197"/>
      <c r="AK328" s="197"/>
      <c r="AL328" s="197"/>
      <c r="AM328" s="197"/>
      <c r="AN328" s="197"/>
      <c r="AO328" s="197"/>
      <c r="AP328" s="197"/>
    </row>
    <row r="329" spans="1:42" ht="12.75">
      <c r="A329" s="235" t="s">
        <v>210</v>
      </c>
      <c r="B329" s="235" t="s">
        <v>181</v>
      </c>
      <c r="C329" s="235" t="s">
        <v>184</v>
      </c>
      <c r="D329" s="235" t="s">
        <v>238</v>
      </c>
      <c r="E329" s="237">
        <v>27194</v>
      </c>
      <c r="F329" s="237">
        <v>1354</v>
      </c>
      <c r="G329" s="237">
        <v>13504</v>
      </c>
      <c r="H329" s="237">
        <v>3272</v>
      </c>
      <c r="I329" s="237">
        <v>5221</v>
      </c>
      <c r="J329" s="237">
        <v>5011</v>
      </c>
      <c r="K329" s="237">
        <v>1686</v>
      </c>
      <c r="L329" s="237">
        <v>1052</v>
      </c>
      <c r="M329" s="237">
        <v>530</v>
      </c>
      <c r="N329" s="237">
        <v>4</v>
      </c>
      <c r="P329" s="195"/>
      <c r="Q329" s="195"/>
      <c r="R329" s="195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D329" s="195"/>
      <c r="AE329" s="195"/>
      <c r="AF329" s="195"/>
      <c r="AG329" s="197"/>
      <c r="AH329" s="197"/>
      <c r="AI329" s="197"/>
      <c r="AJ329" s="197"/>
      <c r="AK329" s="197"/>
      <c r="AL329" s="197"/>
      <c r="AM329" s="197"/>
      <c r="AN329" s="197"/>
      <c r="AO329" s="197"/>
      <c r="AP329" s="197"/>
    </row>
    <row r="330" spans="1:42" ht="12.75">
      <c r="A330" s="235" t="s">
        <v>128</v>
      </c>
      <c r="B330" s="235" t="s">
        <v>179</v>
      </c>
      <c r="C330" s="235" t="s">
        <v>184</v>
      </c>
      <c r="D330" s="235" t="s">
        <v>238</v>
      </c>
      <c r="E330" s="236">
        <v>121033</v>
      </c>
      <c r="F330" s="236">
        <v>5987</v>
      </c>
      <c r="G330" s="236">
        <v>51772</v>
      </c>
      <c r="H330" s="236">
        <v>21488</v>
      </c>
      <c r="I330" s="236">
        <v>19519</v>
      </c>
      <c r="J330" s="236">
        <v>10765</v>
      </c>
      <c r="K330" s="236">
        <v>10318</v>
      </c>
      <c r="L330" s="236">
        <v>6909</v>
      </c>
      <c r="M330" s="236">
        <v>4229</v>
      </c>
      <c r="N330" s="236">
        <v>32</v>
      </c>
      <c r="P330" s="195"/>
      <c r="Q330" s="195"/>
      <c r="R330" s="195"/>
      <c r="S330" s="196"/>
      <c r="T330" s="196"/>
      <c r="U330" s="196"/>
      <c r="V330" s="196"/>
      <c r="W330" s="196"/>
      <c r="X330" s="196"/>
      <c r="Y330" s="196"/>
      <c r="Z330" s="196"/>
      <c r="AA330" s="196"/>
      <c r="AB330" s="196"/>
      <c r="AD330" s="195"/>
      <c r="AE330" s="195"/>
      <c r="AF330" s="195"/>
      <c r="AG330" s="196"/>
      <c r="AH330" s="196"/>
      <c r="AI330" s="196"/>
      <c r="AJ330" s="196"/>
      <c r="AK330" s="196"/>
      <c r="AL330" s="196"/>
      <c r="AM330" s="196"/>
      <c r="AN330" s="196"/>
      <c r="AO330" s="196"/>
      <c r="AP330" s="196"/>
    </row>
    <row r="331" spans="1:42" ht="12.75">
      <c r="A331" s="235" t="s">
        <v>128</v>
      </c>
      <c r="B331" s="235" t="s">
        <v>180</v>
      </c>
      <c r="C331" s="235" t="s">
        <v>184</v>
      </c>
      <c r="D331" s="235" t="s">
        <v>238</v>
      </c>
      <c r="E331" s="236">
        <v>121033</v>
      </c>
      <c r="F331" s="236">
        <v>5987</v>
      </c>
      <c r="G331" s="236">
        <v>51772</v>
      </c>
      <c r="H331" s="236">
        <v>21488</v>
      </c>
      <c r="I331" s="236">
        <v>19519</v>
      </c>
      <c r="J331" s="236">
        <v>10765</v>
      </c>
      <c r="K331" s="236">
        <v>10318</v>
      </c>
      <c r="L331" s="236">
        <v>6909</v>
      </c>
      <c r="M331" s="236">
        <v>4229</v>
      </c>
      <c r="N331" s="236">
        <v>32</v>
      </c>
      <c r="P331" s="195"/>
      <c r="Q331" s="195"/>
      <c r="R331" s="195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D331" s="195"/>
      <c r="AE331" s="195"/>
      <c r="AF331" s="195"/>
      <c r="AG331" s="196"/>
      <c r="AH331" s="196"/>
      <c r="AI331" s="196"/>
      <c r="AJ331" s="196"/>
      <c r="AK331" s="196"/>
      <c r="AL331" s="196"/>
      <c r="AM331" s="196"/>
      <c r="AN331" s="196"/>
      <c r="AO331" s="196"/>
      <c r="AP331" s="196"/>
    </row>
    <row r="332" spans="1:42" ht="12.75">
      <c r="A332" s="235" t="s">
        <v>128</v>
      </c>
      <c r="B332" s="235" t="s">
        <v>182</v>
      </c>
      <c r="C332" s="235" t="s">
        <v>184</v>
      </c>
      <c r="D332" s="235" t="s">
        <v>238</v>
      </c>
      <c r="E332" s="237">
        <v>121032</v>
      </c>
      <c r="F332" s="237">
        <v>5986</v>
      </c>
      <c r="G332" s="237">
        <v>51771</v>
      </c>
      <c r="H332" s="237">
        <v>21488</v>
      </c>
      <c r="I332" s="237">
        <v>19518</v>
      </c>
      <c r="J332" s="237">
        <v>10765</v>
      </c>
      <c r="K332" s="237">
        <v>10318</v>
      </c>
      <c r="L332" s="237">
        <v>6909</v>
      </c>
      <c r="M332" s="237">
        <v>4229</v>
      </c>
      <c r="N332" s="237">
        <v>32</v>
      </c>
      <c r="P332" s="195"/>
      <c r="Q332" s="195"/>
      <c r="R332" s="195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D332" s="195"/>
      <c r="AE332" s="195"/>
      <c r="AF332" s="195"/>
      <c r="AG332" s="197"/>
      <c r="AH332" s="197"/>
      <c r="AI332" s="197"/>
      <c r="AJ332" s="197"/>
      <c r="AK332" s="197"/>
      <c r="AL332" s="197"/>
      <c r="AM332" s="197"/>
      <c r="AN332" s="197"/>
      <c r="AO332" s="197"/>
      <c r="AP332" s="197"/>
    </row>
    <row r="333" spans="1:42" ht="12.75">
      <c r="A333" s="235" t="s">
        <v>128</v>
      </c>
      <c r="B333" s="235" t="s">
        <v>181</v>
      </c>
      <c r="C333" s="235" t="s">
        <v>184</v>
      </c>
      <c r="D333" s="235" t="s">
        <v>238</v>
      </c>
      <c r="E333" s="237">
        <v>29597</v>
      </c>
      <c r="F333" s="237">
        <v>3444</v>
      </c>
      <c r="G333" s="237">
        <v>7645</v>
      </c>
      <c r="H333" s="237">
        <v>7337</v>
      </c>
      <c r="I333" s="237">
        <v>104</v>
      </c>
      <c r="J333" s="237">
        <v>204</v>
      </c>
      <c r="K333" s="237">
        <v>2190</v>
      </c>
      <c r="L333" s="237">
        <v>3239</v>
      </c>
      <c r="M333" s="237">
        <v>1899</v>
      </c>
      <c r="N333" s="237">
        <v>9</v>
      </c>
      <c r="P333" s="195"/>
      <c r="Q333" s="195"/>
      <c r="R333" s="195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D333" s="195"/>
      <c r="AE333" s="195"/>
      <c r="AF333" s="195"/>
      <c r="AG333" s="197"/>
      <c r="AH333" s="197"/>
      <c r="AI333" s="197"/>
      <c r="AJ333" s="197"/>
      <c r="AK333" s="197"/>
      <c r="AL333" s="197"/>
      <c r="AM333" s="197"/>
      <c r="AN333" s="197"/>
      <c r="AO333" s="197"/>
      <c r="AP333" s="197"/>
    </row>
    <row r="334" spans="1:42" ht="12.75">
      <c r="A334" s="235" t="s">
        <v>208</v>
      </c>
      <c r="B334" s="235" t="s">
        <v>179</v>
      </c>
      <c r="C334" s="235" t="s">
        <v>184</v>
      </c>
      <c r="D334" s="235" t="s">
        <v>238</v>
      </c>
      <c r="E334" s="236">
        <v>64534</v>
      </c>
      <c r="F334" s="236">
        <v>2042</v>
      </c>
      <c r="G334" s="236">
        <v>29091</v>
      </c>
      <c r="H334" s="236">
        <v>10861</v>
      </c>
      <c r="I334" s="236">
        <v>11984</v>
      </c>
      <c r="J334" s="236">
        <v>6246</v>
      </c>
      <c r="K334" s="236">
        <v>5492</v>
      </c>
      <c r="L334" s="236">
        <v>3301</v>
      </c>
      <c r="M334" s="236">
        <v>2053</v>
      </c>
      <c r="N334" s="236">
        <v>15</v>
      </c>
      <c r="P334" s="195"/>
      <c r="Q334" s="195"/>
      <c r="R334" s="195"/>
      <c r="S334" s="196"/>
      <c r="T334" s="196"/>
      <c r="U334" s="196"/>
      <c r="V334" s="196"/>
      <c r="W334" s="196"/>
      <c r="X334" s="196"/>
      <c r="Y334" s="196"/>
      <c r="Z334" s="196"/>
      <c r="AA334" s="196"/>
      <c r="AB334" s="196"/>
      <c r="AD334" s="195"/>
      <c r="AE334" s="195"/>
      <c r="AF334" s="195"/>
      <c r="AG334" s="196"/>
      <c r="AH334" s="196"/>
      <c r="AI334" s="196"/>
      <c r="AJ334" s="196"/>
      <c r="AK334" s="196"/>
      <c r="AL334" s="196"/>
      <c r="AM334" s="196"/>
      <c r="AN334" s="196"/>
      <c r="AO334" s="196"/>
      <c r="AP334" s="196"/>
    </row>
    <row r="335" spans="1:42" ht="12.75">
      <c r="A335" s="235" t="s">
        <v>208</v>
      </c>
      <c r="B335" s="235" t="s">
        <v>180</v>
      </c>
      <c r="C335" s="235" t="s">
        <v>184</v>
      </c>
      <c r="D335" s="235" t="s">
        <v>238</v>
      </c>
      <c r="E335" s="236">
        <v>64534</v>
      </c>
      <c r="F335" s="236">
        <v>2042</v>
      </c>
      <c r="G335" s="236">
        <v>29091</v>
      </c>
      <c r="H335" s="236">
        <v>10861</v>
      </c>
      <c r="I335" s="236">
        <v>11984</v>
      </c>
      <c r="J335" s="236">
        <v>6246</v>
      </c>
      <c r="K335" s="236">
        <v>5492</v>
      </c>
      <c r="L335" s="236">
        <v>3301</v>
      </c>
      <c r="M335" s="236">
        <v>2053</v>
      </c>
      <c r="N335" s="236">
        <v>15</v>
      </c>
      <c r="P335" s="195"/>
      <c r="Q335" s="195"/>
      <c r="R335" s="195"/>
      <c r="S335" s="196"/>
      <c r="T335" s="196"/>
      <c r="U335" s="196"/>
      <c r="V335" s="196"/>
      <c r="W335" s="196"/>
      <c r="X335" s="196"/>
      <c r="Y335" s="196"/>
      <c r="Z335" s="196"/>
      <c r="AA335" s="196"/>
      <c r="AB335" s="196"/>
      <c r="AD335" s="195"/>
      <c r="AE335" s="195"/>
      <c r="AF335" s="195"/>
      <c r="AG335" s="196"/>
      <c r="AH335" s="196"/>
      <c r="AI335" s="196"/>
      <c r="AJ335" s="196"/>
      <c r="AK335" s="196"/>
      <c r="AL335" s="196"/>
      <c r="AM335" s="196"/>
      <c r="AN335" s="196"/>
      <c r="AO335" s="196"/>
      <c r="AP335" s="196"/>
    </row>
    <row r="336" spans="1:42" ht="12.75">
      <c r="A336" s="235" t="s">
        <v>208</v>
      </c>
      <c r="B336" s="235" t="s">
        <v>182</v>
      </c>
      <c r="C336" s="235" t="s">
        <v>184</v>
      </c>
      <c r="D336" s="235" t="s">
        <v>238</v>
      </c>
      <c r="E336" s="237">
        <v>64534</v>
      </c>
      <c r="F336" s="237">
        <v>0</v>
      </c>
      <c r="G336" s="237">
        <v>29091</v>
      </c>
      <c r="H336" s="237">
        <v>10861</v>
      </c>
      <c r="I336" s="237">
        <v>11984</v>
      </c>
      <c r="J336" s="237">
        <v>6246</v>
      </c>
      <c r="K336" s="237">
        <v>5492</v>
      </c>
      <c r="L336" s="237">
        <v>3301</v>
      </c>
      <c r="M336" s="237">
        <v>2053</v>
      </c>
      <c r="N336" s="237">
        <v>15</v>
      </c>
      <c r="P336" s="195"/>
      <c r="Q336" s="195"/>
      <c r="R336" s="195"/>
      <c r="S336" s="197"/>
      <c r="T336" s="197"/>
      <c r="U336" s="197"/>
      <c r="V336" s="197"/>
      <c r="W336" s="197"/>
      <c r="X336" s="197"/>
      <c r="Y336" s="197"/>
      <c r="Z336" s="197"/>
      <c r="AA336" s="197"/>
      <c r="AB336" s="197"/>
      <c r="AD336" s="195"/>
      <c r="AE336" s="195"/>
      <c r="AF336" s="195"/>
      <c r="AG336" s="197"/>
      <c r="AH336" s="197"/>
      <c r="AI336" s="197"/>
      <c r="AJ336" s="197"/>
      <c r="AK336" s="197"/>
      <c r="AL336" s="197"/>
      <c r="AM336" s="197"/>
      <c r="AN336" s="197"/>
      <c r="AO336" s="197"/>
      <c r="AP336" s="197"/>
    </row>
    <row r="337" spans="1:42" ht="12.75">
      <c r="A337" s="235" t="s">
        <v>208</v>
      </c>
      <c r="B337" s="235" t="s">
        <v>181</v>
      </c>
      <c r="C337" s="235" t="s">
        <v>184</v>
      </c>
      <c r="D337" s="235" t="s">
        <v>238</v>
      </c>
      <c r="E337" s="237">
        <v>48716</v>
      </c>
      <c r="F337" s="237">
        <v>0</v>
      </c>
      <c r="G337" s="237">
        <v>22410</v>
      </c>
      <c r="H337" s="237">
        <v>7955</v>
      </c>
      <c r="I337" s="237">
        <v>9674</v>
      </c>
      <c r="J337" s="237">
        <v>4781</v>
      </c>
      <c r="K337" s="237">
        <v>4006</v>
      </c>
      <c r="L337" s="237">
        <v>2309</v>
      </c>
      <c r="M337" s="237">
        <v>1628</v>
      </c>
      <c r="N337" s="237">
        <v>12</v>
      </c>
      <c r="P337" s="195"/>
      <c r="Q337" s="195"/>
      <c r="R337" s="195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D337" s="195"/>
      <c r="AE337" s="195"/>
      <c r="AF337" s="195"/>
      <c r="AG337" s="197"/>
      <c r="AH337" s="197"/>
      <c r="AI337" s="197"/>
      <c r="AJ337" s="197"/>
      <c r="AK337" s="197"/>
      <c r="AL337" s="197"/>
      <c r="AM337" s="197"/>
      <c r="AN337" s="197"/>
      <c r="AO337" s="197"/>
      <c r="AP337" s="197"/>
    </row>
    <row r="338" spans="1:42" ht="12.75">
      <c r="A338" s="235" t="s">
        <v>124</v>
      </c>
      <c r="B338" s="235" t="s">
        <v>179</v>
      </c>
      <c r="C338" s="235" t="s">
        <v>184</v>
      </c>
      <c r="D338" s="235" t="s">
        <v>238</v>
      </c>
      <c r="E338" s="236">
        <v>121284</v>
      </c>
      <c r="F338" s="236">
        <v>4597</v>
      </c>
      <c r="G338" s="236">
        <v>50091</v>
      </c>
      <c r="H338" s="236">
        <v>22372</v>
      </c>
      <c r="I338" s="236">
        <v>17755</v>
      </c>
      <c r="J338" s="236">
        <v>9964</v>
      </c>
      <c r="K338" s="236">
        <v>10476</v>
      </c>
      <c r="L338" s="236">
        <v>7413</v>
      </c>
      <c r="M338" s="236">
        <v>4452</v>
      </c>
      <c r="N338" s="236">
        <v>31</v>
      </c>
      <c r="P338" s="195"/>
      <c r="Q338" s="195"/>
      <c r="R338" s="195"/>
      <c r="S338" s="196"/>
      <c r="T338" s="196"/>
      <c r="U338" s="196"/>
      <c r="V338" s="196"/>
      <c r="W338" s="196"/>
      <c r="X338" s="196"/>
      <c r="Y338" s="196"/>
      <c r="Z338" s="196"/>
      <c r="AA338" s="196"/>
      <c r="AB338" s="196"/>
      <c r="AD338" s="195"/>
      <c r="AE338" s="195"/>
      <c r="AF338" s="195"/>
      <c r="AG338" s="196"/>
      <c r="AH338" s="196"/>
      <c r="AI338" s="196"/>
      <c r="AJ338" s="196"/>
      <c r="AK338" s="196"/>
      <c r="AL338" s="196"/>
      <c r="AM338" s="196"/>
      <c r="AN338" s="196"/>
      <c r="AO338" s="196"/>
      <c r="AP338" s="196"/>
    </row>
    <row r="339" spans="1:42" ht="12.75">
      <c r="A339" s="235" t="s">
        <v>124</v>
      </c>
      <c r="B339" s="235" t="s">
        <v>180</v>
      </c>
      <c r="C339" s="235" t="s">
        <v>184</v>
      </c>
      <c r="D339" s="235" t="s">
        <v>238</v>
      </c>
      <c r="E339" s="236">
        <v>121284</v>
      </c>
      <c r="F339" s="236">
        <v>4597</v>
      </c>
      <c r="G339" s="236">
        <v>50091</v>
      </c>
      <c r="H339" s="236">
        <v>22372</v>
      </c>
      <c r="I339" s="236">
        <v>17755</v>
      </c>
      <c r="J339" s="236">
        <v>9964</v>
      </c>
      <c r="K339" s="236">
        <v>10476</v>
      </c>
      <c r="L339" s="236">
        <v>7413</v>
      </c>
      <c r="M339" s="236">
        <v>4452</v>
      </c>
      <c r="N339" s="236">
        <v>31</v>
      </c>
      <c r="P339" s="195"/>
      <c r="Q339" s="195"/>
      <c r="R339" s="195"/>
      <c r="S339" s="196"/>
      <c r="T339" s="196"/>
      <c r="U339" s="196"/>
      <c r="V339" s="196"/>
      <c r="W339" s="196"/>
      <c r="X339" s="196"/>
      <c r="Y339" s="196"/>
      <c r="Z339" s="196"/>
      <c r="AA339" s="196"/>
      <c r="AB339" s="196"/>
      <c r="AD339" s="195"/>
      <c r="AE339" s="195"/>
      <c r="AF339" s="195"/>
      <c r="AG339" s="196"/>
      <c r="AH339" s="196"/>
      <c r="AI339" s="196"/>
      <c r="AJ339" s="196"/>
      <c r="AK339" s="196"/>
      <c r="AL339" s="196"/>
      <c r="AM339" s="196"/>
      <c r="AN339" s="196"/>
      <c r="AO339" s="196"/>
      <c r="AP339" s="196"/>
    </row>
    <row r="340" spans="1:42" ht="12.75">
      <c r="A340" s="235" t="s">
        <v>124</v>
      </c>
      <c r="B340" s="235" t="s">
        <v>182</v>
      </c>
      <c r="C340" s="235" t="s">
        <v>184</v>
      </c>
      <c r="D340" s="235" t="s">
        <v>238</v>
      </c>
      <c r="E340" s="237">
        <v>121284</v>
      </c>
      <c r="F340" s="237">
        <v>0</v>
      </c>
      <c r="G340" s="237">
        <v>50091</v>
      </c>
      <c r="H340" s="237">
        <v>22372</v>
      </c>
      <c r="I340" s="237">
        <v>17755</v>
      </c>
      <c r="J340" s="237">
        <v>9964</v>
      </c>
      <c r="K340" s="237">
        <v>10476</v>
      </c>
      <c r="L340" s="237">
        <v>7413</v>
      </c>
      <c r="M340" s="237">
        <v>4452</v>
      </c>
      <c r="N340" s="237">
        <v>31</v>
      </c>
      <c r="P340" s="195"/>
      <c r="Q340" s="195"/>
      <c r="R340" s="195"/>
      <c r="S340" s="197"/>
      <c r="T340" s="197"/>
      <c r="U340" s="197"/>
      <c r="V340" s="197"/>
      <c r="W340" s="197"/>
      <c r="X340" s="197"/>
      <c r="Y340" s="197"/>
      <c r="Z340" s="197"/>
      <c r="AA340" s="197"/>
      <c r="AB340" s="197"/>
      <c r="AD340" s="195"/>
      <c r="AE340" s="195"/>
      <c r="AF340" s="195"/>
      <c r="AG340" s="197"/>
      <c r="AH340" s="197"/>
      <c r="AI340" s="197"/>
      <c r="AJ340" s="197"/>
      <c r="AK340" s="197"/>
      <c r="AL340" s="197"/>
      <c r="AM340" s="197"/>
      <c r="AN340" s="197"/>
      <c r="AO340" s="197"/>
      <c r="AP340" s="197"/>
    </row>
    <row r="341" spans="1:42" ht="12.75">
      <c r="A341" s="235" t="s">
        <v>124</v>
      </c>
      <c r="B341" s="235" t="s">
        <v>181</v>
      </c>
      <c r="C341" s="235" t="s">
        <v>184</v>
      </c>
      <c r="D341" s="235" t="s">
        <v>238</v>
      </c>
      <c r="E341" s="237">
        <v>33386</v>
      </c>
      <c r="F341" s="237">
        <v>0</v>
      </c>
      <c r="G341" s="237">
        <v>13113</v>
      </c>
      <c r="H341" s="237">
        <v>5987</v>
      </c>
      <c r="I341" s="237">
        <v>6476</v>
      </c>
      <c r="J341" s="237">
        <v>650</v>
      </c>
      <c r="K341" s="237">
        <v>0</v>
      </c>
      <c r="L341" s="237">
        <v>4341</v>
      </c>
      <c r="M341" s="237">
        <v>1639</v>
      </c>
      <c r="N341" s="237">
        <v>7</v>
      </c>
      <c r="P341" s="195"/>
      <c r="Q341" s="195"/>
      <c r="R341" s="195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D341" s="195"/>
      <c r="AE341" s="195"/>
      <c r="AF341" s="195"/>
      <c r="AG341" s="197"/>
      <c r="AH341" s="197"/>
      <c r="AI341" s="197"/>
      <c r="AJ341" s="197"/>
      <c r="AK341" s="197"/>
      <c r="AL341" s="197"/>
      <c r="AM341" s="197"/>
      <c r="AN341" s="197"/>
      <c r="AO341" s="197"/>
      <c r="AP341" s="197"/>
    </row>
    <row r="342" spans="1:42" ht="12.75">
      <c r="A342" s="235" t="s">
        <v>206</v>
      </c>
      <c r="B342" s="235" t="s">
        <v>179</v>
      </c>
      <c r="C342" s="235" t="s">
        <v>184</v>
      </c>
      <c r="D342" s="235" t="s">
        <v>238</v>
      </c>
      <c r="E342" s="236">
        <v>80654</v>
      </c>
      <c r="F342" s="236">
        <v>2344</v>
      </c>
      <c r="G342" s="236">
        <v>34912</v>
      </c>
      <c r="H342" s="236">
        <v>14173</v>
      </c>
      <c r="I342" s="236">
        <v>13307</v>
      </c>
      <c r="J342" s="236">
        <v>7432</v>
      </c>
      <c r="K342" s="236">
        <v>6931</v>
      </c>
      <c r="L342" s="236">
        <v>4551</v>
      </c>
      <c r="M342" s="236">
        <v>2677</v>
      </c>
      <c r="N342" s="236">
        <v>14</v>
      </c>
      <c r="P342" s="195"/>
      <c r="Q342" s="195"/>
      <c r="R342" s="195"/>
      <c r="S342" s="196"/>
      <c r="T342" s="196"/>
      <c r="U342" s="196"/>
      <c r="V342" s="196"/>
      <c r="W342" s="196"/>
      <c r="X342" s="196"/>
      <c r="Y342" s="196"/>
      <c r="Z342" s="196"/>
      <c r="AA342" s="196"/>
      <c r="AB342" s="196"/>
      <c r="AD342" s="195"/>
      <c r="AE342" s="195"/>
      <c r="AF342" s="195"/>
      <c r="AG342" s="196"/>
      <c r="AH342" s="196"/>
      <c r="AI342" s="196"/>
      <c r="AJ342" s="196"/>
      <c r="AK342" s="196"/>
      <c r="AL342" s="196"/>
      <c r="AM342" s="196"/>
      <c r="AN342" s="196"/>
      <c r="AO342" s="196"/>
      <c r="AP342" s="196"/>
    </row>
    <row r="343" spans="1:42" ht="12.75">
      <c r="A343" s="235" t="s">
        <v>206</v>
      </c>
      <c r="B343" s="235" t="s">
        <v>180</v>
      </c>
      <c r="C343" s="235" t="s">
        <v>184</v>
      </c>
      <c r="D343" s="235" t="s">
        <v>238</v>
      </c>
      <c r="E343" s="236">
        <v>80654</v>
      </c>
      <c r="F343" s="236">
        <v>2344</v>
      </c>
      <c r="G343" s="236">
        <v>34912</v>
      </c>
      <c r="H343" s="236">
        <v>14173</v>
      </c>
      <c r="I343" s="236">
        <v>13307</v>
      </c>
      <c r="J343" s="236">
        <v>7432</v>
      </c>
      <c r="K343" s="236">
        <v>6931</v>
      </c>
      <c r="L343" s="236">
        <v>4551</v>
      </c>
      <c r="M343" s="236">
        <v>2677</v>
      </c>
      <c r="N343" s="236">
        <v>14</v>
      </c>
      <c r="P343" s="195"/>
      <c r="Q343" s="195"/>
      <c r="R343" s="195"/>
      <c r="S343" s="196"/>
      <c r="T343" s="196"/>
      <c r="U343" s="196"/>
      <c r="V343" s="196"/>
      <c r="W343" s="196"/>
      <c r="X343" s="196"/>
      <c r="Y343" s="196"/>
      <c r="Z343" s="196"/>
      <c r="AA343" s="196"/>
      <c r="AB343" s="196"/>
      <c r="AD343" s="195"/>
      <c r="AE343" s="195"/>
      <c r="AF343" s="195"/>
      <c r="AG343" s="196"/>
      <c r="AH343" s="196"/>
      <c r="AI343" s="196"/>
      <c r="AJ343" s="196"/>
      <c r="AK343" s="196"/>
      <c r="AL343" s="196"/>
      <c r="AM343" s="196"/>
      <c r="AN343" s="196"/>
      <c r="AO343" s="196"/>
      <c r="AP343" s="196"/>
    </row>
    <row r="344" spans="1:42" ht="12.75">
      <c r="A344" s="235" t="s">
        <v>206</v>
      </c>
      <c r="B344" s="235" t="s">
        <v>182</v>
      </c>
      <c r="C344" s="235" t="s">
        <v>184</v>
      </c>
      <c r="D344" s="235" t="s">
        <v>238</v>
      </c>
      <c r="E344" s="237">
        <v>80654</v>
      </c>
      <c r="F344" s="237">
        <v>2343</v>
      </c>
      <c r="G344" s="237">
        <v>34912</v>
      </c>
      <c r="H344" s="237">
        <v>14173</v>
      </c>
      <c r="I344" s="237">
        <v>13307</v>
      </c>
      <c r="J344" s="237">
        <v>7432</v>
      </c>
      <c r="K344" s="237">
        <v>6931</v>
      </c>
      <c r="L344" s="237">
        <v>4551</v>
      </c>
      <c r="M344" s="237">
        <v>2677</v>
      </c>
      <c r="N344" s="237">
        <v>14</v>
      </c>
      <c r="P344" s="195"/>
      <c r="Q344" s="195"/>
      <c r="R344" s="195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D344" s="195"/>
      <c r="AE344" s="195"/>
      <c r="AF344" s="195"/>
      <c r="AG344" s="197"/>
      <c r="AH344" s="197"/>
      <c r="AI344" s="197"/>
      <c r="AJ344" s="197"/>
      <c r="AK344" s="197"/>
      <c r="AL344" s="197"/>
      <c r="AM344" s="197"/>
      <c r="AN344" s="197"/>
      <c r="AO344" s="197"/>
      <c r="AP344" s="197"/>
    </row>
    <row r="345" spans="1:42" ht="12.75">
      <c r="A345" s="235" t="s">
        <v>206</v>
      </c>
      <c r="B345" s="235" t="s">
        <v>181</v>
      </c>
      <c r="C345" s="235" t="s">
        <v>184</v>
      </c>
      <c r="D345" s="235" t="s">
        <v>238</v>
      </c>
      <c r="E345" s="237">
        <v>1855</v>
      </c>
      <c r="F345" s="237">
        <v>0</v>
      </c>
      <c r="G345" s="237">
        <v>1146</v>
      </c>
      <c r="H345" s="237">
        <v>0</v>
      </c>
      <c r="I345" s="237">
        <v>437</v>
      </c>
      <c r="J345" s="237">
        <v>709</v>
      </c>
      <c r="K345" s="237">
        <v>0</v>
      </c>
      <c r="L345" s="237">
        <v>0</v>
      </c>
      <c r="M345" s="237">
        <v>0</v>
      </c>
      <c r="N345" s="237">
        <v>0</v>
      </c>
      <c r="P345" s="195"/>
      <c r="Q345" s="195"/>
      <c r="R345" s="195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D345" s="195"/>
      <c r="AE345" s="195"/>
      <c r="AF345" s="195"/>
      <c r="AG345" s="197"/>
      <c r="AH345" s="197"/>
      <c r="AI345" s="197"/>
      <c r="AJ345" s="197"/>
      <c r="AK345" s="197"/>
      <c r="AL345" s="197"/>
      <c r="AM345" s="197"/>
      <c r="AN345" s="197"/>
      <c r="AO345" s="197"/>
      <c r="AP345" s="197"/>
    </row>
    <row r="346" spans="1:42" ht="12.75">
      <c r="A346" s="235" t="s">
        <v>207</v>
      </c>
      <c r="B346" s="235" t="s">
        <v>179</v>
      </c>
      <c r="C346" s="235" t="s">
        <v>184</v>
      </c>
      <c r="D346" s="235" t="s">
        <v>238</v>
      </c>
      <c r="E346" s="236">
        <v>152396</v>
      </c>
      <c r="F346" s="236">
        <v>4290</v>
      </c>
      <c r="G346" s="236">
        <v>65187</v>
      </c>
      <c r="H346" s="236">
        <v>28157</v>
      </c>
      <c r="I346" s="236">
        <v>23471</v>
      </c>
      <c r="J346" s="236">
        <v>13559</v>
      </c>
      <c r="K346" s="236">
        <v>14877</v>
      </c>
      <c r="L346" s="236">
        <v>9267</v>
      </c>
      <c r="M346" s="236">
        <v>3993</v>
      </c>
      <c r="N346" s="236">
        <v>20</v>
      </c>
      <c r="P346" s="195"/>
      <c r="Q346" s="195"/>
      <c r="R346" s="195"/>
      <c r="S346" s="196"/>
      <c r="T346" s="196"/>
      <c r="U346" s="196"/>
      <c r="V346" s="196"/>
      <c r="W346" s="196"/>
      <c r="X346" s="196"/>
      <c r="Y346" s="196"/>
      <c r="Z346" s="196"/>
      <c r="AA346" s="196"/>
      <c r="AB346" s="196"/>
      <c r="AD346" s="195"/>
      <c r="AE346" s="195"/>
      <c r="AF346" s="195"/>
      <c r="AG346" s="196"/>
      <c r="AH346" s="196"/>
      <c r="AI346" s="196"/>
      <c r="AJ346" s="196"/>
      <c r="AK346" s="196"/>
      <c r="AL346" s="196"/>
      <c r="AM346" s="196"/>
      <c r="AN346" s="196"/>
      <c r="AO346" s="196"/>
      <c r="AP346" s="196"/>
    </row>
    <row r="347" spans="1:42" ht="12.75">
      <c r="A347" s="235" t="s">
        <v>207</v>
      </c>
      <c r="B347" s="235" t="s">
        <v>180</v>
      </c>
      <c r="C347" s="235" t="s">
        <v>184</v>
      </c>
      <c r="D347" s="235" t="s">
        <v>238</v>
      </c>
      <c r="E347" s="236">
        <v>152396</v>
      </c>
      <c r="F347" s="236">
        <v>4290</v>
      </c>
      <c r="G347" s="236">
        <v>65187</v>
      </c>
      <c r="H347" s="236">
        <v>28157</v>
      </c>
      <c r="I347" s="236">
        <v>23471</v>
      </c>
      <c r="J347" s="236">
        <v>13559</v>
      </c>
      <c r="K347" s="236">
        <v>14877</v>
      </c>
      <c r="L347" s="236">
        <v>9267</v>
      </c>
      <c r="M347" s="236">
        <v>3993</v>
      </c>
      <c r="N347" s="236">
        <v>20</v>
      </c>
      <c r="P347" s="195"/>
      <c r="Q347" s="195"/>
      <c r="R347" s="195"/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D347" s="195"/>
      <c r="AE347" s="195"/>
      <c r="AF347" s="195"/>
      <c r="AG347" s="196"/>
      <c r="AH347" s="196"/>
      <c r="AI347" s="196"/>
      <c r="AJ347" s="196"/>
      <c r="AK347" s="196"/>
      <c r="AL347" s="196"/>
      <c r="AM347" s="196"/>
      <c r="AN347" s="196"/>
      <c r="AO347" s="196"/>
      <c r="AP347" s="196"/>
    </row>
    <row r="348" spans="1:42" ht="12.75">
      <c r="A348" s="235" t="s">
        <v>207</v>
      </c>
      <c r="B348" s="235" t="s">
        <v>182</v>
      </c>
      <c r="C348" s="235" t="s">
        <v>184</v>
      </c>
      <c r="D348" s="235" t="s">
        <v>238</v>
      </c>
      <c r="E348" s="237">
        <v>152395</v>
      </c>
      <c r="F348" s="237">
        <v>0</v>
      </c>
      <c r="G348" s="237">
        <v>65186</v>
      </c>
      <c r="H348" s="237">
        <v>28157</v>
      </c>
      <c r="I348" s="237">
        <v>23470</v>
      </c>
      <c r="J348" s="237">
        <v>13559</v>
      </c>
      <c r="K348" s="237">
        <v>14877</v>
      </c>
      <c r="L348" s="237">
        <v>9267</v>
      </c>
      <c r="M348" s="237">
        <v>3993</v>
      </c>
      <c r="N348" s="237">
        <v>20</v>
      </c>
      <c r="P348" s="195"/>
      <c r="Q348" s="195"/>
      <c r="R348" s="195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D348" s="195"/>
      <c r="AE348" s="195"/>
      <c r="AF348" s="195"/>
      <c r="AG348" s="197"/>
      <c r="AH348" s="197"/>
      <c r="AI348" s="197"/>
      <c r="AJ348" s="197"/>
      <c r="AK348" s="197"/>
      <c r="AL348" s="197"/>
      <c r="AM348" s="197"/>
      <c r="AN348" s="197"/>
      <c r="AO348" s="197"/>
      <c r="AP348" s="197"/>
    </row>
    <row r="349" spans="1:42" ht="12.75">
      <c r="A349" s="235" t="s">
        <v>207</v>
      </c>
      <c r="B349" s="235" t="s">
        <v>181</v>
      </c>
      <c r="C349" s="235" t="s">
        <v>184</v>
      </c>
      <c r="D349" s="235" t="s">
        <v>238</v>
      </c>
      <c r="E349" s="237">
        <v>16103</v>
      </c>
      <c r="F349" s="237">
        <v>0</v>
      </c>
      <c r="G349" s="237">
        <v>9531</v>
      </c>
      <c r="H349" s="237">
        <v>1496</v>
      </c>
      <c r="I349" s="237">
        <v>4876</v>
      </c>
      <c r="J349" s="237">
        <v>3159</v>
      </c>
      <c r="K349" s="237">
        <v>1182</v>
      </c>
      <c r="L349" s="237">
        <v>207</v>
      </c>
      <c r="M349" s="237">
        <v>107</v>
      </c>
      <c r="N349" s="237">
        <v>0</v>
      </c>
      <c r="P349" s="195"/>
      <c r="Q349" s="195"/>
      <c r="R349" s="195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D349" s="195"/>
      <c r="AE349" s="195"/>
      <c r="AF349" s="195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</row>
    <row r="350" spans="1:42" ht="12.75">
      <c r="A350" s="235" t="s">
        <v>205</v>
      </c>
      <c r="B350" s="235" t="s">
        <v>179</v>
      </c>
      <c r="C350" s="235" t="s">
        <v>184</v>
      </c>
      <c r="D350" s="235" t="s">
        <v>238</v>
      </c>
      <c r="E350" s="236">
        <v>72435</v>
      </c>
      <c r="F350" s="236">
        <v>2477</v>
      </c>
      <c r="G350" s="236">
        <v>29924</v>
      </c>
      <c r="H350" s="236">
        <v>13965</v>
      </c>
      <c r="I350" s="236">
        <v>9840</v>
      </c>
      <c r="J350" s="236">
        <v>6119</v>
      </c>
      <c r="K350" s="236">
        <v>7518</v>
      </c>
      <c r="L350" s="236">
        <v>4495</v>
      </c>
      <c r="M350" s="236">
        <v>1938</v>
      </c>
      <c r="N350" s="236">
        <v>14</v>
      </c>
      <c r="P350" s="195"/>
      <c r="Q350" s="195"/>
      <c r="R350" s="195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D350" s="195"/>
      <c r="AE350" s="195"/>
      <c r="AF350" s="195"/>
      <c r="AG350" s="196"/>
      <c r="AH350" s="196"/>
      <c r="AI350" s="196"/>
      <c r="AJ350" s="196"/>
      <c r="AK350" s="196"/>
      <c r="AL350" s="196"/>
      <c r="AM350" s="196"/>
      <c r="AN350" s="196"/>
      <c r="AO350" s="196"/>
      <c r="AP350" s="196"/>
    </row>
    <row r="351" spans="1:42" ht="12.75">
      <c r="A351" s="235" t="s">
        <v>205</v>
      </c>
      <c r="B351" s="235" t="s">
        <v>180</v>
      </c>
      <c r="C351" s="235" t="s">
        <v>184</v>
      </c>
      <c r="D351" s="235" t="s">
        <v>238</v>
      </c>
      <c r="E351" s="236">
        <v>72435</v>
      </c>
      <c r="F351" s="236">
        <v>2477</v>
      </c>
      <c r="G351" s="236">
        <v>29924</v>
      </c>
      <c r="H351" s="236">
        <v>13965</v>
      </c>
      <c r="I351" s="236">
        <v>9840</v>
      </c>
      <c r="J351" s="236">
        <v>6119</v>
      </c>
      <c r="K351" s="236">
        <v>7518</v>
      </c>
      <c r="L351" s="236">
        <v>4495</v>
      </c>
      <c r="M351" s="236">
        <v>1938</v>
      </c>
      <c r="N351" s="236">
        <v>14</v>
      </c>
      <c r="P351" s="195"/>
      <c r="Q351" s="195"/>
      <c r="R351" s="195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D351" s="195"/>
      <c r="AE351" s="195"/>
      <c r="AF351" s="195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</row>
    <row r="352" spans="1:42" ht="12.75">
      <c r="A352" s="235" t="s">
        <v>205</v>
      </c>
      <c r="B352" s="235" t="s">
        <v>182</v>
      </c>
      <c r="C352" s="235" t="s">
        <v>184</v>
      </c>
      <c r="D352" s="235" t="s">
        <v>238</v>
      </c>
      <c r="E352" s="237">
        <v>72435</v>
      </c>
      <c r="F352" s="237">
        <v>2477</v>
      </c>
      <c r="G352" s="237">
        <v>29924</v>
      </c>
      <c r="H352" s="237">
        <v>13965</v>
      </c>
      <c r="I352" s="237">
        <v>9840</v>
      </c>
      <c r="J352" s="237">
        <v>6119</v>
      </c>
      <c r="K352" s="237">
        <v>7518</v>
      </c>
      <c r="L352" s="237">
        <v>4495</v>
      </c>
      <c r="M352" s="237">
        <v>1938</v>
      </c>
      <c r="N352" s="237">
        <v>14</v>
      </c>
      <c r="P352" s="195"/>
      <c r="Q352" s="195"/>
      <c r="R352" s="195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D352" s="195"/>
      <c r="AE352" s="195"/>
      <c r="AF352" s="195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</row>
    <row r="353" spans="1:42" ht="12.75">
      <c r="A353" s="235" t="s">
        <v>205</v>
      </c>
      <c r="B353" s="235" t="s">
        <v>181</v>
      </c>
      <c r="C353" s="235" t="s">
        <v>184</v>
      </c>
      <c r="D353" s="235" t="s">
        <v>238</v>
      </c>
      <c r="E353" s="237">
        <v>0</v>
      </c>
      <c r="F353" s="237">
        <v>0</v>
      </c>
      <c r="G353" s="237">
        <v>0</v>
      </c>
      <c r="H353" s="237">
        <v>0</v>
      </c>
      <c r="I353" s="237">
        <v>0</v>
      </c>
      <c r="J353" s="237">
        <v>0</v>
      </c>
      <c r="K353" s="237">
        <v>0</v>
      </c>
      <c r="L353" s="237">
        <v>0</v>
      </c>
      <c r="M353" s="237">
        <v>0</v>
      </c>
      <c r="N353" s="237">
        <v>0</v>
      </c>
      <c r="P353" s="195"/>
      <c r="Q353" s="195"/>
      <c r="R353" s="195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D353" s="195"/>
      <c r="AE353" s="195"/>
      <c r="AF353" s="195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</row>
    <row r="354" spans="1:42" ht="12.75">
      <c r="A354" s="235" t="s">
        <v>115</v>
      </c>
      <c r="B354" s="235" t="s">
        <v>179</v>
      </c>
      <c r="C354" s="235" t="s">
        <v>213</v>
      </c>
      <c r="D354" s="235" t="s">
        <v>238</v>
      </c>
      <c r="E354" s="236">
        <v>492216</v>
      </c>
      <c r="F354" s="236">
        <v>3067</v>
      </c>
      <c r="G354" s="236">
        <v>248645</v>
      </c>
      <c r="H354" s="236">
        <v>64984</v>
      </c>
      <c r="I354" s="236">
        <v>130265</v>
      </c>
      <c r="J354" s="236">
        <v>53396</v>
      </c>
      <c r="K354" s="236">
        <v>29872</v>
      </c>
      <c r="L354" s="236">
        <v>13538</v>
      </c>
      <c r="M354" s="236">
        <v>19793</v>
      </c>
      <c r="N354" s="236">
        <v>1781</v>
      </c>
      <c r="P354" s="195"/>
      <c r="Q354" s="195"/>
      <c r="R354" s="195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D354" s="195"/>
      <c r="AE354" s="195"/>
      <c r="AF354" s="195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</row>
    <row r="355" spans="1:42" ht="12.75">
      <c r="A355" s="235" t="s">
        <v>115</v>
      </c>
      <c r="B355" s="235" t="s">
        <v>180</v>
      </c>
      <c r="C355" s="235" t="s">
        <v>213</v>
      </c>
      <c r="D355" s="235" t="s">
        <v>238</v>
      </c>
      <c r="E355" s="236">
        <v>492216</v>
      </c>
      <c r="F355" s="236">
        <v>3067</v>
      </c>
      <c r="G355" s="236">
        <v>248645</v>
      </c>
      <c r="H355" s="236">
        <v>64984</v>
      </c>
      <c r="I355" s="236">
        <v>130265</v>
      </c>
      <c r="J355" s="236">
        <v>53396</v>
      </c>
      <c r="K355" s="236">
        <v>29872</v>
      </c>
      <c r="L355" s="236">
        <v>13538</v>
      </c>
      <c r="M355" s="236">
        <v>19793</v>
      </c>
      <c r="N355" s="236">
        <v>1781</v>
      </c>
      <c r="P355" s="195"/>
      <c r="Q355" s="195"/>
      <c r="R355" s="195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D355" s="195"/>
      <c r="AE355" s="195"/>
      <c r="AF355" s="195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</row>
    <row r="356" spans="1:42" ht="12.75">
      <c r="A356" s="235" t="s">
        <v>115</v>
      </c>
      <c r="B356" s="235" t="s">
        <v>182</v>
      </c>
      <c r="C356" s="235" t="s">
        <v>213</v>
      </c>
      <c r="D356" s="235" t="s">
        <v>238</v>
      </c>
      <c r="E356" s="237">
        <v>492216</v>
      </c>
      <c r="F356" s="237">
        <v>0</v>
      </c>
      <c r="G356" s="237">
        <v>248644</v>
      </c>
      <c r="H356" s="237">
        <v>64984</v>
      </c>
      <c r="I356" s="237">
        <v>130264</v>
      </c>
      <c r="J356" s="237">
        <v>53396</v>
      </c>
      <c r="K356" s="237">
        <v>29872</v>
      </c>
      <c r="L356" s="237">
        <v>13538</v>
      </c>
      <c r="M356" s="237">
        <v>19793</v>
      </c>
      <c r="N356" s="237">
        <v>1781</v>
      </c>
      <c r="P356" s="195"/>
      <c r="Q356" s="195"/>
      <c r="R356" s="195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D356" s="195"/>
      <c r="AE356" s="195"/>
      <c r="AF356" s="195"/>
      <c r="AG356" s="197"/>
      <c r="AH356" s="197"/>
      <c r="AI356" s="197"/>
      <c r="AJ356" s="197"/>
      <c r="AK356" s="197"/>
      <c r="AL356" s="197"/>
      <c r="AM356" s="197"/>
      <c r="AN356" s="197"/>
      <c r="AO356" s="197"/>
      <c r="AP356" s="197"/>
    </row>
    <row r="357" spans="1:42" ht="12.75">
      <c r="A357" s="235" t="s">
        <v>115</v>
      </c>
      <c r="B357" s="235" t="s">
        <v>181</v>
      </c>
      <c r="C357" s="235" t="s">
        <v>213</v>
      </c>
      <c r="D357" s="235" t="s">
        <v>238</v>
      </c>
      <c r="E357" s="237">
        <v>309052</v>
      </c>
      <c r="F357" s="237">
        <v>0</v>
      </c>
      <c r="G357" s="237">
        <v>163659</v>
      </c>
      <c r="H357" s="237">
        <v>34157</v>
      </c>
      <c r="I357" s="237">
        <v>83862</v>
      </c>
      <c r="J357" s="237">
        <v>45640</v>
      </c>
      <c r="K357" s="237">
        <v>21920</v>
      </c>
      <c r="L357" s="237">
        <v>6789</v>
      </c>
      <c r="M357" s="237">
        <v>4999</v>
      </c>
      <c r="N357" s="237">
        <v>449</v>
      </c>
      <c r="P357" s="195"/>
      <c r="Q357" s="195"/>
      <c r="R357" s="195"/>
      <c r="S357" s="197"/>
      <c r="T357" s="197"/>
      <c r="U357" s="197"/>
      <c r="V357" s="197"/>
      <c r="W357" s="197"/>
      <c r="X357" s="197"/>
      <c r="Y357" s="197"/>
      <c r="Z357" s="197"/>
      <c r="AA357" s="197"/>
      <c r="AB357" s="197"/>
      <c r="AD357" s="195"/>
      <c r="AE357" s="195"/>
      <c r="AF357" s="195"/>
      <c r="AG357" s="197"/>
      <c r="AH357" s="197"/>
      <c r="AI357" s="197"/>
      <c r="AJ357" s="197"/>
      <c r="AK357" s="197"/>
      <c r="AL357" s="197"/>
      <c r="AM357" s="197"/>
      <c r="AN357" s="197"/>
      <c r="AO357" s="197"/>
      <c r="AP357" s="197"/>
    </row>
    <row r="358" spans="1:42" ht="12.75">
      <c r="A358" s="235" t="s">
        <v>116</v>
      </c>
      <c r="B358" s="235" t="s">
        <v>179</v>
      </c>
      <c r="C358" s="235" t="s">
        <v>213</v>
      </c>
      <c r="D358" s="235" t="s">
        <v>238</v>
      </c>
      <c r="E358" s="236">
        <v>191140</v>
      </c>
      <c r="F358" s="236">
        <v>1434</v>
      </c>
      <c r="G358" s="236">
        <v>132961</v>
      </c>
      <c r="H358" s="236">
        <v>15484</v>
      </c>
      <c r="I358" s="236">
        <v>93799</v>
      </c>
      <c r="J358" s="236">
        <v>23678</v>
      </c>
      <c r="K358" s="236">
        <v>12808</v>
      </c>
      <c r="L358" s="236">
        <v>1849</v>
      </c>
      <c r="M358" s="236">
        <v>814</v>
      </c>
      <c r="N358" s="236">
        <v>13</v>
      </c>
      <c r="P358" s="195"/>
      <c r="Q358" s="195"/>
      <c r="R358" s="195"/>
      <c r="S358" s="196"/>
      <c r="T358" s="196"/>
      <c r="U358" s="196"/>
      <c r="V358" s="196"/>
      <c r="W358" s="196"/>
      <c r="X358" s="196"/>
      <c r="Y358" s="196"/>
      <c r="Z358" s="196"/>
      <c r="AA358" s="196"/>
      <c r="AB358" s="196"/>
      <c r="AD358" s="195"/>
      <c r="AE358" s="195"/>
      <c r="AF358" s="195"/>
      <c r="AG358" s="196"/>
      <c r="AH358" s="196"/>
      <c r="AI358" s="196"/>
      <c r="AJ358" s="196"/>
      <c r="AK358" s="196"/>
      <c r="AL358" s="196"/>
      <c r="AM358" s="196"/>
      <c r="AN358" s="196"/>
      <c r="AO358" s="196"/>
      <c r="AP358" s="196"/>
    </row>
    <row r="359" spans="1:42" ht="12.75">
      <c r="A359" s="235" t="s">
        <v>116</v>
      </c>
      <c r="B359" s="235" t="s">
        <v>180</v>
      </c>
      <c r="C359" s="235" t="s">
        <v>213</v>
      </c>
      <c r="D359" s="235" t="s">
        <v>238</v>
      </c>
      <c r="E359" s="236">
        <v>191140</v>
      </c>
      <c r="F359" s="236">
        <v>1434</v>
      </c>
      <c r="G359" s="236">
        <v>132961</v>
      </c>
      <c r="H359" s="236">
        <v>15484</v>
      </c>
      <c r="I359" s="236">
        <v>93799</v>
      </c>
      <c r="J359" s="236">
        <v>23678</v>
      </c>
      <c r="K359" s="236">
        <v>12808</v>
      </c>
      <c r="L359" s="236">
        <v>1849</v>
      </c>
      <c r="M359" s="236">
        <v>814</v>
      </c>
      <c r="N359" s="236">
        <v>13</v>
      </c>
      <c r="P359" s="195"/>
      <c r="Q359" s="195"/>
      <c r="R359" s="195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D359" s="195"/>
      <c r="AE359" s="195"/>
      <c r="AF359" s="195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</row>
    <row r="360" spans="1:42" ht="12.75">
      <c r="A360" s="235" t="s">
        <v>116</v>
      </c>
      <c r="B360" s="235" t="s">
        <v>182</v>
      </c>
      <c r="C360" s="235" t="s">
        <v>213</v>
      </c>
      <c r="D360" s="235" t="s">
        <v>238</v>
      </c>
      <c r="E360" s="237">
        <v>191140</v>
      </c>
      <c r="F360" s="237">
        <v>0</v>
      </c>
      <c r="G360" s="237">
        <v>132961</v>
      </c>
      <c r="H360" s="237">
        <v>15484</v>
      </c>
      <c r="I360" s="237">
        <v>93799</v>
      </c>
      <c r="J360" s="237">
        <v>23678</v>
      </c>
      <c r="K360" s="237">
        <v>12808</v>
      </c>
      <c r="L360" s="237">
        <v>1849</v>
      </c>
      <c r="M360" s="237">
        <v>814</v>
      </c>
      <c r="N360" s="237">
        <v>13</v>
      </c>
      <c r="P360" s="195"/>
      <c r="Q360" s="195"/>
      <c r="R360" s="195"/>
      <c r="S360" s="197"/>
      <c r="T360" s="197"/>
      <c r="U360" s="197"/>
      <c r="V360" s="197"/>
      <c r="W360" s="197"/>
      <c r="X360" s="197"/>
      <c r="Y360" s="197"/>
      <c r="Z360" s="197"/>
      <c r="AA360" s="197"/>
      <c r="AB360" s="197"/>
      <c r="AD360" s="195"/>
      <c r="AE360" s="195"/>
      <c r="AF360" s="195"/>
      <c r="AG360" s="197"/>
      <c r="AH360" s="197"/>
      <c r="AI360" s="197"/>
      <c r="AJ360" s="197"/>
      <c r="AK360" s="197"/>
      <c r="AL360" s="197"/>
      <c r="AM360" s="197"/>
      <c r="AN360" s="197"/>
      <c r="AO360" s="197"/>
      <c r="AP360" s="197"/>
    </row>
    <row r="361" spans="1:42" ht="12.75">
      <c r="A361" s="235" t="s">
        <v>116</v>
      </c>
      <c r="B361" s="235" t="s">
        <v>181</v>
      </c>
      <c r="C361" s="235" t="s">
        <v>213</v>
      </c>
      <c r="D361" s="235" t="s">
        <v>238</v>
      </c>
      <c r="E361" s="237">
        <v>191140</v>
      </c>
      <c r="F361" s="237">
        <v>0</v>
      </c>
      <c r="G361" s="237">
        <v>132961</v>
      </c>
      <c r="H361" s="237">
        <v>15484</v>
      </c>
      <c r="I361" s="237">
        <v>93799</v>
      </c>
      <c r="J361" s="237">
        <v>23678</v>
      </c>
      <c r="K361" s="237">
        <v>12808</v>
      </c>
      <c r="L361" s="237">
        <v>1849</v>
      </c>
      <c r="M361" s="237">
        <v>814</v>
      </c>
      <c r="N361" s="237">
        <v>13</v>
      </c>
      <c r="P361" s="195"/>
      <c r="Q361" s="195"/>
      <c r="R361" s="195"/>
      <c r="S361" s="197"/>
      <c r="T361" s="197"/>
      <c r="U361" s="197"/>
      <c r="V361" s="197"/>
      <c r="W361" s="197"/>
      <c r="X361" s="197"/>
      <c r="Y361" s="197"/>
      <c r="Z361" s="197"/>
      <c r="AA361" s="197"/>
      <c r="AB361" s="197"/>
      <c r="AD361" s="195"/>
      <c r="AE361" s="195"/>
      <c r="AF361" s="195"/>
      <c r="AG361" s="197"/>
      <c r="AH361" s="197"/>
      <c r="AI361" s="197"/>
      <c r="AJ361" s="197"/>
      <c r="AK361" s="197"/>
      <c r="AL361" s="197"/>
      <c r="AM361" s="197"/>
      <c r="AN361" s="197"/>
      <c r="AO361" s="197"/>
      <c r="AP361" s="197"/>
    </row>
    <row r="362" spans="1:42" ht="12.75">
      <c r="A362" s="235" t="s">
        <v>1</v>
      </c>
      <c r="B362" s="235" t="s">
        <v>179</v>
      </c>
      <c r="C362" s="235" t="s">
        <v>213</v>
      </c>
      <c r="D362" s="235" t="s">
        <v>238</v>
      </c>
      <c r="E362" s="236">
        <v>434707</v>
      </c>
      <c r="F362" s="236">
        <v>3640</v>
      </c>
      <c r="G362" s="236">
        <v>283254</v>
      </c>
      <c r="H362" s="236">
        <v>38500</v>
      </c>
      <c r="I362" s="236">
        <v>192889</v>
      </c>
      <c r="J362" s="236">
        <v>51865</v>
      </c>
      <c r="K362" s="236">
        <v>23761</v>
      </c>
      <c r="L362" s="236">
        <v>7107</v>
      </c>
      <c r="M362" s="236">
        <v>7474</v>
      </c>
      <c r="N362" s="236">
        <v>158</v>
      </c>
      <c r="P362" s="195"/>
      <c r="Q362" s="195"/>
      <c r="R362" s="195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D362" s="195"/>
      <c r="AE362" s="195"/>
      <c r="AF362" s="195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</row>
    <row r="363" spans="1:42" ht="12.75">
      <c r="A363" s="235" t="s">
        <v>1</v>
      </c>
      <c r="B363" s="235" t="s">
        <v>180</v>
      </c>
      <c r="C363" s="235" t="s">
        <v>213</v>
      </c>
      <c r="D363" s="235" t="s">
        <v>238</v>
      </c>
      <c r="E363" s="236">
        <v>434707</v>
      </c>
      <c r="F363" s="236">
        <v>3640</v>
      </c>
      <c r="G363" s="236">
        <v>283254</v>
      </c>
      <c r="H363" s="236">
        <v>38500</v>
      </c>
      <c r="I363" s="236">
        <v>192889</v>
      </c>
      <c r="J363" s="236">
        <v>51865</v>
      </c>
      <c r="K363" s="236">
        <v>23761</v>
      </c>
      <c r="L363" s="236">
        <v>7107</v>
      </c>
      <c r="M363" s="236">
        <v>7474</v>
      </c>
      <c r="N363" s="236">
        <v>158</v>
      </c>
      <c r="P363" s="195"/>
      <c r="Q363" s="195"/>
      <c r="R363" s="195"/>
      <c r="S363" s="196"/>
      <c r="T363" s="196"/>
      <c r="U363" s="196"/>
      <c r="V363" s="196"/>
      <c r="W363" s="196"/>
      <c r="X363" s="196"/>
      <c r="Y363" s="196"/>
      <c r="Z363" s="196"/>
      <c r="AA363" s="196"/>
      <c r="AB363" s="196"/>
      <c r="AD363" s="195"/>
      <c r="AE363" s="195"/>
      <c r="AF363" s="195"/>
      <c r="AG363" s="196"/>
      <c r="AH363" s="196"/>
      <c r="AI363" s="196"/>
      <c r="AJ363" s="196"/>
      <c r="AK363" s="196"/>
      <c r="AL363" s="196"/>
      <c r="AM363" s="196"/>
      <c r="AN363" s="196"/>
      <c r="AO363" s="196"/>
      <c r="AP363" s="196"/>
    </row>
    <row r="364" spans="1:42" ht="12.75">
      <c r="A364" s="235" t="s">
        <v>1</v>
      </c>
      <c r="B364" s="235" t="s">
        <v>182</v>
      </c>
      <c r="C364" s="235" t="s">
        <v>213</v>
      </c>
      <c r="D364" s="235" t="s">
        <v>238</v>
      </c>
      <c r="E364" s="237">
        <v>434706</v>
      </c>
      <c r="F364" s="237">
        <v>3640</v>
      </c>
      <c r="G364" s="237">
        <v>283253</v>
      </c>
      <c r="H364" s="237">
        <v>38500</v>
      </c>
      <c r="I364" s="237">
        <v>192888</v>
      </c>
      <c r="J364" s="237">
        <v>51865</v>
      </c>
      <c r="K364" s="237">
        <v>23761</v>
      </c>
      <c r="L364" s="237">
        <v>7107</v>
      </c>
      <c r="M364" s="237">
        <v>7474</v>
      </c>
      <c r="N364" s="237">
        <v>158</v>
      </c>
      <c r="P364" s="195"/>
      <c r="Q364" s="195"/>
      <c r="R364" s="195"/>
      <c r="S364" s="197"/>
      <c r="T364" s="197"/>
      <c r="U364" s="197"/>
      <c r="V364" s="197"/>
      <c r="W364" s="197"/>
      <c r="X364" s="197"/>
      <c r="Y364" s="197"/>
      <c r="Z364" s="197"/>
      <c r="AA364" s="197"/>
      <c r="AB364" s="197"/>
      <c r="AD364" s="195"/>
      <c r="AE364" s="195"/>
      <c r="AF364" s="195"/>
      <c r="AG364" s="197"/>
      <c r="AH364" s="197"/>
      <c r="AI364" s="197"/>
      <c r="AJ364" s="197"/>
      <c r="AK364" s="197"/>
      <c r="AL364" s="197"/>
      <c r="AM364" s="197"/>
      <c r="AN364" s="197"/>
      <c r="AO364" s="197"/>
      <c r="AP364" s="197"/>
    </row>
    <row r="365" spans="1:42" ht="12.75">
      <c r="A365" s="235" t="s">
        <v>1</v>
      </c>
      <c r="B365" s="235" t="s">
        <v>181</v>
      </c>
      <c r="C365" s="235" t="s">
        <v>213</v>
      </c>
      <c r="D365" s="235" t="s">
        <v>238</v>
      </c>
      <c r="E365" s="237">
        <v>139046</v>
      </c>
      <c r="F365" s="237">
        <v>0</v>
      </c>
      <c r="G365" s="237">
        <v>134818</v>
      </c>
      <c r="H365" s="237">
        <v>0</v>
      </c>
      <c r="I365" s="237">
        <v>130590</v>
      </c>
      <c r="J365" s="237">
        <v>4228</v>
      </c>
      <c r="K365" s="237">
        <v>0</v>
      </c>
      <c r="L365" s="237">
        <v>0</v>
      </c>
      <c r="M365" s="237">
        <v>0</v>
      </c>
      <c r="N365" s="237">
        <v>0</v>
      </c>
      <c r="P365" s="195"/>
      <c r="Q365" s="195"/>
      <c r="R365" s="195"/>
      <c r="S365" s="197"/>
      <c r="T365" s="197"/>
      <c r="U365" s="197"/>
      <c r="V365" s="197"/>
      <c r="W365" s="197"/>
      <c r="X365" s="197"/>
      <c r="Y365" s="197"/>
      <c r="Z365" s="197"/>
      <c r="AA365" s="197"/>
      <c r="AB365" s="197"/>
      <c r="AD365" s="195"/>
      <c r="AE365" s="195"/>
      <c r="AF365" s="195"/>
      <c r="AG365" s="197"/>
      <c r="AH365" s="197"/>
      <c r="AI365" s="197"/>
      <c r="AJ365" s="197"/>
      <c r="AK365" s="197"/>
      <c r="AL365" s="197"/>
      <c r="AM365" s="197"/>
      <c r="AN365" s="197"/>
      <c r="AO365" s="197"/>
      <c r="AP365" s="197"/>
    </row>
    <row r="366" spans="1:42" ht="12.75">
      <c r="A366" s="235" t="s">
        <v>4</v>
      </c>
      <c r="B366" s="235" t="s">
        <v>179</v>
      </c>
      <c r="C366" s="235" t="s">
        <v>213</v>
      </c>
      <c r="D366" s="235" t="s">
        <v>238</v>
      </c>
      <c r="E366" s="236">
        <v>455612</v>
      </c>
      <c r="F366" s="236">
        <v>3224</v>
      </c>
      <c r="G366" s="236">
        <v>249285</v>
      </c>
      <c r="H366" s="236">
        <v>55770</v>
      </c>
      <c r="I366" s="236">
        <v>137537</v>
      </c>
      <c r="J366" s="236">
        <v>55978</v>
      </c>
      <c r="K366" s="236">
        <v>30563</v>
      </c>
      <c r="L366" s="236">
        <v>12311</v>
      </c>
      <c r="M366" s="236">
        <v>12468</v>
      </c>
      <c r="N366" s="236">
        <v>428</v>
      </c>
      <c r="P366" s="195"/>
      <c r="Q366" s="195"/>
      <c r="R366" s="195"/>
      <c r="S366" s="196"/>
      <c r="T366" s="196"/>
      <c r="U366" s="196"/>
      <c r="V366" s="196"/>
      <c r="W366" s="196"/>
      <c r="X366" s="196"/>
      <c r="Y366" s="196"/>
      <c r="Z366" s="196"/>
      <c r="AA366" s="196"/>
      <c r="AB366" s="196"/>
      <c r="AD366" s="195"/>
      <c r="AE366" s="195"/>
      <c r="AF366" s="195"/>
      <c r="AG366" s="196"/>
      <c r="AH366" s="196"/>
      <c r="AI366" s="196"/>
      <c r="AJ366" s="196"/>
      <c r="AK366" s="196"/>
      <c r="AL366" s="196"/>
      <c r="AM366" s="196"/>
      <c r="AN366" s="196"/>
      <c r="AO366" s="196"/>
      <c r="AP366" s="196"/>
    </row>
    <row r="367" spans="1:42" ht="12.75">
      <c r="A367" s="235" t="s">
        <v>4</v>
      </c>
      <c r="B367" s="235" t="s">
        <v>180</v>
      </c>
      <c r="C367" s="235" t="s">
        <v>213</v>
      </c>
      <c r="D367" s="235" t="s">
        <v>238</v>
      </c>
      <c r="E367" s="236">
        <v>455612</v>
      </c>
      <c r="F367" s="236">
        <v>3224</v>
      </c>
      <c r="G367" s="236">
        <v>249285</v>
      </c>
      <c r="H367" s="236">
        <v>55770</v>
      </c>
      <c r="I367" s="236">
        <v>137537</v>
      </c>
      <c r="J367" s="236">
        <v>55978</v>
      </c>
      <c r="K367" s="236">
        <v>30563</v>
      </c>
      <c r="L367" s="236">
        <v>12311</v>
      </c>
      <c r="M367" s="236">
        <v>12468</v>
      </c>
      <c r="N367" s="236">
        <v>428</v>
      </c>
      <c r="P367" s="195"/>
      <c r="Q367" s="195"/>
      <c r="R367" s="195"/>
      <c r="S367" s="196"/>
      <c r="T367" s="196"/>
      <c r="U367" s="196"/>
      <c r="V367" s="196"/>
      <c r="W367" s="196"/>
      <c r="X367" s="196"/>
      <c r="Y367" s="196"/>
      <c r="Z367" s="196"/>
      <c r="AA367" s="196"/>
      <c r="AB367" s="196"/>
      <c r="AD367" s="195"/>
      <c r="AE367" s="195"/>
      <c r="AF367" s="195"/>
      <c r="AG367" s="196"/>
      <c r="AH367" s="196"/>
      <c r="AI367" s="196"/>
      <c r="AJ367" s="196"/>
      <c r="AK367" s="196"/>
      <c r="AL367" s="196"/>
      <c r="AM367" s="196"/>
      <c r="AN367" s="196"/>
      <c r="AO367" s="196"/>
      <c r="AP367" s="196"/>
    </row>
    <row r="368" spans="1:42" ht="12.75">
      <c r="A368" s="235" t="s">
        <v>4</v>
      </c>
      <c r="B368" s="235" t="s">
        <v>182</v>
      </c>
      <c r="C368" s="235" t="s">
        <v>213</v>
      </c>
      <c r="D368" s="235" t="s">
        <v>238</v>
      </c>
      <c r="E368" s="237">
        <v>415083</v>
      </c>
      <c r="F368" s="237">
        <v>3224</v>
      </c>
      <c r="G368" s="237">
        <v>208756</v>
      </c>
      <c r="H368" s="237">
        <v>55770</v>
      </c>
      <c r="I368" s="237">
        <v>97008</v>
      </c>
      <c r="J368" s="237">
        <v>55978</v>
      </c>
      <c r="K368" s="237">
        <v>30563</v>
      </c>
      <c r="L368" s="237">
        <v>12311</v>
      </c>
      <c r="M368" s="237">
        <v>12468</v>
      </c>
      <c r="N368" s="237">
        <v>428</v>
      </c>
      <c r="P368" s="195"/>
      <c r="Q368" s="195"/>
      <c r="R368" s="195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D368" s="195"/>
      <c r="AE368" s="195"/>
      <c r="AF368" s="195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</row>
    <row r="369" spans="1:42" ht="12.75">
      <c r="A369" s="235" t="s">
        <v>4</v>
      </c>
      <c r="B369" s="235" t="s">
        <v>181</v>
      </c>
      <c r="C369" s="235" t="s">
        <v>213</v>
      </c>
      <c r="D369" s="235" t="s">
        <v>238</v>
      </c>
      <c r="E369" s="237">
        <v>181043</v>
      </c>
      <c r="F369" s="237">
        <v>0</v>
      </c>
      <c r="G369" s="237">
        <v>83705</v>
      </c>
      <c r="H369" s="237">
        <v>32513</v>
      </c>
      <c r="I369" s="237">
        <v>42146</v>
      </c>
      <c r="J369" s="237">
        <v>9046</v>
      </c>
      <c r="K369" s="237">
        <v>17560</v>
      </c>
      <c r="L369" s="237">
        <v>7073</v>
      </c>
      <c r="M369" s="237">
        <v>7619</v>
      </c>
      <c r="N369" s="237">
        <v>261</v>
      </c>
      <c r="P369" s="195"/>
      <c r="Q369" s="195"/>
      <c r="R369" s="195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D369" s="195"/>
      <c r="AE369" s="195"/>
      <c r="AF369" s="195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</row>
    <row r="370" spans="1:42" ht="12.75">
      <c r="A370" s="235" t="s">
        <v>5</v>
      </c>
      <c r="B370" s="235" t="s">
        <v>179</v>
      </c>
      <c r="C370" s="235" t="s">
        <v>213</v>
      </c>
      <c r="D370" s="235" t="s">
        <v>238</v>
      </c>
      <c r="E370" s="236">
        <v>513710</v>
      </c>
      <c r="F370" s="236">
        <v>2536</v>
      </c>
      <c r="G370" s="236">
        <v>282895</v>
      </c>
      <c r="H370" s="236">
        <v>70454</v>
      </c>
      <c r="I370" s="236">
        <v>141243</v>
      </c>
      <c r="J370" s="236">
        <v>71198</v>
      </c>
      <c r="K370" s="236">
        <v>56684</v>
      </c>
      <c r="L370" s="236">
        <v>9129</v>
      </c>
      <c r="M370" s="236">
        <v>4491</v>
      </c>
      <c r="N370" s="236">
        <v>150</v>
      </c>
      <c r="P370" s="195"/>
      <c r="Q370" s="195"/>
      <c r="R370" s="195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D370" s="195"/>
      <c r="AE370" s="195"/>
      <c r="AF370" s="195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</row>
    <row r="371" spans="1:42" ht="12.75">
      <c r="A371" s="235" t="s">
        <v>5</v>
      </c>
      <c r="B371" s="235" t="s">
        <v>180</v>
      </c>
      <c r="C371" s="235" t="s">
        <v>213</v>
      </c>
      <c r="D371" s="235" t="s">
        <v>238</v>
      </c>
      <c r="E371" s="236">
        <v>513710</v>
      </c>
      <c r="F371" s="236">
        <v>2536</v>
      </c>
      <c r="G371" s="236">
        <v>282895</v>
      </c>
      <c r="H371" s="236">
        <v>70454</v>
      </c>
      <c r="I371" s="236">
        <v>141243</v>
      </c>
      <c r="J371" s="236">
        <v>71198</v>
      </c>
      <c r="K371" s="236">
        <v>56684</v>
      </c>
      <c r="L371" s="236">
        <v>9129</v>
      </c>
      <c r="M371" s="236">
        <v>4491</v>
      </c>
      <c r="N371" s="236">
        <v>150</v>
      </c>
      <c r="P371" s="195"/>
      <c r="Q371" s="195"/>
      <c r="R371" s="195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D371" s="195"/>
      <c r="AE371" s="195"/>
      <c r="AF371" s="195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</row>
    <row r="372" spans="1:42" ht="12.75">
      <c r="A372" s="235" t="s">
        <v>5</v>
      </c>
      <c r="B372" s="235" t="s">
        <v>182</v>
      </c>
      <c r="C372" s="235" t="s">
        <v>213</v>
      </c>
      <c r="D372" s="235" t="s">
        <v>238</v>
      </c>
      <c r="E372" s="237">
        <v>513710</v>
      </c>
      <c r="F372" s="237">
        <v>2536</v>
      </c>
      <c r="G372" s="237">
        <v>282894</v>
      </c>
      <c r="H372" s="237">
        <v>70454</v>
      </c>
      <c r="I372" s="237">
        <v>141242</v>
      </c>
      <c r="J372" s="237">
        <v>71198</v>
      </c>
      <c r="K372" s="237">
        <v>56684</v>
      </c>
      <c r="L372" s="237">
        <v>9129</v>
      </c>
      <c r="M372" s="237">
        <v>4491</v>
      </c>
      <c r="N372" s="237">
        <v>150</v>
      </c>
      <c r="P372" s="195"/>
      <c r="Q372" s="195"/>
      <c r="R372" s="195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D372" s="195"/>
      <c r="AE372" s="195"/>
      <c r="AF372" s="195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</row>
    <row r="373" spans="1:42" ht="12.75">
      <c r="A373" s="235" t="s">
        <v>5</v>
      </c>
      <c r="B373" s="235" t="s">
        <v>181</v>
      </c>
      <c r="C373" s="235" t="s">
        <v>213</v>
      </c>
      <c r="D373" s="235" t="s">
        <v>238</v>
      </c>
      <c r="E373" s="237">
        <v>485262</v>
      </c>
      <c r="F373" s="237">
        <v>2536</v>
      </c>
      <c r="G373" s="237">
        <v>260994</v>
      </c>
      <c r="H373" s="237">
        <v>67796</v>
      </c>
      <c r="I373" s="237">
        <v>123184</v>
      </c>
      <c r="J373" s="237">
        <v>70014</v>
      </c>
      <c r="K373" s="237">
        <v>54566</v>
      </c>
      <c r="L373" s="237">
        <v>8589</v>
      </c>
      <c r="M373" s="237">
        <v>4491</v>
      </c>
      <c r="N373" s="237">
        <v>150</v>
      </c>
      <c r="P373" s="195"/>
      <c r="Q373" s="195"/>
      <c r="R373" s="195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D373" s="195"/>
      <c r="AE373" s="195"/>
      <c r="AF373" s="195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</row>
    <row r="374" spans="1:42" ht="12.75">
      <c r="A374" s="235" t="s">
        <v>120</v>
      </c>
      <c r="B374" s="235" t="s">
        <v>179</v>
      </c>
      <c r="C374" s="235" t="s">
        <v>213</v>
      </c>
      <c r="D374" s="235" t="s">
        <v>238</v>
      </c>
      <c r="E374" s="236">
        <v>302220</v>
      </c>
      <c r="F374" s="236">
        <v>3373</v>
      </c>
      <c r="G374" s="236">
        <v>182529</v>
      </c>
      <c r="H374" s="236">
        <v>31210</v>
      </c>
      <c r="I374" s="236">
        <v>117275</v>
      </c>
      <c r="J374" s="236">
        <v>34044</v>
      </c>
      <c r="K374" s="236">
        <v>16659</v>
      </c>
      <c r="L374" s="236">
        <v>6179</v>
      </c>
      <c r="M374" s="236">
        <v>8182</v>
      </c>
      <c r="N374" s="236">
        <v>190</v>
      </c>
      <c r="P374" s="195"/>
      <c r="Q374" s="195"/>
      <c r="R374" s="195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D374" s="195"/>
      <c r="AE374" s="195"/>
      <c r="AF374" s="195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</row>
    <row r="375" spans="1:42" ht="12.75">
      <c r="A375" s="235" t="s">
        <v>120</v>
      </c>
      <c r="B375" s="235" t="s">
        <v>180</v>
      </c>
      <c r="C375" s="235" t="s">
        <v>213</v>
      </c>
      <c r="D375" s="235" t="s">
        <v>238</v>
      </c>
      <c r="E375" s="236">
        <v>302220</v>
      </c>
      <c r="F375" s="236">
        <v>3373</v>
      </c>
      <c r="G375" s="236">
        <v>182529</v>
      </c>
      <c r="H375" s="236">
        <v>31210</v>
      </c>
      <c r="I375" s="236">
        <v>117275</v>
      </c>
      <c r="J375" s="236">
        <v>34044</v>
      </c>
      <c r="K375" s="236">
        <v>16659</v>
      </c>
      <c r="L375" s="236">
        <v>6179</v>
      </c>
      <c r="M375" s="236">
        <v>8182</v>
      </c>
      <c r="N375" s="236">
        <v>190</v>
      </c>
      <c r="P375" s="195"/>
      <c r="Q375" s="195"/>
      <c r="R375" s="195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D375" s="195"/>
      <c r="AE375" s="195"/>
      <c r="AF375" s="195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</row>
    <row r="376" spans="1:42" ht="12.75">
      <c r="A376" s="235" t="s">
        <v>120</v>
      </c>
      <c r="B376" s="235" t="s">
        <v>182</v>
      </c>
      <c r="C376" s="235" t="s">
        <v>213</v>
      </c>
      <c r="D376" s="235" t="s">
        <v>238</v>
      </c>
      <c r="E376" s="237">
        <v>267397</v>
      </c>
      <c r="F376" s="237">
        <v>0</v>
      </c>
      <c r="G376" s="237">
        <v>151578</v>
      </c>
      <c r="H376" s="237">
        <v>30057</v>
      </c>
      <c r="I376" s="237">
        <v>88146</v>
      </c>
      <c r="J376" s="237">
        <v>33375</v>
      </c>
      <c r="K376" s="237">
        <v>16067</v>
      </c>
      <c r="L376" s="237">
        <v>5934</v>
      </c>
      <c r="M376" s="237">
        <v>7873</v>
      </c>
      <c r="N376" s="237">
        <v>183</v>
      </c>
      <c r="P376" s="195"/>
      <c r="Q376" s="195"/>
      <c r="R376" s="195"/>
      <c r="S376" s="197"/>
      <c r="T376" s="197"/>
      <c r="U376" s="197"/>
      <c r="V376" s="197"/>
      <c r="W376" s="197"/>
      <c r="X376" s="197"/>
      <c r="Y376" s="197"/>
      <c r="Z376" s="197"/>
      <c r="AA376" s="197"/>
      <c r="AB376" s="197"/>
      <c r="AD376" s="195"/>
      <c r="AE376" s="195"/>
      <c r="AF376" s="195"/>
      <c r="AG376" s="197"/>
      <c r="AH376" s="197"/>
      <c r="AI376" s="197"/>
      <c r="AJ376" s="197"/>
      <c r="AK376" s="197"/>
      <c r="AL376" s="197"/>
      <c r="AM376" s="197"/>
      <c r="AN376" s="197"/>
      <c r="AO376" s="197"/>
      <c r="AP376" s="197"/>
    </row>
    <row r="377" spans="1:42" ht="12.75">
      <c r="A377" s="235" t="s">
        <v>120</v>
      </c>
      <c r="B377" s="235" t="s">
        <v>181</v>
      </c>
      <c r="C377" s="235" t="s">
        <v>213</v>
      </c>
      <c r="D377" s="235" t="s">
        <v>238</v>
      </c>
      <c r="E377" s="237">
        <v>267397</v>
      </c>
      <c r="F377" s="237">
        <v>0</v>
      </c>
      <c r="G377" s="237">
        <v>151578</v>
      </c>
      <c r="H377" s="237">
        <v>30057</v>
      </c>
      <c r="I377" s="237">
        <v>88146</v>
      </c>
      <c r="J377" s="237">
        <v>33375</v>
      </c>
      <c r="K377" s="237">
        <v>16067</v>
      </c>
      <c r="L377" s="237">
        <v>5934</v>
      </c>
      <c r="M377" s="237">
        <v>7873</v>
      </c>
      <c r="N377" s="237">
        <v>183</v>
      </c>
      <c r="P377" s="195"/>
      <c r="Q377" s="195"/>
      <c r="R377" s="195"/>
      <c r="S377" s="197"/>
      <c r="T377" s="197"/>
      <c r="U377" s="197"/>
      <c r="V377" s="197"/>
      <c r="W377" s="197"/>
      <c r="X377" s="197"/>
      <c r="Y377" s="197"/>
      <c r="Z377" s="197"/>
      <c r="AA377" s="197"/>
      <c r="AB377" s="197"/>
      <c r="AD377" s="195"/>
      <c r="AE377" s="195"/>
      <c r="AF377" s="195"/>
      <c r="AG377" s="197"/>
      <c r="AH377" s="197"/>
      <c r="AI377" s="197"/>
      <c r="AJ377" s="197"/>
      <c r="AK377" s="197"/>
      <c r="AL377" s="197"/>
      <c r="AM377" s="197"/>
      <c r="AN377" s="197"/>
      <c r="AO377" s="197"/>
      <c r="AP377" s="197"/>
    </row>
    <row r="378" spans="1:42" ht="12.75">
      <c r="A378" s="235" t="s">
        <v>121</v>
      </c>
      <c r="B378" s="235" t="s">
        <v>179</v>
      </c>
      <c r="C378" s="235" t="s">
        <v>213</v>
      </c>
      <c r="D378" s="235" t="s">
        <v>238</v>
      </c>
      <c r="E378" s="236">
        <v>203651</v>
      </c>
      <c r="F378" s="236">
        <v>1588</v>
      </c>
      <c r="G378" s="236">
        <v>128437</v>
      </c>
      <c r="H378" s="236">
        <v>19508</v>
      </c>
      <c r="I378" s="236">
        <v>85719</v>
      </c>
      <c r="J378" s="236">
        <v>23210</v>
      </c>
      <c r="K378" s="236">
        <v>11188</v>
      </c>
      <c r="L378" s="236">
        <v>3794</v>
      </c>
      <c r="M378" s="236">
        <v>4435</v>
      </c>
      <c r="N378" s="236">
        <v>91</v>
      </c>
      <c r="P378" s="195"/>
      <c r="Q378" s="195"/>
      <c r="R378" s="195"/>
      <c r="S378" s="196"/>
      <c r="T378" s="196"/>
      <c r="U378" s="196"/>
      <c r="V378" s="196"/>
      <c r="W378" s="196"/>
      <c r="X378" s="196"/>
      <c r="Y378" s="196"/>
      <c r="Z378" s="196"/>
      <c r="AA378" s="196"/>
      <c r="AB378" s="196"/>
      <c r="AD378" s="195"/>
      <c r="AE378" s="195"/>
      <c r="AF378" s="195"/>
      <c r="AG378" s="196"/>
      <c r="AH378" s="196"/>
      <c r="AI378" s="196"/>
      <c r="AJ378" s="196"/>
      <c r="AK378" s="196"/>
      <c r="AL378" s="196"/>
      <c r="AM378" s="196"/>
      <c r="AN378" s="196"/>
      <c r="AO378" s="196"/>
      <c r="AP378" s="196"/>
    </row>
    <row r="379" spans="1:42" ht="12.75">
      <c r="A379" s="235" t="s">
        <v>121</v>
      </c>
      <c r="B379" s="235" t="s">
        <v>180</v>
      </c>
      <c r="C379" s="235" t="s">
        <v>213</v>
      </c>
      <c r="D379" s="235" t="s">
        <v>238</v>
      </c>
      <c r="E379" s="236">
        <v>203651</v>
      </c>
      <c r="F379" s="236">
        <v>1588</v>
      </c>
      <c r="G379" s="236">
        <v>128437</v>
      </c>
      <c r="H379" s="236">
        <v>19508</v>
      </c>
      <c r="I379" s="236">
        <v>85719</v>
      </c>
      <c r="J379" s="236">
        <v>23210</v>
      </c>
      <c r="K379" s="236">
        <v>11188</v>
      </c>
      <c r="L379" s="236">
        <v>3794</v>
      </c>
      <c r="M379" s="236">
        <v>4435</v>
      </c>
      <c r="N379" s="236">
        <v>91</v>
      </c>
      <c r="P379" s="195"/>
      <c r="Q379" s="195"/>
      <c r="R379" s="195"/>
      <c r="S379" s="196"/>
      <c r="T379" s="196"/>
      <c r="U379" s="196"/>
      <c r="V379" s="196"/>
      <c r="W379" s="196"/>
      <c r="X379" s="196"/>
      <c r="Y379" s="196"/>
      <c r="Z379" s="196"/>
      <c r="AA379" s="196"/>
      <c r="AB379" s="196"/>
      <c r="AD379" s="195"/>
      <c r="AE379" s="195"/>
      <c r="AF379" s="195"/>
      <c r="AG379" s="196"/>
      <c r="AH379" s="196"/>
      <c r="AI379" s="196"/>
      <c r="AJ379" s="196"/>
      <c r="AK379" s="196"/>
      <c r="AL379" s="196"/>
      <c r="AM379" s="196"/>
      <c r="AN379" s="196"/>
      <c r="AO379" s="196"/>
      <c r="AP379" s="196"/>
    </row>
    <row r="380" spans="1:42" ht="12.75">
      <c r="A380" s="235" t="s">
        <v>121</v>
      </c>
      <c r="B380" s="235" t="s">
        <v>182</v>
      </c>
      <c r="C380" s="235" t="s">
        <v>213</v>
      </c>
      <c r="D380" s="235" t="s">
        <v>238</v>
      </c>
      <c r="E380" s="237">
        <v>203650</v>
      </c>
      <c r="F380" s="237">
        <v>0</v>
      </c>
      <c r="G380" s="237">
        <v>128436</v>
      </c>
      <c r="H380" s="237">
        <v>19508</v>
      </c>
      <c r="I380" s="237">
        <v>85718</v>
      </c>
      <c r="J380" s="237">
        <v>23210</v>
      </c>
      <c r="K380" s="237">
        <v>11188</v>
      </c>
      <c r="L380" s="237">
        <v>3794</v>
      </c>
      <c r="M380" s="237">
        <v>4435</v>
      </c>
      <c r="N380" s="237">
        <v>91</v>
      </c>
      <c r="P380" s="195"/>
      <c r="Q380" s="195"/>
      <c r="R380" s="195"/>
      <c r="S380" s="197"/>
      <c r="T380" s="197"/>
      <c r="U380" s="197"/>
      <c r="V380" s="197"/>
      <c r="W380" s="197"/>
      <c r="X380" s="197"/>
      <c r="Y380" s="197"/>
      <c r="Z380" s="197"/>
      <c r="AA380" s="197"/>
      <c r="AB380" s="197"/>
      <c r="AD380" s="195"/>
      <c r="AE380" s="195"/>
      <c r="AF380" s="195"/>
      <c r="AG380" s="197"/>
      <c r="AH380" s="197"/>
      <c r="AI380" s="197"/>
      <c r="AJ380" s="197"/>
      <c r="AK380" s="197"/>
      <c r="AL380" s="197"/>
      <c r="AM380" s="197"/>
      <c r="AN380" s="197"/>
      <c r="AO380" s="197"/>
      <c r="AP380" s="197"/>
    </row>
    <row r="381" spans="1:42" ht="12.75">
      <c r="A381" s="235" t="s">
        <v>121</v>
      </c>
      <c r="B381" s="235" t="s">
        <v>181</v>
      </c>
      <c r="C381" s="235" t="s">
        <v>213</v>
      </c>
      <c r="D381" s="235" t="s">
        <v>238</v>
      </c>
      <c r="E381" s="237">
        <v>102674</v>
      </c>
      <c r="F381" s="237">
        <v>0</v>
      </c>
      <c r="G381" s="237">
        <v>60963</v>
      </c>
      <c r="H381" s="237">
        <v>12647</v>
      </c>
      <c r="I381" s="237">
        <v>38626</v>
      </c>
      <c r="J381" s="237">
        <v>9690</v>
      </c>
      <c r="K381" s="237">
        <v>7962</v>
      </c>
      <c r="L381" s="237">
        <v>2700</v>
      </c>
      <c r="M381" s="237">
        <v>1946</v>
      </c>
      <c r="N381" s="237">
        <v>39</v>
      </c>
      <c r="P381" s="195"/>
      <c r="Q381" s="195"/>
      <c r="R381" s="195"/>
      <c r="S381" s="197"/>
      <c r="T381" s="197"/>
      <c r="U381" s="197"/>
      <c r="V381" s="197"/>
      <c r="W381" s="197"/>
      <c r="X381" s="197"/>
      <c r="Y381" s="197"/>
      <c r="Z381" s="197"/>
      <c r="AA381" s="197"/>
      <c r="AB381" s="197"/>
      <c r="AD381" s="195"/>
      <c r="AE381" s="195"/>
      <c r="AF381" s="195"/>
      <c r="AG381" s="197"/>
      <c r="AH381" s="197"/>
      <c r="AI381" s="197"/>
      <c r="AJ381" s="197"/>
      <c r="AK381" s="197"/>
      <c r="AL381" s="197"/>
      <c r="AM381" s="197"/>
      <c r="AN381" s="197"/>
      <c r="AO381" s="197"/>
      <c r="AP381" s="197"/>
    </row>
    <row r="382" spans="1:42" ht="12.75">
      <c r="A382" s="235" t="s">
        <v>3</v>
      </c>
      <c r="B382" s="235" t="s">
        <v>179</v>
      </c>
      <c r="C382" s="235" t="s">
        <v>213</v>
      </c>
      <c r="D382" s="235" t="s">
        <v>238</v>
      </c>
      <c r="E382" s="236">
        <v>221194</v>
      </c>
      <c r="F382" s="236">
        <v>1883</v>
      </c>
      <c r="G382" s="236">
        <v>153026</v>
      </c>
      <c r="H382" s="236">
        <v>16012</v>
      </c>
      <c r="I382" s="236">
        <v>112001</v>
      </c>
      <c r="J382" s="236">
        <v>25013</v>
      </c>
      <c r="K382" s="236">
        <v>9083</v>
      </c>
      <c r="L382" s="236">
        <v>2878</v>
      </c>
      <c r="M382" s="236">
        <v>3965</v>
      </c>
      <c r="N382" s="236">
        <v>86</v>
      </c>
      <c r="P382" s="195"/>
      <c r="Q382" s="195"/>
      <c r="R382" s="195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D382" s="195"/>
      <c r="AE382" s="195"/>
      <c r="AF382" s="195"/>
      <c r="AG382" s="196"/>
      <c r="AH382" s="196"/>
      <c r="AI382" s="196"/>
      <c r="AJ382" s="196"/>
      <c r="AK382" s="196"/>
      <c r="AL382" s="196"/>
      <c r="AM382" s="196"/>
      <c r="AN382" s="196"/>
      <c r="AO382" s="196"/>
      <c r="AP382" s="196"/>
    </row>
    <row r="383" spans="1:42" ht="12.75">
      <c r="A383" s="235" t="s">
        <v>3</v>
      </c>
      <c r="B383" s="235" t="s">
        <v>180</v>
      </c>
      <c r="C383" s="235" t="s">
        <v>213</v>
      </c>
      <c r="D383" s="235" t="s">
        <v>238</v>
      </c>
      <c r="E383" s="236">
        <v>221194</v>
      </c>
      <c r="F383" s="236">
        <v>1883</v>
      </c>
      <c r="G383" s="236">
        <v>153026</v>
      </c>
      <c r="H383" s="236">
        <v>16012</v>
      </c>
      <c r="I383" s="236">
        <v>112001</v>
      </c>
      <c r="J383" s="236">
        <v>25013</v>
      </c>
      <c r="K383" s="236">
        <v>9083</v>
      </c>
      <c r="L383" s="236">
        <v>2878</v>
      </c>
      <c r="M383" s="236">
        <v>3965</v>
      </c>
      <c r="N383" s="236">
        <v>86</v>
      </c>
      <c r="P383" s="195"/>
      <c r="Q383" s="195"/>
      <c r="R383" s="195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D383" s="195"/>
      <c r="AE383" s="195"/>
      <c r="AF383" s="195"/>
      <c r="AG383" s="196"/>
      <c r="AH383" s="196"/>
      <c r="AI383" s="196"/>
      <c r="AJ383" s="196"/>
      <c r="AK383" s="196"/>
      <c r="AL383" s="196"/>
      <c r="AM383" s="196"/>
      <c r="AN383" s="196"/>
      <c r="AO383" s="196"/>
      <c r="AP383" s="196"/>
    </row>
    <row r="384" spans="1:42" ht="12.75">
      <c r="A384" s="235" t="s">
        <v>3</v>
      </c>
      <c r="B384" s="235" t="s">
        <v>182</v>
      </c>
      <c r="C384" s="235" t="s">
        <v>213</v>
      </c>
      <c r="D384" s="235" t="s">
        <v>238</v>
      </c>
      <c r="E384" s="237">
        <v>221194</v>
      </c>
      <c r="F384" s="237">
        <v>0</v>
      </c>
      <c r="G384" s="237">
        <v>153026</v>
      </c>
      <c r="H384" s="237">
        <v>16012</v>
      </c>
      <c r="I384" s="237">
        <v>112001</v>
      </c>
      <c r="J384" s="237">
        <v>25013</v>
      </c>
      <c r="K384" s="237">
        <v>9083</v>
      </c>
      <c r="L384" s="237">
        <v>2878</v>
      </c>
      <c r="M384" s="237">
        <v>3965</v>
      </c>
      <c r="N384" s="237">
        <v>86</v>
      </c>
      <c r="P384" s="195"/>
      <c r="Q384" s="195"/>
      <c r="R384" s="195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D384" s="195"/>
      <c r="AE384" s="195"/>
      <c r="AF384" s="195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</row>
    <row r="385" spans="1:42" ht="12.75">
      <c r="A385" s="235" t="s">
        <v>3</v>
      </c>
      <c r="B385" s="235" t="s">
        <v>181</v>
      </c>
      <c r="C385" s="235" t="s">
        <v>213</v>
      </c>
      <c r="D385" s="235" t="s">
        <v>238</v>
      </c>
      <c r="E385" s="237">
        <v>34043</v>
      </c>
      <c r="F385" s="237">
        <v>0</v>
      </c>
      <c r="G385" s="237">
        <v>12561</v>
      </c>
      <c r="H385" s="237">
        <v>5131</v>
      </c>
      <c r="I385" s="237">
        <v>2073</v>
      </c>
      <c r="J385" s="237">
        <v>5357</v>
      </c>
      <c r="K385" s="237">
        <v>2034</v>
      </c>
      <c r="L385" s="237">
        <v>542</v>
      </c>
      <c r="M385" s="237">
        <v>2501</v>
      </c>
      <c r="N385" s="237">
        <v>54</v>
      </c>
      <c r="P385" s="195"/>
      <c r="Q385" s="195"/>
      <c r="R385" s="195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D385" s="195"/>
      <c r="AE385" s="195"/>
      <c r="AF385" s="195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</row>
    <row r="386" spans="1:42" ht="12.75">
      <c r="A386" s="235" t="s">
        <v>123</v>
      </c>
      <c r="B386" s="235" t="s">
        <v>179</v>
      </c>
      <c r="C386" s="235" t="s">
        <v>213</v>
      </c>
      <c r="D386" s="235" t="s">
        <v>238</v>
      </c>
      <c r="E386" s="236">
        <v>260264</v>
      </c>
      <c r="F386" s="236">
        <v>1935</v>
      </c>
      <c r="G386" s="236">
        <v>172964</v>
      </c>
      <c r="H386" s="236">
        <v>23232</v>
      </c>
      <c r="I386" s="236">
        <v>115419</v>
      </c>
      <c r="J386" s="236">
        <v>34313</v>
      </c>
      <c r="K386" s="236">
        <v>19033</v>
      </c>
      <c r="L386" s="236">
        <v>2021</v>
      </c>
      <c r="M386" s="236">
        <v>2123</v>
      </c>
      <c r="N386" s="236">
        <v>55</v>
      </c>
      <c r="P386" s="195"/>
      <c r="Q386" s="195"/>
      <c r="R386" s="195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D386" s="195"/>
      <c r="AE386" s="195"/>
      <c r="AF386" s="195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</row>
    <row r="387" spans="1:42" ht="12.75">
      <c r="A387" s="235" t="s">
        <v>123</v>
      </c>
      <c r="B387" s="235" t="s">
        <v>180</v>
      </c>
      <c r="C387" s="235" t="s">
        <v>213</v>
      </c>
      <c r="D387" s="235" t="s">
        <v>238</v>
      </c>
      <c r="E387" s="236">
        <v>260264</v>
      </c>
      <c r="F387" s="236">
        <v>1935</v>
      </c>
      <c r="G387" s="236">
        <v>172964</v>
      </c>
      <c r="H387" s="236">
        <v>23232</v>
      </c>
      <c r="I387" s="236">
        <v>115419</v>
      </c>
      <c r="J387" s="236">
        <v>34313</v>
      </c>
      <c r="K387" s="236">
        <v>19033</v>
      </c>
      <c r="L387" s="236">
        <v>2021</v>
      </c>
      <c r="M387" s="236">
        <v>2123</v>
      </c>
      <c r="N387" s="236">
        <v>55</v>
      </c>
      <c r="P387" s="195"/>
      <c r="Q387" s="195"/>
      <c r="R387" s="195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D387" s="195"/>
      <c r="AE387" s="195"/>
      <c r="AF387" s="195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</row>
    <row r="388" spans="1:42" ht="12.75">
      <c r="A388" s="235" t="s">
        <v>123</v>
      </c>
      <c r="B388" s="235" t="s">
        <v>182</v>
      </c>
      <c r="C388" s="235" t="s">
        <v>213</v>
      </c>
      <c r="D388" s="235" t="s">
        <v>238</v>
      </c>
      <c r="E388" s="237">
        <v>260264</v>
      </c>
      <c r="F388" s="237">
        <v>0</v>
      </c>
      <c r="G388" s="237">
        <v>172964</v>
      </c>
      <c r="H388" s="237">
        <v>23232</v>
      </c>
      <c r="I388" s="237">
        <v>115419</v>
      </c>
      <c r="J388" s="237">
        <v>34313</v>
      </c>
      <c r="K388" s="237">
        <v>19033</v>
      </c>
      <c r="L388" s="237">
        <v>2021</v>
      </c>
      <c r="M388" s="237">
        <v>2123</v>
      </c>
      <c r="N388" s="237">
        <v>55</v>
      </c>
      <c r="P388" s="195"/>
      <c r="Q388" s="195"/>
      <c r="R388" s="195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D388" s="195"/>
      <c r="AE388" s="195"/>
      <c r="AF388" s="195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</row>
    <row r="389" spans="1:42" ht="12.75">
      <c r="A389" s="235" t="s">
        <v>123</v>
      </c>
      <c r="B389" s="235" t="s">
        <v>181</v>
      </c>
      <c r="C389" s="235" t="s">
        <v>213</v>
      </c>
      <c r="D389" s="235" t="s">
        <v>238</v>
      </c>
      <c r="E389" s="237">
        <v>143325</v>
      </c>
      <c r="F389" s="237">
        <v>0</v>
      </c>
      <c r="G389" s="237">
        <v>117489</v>
      </c>
      <c r="H389" s="237">
        <v>5554</v>
      </c>
      <c r="I389" s="237">
        <v>103731</v>
      </c>
      <c r="J389" s="237">
        <v>8204</v>
      </c>
      <c r="K389" s="237">
        <v>3052</v>
      </c>
      <c r="L389" s="237">
        <v>986</v>
      </c>
      <c r="M389" s="237">
        <v>1476</v>
      </c>
      <c r="N389" s="237">
        <v>40</v>
      </c>
      <c r="P389" s="195"/>
      <c r="Q389" s="195"/>
      <c r="R389" s="195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D389" s="195"/>
      <c r="AE389" s="195"/>
      <c r="AF389" s="195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</row>
    <row r="390" spans="1:42" ht="12.75">
      <c r="A390" s="235" t="s">
        <v>118</v>
      </c>
      <c r="B390" s="235" t="s">
        <v>179</v>
      </c>
      <c r="C390" s="235" t="s">
        <v>213</v>
      </c>
      <c r="D390" s="235" t="s">
        <v>238</v>
      </c>
      <c r="E390" s="236">
        <v>186291</v>
      </c>
      <c r="F390" s="236">
        <v>1396</v>
      </c>
      <c r="G390" s="236">
        <v>109430</v>
      </c>
      <c r="H390" s="236">
        <v>20504</v>
      </c>
      <c r="I390" s="236">
        <v>66198</v>
      </c>
      <c r="J390" s="236">
        <v>22728</v>
      </c>
      <c r="K390" s="236">
        <v>12230</v>
      </c>
      <c r="L390" s="236">
        <v>3685</v>
      </c>
      <c r="M390" s="236">
        <v>4396</v>
      </c>
      <c r="N390" s="236">
        <v>193</v>
      </c>
      <c r="P390" s="195"/>
      <c r="Q390" s="195"/>
      <c r="R390" s="195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D390" s="195"/>
      <c r="AE390" s="195"/>
      <c r="AF390" s="195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</row>
    <row r="391" spans="1:42" ht="12.75">
      <c r="A391" s="235" t="s">
        <v>118</v>
      </c>
      <c r="B391" s="235" t="s">
        <v>180</v>
      </c>
      <c r="C391" s="235" t="s">
        <v>213</v>
      </c>
      <c r="D391" s="235" t="s">
        <v>238</v>
      </c>
      <c r="E391" s="236">
        <v>186291</v>
      </c>
      <c r="F391" s="236">
        <v>1396</v>
      </c>
      <c r="G391" s="236">
        <v>109430</v>
      </c>
      <c r="H391" s="236">
        <v>20504</v>
      </c>
      <c r="I391" s="236">
        <v>66198</v>
      </c>
      <c r="J391" s="236">
        <v>22728</v>
      </c>
      <c r="K391" s="236">
        <v>12230</v>
      </c>
      <c r="L391" s="236">
        <v>3685</v>
      </c>
      <c r="M391" s="236">
        <v>4396</v>
      </c>
      <c r="N391" s="236">
        <v>193</v>
      </c>
      <c r="P391" s="195"/>
      <c r="Q391" s="195"/>
      <c r="R391" s="195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D391" s="195"/>
      <c r="AE391" s="195"/>
      <c r="AF391" s="195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</row>
    <row r="392" spans="1:42" ht="12.75">
      <c r="A392" s="235" t="s">
        <v>118</v>
      </c>
      <c r="B392" s="235" t="s">
        <v>182</v>
      </c>
      <c r="C392" s="235" t="s">
        <v>213</v>
      </c>
      <c r="D392" s="235" t="s">
        <v>238</v>
      </c>
      <c r="E392" s="237">
        <v>166571</v>
      </c>
      <c r="F392" s="237">
        <v>0</v>
      </c>
      <c r="G392" s="237">
        <v>95625</v>
      </c>
      <c r="H392" s="237">
        <v>18951</v>
      </c>
      <c r="I392" s="237">
        <v>55763</v>
      </c>
      <c r="J392" s="237">
        <v>20911</v>
      </c>
      <c r="K392" s="237">
        <v>11304</v>
      </c>
      <c r="L392" s="237">
        <v>3406</v>
      </c>
      <c r="M392" s="237">
        <v>4063</v>
      </c>
      <c r="N392" s="237">
        <v>178</v>
      </c>
      <c r="P392" s="195"/>
      <c r="Q392" s="195"/>
      <c r="R392" s="195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D392" s="195"/>
      <c r="AE392" s="195"/>
      <c r="AF392" s="195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</row>
    <row r="393" spans="1:42" ht="12.75">
      <c r="A393" s="235" t="s">
        <v>118</v>
      </c>
      <c r="B393" s="235" t="s">
        <v>181</v>
      </c>
      <c r="C393" s="235" t="s">
        <v>213</v>
      </c>
      <c r="D393" s="235" t="s">
        <v>238</v>
      </c>
      <c r="E393" s="237">
        <v>88064</v>
      </c>
      <c r="F393" s="237">
        <v>0</v>
      </c>
      <c r="G393" s="237">
        <v>46255</v>
      </c>
      <c r="H393" s="237">
        <v>10972</v>
      </c>
      <c r="I393" s="237">
        <v>22442</v>
      </c>
      <c r="J393" s="237">
        <v>12841</v>
      </c>
      <c r="K393" s="237">
        <v>6545</v>
      </c>
      <c r="L393" s="237">
        <v>1972</v>
      </c>
      <c r="M393" s="237">
        <v>2352</v>
      </c>
      <c r="N393" s="237">
        <v>103</v>
      </c>
      <c r="P393" s="195"/>
      <c r="Q393" s="195"/>
      <c r="R393" s="195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D393" s="195"/>
      <c r="AE393" s="195"/>
      <c r="AF393" s="195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</row>
    <row r="394" spans="1:42" ht="12.75">
      <c r="A394" s="235" t="s">
        <v>126</v>
      </c>
      <c r="B394" s="235" t="s">
        <v>179</v>
      </c>
      <c r="C394" s="235" t="s">
        <v>213</v>
      </c>
      <c r="D394" s="235" t="s">
        <v>238</v>
      </c>
      <c r="E394" s="236">
        <v>340268</v>
      </c>
      <c r="F394" s="236">
        <v>2888</v>
      </c>
      <c r="G394" s="236">
        <v>196667</v>
      </c>
      <c r="H394" s="236">
        <v>38224</v>
      </c>
      <c r="I394" s="236">
        <v>120578</v>
      </c>
      <c r="J394" s="236">
        <v>37865</v>
      </c>
      <c r="K394" s="236">
        <v>20543</v>
      </c>
      <c r="L394" s="236">
        <v>6523</v>
      </c>
      <c r="M394" s="236">
        <v>10968</v>
      </c>
      <c r="N394" s="236">
        <v>190</v>
      </c>
      <c r="P394" s="195"/>
      <c r="Q394" s="195"/>
      <c r="R394" s="195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D394" s="195"/>
      <c r="AE394" s="195"/>
      <c r="AF394" s="195"/>
      <c r="AG394" s="196"/>
      <c r="AH394" s="196"/>
      <c r="AI394" s="196"/>
      <c r="AJ394" s="196"/>
      <c r="AK394" s="196"/>
      <c r="AL394" s="196"/>
      <c r="AM394" s="196"/>
      <c r="AN394" s="196"/>
      <c r="AO394" s="196"/>
      <c r="AP394" s="196"/>
    </row>
    <row r="395" spans="1:42" ht="12.75">
      <c r="A395" s="235" t="s">
        <v>126</v>
      </c>
      <c r="B395" s="235" t="s">
        <v>180</v>
      </c>
      <c r="C395" s="235" t="s">
        <v>213</v>
      </c>
      <c r="D395" s="235" t="s">
        <v>238</v>
      </c>
      <c r="E395" s="236">
        <v>340268</v>
      </c>
      <c r="F395" s="236">
        <v>2888</v>
      </c>
      <c r="G395" s="236">
        <v>196667</v>
      </c>
      <c r="H395" s="236">
        <v>38224</v>
      </c>
      <c r="I395" s="236">
        <v>120578</v>
      </c>
      <c r="J395" s="236">
        <v>37865</v>
      </c>
      <c r="K395" s="236">
        <v>20543</v>
      </c>
      <c r="L395" s="236">
        <v>6523</v>
      </c>
      <c r="M395" s="236">
        <v>10968</v>
      </c>
      <c r="N395" s="236">
        <v>190</v>
      </c>
      <c r="P395" s="195"/>
      <c r="Q395" s="195"/>
      <c r="R395" s="195"/>
      <c r="S395" s="196"/>
      <c r="T395" s="196"/>
      <c r="U395" s="196"/>
      <c r="V395" s="196"/>
      <c r="W395" s="196"/>
      <c r="X395" s="196"/>
      <c r="Y395" s="196"/>
      <c r="Z395" s="196"/>
      <c r="AA395" s="196"/>
      <c r="AB395" s="196"/>
      <c r="AD395" s="195"/>
      <c r="AE395" s="195"/>
      <c r="AF395" s="195"/>
      <c r="AG395" s="196"/>
      <c r="AH395" s="196"/>
      <c r="AI395" s="196"/>
      <c r="AJ395" s="196"/>
      <c r="AK395" s="196"/>
      <c r="AL395" s="196"/>
      <c r="AM395" s="196"/>
      <c r="AN395" s="196"/>
      <c r="AO395" s="196"/>
      <c r="AP395" s="196"/>
    </row>
    <row r="396" spans="1:42" ht="12.75">
      <c r="A396" s="235" t="s">
        <v>126</v>
      </c>
      <c r="B396" s="235" t="s">
        <v>182</v>
      </c>
      <c r="C396" s="235" t="s">
        <v>213</v>
      </c>
      <c r="D396" s="235" t="s">
        <v>238</v>
      </c>
      <c r="E396" s="237">
        <v>340268</v>
      </c>
      <c r="F396" s="237">
        <v>0</v>
      </c>
      <c r="G396" s="237">
        <v>196667</v>
      </c>
      <c r="H396" s="237">
        <v>38224</v>
      </c>
      <c r="I396" s="237">
        <v>120578</v>
      </c>
      <c r="J396" s="237">
        <v>37865</v>
      </c>
      <c r="K396" s="237">
        <v>20543</v>
      </c>
      <c r="L396" s="237">
        <v>6523</v>
      </c>
      <c r="M396" s="237">
        <v>10968</v>
      </c>
      <c r="N396" s="237">
        <v>190</v>
      </c>
      <c r="P396" s="195"/>
      <c r="Q396" s="195"/>
      <c r="R396" s="195"/>
      <c r="S396" s="197"/>
      <c r="T396" s="197"/>
      <c r="U396" s="197"/>
      <c r="V396" s="197"/>
      <c r="W396" s="197"/>
      <c r="X396" s="197"/>
      <c r="Y396" s="197"/>
      <c r="Z396" s="197"/>
      <c r="AA396" s="197"/>
      <c r="AB396" s="197"/>
      <c r="AD396" s="195"/>
      <c r="AE396" s="195"/>
      <c r="AF396" s="195"/>
      <c r="AG396" s="197"/>
      <c r="AH396" s="197"/>
      <c r="AI396" s="197"/>
      <c r="AJ396" s="197"/>
      <c r="AK396" s="197"/>
      <c r="AL396" s="197"/>
      <c r="AM396" s="197"/>
      <c r="AN396" s="197"/>
      <c r="AO396" s="197"/>
      <c r="AP396" s="197"/>
    </row>
    <row r="397" spans="1:42" ht="12.75">
      <c r="A397" s="235" t="s">
        <v>126</v>
      </c>
      <c r="B397" s="235" t="s">
        <v>181</v>
      </c>
      <c r="C397" s="235" t="s">
        <v>213</v>
      </c>
      <c r="D397" s="235" t="s">
        <v>238</v>
      </c>
      <c r="E397" s="237">
        <v>159436</v>
      </c>
      <c r="F397" s="237">
        <v>0</v>
      </c>
      <c r="G397" s="237">
        <v>119130</v>
      </c>
      <c r="H397" s="237">
        <v>1435</v>
      </c>
      <c r="I397" s="237">
        <v>83033</v>
      </c>
      <c r="J397" s="237">
        <v>34662</v>
      </c>
      <c r="K397" s="237">
        <v>0</v>
      </c>
      <c r="L397" s="237">
        <v>134</v>
      </c>
      <c r="M397" s="237">
        <v>1280</v>
      </c>
      <c r="N397" s="237">
        <v>21</v>
      </c>
      <c r="P397" s="195"/>
      <c r="Q397" s="195"/>
      <c r="R397" s="195"/>
      <c r="S397" s="197"/>
      <c r="T397" s="197"/>
      <c r="U397" s="197"/>
      <c r="V397" s="197"/>
      <c r="W397" s="197"/>
      <c r="X397" s="197"/>
      <c r="Y397" s="197"/>
      <c r="Z397" s="197"/>
      <c r="AA397" s="197"/>
      <c r="AB397" s="197"/>
      <c r="AD397" s="195"/>
      <c r="AE397" s="195"/>
      <c r="AF397" s="195"/>
      <c r="AG397" s="197"/>
      <c r="AH397" s="197"/>
      <c r="AI397" s="197"/>
      <c r="AJ397" s="197"/>
      <c r="AK397" s="197"/>
      <c r="AL397" s="197"/>
      <c r="AM397" s="197"/>
      <c r="AN397" s="197"/>
      <c r="AO397" s="197"/>
      <c r="AP397" s="197"/>
    </row>
    <row r="398" spans="1:42" ht="12.75">
      <c r="A398" s="235" t="s">
        <v>0</v>
      </c>
      <c r="B398" s="235" t="s">
        <v>179</v>
      </c>
      <c r="C398" s="235" t="s">
        <v>213</v>
      </c>
      <c r="D398" s="235" t="s">
        <v>238</v>
      </c>
      <c r="E398" s="236">
        <v>340542</v>
      </c>
      <c r="F398" s="236">
        <v>2016</v>
      </c>
      <c r="G398" s="236">
        <v>209280</v>
      </c>
      <c r="H398" s="236">
        <v>37212</v>
      </c>
      <c r="I398" s="236">
        <v>124841</v>
      </c>
      <c r="J398" s="236">
        <v>47227</v>
      </c>
      <c r="K398" s="236">
        <v>30362</v>
      </c>
      <c r="L398" s="236">
        <v>4168</v>
      </c>
      <c r="M398" s="236">
        <v>2628</v>
      </c>
      <c r="N398" s="236">
        <v>54</v>
      </c>
      <c r="P398" s="195"/>
      <c r="Q398" s="195"/>
      <c r="R398" s="195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D398" s="195"/>
      <c r="AE398" s="195"/>
      <c r="AF398" s="195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</row>
    <row r="399" spans="1:42" ht="12.75">
      <c r="A399" s="235" t="s">
        <v>0</v>
      </c>
      <c r="B399" s="235" t="s">
        <v>180</v>
      </c>
      <c r="C399" s="235" t="s">
        <v>213</v>
      </c>
      <c r="D399" s="235" t="s">
        <v>238</v>
      </c>
      <c r="E399" s="236">
        <v>340542</v>
      </c>
      <c r="F399" s="236">
        <v>2016</v>
      </c>
      <c r="G399" s="236">
        <v>209280</v>
      </c>
      <c r="H399" s="236">
        <v>37212</v>
      </c>
      <c r="I399" s="236">
        <v>124841</v>
      </c>
      <c r="J399" s="236">
        <v>47227</v>
      </c>
      <c r="K399" s="236">
        <v>30362</v>
      </c>
      <c r="L399" s="236">
        <v>4168</v>
      </c>
      <c r="M399" s="236">
        <v>2628</v>
      </c>
      <c r="N399" s="236">
        <v>54</v>
      </c>
      <c r="P399" s="195"/>
      <c r="Q399" s="195"/>
      <c r="R399" s="195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D399" s="195"/>
      <c r="AE399" s="195"/>
      <c r="AF399" s="195"/>
      <c r="AG399" s="196"/>
      <c r="AH399" s="196"/>
      <c r="AI399" s="196"/>
      <c r="AJ399" s="196"/>
      <c r="AK399" s="196"/>
      <c r="AL399" s="196"/>
      <c r="AM399" s="196"/>
      <c r="AN399" s="196"/>
      <c r="AO399" s="196"/>
      <c r="AP399" s="196"/>
    </row>
    <row r="400" spans="1:42" ht="12.75">
      <c r="A400" s="235" t="s">
        <v>0</v>
      </c>
      <c r="B400" s="235" t="s">
        <v>182</v>
      </c>
      <c r="C400" s="235" t="s">
        <v>213</v>
      </c>
      <c r="D400" s="235" t="s">
        <v>238</v>
      </c>
      <c r="E400" s="237">
        <v>340541</v>
      </c>
      <c r="F400" s="237">
        <v>2016</v>
      </c>
      <c r="G400" s="237">
        <v>209279</v>
      </c>
      <c r="H400" s="237">
        <v>37212</v>
      </c>
      <c r="I400" s="237">
        <v>124840</v>
      </c>
      <c r="J400" s="237">
        <v>47227</v>
      </c>
      <c r="K400" s="237">
        <v>30362</v>
      </c>
      <c r="L400" s="237">
        <v>4168</v>
      </c>
      <c r="M400" s="237">
        <v>2628</v>
      </c>
      <c r="N400" s="237">
        <v>54</v>
      </c>
      <c r="P400" s="195"/>
      <c r="Q400" s="195"/>
      <c r="R400" s="195"/>
      <c r="S400" s="197"/>
      <c r="T400" s="197"/>
      <c r="U400" s="197"/>
      <c r="V400" s="197"/>
      <c r="W400" s="197"/>
      <c r="X400" s="197"/>
      <c r="Y400" s="197"/>
      <c r="Z400" s="197"/>
      <c r="AA400" s="197"/>
      <c r="AB400" s="197"/>
      <c r="AD400" s="195"/>
      <c r="AE400" s="195"/>
      <c r="AF400" s="195"/>
      <c r="AG400" s="197"/>
      <c r="AH400" s="197"/>
      <c r="AI400" s="197"/>
      <c r="AJ400" s="197"/>
      <c r="AK400" s="197"/>
      <c r="AL400" s="197"/>
      <c r="AM400" s="197"/>
      <c r="AN400" s="197"/>
      <c r="AO400" s="197"/>
      <c r="AP400" s="197"/>
    </row>
    <row r="401" spans="1:42" ht="12.75">
      <c r="A401" s="235" t="s">
        <v>0</v>
      </c>
      <c r="B401" s="235" t="s">
        <v>181</v>
      </c>
      <c r="C401" s="235" t="s">
        <v>213</v>
      </c>
      <c r="D401" s="235" t="s">
        <v>238</v>
      </c>
      <c r="E401" s="237">
        <v>330247</v>
      </c>
      <c r="F401" s="237">
        <v>2016</v>
      </c>
      <c r="G401" s="237">
        <v>198985</v>
      </c>
      <c r="H401" s="237">
        <v>37212</v>
      </c>
      <c r="I401" s="237">
        <v>114546</v>
      </c>
      <c r="J401" s="237">
        <v>47227</v>
      </c>
      <c r="K401" s="237">
        <v>30362</v>
      </c>
      <c r="L401" s="237">
        <v>4168</v>
      </c>
      <c r="M401" s="237">
        <v>2628</v>
      </c>
      <c r="N401" s="237">
        <v>54</v>
      </c>
      <c r="P401" s="195"/>
      <c r="Q401" s="195"/>
      <c r="R401" s="195"/>
      <c r="S401" s="197"/>
      <c r="T401" s="197"/>
      <c r="U401" s="197"/>
      <c r="V401" s="197"/>
      <c r="W401" s="197"/>
      <c r="X401" s="197"/>
      <c r="Y401" s="197"/>
      <c r="Z401" s="197"/>
      <c r="AA401" s="197"/>
      <c r="AB401" s="197"/>
      <c r="AD401" s="195"/>
      <c r="AE401" s="195"/>
      <c r="AF401" s="195"/>
      <c r="AG401" s="197"/>
      <c r="AH401" s="197"/>
      <c r="AI401" s="197"/>
      <c r="AJ401" s="197"/>
      <c r="AK401" s="197"/>
      <c r="AL401" s="197"/>
      <c r="AM401" s="197"/>
      <c r="AN401" s="197"/>
      <c r="AO401" s="197"/>
      <c r="AP401" s="197"/>
    </row>
    <row r="402" spans="1:42" ht="12.75">
      <c r="A402" s="235" t="s">
        <v>209</v>
      </c>
      <c r="B402" s="235" t="s">
        <v>179</v>
      </c>
      <c r="C402" s="235" t="s">
        <v>213</v>
      </c>
      <c r="D402" s="235" t="s">
        <v>238</v>
      </c>
      <c r="E402" s="236">
        <v>149987</v>
      </c>
      <c r="F402" s="236">
        <v>1822</v>
      </c>
      <c r="G402" s="236">
        <v>94932</v>
      </c>
      <c r="H402" s="236">
        <v>14272</v>
      </c>
      <c r="I402" s="236">
        <v>66604</v>
      </c>
      <c r="J402" s="236">
        <v>14056</v>
      </c>
      <c r="K402" s="236">
        <v>6882</v>
      </c>
      <c r="L402" s="236">
        <v>2491</v>
      </c>
      <c r="M402" s="236">
        <v>4786</v>
      </c>
      <c r="N402" s="236">
        <v>113</v>
      </c>
      <c r="P402" s="195"/>
      <c r="Q402" s="195"/>
      <c r="R402" s="195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D402" s="195"/>
      <c r="AE402" s="195"/>
      <c r="AF402" s="195"/>
      <c r="AG402" s="196"/>
      <c r="AH402" s="196"/>
      <c r="AI402" s="196"/>
      <c r="AJ402" s="196"/>
      <c r="AK402" s="196"/>
      <c r="AL402" s="196"/>
      <c r="AM402" s="196"/>
      <c r="AN402" s="196"/>
      <c r="AO402" s="196"/>
      <c r="AP402" s="196"/>
    </row>
    <row r="403" spans="1:42" ht="12.75">
      <c r="A403" s="235" t="s">
        <v>209</v>
      </c>
      <c r="B403" s="235" t="s">
        <v>180</v>
      </c>
      <c r="C403" s="235" t="s">
        <v>213</v>
      </c>
      <c r="D403" s="235" t="s">
        <v>238</v>
      </c>
      <c r="E403" s="236">
        <v>149987</v>
      </c>
      <c r="F403" s="236">
        <v>1822</v>
      </c>
      <c r="G403" s="236">
        <v>94932</v>
      </c>
      <c r="H403" s="236">
        <v>14272</v>
      </c>
      <c r="I403" s="236">
        <v>66604</v>
      </c>
      <c r="J403" s="236">
        <v>14056</v>
      </c>
      <c r="K403" s="236">
        <v>6882</v>
      </c>
      <c r="L403" s="236">
        <v>2491</v>
      </c>
      <c r="M403" s="236">
        <v>4786</v>
      </c>
      <c r="N403" s="236">
        <v>113</v>
      </c>
      <c r="P403" s="195"/>
      <c r="Q403" s="195"/>
      <c r="R403" s="195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D403" s="195"/>
      <c r="AE403" s="195"/>
      <c r="AF403" s="195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</row>
    <row r="404" spans="1:42" ht="12.75">
      <c r="A404" s="235" t="s">
        <v>209</v>
      </c>
      <c r="B404" s="235" t="s">
        <v>182</v>
      </c>
      <c r="C404" s="235" t="s">
        <v>213</v>
      </c>
      <c r="D404" s="235" t="s">
        <v>238</v>
      </c>
      <c r="E404" s="237">
        <v>149987</v>
      </c>
      <c r="F404" s="237">
        <v>0</v>
      </c>
      <c r="G404" s="237">
        <v>94932</v>
      </c>
      <c r="H404" s="237">
        <v>14272</v>
      </c>
      <c r="I404" s="237">
        <v>66604</v>
      </c>
      <c r="J404" s="237">
        <v>14056</v>
      </c>
      <c r="K404" s="237">
        <v>6882</v>
      </c>
      <c r="L404" s="237">
        <v>2491</v>
      </c>
      <c r="M404" s="237">
        <v>4786</v>
      </c>
      <c r="N404" s="237">
        <v>113</v>
      </c>
      <c r="P404" s="195"/>
      <c r="Q404" s="195"/>
      <c r="R404" s="195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D404" s="195"/>
      <c r="AE404" s="195"/>
      <c r="AF404" s="195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</row>
    <row r="405" spans="1:42" ht="12.75">
      <c r="A405" s="235" t="s">
        <v>209</v>
      </c>
      <c r="B405" s="235" t="s">
        <v>181</v>
      </c>
      <c r="C405" s="235" t="s">
        <v>213</v>
      </c>
      <c r="D405" s="235" t="s">
        <v>238</v>
      </c>
      <c r="E405" s="237">
        <v>96436</v>
      </c>
      <c r="F405" s="237">
        <v>0</v>
      </c>
      <c r="G405" s="237">
        <v>69770</v>
      </c>
      <c r="H405" s="237">
        <v>5928</v>
      </c>
      <c r="I405" s="237">
        <v>49410</v>
      </c>
      <c r="J405" s="237">
        <v>14432</v>
      </c>
      <c r="K405" s="237">
        <v>5696</v>
      </c>
      <c r="L405" s="237">
        <v>88</v>
      </c>
      <c r="M405" s="237">
        <v>142</v>
      </c>
      <c r="N405" s="237">
        <v>2</v>
      </c>
      <c r="P405" s="195"/>
      <c r="Q405" s="195"/>
      <c r="R405" s="195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D405" s="195"/>
      <c r="AE405" s="195"/>
      <c r="AF405" s="195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</row>
    <row r="406" spans="1:42" ht="12.75">
      <c r="A406" s="235" t="s">
        <v>130</v>
      </c>
      <c r="B406" s="235" t="s">
        <v>179</v>
      </c>
      <c r="C406" s="235" t="s">
        <v>213</v>
      </c>
      <c r="D406" s="235" t="s">
        <v>238</v>
      </c>
      <c r="E406" s="236">
        <v>392374</v>
      </c>
      <c r="F406" s="236">
        <v>3480</v>
      </c>
      <c r="G406" s="236">
        <v>224390</v>
      </c>
      <c r="H406" s="236">
        <v>44158</v>
      </c>
      <c r="I406" s="236">
        <v>129393</v>
      </c>
      <c r="J406" s="236">
        <v>50839</v>
      </c>
      <c r="K406" s="236">
        <v>25724</v>
      </c>
      <c r="L406" s="236">
        <v>8388</v>
      </c>
      <c r="M406" s="236">
        <v>9823</v>
      </c>
      <c r="N406" s="236">
        <v>223</v>
      </c>
      <c r="P406" s="195"/>
      <c r="Q406" s="195"/>
      <c r="R406" s="195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D406" s="195"/>
      <c r="AE406" s="195"/>
      <c r="AF406" s="195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</row>
    <row r="407" spans="1:42" ht="12.75">
      <c r="A407" s="235" t="s">
        <v>130</v>
      </c>
      <c r="B407" s="235" t="s">
        <v>180</v>
      </c>
      <c r="C407" s="235" t="s">
        <v>213</v>
      </c>
      <c r="D407" s="235" t="s">
        <v>238</v>
      </c>
      <c r="E407" s="236">
        <v>392374</v>
      </c>
      <c r="F407" s="236">
        <v>3480</v>
      </c>
      <c r="G407" s="236">
        <v>224390</v>
      </c>
      <c r="H407" s="236">
        <v>44158</v>
      </c>
      <c r="I407" s="236">
        <v>129393</v>
      </c>
      <c r="J407" s="236">
        <v>50839</v>
      </c>
      <c r="K407" s="236">
        <v>25724</v>
      </c>
      <c r="L407" s="236">
        <v>8388</v>
      </c>
      <c r="M407" s="236">
        <v>9823</v>
      </c>
      <c r="N407" s="236">
        <v>223</v>
      </c>
      <c r="P407" s="195"/>
      <c r="Q407" s="195"/>
      <c r="R407" s="195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D407" s="195"/>
      <c r="AE407" s="195"/>
      <c r="AF407" s="195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</row>
    <row r="408" spans="1:42" ht="12.75">
      <c r="A408" s="235" t="s">
        <v>130</v>
      </c>
      <c r="B408" s="235" t="s">
        <v>182</v>
      </c>
      <c r="C408" s="235" t="s">
        <v>213</v>
      </c>
      <c r="D408" s="235" t="s">
        <v>238</v>
      </c>
      <c r="E408" s="237">
        <v>392374</v>
      </c>
      <c r="F408" s="237">
        <v>0</v>
      </c>
      <c r="G408" s="237">
        <v>224390</v>
      </c>
      <c r="H408" s="237">
        <v>44158</v>
      </c>
      <c r="I408" s="237">
        <v>129393</v>
      </c>
      <c r="J408" s="237">
        <v>50839</v>
      </c>
      <c r="K408" s="237">
        <v>25724</v>
      </c>
      <c r="L408" s="237">
        <v>8388</v>
      </c>
      <c r="M408" s="237">
        <v>9823</v>
      </c>
      <c r="N408" s="237">
        <v>223</v>
      </c>
      <c r="P408" s="195"/>
      <c r="Q408" s="195"/>
      <c r="R408" s="195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D408" s="195"/>
      <c r="AE408" s="195"/>
      <c r="AF408" s="195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</row>
    <row r="409" spans="1:42" ht="12.75">
      <c r="A409" s="235" t="s">
        <v>130</v>
      </c>
      <c r="B409" s="235" t="s">
        <v>181</v>
      </c>
      <c r="C409" s="235" t="s">
        <v>213</v>
      </c>
      <c r="D409" s="235" t="s">
        <v>238</v>
      </c>
      <c r="E409" s="237">
        <v>392374</v>
      </c>
      <c r="F409" s="237">
        <v>0</v>
      </c>
      <c r="G409" s="237">
        <v>224390</v>
      </c>
      <c r="H409" s="237">
        <v>44158</v>
      </c>
      <c r="I409" s="237">
        <v>129393</v>
      </c>
      <c r="J409" s="237">
        <v>50839</v>
      </c>
      <c r="K409" s="237">
        <v>25724</v>
      </c>
      <c r="L409" s="237">
        <v>8388</v>
      </c>
      <c r="M409" s="237">
        <v>9823</v>
      </c>
      <c r="N409" s="237">
        <v>223</v>
      </c>
      <c r="P409" s="195"/>
      <c r="Q409" s="195"/>
      <c r="R409" s="195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D409" s="195"/>
      <c r="AE409" s="195"/>
      <c r="AF409" s="195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</row>
    <row r="410" spans="1:42" ht="12.75">
      <c r="A410" s="235" t="s">
        <v>119</v>
      </c>
      <c r="B410" s="235" t="s">
        <v>179</v>
      </c>
      <c r="C410" s="235" t="s">
        <v>213</v>
      </c>
      <c r="D410" s="235" t="s">
        <v>238</v>
      </c>
      <c r="E410" s="236">
        <v>336552</v>
      </c>
      <c r="F410" s="236">
        <v>2189</v>
      </c>
      <c r="G410" s="236">
        <v>197170</v>
      </c>
      <c r="H410" s="236">
        <v>38824</v>
      </c>
      <c r="I410" s="236">
        <v>112102</v>
      </c>
      <c r="J410" s="236">
        <v>46244</v>
      </c>
      <c r="K410" s="236">
        <v>28073</v>
      </c>
      <c r="L410" s="236">
        <v>6194</v>
      </c>
      <c r="M410" s="236">
        <v>4453</v>
      </c>
      <c r="N410" s="236">
        <v>104</v>
      </c>
      <c r="P410" s="195"/>
      <c r="Q410" s="195"/>
      <c r="R410" s="195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D410" s="195"/>
      <c r="AE410" s="195"/>
      <c r="AF410" s="195"/>
      <c r="AG410" s="196"/>
      <c r="AH410" s="196"/>
      <c r="AI410" s="196"/>
      <c r="AJ410" s="196"/>
      <c r="AK410" s="196"/>
      <c r="AL410" s="196"/>
      <c r="AM410" s="196"/>
      <c r="AN410" s="196"/>
      <c r="AO410" s="196"/>
      <c r="AP410" s="196"/>
    </row>
    <row r="411" spans="1:42" ht="12.75">
      <c r="A411" s="235" t="s">
        <v>119</v>
      </c>
      <c r="B411" s="235" t="s">
        <v>180</v>
      </c>
      <c r="C411" s="235" t="s">
        <v>213</v>
      </c>
      <c r="D411" s="235" t="s">
        <v>238</v>
      </c>
      <c r="E411" s="236">
        <v>336552</v>
      </c>
      <c r="F411" s="236">
        <v>2189</v>
      </c>
      <c r="G411" s="236">
        <v>197170</v>
      </c>
      <c r="H411" s="236">
        <v>38824</v>
      </c>
      <c r="I411" s="236">
        <v>112102</v>
      </c>
      <c r="J411" s="236">
        <v>46244</v>
      </c>
      <c r="K411" s="236">
        <v>28073</v>
      </c>
      <c r="L411" s="236">
        <v>6194</v>
      </c>
      <c r="M411" s="236">
        <v>4453</v>
      </c>
      <c r="N411" s="236">
        <v>104</v>
      </c>
      <c r="P411" s="195"/>
      <c r="Q411" s="195"/>
      <c r="R411" s="195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D411" s="195"/>
      <c r="AE411" s="195"/>
      <c r="AF411" s="195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</row>
    <row r="412" spans="1:42" ht="12.75">
      <c r="A412" s="235" t="s">
        <v>119</v>
      </c>
      <c r="B412" s="235" t="s">
        <v>182</v>
      </c>
      <c r="C412" s="235" t="s">
        <v>213</v>
      </c>
      <c r="D412" s="235" t="s">
        <v>238</v>
      </c>
      <c r="E412" s="237">
        <v>336552</v>
      </c>
      <c r="F412" s="237">
        <v>0</v>
      </c>
      <c r="G412" s="237">
        <v>197170</v>
      </c>
      <c r="H412" s="237">
        <v>38824</v>
      </c>
      <c r="I412" s="237">
        <v>112102</v>
      </c>
      <c r="J412" s="237">
        <v>46244</v>
      </c>
      <c r="K412" s="237">
        <v>28073</v>
      </c>
      <c r="L412" s="237">
        <v>6194</v>
      </c>
      <c r="M412" s="237">
        <v>4453</v>
      </c>
      <c r="N412" s="237">
        <v>104</v>
      </c>
      <c r="P412" s="195"/>
      <c r="Q412" s="195"/>
      <c r="R412" s="195"/>
      <c r="S412" s="197"/>
      <c r="T412" s="197"/>
      <c r="U412" s="197"/>
      <c r="V412" s="197"/>
      <c r="W412" s="197"/>
      <c r="X412" s="197"/>
      <c r="Y412" s="197"/>
      <c r="Z412" s="197"/>
      <c r="AA412" s="197"/>
      <c r="AB412" s="197"/>
      <c r="AD412" s="195"/>
      <c r="AE412" s="195"/>
      <c r="AF412" s="195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</row>
    <row r="413" spans="1:42" ht="12.75">
      <c r="A413" s="235" t="s">
        <v>119</v>
      </c>
      <c r="B413" s="235" t="s">
        <v>181</v>
      </c>
      <c r="C413" s="235" t="s">
        <v>213</v>
      </c>
      <c r="D413" s="235" t="s">
        <v>238</v>
      </c>
      <c r="E413" s="237">
        <v>0</v>
      </c>
      <c r="F413" s="237">
        <v>0</v>
      </c>
      <c r="G413" s="237">
        <v>0</v>
      </c>
      <c r="H413" s="237">
        <v>0</v>
      </c>
      <c r="I413" s="237">
        <v>0</v>
      </c>
      <c r="J413" s="237">
        <v>0</v>
      </c>
      <c r="K413" s="237">
        <v>0</v>
      </c>
      <c r="L413" s="237">
        <v>0</v>
      </c>
      <c r="M413" s="237">
        <v>0</v>
      </c>
      <c r="N413" s="237">
        <v>0</v>
      </c>
      <c r="P413" s="195"/>
      <c r="Q413" s="195"/>
      <c r="R413" s="195"/>
      <c r="S413" s="197"/>
      <c r="T413" s="197"/>
      <c r="U413" s="197"/>
      <c r="V413" s="197"/>
      <c r="W413" s="197"/>
      <c r="X413" s="197"/>
      <c r="Y413" s="197"/>
      <c r="Z413" s="197"/>
      <c r="AA413" s="197"/>
      <c r="AB413" s="197"/>
      <c r="AD413" s="195"/>
      <c r="AE413" s="195"/>
      <c r="AF413" s="195"/>
      <c r="AG413" s="197"/>
      <c r="AH413" s="197"/>
      <c r="AI413" s="197"/>
      <c r="AJ413" s="197"/>
      <c r="AK413" s="197"/>
      <c r="AL413" s="197"/>
      <c r="AM413" s="197"/>
      <c r="AN413" s="197"/>
      <c r="AO413" s="197"/>
      <c r="AP413" s="197"/>
    </row>
    <row r="414" spans="1:42" ht="12.75">
      <c r="A414" s="235" t="s">
        <v>122</v>
      </c>
      <c r="B414" s="235" t="s">
        <v>179</v>
      </c>
      <c r="C414" s="235" t="s">
        <v>213</v>
      </c>
      <c r="D414" s="235" t="s">
        <v>238</v>
      </c>
      <c r="E414" s="236">
        <v>131722</v>
      </c>
      <c r="F414" s="236">
        <v>1360</v>
      </c>
      <c r="G414" s="236">
        <v>88216</v>
      </c>
      <c r="H414" s="236">
        <v>10974</v>
      </c>
      <c r="I414" s="236">
        <v>63215</v>
      </c>
      <c r="J414" s="236">
        <v>14027</v>
      </c>
      <c r="K414" s="236">
        <v>6307</v>
      </c>
      <c r="L414" s="236">
        <v>1901</v>
      </c>
      <c r="M414" s="236">
        <v>2719</v>
      </c>
      <c r="N414" s="236">
        <v>47</v>
      </c>
      <c r="P414" s="195"/>
      <c r="Q414" s="195"/>
      <c r="R414" s="195"/>
      <c r="S414" s="196"/>
      <c r="T414" s="196"/>
      <c r="U414" s="196"/>
      <c r="V414" s="196"/>
      <c r="W414" s="196"/>
      <c r="X414" s="196"/>
      <c r="Y414" s="196"/>
      <c r="Z414" s="196"/>
      <c r="AA414" s="196"/>
      <c r="AB414" s="196"/>
      <c r="AD414" s="195"/>
      <c r="AE414" s="195"/>
      <c r="AF414" s="195"/>
      <c r="AG414" s="196"/>
      <c r="AH414" s="196"/>
      <c r="AI414" s="196"/>
      <c r="AJ414" s="196"/>
      <c r="AK414" s="196"/>
      <c r="AL414" s="196"/>
      <c r="AM414" s="196"/>
      <c r="AN414" s="196"/>
      <c r="AO414" s="196"/>
      <c r="AP414" s="196"/>
    </row>
    <row r="415" spans="1:42" ht="12.75">
      <c r="A415" s="235" t="s">
        <v>122</v>
      </c>
      <c r="B415" s="235" t="s">
        <v>180</v>
      </c>
      <c r="C415" s="235" t="s">
        <v>213</v>
      </c>
      <c r="D415" s="235" t="s">
        <v>238</v>
      </c>
      <c r="E415" s="236">
        <v>131722</v>
      </c>
      <c r="F415" s="236">
        <v>1360</v>
      </c>
      <c r="G415" s="236">
        <v>88216</v>
      </c>
      <c r="H415" s="236">
        <v>10974</v>
      </c>
      <c r="I415" s="236">
        <v>63215</v>
      </c>
      <c r="J415" s="236">
        <v>14027</v>
      </c>
      <c r="K415" s="236">
        <v>6307</v>
      </c>
      <c r="L415" s="236">
        <v>1901</v>
      </c>
      <c r="M415" s="236">
        <v>2719</v>
      </c>
      <c r="N415" s="236">
        <v>47</v>
      </c>
      <c r="P415" s="195"/>
      <c r="Q415" s="195"/>
      <c r="R415" s="195"/>
      <c r="S415" s="196"/>
      <c r="T415" s="196"/>
      <c r="U415" s="196"/>
      <c r="V415" s="196"/>
      <c r="W415" s="196"/>
      <c r="X415" s="196"/>
      <c r="Y415" s="196"/>
      <c r="Z415" s="196"/>
      <c r="AA415" s="196"/>
      <c r="AB415" s="196"/>
      <c r="AD415" s="195"/>
      <c r="AE415" s="195"/>
      <c r="AF415" s="195"/>
      <c r="AG415" s="196"/>
      <c r="AH415" s="196"/>
      <c r="AI415" s="196"/>
      <c r="AJ415" s="196"/>
      <c r="AK415" s="196"/>
      <c r="AL415" s="196"/>
      <c r="AM415" s="196"/>
      <c r="AN415" s="196"/>
      <c r="AO415" s="196"/>
      <c r="AP415" s="196"/>
    </row>
    <row r="416" spans="1:42" ht="12.75">
      <c r="A416" s="235" t="s">
        <v>122</v>
      </c>
      <c r="B416" s="235" t="s">
        <v>182</v>
      </c>
      <c r="C416" s="235" t="s">
        <v>213</v>
      </c>
      <c r="D416" s="235" t="s">
        <v>238</v>
      </c>
      <c r="E416" s="237">
        <v>131722</v>
      </c>
      <c r="F416" s="237">
        <v>0</v>
      </c>
      <c r="G416" s="237">
        <v>88215</v>
      </c>
      <c r="H416" s="237">
        <v>10974</v>
      </c>
      <c r="I416" s="237">
        <v>63214</v>
      </c>
      <c r="J416" s="237">
        <v>14027</v>
      </c>
      <c r="K416" s="237">
        <v>6307</v>
      </c>
      <c r="L416" s="237">
        <v>1901</v>
      </c>
      <c r="M416" s="237">
        <v>2719</v>
      </c>
      <c r="N416" s="237">
        <v>47</v>
      </c>
      <c r="P416" s="195"/>
      <c r="Q416" s="195"/>
      <c r="R416" s="195"/>
      <c r="S416" s="197"/>
      <c r="T416" s="197"/>
      <c r="U416" s="197"/>
      <c r="V416" s="197"/>
      <c r="W416" s="197"/>
      <c r="X416" s="197"/>
      <c r="Y416" s="197"/>
      <c r="Z416" s="197"/>
      <c r="AA416" s="197"/>
      <c r="AB416" s="197"/>
      <c r="AD416" s="195"/>
      <c r="AE416" s="195"/>
      <c r="AF416" s="195"/>
      <c r="AG416" s="197"/>
      <c r="AH416" s="197"/>
      <c r="AI416" s="197"/>
      <c r="AJ416" s="197"/>
      <c r="AK416" s="197"/>
      <c r="AL416" s="197"/>
      <c r="AM416" s="197"/>
      <c r="AN416" s="197"/>
      <c r="AO416" s="197"/>
      <c r="AP416" s="197"/>
    </row>
    <row r="417" spans="1:42" ht="12.75">
      <c r="A417" s="235" t="s">
        <v>122</v>
      </c>
      <c r="B417" s="235" t="s">
        <v>181</v>
      </c>
      <c r="C417" s="235" t="s">
        <v>213</v>
      </c>
      <c r="D417" s="235" t="s">
        <v>238</v>
      </c>
      <c r="E417" s="237">
        <v>82212</v>
      </c>
      <c r="F417" s="237">
        <v>0</v>
      </c>
      <c r="G417" s="237">
        <v>54594</v>
      </c>
      <c r="H417" s="237">
        <v>6939</v>
      </c>
      <c r="I417" s="237">
        <v>38537</v>
      </c>
      <c r="J417" s="237">
        <v>9118</v>
      </c>
      <c r="K417" s="237">
        <v>4061</v>
      </c>
      <c r="L417" s="237">
        <v>1193</v>
      </c>
      <c r="M417" s="237">
        <v>1655</v>
      </c>
      <c r="N417" s="237">
        <v>30</v>
      </c>
      <c r="P417" s="195"/>
      <c r="Q417" s="195"/>
      <c r="R417" s="195"/>
      <c r="S417" s="197"/>
      <c r="T417" s="197"/>
      <c r="U417" s="197"/>
      <c r="V417" s="197"/>
      <c r="W417" s="197"/>
      <c r="X417" s="197"/>
      <c r="Y417" s="197"/>
      <c r="Z417" s="197"/>
      <c r="AA417" s="197"/>
      <c r="AB417" s="197"/>
      <c r="AD417" s="195"/>
      <c r="AE417" s="195"/>
      <c r="AF417" s="195"/>
      <c r="AG417" s="197"/>
      <c r="AH417" s="197"/>
      <c r="AI417" s="197"/>
      <c r="AJ417" s="197"/>
      <c r="AK417" s="197"/>
      <c r="AL417" s="197"/>
      <c r="AM417" s="197"/>
      <c r="AN417" s="197"/>
      <c r="AO417" s="197"/>
      <c r="AP417" s="197"/>
    </row>
    <row r="418" spans="1:42" ht="12.75">
      <c r="A418" s="235" t="s">
        <v>211</v>
      </c>
      <c r="B418" s="235" t="s">
        <v>179</v>
      </c>
      <c r="C418" s="235" t="s">
        <v>213</v>
      </c>
      <c r="D418" s="235" t="s">
        <v>238</v>
      </c>
      <c r="E418" s="236">
        <v>223884</v>
      </c>
      <c r="F418" s="236">
        <v>2485</v>
      </c>
      <c r="G418" s="236">
        <v>153645</v>
      </c>
      <c r="H418" s="236">
        <v>16823</v>
      </c>
      <c r="I418" s="236">
        <v>109148</v>
      </c>
      <c r="J418" s="236">
        <v>27674</v>
      </c>
      <c r="K418" s="236">
        <v>10899</v>
      </c>
      <c r="L418" s="236">
        <v>3054</v>
      </c>
      <c r="M418" s="236">
        <v>2804</v>
      </c>
      <c r="N418" s="236">
        <v>66</v>
      </c>
      <c r="P418" s="195"/>
      <c r="Q418" s="195"/>
      <c r="R418" s="195"/>
      <c r="S418" s="196"/>
      <c r="T418" s="196"/>
      <c r="U418" s="196"/>
      <c r="V418" s="196"/>
      <c r="W418" s="196"/>
      <c r="X418" s="196"/>
      <c r="Y418" s="196"/>
      <c r="Z418" s="196"/>
      <c r="AA418" s="196"/>
      <c r="AB418" s="196"/>
      <c r="AD418" s="195"/>
      <c r="AE418" s="195"/>
      <c r="AF418" s="195"/>
      <c r="AG418" s="196"/>
      <c r="AH418" s="196"/>
      <c r="AI418" s="196"/>
      <c r="AJ418" s="196"/>
      <c r="AK418" s="196"/>
      <c r="AL418" s="196"/>
      <c r="AM418" s="196"/>
      <c r="AN418" s="196"/>
      <c r="AO418" s="196"/>
      <c r="AP418" s="196"/>
    </row>
    <row r="419" spans="1:42" ht="12.75">
      <c r="A419" s="235" t="s">
        <v>211</v>
      </c>
      <c r="B419" s="235" t="s">
        <v>180</v>
      </c>
      <c r="C419" s="235" t="s">
        <v>213</v>
      </c>
      <c r="D419" s="235" t="s">
        <v>238</v>
      </c>
      <c r="E419" s="236">
        <v>223884</v>
      </c>
      <c r="F419" s="236">
        <v>2485</v>
      </c>
      <c r="G419" s="236">
        <v>153645</v>
      </c>
      <c r="H419" s="236">
        <v>16823</v>
      </c>
      <c r="I419" s="236">
        <v>109148</v>
      </c>
      <c r="J419" s="236">
        <v>27674</v>
      </c>
      <c r="K419" s="236">
        <v>10899</v>
      </c>
      <c r="L419" s="236">
        <v>3054</v>
      </c>
      <c r="M419" s="236">
        <v>2804</v>
      </c>
      <c r="N419" s="236">
        <v>66</v>
      </c>
      <c r="P419" s="195"/>
      <c r="Q419" s="195"/>
      <c r="R419" s="195"/>
      <c r="S419" s="196"/>
      <c r="T419" s="196"/>
      <c r="U419" s="196"/>
      <c r="V419" s="196"/>
      <c r="W419" s="196"/>
      <c r="X419" s="196"/>
      <c r="Y419" s="196"/>
      <c r="Z419" s="196"/>
      <c r="AA419" s="196"/>
      <c r="AB419" s="196"/>
      <c r="AD419" s="195"/>
      <c r="AE419" s="195"/>
      <c r="AF419" s="195"/>
      <c r="AG419" s="196"/>
      <c r="AH419" s="196"/>
      <c r="AI419" s="196"/>
      <c r="AJ419" s="196"/>
      <c r="AK419" s="196"/>
      <c r="AL419" s="196"/>
      <c r="AM419" s="196"/>
      <c r="AN419" s="196"/>
      <c r="AO419" s="196"/>
      <c r="AP419" s="196"/>
    </row>
    <row r="420" spans="1:42" ht="12.75">
      <c r="A420" s="235" t="s">
        <v>211</v>
      </c>
      <c r="B420" s="235" t="s">
        <v>182</v>
      </c>
      <c r="C420" s="235" t="s">
        <v>213</v>
      </c>
      <c r="D420" s="235" t="s">
        <v>238</v>
      </c>
      <c r="E420" s="237">
        <v>223884</v>
      </c>
      <c r="F420" s="237">
        <v>0</v>
      </c>
      <c r="G420" s="237">
        <v>153645</v>
      </c>
      <c r="H420" s="237">
        <v>16823</v>
      </c>
      <c r="I420" s="237">
        <v>109148</v>
      </c>
      <c r="J420" s="237">
        <v>27674</v>
      </c>
      <c r="K420" s="237">
        <v>10899</v>
      </c>
      <c r="L420" s="237">
        <v>3054</v>
      </c>
      <c r="M420" s="237">
        <v>2804</v>
      </c>
      <c r="N420" s="237">
        <v>66</v>
      </c>
      <c r="P420" s="195"/>
      <c r="Q420" s="195"/>
      <c r="R420" s="195"/>
      <c r="S420" s="197"/>
      <c r="T420" s="197"/>
      <c r="U420" s="197"/>
      <c r="V420" s="197"/>
      <c r="W420" s="197"/>
      <c r="X420" s="197"/>
      <c r="Y420" s="197"/>
      <c r="Z420" s="197"/>
      <c r="AA420" s="197"/>
      <c r="AB420" s="197"/>
      <c r="AD420" s="195"/>
      <c r="AE420" s="195"/>
      <c r="AF420" s="195"/>
      <c r="AG420" s="197"/>
      <c r="AH420" s="197"/>
      <c r="AI420" s="197"/>
      <c r="AJ420" s="197"/>
      <c r="AK420" s="197"/>
      <c r="AL420" s="197"/>
      <c r="AM420" s="197"/>
      <c r="AN420" s="197"/>
      <c r="AO420" s="197"/>
      <c r="AP420" s="197"/>
    </row>
    <row r="421" spans="1:42" ht="12.75">
      <c r="A421" s="235" t="s">
        <v>211</v>
      </c>
      <c r="B421" s="235" t="s">
        <v>181</v>
      </c>
      <c r="C421" s="235" t="s">
        <v>213</v>
      </c>
      <c r="D421" s="235" t="s">
        <v>238</v>
      </c>
      <c r="E421" s="237">
        <v>87740</v>
      </c>
      <c r="F421" s="237">
        <v>0</v>
      </c>
      <c r="G421" s="237">
        <v>73313</v>
      </c>
      <c r="H421" s="237">
        <v>4673</v>
      </c>
      <c r="I421" s="237">
        <v>65809</v>
      </c>
      <c r="J421" s="237">
        <v>2831</v>
      </c>
      <c r="K421" s="237">
        <v>3101</v>
      </c>
      <c r="L421" s="237">
        <v>911</v>
      </c>
      <c r="M421" s="237">
        <v>650</v>
      </c>
      <c r="N421" s="237">
        <v>11</v>
      </c>
      <c r="P421" s="195"/>
      <c r="Q421" s="195"/>
      <c r="R421" s="195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D421" s="195"/>
      <c r="AE421" s="195"/>
      <c r="AF421" s="195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</row>
    <row r="422" spans="1:42" ht="12.75">
      <c r="A422" s="235" t="s">
        <v>212</v>
      </c>
      <c r="B422" s="235" t="s">
        <v>179</v>
      </c>
      <c r="C422" s="235" t="s">
        <v>213</v>
      </c>
      <c r="D422" s="235" t="s">
        <v>238</v>
      </c>
      <c r="E422" s="236">
        <v>164025</v>
      </c>
      <c r="F422" s="236">
        <v>2676</v>
      </c>
      <c r="G422" s="236">
        <v>105268</v>
      </c>
      <c r="H422" s="236">
        <v>14442</v>
      </c>
      <c r="I422" s="236">
        <v>73367</v>
      </c>
      <c r="J422" s="236">
        <v>17459</v>
      </c>
      <c r="K422" s="236">
        <v>7062</v>
      </c>
      <c r="L422" s="236">
        <v>2488</v>
      </c>
      <c r="M422" s="236">
        <v>4788</v>
      </c>
      <c r="N422" s="236">
        <v>104</v>
      </c>
      <c r="P422" s="195"/>
      <c r="Q422" s="195"/>
      <c r="R422" s="195"/>
      <c r="S422" s="196"/>
      <c r="T422" s="196"/>
      <c r="U422" s="196"/>
      <c r="V422" s="196"/>
      <c r="W422" s="196"/>
      <c r="X422" s="196"/>
      <c r="Y422" s="196"/>
      <c r="Z422" s="196"/>
      <c r="AA422" s="196"/>
      <c r="AB422" s="196"/>
      <c r="AD422" s="195"/>
      <c r="AE422" s="195"/>
      <c r="AF422" s="195"/>
      <c r="AG422" s="196"/>
      <c r="AH422" s="196"/>
      <c r="AI422" s="196"/>
      <c r="AJ422" s="196"/>
      <c r="AK422" s="196"/>
      <c r="AL422" s="196"/>
      <c r="AM422" s="196"/>
      <c r="AN422" s="196"/>
      <c r="AO422" s="196"/>
      <c r="AP422" s="196"/>
    </row>
    <row r="423" spans="1:42" ht="12.75">
      <c r="A423" s="235" t="s">
        <v>212</v>
      </c>
      <c r="B423" s="235" t="s">
        <v>180</v>
      </c>
      <c r="C423" s="235" t="s">
        <v>213</v>
      </c>
      <c r="D423" s="235" t="s">
        <v>238</v>
      </c>
      <c r="E423" s="236">
        <v>164025</v>
      </c>
      <c r="F423" s="236">
        <v>2676</v>
      </c>
      <c r="G423" s="236">
        <v>105268</v>
      </c>
      <c r="H423" s="236">
        <v>14442</v>
      </c>
      <c r="I423" s="236">
        <v>73367</v>
      </c>
      <c r="J423" s="236">
        <v>17459</v>
      </c>
      <c r="K423" s="236">
        <v>7062</v>
      </c>
      <c r="L423" s="236">
        <v>2488</v>
      </c>
      <c r="M423" s="236">
        <v>4788</v>
      </c>
      <c r="N423" s="236">
        <v>104</v>
      </c>
      <c r="P423" s="195"/>
      <c r="Q423" s="195"/>
      <c r="R423" s="195"/>
      <c r="S423" s="196"/>
      <c r="T423" s="196"/>
      <c r="U423" s="196"/>
      <c r="V423" s="196"/>
      <c r="W423" s="196"/>
      <c r="X423" s="196"/>
      <c r="Y423" s="196"/>
      <c r="Z423" s="196"/>
      <c r="AA423" s="196"/>
      <c r="AB423" s="196"/>
      <c r="AD423" s="195"/>
      <c r="AE423" s="195"/>
      <c r="AF423" s="195"/>
      <c r="AG423" s="196"/>
      <c r="AH423" s="196"/>
      <c r="AI423" s="196"/>
      <c r="AJ423" s="196"/>
      <c r="AK423" s="196"/>
      <c r="AL423" s="196"/>
      <c r="AM423" s="196"/>
      <c r="AN423" s="196"/>
      <c r="AO423" s="196"/>
      <c r="AP423" s="196"/>
    </row>
    <row r="424" spans="1:42" ht="12.75">
      <c r="A424" s="235" t="s">
        <v>212</v>
      </c>
      <c r="B424" s="235" t="s">
        <v>182</v>
      </c>
      <c r="C424" s="235" t="s">
        <v>213</v>
      </c>
      <c r="D424" s="235" t="s">
        <v>238</v>
      </c>
      <c r="E424" s="237">
        <v>164025</v>
      </c>
      <c r="F424" s="237">
        <v>2676</v>
      </c>
      <c r="G424" s="237">
        <v>105268</v>
      </c>
      <c r="H424" s="237">
        <v>14442</v>
      </c>
      <c r="I424" s="237">
        <v>73367</v>
      </c>
      <c r="J424" s="237">
        <v>17459</v>
      </c>
      <c r="K424" s="237">
        <v>7062</v>
      </c>
      <c r="L424" s="237">
        <v>2488</v>
      </c>
      <c r="M424" s="237">
        <v>4788</v>
      </c>
      <c r="N424" s="237">
        <v>104</v>
      </c>
      <c r="P424" s="195"/>
      <c r="Q424" s="195"/>
      <c r="R424" s="195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D424" s="195"/>
      <c r="AE424" s="195"/>
      <c r="AF424" s="195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</row>
    <row r="425" spans="1:42" ht="12.75">
      <c r="A425" s="235" t="s">
        <v>212</v>
      </c>
      <c r="B425" s="235" t="s">
        <v>181</v>
      </c>
      <c r="C425" s="235" t="s">
        <v>213</v>
      </c>
      <c r="D425" s="235" t="s">
        <v>238</v>
      </c>
      <c r="E425" s="237">
        <v>121779</v>
      </c>
      <c r="F425" s="237">
        <v>0</v>
      </c>
      <c r="G425" s="237">
        <v>75853</v>
      </c>
      <c r="H425" s="237">
        <v>11755</v>
      </c>
      <c r="I425" s="237">
        <v>51777</v>
      </c>
      <c r="J425" s="237">
        <v>12321</v>
      </c>
      <c r="K425" s="237">
        <v>5749</v>
      </c>
      <c r="L425" s="237">
        <v>2025</v>
      </c>
      <c r="M425" s="237">
        <v>3897</v>
      </c>
      <c r="N425" s="237">
        <v>84</v>
      </c>
      <c r="P425" s="195"/>
      <c r="Q425" s="195"/>
      <c r="R425" s="195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D425" s="195"/>
      <c r="AE425" s="195"/>
      <c r="AF425" s="195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</row>
    <row r="426" spans="1:42" ht="12.75">
      <c r="A426" s="235" t="s">
        <v>125</v>
      </c>
      <c r="B426" s="235" t="s">
        <v>179</v>
      </c>
      <c r="C426" s="235" t="s">
        <v>213</v>
      </c>
      <c r="D426" s="235" t="s">
        <v>238</v>
      </c>
      <c r="E426" s="236">
        <v>419939</v>
      </c>
      <c r="F426" s="236">
        <v>3367</v>
      </c>
      <c r="G426" s="236">
        <v>245394</v>
      </c>
      <c r="H426" s="236">
        <v>45345</v>
      </c>
      <c r="I426" s="236">
        <v>147184</v>
      </c>
      <c r="J426" s="236">
        <v>52865</v>
      </c>
      <c r="K426" s="236">
        <v>25697</v>
      </c>
      <c r="L426" s="236">
        <v>8869</v>
      </c>
      <c r="M426" s="236">
        <v>10533</v>
      </c>
      <c r="N426" s="236">
        <v>246</v>
      </c>
      <c r="AD426" s="195"/>
      <c r="AE426" s="195"/>
      <c r="AF426" s="195"/>
      <c r="AG426" s="196"/>
      <c r="AH426" s="196"/>
      <c r="AI426" s="196"/>
      <c r="AJ426" s="196"/>
      <c r="AK426" s="196"/>
      <c r="AL426" s="196"/>
      <c r="AM426" s="196"/>
      <c r="AN426" s="196"/>
      <c r="AO426" s="196"/>
      <c r="AP426" s="196"/>
    </row>
    <row r="427" spans="1:42" ht="12.75">
      <c r="A427" s="235" t="s">
        <v>125</v>
      </c>
      <c r="B427" s="235" t="s">
        <v>180</v>
      </c>
      <c r="C427" s="235" t="s">
        <v>213</v>
      </c>
      <c r="D427" s="235" t="s">
        <v>238</v>
      </c>
      <c r="E427" s="236">
        <v>419939</v>
      </c>
      <c r="F427" s="236">
        <v>3367</v>
      </c>
      <c r="G427" s="236">
        <v>245394</v>
      </c>
      <c r="H427" s="236">
        <v>45345</v>
      </c>
      <c r="I427" s="236">
        <v>147184</v>
      </c>
      <c r="J427" s="236">
        <v>52865</v>
      </c>
      <c r="K427" s="236">
        <v>25697</v>
      </c>
      <c r="L427" s="236">
        <v>8869</v>
      </c>
      <c r="M427" s="236">
        <v>10533</v>
      </c>
      <c r="N427" s="236">
        <v>246</v>
      </c>
      <c r="AD427" s="195"/>
      <c r="AE427" s="195"/>
      <c r="AF427" s="195"/>
      <c r="AG427" s="196"/>
      <c r="AH427" s="196"/>
      <c r="AI427" s="196"/>
      <c r="AJ427" s="196"/>
      <c r="AK427" s="196"/>
      <c r="AL427" s="196"/>
      <c r="AM427" s="196"/>
      <c r="AN427" s="196"/>
      <c r="AO427" s="196"/>
      <c r="AP427" s="196"/>
    </row>
    <row r="428" spans="1:42" ht="12.75">
      <c r="A428" s="235" t="s">
        <v>125</v>
      </c>
      <c r="B428" s="235" t="s">
        <v>182</v>
      </c>
      <c r="C428" s="235" t="s">
        <v>213</v>
      </c>
      <c r="D428" s="235" t="s">
        <v>238</v>
      </c>
      <c r="E428" s="237">
        <v>406414</v>
      </c>
      <c r="F428" s="237">
        <v>0</v>
      </c>
      <c r="G428" s="237">
        <v>232035</v>
      </c>
      <c r="H428" s="237">
        <v>45188</v>
      </c>
      <c r="I428" s="237">
        <v>134628</v>
      </c>
      <c r="J428" s="237">
        <v>52219</v>
      </c>
      <c r="K428" s="237">
        <v>25561</v>
      </c>
      <c r="L428" s="237">
        <v>8849</v>
      </c>
      <c r="M428" s="237">
        <v>10533</v>
      </c>
      <c r="N428" s="237">
        <v>245</v>
      </c>
      <c r="AD428" s="195"/>
      <c r="AE428" s="195"/>
      <c r="AF428" s="195"/>
      <c r="AG428" s="197"/>
      <c r="AH428" s="197"/>
      <c r="AI428" s="197"/>
      <c r="AJ428" s="197"/>
      <c r="AK428" s="197"/>
      <c r="AL428" s="197"/>
      <c r="AM428" s="197"/>
      <c r="AN428" s="197"/>
      <c r="AO428" s="197"/>
      <c r="AP428" s="197"/>
    </row>
    <row r="429" spans="1:42" ht="12.75">
      <c r="A429" s="235" t="s">
        <v>125</v>
      </c>
      <c r="B429" s="235" t="s">
        <v>181</v>
      </c>
      <c r="C429" s="235" t="s">
        <v>213</v>
      </c>
      <c r="D429" s="235" t="s">
        <v>238</v>
      </c>
      <c r="E429" s="237">
        <v>303462</v>
      </c>
      <c r="F429" s="237">
        <v>0</v>
      </c>
      <c r="G429" s="237">
        <v>172925</v>
      </c>
      <c r="H429" s="237">
        <v>34036</v>
      </c>
      <c r="I429" s="237">
        <v>94462</v>
      </c>
      <c r="J429" s="237">
        <v>44427</v>
      </c>
      <c r="K429" s="237">
        <v>22623</v>
      </c>
      <c r="L429" s="237">
        <v>6946</v>
      </c>
      <c r="M429" s="237">
        <v>4368</v>
      </c>
      <c r="N429" s="237">
        <v>99</v>
      </c>
      <c r="AD429" s="195"/>
      <c r="AE429" s="195"/>
      <c r="AF429" s="195"/>
      <c r="AG429" s="197"/>
      <c r="AH429" s="197"/>
      <c r="AI429" s="197"/>
      <c r="AJ429" s="197"/>
      <c r="AK429" s="197"/>
      <c r="AL429" s="197"/>
      <c r="AM429" s="197"/>
      <c r="AN429" s="197"/>
      <c r="AO429" s="197"/>
      <c r="AP429" s="197"/>
    </row>
    <row r="430" spans="1:42" ht="12.75">
      <c r="A430" s="235" t="s">
        <v>127</v>
      </c>
      <c r="B430" s="235" t="s">
        <v>179</v>
      </c>
      <c r="C430" s="235" t="s">
        <v>213</v>
      </c>
      <c r="D430" s="235" t="s">
        <v>238</v>
      </c>
      <c r="E430" s="236">
        <v>307362</v>
      </c>
      <c r="F430" s="236">
        <v>1643</v>
      </c>
      <c r="G430" s="236">
        <v>165501</v>
      </c>
      <c r="H430" s="236">
        <v>42560</v>
      </c>
      <c r="I430" s="236">
        <v>85872</v>
      </c>
      <c r="J430" s="236">
        <v>37069</v>
      </c>
      <c r="K430" s="236">
        <v>29000</v>
      </c>
      <c r="L430" s="236">
        <v>7856</v>
      </c>
      <c r="M430" s="236">
        <v>5410</v>
      </c>
      <c r="N430" s="236">
        <v>294</v>
      </c>
      <c r="AD430" s="195"/>
      <c r="AE430" s="195"/>
      <c r="AF430" s="195"/>
      <c r="AG430" s="196"/>
      <c r="AH430" s="196"/>
      <c r="AI430" s="196"/>
      <c r="AJ430" s="196"/>
      <c r="AK430" s="196"/>
      <c r="AL430" s="196"/>
      <c r="AM430" s="196"/>
      <c r="AN430" s="196"/>
      <c r="AO430" s="196"/>
      <c r="AP430" s="196"/>
    </row>
    <row r="431" spans="1:42" ht="12.75">
      <c r="A431" s="235" t="s">
        <v>127</v>
      </c>
      <c r="B431" s="235" t="s">
        <v>180</v>
      </c>
      <c r="C431" s="235" t="s">
        <v>213</v>
      </c>
      <c r="D431" s="235" t="s">
        <v>238</v>
      </c>
      <c r="E431" s="236">
        <v>307362</v>
      </c>
      <c r="F431" s="236">
        <v>1643</v>
      </c>
      <c r="G431" s="236">
        <v>165501</v>
      </c>
      <c r="H431" s="236">
        <v>42560</v>
      </c>
      <c r="I431" s="236">
        <v>85872</v>
      </c>
      <c r="J431" s="236">
        <v>37069</v>
      </c>
      <c r="K431" s="236">
        <v>29000</v>
      </c>
      <c r="L431" s="236">
        <v>7856</v>
      </c>
      <c r="M431" s="236">
        <v>5410</v>
      </c>
      <c r="N431" s="236">
        <v>294</v>
      </c>
      <c r="AD431" s="195"/>
      <c r="AE431" s="195"/>
      <c r="AF431" s="195"/>
      <c r="AG431" s="196"/>
      <c r="AH431" s="196"/>
      <c r="AI431" s="196"/>
      <c r="AJ431" s="196"/>
      <c r="AK431" s="196"/>
      <c r="AL431" s="196"/>
      <c r="AM431" s="196"/>
      <c r="AN431" s="196"/>
      <c r="AO431" s="196"/>
      <c r="AP431" s="196"/>
    </row>
    <row r="432" spans="1:42" ht="12.75">
      <c r="A432" s="235" t="s">
        <v>127</v>
      </c>
      <c r="B432" s="235" t="s">
        <v>182</v>
      </c>
      <c r="C432" s="235" t="s">
        <v>213</v>
      </c>
      <c r="D432" s="235" t="s">
        <v>238</v>
      </c>
      <c r="E432" s="237">
        <v>307362</v>
      </c>
      <c r="F432" s="237">
        <v>0</v>
      </c>
      <c r="G432" s="237">
        <v>165501</v>
      </c>
      <c r="H432" s="237">
        <v>42560</v>
      </c>
      <c r="I432" s="237">
        <v>85872</v>
      </c>
      <c r="J432" s="237">
        <v>37069</v>
      </c>
      <c r="K432" s="237">
        <v>29001</v>
      </c>
      <c r="L432" s="237">
        <v>7856</v>
      </c>
      <c r="M432" s="237">
        <v>5410</v>
      </c>
      <c r="N432" s="237">
        <v>293</v>
      </c>
      <c r="AD432" s="195"/>
      <c r="AE432" s="195"/>
      <c r="AF432" s="195"/>
      <c r="AG432" s="197"/>
      <c r="AH432" s="197"/>
      <c r="AI432" s="197"/>
      <c r="AJ432" s="197"/>
      <c r="AK432" s="197"/>
      <c r="AL432" s="197"/>
      <c r="AM432" s="197"/>
      <c r="AN432" s="197"/>
      <c r="AO432" s="197"/>
      <c r="AP432" s="197"/>
    </row>
    <row r="433" spans="1:42" ht="12.75">
      <c r="A433" s="235" t="s">
        <v>127</v>
      </c>
      <c r="B433" s="235" t="s">
        <v>181</v>
      </c>
      <c r="C433" s="235" t="s">
        <v>213</v>
      </c>
      <c r="D433" s="235" t="s">
        <v>238</v>
      </c>
      <c r="E433" s="237">
        <v>263297</v>
      </c>
      <c r="F433" s="237">
        <v>0</v>
      </c>
      <c r="G433" s="237">
        <v>146725</v>
      </c>
      <c r="H433" s="237">
        <v>34170</v>
      </c>
      <c r="I433" s="237">
        <v>80687</v>
      </c>
      <c r="J433" s="237">
        <v>31868</v>
      </c>
      <c r="K433" s="237">
        <v>23034</v>
      </c>
      <c r="L433" s="237">
        <v>6281</v>
      </c>
      <c r="M433" s="237">
        <v>4590</v>
      </c>
      <c r="N433" s="237">
        <v>265</v>
      </c>
      <c r="AD433" s="195"/>
      <c r="AE433" s="195"/>
      <c r="AF433" s="195"/>
      <c r="AG433" s="197"/>
      <c r="AH433" s="197"/>
      <c r="AI433" s="197"/>
      <c r="AJ433" s="197"/>
      <c r="AK433" s="197"/>
      <c r="AL433" s="197"/>
      <c r="AM433" s="197"/>
      <c r="AN433" s="197"/>
      <c r="AO433" s="197"/>
      <c r="AP433" s="197"/>
    </row>
    <row r="434" spans="1:42" ht="12.75">
      <c r="A434" s="235" t="s">
        <v>117</v>
      </c>
      <c r="B434" s="235" t="s">
        <v>179</v>
      </c>
      <c r="C434" s="235" t="s">
        <v>213</v>
      </c>
      <c r="D434" s="235" t="s">
        <v>238</v>
      </c>
      <c r="E434" s="236">
        <v>167571</v>
      </c>
      <c r="F434" s="236">
        <v>1495</v>
      </c>
      <c r="G434" s="236">
        <v>107519</v>
      </c>
      <c r="H434" s="236">
        <v>14981</v>
      </c>
      <c r="I434" s="236">
        <v>72287</v>
      </c>
      <c r="J434" s="236">
        <v>20251</v>
      </c>
      <c r="K434" s="236">
        <v>8762</v>
      </c>
      <c r="L434" s="236">
        <v>2812</v>
      </c>
      <c r="M434" s="236">
        <v>3326</v>
      </c>
      <c r="N434" s="236">
        <v>81</v>
      </c>
      <c r="AD434" s="195"/>
      <c r="AE434" s="195"/>
      <c r="AF434" s="195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</row>
    <row r="435" spans="1:42" ht="12.75">
      <c r="A435" s="235" t="s">
        <v>117</v>
      </c>
      <c r="B435" s="235" t="s">
        <v>180</v>
      </c>
      <c r="C435" s="235" t="s">
        <v>213</v>
      </c>
      <c r="D435" s="235" t="s">
        <v>238</v>
      </c>
      <c r="E435" s="236">
        <v>167571</v>
      </c>
      <c r="F435" s="236">
        <v>1495</v>
      </c>
      <c r="G435" s="236">
        <v>107519</v>
      </c>
      <c r="H435" s="236">
        <v>14981</v>
      </c>
      <c r="I435" s="236">
        <v>72287</v>
      </c>
      <c r="J435" s="236">
        <v>20251</v>
      </c>
      <c r="K435" s="236">
        <v>8762</v>
      </c>
      <c r="L435" s="236">
        <v>2812</v>
      </c>
      <c r="M435" s="236">
        <v>3326</v>
      </c>
      <c r="N435" s="236">
        <v>81</v>
      </c>
      <c r="AD435" s="195"/>
      <c r="AE435" s="195"/>
      <c r="AF435" s="195"/>
      <c r="AG435" s="196"/>
      <c r="AH435" s="196"/>
      <c r="AI435" s="196"/>
      <c r="AJ435" s="196"/>
      <c r="AK435" s="196"/>
      <c r="AL435" s="196"/>
      <c r="AM435" s="196"/>
      <c r="AN435" s="196"/>
      <c r="AO435" s="196"/>
      <c r="AP435" s="196"/>
    </row>
    <row r="436" spans="1:42" ht="12.75">
      <c r="A436" s="235" t="s">
        <v>117</v>
      </c>
      <c r="B436" s="235" t="s">
        <v>182</v>
      </c>
      <c r="C436" s="235" t="s">
        <v>213</v>
      </c>
      <c r="D436" s="235" t="s">
        <v>238</v>
      </c>
      <c r="E436" s="237">
        <v>167571</v>
      </c>
      <c r="F436" s="237">
        <v>0</v>
      </c>
      <c r="G436" s="237">
        <v>107518</v>
      </c>
      <c r="H436" s="237">
        <v>14981</v>
      </c>
      <c r="I436" s="237">
        <v>72286</v>
      </c>
      <c r="J436" s="237">
        <v>20251</v>
      </c>
      <c r="K436" s="237">
        <v>8762</v>
      </c>
      <c r="L436" s="237">
        <v>2812</v>
      </c>
      <c r="M436" s="237">
        <v>3326</v>
      </c>
      <c r="N436" s="237">
        <v>81</v>
      </c>
      <c r="AD436" s="195"/>
      <c r="AE436" s="195"/>
      <c r="AF436" s="195"/>
      <c r="AG436" s="197"/>
      <c r="AH436" s="197"/>
      <c r="AI436" s="197"/>
      <c r="AJ436" s="197"/>
      <c r="AK436" s="197"/>
      <c r="AL436" s="197"/>
      <c r="AM436" s="197"/>
      <c r="AN436" s="197"/>
      <c r="AO436" s="197"/>
      <c r="AP436" s="197"/>
    </row>
    <row r="437" spans="1:42" ht="12.75">
      <c r="A437" s="235" t="s">
        <v>117</v>
      </c>
      <c r="B437" s="235" t="s">
        <v>181</v>
      </c>
      <c r="C437" s="235" t="s">
        <v>213</v>
      </c>
      <c r="D437" s="235" t="s">
        <v>238</v>
      </c>
      <c r="E437" s="237">
        <v>98758</v>
      </c>
      <c r="F437" s="237">
        <v>0</v>
      </c>
      <c r="G437" s="237">
        <v>56132</v>
      </c>
      <c r="H437" s="237">
        <v>6602</v>
      </c>
      <c r="I437" s="237">
        <v>34148</v>
      </c>
      <c r="J437" s="237">
        <v>15382</v>
      </c>
      <c r="K437" s="237">
        <v>1905</v>
      </c>
      <c r="L437" s="237">
        <v>1290</v>
      </c>
      <c r="M437" s="237">
        <v>3326</v>
      </c>
      <c r="N437" s="237">
        <v>81</v>
      </c>
      <c r="AD437" s="195"/>
      <c r="AE437" s="195"/>
      <c r="AF437" s="195"/>
      <c r="AG437" s="197"/>
      <c r="AH437" s="197"/>
      <c r="AI437" s="197"/>
      <c r="AJ437" s="197"/>
      <c r="AK437" s="197"/>
      <c r="AL437" s="197"/>
      <c r="AM437" s="197"/>
      <c r="AN437" s="197"/>
      <c r="AO437" s="197"/>
      <c r="AP437" s="197"/>
    </row>
    <row r="438" spans="1:42" ht="12.75">
      <c r="A438" s="235" t="s">
        <v>129</v>
      </c>
      <c r="B438" s="235" t="s">
        <v>179</v>
      </c>
      <c r="C438" s="235" t="s">
        <v>213</v>
      </c>
      <c r="D438" s="235" t="s">
        <v>238</v>
      </c>
      <c r="E438" s="236">
        <v>156650</v>
      </c>
      <c r="F438" s="236">
        <v>1141</v>
      </c>
      <c r="G438" s="236">
        <v>103780</v>
      </c>
      <c r="H438" s="236">
        <v>12896</v>
      </c>
      <c r="I438" s="236">
        <v>69496</v>
      </c>
      <c r="J438" s="236">
        <v>21388</v>
      </c>
      <c r="K438" s="236">
        <v>9211</v>
      </c>
      <c r="L438" s="236">
        <v>1779</v>
      </c>
      <c r="M438" s="236">
        <v>1858</v>
      </c>
      <c r="N438" s="236">
        <v>48</v>
      </c>
      <c r="AD438" s="195"/>
      <c r="AE438" s="195"/>
      <c r="AF438" s="195"/>
      <c r="AG438" s="196"/>
      <c r="AH438" s="196"/>
      <c r="AI438" s="196"/>
      <c r="AJ438" s="196"/>
      <c r="AK438" s="196"/>
      <c r="AL438" s="196"/>
      <c r="AM438" s="196"/>
      <c r="AN438" s="196"/>
      <c r="AO438" s="196"/>
      <c r="AP438" s="196"/>
    </row>
    <row r="439" spans="1:42" ht="12.75">
      <c r="A439" s="235" t="s">
        <v>129</v>
      </c>
      <c r="B439" s="235" t="s">
        <v>180</v>
      </c>
      <c r="C439" s="235" t="s">
        <v>213</v>
      </c>
      <c r="D439" s="235" t="s">
        <v>238</v>
      </c>
      <c r="E439" s="236">
        <v>156650</v>
      </c>
      <c r="F439" s="236">
        <v>1141</v>
      </c>
      <c r="G439" s="236">
        <v>103780</v>
      </c>
      <c r="H439" s="236">
        <v>12896</v>
      </c>
      <c r="I439" s="236">
        <v>69496</v>
      </c>
      <c r="J439" s="236">
        <v>21388</v>
      </c>
      <c r="K439" s="236">
        <v>9211</v>
      </c>
      <c r="L439" s="236">
        <v>1779</v>
      </c>
      <c r="M439" s="236">
        <v>1858</v>
      </c>
      <c r="N439" s="236">
        <v>48</v>
      </c>
      <c r="AD439" s="195"/>
      <c r="AE439" s="195"/>
      <c r="AF439" s="195"/>
      <c r="AG439" s="196"/>
      <c r="AH439" s="196"/>
      <c r="AI439" s="196"/>
      <c r="AJ439" s="196"/>
      <c r="AK439" s="196"/>
      <c r="AL439" s="196"/>
      <c r="AM439" s="196"/>
      <c r="AN439" s="196"/>
      <c r="AO439" s="196"/>
      <c r="AP439" s="196"/>
    </row>
    <row r="440" spans="1:42" ht="12.75">
      <c r="A440" s="235" t="s">
        <v>129</v>
      </c>
      <c r="B440" s="235" t="s">
        <v>182</v>
      </c>
      <c r="C440" s="235" t="s">
        <v>213</v>
      </c>
      <c r="D440" s="235" t="s">
        <v>238</v>
      </c>
      <c r="E440" s="237">
        <v>156650</v>
      </c>
      <c r="F440" s="237">
        <v>0</v>
      </c>
      <c r="G440" s="237">
        <v>103780</v>
      </c>
      <c r="H440" s="237">
        <v>12896</v>
      </c>
      <c r="I440" s="237">
        <v>69496</v>
      </c>
      <c r="J440" s="237">
        <v>21388</v>
      </c>
      <c r="K440" s="237">
        <v>9211</v>
      </c>
      <c r="L440" s="237">
        <v>1779</v>
      </c>
      <c r="M440" s="237">
        <v>1858</v>
      </c>
      <c r="N440" s="237">
        <v>48</v>
      </c>
      <c r="AD440" s="195"/>
      <c r="AE440" s="195"/>
      <c r="AF440" s="195"/>
      <c r="AG440" s="197"/>
      <c r="AH440" s="197"/>
      <c r="AI440" s="197"/>
      <c r="AJ440" s="197"/>
      <c r="AK440" s="197"/>
      <c r="AL440" s="197"/>
      <c r="AM440" s="197"/>
      <c r="AN440" s="197"/>
      <c r="AO440" s="197"/>
      <c r="AP440" s="197"/>
    </row>
    <row r="441" spans="1:42" ht="12.75">
      <c r="A441" s="235" t="s">
        <v>129</v>
      </c>
      <c r="B441" s="235" t="s">
        <v>181</v>
      </c>
      <c r="C441" s="235" t="s">
        <v>213</v>
      </c>
      <c r="D441" s="235" t="s">
        <v>238</v>
      </c>
      <c r="E441" s="237">
        <v>63530</v>
      </c>
      <c r="F441" s="237">
        <v>0</v>
      </c>
      <c r="G441" s="237">
        <v>43353</v>
      </c>
      <c r="H441" s="237">
        <v>4459</v>
      </c>
      <c r="I441" s="237">
        <v>31341</v>
      </c>
      <c r="J441" s="237">
        <v>7553</v>
      </c>
      <c r="K441" s="237">
        <v>2305</v>
      </c>
      <c r="L441" s="237">
        <v>673</v>
      </c>
      <c r="M441" s="237">
        <v>1442</v>
      </c>
      <c r="N441" s="237">
        <v>39</v>
      </c>
      <c r="AD441" s="195"/>
      <c r="AE441" s="195"/>
      <c r="AF441" s="195"/>
      <c r="AG441" s="197"/>
      <c r="AH441" s="197"/>
      <c r="AI441" s="197"/>
      <c r="AJ441" s="197"/>
      <c r="AK441" s="197"/>
      <c r="AL441" s="197"/>
      <c r="AM441" s="197"/>
      <c r="AN441" s="197"/>
      <c r="AO441" s="197"/>
      <c r="AP441" s="197"/>
    </row>
    <row r="442" spans="1:42" ht="12.75">
      <c r="A442" s="235" t="s">
        <v>210</v>
      </c>
      <c r="B442" s="235" t="s">
        <v>179</v>
      </c>
      <c r="C442" s="235" t="s">
        <v>213</v>
      </c>
      <c r="D442" s="235" t="s">
        <v>238</v>
      </c>
      <c r="E442" s="236">
        <v>186925</v>
      </c>
      <c r="F442" s="236">
        <v>1527</v>
      </c>
      <c r="G442" s="236">
        <v>119446</v>
      </c>
      <c r="H442" s="236">
        <v>17088</v>
      </c>
      <c r="I442" s="236">
        <v>79353</v>
      </c>
      <c r="J442" s="236">
        <v>23005</v>
      </c>
      <c r="K442" s="236">
        <v>10536</v>
      </c>
      <c r="L442" s="236">
        <v>2984</v>
      </c>
      <c r="M442" s="236">
        <v>3479</v>
      </c>
      <c r="N442" s="236">
        <v>89</v>
      </c>
      <c r="AD442" s="195"/>
      <c r="AE442" s="195"/>
      <c r="AF442" s="195"/>
      <c r="AG442" s="196"/>
      <c r="AH442" s="196"/>
      <c r="AI442" s="196"/>
      <c r="AJ442" s="196"/>
      <c r="AK442" s="196"/>
      <c r="AL442" s="196"/>
      <c r="AM442" s="196"/>
      <c r="AN442" s="196"/>
      <c r="AO442" s="196"/>
      <c r="AP442" s="196"/>
    </row>
    <row r="443" spans="1:42" ht="12.75">
      <c r="A443" s="235" t="s">
        <v>210</v>
      </c>
      <c r="B443" s="235" t="s">
        <v>180</v>
      </c>
      <c r="C443" s="235" t="s">
        <v>213</v>
      </c>
      <c r="D443" s="235" t="s">
        <v>238</v>
      </c>
      <c r="E443" s="236">
        <v>186925</v>
      </c>
      <c r="F443" s="236">
        <v>1527</v>
      </c>
      <c r="G443" s="236">
        <v>119446</v>
      </c>
      <c r="H443" s="236">
        <v>17088</v>
      </c>
      <c r="I443" s="236">
        <v>79353</v>
      </c>
      <c r="J443" s="236">
        <v>23005</v>
      </c>
      <c r="K443" s="236">
        <v>10536</v>
      </c>
      <c r="L443" s="236">
        <v>2984</v>
      </c>
      <c r="M443" s="236">
        <v>3479</v>
      </c>
      <c r="N443" s="236">
        <v>89</v>
      </c>
      <c r="AD443" s="195"/>
      <c r="AE443" s="195"/>
      <c r="AF443" s="195"/>
      <c r="AG443" s="196"/>
      <c r="AH443" s="196"/>
      <c r="AI443" s="196"/>
      <c r="AJ443" s="196"/>
      <c r="AK443" s="196"/>
      <c r="AL443" s="196"/>
      <c r="AM443" s="196"/>
      <c r="AN443" s="196"/>
      <c r="AO443" s="196"/>
      <c r="AP443" s="196"/>
    </row>
    <row r="444" spans="1:42" ht="12.75">
      <c r="A444" s="235" t="s">
        <v>210</v>
      </c>
      <c r="B444" s="235" t="s">
        <v>182</v>
      </c>
      <c r="C444" s="235" t="s">
        <v>213</v>
      </c>
      <c r="D444" s="235" t="s">
        <v>238</v>
      </c>
      <c r="E444" s="237">
        <v>186925</v>
      </c>
      <c r="F444" s="237">
        <v>0</v>
      </c>
      <c r="G444" s="237">
        <v>119446</v>
      </c>
      <c r="H444" s="237">
        <v>17088</v>
      </c>
      <c r="I444" s="237">
        <v>79353</v>
      </c>
      <c r="J444" s="237">
        <v>23005</v>
      </c>
      <c r="K444" s="237">
        <v>10536</v>
      </c>
      <c r="L444" s="237">
        <v>2984</v>
      </c>
      <c r="M444" s="237">
        <v>3479</v>
      </c>
      <c r="N444" s="237">
        <v>89</v>
      </c>
      <c r="AD444" s="195"/>
      <c r="AE444" s="195"/>
      <c r="AF444" s="195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</row>
    <row r="445" spans="1:42" ht="12.75">
      <c r="A445" s="235" t="s">
        <v>210</v>
      </c>
      <c r="B445" s="235" t="s">
        <v>181</v>
      </c>
      <c r="C445" s="235" t="s">
        <v>213</v>
      </c>
      <c r="D445" s="235" t="s">
        <v>238</v>
      </c>
      <c r="E445" s="237">
        <v>85743</v>
      </c>
      <c r="F445" s="237">
        <v>0</v>
      </c>
      <c r="G445" s="237">
        <v>54790</v>
      </c>
      <c r="H445" s="237">
        <v>7838</v>
      </c>
      <c r="I445" s="237">
        <v>36400</v>
      </c>
      <c r="J445" s="237">
        <v>10552</v>
      </c>
      <c r="K445" s="237">
        <v>4833</v>
      </c>
      <c r="L445" s="237">
        <v>1369</v>
      </c>
      <c r="M445" s="237">
        <v>1596</v>
      </c>
      <c r="N445" s="237">
        <v>40</v>
      </c>
      <c r="AD445" s="195"/>
      <c r="AE445" s="195"/>
      <c r="AF445" s="195"/>
      <c r="AG445" s="197"/>
      <c r="AH445" s="197"/>
      <c r="AI445" s="197"/>
      <c r="AJ445" s="197"/>
      <c r="AK445" s="197"/>
      <c r="AL445" s="197"/>
      <c r="AM445" s="197"/>
      <c r="AN445" s="197"/>
      <c r="AO445" s="197"/>
      <c r="AP445" s="197"/>
    </row>
    <row r="446" spans="1:42" ht="12.75">
      <c r="A446" s="235" t="s">
        <v>128</v>
      </c>
      <c r="B446" s="235" t="s">
        <v>179</v>
      </c>
      <c r="C446" s="235" t="s">
        <v>213</v>
      </c>
      <c r="D446" s="235" t="s">
        <v>238</v>
      </c>
      <c r="E446" s="236">
        <v>113698</v>
      </c>
      <c r="F446" s="236">
        <v>1357</v>
      </c>
      <c r="G446" s="236">
        <v>73151</v>
      </c>
      <c r="H446" s="236">
        <v>10569</v>
      </c>
      <c r="I446" s="236">
        <v>50270</v>
      </c>
      <c r="J446" s="236">
        <v>12312</v>
      </c>
      <c r="K446" s="236">
        <v>6366</v>
      </c>
      <c r="L446" s="236">
        <v>1450</v>
      </c>
      <c r="M446" s="236">
        <v>2681</v>
      </c>
      <c r="N446" s="236">
        <v>72</v>
      </c>
      <c r="AD446" s="195"/>
      <c r="AE446" s="195"/>
      <c r="AF446" s="195"/>
      <c r="AG446" s="196"/>
      <c r="AH446" s="196"/>
      <c r="AI446" s="196"/>
      <c r="AJ446" s="196"/>
      <c r="AK446" s="196"/>
      <c r="AL446" s="196"/>
      <c r="AM446" s="196"/>
      <c r="AN446" s="196"/>
      <c r="AO446" s="196"/>
      <c r="AP446" s="196"/>
    </row>
    <row r="447" spans="1:42" ht="12.75">
      <c r="A447" s="235" t="s">
        <v>128</v>
      </c>
      <c r="B447" s="235" t="s">
        <v>180</v>
      </c>
      <c r="C447" s="235" t="s">
        <v>213</v>
      </c>
      <c r="D447" s="235" t="s">
        <v>238</v>
      </c>
      <c r="E447" s="236">
        <v>113698</v>
      </c>
      <c r="F447" s="236">
        <v>1357</v>
      </c>
      <c r="G447" s="236">
        <v>73151</v>
      </c>
      <c r="H447" s="236">
        <v>10569</v>
      </c>
      <c r="I447" s="236">
        <v>50270</v>
      </c>
      <c r="J447" s="236">
        <v>12312</v>
      </c>
      <c r="K447" s="236">
        <v>6366</v>
      </c>
      <c r="L447" s="236">
        <v>1450</v>
      </c>
      <c r="M447" s="236">
        <v>2681</v>
      </c>
      <c r="N447" s="236">
        <v>72</v>
      </c>
      <c r="AD447" s="195"/>
      <c r="AE447" s="195"/>
      <c r="AF447" s="195"/>
      <c r="AG447" s="196"/>
      <c r="AH447" s="196"/>
      <c r="AI447" s="196"/>
      <c r="AJ447" s="196"/>
      <c r="AK447" s="196"/>
      <c r="AL447" s="196"/>
      <c r="AM447" s="196"/>
      <c r="AN447" s="196"/>
      <c r="AO447" s="196"/>
      <c r="AP447" s="196"/>
    </row>
    <row r="448" spans="1:42" ht="12.75">
      <c r="A448" s="235" t="s">
        <v>128</v>
      </c>
      <c r="B448" s="235" t="s">
        <v>182</v>
      </c>
      <c r="C448" s="235" t="s">
        <v>213</v>
      </c>
      <c r="D448" s="235" t="s">
        <v>238</v>
      </c>
      <c r="E448" s="237">
        <v>113698</v>
      </c>
      <c r="F448" s="237">
        <v>0</v>
      </c>
      <c r="G448" s="237">
        <v>73151</v>
      </c>
      <c r="H448" s="237">
        <v>10569</v>
      </c>
      <c r="I448" s="237">
        <v>50270</v>
      </c>
      <c r="J448" s="237">
        <v>12312</v>
      </c>
      <c r="K448" s="237">
        <v>6366</v>
      </c>
      <c r="L448" s="237">
        <v>1450</v>
      </c>
      <c r="M448" s="237">
        <v>2681</v>
      </c>
      <c r="N448" s="237">
        <v>72</v>
      </c>
      <c r="AD448" s="195"/>
      <c r="AE448" s="195"/>
      <c r="AF448" s="195"/>
      <c r="AG448" s="197"/>
      <c r="AH448" s="197"/>
      <c r="AI448" s="197"/>
      <c r="AJ448" s="197"/>
      <c r="AK448" s="197"/>
      <c r="AL448" s="197"/>
      <c r="AM448" s="197"/>
      <c r="AN448" s="197"/>
      <c r="AO448" s="197"/>
      <c r="AP448" s="197"/>
    </row>
    <row r="449" spans="1:42" ht="12.75">
      <c r="A449" s="235" t="s">
        <v>128</v>
      </c>
      <c r="B449" s="235" t="s">
        <v>181</v>
      </c>
      <c r="C449" s="235" t="s">
        <v>213</v>
      </c>
      <c r="D449" s="235" t="s">
        <v>238</v>
      </c>
      <c r="E449" s="237">
        <v>30134</v>
      </c>
      <c r="F449" s="237">
        <v>0</v>
      </c>
      <c r="G449" s="237">
        <v>23306</v>
      </c>
      <c r="H449" s="237">
        <v>1745</v>
      </c>
      <c r="I449" s="237">
        <v>19479</v>
      </c>
      <c r="J449" s="237">
        <v>2082</v>
      </c>
      <c r="K449" s="237">
        <v>1004</v>
      </c>
      <c r="L449" s="237">
        <v>242</v>
      </c>
      <c r="M449" s="237">
        <v>487</v>
      </c>
      <c r="N449" s="237">
        <v>12</v>
      </c>
      <c r="AD449" s="195"/>
      <c r="AE449" s="195"/>
      <c r="AF449" s="195"/>
      <c r="AG449" s="197"/>
      <c r="AH449" s="197"/>
      <c r="AI449" s="197"/>
      <c r="AJ449" s="197"/>
      <c r="AK449" s="197"/>
      <c r="AL449" s="197"/>
      <c r="AM449" s="197"/>
      <c r="AN449" s="197"/>
      <c r="AO449" s="197"/>
      <c r="AP449" s="197"/>
    </row>
    <row r="450" spans="1:42" ht="12.75">
      <c r="A450" s="235" t="s">
        <v>208</v>
      </c>
      <c r="B450" s="235" t="s">
        <v>179</v>
      </c>
      <c r="C450" s="235" t="s">
        <v>213</v>
      </c>
      <c r="D450" s="235" t="s">
        <v>238</v>
      </c>
      <c r="E450" s="236">
        <v>195612</v>
      </c>
      <c r="F450" s="236">
        <v>1450</v>
      </c>
      <c r="G450" s="236">
        <v>108577</v>
      </c>
      <c r="H450" s="236">
        <v>23724</v>
      </c>
      <c r="I450" s="236">
        <v>64316</v>
      </c>
      <c r="J450" s="236">
        <v>20537</v>
      </c>
      <c r="K450" s="236">
        <v>12338</v>
      </c>
      <c r="L450" s="236">
        <v>4081</v>
      </c>
      <c r="M450" s="236">
        <v>7102</v>
      </c>
      <c r="N450" s="236">
        <v>203</v>
      </c>
      <c r="AD450" s="195"/>
      <c r="AE450" s="195"/>
      <c r="AF450" s="195"/>
      <c r="AG450" s="196"/>
      <c r="AH450" s="196"/>
      <c r="AI450" s="196"/>
      <c r="AJ450" s="196"/>
      <c r="AK450" s="196"/>
      <c r="AL450" s="196"/>
      <c r="AM450" s="196"/>
      <c r="AN450" s="196"/>
      <c r="AO450" s="196"/>
      <c r="AP450" s="196"/>
    </row>
    <row r="451" spans="1:42" ht="12.75">
      <c r="A451" s="235" t="s">
        <v>208</v>
      </c>
      <c r="B451" s="235" t="s">
        <v>180</v>
      </c>
      <c r="C451" s="235" t="s">
        <v>213</v>
      </c>
      <c r="D451" s="235" t="s">
        <v>238</v>
      </c>
      <c r="E451" s="236">
        <v>195612</v>
      </c>
      <c r="F451" s="236">
        <v>1450</v>
      </c>
      <c r="G451" s="236">
        <v>108577</v>
      </c>
      <c r="H451" s="236">
        <v>23724</v>
      </c>
      <c r="I451" s="236">
        <v>64316</v>
      </c>
      <c r="J451" s="236">
        <v>20537</v>
      </c>
      <c r="K451" s="236">
        <v>12338</v>
      </c>
      <c r="L451" s="236">
        <v>4081</v>
      </c>
      <c r="M451" s="236">
        <v>7102</v>
      </c>
      <c r="N451" s="236">
        <v>203</v>
      </c>
      <c r="AD451" s="195"/>
      <c r="AE451" s="195"/>
      <c r="AF451" s="195"/>
      <c r="AG451" s="196"/>
      <c r="AH451" s="196"/>
      <c r="AI451" s="196"/>
      <c r="AJ451" s="196"/>
      <c r="AK451" s="196"/>
      <c r="AL451" s="196"/>
      <c r="AM451" s="196"/>
      <c r="AN451" s="196"/>
      <c r="AO451" s="196"/>
      <c r="AP451" s="196"/>
    </row>
    <row r="452" spans="1:42" ht="12.75">
      <c r="A452" s="235" t="s">
        <v>208</v>
      </c>
      <c r="B452" s="235" t="s">
        <v>182</v>
      </c>
      <c r="C452" s="235" t="s">
        <v>213</v>
      </c>
      <c r="D452" s="235" t="s">
        <v>238</v>
      </c>
      <c r="E452" s="237">
        <v>166698</v>
      </c>
      <c r="F452" s="237">
        <v>0</v>
      </c>
      <c r="G452" s="237">
        <v>84499</v>
      </c>
      <c r="H452" s="237">
        <v>22675</v>
      </c>
      <c r="I452" s="237">
        <v>44026</v>
      </c>
      <c r="J452" s="237">
        <v>17798</v>
      </c>
      <c r="K452" s="237">
        <v>11289</v>
      </c>
      <c r="L452" s="237">
        <v>4081</v>
      </c>
      <c r="M452" s="237">
        <v>7102</v>
      </c>
      <c r="N452" s="237">
        <v>203</v>
      </c>
      <c r="AD452" s="195"/>
      <c r="AE452" s="195"/>
      <c r="AF452" s="195"/>
      <c r="AG452" s="197"/>
      <c r="AH452" s="197"/>
      <c r="AI452" s="197"/>
      <c r="AJ452" s="197"/>
      <c r="AK452" s="197"/>
      <c r="AL452" s="197"/>
      <c r="AM452" s="197"/>
      <c r="AN452" s="197"/>
      <c r="AO452" s="197"/>
      <c r="AP452" s="197"/>
    </row>
    <row r="453" spans="1:42" ht="12.75">
      <c r="A453" s="235" t="s">
        <v>208</v>
      </c>
      <c r="B453" s="235" t="s">
        <v>181</v>
      </c>
      <c r="C453" s="235" t="s">
        <v>213</v>
      </c>
      <c r="D453" s="235" t="s">
        <v>238</v>
      </c>
      <c r="E453" s="237">
        <v>163965</v>
      </c>
      <c r="F453" s="237">
        <v>0</v>
      </c>
      <c r="G453" s="237">
        <v>82637</v>
      </c>
      <c r="H453" s="237">
        <v>22486</v>
      </c>
      <c r="I453" s="237">
        <v>42845</v>
      </c>
      <c r="J453" s="237">
        <v>17306</v>
      </c>
      <c r="K453" s="237">
        <v>11190</v>
      </c>
      <c r="L453" s="237">
        <v>4049</v>
      </c>
      <c r="M453" s="237">
        <v>7046</v>
      </c>
      <c r="N453" s="237">
        <v>201</v>
      </c>
      <c r="AD453" s="195"/>
      <c r="AE453" s="195"/>
      <c r="AF453" s="195"/>
      <c r="AG453" s="197"/>
      <c r="AH453" s="197"/>
      <c r="AI453" s="197"/>
      <c r="AJ453" s="197"/>
      <c r="AK453" s="197"/>
      <c r="AL453" s="197"/>
      <c r="AM453" s="197"/>
      <c r="AN453" s="197"/>
      <c r="AO453" s="197"/>
      <c r="AP453" s="197"/>
    </row>
    <row r="454" spans="1:42" ht="12.75">
      <c r="A454" s="235" t="s">
        <v>124</v>
      </c>
      <c r="B454" s="235" t="s">
        <v>179</v>
      </c>
      <c r="C454" s="235" t="s">
        <v>213</v>
      </c>
      <c r="D454" s="235" t="s">
        <v>238</v>
      </c>
      <c r="E454" s="236">
        <v>135216</v>
      </c>
      <c r="F454" s="236">
        <v>937</v>
      </c>
      <c r="G454" s="236">
        <v>92629</v>
      </c>
      <c r="H454" s="236">
        <v>10392</v>
      </c>
      <c r="I454" s="236">
        <v>65846</v>
      </c>
      <c r="J454" s="236">
        <v>16391</v>
      </c>
      <c r="K454" s="236">
        <v>6839</v>
      </c>
      <c r="L454" s="236">
        <v>1810</v>
      </c>
      <c r="M454" s="236">
        <v>1698</v>
      </c>
      <c r="N454" s="236">
        <v>45</v>
      </c>
      <c r="AD454" s="195"/>
      <c r="AE454" s="195"/>
      <c r="AF454" s="195"/>
      <c r="AG454" s="196"/>
      <c r="AH454" s="196"/>
      <c r="AI454" s="196"/>
      <c r="AJ454" s="196"/>
      <c r="AK454" s="196"/>
      <c r="AL454" s="196"/>
      <c r="AM454" s="196"/>
      <c r="AN454" s="196"/>
      <c r="AO454" s="196"/>
      <c r="AP454" s="196"/>
    </row>
    <row r="455" spans="1:42" ht="12.75">
      <c r="A455" s="235" t="s">
        <v>124</v>
      </c>
      <c r="B455" s="235" t="s">
        <v>180</v>
      </c>
      <c r="C455" s="235" t="s">
        <v>213</v>
      </c>
      <c r="D455" s="235" t="s">
        <v>238</v>
      </c>
      <c r="E455" s="236">
        <v>135216</v>
      </c>
      <c r="F455" s="236">
        <v>937</v>
      </c>
      <c r="G455" s="236">
        <v>92629</v>
      </c>
      <c r="H455" s="236">
        <v>10392</v>
      </c>
      <c r="I455" s="236">
        <v>65846</v>
      </c>
      <c r="J455" s="236">
        <v>16391</v>
      </c>
      <c r="K455" s="236">
        <v>6839</v>
      </c>
      <c r="L455" s="236">
        <v>1810</v>
      </c>
      <c r="M455" s="236">
        <v>1698</v>
      </c>
      <c r="N455" s="236">
        <v>45</v>
      </c>
      <c r="AD455" s="195"/>
      <c r="AE455" s="195"/>
      <c r="AF455" s="195"/>
      <c r="AG455" s="196"/>
      <c r="AH455" s="196"/>
      <c r="AI455" s="196"/>
      <c r="AJ455" s="196"/>
      <c r="AK455" s="196"/>
      <c r="AL455" s="196"/>
      <c r="AM455" s="196"/>
      <c r="AN455" s="196"/>
      <c r="AO455" s="196"/>
      <c r="AP455" s="196"/>
    </row>
    <row r="456" spans="1:42" ht="12.75">
      <c r="A456" s="235" t="s">
        <v>124</v>
      </c>
      <c r="B456" s="235" t="s">
        <v>182</v>
      </c>
      <c r="C456" s="235" t="s">
        <v>213</v>
      </c>
      <c r="D456" s="235" t="s">
        <v>238</v>
      </c>
      <c r="E456" s="237">
        <v>135216</v>
      </c>
      <c r="F456" s="237">
        <v>936</v>
      </c>
      <c r="G456" s="237">
        <v>92629</v>
      </c>
      <c r="H456" s="237">
        <v>10392</v>
      </c>
      <c r="I456" s="237">
        <v>65846</v>
      </c>
      <c r="J456" s="237">
        <v>16391</v>
      </c>
      <c r="K456" s="237">
        <v>6839</v>
      </c>
      <c r="L456" s="237">
        <v>1810</v>
      </c>
      <c r="M456" s="237">
        <v>1698</v>
      </c>
      <c r="N456" s="237">
        <v>45</v>
      </c>
      <c r="AD456" s="195"/>
      <c r="AE456" s="195"/>
      <c r="AF456" s="195"/>
      <c r="AG456" s="197"/>
      <c r="AH456" s="197"/>
      <c r="AI456" s="197"/>
      <c r="AJ456" s="197"/>
      <c r="AK456" s="197"/>
      <c r="AL456" s="197"/>
      <c r="AM456" s="197"/>
      <c r="AN456" s="197"/>
      <c r="AO456" s="197"/>
      <c r="AP456" s="197"/>
    </row>
    <row r="457" spans="1:42" ht="12.75">
      <c r="A457" s="235" t="s">
        <v>124</v>
      </c>
      <c r="B457" s="235" t="s">
        <v>181</v>
      </c>
      <c r="C457" s="235" t="s">
        <v>213</v>
      </c>
      <c r="D457" s="235" t="s">
        <v>238</v>
      </c>
      <c r="E457" s="237">
        <v>15736</v>
      </c>
      <c r="F457" s="237">
        <v>0</v>
      </c>
      <c r="G457" s="237">
        <v>12327</v>
      </c>
      <c r="H457" s="237">
        <v>1233</v>
      </c>
      <c r="I457" s="237">
        <v>10493</v>
      </c>
      <c r="J457" s="237">
        <v>601</v>
      </c>
      <c r="K457" s="237">
        <v>1009</v>
      </c>
      <c r="L457" s="237">
        <v>115</v>
      </c>
      <c r="M457" s="237">
        <v>107</v>
      </c>
      <c r="N457" s="237">
        <v>2</v>
      </c>
      <c r="AD457" s="195"/>
      <c r="AE457" s="195"/>
      <c r="AF457" s="195"/>
      <c r="AG457" s="197"/>
      <c r="AH457" s="197"/>
      <c r="AI457" s="197"/>
      <c r="AJ457" s="197"/>
      <c r="AK457" s="197"/>
      <c r="AL457" s="197"/>
      <c r="AM457" s="197"/>
      <c r="AN457" s="197"/>
      <c r="AO457" s="197"/>
      <c r="AP457" s="197"/>
    </row>
    <row r="458" spans="1:42" ht="12.75">
      <c r="A458" s="235" t="s">
        <v>206</v>
      </c>
      <c r="B458" s="235" t="s">
        <v>179</v>
      </c>
      <c r="C458" s="235" t="s">
        <v>213</v>
      </c>
      <c r="D458" s="235" t="s">
        <v>238</v>
      </c>
      <c r="E458" s="236">
        <v>80408</v>
      </c>
      <c r="F458" s="236">
        <v>1069</v>
      </c>
      <c r="G458" s="236">
        <v>55306</v>
      </c>
      <c r="H458" s="236">
        <v>6267</v>
      </c>
      <c r="I458" s="236">
        <v>41375</v>
      </c>
      <c r="J458" s="236">
        <v>7664</v>
      </c>
      <c r="K458" s="236">
        <v>3286</v>
      </c>
      <c r="L458" s="236">
        <v>1160</v>
      </c>
      <c r="M458" s="236">
        <v>1766</v>
      </c>
      <c r="N458" s="236">
        <v>55</v>
      </c>
      <c r="AD458" s="195"/>
      <c r="AE458" s="195"/>
      <c r="AF458" s="195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</row>
    <row r="459" spans="1:42" ht="12.75">
      <c r="A459" s="235" t="s">
        <v>206</v>
      </c>
      <c r="B459" s="235" t="s">
        <v>180</v>
      </c>
      <c r="C459" s="235" t="s">
        <v>213</v>
      </c>
      <c r="D459" s="235" t="s">
        <v>238</v>
      </c>
      <c r="E459" s="236">
        <v>80408</v>
      </c>
      <c r="F459" s="236">
        <v>1069</v>
      </c>
      <c r="G459" s="236">
        <v>55306</v>
      </c>
      <c r="H459" s="236">
        <v>6267</v>
      </c>
      <c r="I459" s="236">
        <v>41375</v>
      </c>
      <c r="J459" s="236">
        <v>7664</v>
      </c>
      <c r="K459" s="236">
        <v>3286</v>
      </c>
      <c r="L459" s="236">
        <v>1160</v>
      </c>
      <c r="M459" s="236">
        <v>1766</v>
      </c>
      <c r="N459" s="236">
        <v>55</v>
      </c>
      <c r="AD459" s="195"/>
      <c r="AE459" s="195"/>
      <c r="AF459" s="195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</row>
    <row r="460" spans="1:42" ht="12.75">
      <c r="A460" s="235" t="s">
        <v>206</v>
      </c>
      <c r="B460" s="235" t="s">
        <v>182</v>
      </c>
      <c r="C460" s="235" t="s">
        <v>213</v>
      </c>
      <c r="D460" s="235" t="s">
        <v>238</v>
      </c>
      <c r="E460" s="237">
        <v>77011</v>
      </c>
      <c r="F460" s="237">
        <v>1069</v>
      </c>
      <c r="G460" s="237">
        <v>51909</v>
      </c>
      <c r="H460" s="237">
        <v>6267</v>
      </c>
      <c r="I460" s="237">
        <v>37978</v>
      </c>
      <c r="J460" s="237">
        <v>7664</v>
      </c>
      <c r="K460" s="237">
        <v>3286</v>
      </c>
      <c r="L460" s="237">
        <v>1160</v>
      </c>
      <c r="M460" s="237">
        <v>1766</v>
      </c>
      <c r="N460" s="237">
        <v>55</v>
      </c>
      <c r="AD460" s="195"/>
      <c r="AE460" s="195"/>
      <c r="AF460" s="195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</row>
    <row r="461" spans="1:42" ht="12.75">
      <c r="A461" s="235" t="s">
        <v>206</v>
      </c>
      <c r="B461" s="235" t="s">
        <v>181</v>
      </c>
      <c r="C461" s="235" t="s">
        <v>213</v>
      </c>
      <c r="D461" s="235" t="s">
        <v>238</v>
      </c>
      <c r="E461" s="237">
        <v>38343</v>
      </c>
      <c r="F461" s="237">
        <v>0</v>
      </c>
      <c r="G461" s="237">
        <v>33398</v>
      </c>
      <c r="H461" s="237">
        <v>1358</v>
      </c>
      <c r="I461" s="237">
        <v>30712</v>
      </c>
      <c r="J461" s="237">
        <v>1328</v>
      </c>
      <c r="K461" s="237">
        <v>777</v>
      </c>
      <c r="L461" s="237">
        <v>283</v>
      </c>
      <c r="M461" s="237">
        <v>289</v>
      </c>
      <c r="N461" s="237">
        <v>9</v>
      </c>
      <c r="AD461" s="195"/>
      <c r="AE461" s="195"/>
      <c r="AF461" s="195"/>
      <c r="AG461" s="197"/>
      <c r="AH461" s="197"/>
      <c r="AI461" s="197"/>
      <c r="AJ461" s="197"/>
      <c r="AK461" s="197"/>
      <c r="AL461" s="197"/>
      <c r="AM461" s="197"/>
      <c r="AN461" s="197"/>
      <c r="AO461" s="197"/>
      <c r="AP461" s="197"/>
    </row>
    <row r="462" spans="1:42" ht="12.75">
      <c r="A462" s="235" t="s">
        <v>207</v>
      </c>
      <c r="B462" s="235" t="s">
        <v>179</v>
      </c>
      <c r="C462" s="235" t="s">
        <v>213</v>
      </c>
      <c r="D462" s="235" t="s">
        <v>238</v>
      </c>
      <c r="E462" s="236">
        <v>152961</v>
      </c>
      <c r="F462" s="236">
        <v>1944</v>
      </c>
      <c r="G462" s="236">
        <v>100453</v>
      </c>
      <c r="H462" s="236">
        <v>13351</v>
      </c>
      <c r="I462" s="236">
        <v>71606</v>
      </c>
      <c r="J462" s="236">
        <v>15496</v>
      </c>
      <c r="K462" s="236">
        <v>7104</v>
      </c>
      <c r="L462" s="236">
        <v>2372</v>
      </c>
      <c r="M462" s="236">
        <v>3791</v>
      </c>
      <c r="N462" s="236">
        <v>84</v>
      </c>
      <c r="AD462" s="195"/>
      <c r="AE462" s="195"/>
      <c r="AF462" s="195"/>
      <c r="AG462" s="196"/>
      <c r="AH462" s="196"/>
      <c r="AI462" s="196"/>
      <c r="AJ462" s="196"/>
      <c r="AK462" s="196"/>
      <c r="AL462" s="196"/>
      <c r="AM462" s="196"/>
      <c r="AN462" s="196"/>
      <c r="AO462" s="196"/>
      <c r="AP462" s="196"/>
    </row>
    <row r="463" spans="1:42" ht="12.75">
      <c r="A463" s="235" t="s">
        <v>207</v>
      </c>
      <c r="B463" s="235" t="s">
        <v>180</v>
      </c>
      <c r="C463" s="235" t="s">
        <v>213</v>
      </c>
      <c r="D463" s="235" t="s">
        <v>238</v>
      </c>
      <c r="E463" s="236">
        <v>152961</v>
      </c>
      <c r="F463" s="236">
        <v>1944</v>
      </c>
      <c r="G463" s="236">
        <v>100453</v>
      </c>
      <c r="H463" s="236">
        <v>13351</v>
      </c>
      <c r="I463" s="236">
        <v>71606</v>
      </c>
      <c r="J463" s="236">
        <v>15496</v>
      </c>
      <c r="K463" s="236">
        <v>7104</v>
      </c>
      <c r="L463" s="236">
        <v>2372</v>
      </c>
      <c r="M463" s="236">
        <v>3791</v>
      </c>
      <c r="N463" s="236">
        <v>84</v>
      </c>
      <c r="AD463" s="195"/>
      <c r="AE463" s="195"/>
      <c r="AF463" s="195"/>
      <c r="AG463" s="196"/>
      <c r="AH463" s="196"/>
      <c r="AI463" s="196"/>
      <c r="AJ463" s="196"/>
      <c r="AK463" s="196"/>
      <c r="AL463" s="196"/>
      <c r="AM463" s="196"/>
      <c r="AN463" s="196"/>
      <c r="AO463" s="196"/>
      <c r="AP463" s="196"/>
    </row>
    <row r="464" spans="1:42" ht="12.75">
      <c r="A464" s="235" t="s">
        <v>207</v>
      </c>
      <c r="B464" s="235" t="s">
        <v>182</v>
      </c>
      <c r="C464" s="235" t="s">
        <v>213</v>
      </c>
      <c r="D464" s="235" t="s">
        <v>238</v>
      </c>
      <c r="E464" s="237">
        <v>152961</v>
      </c>
      <c r="F464" s="237">
        <v>0</v>
      </c>
      <c r="G464" s="237">
        <v>100453</v>
      </c>
      <c r="H464" s="237">
        <v>13351</v>
      </c>
      <c r="I464" s="237">
        <v>71606</v>
      </c>
      <c r="J464" s="237">
        <v>15496</v>
      </c>
      <c r="K464" s="237">
        <v>7104</v>
      </c>
      <c r="L464" s="237">
        <v>2372</v>
      </c>
      <c r="M464" s="237">
        <v>3791</v>
      </c>
      <c r="N464" s="237">
        <v>84</v>
      </c>
      <c r="AD464" s="195"/>
      <c r="AE464" s="195"/>
      <c r="AF464" s="195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</row>
    <row r="465" spans="1:42" ht="12.75">
      <c r="A465" s="235" t="s">
        <v>207</v>
      </c>
      <c r="B465" s="235" t="s">
        <v>181</v>
      </c>
      <c r="C465" s="235" t="s">
        <v>213</v>
      </c>
      <c r="D465" s="235" t="s">
        <v>238</v>
      </c>
      <c r="E465" s="237">
        <v>35206</v>
      </c>
      <c r="F465" s="237">
        <v>0</v>
      </c>
      <c r="G465" s="237">
        <v>28991</v>
      </c>
      <c r="H465" s="237">
        <v>1653</v>
      </c>
      <c r="I465" s="237">
        <v>25748</v>
      </c>
      <c r="J465" s="237">
        <v>1590</v>
      </c>
      <c r="K465" s="237">
        <v>837</v>
      </c>
      <c r="L465" s="237">
        <v>331</v>
      </c>
      <c r="M465" s="237">
        <v>475</v>
      </c>
      <c r="N465" s="237">
        <v>10</v>
      </c>
      <c r="AD465" s="195"/>
      <c r="AE465" s="195"/>
      <c r="AF465" s="195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</row>
    <row r="466" spans="1:42" ht="12.75">
      <c r="A466" s="235" t="s">
        <v>205</v>
      </c>
      <c r="B466" s="235" t="s">
        <v>179</v>
      </c>
      <c r="C466" s="235" t="s">
        <v>213</v>
      </c>
      <c r="D466" s="235" t="s">
        <v>238</v>
      </c>
      <c r="E466" s="236">
        <v>212330</v>
      </c>
      <c r="F466" s="236">
        <v>1576</v>
      </c>
      <c r="G466" s="236">
        <v>123249</v>
      </c>
      <c r="H466" s="236">
        <v>23628</v>
      </c>
      <c r="I466" s="236">
        <v>76687</v>
      </c>
      <c r="J466" s="236">
        <v>22934</v>
      </c>
      <c r="K466" s="236">
        <v>11978</v>
      </c>
      <c r="L466" s="236">
        <v>4664</v>
      </c>
      <c r="M466" s="236">
        <v>6850</v>
      </c>
      <c r="N466" s="236">
        <v>136</v>
      </c>
      <c r="AD466" s="195"/>
      <c r="AE466" s="195"/>
      <c r="AF466" s="195"/>
      <c r="AG466" s="196"/>
      <c r="AH466" s="196"/>
      <c r="AI466" s="196"/>
      <c r="AJ466" s="196"/>
      <c r="AK466" s="196"/>
      <c r="AL466" s="196"/>
      <c r="AM466" s="196"/>
      <c r="AN466" s="196"/>
      <c r="AO466" s="196"/>
      <c r="AP466" s="196"/>
    </row>
    <row r="467" spans="1:42" ht="12.75">
      <c r="A467" s="235" t="s">
        <v>205</v>
      </c>
      <c r="B467" s="235" t="s">
        <v>180</v>
      </c>
      <c r="C467" s="235" t="s">
        <v>213</v>
      </c>
      <c r="D467" s="235" t="s">
        <v>238</v>
      </c>
      <c r="E467" s="236">
        <v>212330</v>
      </c>
      <c r="F467" s="236">
        <v>1576</v>
      </c>
      <c r="G467" s="236">
        <v>123249</v>
      </c>
      <c r="H467" s="236">
        <v>23628</v>
      </c>
      <c r="I467" s="236">
        <v>76687</v>
      </c>
      <c r="J467" s="236">
        <v>22934</v>
      </c>
      <c r="K467" s="236">
        <v>11978</v>
      </c>
      <c r="L467" s="236">
        <v>4664</v>
      </c>
      <c r="M467" s="236">
        <v>6850</v>
      </c>
      <c r="N467" s="236">
        <v>136</v>
      </c>
      <c r="AD467" s="195"/>
      <c r="AE467" s="195"/>
      <c r="AF467" s="195"/>
      <c r="AG467" s="196"/>
      <c r="AH467" s="196"/>
      <c r="AI467" s="196"/>
      <c r="AJ467" s="196"/>
      <c r="AK467" s="196"/>
      <c r="AL467" s="196"/>
      <c r="AM467" s="196"/>
      <c r="AN467" s="196"/>
      <c r="AO467" s="196"/>
      <c r="AP467" s="196"/>
    </row>
    <row r="468" spans="1:42" ht="12.75">
      <c r="A468" s="235" t="s">
        <v>205</v>
      </c>
      <c r="B468" s="235" t="s">
        <v>182</v>
      </c>
      <c r="C468" s="235" t="s">
        <v>213</v>
      </c>
      <c r="D468" s="235" t="s">
        <v>238</v>
      </c>
      <c r="E468" s="237">
        <v>212330</v>
      </c>
      <c r="F468" s="237">
        <v>0</v>
      </c>
      <c r="G468" s="237">
        <v>123248</v>
      </c>
      <c r="H468" s="237">
        <v>23628</v>
      </c>
      <c r="I468" s="237">
        <v>76686</v>
      </c>
      <c r="J468" s="237">
        <v>22934</v>
      </c>
      <c r="K468" s="237">
        <v>11978</v>
      </c>
      <c r="L468" s="237">
        <v>4664</v>
      </c>
      <c r="M468" s="237">
        <v>6850</v>
      </c>
      <c r="N468" s="237">
        <v>136</v>
      </c>
      <c r="AD468" s="195"/>
      <c r="AE468" s="195"/>
      <c r="AF468" s="195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</row>
    <row r="469" spans="1:42" ht="12.75">
      <c r="A469" s="235" t="s">
        <v>205</v>
      </c>
      <c r="B469" s="235" t="s">
        <v>181</v>
      </c>
      <c r="C469" s="235" t="s">
        <v>213</v>
      </c>
      <c r="D469" s="235" t="s">
        <v>238</v>
      </c>
      <c r="E469" s="237">
        <v>126491</v>
      </c>
      <c r="F469" s="237">
        <v>0</v>
      </c>
      <c r="G469" s="237">
        <v>77575</v>
      </c>
      <c r="H469" s="237">
        <v>12435</v>
      </c>
      <c r="I469" s="237">
        <v>46485</v>
      </c>
      <c r="J469" s="237">
        <v>18655</v>
      </c>
      <c r="K469" s="237">
        <v>8802</v>
      </c>
      <c r="L469" s="237">
        <v>1935</v>
      </c>
      <c r="M469" s="237">
        <v>1662</v>
      </c>
      <c r="N469" s="237">
        <v>36</v>
      </c>
      <c r="AD469" s="195"/>
      <c r="AE469" s="195"/>
      <c r="AF469" s="195"/>
      <c r="AG469" s="197"/>
      <c r="AH469" s="197"/>
      <c r="AI469" s="197"/>
      <c r="AJ469" s="197"/>
      <c r="AK469" s="197"/>
      <c r="AL469" s="197"/>
      <c r="AM469" s="197"/>
      <c r="AN469" s="197"/>
      <c r="AO469" s="197"/>
      <c r="AP469" s="197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OTT TA%</vt:lpstr>
      <vt:lpstr>TA</vt:lpstr>
      <vt:lpstr>Frequency</vt:lpstr>
      <vt:lpstr>Market</vt:lpstr>
      <vt:lpstr>Impression</vt:lpstr>
      <vt:lpstr>OTV Media</vt:lpstr>
      <vt:lpstr>OTT Media</vt:lpstr>
      <vt:lpstr>OTV-活动</vt:lpstr>
      <vt:lpstr>OTV-广告位</vt:lpstr>
      <vt:lpstr>OTV-网站</vt:lpstr>
      <vt:lpstr>OTT-活动</vt:lpstr>
      <vt:lpstr>OTT-广告位</vt:lpstr>
      <vt:lpstr>OTT-网站</vt:lpstr>
      <vt:lpstr>Spotplan</vt:lpstr>
      <vt:lpstr>Cost</vt:lpstr>
      <vt:lpstr>城市匹配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Aurora Hwang</cp:lastModifiedBy>
  <dcterms:created xsi:type="dcterms:W3CDTF">2016-05-16T04:12:14Z</dcterms:created>
  <dcterms:modified xsi:type="dcterms:W3CDTF">2018-05-30T16:24:02Z</dcterms:modified>
</cp:coreProperties>
</file>