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460" windowHeight="9560" activeTab="2"/>
  </bookViews>
  <sheets>
    <sheet name="电价" sheetId="1" r:id="rId1"/>
    <sheet name="经济参数" sheetId="2" r:id="rId2"/>
    <sheet name="技术参数" sheetId="3" r:id="rId3"/>
    <sheet name="装机情况" sheetId="4" r:id="rId4"/>
    <sheet name="成本" sheetId="5" r:id="rId5"/>
    <sheet name="渗透率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<sst xmlns="http://schemas.openxmlformats.org/spreadsheetml/2006/main" count="418" uniqueCount="166">
  <si>
    <t>Time</t>
  </si>
  <si>
    <t>Electricity Price (元/kWh)</t>
  </si>
  <si>
    <t>Electricity Price ($/kWh)</t>
  </si>
  <si>
    <t>5:30-7:00</t>
  </si>
  <si>
    <t>0-5:30</t>
  </si>
  <si>
    <t>每隔半小时</t>
  </si>
  <si>
    <r>
      <rPr>
        <sz val="10.5"/>
        <color theme="1"/>
        <rFont val="宋体"/>
        <charset val="134"/>
        <scheme val="minor"/>
      </rPr>
      <t>7</t>
    </r>
    <r>
      <rPr>
        <sz val="10.5"/>
        <color theme="1"/>
        <rFont val="宋体"/>
        <charset val="134"/>
        <scheme val="minor"/>
      </rPr>
      <t>:00-</t>
    </r>
    <r>
      <rPr>
        <sz val="10.5"/>
        <color theme="1"/>
        <rFont val="宋体"/>
        <charset val="134"/>
        <scheme val="minor"/>
      </rPr>
      <t>8</t>
    </r>
    <r>
      <rPr>
        <sz val="10.5"/>
        <color theme="1"/>
        <rFont val="宋体"/>
        <charset val="134"/>
        <scheme val="minor"/>
      </rPr>
      <t>:00</t>
    </r>
  </si>
  <si>
    <r>
      <rPr>
        <sz val="10.5"/>
        <color theme="1"/>
        <rFont val="宋体"/>
        <charset val="134"/>
        <scheme val="minor"/>
      </rPr>
      <t>8</t>
    </r>
    <r>
      <rPr>
        <sz val="10.5"/>
        <color theme="1"/>
        <rFont val="宋体"/>
        <charset val="134"/>
        <scheme val="minor"/>
      </rPr>
      <t>:00-</t>
    </r>
    <r>
      <rPr>
        <sz val="10.5"/>
        <color theme="1"/>
        <rFont val="宋体"/>
        <charset val="134"/>
        <scheme val="minor"/>
      </rPr>
      <t>9</t>
    </r>
    <r>
      <rPr>
        <sz val="10.5"/>
        <color theme="1"/>
        <rFont val="宋体"/>
        <charset val="134"/>
        <scheme val="minor"/>
      </rPr>
      <t>:00</t>
    </r>
  </si>
  <si>
    <t>7:00-8:00</t>
  </si>
  <si>
    <r>
      <rPr>
        <sz val="10.5"/>
        <color theme="1"/>
        <rFont val="宋体"/>
        <charset val="134"/>
        <scheme val="minor"/>
      </rPr>
      <t>9</t>
    </r>
    <r>
      <rPr>
        <sz val="10.5"/>
        <color theme="1"/>
        <rFont val="宋体"/>
        <charset val="134"/>
        <scheme val="minor"/>
      </rPr>
      <t>:00-</t>
    </r>
    <r>
      <rPr>
        <sz val="10.5"/>
        <color theme="1"/>
        <rFont val="宋体"/>
        <charset val="134"/>
        <scheme val="minor"/>
      </rPr>
      <t>11</t>
    </r>
    <r>
      <rPr>
        <sz val="10.5"/>
        <color theme="1"/>
        <rFont val="宋体"/>
        <charset val="134"/>
        <scheme val="minor"/>
      </rPr>
      <t>:</t>
    </r>
    <r>
      <rPr>
        <sz val="10.5"/>
        <color theme="1"/>
        <rFont val="宋体"/>
        <charset val="134"/>
        <scheme val="minor"/>
      </rPr>
      <t>3</t>
    </r>
    <r>
      <rPr>
        <sz val="10.5"/>
        <color theme="1"/>
        <rFont val="宋体"/>
        <charset val="134"/>
        <scheme val="minor"/>
      </rPr>
      <t>0</t>
    </r>
  </si>
  <si>
    <t>8:00-9:00</t>
  </si>
  <si>
    <r>
      <rPr>
        <sz val="10.5"/>
        <color theme="1"/>
        <rFont val="宋体"/>
        <charset val="134"/>
        <scheme val="minor"/>
      </rPr>
      <t>1</t>
    </r>
    <r>
      <rPr>
        <sz val="10.5"/>
        <color theme="1"/>
        <rFont val="宋体"/>
        <charset val="134"/>
        <scheme val="minor"/>
      </rPr>
      <t>1</t>
    </r>
    <r>
      <rPr>
        <sz val="10.5"/>
        <color theme="1"/>
        <rFont val="宋体"/>
        <charset val="134"/>
        <scheme val="minor"/>
      </rPr>
      <t>:</t>
    </r>
    <r>
      <rPr>
        <sz val="10.5"/>
        <color theme="1"/>
        <rFont val="宋体"/>
        <charset val="134"/>
        <scheme val="minor"/>
      </rPr>
      <t>3</t>
    </r>
    <r>
      <rPr>
        <sz val="10.5"/>
        <color theme="1"/>
        <rFont val="宋体"/>
        <charset val="134"/>
        <scheme val="minor"/>
      </rPr>
      <t>0-</t>
    </r>
    <r>
      <rPr>
        <sz val="10.5"/>
        <color theme="1"/>
        <rFont val="宋体"/>
        <charset val="134"/>
        <scheme val="minor"/>
      </rPr>
      <t>12</t>
    </r>
    <r>
      <rPr>
        <sz val="10.5"/>
        <color theme="1"/>
        <rFont val="宋体"/>
        <charset val="134"/>
        <scheme val="minor"/>
      </rPr>
      <t>:00</t>
    </r>
  </si>
  <si>
    <t>9:00-11:30</t>
  </si>
  <si>
    <r>
      <rPr>
        <sz val="10.5"/>
        <color theme="1"/>
        <rFont val="宋体"/>
        <charset val="134"/>
        <scheme val="minor"/>
      </rPr>
      <t>1</t>
    </r>
    <r>
      <rPr>
        <sz val="10.5"/>
        <color theme="1"/>
        <rFont val="宋体"/>
        <charset val="134"/>
        <scheme val="minor"/>
      </rPr>
      <t>2</t>
    </r>
    <r>
      <rPr>
        <sz val="10.5"/>
        <color theme="1"/>
        <rFont val="宋体"/>
        <charset val="134"/>
        <scheme val="minor"/>
      </rPr>
      <t>:00-</t>
    </r>
    <r>
      <rPr>
        <sz val="10.5"/>
        <color theme="1"/>
        <rFont val="宋体"/>
        <charset val="134"/>
        <scheme val="minor"/>
      </rPr>
      <t>14</t>
    </r>
    <r>
      <rPr>
        <sz val="10.5"/>
        <color theme="1"/>
        <rFont val="宋体"/>
        <charset val="134"/>
        <scheme val="minor"/>
      </rPr>
      <t>:00</t>
    </r>
  </si>
  <si>
    <t>11:30-12:00</t>
  </si>
  <si>
    <r>
      <rPr>
        <sz val="10.5"/>
        <color theme="1"/>
        <rFont val="宋体"/>
        <charset val="134"/>
        <scheme val="minor"/>
      </rPr>
      <t>14</t>
    </r>
    <r>
      <rPr>
        <sz val="10.5"/>
        <color theme="1"/>
        <rFont val="宋体"/>
        <charset val="134"/>
        <scheme val="minor"/>
      </rPr>
      <t>:00-</t>
    </r>
    <r>
      <rPr>
        <sz val="10.5"/>
        <color theme="1"/>
        <rFont val="宋体"/>
        <charset val="134"/>
        <scheme val="minor"/>
      </rPr>
      <t>15</t>
    </r>
    <r>
      <rPr>
        <sz val="10.5"/>
        <color theme="1"/>
        <rFont val="宋体"/>
        <charset val="134"/>
        <scheme val="minor"/>
      </rPr>
      <t>:</t>
    </r>
    <r>
      <rPr>
        <sz val="10.5"/>
        <color theme="1"/>
        <rFont val="宋体"/>
        <charset val="134"/>
        <scheme val="minor"/>
      </rPr>
      <t>3</t>
    </r>
    <r>
      <rPr>
        <sz val="10.5"/>
        <color theme="1"/>
        <rFont val="宋体"/>
        <charset val="134"/>
        <scheme val="minor"/>
      </rPr>
      <t>0</t>
    </r>
  </si>
  <si>
    <t>12:00-14:00</t>
  </si>
  <si>
    <t>15:30-20:00</t>
  </si>
  <si>
    <t>14:00-15:30</t>
  </si>
  <si>
    <t>20:00-23:30</t>
  </si>
  <si>
    <t>23:30-5:30</t>
  </si>
  <si>
    <t>23:30-24:00</t>
  </si>
  <si>
    <t>黑龙江峰谷时段的划分参考：https://drc.hlj.gov.cn/drc/c111446/202410/c00_31776227.shtml</t>
  </si>
  <si>
    <t>https://www.drbt.gov.cn/duerbote/yzdrbtp/202308/309547/files/2%E3%80%81%E5%9B%BD%E7%BD%91%E9%BB%91%E9%BE%99%E6%B1%9F%E7%9C%81%E7%94%B5%E5%8A%9B%E6%9C%89%E9%99%90%E5%85%AC%E5%8F%B8%E5%B7%A5%E5%95%86%E4%B8%9A%E4%BB%A3%E7%90%86%E8%B4%AD%E7%94%B5%E7%94%B5%E4%BB%B7%E8%A1%A8.pdf</t>
  </si>
  <si>
    <t>https://ele.aiit.org.cn/static/elefile/99308281706007471872401734071331.pdf</t>
  </si>
  <si>
    <t>Technology</t>
  </si>
  <si>
    <r>
      <rPr>
        <sz val="10.5"/>
        <color theme="1"/>
        <rFont val="Calibri"/>
        <charset val="134"/>
      </rPr>
      <t>price</t>
    </r>
    <r>
      <rPr>
        <vertAlign val="subscript"/>
        <sz val="10.5"/>
        <color theme="1"/>
        <rFont val="Calibri"/>
        <charset val="134"/>
      </rPr>
      <t>inv</t>
    </r>
  </si>
  <si>
    <r>
      <rPr>
        <sz val="10.5"/>
        <color theme="1"/>
        <rFont val="Calibri"/>
        <charset val="134"/>
      </rPr>
      <t>price</t>
    </r>
    <r>
      <rPr>
        <vertAlign val="subscript"/>
        <sz val="10.5"/>
        <color theme="1"/>
        <rFont val="Calibri"/>
        <charset val="134"/>
      </rPr>
      <t>OM,fid</t>
    </r>
  </si>
  <si>
    <r>
      <rPr>
        <sz val="10.5"/>
        <color theme="1"/>
        <rFont val="Calibri"/>
        <charset val="134"/>
      </rPr>
      <t>price</t>
    </r>
    <r>
      <rPr>
        <vertAlign val="subscript"/>
        <sz val="10.5"/>
        <color theme="1"/>
        <rFont val="Calibri"/>
        <charset val="134"/>
      </rPr>
      <t>OM,var</t>
    </r>
  </si>
  <si>
    <t>折旧年限</t>
  </si>
  <si>
    <r>
      <rPr>
        <sz val="10.5"/>
        <color theme="1"/>
        <rFont val="Calibri"/>
        <charset val="134"/>
      </rPr>
      <t>(10</t>
    </r>
    <r>
      <rPr>
        <vertAlign val="superscript"/>
        <sz val="10.5"/>
        <color theme="1"/>
        <rFont val="Calibri"/>
        <charset val="134"/>
      </rPr>
      <t>6</t>
    </r>
    <r>
      <rPr>
        <sz val="10.5"/>
        <color theme="1"/>
        <rFont val="Calibri"/>
        <charset val="134"/>
      </rPr>
      <t>RMB/MW)</t>
    </r>
    <r>
      <rPr>
        <sz val="10.5"/>
        <color theme="1"/>
        <rFont val="宋体-简"/>
        <charset val="134"/>
      </rPr>
      <t>相当于元</t>
    </r>
    <r>
      <rPr>
        <sz val="10.5"/>
        <color theme="1"/>
        <rFont val="Calibri"/>
        <charset val="134"/>
      </rPr>
      <t>/W</t>
    </r>
  </si>
  <si>
    <r>
      <rPr>
        <sz val="10.5"/>
        <color theme="1"/>
        <rFont val="Calibri"/>
        <charset val="134"/>
      </rPr>
      <t>(10</t>
    </r>
    <r>
      <rPr>
        <vertAlign val="superscript"/>
        <sz val="10.5"/>
        <color theme="1"/>
        <rFont val="Calibri"/>
        <charset val="134"/>
      </rPr>
      <t>3</t>
    </r>
    <r>
      <rPr>
        <sz val="10.5"/>
        <color theme="1"/>
        <rFont val="Calibri"/>
        <charset val="134"/>
      </rPr>
      <t>RMB/MW/year)</t>
    </r>
  </si>
  <si>
    <r>
      <rPr>
        <sz val="10.5"/>
        <color theme="1"/>
        <rFont val="Calibri"/>
        <charset val="134"/>
      </rPr>
      <t>(RMB/(MW</t>
    </r>
    <r>
      <rPr>
        <sz val="10.5"/>
        <color theme="1"/>
        <rFont val="宋体"/>
        <charset val="134"/>
        <scheme val="minor"/>
      </rPr>
      <t>·</t>
    </r>
    <r>
      <rPr>
        <sz val="10.5"/>
        <color theme="1"/>
        <rFont val="Calibri"/>
        <charset val="134"/>
      </rPr>
      <t>h))</t>
    </r>
  </si>
  <si>
    <t>year</t>
  </si>
  <si>
    <t>($/MW)</t>
  </si>
  <si>
    <t>($/MW/year)</t>
  </si>
  <si>
    <r>
      <rPr>
        <sz val="10.5"/>
        <color theme="1"/>
        <rFont val="Calibri"/>
        <charset val="134"/>
      </rPr>
      <t>($/(MW</t>
    </r>
    <r>
      <rPr>
        <sz val="10.5"/>
        <color theme="1"/>
        <rFont val="宋体"/>
        <charset val="134"/>
        <scheme val="minor"/>
      </rPr>
      <t>·</t>
    </r>
    <r>
      <rPr>
        <sz val="10.5"/>
        <color theme="1"/>
        <rFont val="Calibri"/>
        <charset val="134"/>
      </rPr>
      <t>h))</t>
    </r>
  </si>
  <si>
    <t>(105$/MW)</t>
  </si>
  <si>
    <t>(103$/MW/year)</t>
  </si>
  <si>
    <t>GT</t>
  </si>
  <si>
    <t>PV</t>
  </si>
  <si>
    <t>WT</t>
  </si>
  <si>
    <r>
      <rPr>
        <sz val="10.5"/>
        <color theme="1"/>
        <rFont val="Calibri"/>
        <charset val="134"/>
      </rPr>
      <t>EB</t>
    </r>
    <r>
      <rPr>
        <sz val="10.5"/>
        <color theme="1"/>
        <rFont val="宋体-简"/>
        <charset val="134"/>
      </rPr>
      <t>电锅炉</t>
    </r>
  </si>
  <si>
    <t>EB</t>
  </si>
  <si>
    <r>
      <rPr>
        <sz val="10.5"/>
        <color theme="1"/>
        <rFont val="Calibri"/>
        <charset val="134"/>
      </rPr>
      <t>NGB</t>
    </r>
    <r>
      <rPr>
        <sz val="10.5"/>
        <color theme="1"/>
        <rFont val="宋体-简"/>
        <charset val="134"/>
      </rPr>
      <t>燃气锅炉</t>
    </r>
  </si>
  <si>
    <t>NGB</t>
  </si>
  <si>
    <r>
      <rPr>
        <sz val="10.5"/>
        <color theme="1"/>
        <rFont val="Calibri"/>
        <charset val="134"/>
      </rPr>
      <t>EHP</t>
    </r>
    <r>
      <rPr>
        <sz val="10.5"/>
        <color theme="1"/>
        <rFont val="宋体-简"/>
        <charset val="134"/>
      </rPr>
      <t>电热泵</t>
    </r>
  </si>
  <si>
    <t>EHP</t>
  </si>
  <si>
    <r>
      <rPr>
        <sz val="10.5"/>
        <color theme="1"/>
        <rFont val="Calibri"/>
        <charset val="134"/>
      </rPr>
      <t>GAHP</t>
    </r>
    <r>
      <rPr>
        <sz val="10.5"/>
        <color theme="1"/>
        <rFont val="宋体-简"/>
        <charset val="134"/>
      </rPr>
      <t>燃气吸收式热泵</t>
    </r>
  </si>
  <si>
    <t>GAHP</t>
  </si>
  <si>
    <t>BESS</t>
  </si>
  <si>
    <t>TESS</t>
  </si>
  <si>
    <t>90元/kWh</t>
  </si>
  <si>
    <t>360元/kW</t>
  </si>
  <si>
    <t>189*4*1000=756000</t>
  </si>
  <si>
    <t>8*4*1000=32000</t>
  </si>
  <si>
    <t>燃机成本来源：【2024】Enhancing accuracy of flexibility characterization in integrated energy system design: A variable temporal resolution optimization method</t>
  </si>
  <si>
    <t>https://www.sciencedirect.com/science/article/pii/S0360544223031985</t>
  </si>
  <si>
    <t>IRENA_Renewable_power_generation_costs_in_2023</t>
  </si>
  <si>
    <t>运维成本和2021年基本持平</t>
  </si>
  <si>
    <t>美国41$/kW/yr，1757：986=41：O&amp;M of China</t>
  </si>
  <si>
    <t>https://www.nrel.gov/docs/fy25osti/91775.pdf</t>
  </si>
  <si>
    <t>可再生成本下降率：</t>
  </si>
  <si>
    <t>【2050下降50%左右，差不多每年3%，World Energy Outlook 2017, International Energy Agency】</t>
  </si>
  <si>
    <t>储电成本：An evaluation of energy storage cost and performance characteristics</t>
  </si>
  <si>
    <t>https://www.mdpi.com/1996-1073/13/13/3307</t>
  </si>
  <si>
    <r>
      <rPr>
        <sz val="10.5"/>
        <color rgb="FFD93025"/>
        <rFont val="Arial"/>
        <charset val="134"/>
      </rPr>
      <t>By 2030</t>
    </r>
    <r>
      <rPr>
        <sz val="10.5"/>
        <color rgb="FF474747"/>
        <rFont val="Arial"/>
        <charset val="134"/>
      </rPr>
      <t>, the installed</t>
    </r>
    <r>
      <rPr>
        <sz val="10.5"/>
        <color rgb="FF474747"/>
        <rFont val="Arial"/>
        <charset val="134"/>
      </rPr>
      <t> </t>
    </r>
    <r>
      <rPr>
        <sz val="10.5"/>
        <color rgb="FFD93025"/>
        <rFont val="Arial"/>
        <charset val="134"/>
      </rPr>
      <t>costs</t>
    </r>
    <r>
      <rPr>
        <sz val="10.5"/>
        <color rgb="FF474747"/>
        <rFont val="Arial"/>
        <charset val="134"/>
      </rPr>
      <t> </t>
    </r>
    <r>
      <rPr>
        <sz val="10.5"/>
        <color rgb="FF474747"/>
        <rFont val="Arial"/>
        <charset val="134"/>
      </rPr>
      <t>of battery</t>
    </r>
    <r>
      <rPr>
        <sz val="10.5"/>
        <color rgb="FF474747"/>
        <rFont val="Arial"/>
        <charset val="134"/>
      </rPr>
      <t> </t>
    </r>
    <r>
      <rPr>
        <sz val="10.5"/>
        <color rgb="FFD93025"/>
        <rFont val="Arial"/>
        <charset val="134"/>
      </rPr>
      <t>storage</t>
    </r>
    <r>
      <rPr>
        <sz val="10.5"/>
        <color rgb="FF474747"/>
        <rFont val="Arial"/>
        <charset val="134"/>
      </rPr>
      <t> </t>
    </r>
    <r>
      <rPr>
        <sz val="10.5"/>
        <color rgb="FF474747"/>
        <rFont val="Arial"/>
        <charset val="134"/>
      </rPr>
      <t>systems</t>
    </r>
    <r>
      <rPr>
        <sz val="10.5"/>
        <color rgb="FF474747"/>
        <rFont val="Arial"/>
        <charset val="134"/>
      </rPr>
      <t> </t>
    </r>
    <r>
      <rPr>
        <sz val="10.5"/>
        <color rgb="FFD93025"/>
        <rFont val="Arial"/>
        <charset val="134"/>
      </rPr>
      <t>could fall</t>
    </r>
    <r>
      <rPr>
        <sz val="10.5"/>
        <color rgb="FF474747"/>
        <rFont val="Arial"/>
        <charset val="134"/>
      </rPr>
      <t> </t>
    </r>
    <r>
      <rPr>
        <sz val="10.5"/>
        <color rgb="FF474747"/>
        <rFont val="Arial"/>
        <charset val="134"/>
      </rPr>
      <t>by 50-66%</t>
    </r>
  </si>
  <si>
    <t>年下降率：15%</t>
  </si>
  <si>
    <t>https://www.irena.org/-/media/Files/IRENA/Agency/Publication/2017/Oct/IRENA_Electricity_Storage_Costs_2017.pdf</t>
  </si>
  <si>
    <t>电热泵、电锅炉、储热成本：Planning multiple energy systems for low-carbon districts with high penetration of renewable energy: An empirical study in China</t>
  </si>
  <si>
    <t>https://www.sciencedirect.com/science/article/pii/S030626191932077X</t>
  </si>
  <si>
    <t>实际数据</t>
  </si>
  <si>
    <t>-</t>
  </si>
  <si>
    <t>实际数据：70-85%</t>
  </si>
  <si>
    <t>https://www.rehva.eu/rehva-journal/chapter/gas-driven-absorption-heat-pumps-in-domestic-heating</t>
  </si>
  <si>
    <t xml:space="preserve"> </t>
  </si>
  <si>
    <t>燃机技术参数来源：qinyuxiao变时间分辨率文献：Enhancing accuracy of flexibility characterization in integrated energy system design: A variable temporal resolution optimization method</t>
  </si>
  <si>
    <r>
      <t>电锅炉</t>
    </r>
    <r>
      <rPr>
        <sz val="10.5"/>
        <color theme="1"/>
        <rFont val="Calibri"/>
        <charset val="134"/>
      </rPr>
      <t>EB</t>
    </r>
  </si>
  <si>
    <r>
      <t>燃气锅炉</t>
    </r>
    <r>
      <rPr>
        <sz val="10.5"/>
        <color theme="1"/>
        <rFont val="Calibri"/>
        <charset val="134"/>
      </rPr>
      <t>NGB</t>
    </r>
  </si>
  <si>
    <r>
      <t>电热泵</t>
    </r>
    <r>
      <rPr>
        <sz val="10.5"/>
        <color theme="1"/>
        <rFont val="Calibri"/>
        <charset val="134"/>
      </rPr>
      <t>EHP</t>
    </r>
  </si>
  <si>
    <r>
      <t>燃气热泵</t>
    </r>
    <r>
      <rPr>
        <sz val="10.5"/>
        <color theme="1"/>
        <rFont val="Calibri"/>
        <charset val="134"/>
      </rPr>
      <t>GAHP</t>
    </r>
  </si>
  <si>
    <r>
      <rPr>
        <sz val="10.5"/>
        <color theme="1"/>
        <rFont val="Calibri"/>
        <charset val="134"/>
      </rPr>
      <t xml:space="preserve">BES1 </t>
    </r>
    <r>
      <rPr>
        <sz val="10.5"/>
        <color theme="1"/>
        <rFont val="宋体-简"/>
        <charset val="134"/>
      </rPr>
      <t>功率</t>
    </r>
  </si>
  <si>
    <r>
      <rPr>
        <sz val="10.5"/>
        <color theme="1"/>
        <rFont val="Calibri"/>
        <charset val="134"/>
      </rPr>
      <t xml:space="preserve">BES2 </t>
    </r>
    <r>
      <rPr>
        <sz val="10.5"/>
        <color theme="1"/>
        <rFont val="宋体-简"/>
        <charset val="134"/>
      </rPr>
      <t>容量</t>
    </r>
  </si>
  <si>
    <r>
      <rPr>
        <sz val="10.5"/>
        <color theme="1"/>
        <rFont val="Calibri"/>
        <charset val="134"/>
      </rPr>
      <t xml:space="preserve">TES1 </t>
    </r>
    <r>
      <rPr>
        <sz val="10.5"/>
        <color theme="1"/>
        <rFont val="宋体-简"/>
        <charset val="134"/>
      </rPr>
      <t>蒸汽</t>
    </r>
  </si>
  <si>
    <r>
      <rPr>
        <sz val="10.5"/>
        <color theme="1"/>
        <rFont val="Calibri"/>
        <charset val="134"/>
      </rPr>
      <t xml:space="preserve">TES2 </t>
    </r>
    <r>
      <rPr>
        <sz val="10.5"/>
        <color theme="1"/>
        <rFont val="宋体-简"/>
        <charset val="134"/>
      </rPr>
      <t>热水</t>
    </r>
  </si>
  <si>
    <r>
      <rPr>
        <sz val="10.5"/>
        <color theme="1"/>
        <rFont val="Calibri"/>
        <charset val="134"/>
      </rPr>
      <t>The optimal capacity</t>
    </r>
    <r>
      <rPr>
        <sz val="10.5"/>
        <color theme="1"/>
        <rFont val="宋体"/>
        <charset val="134"/>
        <scheme val="minor"/>
      </rPr>
      <t>（</t>
    </r>
    <r>
      <rPr>
        <sz val="10.5"/>
        <color theme="1"/>
        <rFont val="Calibri"/>
        <charset val="134"/>
      </rPr>
      <t>MW</t>
    </r>
    <r>
      <rPr>
        <sz val="10.5"/>
        <color theme="1"/>
        <rFont val="宋体"/>
        <charset val="134"/>
        <scheme val="minor"/>
      </rPr>
      <t>）</t>
    </r>
  </si>
  <si>
    <t>Case1</t>
  </si>
  <si>
    <r>
      <rPr>
        <sz val="10.5"/>
        <color theme="1"/>
        <rFont val="Calibri"/>
        <charset val="134"/>
      </rPr>
      <t>Case2</t>
    </r>
    <r>
      <rPr>
        <sz val="10.5"/>
        <color theme="1"/>
        <rFont val="宋体-简"/>
        <charset val="134"/>
      </rPr>
      <t>（</t>
    </r>
    <r>
      <rPr>
        <sz val="10.5"/>
        <color theme="1"/>
        <rFont val="Calibri"/>
        <charset val="134"/>
      </rPr>
      <t>100MW</t>
    </r>
    <r>
      <rPr>
        <sz val="10.5"/>
        <color theme="1"/>
        <rFont val="宋体-简"/>
        <charset val="134"/>
      </rPr>
      <t>）</t>
    </r>
  </si>
  <si>
    <r>
      <rPr>
        <sz val="10.5"/>
        <color theme="1"/>
        <rFont val="Calibri"/>
        <charset val="134"/>
      </rPr>
      <t>Case3</t>
    </r>
    <r>
      <rPr>
        <sz val="10.5"/>
        <color theme="1"/>
        <rFont val="宋体-简"/>
        <charset val="134"/>
      </rPr>
      <t>（</t>
    </r>
    <r>
      <rPr>
        <sz val="10.5"/>
        <color theme="1"/>
        <rFont val="Calibri"/>
        <charset val="134"/>
      </rPr>
      <t>0MW</t>
    </r>
    <r>
      <rPr>
        <sz val="10.5"/>
        <color theme="1"/>
        <rFont val="宋体-简"/>
        <charset val="134"/>
      </rPr>
      <t>）</t>
    </r>
  </si>
  <si>
    <t>Case4</t>
  </si>
  <si>
    <t>a_result_cap</t>
  </si>
  <si>
    <t>case2-3</t>
  </si>
  <si>
    <t>购电上限：</t>
  </si>
  <si>
    <t>2MW</t>
  </si>
  <si>
    <t>4MW</t>
  </si>
  <si>
    <t>6MW</t>
  </si>
  <si>
    <t>8MW</t>
  </si>
  <si>
    <t>10MW</t>
  </si>
  <si>
    <t>12MW</t>
  </si>
  <si>
    <t>14MW</t>
  </si>
  <si>
    <t>16MW</t>
  </si>
  <si>
    <t>18MW</t>
  </si>
  <si>
    <t>20MW</t>
  </si>
  <si>
    <t>购电上限20MW的时候，已经没有可再生能源了，此时主要是依赖电网和燃机，如果电价和碳价上涨，会出现需要可再生能源的临界点</t>
  </si>
  <si>
    <t>30MW</t>
  </si>
  <si>
    <r>
      <rPr>
        <sz val="10.5"/>
        <color theme="1"/>
        <rFont val="Calibri"/>
        <charset val="134"/>
      </rPr>
      <t>case1</t>
    </r>
    <r>
      <rPr>
        <sz val="10.5"/>
        <color theme="1"/>
        <rFont val="宋体-简"/>
        <charset val="134"/>
      </rPr>
      <t>不变</t>
    </r>
  </si>
  <si>
    <t>case2 100MW购电上限</t>
  </si>
  <si>
    <t>碳价100</t>
  </si>
  <si>
    <t>case3 0MW购电上限</t>
  </si>
  <si>
    <t>case4</t>
  </si>
  <si>
    <r>
      <rPr>
        <sz val="10.5"/>
        <color theme="1"/>
        <rFont val="Calibri"/>
        <charset val="134"/>
      </rPr>
      <t>case1</t>
    </r>
    <r>
      <rPr>
        <sz val="10.5"/>
        <color theme="1"/>
        <rFont val="宋体-简"/>
        <charset val="134"/>
      </rPr>
      <t>装机不变</t>
    </r>
  </si>
  <si>
    <t>case2</t>
  </si>
  <si>
    <t>1倍</t>
  </si>
  <si>
    <t>2倍</t>
  </si>
  <si>
    <t>3倍</t>
  </si>
  <si>
    <t>4倍</t>
  </si>
  <si>
    <t>5倍</t>
  </si>
  <si>
    <t>6倍</t>
  </si>
  <si>
    <t>7倍</t>
  </si>
  <si>
    <t>8倍</t>
  </si>
  <si>
    <t>9倍</t>
  </si>
  <si>
    <t>10倍</t>
  </si>
  <si>
    <t>case3装机不变</t>
  </si>
  <si>
    <t>case4装机不变</t>
  </si>
  <si>
    <r>
      <rPr>
        <sz val="10.5"/>
        <color theme="1"/>
        <rFont val="宋体-简"/>
        <charset val="134"/>
      </rPr>
      <t>总成本</t>
    </r>
    <r>
      <rPr>
        <vertAlign val="subscript"/>
        <sz val="10.5"/>
        <color theme="1"/>
        <rFont val="Calibri"/>
        <charset val="134"/>
      </rPr>
      <t>l</t>
    </r>
    <r>
      <rPr>
        <sz val="10.5"/>
        <color theme="1"/>
        <rFont val="Calibri"/>
        <charset val="134"/>
      </rPr>
      <t>/($/year)</t>
    </r>
  </si>
  <si>
    <r>
      <rPr>
        <sz val="10.5"/>
        <color theme="1"/>
        <rFont val="宋体-简"/>
        <charset val="134"/>
      </rPr>
      <t>投资成本</t>
    </r>
    <r>
      <rPr>
        <sz val="10.5"/>
        <color theme="1"/>
        <rFont val="Calibri"/>
        <charset val="134"/>
      </rPr>
      <t>/ ($/year)</t>
    </r>
  </si>
  <si>
    <r>
      <rPr>
        <sz val="10.5"/>
        <color theme="1"/>
        <rFont val="宋体-简"/>
        <charset val="134"/>
      </rPr>
      <t>运维成本</t>
    </r>
    <r>
      <rPr>
        <sz val="10.5"/>
        <color theme="1"/>
        <rFont val="Calibri"/>
        <charset val="134"/>
      </rPr>
      <t>/ ($/year)</t>
    </r>
  </si>
  <si>
    <r>
      <rPr>
        <sz val="10.5"/>
        <color theme="1"/>
        <rFont val="宋体-简"/>
        <charset val="134"/>
      </rPr>
      <t>燃料成本</t>
    </r>
    <r>
      <rPr>
        <sz val="10.5"/>
        <color theme="1"/>
        <rFont val="Calibri"/>
        <charset val="134"/>
      </rPr>
      <t>/ ($/year)</t>
    </r>
  </si>
  <si>
    <r>
      <rPr>
        <sz val="10.5"/>
        <color theme="1"/>
        <rFont val="宋体-简"/>
        <charset val="134"/>
      </rPr>
      <t>购电成本</t>
    </r>
    <r>
      <rPr>
        <sz val="10.5"/>
        <color theme="1"/>
        <rFont val="Calibri"/>
        <charset val="134"/>
      </rPr>
      <t>/ ($/year)</t>
    </r>
  </si>
  <si>
    <r>
      <rPr>
        <sz val="10.5"/>
        <color theme="1"/>
        <rFont val="宋体-简"/>
        <charset val="134"/>
      </rPr>
      <t>碳排放成本</t>
    </r>
    <r>
      <rPr>
        <sz val="10.5"/>
        <color theme="1"/>
        <rFont val="Calibri"/>
        <charset val="134"/>
      </rPr>
      <t>/ ($/year)</t>
    </r>
  </si>
  <si>
    <t>总成本</t>
  </si>
  <si>
    <t>投资成本</t>
  </si>
  <si>
    <t>运维成本</t>
  </si>
  <si>
    <t>燃料成本</t>
  </si>
  <si>
    <t>购电成本</t>
  </si>
  <si>
    <t>碳排放成本</t>
  </si>
  <si>
    <r>
      <rPr>
        <b/>
        <sz val="10.5"/>
        <color theme="1"/>
        <rFont val="Calibri"/>
        <charset val="134"/>
      </rPr>
      <t>Case2(</t>
    </r>
    <r>
      <rPr>
        <b/>
        <sz val="10.5"/>
        <color theme="1"/>
        <rFont val="宋体-简"/>
        <charset val="134"/>
      </rPr>
      <t>无购电上限</t>
    </r>
    <r>
      <rPr>
        <b/>
        <sz val="10.5"/>
        <color theme="1"/>
        <rFont val="Calibri"/>
        <charset val="134"/>
      </rPr>
      <t>)</t>
    </r>
  </si>
  <si>
    <t>Case3(0MW)</t>
  </si>
  <si>
    <t>a_result_cost</t>
  </si>
  <si>
    <r>
      <rPr>
        <sz val="10.5"/>
        <color theme="1"/>
        <rFont val="宋体-简"/>
        <charset val="134"/>
      </rPr>
      <t>总成本</t>
    </r>
    <r>
      <rPr>
        <vertAlign val="subscript"/>
        <sz val="10.5"/>
        <color theme="1"/>
        <rFont val="Calibri"/>
        <charset val="134"/>
      </rPr>
      <t>l</t>
    </r>
    <r>
      <rPr>
        <sz val="10.5"/>
        <color theme="1"/>
        <rFont val="Calibri"/>
        <charset val="134"/>
      </rPr>
      <t>/(10^6$/year)</t>
    </r>
  </si>
  <si>
    <r>
      <rPr>
        <sz val="10.5"/>
        <color theme="1"/>
        <rFont val="宋体-简"/>
        <charset val="134"/>
      </rPr>
      <t>投资成本</t>
    </r>
    <r>
      <rPr>
        <sz val="10.5"/>
        <color theme="1"/>
        <rFont val="Calibri"/>
        <charset val="134"/>
      </rPr>
      <t>/ (10^6$/year)</t>
    </r>
  </si>
  <si>
    <r>
      <rPr>
        <sz val="10.5"/>
        <color theme="1"/>
        <rFont val="宋体-简"/>
        <charset val="134"/>
      </rPr>
      <t>运维成本</t>
    </r>
    <r>
      <rPr>
        <sz val="10.5"/>
        <color theme="1"/>
        <rFont val="Calibri"/>
        <charset val="134"/>
      </rPr>
      <t>/ (10^6$/year)</t>
    </r>
  </si>
  <si>
    <r>
      <rPr>
        <sz val="10.5"/>
        <color theme="1"/>
        <rFont val="宋体-简"/>
        <charset val="134"/>
      </rPr>
      <t>燃料成本</t>
    </r>
    <r>
      <rPr>
        <sz val="10.5"/>
        <color theme="1"/>
        <rFont val="Calibri"/>
        <charset val="134"/>
      </rPr>
      <t>/ (10^6$/year)</t>
    </r>
  </si>
  <si>
    <r>
      <rPr>
        <sz val="10.5"/>
        <color theme="1"/>
        <rFont val="宋体-简"/>
        <charset val="134"/>
      </rPr>
      <t>购电成本</t>
    </r>
    <r>
      <rPr>
        <sz val="10.5"/>
        <color theme="1"/>
        <rFont val="Calibri"/>
        <charset val="134"/>
      </rPr>
      <t>/ (10^6$/year)</t>
    </r>
  </si>
  <si>
    <r>
      <rPr>
        <sz val="10.5"/>
        <color theme="1"/>
        <rFont val="宋体-简"/>
        <charset val="134"/>
      </rPr>
      <t>碳排放成本</t>
    </r>
    <r>
      <rPr>
        <sz val="10.5"/>
        <color theme="1"/>
        <rFont val="Calibri"/>
        <charset val="134"/>
      </rPr>
      <t>/ (10^6$/year)</t>
    </r>
  </si>
  <si>
    <t>0MW</t>
  </si>
  <si>
    <t>22MW</t>
  </si>
  <si>
    <t>24MW</t>
  </si>
  <si>
    <t>case1</t>
  </si>
  <si>
    <t>碳价100元=14$</t>
  </si>
  <si>
    <t>Case2</t>
  </si>
  <si>
    <t>能较好的应对电价波动</t>
  </si>
  <si>
    <t>case3</t>
  </si>
  <si>
    <t>不同电价，成本不变</t>
  </si>
  <si>
    <t>碳排放</t>
  </si>
  <si>
    <t>可再生能源利用率</t>
  </si>
  <si>
    <t>装机占比</t>
  </si>
  <si>
    <t>发电占比</t>
  </si>
  <si>
    <t>NaN</t>
  </si>
  <si>
    <t>Case3</t>
  </si>
  <si>
    <t>a_result_Techindex</t>
  </si>
  <si>
    <t>18WM</t>
  </si>
  <si>
    <t>不同碳价，碳排放量不变</t>
  </si>
  <si>
    <t>碳价拐点144元=20$</t>
  </si>
  <si>
    <t xml:space="preserve">case1 </t>
  </si>
  <si>
    <t>不同电价，碳排放量不变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</si>
</sst>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_ "/>
    <numFmt numFmtId="178" formatCode="#,##0.00_ "/>
    <numFmt numFmtId="179" formatCode="0.000E+00"/>
    <numFmt numFmtId="180" formatCode="0.000000_ "/>
    <numFmt numFmtId="181" formatCode="0.0%"/>
    <numFmt numFmtId="182" formatCode="0.0_ "/>
    <numFmt numFmtId="183" formatCode="0_ "/>
    <numFmt numFmtId="184" formatCode="0.000_ "/>
    <numFmt numFmtId="185" formatCode="#,##0.000;\-#,##0.000"/>
  </numFmts>
  <fonts count="39">
    <font>
      <sz val="11"/>
      <color theme="1"/>
      <name val="宋体"/>
      <charset val="134"/>
      <scheme val="minor"/>
    </font>
    <font>
      <sz val="10.5"/>
      <color theme="1"/>
      <name val="宋体-简"/>
      <charset val="134"/>
    </font>
    <font>
      <sz val="10.5"/>
      <color theme="1"/>
      <name val="Calibri"/>
      <charset val="134"/>
    </font>
    <font>
      <sz val="11"/>
      <color rgb="FFC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sz val="10.5"/>
      <color theme="1"/>
      <name val="宋体"/>
      <charset val="134"/>
      <scheme val="minor"/>
    </font>
    <font>
      <b/>
      <sz val="10.5"/>
      <color theme="1"/>
      <name val="Calibri"/>
      <charset val="134"/>
    </font>
    <font>
      <sz val="10.5"/>
      <color rgb="FFC00000"/>
      <name val="Calibri"/>
      <charset val="134"/>
    </font>
    <font>
      <sz val="10.5"/>
      <color rgb="FFC00000"/>
      <name val="宋体"/>
      <charset val="134"/>
      <scheme val="minor"/>
    </font>
    <font>
      <b/>
      <sz val="11"/>
      <color rgb="FFC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.5"/>
      <color theme="1"/>
      <name val="宋体"/>
      <charset val="134"/>
    </font>
    <font>
      <sz val="10.5"/>
      <color rgb="FFD93025"/>
      <name val="Arial"/>
      <charset val="134"/>
    </font>
    <font>
      <sz val="12"/>
      <color rgb="FF191919"/>
      <name val="宋体"/>
      <charset val="134"/>
      <scheme val="minor"/>
    </font>
    <font>
      <sz val="10.5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vertAlign val="superscript"/>
      <sz val="10.5"/>
      <color theme="1"/>
      <name val="Calibri"/>
      <charset val="134"/>
    </font>
    <font>
      <sz val="10.5"/>
      <color rgb="FF474747"/>
      <name val="Arial"/>
      <charset val="134"/>
    </font>
    <font>
      <vertAlign val="subscript"/>
      <sz val="10.5"/>
      <color theme="1"/>
      <name val="Calibri"/>
      <charset val="134"/>
    </font>
    <font>
      <b/>
      <sz val="10.5"/>
      <color theme="1"/>
      <name val="宋体-简"/>
      <charset val="134"/>
    </font>
  </fonts>
  <fills count="46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C9E4B4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6" borderId="9" applyNumberFormat="0" applyAlignment="0" applyProtection="0">
      <alignment vertical="center"/>
    </xf>
    <xf numFmtId="0" fontId="25" fillId="17" borderId="10" applyNumberFormat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27" fillId="18" borderId="11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</cellStyleXfs>
  <cellXfs count="1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 vertical="top" wrapText="1"/>
    </xf>
    <xf numFmtId="176" fontId="3" fillId="0" borderId="0" xfId="0" applyNumberFormat="1" applyFont="1" applyBorder="1">
      <alignment vertical="center"/>
    </xf>
    <xf numFmtId="177" fontId="2" fillId="0" borderId="0" xfId="0" applyNumberFormat="1" applyFont="1" applyBorder="1" applyAlignment="1">
      <alignment horizontal="center" vertical="center" wrapText="1"/>
    </xf>
    <xf numFmtId="177" fontId="2" fillId="0" borderId="0" xfId="0" applyNumberFormat="1" applyFont="1" applyBorder="1" applyAlignment="1">
      <alignment horizontal="center" vertical="top" wrapText="1"/>
    </xf>
    <xf numFmtId="177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1" fillId="0" borderId="0" xfId="0" applyFont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10" fontId="0" fillId="0" borderId="0" xfId="0" applyNumberFormat="1">
      <alignment vertical="center"/>
    </xf>
    <xf numFmtId="0" fontId="0" fillId="0" borderId="0" xfId="0" applyNumberFormat="1">
      <alignment vertical="center"/>
    </xf>
    <xf numFmtId="177" fontId="3" fillId="0" borderId="0" xfId="0" applyNumberFormat="1" applyFont="1" applyBorder="1">
      <alignment vertical="center"/>
    </xf>
    <xf numFmtId="0" fontId="5" fillId="0" borderId="0" xfId="0" applyFont="1" applyAlignment="1"/>
    <xf numFmtId="0" fontId="0" fillId="0" borderId="0" xfId="0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NumberFormat="1" applyFill="1" applyBorder="1">
      <alignment vertical="center"/>
    </xf>
    <xf numFmtId="0" fontId="2" fillId="0" borderId="0" xfId="0" applyFont="1" applyFill="1" applyBorder="1" applyAlignment="1">
      <alignment horizontal="center" vertical="top" wrapText="1"/>
    </xf>
    <xf numFmtId="0" fontId="2" fillId="0" borderId="0" xfId="0" applyNumberFormat="1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right" vertical="center"/>
    </xf>
    <xf numFmtId="0" fontId="6" fillId="0" borderId="0" xfId="0" applyNumberFormat="1" applyFont="1" applyFill="1" applyBorder="1" applyAlignment="1">
      <alignment horizontal="center" vertical="top" wrapText="1"/>
    </xf>
    <xf numFmtId="0" fontId="6" fillId="0" borderId="0" xfId="0" applyNumberFormat="1" applyFont="1" applyFill="1" applyBorder="1" applyAlignment="1">
      <alignment horizontal="center" vertical="center" wrapText="1"/>
    </xf>
    <xf numFmtId="11" fontId="0" fillId="0" borderId="0" xfId="0" applyNumberFormat="1">
      <alignment vertical="center"/>
    </xf>
    <xf numFmtId="178" fontId="0" fillId="0" borderId="0" xfId="0" applyNumberFormat="1">
      <alignment vertical="center"/>
    </xf>
    <xf numFmtId="11" fontId="7" fillId="0" borderId="0" xfId="0" applyNumberFormat="1" applyFont="1" applyBorder="1" applyAlignment="1">
      <alignment horizontal="center" vertical="top" wrapText="1"/>
    </xf>
    <xf numFmtId="11" fontId="3" fillId="0" borderId="0" xfId="0" applyNumberFormat="1" applyFont="1" applyFill="1" applyBorder="1">
      <alignment vertical="center"/>
    </xf>
    <xf numFmtId="0" fontId="7" fillId="0" borderId="0" xfId="0" applyFont="1" applyBorder="1" applyAlignment="1">
      <alignment horizontal="center" vertical="top" wrapText="1"/>
    </xf>
    <xf numFmtId="11" fontId="3" fillId="3" borderId="0" xfId="0" applyNumberFormat="1" applyFont="1" applyFill="1" applyBorder="1">
      <alignment vertical="center"/>
    </xf>
    <xf numFmtId="11" fontId="0" fillId="0" borderId="0" xfId="0" applyNumberFormat="1" applyFill="1" applyBorder="1">
      <alignment vertical="center"/>
    </xf>
    <xf numFmtId="11" fontId="2" fillId="0" borderId="0" xfId="0" applyNumberFormat="1" applyFont="1" applyFill="1" applyBorder="1" applyAlignment="1">
      <alignment horizontal="right" vertical="top" wrapText="1"/>
    </xf>
    <xf numFmtId="11" fontId="8" fillId="0" borderId="0" xfId="0" applyNumberFormat="1" applyFont="1" applyFill="1" applyBorder="1" applyAlignment="1">
      <alignment horizontal="right" vertical="top" wrapText="1"/>
    </xf>
    <xf numFmtId="0" fontId="0" fillId="6" borderId="0" xfId="0" applyFill="1" applyBorder="1">
      <alignment vertical="center"/>
    </xf>
    <xf numFmtId="0" fontId="0" fillId="2" borderId="0" xfId="0" applyFill="1" applyAlignment="1">
      <alignment vertical="center"/>
    </xf>
    <xf numFmtId="179" fontId="0" fillId="0" borderId="0" xfId="0" applyNumberFormat="1" applyFill="1" applyBorder="1">
      <alignment vertical="center"/>
    </xf>
    <xf numFmtId="180" fontId="0" fillId="0" borderId="0" xfId="0" applyNumberFormat="1">
      <alignment vertical="center"/>
    </xf>
    <xf numFmtId="11" fontId="2" fillId="0" borderId="0" xfId="0" applyNumberFormat="1" applyFont="1" applyFill="1" applyBorder="1" applyAlignment="1">
      <alignment horizontal="right" vertical="center" wrapText="1"/>
    </xf>
    <xf numFmtId="177" fontId="0" fillId="0" borderId="0" xfId="0" applyNumberFormat="1" applyFill="1" applyBorder="1">
      <alignment vertical="center"/>
    </xf>
    <xf numFmtId="177" fontId="0" fillId="0" borderId="0" xfId="0" applyNumberFormat="1">
      <alignment vertical="center"/>
    </xf>
    <xf numFmtId="0" fontId="2" fillId="0" borderId="0" xfId="0" applyFont="1" applyFill="1" applyBorder="1" applyAlignment="1">
      <alignment horizontal="right" vertical="top" wrapText="1"/>
    </xf>
    <xf numFmtId="177" fontId="2" fillId="0" borderId="0" xfId="0" applyNumberFormat="1" applyFont="1" applyFill="1" applyBorder="1" applyAlignment="1">
      <alignment horizontal="right" vertical="top" wrapText="1"/>
    </xf>
    <xf numFmtId="177" fontId="2" fillId="0" borderId="0" xfId="0" applyNumberFormat="1" applyFont="1" applyAlignment="1">
      <alignment horizontal="right" vertical="top" wrapText="1"/>
    </xf>
    <xf numFmtId="0" fontId="2" fillId="0" borderId="0" xfId="0" applyFont="1" applyAlignment="1">
      <alignment horizontal="right" vertical="top" wrapText="1"/>
    </xf>
    <xf numFmtId="177" fontId="0" fillId="0" borderId="0" xfId="0" applyNumberFormat="1" applyFill="1">
      <alignment vertical="center"/>
    </xf>
    <xf numFmtId="181" fontId="0" fillId="0" borderId="0" xfId="0" applyNumberFormat="1" applyFill="1">
      <alignment vertical="center"/>
    </xf>
    <xf numFmtId="177" fontId="2" fillId="0" borderId="0" xfId="0" applyNumberFormat="1" applyFont="1" applyFill="1" applyAlignment="1">
      <alignment horizontal="right" vertical="top" wrapText="1"/>
    </xf>
    <xf numFmtId="178" fontId="4" fillId="0" borderId="0" xfId="0" applyNumberFormat="1" applyFont="1" applyFill="1">
      <alignment vertical="center"/>
    </xf>
    <xf numFmtId="0" fontId="1" fillId="0" borderId="0" xfId="0" applyFont="1" applyFill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0" xfId="0" applyNumberFormat="1" applyFont="1" applyFill="1" applyAlignment="1">
      <alignment horizontal="center" vertical="top" wrapText="1"/>
    </xf>
    <xf numFmtId="0" fontId="5" fillId="0" borderId="0" xfId="0" applyFont="1" applyBorder="1" applyAlignment="1"/>
    <xf numFmtId="0" fontId="6" fillId="0" borderId="0" xfId="0" applyFont="1" applyBorder="1" applyAlignment="1">
      <alignment horizontal="center" vertical="top" wrapText="1"/>
    </xf>
    <xf numFmtId="178" fontId="0" fillId="0" borderId="0" xfId="0" applyNumberFormat="1" applyFill="1" applyBorder="1">
      <alignment vertical="center"/>
    </xf>
    <xf numFmtId="182" fontId="0" fillId="0" borderId="0" xfId="0" applyNumberFormat="1">
      <alignment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top" wrapText="1"/>
    </xf>
    <xf numFmtId="177" fontId="9" fillId="0" borderId="0" xfId="0" applyNumberFormat="1" applyFont="1" applyBorder="1" applyAlignment="1">
      <alignment horizontal="center" vertical="top" wrapText="1"/>
    </xf>
    <xf numFmtId="177" fontId="9" fillId="0" borderId="0" xfId="0" applyNumberFormat="1" applyFont="1" applyFill="1" applyBorder="1" applyAlignment="1">
      <alignment horizontal="center" vertical="top" wrapText="1"/>
    </xf>
    <xf numFmtId="177" fontId="3" fillId="0" borderId="0" xfId="0" applyNumberFormat="1" applyFont="1" applyFill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177" fontId="9" fillId="3" borderId="0" xfId="0" applyNumberFormat="1" applyFont="1" applyFill="1" applyBorder="1" applyAlignment="1">
      <alignment horizontal="center" vertical="top" wrapText="1"/>
    </xf>
    <xf numFmtId="177" fontId="6" fillId="0" borderId="0" xfId="0" applyNumberFormat="1" applyFont="1" applyBorder="1" applyAlignment="1">
      <alignment horizontal="center" vertical="top" wrapText="1"/>
    </xf>
    <xf numFmtId="177" fontId="4" fillId="0" borderId="0" xfId="0" applyNumberFormat="1" applyFont="1" applyFill="1" applyBorder="1" applyAlignment="1">
      <alignment horizontal="center" vertical="center"/>
    </xf>
    <xf numFmtId="177" fontId="6" fillId="0" borderId="0" xfId="0" applyNumberFormat="1" applyFont="1" applyFill="1" applyBorder="1" applyAlignment="1">
      <alignment horizontal="center" vertical="top" wrapText="1"/>
    </xf>
    <xf numFmtId="177" fontId="1" fillId="0" borderId="0" xfId="0" applyNumberFormat="1" applyFont="1" applyFill="1" applyBorder="1" applyAlignment="1">
      <alignment horizontal="center" vertical="top" wrapText="1"/>
    </xf>
    <xf numFmtId="183" fontId="9" fillId="0" borderId="0" xfId="0" applyNumberFormat="1" applyFont="1" applyFill="1" applyBorder="1" applyAlignment="1">
      <alignment horizontal="center" vertical="top" wrapText="1"/>
    </xf>
    <xf numFmtId="183" fontId="3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top" wrapText="1"/>
    </xf>
    <xf numFmtId="183" fontId="10" fillId="0" borderId="0" xfId="0" applyNumberFormat="1" applyFont="1" applyFill="1" applyBorder="1" applyAlignment="1">
      <alignment horizontal="center" vertical="center"/>
    </xf>
    <xf numFmtId="183" fontId="6" fillId="0" borderId="0" xfId="0" applyNumberFormat="1" applyFont="1" applyFill="1" applyBorder="1" applyAlignment="1">
      <alignment horizontal="center" vertical="top" wrapText="1"/>
    </xf>
    <xf numFmtId="177" fontId="3" fillId="7" borderId="0" xfId="0" applyNumberFormat="1" applyFont="1" applyFill="1" applyBorder="1" applyAlignment="1">
      <alignment horizontal="center" vertical="center"/>
    </xf>
    <xf numFmtId="177" fontId="3" fillId="8" borderId="0" xfId="0" applyNumberFormat="1" applyFont="1" applyFill="1" applyBorder="1" applyAlignment="1">
      <alignment horizontal="center" vertical="center"/>
    </xf>
    <xf numFmtId="177" fontId="9" fillId="7" borderId="0" xfId="0" applyNumberFormat="1" applyFont="1" applyFill="1" applyBorder="1" applyAlignment="1">
      <alignment horizontal="center" vertical="top" wrapText="1"/>
    </xf>
    <xf numFmtId="177" fontId="3" fillId="9" borderId="0" xfId="0" applyNumberFormat="1" applyFont="1" applyFill="1" applyBorder="1" applyAlignment="1">
      <alignment horizontal="center" vertical="center"/>
    </xf>
    <xf numFmtId="177" fontId="9" fillId="9" borderId="0" xfId="0" applyNumberFormat="1" applyFont="1" applyFill="1" applyBorder="1" applyAlignment="1">
      <alignment horizontal="center" vertical="top" wrapText="1"/>
    </xf>
    <xf numFmtId="177" fontId="0" fillId="9" borderId="0" xfId="0" applyNumberFormat="1" applyFill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4" fillId="0" borderId="0" xfId="0" applyNumberFormat="1" applyFont="1" applyBorder="1">
      <alignment vertical="center"/>
    </xf>
    <xf numFmtId="0" fontId="0" fillId="10" borderId="0" xfId="0" applyFill="1">
      <alignment vertical="center"/>
    </xf>
    <xf numFmtId="0" fontId="2" fillId="11" borderId="0" xfId="0" applyFont="1" applyFill="1" applyAlignment="1">
      <alignment horizontal="center" vertical="top" wrapText="1"/>
    </xf>
    <xf numFmtId="9" fontId="2" fillId="8" borderId="0" xfId="0" applyNumberFormat="1" applyFont="1" applyFill="1" applyAlignment="1">
      <alignment horizontal="center" vertical="top" wrapText="1"/>
    </xf>
    <xf numFmtId="0" fontId="2" fillId="8" borderId="0" xfId="0" applyFont="1" applyFill="1" applyAlignment="1">
      <alignment horizontal="center" vertical="top" wrapText="1"/>
    </xf>
    <xf numFmtId="0" fontId="2" fillId="12" borderId="0" xfId="0" applyFont="1" applyFill="1" applyAlignment="1">
      <alignment horizontal="center" vertical="top" wrapText="1"/>
    </xf>
    <xf numFmtId="9" fontId="2" fillId="12" borderId="0" xfId="0" applyNumberFormat="1" applyFont="1" applyFill="1" applyAlignment="1">
      <alignment horizontal="center" vertical="top" wrapText="1"/>
    </xf>
    <xf numFmtId="0" fontId="2" fillId="6" borderId="0" xfId="0" applyFont="1" applyFill="1" applyAlignment="1">
      <alignment horizontal="center" vertical="top" wrapText="1"/>
    </xf>
    <xf numFmtId="9" fontId="2" fillId="6" borderId="0" xfId="0" applyNumberFormat="1" applyFont="1" applyFill="1" applyAlignment="1">
      <alignment horizontal="center" vertical="top" wrapText="1"/>
    </xf>
    <xf numFmtId="0" fontId="2" fillId="0" borderId="0" xfId="0" applyFont="1" applyFill="1" applyAlignment="1">
      <alignment horizontal="center" vertical="top" wrapText="1"/>
    </xf>
    <xf numFmtId="9" fontId="2" fillId="0" borderId="0" xfId="0" applyNumberFormat="1" applyFont="1" applyFill="1" applyAlignment="1">
      <alignment horizontal="center" vertical="top" wrapText="1"/>
    </xf>
    <xf numFmtId="9" fontId="2" fillId="13" borderId="0" xfId="0" applyNumberFormat="1" applyFont="1" applyFill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 wrapText="1"/>
    </xf>
    <xf numFmtId="9" fontId="2" fillId="6" borderId="1" xfId="0" applyNumberFormat="1" applyFont="1" applyFill="1" applyBorder="1" applyAlignment="1">
      <alignment horizontal="center" vertical="top" wrapText="1"/>
    </xf>
    <xf numFmtId="0" fontId="7" fillId="0" borderId="0" xfId="0" applyFont="1" applyAlignment="1">
      <alignment horizontal="justify" vertical="center"/>
    </xf>
    <xf numFmtId="0" fontId="0" fillId="9" borderId="0" xfId="0" applyFill="1" applyAlignment="1">
      <alignment horizontal="left" vertical="center"/>
    </xf>
    <xf numFmtId="0" fontId="0" fillId="8" borderId="0" xfId="0" applyFill="1">
      <alignment vertical="center"/>
    </xf>
    <xf numFmtId="0" fontId="11" fillId="13" borderId="0" xfId="6" applyFill="1">
      <alignment vertical="center"/>
    </xf>
    <xf numFmtId="0" fontId="0" fillId="0" borderId="0" xfId="0" applyFill="1" applyAlignment="1">
      <alignment vertical="center"/>
    </xf>
    <xf numFmtId="0" fontId="2" fillId="0" borderId="2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2" fillId="13" borderId="0" xfId="0" applyFont="1" applyFill="1" applyAlignment="1">
      <alignment horizontal="center" vertical="top" wrapText="1"/>
    </xf>
    <xf numFmtId="177" fontId="2" fillId="14" borderId="0" xfId="0" applyNumberFormat="1" applyFont="1" applyFill="1" applyAlignment="1">
      <alignment horizontal="center" vertical="top" wrapText="1"/>
    </xf>
    <xf numFmtId="0" fontId="2" fillId="9" borderId="0" xfId="0" applyFont="1" applyFill="1" applyAlignment="1">
      <alignment horizontal="center" vertical="top" wrapText="1"/>
    </xf>
    <xf numFmtId="0" fontId="2" fillId="7" borderId="0" xfId="0" applyFont="1" applyFill="1" applyAlignment="1">
      <alignment horizontal="center" vertical="top" wrapText="1"/>
    </xf>
    <xf numFmtId="0" fontId="2" fillId="9" borderId="1" xfId="0" applyFont="1" applyFill="1" applyBorder="1" applyAlignment="1">
      <alignment horizontal="center" vertical="top" wrapText="1"/>
    </xf>
    <xf numFmtId="0" fontId="0" fillId="11" borderId="0" xfId="0" applyFill="1" applyAlignment="1">
      <alignment horizontal="left" vertical="center"/>
    </xf>
    <xf numFmtId="0" fontId="12" fillId="11" borderId="0" xfId="6" applyFont="1" applyFill="1" applyAlignment="1">
      <alignment horizontal="center" vertical="center"/>
    </xf>
    <xf numFmtId="0" fontId="0" fillId="7" borderId="0" xfId="0" applyFill="1" applyAlignment="1">
      <alignment vertical="center"/>
    </xf>
    <xf numFmtId="0" fontId="12" fillId="0" borderId="0" xfId="6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1" fillId="0" borderId="0" xfId="6" applyFill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84" fontId="2" fillId="0" borderId="0" xfId="0" applyNumberFormat="1" applyFont="1" applyFill="1" applyAlignment="1">
      <alignment horizontal="center" vertical="top" wrapText="1"/>
    </xf>
    <xf numFmtId="184" fontId="2" fillId="0" borderId="1" xfId="0" applyNumberFormat="1" applyFont="1" applyFill="1" applyBorder="1" applyAlignment="1">
      <alignment horizontal="center" vertical="top" wrapText="1"/>
    </xf>
    <xf numFmtId="0" fontId="15" fillId="0" borderId="0" xfId="0" applyFont="1">
      <alignment vertical="center"/>
    </xf>
    <xf numFmtId="0" fontId="6" fillId="0" borderId="4" xfId="0" applyFont="1" applyFill="1" applyBorder="1" applyAlignment="1">
      <alignment horizontal="center" vertical="top" wrapText="1"/>
    </xf>
    <xf numFmtId="0" fontId="6" fillId="0" borderId="0" xfId="0" applyFont="1" applyFill="1" applyAlignment="1">
      <alignment horizontal="center" vertical="top" wrapText="1"/>
    </xf>
    <xf numFmtId="0" fontId="6" fillId="11" borderId="0" xfId="0" applyFont="1" applyFill="1" applyAlignment="1">
      <alignment horizontal="center" vertical="top" wrapText="1"/>
    </xf>
    <xf numFmtId="185" fontId="6" fillId="0" borderId="0" xfId="0" applyNumberFormat="1" applyFont="1" applyFill="1" applyAlignment="1">
      <alignment horizontal="center" vertical="top" wrapText="1"/>
    </xf>
    <xf numFmtId="0" fontId="16" fillId="0" borderId="0" xfId="0" applyFont="1" applyFill="1" applyAlignment="1">
      <alignment horizontal="center" vertical="top" wrapText="1"/>
    </xf>
    <xf numFmtId="0" fontId="6" fillId="4" borderId="0" xfId="0" applyFont="1" applyFill="1" applyAlignment="1">
      <alignment horizontal="center" vertical="top" wrapText="1"/>
    </xf>
    <xf numFmtId="0" fontId="6" fillId="0" borderId="5" xfId="0" applyFont="1" applyFill="1" applyBorder="1" applyAlignment="1">
      <alignment horizontal="center" vertical="top" wrapText="1"/>
    </xf>
    <xf numFmtId="185" fontId="6" fillId="0" borderId="5" xfId="0" applyNumberFormat="1" applyFont="1" applyFill="1" applyBorder="1" applyAlignment="1">
      <alignment horizontal="center" vertical="top" wrapText="1"/>
    </xf>
    <xf numFmtId="0" fontId="16" fillId="0" borderId="0" xfId="0" applyFont="1" applyAlignment="1">
      <alignment horizontal="center" vertical="center"/>
    </xf>
    <xf numFmtId="0" fontId="12" fillId="0" borderId="0" xfId="6" applyFont="1">
      <alignment vertical="center"/>
    </xf>
    <xf numFmtId="0" fontId="12" fillId="0" borderId="0" xfId="6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4" borderId="0" xfId="0" applyFill="1">
      <alignment vertical="center"/>
    </xf>
    <xf numFmtId="0" fontId="0" fillId="13" borderId="0" xfId="0" applyFill="1">
      <alignment vertical="center"/>
    </xf>
    <xf numFmtId="0" fontId="17" fillId="0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NULL" TargetMode="External"/><Relationship Id="rId8" Type="http://schemas.openxmlformats.org/officeDocument/2006/relationships/image" Target="../media/image11.png"/><Relationship Id="rId7" Type="http://schemas.openxmlformats.org/officeDocument/2006/relationships/image" Target="../media/image10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0" Type="http://schemas.openxmlformats.org/officeDocument/2006/relationships/image" Target="../media/image12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36830</xdr:colOff>
      <xdr:row>11</xdr:row>
      <xdr:rowOff>299720</xdr:rowOff>
    </xdr:from>
    <xdr:to>
      <xdr:col>5</xdr:col>
      <xdr:colOff>215265</xdr:colOff>
      <xdr:row>15</xdr:row>
      <xdr:rowOff>170180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6830" y="2649220"/>
          <a:ext cx="6773545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32385</xdr:colOff>
      <xdr:row>18</xdr:row>
      <xdr:rowOff>44450</xdr:rowOff>
    </xdr:from>
    <xdr:to>
      <xdr:col>6</xdr:col>
      <xdr:colOff>24130</xdr:colOff>
      <xdr:row>32</xdr:row>
      <xdr:rowOff>23495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385" y="3978910"/>
          <a:ext cx="7196455" cy="29660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608330</xdr:colOff>
      <xdr:row>18</xdr:row>
      <xdr:rowOff>13970</xdr:rowOff>
    </xdr:from>
    <xdr:to>
      <xdr:col>20</xdr:col>
      <xdr:colOff>271780</xdr:colOff>
      <xdr:row>37</xdr:row>
      <xdr:rowOff>139065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813040" y="3948430"/>
          <a:ext cx="8197850" cy="41789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15875</xdr:colOff>
      <xdr:row>18</xdr:row>
      <xdr:rowOff>210185</xdr:rowOff>
    </xdr:from>
    <xdr:to>
      <xdr:col>3</xdr:col>
      <xdr:colOff>633730</xdr:colOff>
      <xdr:row>33</xdr:row>
      <xdr:rowOff>150495</xdr:rowOff>
    </xdr:to>
    <xdr:pic>
      <xdr:nvPicPr>
        <xdr:cNvPr id="8" name="图片 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30985" y="4230370"/>
          <a:ext cx="4024630" cy="31407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1532890</xdr:colOff>
      <xdr:row>19</xdr:row>
      <xdr:rowOff>22860</xdr:rowOff>
    </xdr:from>
    <xdr:to>
      <xdr:col>8</xdr:col>
      <xdr:colOff>0</xdr:colOff>
      <xdr:row>33</xdr:row>
      <xdr:rowOff>67310</xdr:rowOff>
    </xdr:to>
    <xdr:pic>
      <xdr:nvPicPr>
        <xdr:cNvPr id="9" name="图片 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454775" y="4256405"/>
          <a:ext cx="4566285" cy="30314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13335</xdr:colOff>
      <xdr:row>34</xdr:row>
      <xdr:rowOff>134620</xdr:rowOff>
    </xdr:from>
    <xdr:to>
      <xdr:col>4</xdr:col>
      <xdr:colOff>1021715</xdr:colOff>
      <xdr:row>36</xdr:row>
      <xdr:rowOff>43815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28445" y="7568565"/>
          <a:ext cx="5949315" cy="338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1530985</xdr:colOff>
      <xdr:row>36</xdr:row>
      <xdr:rowOff>93980</xdr:rowOff>
    </xdr:from>
    <xdr:to>
      <xdr:col>9</xdr:col>
      <xdr:colOff>391160</xdr:colOff>
      <xdr:row>38</xdr:row>
      <xdr:rowOff>166370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52870" y="7957185"/>
          <a:ext cx="6150610" cy="499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13970</xdr:colOff>
      <xdr:row>18</xdr:row>
      <xdr:rowOff>211455</xdr:rowOff>
    </xdr:from>
    <xdr:to>
      <xdr:col>14</xdr:col>
      <xdr:colOff>728345</xdr:colOff>
      <xdr:row>29</xdr:row>
      <xdr:rowOff>34925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485495" y="4231640"/>
          <a:ext cx="4158615" cy="2170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43</xdr:row>
      <xdr:rowOff>26035</xdr:rowOff>
    </xdr:from>
    <xdr:to>
      <xdr:col>5</xdr:col>
      <xdr:colOff>128905</xdr:colOff>
      <xdr:row>59</xdr:row>
      <xdr:rowOff>117475</xdr:rowOff>
    </xdr:to>
    <xdr:pic>
      <xdr:nvPicPr>
        <xdr:cNvPr id="2" name="图片 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15110" y="9382760"/>
          <a:ext cx="6604000" cy="3505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2540</xdr:colOff>
      <xdr:row>66</xdr:row>
      <xdr:rowOff>198755</xdr:rowOff>
    </xdr:from>
    <xdr:to>
      <xdr:col>3</xdr:col>
      <xdr:colOff>1520190</xdr:colOff>
      <xdr:row>85</xdr:row>
      <xdr:rowOff>24765</xdr:rowOff>
    </xdr:to>
    <xdr:pic>
      <xdr:nvPicPr>
        <xdr:cNvPr id="5" name="图片 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17650" y="14462760"/>
          <a:ext cx="4924425" cy="3879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10</xdr:col>
      <xdr:colOff>0</xdr:colOff>
      <xdr:row>35</xdr:row>
      <xdr:rowOff>0</xdr:rowOff>
    </xdr:from>
    <xdr:to>
      <xdr:col>15</xdr:col>
      <xdr:colOff>432435</xdr:colOff>
      <xdr:row>38</xdr:row>
      <xdr:rowOff>85725</xdr:rowOff>
    </xdr:to>
    <xdr:pic>
      <xdr:nvPicPr>
        <xdr:cNvPr id="3" name="图片 5"/>
        <xdr:cNvPicPr>
          <a:picLocks noChangeAspect="1"/>
        </xdr:cNvPicPr>
      </xdr:nvPicPr>
      <xdr:blipFill>
        <a:blip r:embed="rId8" r:link="rId9"/>
        <a:stretch>
          <a:fillRect/>
        </a:stretch>
      </xdr:blipFill>
      <xdr:spPr>
        <a:xfrm>
          <a:off x="13471525" y="7649845"/>
          <a:ext cx="4892040" cy="725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10</xdr:col>
      <xdr:colOff>7620</xdr:colOff>
      <xdr:row>38</xdr:row>
      <xdr:rowOff>144780</xdr:rowOff>
    </xdr:from>
    <xdr:to>
      <xdr:col>15</xdr:col>
      <xdr:colOff>435610</xdr:colOff>
      <xdr:row>40</xdr:row>
      <xdr:rowOff>130810</xdr:rowOff>
    </xdr:to>
    <xdr:pic>
      <xdr:nvPicPr>
        <xdr:cNvPr id="4" name="图片 6"/>
        <xdr:cNvPicPr>
          <a:picLocks noChangeAspect="1"/>
        </xdr:cNvPicPr>
      </xdr:nvPicPr>
      <xdr:blipFill>
        <a:blip r:embed="rId10" r:link="rId9"/>
        <a:stretch>
          <a:fillRect/>
        </a:stretch>
      </xdr:blipFill>
      <xdr:spPr>
        <a:xfrm>
          <a:off x="13479145" y="8434705"/>
          <a:ext cx="4887595" cy="4127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118745</xdr:colOff>
      <xdr:row>14</xdr:row>
      <xdr:rowOff>63500</xdr:rowOff>
    </xdr:from>
    <xdr:to>
      <xdr:col>6</xdr:col>
      <xdr:colOff>571500</xdr:colOff>
      <xdr:row>29</xdr:row>
      <xdr:rowOff>77470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8745" y="3060065"/>
          <a:ext cx="4030345" cy="32143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1270</xdr:colOff>
      <xdr:row>0</xdr:row>
      <xdr:rowOff>12700</xdr:rowOff>
    </xdr:from>
    <xdr:to>
      <xdr:col>6</xdr:col>
      <xdr:colOff>17780</xdr:colOff>
      <xdr:row>1</xdr:row>
      <xdr:rowOff>127635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70" y="12700"/>
          <a:ext cx="3594100" cy="3282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le.aiit.org.cn/static/elefile/99308281706007471872401734071331.pdf" TargetMode="External"/><Relationship Id="rId2" Type="http://schemas.openxmlformats.org/officeDocument/2006/relationships/hyperlink" Target="https://www.drbt.gov.cn/duerbote/yzdrbtp/202308/309547/files/2%E3%80%81%E5%9B%BD%E7%BD%91%E9%BB%91%E9%BE%99%E6%B1%9F%E7%9C%81%E7%94%B5%E5%8A%9B%E6%9C%89%E9%99%90%E5%85%AC%E5%8F%B8%E5%B7%A5%E5%95%86%E4%B8%9A%E4%BB%A3%E7%90%86%E8%B4%AD%E7%94%B5%E7%94%B5%E4%BB%B7%E8%A1%A8.pdf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hyperlink" Target="https://www.irena.org/-/media/Files/IRENA/Agency/Publication/2017/Oct/IRENA_Electricity_Storage_Costs_2017.pdf" TargetMode="External"/><Relationship Id="rId5" Type="http://schemas.openxmlformats.org/officeDocument/2006/relationships/hyperlink" Target="https://www.sciencedirect.com/science/article/pii/S030626191932077X" TargetMode="External"/><Relationship Id="rId4" Type="http://schemas.openxmlformats.org/officeDocument/2006/relationships/hyperlink" Target="https://www.mdpi.com/1996-1073/13/13/3307" TargetMode="External"/><Relationship Id="rId3" Type="http://schemas.openxmlformats.org/officeDocument/2006/relationships/hyperlink" Target="https://www.sciencedirect.com/science/article/pii/S0360544223031985" TargetMode="External"/><Relationship Id="rId2" Type="http://schemas.openxmlformats.org/officeDocument/2006/relationships/hyperlink" Target="https://www.nrel.gov/docs/fy25osti/91775.pdf" TargetMode="Externa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rehva.eu/rehva-journal/chapter/gas-driven-absorption-heat-pumps-in-domestic-heating" TargetMode="Externa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48"/>
  <sheetViews>
    <sheetView zoomScale="93" zoomScaleNormal="93" workbookViewId="0">
      <selection activeCell="F8" sqref="F8"/>
    </sheetView>
  </sheetViews>
  <sheetFormatPr defaultColWidth="9.23076923076923" defaultRowHeight="16.8"/>
  <cols>
    <col min="1" max="1" width="23.3942307692308" customWidth="1"/>
    <col min="2" max="2" width="26.2788461538462" customWidth="1"/>
    <col min="3" max="3" width="31.7307692307692" customWidth="1"/>
    <col min="23" max="23" width="12.0096153846154" customWidth="1"/>
    <col min="24" max="24" width="11.8173076923077" customWidth="1"/>
    <col min="26" max="26" width="13.4326923076923" customWidth="1"/>
    <col min="27" max="27" width="11.5384615384615" customWidth="1"/>
    <col min="28" max="28" width="12.2211538461538" customWidth="1"/>
  </cols>
  <sheetData>
    <row r="1" ht="17" customHeight="1" spans="1:30">
      <c r="A1" s="128" t="s">
        <v>0</v>
      </c>
      <c r="B1" s="128" t="s">
        <v>1</v>
      </c>
      <c r="C1" s="128" t="s">
        <v>2</v>
      </c>
      <c r="W1" s="129" t="s">
        <v>3</v>
      </c>
      <c r="X1" s="130">
        <v>0.5608</v>
      </c>
      <c r="Z1" s="18" t="s">
        <v>4</v>
      </c>
      <c r="AA1" s="140">
        <v>0.2928</v>
      </c>
      <c r="AB1" t="s">
        <v>5</v>
      </c>
      <c r="AC1">
        <v>1</v>
      </c>
      <c r="AD1" s="134">
        <v>0.2928</v>
      </c>
    </row>
    <row r="2" spans="1:30">
      <c r="A2" s="129" t="s">
        <v>3</v>
      </c>
      <c r="B2" s="130">
        <v>0.5608</v>
      </c>
      <c r="C2" s="131">
        <f t="shared" ref="C2:C11" si="0">B2/6.4</f>
        <v>0.087625</v>
      </c>
      <c r="W2" s="129" t="s">
        <v>6</v>
      </c>
      <c r="X2" s="132">
        <v>0.80199</v>
      </c>
      <c r="Z2" s="18" t="s">
        <v>3</v>
      </c>
      <c r="AA2" s="141">
        <v>0.5608</v>
      </c>
      <c r="AC2">
        <v>2</v>
      </c>
      <c r="AD2" s="134">
        <v>0.2928</v>
      </c>
    </row>
    <row r="3" spans="1:30">
      <c r="A3" s="129" t="s">
        <v>6</v>
      </c>
      <c r="B3" s="132">
        <v>0.80199</v>
      </c>
      <c r="C3" s="131">
        <f t="shared" si="0"/>
        <v>0.1253109375</v>
      </c>
      <c r="W3" s="129" t="s">
        <v>7</v>
      </c>
      <c r="X3" s="129">
        <v>0.5608</v>
      </c>
      <c r="Z3" s="18" t="s">
        <v>8</v>
      </c>
      <c r="AA3" s="142">
        <v>0.80199</v>
      </c>
      <c r="AC3">
        <v>3</v>
      </c>
      <c r="AD3" s="134">
        <v>0.2928</v>
      </c>
    </row>
    <row r="4" spans="1:30">
      <c r="A4" s="129" t="s">
        <v>7</v>
      </c>
      <c r="B4" s="129">
        <v>0.5608</v>
      </c>
      <c r="C4" s="131">
        <f t="shared" si="0"/>
        <v>0.087625</v>
      </c>
      <c r="W4" s="129" t="s">
        <v>9</v>
      </c>
      <c r="X4" s="129">
        <v>0.80199</v>
      </c>
      <c r="Z4" s="18" t="s">
        <v>10</v>
      </c>
      <c r="AA4" s="141">
        <v>0.5608</v>
      </c>
      <c r="AC4">
        <v>4</v>
      </c>
      <c r="AD4" s="134">
        <v>0.2928</v>
      </c>
    </row>
    <row r="5" spans="1:30">
      <c r="A5" s="129" t="s">
        <v>9</v>
      </c>
      <c r="B5" s="129">
        <v>0.80199</v>
      </c>
      <c r="C5" s="131">
        <f t="shared" si="0"/>
        <v>0.1253109375</v>
      </c>
      <c r="W5" s="129" t="s">
        <v>11</v>
      </c>
      <c r="X5" s="129">
        <v>0.5608</v>
      </c>
      <c r="Z5" s="18" t="s">
        <v>12</v>
      </c>
      <c r="AA5" s="142">
        <v>0.80199</v>
      </c>
      <c r="AC5">
        <v>5</v>
      </c>
      <c r="AD5" s="134">
        <v>0.2928</v>
      </c>
    </row>
    <row r="6" spans="1:30">
      <c r="A6" s="129" t="s">
        <v>11</v>
      </c>
      <c r="B6" s="129">
        <v>0.5608</v>
      </c>
      <c r="C6" s="131">
        <f t="shared" si="0"/>
        <v>0.087625</v>
      </c>
      <c r="W6" s="129" t="s">
        <v>13</v>
      </c>
      <c r="X6" s="133">
        <v>0.2928</v>
      </c>
      <c r="Z6" s="18" t="s">
        <v>14</v>
      </c>
      <c r="AA6" s="141">
        <v>0.5608</v>
      </c>
      <c r="AC6">
        <v>6</v>
      </c>
      <c r="AD6" s="134">
        <v>0.2928</v>
      </c>
    </row>
    <row r="7" spans="1:30">
      <c r="A7" s="129" t="s">
        <v>13</v>
      </c>
      <c r="B7" s="133">
        <v>0.2928</v>
      </c>
      <c r="C7" s="131">
        <f t="shared" si="0"/>
        <v>0.04575</v>
      </c>
      <c r="W7" s="129" t="s">
        <v>15</v>
      </c>
      <c r="X7" s="129">
        <v>0.5608</v>
      </c>
      <c r="Z7" s="18" t="s">
        <v>16</v>
      </c>
      <c r="AA7" s="140">
        <v>0.2928</v>
      </c>
      <c r="AC7">
        <v>7</v>
      </c>
      <c r="AD7" s="134">
        <v>0.2928</v>
      </c>
    </row>
    <row r="8" spans="1:30">
      <c r="A8" s="129" t="s">
        <v>15</v>
      </c>
      <c r="B8" s="129">
        <v>0.5608</v>
      </c>
      <c r="C8" s="131">
        <f t="shared" si="0"/>
        <v>0.087625</v>
      </c>
      <c r="W8" s="129" t="s">
        <v>17</v>
      </c>
      <c r="X8" s="129">
        <v>0.80199</v>
      </c>
      <c r="Z8" s="18" t="s">
        <v>18</v>
      </c>
      <c r="AA8" s="141">
        <v>0.5608</v>
      </c>
      <c r="AC8">
        <v>8</v>
      </c>
      <c r="AD8" s="134">
        <v>0.2928</v>
      </c>
    </row>
    <row r="9" spans="1:30">
      <c r="A9" s="129" t="s">
        <v>17</v>
      </c>
      <c r="B9" s="129">
        <v>0.80199</v>
      </c>
      <c r="C9" s="131">
        <f t="shared" si="0"/>
        <v>0.1253109375</v>
      </c>
      <c r="W9" s="129" t="s">
        <v>19</v>
      </c>
      <c r="X9" s="129">
        <v>0.5608</v>
      </c>
      <c r="Z9" s="18" t="s">
        <v>17</v>
      </c>
      <c r="AA9" s="142">
        <v>0.80199</v>
      </c>
      <c r="AC9">
        <v>9</v>
      </c>
      <c r="AD9" s="134">
        <v>0.2928</v>
      </c>
    </row>
    <row r="10" spans="1:30">
      <c r="A10" s="129" t="s">
        <v>19</v>
      </c>
      <c r="B10" s="129">
        <v>0.5608</v>
      </c>
      <c r="C10" s="131">
        <f t="shared" si="0"/>
        <v>0.087625</v>
      </c>
      <c r="W10" s="134" t="s">
        <v>20</v>
      </c>
      <c r="X10" s="134">
        <v>0.2928</v>
      </c>
      <c r="Z10" s="18" t="s">
        <v>19</v>
      </c>
      <c r="AA10" s="141">
        <v>0.5608</v>
      </c>
      <c r="AC10">
        <v>10</v>
      </c>
      <c r="AD10" s="134">
        <v>0.2928</v>
      </c>
    </row>
    <row r="11" spans="1:30">
      <c r="A11" s="134" t="s">
        <v>20</v>
      </c>
      <c r="B11" s="134">
        <v>0.2928</v>
      </c>
      <c r="C11" s="135">
        <f t="shared" si="0"/>
        <v>0.04575</v>
      </c>
      <c r="Z11" s="18" t="s">
        <v>21</v>
      </c>
      <c r="AA11" s="140">
        <v>0.2928</v>
      </c>
      <c r="AC11">
        <v>11</v>
      </c>
      <c r="AD11" s="134">
        <v>0.2928</v>
      </c>
    </row>
    <row r="12" ht="24" customHeight="1" spans="1:30">
      <c r="A12" s="136" t="s">
        <v>22</v>
      </c>
      <c r="B12" s="136"/>
      <c r="C12" s="136"/>
      <c r="AC12">
        <v>12</v>
      </c>
      <c r="AD12" s="130">
        <v>0.5608</v>
      </c>
    </row>
    <row r="13" spans="29:30">
      <c r="AC13">
        <v>13</v>
      </c>
      <c r="AD13" s="130">
        <v>0.5608</v>
      </c>
    </row>
    <row r="14" spans="29:30">
      <c r="AC14">
        <v>14</v>
      </c>
      <c r="AD14" s="130">
        <v>0.5608</v>
      </c>
    </row>
    <row r="15" spans="29:30">
      <c r="AC15">
        <v>15</v>
      </c>
      <c r="AD15" s="132">
        <v>0.80199</v>
      </c>
    </row>
    <row r="16" spans="29:30">
      <c r="AC16">
        <v>16</v>
      </c>
      <c r="AD16" s="132">
        <v>0.80199</v>
      </c>
    </row>
    <row r="17" spans="1:30">
      <c r="A17" s="137"/>
      <c r="H17" s="138"/>
      <c r="I17" s="139"/>
      <c r="J17" s="139"/>
      <c r="K17" s="139"/>
      <c r="L17" s="139"/>
      <c r="M17" s="139"/>
      <c r="N17" s="139"/>
      <c r="O17" s="139"/>
      <c r="AC17">
        <v>17</v>
      </c>
      <c r="AD17" s="129">
        <v>0.5608</v>
      </c>
    </row>
    <row r="18" spans="1:30">
      <c r="A18" s="137" t="s">
        <v>23</v>
      </c>
      <c r="H18" s="138" t="s">
        <v>24</v>
      </c>
      <c r="I18" s="139"/>
      <c r="J18" s="139"/>
      <c r="K18" s="139"/>
      <c r="L18" s="139"/>
      <c r="M18" s="139"/>
      <c r="N18" s="139"/>
      <c r="O18" s="139"/>
      <c r="AC18">
        <v>18</v>
      </c>
      <c r="AD18" s="129">
        <v>0.5608</v>
      </c>
    </row>
    <row r="19" spans="29:30">
      <c r="AC19">
        <v>19</v>
      </c>
      <c r="AD19" s="129">
        <v>0.80199</v>
      </c>
    </row>
    <row r="20" spans="29:30">
      <c r="AC20">
        <v>20</v>
      </c>
      <c r="AD20" s="129">
        <v>0.80199</v>
      </c>
    </row>
    <row r="21" spans="29:30">
      <c r="AC21">
        <v>21</v>
      </c>
      <c r="AD21" s="129">
        <v>0.80199</v>
      </c>
    </row>
    <row r="22" spans="29:30">
      <c r="AC22">
        <v>22</v>
      </c>
      <c r="AD22" s="129">
        <v>0.80199</v>
      </c>
    </row>
    <row r="23" spans="29:30">
      <c r="AC23">
        <v>23</v>
      </c>
      <c r="AD23" s="129">
        <v>0.80199</v>
      </c>
    </row>
    <row r="24" spans="29:30">
      <c r="AC24">
        <v>24</v>
      </c>
      <c r="AD24" s="129">
        <v>0.5608</v>
      </c>
    </row>
    <row r="25" spans="29:30">
      <c r="AC25">
        <v>25</v>
      </c>
      <c r="AD25" s="133">
        <v>0.2928</v>
      </c>
    </row>
    <row r="26" spans="29:30">
      <c r="AC26">
        <v>26</v>
      </c>
      <c r="AD26" s="133">
        <v>0.2928</v>
      </c>
    </row>
    <row r="27" spans="29:30">
      <c r="AC27">
        <v>27</v>
      </c>
      <c r="AD27" s="133">
        <v>0.2928</v>
      </c>
    </row>
    <row r="28" spans="29:30">
      <c r="AC28">
        <v>28</v>
      </c>
      <c r="AD28" s="133">
        <v>0.2928</v>
      </c>
    </row>
    <row r="29" spans="29:30">
      <c r="AC29">
        <v>29</v>
      </c>
      <c r="AD29" s="129">
        <v>0.5608</v>
      </c>
    </row>
    <row r="30" spans="29:30">
      <c r="AC30">
        <v>30</v>
      </c>
      <c r="AD30" s="129">
        <v>0.5608</v>
      </c>
    </row>
    <row r="31" spans="29:30">
      <c r="AC31">
        <v>31</v>
      </c>
      <c r="AD31" s="129">
        <v>0.5608</v>
      </c>
    </row>
    <row r="32" spans="29:30">
      <c r="AC32">
        <v>32</v>
      </c>
      <c r="AD32" s="129">
        <v>0.80199</v>
      </c>
    </row>
    <row r="33" spans="29:30">
      <c r="AC33">
        <v>33</v>
      </c>
      <c r="AD33" s="129">
        <v>0.80199</v>
      </c>
    </row>
    <row r="34" spans="29:30">
      <c r="AC34">
        <v>34</v>
      </c>
      <c r="AD34" s="129">
        <v>0.80199</v>
      </c>
    </row>
    <row r="35" spans="29:30">
      <c r="AC35">
        <v>35</v>
      </c>
      <c r="AD35" s="129">
        <v>0.80199</v>
      </c>
    </row>
    <row r="36" spans="29:30">
      <c r="AC36">
        <v>36</v>
      </c>
      <c r="AD36" s="129">
        <v>0.80199</v>
      </c>
    </row>
    <row r="37" spans="29:30">
      <c r="AC37">
        <v>37</v>
      </c>
      <c r="AD37" s="129">
        <v>0.80199</v>
      </c>
    </row>
    <row r="38" spans="29:30">
      <c r="AC38">
        <v>38</v>
      </c>
      <c r="AD38" s="129">
        <v>0.80199</v>
      </c>
    </row>
    <row r="39" spans="29:30">
      <c r="AC39">
        <v>39</v>
      </c>
      <c r="AD39" s="129">
        <v>0.80199</v>
      </c>
    </row>
    <row r="40" spans="29:30">
      <c r="AC40">
        <v>40</v>
      </c>
      <c r="AD40" s="129">
        <v>0.80199</v>
      </c>
    </row>
    <row r="41" spans="29:30">
      <c r="AC41">
        <v>41</v>
      </c>
      <c r="AD41" s="129">
        <v>0.5608</v>
      </c>
    </row>
    <row r="42" spans="29:30">
      <c r="AC42">
        <v>42</v>
      </c>
      <c r="AD42" s="129">
        <v>0.5608</v>
      </c>
    </row>
    <row r="43" spans="29:30">
      <c r="AC43">
        <v>43</v>
      </c>
      <c r="AD43" s="129">
        <v>0.5608</v>
      </c>
    </row>
    <row r="44" spans="29:30">
      <c r="AC44">
        <v>44</v>
      </c>
      <c r="AD44" s="129">
        <v>0.5608</v>
      </c>
    </row>
    <row r="45" spans="29:30">
      <c r="AC45">
        <v>45</v>
      </c>
      <c r="AD45" s="129">
        <v>0.5608</v>
      </c>
    </row>
    <row r="46" spans="29:30">
      <c r="AC46">
        <v>46</v>
      </c>
      <c r="AD46" s="129">
        <v>0.5608</v>
      </c>
    </row>
    <row r="47" spans="29:30">
      <c r="AC47">
        <v>47</v>
      </c>
      <c r="AD47" s="129">
        <v>0.5608</v>
      </c>
    </row>
    <row r="48" spans="29:30">
      <c r="AC48">
        <v>48</v>
      </c>
      <c r="AD48" s="134">
        <v>0.2928</v>
      </c>
    </row>
  </sheetData>
  <mergeCells count="2">
    <mergeCell ref="A12:C12"/>
    <mergeCell ref="H18:O18"/>
  </mergeCells>
  <hyperlinks>
    <hyperlink ref="A18" r:id="rId2" display="https://www.drbt.gov.cn/duerbote/yzdrbtp/202308/309547/files/2%E3%80%81%E5%9B%BD%E7%BD%91%E9%BB%91%E9%BE%99%E6%B1%9F%E7%9C%81%E7%94%B5%E5%8A%9B%E6%9C%89%E9%99%90%E5%85%AC%E5%8F%B8%E5%B7%A5%E5%95%86%E4%B8%9A%E4%BB%A3%E7%90%86%E8%B4%AD%E7%94%B5%E7%94%B5%E4%BB%B7%E8%A1%A8.pdf"/>
    <hyperlink ref="H18" r:id="rId3" display="https://ele.aiit.org.cn/static/elefile/99308281706007471872401734071331.pdf" tooltip="https://ele.aiit.org.cn/static/elefile/99308281706007471872401734071331.pdf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6"/>
  <sheetViews>
    <sheetView zoomScale="80" zoomScaleNormal="80" workbookViewId="0">
      <selection activeCell="D4" sqref="D4:D6"/>
    </sheetView>
  </sheetViews>
  <sheetFormatPr defaultColWidth="9.23076923076923" defaultRowHeight="16.8"/>
  <cols>
    <col min="1" max="1" width="22.9423076923077" style="107" customWidth="1"/>
    <col min="2" max="2" width="31.4038461538462" style="107" customWidth="1"/>
    <col min="3" max="3" width="20.1826923076923" style="107" customWidth="1"/>
    <col min="4" max="6" width="23.2307692307692" style="107" customWidth="1"/>
    <col min="7" max="7" width="9.23076923076923" style="107"/>
    <col min="8" max="8" width="13.4326923076923" style="107" customWidth="1"/>
    <col min="9" max="9" width="18.0384615384615" style="107" customWidth="1"/>
    <col min="10" max="10" width="19.0673076923077" style="107" customWidth="1"/>
    <col min="11" max="11" width="13.9326923076923" style="107" customWidth="1"/>
    <col min="12" max="12" width="9.23076923076923" style="107"/>
    <col min="13" max="13" width="13.6057692307692" style="107" customWidth="1"/>
    <col min="14" max="14" width="15.3846153846154" style="107" customWidth="1"/>
    <col min="15" max="15" width="15.375" style="107" customWidth="1"/>
    <col min="16" max="16" width="16.8269230769231" style="107" customWidth="1"/>
    <col min="17" max="16384" width="9.23076923076923" style="107"/>
  </cols>
  <sheetData>
    <row r="1" s="107" customFormat="1" ht="22" customHeight="1" spans="1:16">
      <c r="A1" s="108" t="s">
        <v>25</v>
      </c>
      <c r="B1" s="109" t="s">
        <v>26</v>
      </c>
      <c r="C1" s="109" t="s">
        <v>27</v>
      </c>
      <c r="D1" s="109" t="s">
        <v>28</v>
      </c>
      <c r="E1" s="58" t="s">
        <v>29</v>
      </c>
      <c r="F1" s="58"/>
      <c r="H1" s="108" t="s">
        <v>25</v>
      </c>
      <c r="I1" s="109" t="s">
        <v>26</v>
      </c>
      <c r="J1" s="109" t="s">
        <v>27</v>
      </c>
      <c r="K1" s="109" t="s">
        <v>28</v>
      </c>
      <c r="M1" s="98" t="s">
        <v>25</v>
      </c>
      <c r="N1" s="98" t="s">
        <v>26</v>
      </c>
      <c r="O1" s="98" t="s">
        <v>27</v>
      </c>
      <c r="P1" s="98" t="s">
        <v>28</v>
      </c>
    </row>
    <row r="2" s="107" customFormat="1" ht="20" customHeight="1" spans="1:16">
      <c r="A2" s="108"/>
      <c r="B2" s="110" t="s">
        <v>30</v>
      </c>
      <c r="C2" s="110" t="s">
        <v>31</v>
      </c>
      <c r="D2" s="110" t="s">
        <v>32</v>
      </c>
      <c r="E2" s="110" t="s">
        <v>33</v>
      </c>
      <c r="F2" s="98"/>
      <c r="H2" s="108"/>
      <c r="I2" s="110" t="s">
        <v>34</v>
      </c>
      <c r="J2" s="110" t="s">
        <v>35</v>
      </c>
      <c r="K2" s="110" t="s">
        <v>36</v>
      </c>
      <c r="M2" s="110"/>
      <c r="N2" s="110" t="s">
        <v>37</v>
      </c>
      <c r="O2" s="110" t="s">
        <v>38</v>
      </c>
      <c r="P2" s="110" t="s">
        <v>36</v>
      </c>
    </row>
    <row r="3" s="107" customFormat="1" spans="1:16">
      <c r="A3" s="98" t="s">
        <v>39</v>
      </c>
      <c r="B3" s="91">
        <v>2.97</v>
      </c>
      <c r="C3" s="91">
        <v>36.8</v>
      </c>
      <c r="D3" s="91">
        <v>14.49</v>
      </c>
      <c r="E3" s="98">
        <v>30</v>
      </c>
      <c r="F3" s="98"/>
      <c r="H3" s="98" t="s">
        <v>39</v>
      </c>
      <c r="I3" s="98">
        <f t="shared" ref="I3:I11" si="0">B3*1000000/7.2</f>
        <v>412500</v>
      </c>
      <c r="J3" s="98">
        <f t="shared" ref="J3:J11" si="1">C3*1000/7.2</f>
        <v>5111.11111111111</v>
      </c>
      <c r="K3" s="98">
        <f>D3/7.2</f>
        <v>2.0125</v>
      </c>
      <c r="M3" s="98" t="s">
        <v>39</v>
      </c>
      <c r="N3" s="125">
        <f t="shared" ref="N3:N13" si="2">I3/100000</f>
        <v>4.125</v>
      </c>
      <c r="O3" s="125">
        <f t="shared" ref="O3:O13" si="3">J3/1000</f>
        <v>5.11111111111111</v>
      </c>
      <c r="P3" s="125">
        <f t="shared" ref="P3:P13" si="4">K3</f>
        <v>2.0125</v>
      </c>
    </row>
    <row r="4" s="107" customFormat="1" spans="1:16">
      <c r="A4" s="98" t="s">
        <v>40</v>
      </c>
      <c r="B4" s="111">
        <v>4.8312</v>
      </c>
      <c r="C4" s="111">
        <f>3.8*7.2</f>
        <v>27.36</v>
      </c>
      <c r="D4" s="98">
        <v>0</v>
      </c>
      <c r="E4" s="98">
        <v>20</v>
      </c>
      <c r="F4" s="98"/>
      <c r="H4" s="98" t="s">
        <v>40</v>
      </c>
      <c r="I4" s="98">
        <f t="shared" si="0"/>
        <v>671000</v>
      </c>
      <c r="J4" s="98">
        <f t="shared" si="1"/>
        <v>3800</v>
      </c>
      <c r="K4" s="98">
        <f t="shared" ref="K3:K13" si="5">D4/6.4</f>
        <v>0</v>
      </c>
      <c r="M4" s="98" t="s">
        <v>40</v>
      </c>
      <c r="N4" s="125">
        <f t="shared" si="2"/>
        <v>6.71</v>
      </c>
      <c r="O4" s="125">
        <f t="shared" si="3"/>
        <v>3.8</v>
      </c>
      <c r="P4" s="125">
        <f t="shared" si="4"/>
        <v>0</v>
      </c>
    </row>
    <row r="5" s="107" customFormat="1" spans="1:16">
      <c r="A5" s="98" t="s">
        <v>41</v>
      </c>
      <c r="B5" s="111">
        <v>7.0992</v>
      </c>
      <c r="C5" s="112">
        <f>41*7.2/1757*986</f>
        <v>165.661468412066</v>
      </c>
      <c r="D5" s="98">
        <v>0</v>
      </c>
      <c r="E5" s="98">
        <v>20</v>
      </c>
      <c r="F5" s="98"/>
      <c r="H5" s="98" t="s">
        <v>41</v>
      </c>
      <c r="I5" s="98">
        <f t="shared" si="0"/>
        <v>986000</v>
      </c>
      <c r="J5" s="98">
        <f t="shared" si="1"/>
        <v>23008.5372794536</v>
      </c>
      <c r="K5" s="98">
        <f t="shared" si="5"/>
        <v>0</v>
      </c>
      <c r="M5" s="98" t="s">
        <v>41</v>
      </c>
      <c r="N5" s="125">
        <f t="shared" si="2"/>
        <v>9.86</v>
      </c>
      <c r="O5" s="125">
        <f t="shared" si="3"/>
        <v>23.0085372794536</v>
      </c>
      <c r="P5" s="125">
        <f t="shared" si="4"/>
        <v>0</v>
      </c>
    </row>
    <row r="6" s="107" customFormat="1" spans="1:16">
      <c r="A6" s="98" t="s">
        <v>42</v>
      </c>
      <c r="B6" s="113">
        <v>1.1</v>
      </c>
      <c r="C6" s="113">
        <v>13.76</v>
      </c>
      <c r="D6" s="113">
        <v>0</v>
      </c>
      <c r="E6" s="113">
        <v>20</v>
      </c>
      <c r="F6" s="113"/>
      <c r="H6" s="98" t="s">
        <v>43</v>
      </c>
      <c r="I6" s="98">
        <f t="shared" si="0"/>
        <v>152777.777777778</v>
      </c>
      <c r="J6" s="98">
        <f t="shared" si="1"/>
        <v>1911.11111111111</v>
      </c>
      <c r="K6" s="98">
        <f t="shared" si="5"/>
        <v>0</v>
      </c>
      <c r="M6" s="98" t="s">
        <v>43</v>
      </c>
      <c r="N6" s="125">
        <f t="shared" si="2"/>
        <v>1.52777777777778</v>
      </c>
      <c r="O6" s="125">
        <f t="shared" si="3"/>
        <v>1.91111111111111</v>
      </c>
      <c r="P6" s="125">
        <f t="shared" si="4"/>
        <v>0</v>
      </c>
    </row>
    <row r="7" s="107" customFormat="1" spans="1:16">
      <c r="A7" s="98" t="s">
        <v>44</v>
      </c>
      <c r="B7" s="98">
        <v>1.5</v>
      </c>
      <c r="C7" s="98">
        <v>10</v>
      </c>
      <c r="D7" s="98">
        <v>12</v>
      </c>
      <c r="E7" s="98">
        <v>20</v>
      </c>
      <c r="F7" s="98"/>
      <c r="H7" s="98" t="s">
        <v>45</v>
      </c>
      <c r="I7" s="98">
        <f t="shared" si="0"/>
        <v>208333.333333333</v>
      </c>
      <c r="J7" s="98">
        <f t="shared" si="1"/>
        <v>1388.88888888889</v>
      </c>
      <c r="K7" s="98">
        <f t="shared" si="5"/>
        <v>1.875</v>
      </c>
      <c r="M7" s="98" t="s">
        <v>45</v>
      </c>
      <c r="N7" s="125">
        <f t="shared" si="2"/>
        <v>2.08333333333333</v>
      </c>
      <c r="O7" s="125">
        <f t="shared" si="3"/>
        <v>1.38888888888889</v>
      </c>
      <c r="P7" s="125">
        <f t="shared" si="4"/>
        <v>1.875</v>
      </c>
    </row>
    <row r="8" s="107" customFormat="1" spans="1:16">
      <c r="A8" s="98" t="s">
        <v>46</v>
      </c>
      <c r="B8" s="113">
        <v>3.8</v>
      </c>
      <c r="C8" s="113">
        <v>17.66</v>
      </c>
      <c r="D8" s="113">
        <v>0</v>
      </c>
      <c r="E8" s="113">
        <v>20</v>
      </c>
      <c r="F8" s="113"/>
      <c r="H8" s="98" t="s">
        <v>47</v>
      </c>
      <c r="I8" s="98">
        <f t="shared" si="0"/>
        <v>527777.777777778</v>
      </c>
      <c r="J8" s="98">
        <f t="shared" si="1"/>
        <v>2452.77777777778</v>
      </c>
      <c r="K8" s="98">
        <f t="shared" si="5"/>
        <v>0</v>
      </c>
      <c r="M8" s="98" t="s">
        <v>47</v>
      </c>
      <c r="N8" s="125">
        <f t="shared" si="2"/>
        <v>5.27777777777778</v>
      </c>
      <c r="O8" s="125">
        <f t="shared" si="3"/>
        <v>2.45277777777778</v>
      </c>
      <c r="P8" s="125">
        <f t="shared" si="4"/>
        <v>0</v>
      </c>
    </row>
    <row r="9" s="107" customFormat="1" ht="21" customHeight="1" spans="1:16">
      <c r="A9" s="98" t="s">
        <v>48</v>
      </c>
      <c r="B9" s="98">
        <v>4.5</v>
      </c>
      <c r="C9" s="98">
        <v>20</v>
      </c>
      <c r="D9" s="98">
        <v>15</v>
      </c>
      <c r="E9" s="98">
        <v>20</v>
      </c>
      <c r="F9" s="98"/>
      <c r="H9" s="98" t="s">
        <v>49</v>
      </c>
      <c r="I9" s="98">
        <f t="shared" si="0"/>
        <v>625000</v>
      </c>
      <c r="J9" s="98">
        <f t="shared" si="1"/>
        <v>2777.77777777778</v>
      </c>
      <c r="K9" s="98">
        <f t="shared" si="5"/>
        <v>2.34375</v>
      </c>
      <c r="M9" s="98" t="s">
        <v>49</v>
      </c>
      <c r="N9" s="125">
        <f t="shared" si="2"/>
        <v>6.25</v>
      </c>
      <c r="O9" s="125">
        <f t="shared" si="3"/>
        <v>2.77777777777778</v>
      </c>
      <c r="P9" s="125">
        <f t="shared" si="4"/>
        <v>2.34375</v>
      </c>
    </row>
    <row r="10" s="107" customFormat="1" spans="1:16">
      <c r="A10" s="98" t="s">
        <v>50</v>
      </c>
      <c r="B10" s="114">
        <v>5.4432</v>
      </c>
      <c r="C10" s="114">
        <v>230.4</v>
      </c>
      <c r="D10" s="114">
        <v>0</v>
      </c>
      <c r="E10" s="114">
        <v>15</v>
      </c>
      <c r="F10" s="114"/>
      <c r="H10" s="98" t="s">
        <v>50</v>
      </c>
      <c r="I10" s="114">
        <f t="shared" si="0"/>
        <v>756000</v>
      </c>
      <c r="J10" s="114">
        <f t="shared" si="1"/>
        <v>32000</v>
      </c>
      <c r="K10" s="98">
        <f t="shared" si="5"/>
        <v>0</v>
      </c>
      <c r="M10" s="98" t="s">
        <v>50</v>
      </c>
      <c r="N10" s="125">
        <f t="shared" si="2"/>
        <v>7.56</v>
      </c>
      <c r="O10" s="125">
        <f t="shared" si="3"/>
        <v>32</v>
      </c>
      <c r="P10" s="125">
        <f t="shared" si="4"/>
        <v>0</v>
      </c>
    </row>
    <row r="11" s="107" customFormat="1" ht="17.55" spans="1:16">
      <c r="A11" s="110" t="s">
        <v>51</v>
      </c>
      <c r="B11" s="115">
        <v>0.36</v>
      </c>
      <c r="C11" s="115">
        <v>0.12</v>
      </c>
      <c r="D11" s="115">
        <v>0</v>
      </c>
      <c r="E11" s="115">
        <v>20</v>
      </c>
      <c r="F11" s="113"/>
      <c r="H11" s="110" t="s">
        <v>51</v>
      </c>
      <c r="I11" s="110">
        <f t="shared" si="0"/>
        <v>50000</v>
      </c>
      <c r="J11" s="110">
        <f t="shared" si="1"/>
        <v>16.6666666666667</v>
      </c>
      <c r="K11" s="110">
        <f t="shared" si="5"/>
        <v>0</v>
      </c>
      <c r="M11" s="110" t="s">
        <v>51</v>
      </c>
      <c r="N11" s="126">
        <f t="shared" si="2"/>
        <v>0.5</v>
      </c>
      <c r="O11" s="126">
        <f t="shared" si="3"/>
        <v>0.0166666666666667</v>
      </c>
      <c r="P11" s="126">
        <f t="shared" si="4"/>
        <v>0</v>
      </c>
    </row>
    <row r="13" ht="17.6" spans="2:13">
      <c r="B13" s="107" t="s">
        <v>52</v>
      </c>
      <c r="C13" s="107" t="s">
        <v>53</v>
      </c>
      <c r="I13" s="118" t="s">
        <v>54</v>
      </c>
      <c r="J13" s="118" t="s">
        <v>55</v>
      </c>
      <c r="M13" s="127"/>
    </row>
    <row r="15" spans="2:13">
      <c r="B15" s="116" t="s">
        <v>56</v>
      </c>
      <c r="C15" s="116"/>
      <c r="D15" s="116"/>
      <c r="E15" s="116"/>
      <c r="F15" s="116"/>
      <c r="G15" s="116"/>
      <c r="H15" s="116"/>
      <c r="I15" s="116"/>
      <c r="J15" s="116"/>
      <c r="K15" s="116"/>
      <c r="M15" s="98"/>
    </row>
    <row r="16" spans="2:4">
      <c r="B16" s="117" t="s">
        <v>57</v>
      </c>
      <c r="C16" s="117"/>
      <c r="D16" s="117"/>
    </row>
    <row r="18" spans="8:11">
      <c r="H18" s="120"/>
      <c r="I18" s="120"/>
      <c r="J18" s="120"/>
      <c r="K18" s="122"/>
    </row>
    <row r="19" spans="2:11">
      <c r="B19" s="107" t="s">
        <v>58</v>
      </c>
      <c r="E19" s="107" t="s">
        <v>59</v>
      </c>
      <c r="H19" s="121" t="s">
        <v>60</v>
      </c>
      <c r="I19" s="121"/>
      <c r="J19" s="121"/>
      <c r="K19" s="122" t="s">
        <v>61</v>
      </c>
    </row>
    <row r="34" spans="11:11">
      <c r="K34" s="107" t="s">
        <v>62</v>
      </c>
    </row>
    <row r="35" ht="17" customHeight="1" spans="11:16">
      <c r="K35" s="123" t="s">
        <v>63</v>
      </c>
      <c r="L35" s="123"/>
      <c r="M35" s="123"/>
      <c r="N35" s="123"/>
      <c r="O35" s="123"/>
      <c r="P35" s="123"/>
    </row>
    <row r="42" spans="2:4">
      <c r="B42" s="118" t="s">
        <v>64</v>
      </c>
      <c r="C42" s="118"/>
      <c r="D42" s="118"/>
    </row>
    <row r="43" spans="2:2">
      <c r="B43" s="119" t="s">
        <v>65</v>
      </c>
    </row>
    <row r="45" spans="9:9">
      <c r="I45" s="124" t="s">
        <v>66</v>
      </c>
    </row>
    <row r="46" spans="9:9">
      <c r="I46" s="107" t="s">
        <v>67</v>
      </c>
    </row>
    <row r="47" spans="9:9">
      <c r="I47" s="119" t="s">
        <v>68</v>
      </c>
    </row>
    <row r="65" spans="2:10">
      <c r="B65" s="104" t="s">
        <v>69</v>
      </c>
      <c r="C65" s="104"/>
      <c r="D65" s="104"/>
      <c r="E65" s="104"/>
      <c r="F65" s="104"/>
      <c r="G65" s="104"/>
      <c r="H65" s="104"/>
      <c r="I65" s="104"/>
      <c r="J65" s="104"/>
    </row>
    <row r="66" spans="2:2">
      <c r="B66" s="119" t="s">
        <v>70</v>
      </c>
    </row>
  </sheetData>
  <mergeCells count="7">
    <mergeCell ref="B15:K15"/>
    <mergeCell ref="B16:D16"/>
    <mergeCell ref="H19:J19"/>
    <mergeCell ref="K35:P35"/>
    <mergeCell ref="B65:J65"/>
    <mergeCell ref="A1:A2"/>
    <mergeCell ref="H1:H2"/>
  </mergeCells>
  <hyperlinks>
    <hyperlink ref="K19" r:id="rId2" display="https://www.nrel.gov/docs/fy25osti/91775.pdf"/>
    <hyperlink ref="B16" r:id="rId3" display="https://www.sciencedirect.com/science/article/pii/S0360544223031985" tooltip="https://www.sciencedirect.com/science/article/pii/S0360544223031985"/>
    <hyperlink ref="B43" r:id="rId4" display="https://www.mdpi.com/1996-1073/13/13/3307" tooltip="https://www.mdpi.com/1996-1073/13/13/3307"/>
    <hyperlink ref="B66" r:id="rId5" display="https://www.sciencedirect.com/science/article/pii/S030626191932077X"/>
    <hyperlink ref="I47" r:id="rId6" display="https://www.irena.org/-/media/Files/IRENA/Agency/Publication/2017/Oct/IRENA_Electricity_Storage_Costs_2017.pdf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14"/>
  <sheetViews>
    <sheetView tabSelected="1" zoomScale="208" zoomScaleNormal="208" workbookViewId="0">
      <selection activeCell="D5" sqref="D5"/>
    </sheetView>
  </sheetViews>
  <sheetFormatPr defaultColWidth="9.02884615384615" defaultRowHeight="16.8"/>
  <sheetData>
    <row r="3" spans="1:8">
      <c r="A3" s="91" t="s">
        <v>39</v>
      </c>
      <c r="B3" s="91">
        <v>48</v>
      </c>
      <c r="C3" s="92">
        <v>0.2</v>
      </c>
      <c r="D3" s="93">
        <v>0.569</v>
      </c>
      <c r="E3" s="91">
        <v>0.05</v>
      </c>
      <c r="F3" s="91">
        <v>5</v>
      </c>
      <c r="H3" s="105" t="s">
        <v>71</v>
      </c>
    </row>
    <row r="4" spans="1:6">
      <c r="A4" s="94" t="s">
        <v>40</v>
      </c>
      <c r="B4" s="94" t="s">
        <v>72</v>
      </c>
      <c r="C4" s="95">
        <v>0.1</v>
      </c>
      <c r="D4" s="94" t="s">
        <v>72</v>
      </c>
      <c r="E4" s="94" t="s">
        <v>72</v>
      </c>
      <c r="F4" s="94">
        <v>1</v>
      </c>
    </row>
    <row r="5" spans="1:6">
      <c r="A5" s="94" t="s">
        <v>41</v>
      </c>
      <c r="B5" s="94" t="s">
        <v>72</v>
      </c>
      <c r="C5" s="95">
        <v>0.1</v>
      </c>
      <c r="D5" s="94" t="s">
        <v>72</v>
      </c>
      <c r="E5" s="94" t="s">
        <v>72</v>
      </c>
      <c r="F5" s="94">
        <v>1</v>
      </c>
    </row>
    <row r="6" spans="1:6">
      <c r="A6" s="96" t="s">
        <v>43</v>
      </c>
      <c r="B6" s="96">
        <v>5</v>
      </c>
      <c r="C6" s="97">
        <v>0.2</v>
      </c>
      <c r="D6" s="96">
        <v>0.9</v>
      </c>
      <c r="E6" s="96">
        <v>0.05</v>
      </c>
      <c r="F6" s="96">
        <v>1</v>
      </c>
    </row>
    <row r="7" spans="1:9">
      <c r="A7" s="98" t="s">
        <v>45</v>
      </c>
      <c r="B7" s="98">
        <v>10</v>
      </c>
      <c r="C7" s="99">
        <v>0.3</v>
      </c>
      <c r="D7" s="93">
        <v>0.8</v>
      </c>
      <c r="E7" s="98">
        <v>0.05</v>
      </c>
      <c r="F7" s="98">
        <v>10</v>
      </c>
      <c r="H7" s="105" t="s">
        <v>73</v>
      </c>
      <c r="I7" s="105"/>
    </row>
    <row r="8" spans="1:6">
      <c r="A8" s="96" t="s">
        <v>47</v>
      </c>
      <c r="B8" s="96">
        <v>10</v>
      </c>
      <c r="C8" s="97">
        <v>0.1</v>
      </c>
      <c r="D8" s="96">
        <v>3</v>
      </c>
      <c r="E8" s="96">
        <v>0.1</v>
      </c>
      <c r="F8" s="96">
        <v>1</v>
      </c>
    </row>
    <row r="9" spans="1:8">
      <c r="A9" s="98" t="s">
        <v>49</v>
      </c>
      <c r="B9" s="98">
        <v>4</v>
      </c>
      <c r="C9" s="100">
        <v>0.15</v>
      </c>
      <c r="D9" s="98">
        <v>1.3</v>
      </c>
      <c r="E9" s="98">
        <v>0.1</v>
      </c>
      <c r="F9" s="98">
        <v>5</v>
      </c>
      <c r="H9" s="106" t="s">
        <v>74</v>
      </c>
    </row>
    <row r="10" s="18" customFormat="1" spans="1:6">
      <c r="A10" s="96" t="s">
        <v>50</v>
      </c>
      <c r="B10" s="96" t="s">
        <v>72</v>
      </c>
      <c r="C10" s="97">
        <v>0</v>
      </c>
      <c r="D10" s="96">
        <v>0.92</v>
      </c>
      <c r="E10" s="96" t="s">
        <v>72</v>
      </c>
      <c r="F10" s="96">
        <v>1</v>
      </c>
    </row>
    <row r="11" ht="17.55" spans="1:6">
      <c r="A11" s="101" t="s">
        <v>51</v>
      </c>
      <c r="B11" s="101" t="s">
        <v>72</v>
      </c>
      <c r="C11" s="102">
        <v>0</v>
      </c>
      <c r="D11" s="101">
        <v>0.95</v>
      </c>
      <c r="E11" s="101" t="s">
        <v>72</v>
      </c>
      <c r="F11" s="101">
        <v>15</v>
      </c>
    </row>
    <row r="12" spans="1:1">
      <c r="A12" s="103" t="s">
        <v>75</v>
      </c>
    </row>
    <row r="13" s="90" customFormat="1" spans="1:1">
      <c r="A13" s="90" t="s">
        <v>76</v>
      </c>
    </row>
    <row r="14" spans="1:8">
      <c r="A14" s="104" t="s">
        <v>69</v>
      </c>
      <c r="B14" s="104"/>
      <c r="C14" s="104"/>
      <c r="D14" s="104"/>
      <c r="E14" s="104"/>
      <c r="F14" s="104"/>
      <c r="G14" s="104"/>
      <c r="H14" s="104"/>
    </row>
  </sheetData>
  <mergeCells count="1">
    <mergeCell ref="A14:H14"/>
  </mergeCells>
  <hyperlinks>
    <hyperlink ref="H9" r:id="rId2" display="https://www.rehva.eu/rehva-journal/chapter/gas-driven-absorption-heat-pumps-in-domestic-heating"/>
  </hyperlink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134"/>
  <sheetViews>
    <sheetView zoomScale="87" zoomScaleNormal="87" workbookViewId="0">
      <selection activeCell="M5" sqref="M5"/>
    </sheetView>
  </sheetViews>
  <sheetFormatPr defaultColWidth="9.23076923076923" defaultRowHeight="16.8"/>
  <cols>
    <col min="1" max="1" width="15.3942307692308" style="9" customWidth="1"/>
    <col min="2" max="2" width="12.3942307692308" style="9" customWidth="1"/>
    <col min="3" max="3" width="7.69230769230769" style="65" customWidth="1"/>
    <col min="4" max="4" width="7.44230769230769" style="66" customWidth="1"/>
    <col min="5" max="5" width="7.15384615384615" style="66" customWidth="1"/>
    <col min="6" max="6" width="16.7596153846154" style="66" customWidth="1"/>
    <col min="7" max="7" width="12.7019230769231" style="66" customWidth="1"/>
    <col min="8" max="8" width="16.0288461538462" style="66" customWidth="1"/>
    <col min="9" max="9" width="14.4230769230769" style="66" customWidth="1"/>
    <col min="10" max="11" width="10.3846153846154" style="66" customWidth="1"/>
    <col min="12" max="13" width="10.1923076923077" style="66" customWidth="1"/>
    <col min="14" max="18" width="17.4519230769231" style="9" customWidth="1"/>
    <col min="19" max="22" width="19.375" style="9" customWidth="1"/>
    <col min="23" max="23" width="16.7403846153846" style="9" customWidth="1"/>
    <col min="24" max="25" width="12.9230769230769" style="9"/>
    <col min="27" max="30" width="12.9230769230769" style="9"/>
    <col min="31" max="32" width="9.23076923076923" style="9"/>
    <col min="33" max="33" width="19.8461538461538" style="9" customWidth="1"/>
    <col min="34" max="43" width="12.9230769230769" style="9"/>
    <col min="44" max="16384" width="9.23076923076923" style="9"/>
  </cols>
  <sheetData>
    <row r="1" s="9" customFormat="1" ht="16" customHeight="1" spans="1:23">
      <c r="A1" s="4" t="s">
        <v>25</v>
      </c>
      <c r="B1" s="62"/>
      <c r="C1" s="7" t="s">
        <v>39</v>
      </c>
      <c r="D1" s="67" t="s">
        <v>40</v>
      </c>
      <c r="E1" s="67" t="s">
        <v>41</v>
      </c>
      <c r="F1" s="76" t="s">
        <v>77</v>
      </c>
      <c r="G1" s="76" t="s">
        <v>78</v>
      </c>
      <c r="H1" s="76" t="s">
        <v>79</v>
      </c>
      <c r="I1" s="76" t="s">
        <v>80</v>
      </c>
      <c r="J1" s="67" t="s">
        <v>81</v>
      </c>
      <c r="K1" s="67" t="s">
        <v>82</v>
      </c>
      <c r="L1" s="67" t="s">
        <v>83</v>
      </c>
      <c r="M1" s="67" t="s">
        <v>84</v>
      </c>
      <c r="O1" s="25"/>
      <c r="P1" s="25"/>
      <c r="Q1" s="25"/>
      <c r="R1" s="25"/>
      <c r="S1" s="25"/>
      <c r="T1" s="25"/>
      <c r="U1" s="25"/>
      <c r="V1" s="25"/>
      <c r="W1" s="25"/>
    </row>
    <row r="2" s="9" customFormat="1" spans="1:25">
      <c r="A2" s="4" t="s">
        <v>85</v>
      </c>
      <c r="B2" s="4" t="s">
        <v>86</v>
      </c>
      <c r="C2" s="68">
        <v>96</v>
      </c>
      <c r="D2" s="69">
        <v>0</v>
      </c>
      <c r="E2" s="69">
        <v>0</v>
      </c>
      <c r="F2" s="69">
        <v>0</v>
      </c>
      <c r="G2" s="69">
        <v>360</v>
      </c>
      <c r="H2" s="69">
        <v>0</v>
      </c>
      <c r="I2" s="69">
        <v>12</v>
      </c>
      <c r="J2" s="69">
        <v>0</v>
      </c>
      <c r="K2" s="69">
        <v>0</v>
      </c>
      <c r="L2" s="69">
        <v>0</v>
      </c>
      <c r="M2" s="69">
        <v>0</v>
      </c>
      <c r="O2" s="77"/>
      <c r="P2" s="77"/>
      <c r="Q2" s="80"/>
      <c r="R2" s="81"/>
      <c r="S2" s="25"/>
      <c r="T2" s="25"/>
      <c r="U2" s="25"/>
      <c r="V2" s="25"/>
      <c r="W2" s="25"/>
      <c r="X2" s="25"/>
      <c r="Y2" s="25"/>
    </row>
    <row r="3" s="9" customFormat="1" ht="32" spans="1:27">
      <c r="A3" s="4"/>
      <c r="B3" s="4" t="s">
        <v>87</v>
      </c>
      <c r="C3" s="68">
        <v>192</v>
      </c>
      <c r="D3" s="70">
        <v>0</v>
      </c>
      <c r="E3" s="69">
        <v>0</v>
      </c>
      <c r="F3" s="70">
        <v>0</v>
      </c>
      <c r="G3" s="70">
        <v>90</v>
      </c>
      <c r="H3" s="70">
        <v>0</v>
      </c>
      <c r="I3" s="70">
        <v>276</v>
      </c>
      <c r="J3" s="70">
        <v>0</v>
      </c>
      <c r="K3" s="70">
        <v>0</v>
      </c>
      <c r="L3" s="70">
        <v>0</v>
      </c>
      <c r="M3" s="70">
        <v>53.087425823604</v>
      </c>
      <c r="O3" s="77"/>
      <c r="P3" s="78"/>
      <c r="Q3" s="78"/>
      <c r="R3" s="81"/>
      <c r="S3" s="75"/>
      <c r="T3" s="75"/>
      <c r="U3" s="77"/>
      <c r="V3" s="75"/>
      <c r="W3" s="48"/>
      <c r="X3" s="8"/>
      <c r="Y3" s="8"/>
      <c r="AA3" s="8"/>
    </row>
    <row r="4" s="9" customFormat="1" ht="32" spans="1:27">
      <c r="A4" s="4"/>
      <c r="B4" s="4" t="s">
        <v>88</v>
      </c>
      <c r="C4" s="71">
        <v>240</v>
      </c>
      <c r="D4" s="70">
        <v>55.7913688556164</v>
      </c>
      <c r="E4" s="70">
        <v>74.0248669021301</v>
      </c>
      <c r="F4" s="70">
        <v>0</v>
      </c>
      <c r="G4" s="70">
        <v>90</v>
      </c>
      <c r="H4" s="70">
        <v>0</v>
      </c>
      <c r="I4" s="70">
        <v>276</v>
      </c>
      <c r="J4" s="70">
        <v>2.36593640655985</v>
      </c>
      <c r="K4" s="70">
        <v>0</v>
      </c>
      <c r="L4" s="70">
        <v>0</v>
      </c>
      <c r="M4" s="70">
        <v>53.087425823604</v>
      </c>
      <c r="O4" s="77"/>
      <c r="P4" s="71">
        <v>240</v>
      </c>
      <c r="Q4" s="82">
        <v>55.7913688556164</v>
      </c>
      <c r="R4" s="82">
        <v>74.0248669021301</v>
      </c>
      <c r="S4" s="83">
        <v>0</v>
      </c>
      <c r="T4" s="83">
        <v>90</v>
      </c>
      <c r="U4" s="83">
        <v>0</v>
      </c>
      <c r="V4" s="83">
        <v>276</v>
      </c>
      <c r="W4" s="85">
        <v>2.36593640655985</v>
      </c>
      <c r="X4" s="85">
        <v>53.087425823604</v>
      </c>
      <c r="Y4" s="85"/>
      <c r="AA4" s="8"/>
    </row>
    <row r="5" s="9" customFormat="1" spans="1:27">
      <c r="A5" s="4"/>
      <c r="B5" s="4" t="s">
        <v>89</v>
      </c>
      <c r="C5" s="72">
        <v>288</v>
      </c>
      <c r="D5" s="72">
        <v>1.64240365539299</v>
      </c>
      <c r="E5" s="72">
        <v>0</v>
      </c>
      <c r="F5" s="72">
        <v>15</v>
      </c>
      <c r="G5" s="72">
        <v>60</v>
      </c>
      <c r="H5" s="72">
        <v>290</v>
      </c>
      <c r="I5" s="72">
        <v>24</v>
      </c>
      <c r="J5" s="72">
        <v>0</v>
      </c>
      <c r="K5" s="72">
        <v>0</v>
      </c>
      <c r="L5" s="72">
        <v>0</v>
      </c>
      <c r="M5" s="72">
        <v>157.797012763996</v>
      </c>
      <c r="O5" s="77"/>
      <c r="P5" s="68">
        <v>192</v>
      </c>
      <c r="Q5" s="82">
        <v>44.7160880127185</v>
      </c>
      <c r="R5" s="84">
        <v>56.1849182100665</v>
      </c>
      <c r="S5" s="83">
        <v>0</v>
      </c>
      <c r="T5" s="83">
        <v>90</v>
      </c>
      <c r="U5" s="83">
        <v>0</v>
      </c>
      <c r="V5" s="83">
        <v>276</v>
      </c>
      <c r="W5" s="85">
        <v>1.96041756635442</v>
      </c>
      <c r="X5" s="85">
        <v>53.087425823604</v>
      </c>
      <c r="Y5" s="86"/>
      <c r="AA5" s="8"/>
    </row>
    <row r="6" s="9" customFormat="1" spans="1:27">
      <c r="A6" s="4"/>
      <c r="B6" s="9" t="s">
        <v>90</v>
      </c>
      <c r="C6" s="73"/>
      <c r="D6" s="66"/>
      <c r="E6" s="75"/>
      <c r="F6" s="66"/>
      <c r="G6" s="66"/>
      <c r="H6" s="66"/>
      <c r="I6" s="66"/>
      <c r="J6" s="66"/>
      <c r="K6" s="66"/>
      <c r="L6" s="66"/>
      <c r="M6" s="66"/>
      <c r="N6" s="8"/>
      <c r="O6" s="77"/>
      <c r="P6" s="68">
        <v>192</v>
      </c>
      <c r="Q6" s="82">
        <v>34.6681006277902</v>
      </c>
      <c r="R6" s="84">
        <v>39.9623989387261</v>
      </c>
      <c r="S6" s="83">
        <v>0</v>
      </c>
      <c r="T6" s="83">
        <v>90</v>
      </c>
      <c r="U6" s="83">
        <v>0</v>
      </c>
      <c r="V6" s="83">
        <v>276</v>
      </c>
      <c r="W6" s="85">
        <v>1.67603696639726</v>
      </c>
      <c r="X6" s="85">
        <v>53.087425823604</v>
      </c>
      <c r="Y6" s="87"/>
      <c r="AA6" s="8"/>
    </row>
    <row r="7" s="9" customFormat="1" spans="2:27">
      <c r="B7" s="73"/>
      <c r="C7" s="73"/>
      <c r="D7" s="66"/>
      <c r="E7" s="75"/>
      <c r="F7" s="66"/>
      <c r="G7" s="66"/>
      <c r="H7" s="66"/>
      <c r="I7" s="66"/>
      <c r="J7" s="66"/>
      <c r="K7" s="66"/>
      <c r="L7" s="66"/>
      <c r="M7" s="66"/>
      <c r="N7" s="8"/>
      <c r="O7" s="77"/>
      <c r="P7" s="68">
        <v>192</v>
      </c>
      <c r="Q7" s="82">
        <v>28.3539379733468</v>
      </c>
      <c r="R7" s="84">
        <v>29.9581912919071</v>
      </c>
      <c r="S7" s="83">
        <v>0</v>
      </c>
      <c r="T7" s="83">
        <v>90</v>
      </c>
      <c r="U7" s="83">
        <v>0</v>
      </c>
      <c r="V7" s="83">
        <v>276</v>
      </c>
      <c r="W7" s="85">
        <v>1.4210029020616</v>
      </c>
      <c r="X7" s="85">
        <v>53.087425823604</v>
      </c>
      <c r="Y7" s="87"/>
      <c r="AA7" s="8"/>
    </row>
    <row r="8" s="9" customFormat="1" ht="17" customHeight="1" spans="1:27">
      <c r="A8" s="9" t="s">
        <v>91</v>
      </c>
      <c r="B8" s="10" t="s">
        <v>92</v>
      </c>
      <c r="C8" s="73"/>
      <c r="D8" s="66"/>
      <c r="E8" s="75"/>
      <c r="F8" s="66"/>
      <c r="G8" s="66"/>
      <c r="H8" s="66"/>
      <c r="I8" s="66"/>
      <c r="J8" s="66"/>
      <c r="K8" s="66"/>
      <c r="L8" s="66"/>
      <c r="M8" s="66"/>
      <c r="N8" s="8"/>
      <c r="O8" s="77"/>
      <c r="P8" s="68">
        <v>192</v>
      </c>
      <c r="Q8" s="82">
        <v>22.483166431606</v>
      </c>
      <c r="R8" s="84">
        <v>23.0177457978531</v>
      </c>
      <c r="S8" s="83">
        <v>0</v>
      </c>
      <c r="T8" s="83">
        <v>90</v>
      </c>
      <c r="U8" s="83">
        <v>0</v>
      </c>
      <c r="V8" s="83">
        <v>276</v>
      </c>
      <c r="W8" s="85">
        <v>1.06415800589747</v>
      </c>
      <c r="X8" s="85">
        <v>53.087425823604</v>
      </c>
      <c r="Y8" s="87"/>
      <c r="AA8" s="8"/>
    </row>
    <row r="9" s="9" customFormat="1" spans="2:27">
      <c r="B9" s="9" t="s">
        <v>93</v>
      </c>
      <c r="C9" s="68">
        <v>192</v>
      </c>
      <c r="D9" s="70">
        <v>44.7160880127185</v>
      </c>
      <c r="E9" s="69">
        <v>56.1849182100665</v>
      </c>
      <c r="F9" s="70">
        <v>0</v>
      </c>
      <c r="G9" s="70">
        <v>90</v>
      </c>
      <c r="H9" s="70">
        <v>0</v>
      </c>
      <c r="I9" s="70">
        <v>276</v>
      </c>
      <c r="J9" s="70">
        <v>1.96041756635442</v>
      </c>
      <c r="K9" s="70">
        <v>0</v>
      </c>
      <c r="L9" s="70">
        <v>0</v>
      </c>
      <c r="M9" s="70">
        <v>53.087425823604</v>
      </c>
      <c r="N9" s="8"/>
      <c r="O9" s="77"/>
      <c r="P9" s="68">
        <v>192</v>
      </c>
      <c r="Q9" s="82">
        <v>17.3000705626282</v>
      </c>
      <c r="R9" s="84">
        <v>15.8035193992981</v>
      </c>
      <c r="S9" s="83">
        <v>0</v>
      </c>
      <c r="T9" s="83">
        <v>90</v>
      </c>
      <c r="U9" s="83">
        <v>0</v>
      </c>
      <c r="V9" s="83">
        <v>276</v>
      </c>
      <c r="W9" s="85">
        <v>0.774518951146033</v>
      </c>
      <c r="X9" s="85">
        <v>53.087425823604</v>
      </c>
      <c r="Y9" s="85"/>
      <c r="AA9" s="8"/>
    </row>
    <row r="10" s="9" customFormat="1" spans="2:27">
      <c r="B10" s="9" t="s">
        <v>94</v>
      </c>
      <c r="C10" s="68">
        <v>192</v>
      </c>
      <c r="D10" s="70">
        <v>34.6681006277902</v>
      </c>
      <c r="E10" s="69">
        <v>39.9623989387261</v>
      </c>
      <c r="F10" s="70">
        <v>0</v>
      </c>
      <c r="G10" s="70">
        <v>90</v>
      </c>
      <c r="H10" s="70">
        <v>0</v>
      </c>
      <c r="I10" s="70">
        <v>276</v>
      </c>
      <c r="J10" s="70">
        <v>1.67603696639726</v>
      </c>
      <c r="K10" s="70">
        <v>0</v>
      </c>
      <c r="L10" s="70">
        <v>0</v>
      </c>
      <c r="M10" s="70">
        <v>53.087425823604</v>
      </c>
      <c r="N10" s="8"/>
      <c r="O10" s="77"/>
      <c r="P10" s="68">
        <v>192</v>
      </c>
      <c r="Q10" s="82">
        <v>13.7128135927071</v>
      </c>
      <c r="R10" s="84">
        <v>7.95394957574458</v>
      </c>
      <c r="S10" s="83">
        <v>0</v>
      </c>
      <c r="T10" s="83">
        <v>90</v>
      </c>
      <c r="U10" s="83">
        <v>0</v>
      </c>
      <c r="V10" s="83">
        <v>276</v>
      </c>
      <c r="W10" s="85">
        <v>0.488804665431748</v>
      </c>
      <c r="X10" s="85">
        <v>53.087425823604</v>
      </c>
      <c r="Y10" s="85"/>
      <c r="AA10" s="8"/>
    </row>
    <row r="11" s="9" customFormat="1" spans="2:27">
      <c r="B11" s="9" t="s">
        <v>95</v>
      </c>
      <c r="C11" s="68">
        <v>192</v>
      </c>
      <c r="D11" s="70">
        <v>28.3539379733468</v>
      </c>
      <c r="E11" s="69">
        <v>29.9581912919071</v>
      </c>
      <c r="F11" s="70">
        <v>0</v>
      </c>
      <c r="G11" s="70">
        <v>90</v>
      </c>
      <c r="H11" s="70">
        <v>0</v>
      </c>
      <c r="I11" s="70">
        <v>276</v>
      </c>
      <c r="J11" s="70">
        <v>1.4210029020616</v>
      </c>
      <c r="K11" s="70">
        <v>0</v>
      </c>
      <c r="L11" s="70">
        <v>0</v>
      </c>
      <c r="M11" s="70">
        <v>53.087425823604</v>
      </c>
      <c r="N11" s="8"/>
      <c r="O11" s="77"/>
      <c r="P11" s="68">
        <v>192</v>
      </c>
      <c r="Q11" s="82">
        <v>11.4065144473626</v>
      </c>
      <c r="R11" s="84">
        <v>0</v>
      </c>
      <c r="S11" s="83">
        <v>0</v>
      </c>
      <c r="T11" s="83">
        <v>90</v>
      </c>
      <c r="U11" s="83">
        <v>0</v>
      </c>
      <c r="V11" s="83">
        <v>276</v>
      </c>
      <c r="W11" s="85">
        <v>0.29538953304936</v>
      </c>
      <c r="X11" s="85">
        <v>53.087425823604</v>
      </c>
      <c r="Y11" s="85"/>
      <c r="AA11" s="8"/>
    </row>
    <row r="12" s="9" customFormat="1" spans="2:27">
      <c r="B12" s="9" t="s">
        <v>96</v>
      </c>
      <c r="C12" s="68">
        <v>192</v>
      </c>
      <c r="D12" s="70">
        <v>22.483166431606</v>
      </c>
      <c r="E12" s="69">
        <v>23.0177457978531</v>
      </c>
      <c r="F12" s="70">
        <v>0</v>
      </c>
      <c r="G12" s="70">
        <v>90</v>
      </c>
      <c r="H12" s="70">
        <v>0</v>
      </c>
      <c r="I12" s="70">
        <v>276</v>
      </c>
      <c r="J12" s="70">
        <v>1.06415800589747</v>
      </c>
      <c r="K12" s="70">
        <v>0</v>
      </c>
      <c r="L12" s="70">
        <v>0</v>
      </c>
      <c r="M12" s="70">
        <v>53.087425823604</v>
      </c>
      <c r="N12" s="8"/>
      <c r="O12" s="77"/>
      <c r="P12" s="68">
        <v>192</v>
      </c>
      <c r="Q12" s="82">
        <v>7.61474439117474</v>
      </c>
      <c r="R12" s="84">
        <v>0</v>
      </c>
      <c r="S12" s="83">
        <v>0</v>
      </c>
      <c r="T12" s="83">
        <v>90</v>
      </c>
      <c r="U12" s="83">
        <v>0</v>
      </c>
      <c r="V12" s="83">
        <v>276</v>
      </c>
      <c r="W12" s="85">
        <v>0</v>
      </c>
      <c r="X12" s="85">
        <v>53.087425823604</v>
      </c>
      <c r="Y12" s="85"/>
      <c r="AA12" s="8"/>
    </row>
    <row r="13" s="9" customFormat="1" spans="2:27">
      <c r="B13" s="9" t="s">
        <v>97</v>
      </c>
      <c r="C13" s="68">
        <v>192</v>
      </c>
      <c r="D13" s="70">
        <v>17.3000705626282</v>
      </c>
      <c r="E13" s="69">
        <v>15.8035193992981</v>
      </c>
      <c r="F13" s="70">
        <v>0</v>
      </c>
      <c r="G13" s="70">
        <v>90</v>
      </c>
      <c r="H13" s="70">
        <v>0</v>
      </c>
      <c r="I13" s="70">
        <v>276</v>
      </c>
      <c r="J13" s="70">
        <v>0.774518951146033</v>
      </c>
      <c r="K13" s="70">
        <v>0</v>
      </c>
      <c r="L13" s="70">
        <v>0</v>
      </c>
      <c r="M13" s="70">
        <v>53.087425823604</v>
      </c>
      <c r="N13" s="8"/>
      <c r="O13" s="8"/>
      <c r="P13" s="68">
        <v>192</v>
      </c>
      <c r="Q13" s="82">
        <v>0.203923714295669</v>
      </c>
      <c r="R13" s="84">
        <v>0</v>
      </c>
      <c r="S13" s="83">
        <v>0</v>
      </c>
      <c r="T13" s="83">
        <v>90</v>
      </c>
      <c r="U13" s="83">
        <v>0</v>
      </c>
      <c r="V13" s="83">
        <v>276</v>
      </c>
      <c r="W13" s="85">
        <v>0</v>
      </c>
      <c r="X13" s="85">
        <v>53.087425823604</v>
      </c>
      <c r="Y13" s="85"/>
      <c r="AA13" s="8"/>
    </row>
    <row r="14" s="9" customFormat="1" spans="2:27">
      <c r="B14" s="9" t="s">
        <v>98</v>
      </c>
      <c r="C14" s="68">
        <v>192</v>
      </c>
      <c r="D14" s="70">
        <v>13.7128135927071</v>
      </c>
      <c r="E14" s="69">
        <v>7.95394957574458</v>
      </c>
      <c r="F14" s="70">
        <v>0</v>
      </c>
      <c r="G14" s="70">
        <v>90</v>
      </c>
      <c r="H14" s="70">
        <v>0</v>
      </c>
      <c r="I14" s="70">
        <v>276</v>
      </c>
      <c r="J14" s="70">
        <v>0.488804665431748</v>
      </c>
      <c r="K14" s="70">
        <v>0</v>
      </c>
      <c r="L14" s="70">
        <v>0</v>
      </c>
      <c r="M14" s="70">
        <v>53.087425823604</v>
      </c>
      <c r="N14" s="8"/>
      <c r="O14" s="8"/>
      <c r="P14" s="68">
        <v>192</v>
      </c>
      <c r="Q14" s="82">
        <v>0</v>
      </c>
      <c r="R14" s="84">
        <v>0</v>
      </c>
      <c r="S14" s="83">
        <v>0</v>
      </c>
      <c r="T14" s="83">
        <v>90</v>
      </c>
      <c r="U14" s="83">
        <v>0</v>
      </c>
      <c r="V14" s="83">
        <v>276</v>
      </c>
      <c r="W14" s="85">
        <v>0</v>
      </c>
      <c r="X14" s="85">
        <v>53.087425823604</v>
      </c>
      <c r="Y14" s="85"/>
      <c r="AA14" s="8"/>
    </row>
    <row r="15" s="9" customFormat="1" spans="2:27">
      <c r="B15" s="9" t="s">
        <v>99</v>
      </c>
      <c r="C15" s="68">
        <v>192</v>
      </c>
      <c r="D15" s="70">
        <v>11.4065144473626</v>
      </c>
      <c r="E15" s="69">
        <v>0</v>
      </c>
      <c r="F15" s="70">
        <v>0</v>
      </c>
      <c r="G15" s="70">
        <v>90</v>
      </c>
      <c r="H15" s="70">
        <v>0</v>
      </c>
      <c r="I15" s="70">
        <v>276</v>
      </c>
      <c r="J15" s="70">
        <v>0.29538953304936</v>
      </c>
      <c r="K15" s="70">
        <v>0</v>
      </c>
      <c r="L15" s="70">
        <v>0</v>
      </c>
      <c r="M15" s="70">
        <v>53.087425823604</v>
      </c>
      <c r="N15" s="8"/>
      <c r="O15" s="8"/>
      <c r="P15" s="68">
        <v>192</v>
      </c>
      <c r="Q15" s="82">
        <v>0</v>
      </c>
      <c r="R15" s="84">
        <v>0</v>
      </c>
      <c r="S15" s="83">
        <v>0</v>
      </c>
      <c r="T15" s="83">
        <v>90</v>
      </c>
      <c r="U15" s="83">
        <v>0</v>
      </c>
      <c r="V15" s="83">
        <v>276</v>
      </c>
      <c r="W15" s="85">
        <v>0</v>
      </c>
      <c r="X15" s="85">
        <v>53.087425823604</v>
      </c>
      <c r="Y15" s="85"/>
      <c r="AA15" s="8"/>
    </row>
    <row r="16" s="9" customFormat="1" spans="2:27">
      <c r="B16" s="9" t="s">
        <v>100</v>
      </c>
      <c r="C16" s="68">
        <v>192</v>
      </c>
      <c r="D16" s="70">
        <v>7.61474439117474</v>
      </c>
      <c r="E16" s="69">
        <v>0</v>
      </c>
      <c r="F16" s="70">
        <v>0</v>
      </c>
      <c r="G16" s="70">
        <v>90</v>
      </c>
      <c r="H16" s="70">
        <v>0</v>
      </c>
      <c r="I16" s="70">
        <v>276</v>
      </c>
      <c r="J16" s="70">
        <v>0</v>
      </c>
      <c r="K16" s="70">
        <v>0</v>
      </c>
      <c r="L16" s="70">
        <v>0</v>
      </c>
      <c r="M16" s="70">
        <v>53.087425823604</v>
      </c>
      <c r="N16" s="8"/>
      <c r="O16" s="8"/>
      <c r="P16" s="68">
        <v>192</v>
      </c>
      <c r="Q16" s="82">
        <v>0</v>
      </c>
      <c r="R16" s="84">
        <v>0</v>
      </c>
      <c r="S16" s="83">
        <v>0</v>
      </c>
      <c r="T16" s="83">
        <v>90</v>
      </c>
      <c r="U16" s="83">
        <v>0</v>
      </c>
      <c r="V16" s="83">
        <v>276</v>
      </c>
      <c r="W16" s="85">
        <v>0</v>
      </c>
      <c r="X16" s="85">
        <v>53.087425823604</v>
      </c>
      <c r="Y16" s="85"/>
      <c r="AA16" s="8"/>
    </row>
    <row r="17" s="9" customFormat="1" spans="2:27">
      <c r="B17" s="9" t="s">
        <v>101</v>
      </c>
      <c r="C17" s="68">
        <v>192</v>
      </c>
      <c r="D17" s="70">
        <v>0.203923714295669</v>
      </c>
      <c r="E17" s="69">
        <v>0</v>
      </c>
      <c r="F17" s="70">
        <v>0</v>
      </c>
      <c r="G17" s="70">
        <v>90</v>
      </c>
      <c r="H17" s="70">
        <v>0</v>
      </c>
      <c r="I17" s="70">
        <v>276</v>
      </c>
      <c r="J17" s="70">
        <v>0</v>
      </c>
      <c r="K17" s="70">
        <v>0</v>
      </c>
      <c r="L17" s="70">
        <v>0</v>
      </c>
      <c r="M17" s="70">
        <v>53.087425823604</v>
      </c>
      <c r="N17" s="8"/>
      <c r="O17" s="8"/>
      <c r="Y17" s="85"/>
      <c r="AA17" s="8"/>
    </row>
    <row r="18" s="9" customFormat="1" spans="2:27">
      <c r="B18" s="25" t="s">
        <v>102</v>
      </c>
      <c r="C18" s="68">
        <v>192</v>
      </c>
      <c r="D18" s="70">
        <v>0</v>
      </c>
      <c r="E18" s="69">
        <v>0</v>
      </c>
      <c r="F18" s="70">
        <v>0</v>
      </c>
      <c r="G18" s="70">
        <v>90</v>
      </c>
      <c r="H18" s="70">
        <v>0</v>
      </c>
      <c r="I18" s="70">
        <v>276</v>
      </c>
      <c r="J18" s="70">
        <v>0</v>
      </c>
      <c r="K18" s="70">
        <v>0</v>
      </c>
      <c r="L18" s="70">
        <v>0</v>
      </c>
      <c r="M18" s="70">
        <v>53.087425823604</v>
      </c>
      <c r="N18" s="8" t="s">
        <v>103</v>
      </c>
      <c r="O18" s="8"/>
      <c r="Y18" s="85"/>
      <c r="AA18" s="8"/>
    </row>
    <row r="19" s="9" customFormat="1" spans="2:27">
      <c r="B19" s="25" t="s">
        <v>104</v>
      </c>
      <c r="C19" s="68">
        <v>192</v>
      </c>
      <c r="D19" s="70">
        <v>0</v>
      </c>
      <c r="E19" s="69">
        <v>0</v>
      </c>
      <c r="F19" s="70">
        <v>0</v>
      </c>
      <c r="G19" s="70">
        <v>90</v>
      </c>
      <c r="H19" s="70">
        <v>0</v>
      </c>
      <c r="I19" s="70">
        <v>276</v>
      </c>
      <c r="J19" s="70">
        <v>0</v>
      </c>
      <c r="K19" s="70">
        <v>0</v>
      </c>
      <c r="L19" s="70">
        <v>0</v>
      </c>
      <c r="M19" s="70">
        <v>53.087425823604</v>
      </c>
      <c r="N19" s="8"/>
      <c r="O19" s="8"/>
      <c r="Y19" s="85"/>
      <c r="AA19" s="8"/>
    </row>
    <row r="20" s="9" customFormat="1" spans="1:21">
      <c r="A20" s="4"/>
      <c r="B20" s="4"/>
      <c r="C20" s="7"/>
      <c r="D20" s="67"/>
      <c r="E20" s="67"/>
      <c r="F20" s="66"/>
      <c r="G20" s="66"/>
      <c r="H20" s="66"/>
      <c r="I20" s="66"/>
      <c r="J20" s="66"/>
      <c r="K20" s="66"/>
      <c r="L20" s="66"/>
      <c r="M20" s="66"/>
      <c r="S20" s="25"/>
      <c r="T20" s="25"/>
      <c r="U20" s="25"/>
    </row>
    <row r="21" s="9" customFormat="1" spans="1:21">
      <c r="A21" s="62"/>
      <c r="B21" s="4" t="s">
        <v>105</v>
      </c>
      <c r="C21" s="7"/>
      <c r="D21" s="67"/>
      <c r="E21" s="67"/>
      <c r="F21" s="66"/>
      <c r="G21" s="66"/>
      <c r="H21" s="66"/>
      <c r="I21" s="66"/>
      <c r="J21" s="66"/>
      <c r="K21" s="66"/>
      <c r="L21" s="66"/>
      <c r="M21" s="66"/>
      <c r="S21" s="25"/>
      <c r="T21" s="25"/>
      <c r="U21" s="25"/>
    </row>
    <row r="22" s="9" customFormat="1" spans="1:21">
      <c r="A22" s="4"/>
      <c r="B22" s="73"/>
      <c r="C22" s="73"/>
      <c r="D22" s="74"/>
      <c r="E22" s="75"/>
      <c r="F22" s="66"/>
      <c r="G22" s="66"/>
      <c r="H22" s="66"/>
      <c r="I22" s="66"/>
      <c r="J22" s="66"/>
      <c r="K22" s="66"/>
      <c r="L22" s="66"/>
      <c r="M22" s="66"/>
      <c r="S22" s="25"/>
      <c r="T22" s="25"/>
      <c r="U22" s="25"/>
    </row>
    <row r="23" s="9" customFormat="1" spans="1:21">
      <c r="A23" s="13" t="s">
        <v>106</v>
      </c>
      <c r="B23" s="13"/>
      <c r="C23" s="7" t="s">
        <v>39</v>
      </c>
      <c r="D23" s="67" t="s">
        <v>40</v>
      </c>
      <c r="E23" s="67" t="s">
        <v>41</v>
      </c>
      <c r="F23" s="67" t="s">
        <v>43</v>
      </c>
      <c r="G23" s="67" t="s">
        <v>45</v>
      </c>
      <c r="H23" s="67" t="s">
        <v>47</v>
      </c>
      <c r="I23" s="67" t="s">
        <v>49</v>
      </c>
      <c r="J23" s="67" t="s">
        <v>81</v>
      </c>
      <c r="K23" s="67" t="s">
        <v>82</v>
      </c>
      <c r="L23" s="67" t="s">
        <v>83</v>
      </c>
      <c r="M23" s="67" t="s">
        <v>84</v>
      </c>
      <c r="S23" s="25"/>
      <c r="T23" s="25"/>
      <c r="U23" s="25"/>
    </row>
    <row r="24" s="9" customFormat="1" spans="1:21">
      <c r="A24" s="4"/>
      <c r="B24" s="14" t="s">
        <v>107</v>
      </c>
      <c r="C24" s="68">
        <v>192</v>
      </c>
      <c r="D24" s="70">
        <v>0</v>
      </c>
      <c r="E24" s="69">
        <v>0</v>
      </c>
      <c r="F24" s="70">
        <v>0</v>
      </c>
      <c r="G24" s="70">
        <v>90</v>
      </c>
      <c r="H24" s="70">
        <v>0</v>
      </c>
      <c r="I24" s="70">
        <v>276</v>
      </c>
      <c r="J24" s="70">
        <v>0</v>
      </c>
      <c r="K24" s="70">
        <v>0</v>
      </c>
      <c r="L24" s="70">
        <v>0</v>
      </c>
      <c r="M24" s="70">
        <v>53.087425823604</v>
      </c>
      <c r="O24" s="9">
        <f>D24+E24</f>
        <v>0</v>
      </c>
      <c r="S24" s="25"/>
      <c r="T24" s="25"/>
      <c r="U24" s="25"/>
    </row>
    <row r="25" s="9" customFormat="1" spans="1:21">
      <c r="A25" s="4"/>
      <c r="B25" s="14">
        <v>200</v>
      </c>
      <c r="C25" s="68">
        <v>192</v>
      </c>
      <c r="D25" s="68">
        <v>5.96462522067547</v>
      </c>
      <c r="E25" s="68">
        <v>0</v>
      </c>
      <c r="F25" s="68">
        <v>0</v>
      </c>
      <c r="G25" s="68">
        <v>20</v>
      </c>
      <c r="H25" s="68">
        <v>0</v>
      </c>
      <c r="I25" s="68">
        <v>344</v>
      </c>
      <c r="J25" s="68">
        <v>0</v>
      </c>
      <c r="K25" s="68">
        <v>0</v>
      </c>
      <c r="L25" s="68">
        <v>0</v>
      </c>
      <c r="M25" s="68">
        <v>61.0874258236036</v>
      </c>
      <c r="O25" s="9">
        <f t="shared" ref="O25:O33" si="0">D25+E25</f>
        <v>5.96462522067547</v>
      </c>
      <c r="S25" s="25"/>
      <c r="T25" s="25"/>
      <c r="U25" s="25"/>
    </row>
    <row r="26" s="9" customFormat="1" spans="1:21">
      <c r="A26" s="4"/>
      <c r="B26" s="14">
        <v>300</v>
      </c>
      <c r="C26" s="68">
        <v>192</v>
      </c>
      <c r="D26" s="68">
        <v>19.2393540159059</v>
      </c>
      <c r="E26" s="68">
        <v>0</v>
      </c>
      <c r="F26" s="68">
        <v>0</v>
      </c>
      <c r="G26" s="68">
        <v>10</v>
      </c>
      <c r="H26" s="68">
        <v>0</v>
      </c>
      <c r="I26" s="68">
        <v>356</v>
      </c>
      <c r="J26" s="68">
        <v>0</v>
      </c>
      <c r="K26" s="68">
        <v>0</v>
      </c>
      <c r="L26" s="68">
        <v>0</v>
      </c>
      <c r="M26" s="68">
        <v>53.087425823604</v>
      </c>
      <c r="O26" s="9">
        <f t="shared" si="0"/>
        <v>19.2393540159059</v>
      </c>
      <c r="S26" s="25"/>
      <c r="T26" s="25"/>
      <c r="U26" s="25"/>
    </row>
    <row r="27" s="9" customFormat="1" spans="1:21">
      <c r="A27" s="4"/>
      <c r="B27" s="14">
        <v>400</v>
      </c>
      <c r="C27" s="68">
        <v>192</v>
      </c>
      <c r="D27" s="68">
        <v>82.7646729328358</v>
      </c>
      <c r="E27" s="68">
        <v>0</v>
      </c>
      <c r="F27" s="68">
        <v>0</v>
      </c>
      <c r="G27" s="68">
        <v>10</v>
      </c>
      <c r="H27" s="68">
        <v>0</v>
      </c>
      <c r="I27" s="68">
        <v>356</v>
      </c>
      <c r="J27" s="68">
        <v>0</v>
      </c>
      <c r="K27" s="68">
        <v>0</v>
      </c>
      <c r="L27" s="68">
        <v>0</v>
      </c>
      <c r="M27" s="68">
        <v>53.0874258236015</v>
      </c>
      <c r="O27" s="9">
        <f t="shared" si="0"/>
        <v>82.7646729328358</v>
      </c>
      <c r="S27" s="25"/>
      <c r="T27" s="25"/>
      <c r="U27" s="25"/>
    </row>
    <row r="28" s="9" customFormat="1" spans="1:21">
      <c r="A28" s="4"/>
      <c r="B28" s="14">
        <v>500</v>
      </c>
      <c r="C28" s="68">
        <v>192</v>
      </c>
      <c r="D28" s="68">
        <v>164.293151238044</v>
      </c>
      <c r="E28" s="68">
        <v>177.559888854415</v>
      </c>
      <c r="F28" s="68">
        <v>0</v>
      </c>
      <c r="G28" s="68">
        <v>10</v>
      </c>
      <c r="H28" s="68">
        <v>0</v>
      </c>
      <c r="I28" s="68">
        <v>356</v>
      </c>
      <c r="J28" s="68">
        <v>0</v>
      </c>
      <c r="K28" s="68">
        <v>0</v>
      </c>
      <c r="L28" s="68">
        <v>0</v>
      </c>
      <c r="M28" s="68">
        <v>53.087425823604</v>
      </c>
      <c r="O28" s="9">
        <f t="shared" si="0"/>
        <v>341.853040092459</v>
      </c>
      <c r="S28" s="25"/>
      <c r="T28" s="25"/>
      <c r="U28" s="25"/>
    </row>
    <row r="29" s="9" customFormat="1" spans="1:23">
      <c r="A29" s="28"/>
      <c r="B29" s="14">
        <v>600</v>
      </c>
      <c r="C29" s="68">
        <v>192</v>
      </c>
      <c r="D29" s="68">
        <v>204.47604302696</v>
      </c>
      <c r="E29" s="68">
        <v>206.574107881145</v>
      </c>
      <c r="F29" s="68">
        <v>0</v>
      </c>
      <c r="G29" s="68">
        <v>10</v>
      </c>
      <c r="H29" s="68">
        <v>0</v>
      </c>
      <c r="I29" s="68">
        <v>356</v>
      </c>
      <c r="J29" s="68">
        <v>0</v>
      </c>
      <c r="K29" s="68">
        <v>0</v>
      </c>
      <c r="L29" s="68">
        <v>0</v>
      </c>
      <c r="M29" s="68">
        <v>53.0874258235997</v>
      </c>
      <c r="N29" s="25"/>
      <c r="O29" s="9">
        <f t="shared" si="0"/>
        <v>411.050150908105</v>
      </c>
      <c r="P29" s="25"/>
      <c r="Q29" s="25"/>
      <c r="R29" s="25"/>
      <c r="S29" s="25"/>
      <c r="T29" s="25"/>
      <c r="U29" s="25"/>
      <c r="V29" s="25"/>
      <c r="W29" s="25"/>
    </row>
    <row r="30" s="9" customFormat="1" spans="1:23">
      <c r="A30" s="28"/>
      <c r="B30" s="14">
        <v>700</v>
      </c>
      <c r="C30" s="68">
        <v>192</v>
      </c>
      <c r="D30" s="68">
        <v>213.280496863401</v>
      </c>
      <c r="E30" s="68">
        <v>219.033633770351</v>
      </c>
      <c r="F30" s="68">
        <v>0</v>
      </c>
      <c r="G30" s="68">
        <v>10</v>
      </c>
      <c r="H30" s="68">
        <v>0</v>
      </c>
      <c r="I30" s="68">
        <v>360</v>
      </c>
      <c r="J30" s="68">
        <v>0</v>
      </c>
      <c r="K30" s="68">
        <v>0</v>
      </c>
      <c r="L30" s="68">
        <v>0</v>
      </c>
      <c r="M30" s="68">
        <v>37.087425823604</v>
      </c>
      <c r="N30" s="25"/>
      <c r="O30" s="9">
        <f t="shared" si="0"/>
        <v>432.314130633752</v>
      </c>
      <c r="P30" s="25"/>
      <c r="Q30" s="25"/>
      <c r="R30" s="25"/>
      <c r="S30" s="25"/>
      <c r="T30" s="25"/>
      <c r="U30" s="25"/>
      <c r="V30" s="25"/>
      <c r="W30" s="25"/>
    </row>
    <row r="31" s="9" customFormat="1" spans="1:23">
      <c r="A31" s="28"/>
      <c r="B31" s="14">
        <v>800</v>
      </c>
      <c r="C31" s="68">
        <v>192</v>
      </c>
      <c r="D31" s="68">
        <v>225.707556924556</v>
      </c>
      <c r="E31" s="68">
        <v>241.729780206521</v>
      </c>
      <c r="F31" s="68">
        <v>0</v>
      </c>
      <c r="G31" s="68">
        <v>0</v>
      </c>
      <c r="H31" s="68">
        <v>0</v>
      </c>
      <c r="I31" s="68">
        <v>364</v>
      </c>
      <c r="J31" s="68">
        <v>0</v>
      </c>
      <c r="K31" s="68">
        <v>0</v>
      </c>
      <c r="L31" s="68">
        <v>0</v>
      </c>
      <c r="M31" s="68">
        <v>61.087425823604</v>
      </c>
      <c r="N31" s="25"/>
      <c r="O31" s="9">
        <f t="shared" si="0"/>
        <v>467.437337131077</v>
      </c>
      <c r="P31" s="25"/>
      <c r="Q31" s="25"/>
      <c r="R31" s="25"/>
      <c r="S31" s="25"/>
      <c r="T31" s="25"/>
      <c r="U31" s="25"/>
      <c r="V31" s="25"/>
      <c r="W31" s="25"/>
    </row>
    <row r="32" s="9" customFormat="1" spans="1:23">
      <c r="A32" s="28"/>
      <c r="B32" s="14">
        <v>900</v>
      </c>
      <c r="C32" s="68">
        <v>192</v>
      </c>
      <c r="D32" s="68">
        <v>251.509477514953</v>
      </c>
      <c r="E32" s="68">
        <v>260.190780741974</v>
      </c>
      <c r="F32" s="68">
        <v>0</v>
      </c>
      <c r="G32" s="68">
        <v>0</v>
      </c>
      <c r="H32" s="68">
        <v>0</v>
      </c>
      <c r="I32" s="68">
        <v>364</v>
      </c>
      <c r="J32" s="68">
        <v>0</v>
      </c>
      <c r="K32" s="68">
        <v>0</v>
      </c>
      <c r="L32" s="68">
        <v>0</v>
      </c>
      <c r="M32" s="68">
        <v>61.087425823604</v>
      </c>
      <c r="N32" s="25"/>
      <c r="O32" s="9">
        <f t="shared" si="0"/>
        <v>511.700258256927</v>
      </c>
      <c r="P32" s="25"/>
      <c r="Q32" s="25"/>
      <c r="R32" s="25"/>
      <c r="S32" s="25"/>
      <c r="T32" s="25"/>
      <c r="U32" s="25"/>
      <c r="V32" s="25"/>
      <c r="W32" s="25"/>
    </row>
    <row r="33" s="9" customFormat="1" spans="1:23">
      <c r="A33" s="28"/>
      <c r="B33" s="14">
        <v>1000</v>
      </c>
      <c r="C33" s="68">
        <v>192</v>
      </c>
      <c r="D33" s="68">
        <v>267.033885781517</v>
      </c>
      <c r="E33" s="68">
        <v>267.853074316387</v>
      </c>
      <c r="F33" s="68">
        <v>0</v>
      </c>
      <c r="G33" s="68">
        <v>0</v>
      </c>
      <c r="H33" s="68">
        <v>0</v>
      </c>
      <c r="I33" s="68">
        <v>364</v>
      </c>
      <c r="J33" s="68">
        <v>0</v>
      </c>
      <c r="K33" s="68">
        <v>0</v>
      </c>
      <c r="L33" s="68">
        <v>0</v>
      </c>
      <c r="M33" s="68">
        <v>61.087425823604</v>
      </c>
      <c r="N33" s="25"/>
      <c r="O33" s="9">
        <f t="shared" si="0"/>
        <v>534.886960097904</v>
      </c>
      <c r="P33" s="25"/>
      <c r="Q33" s="25"/>
      <c r="R33" s="25"/>
      <c r="S33" s="25"/>
      <c r="T33" s="25"/>
      <c r="U33" s="25"/>
      <c r="V33" s="25"/>
      <c r="W33" s="25"/>
    </row>
    <row r="34" s="9" customFormat="1" spans="1:23">
      <c r="A34" s="28"/>
      <c r="B34" s="1"/>
      <c r="C34" s="75"/>
      <c r="D34" s="66"/>
      <c r="E34" s="75"/>
      <c r="F34" s="66"/>
      <c r="G34" s="66"/>
      <c r="H34" s="66"/>
      <c r="I34" s="66"/>
      <c r="J34" s="66"/>
      <c r="K34" s="66"/>
      <c r="L34" s="66"/>
      <c r="M34" s="66"/>
      <c r="N34" s="25"/>
      <c r="O34" s="9">
        <f t="shared" ref="O34:O57" si="1">D34+E34</f>
        <v>0</v>
      </c>
      <c r="P34" s="25"/>
      <c r="Q34" s="25"/>
      <c r="R34" s="25"/>
      <c r="S34" s="25"/>
      <c r="T34" s="25"/>
      <c r="U34" s="25"/>
      <c r="V34" s="25"/>
      <c r="W34" s="25"/>
    </row>
    <row r="35" s="9" customFormat="1" spans="1:23">
      <c r="A35" s="15" t="s">
        <v>108</v>
      </c>
      <c r="B35" s="15"/>
      <c r="C35" s="7" t="s">
        <v>39</v>
      </c>
      <c r="D35" s="67" t="s">
        <v>40</v>
      </c>
      <c r="E35" s="67" t="s">
        <v>41</v>
      </c>
      <c r="F35" s="67" t="s">
        <v>43</v>
      </c>
      <c r="G35" s="67" t="s">
        <v>45</v>
      </c>
      <c r="H35" s="67" t="s">
        <v>47</v>
      </c>
      <c r="I35" s="67" t="s">
        <v>49</v>
      </c>
      <c r="J35" s="67" t="s">
        <v>81</v>
      </c>
      <c r="K35" s="67" t="s">
        <v>82</v>
      </c>
      <c r="L35" s="67" t="s">
        <v>83</v>
      </c>
      <c r="M35" s="67" t="s">
        <v>84</v>
      </c>
      <c r="N35" s="25"/>
      <c r="O35" s="9" t="e">
        <f t="shared" si="1"/>
        <v>#VALUE!</v>
      </c>
      <c r="P35" s="25"/>
      <c r="Q35" s="25"/>
      <c r="R35" s="25"/>
      <c r="S35" s="25"/>
      <c r="T35" s="25"/>
      <c r="U35" s="25"/>
      <c r="V35" s="25"/>
      <c r="W35" s="25"/>
    </row>
    <row r="36" s="9" customFormat="1" spans="1:23">
      <c r="A36" s="25"/>
      <c r="B36" s="15" t="s">
        <v>107</v>
      </c>
      <c r="C36" s="71">
        <v>240</v>
      </c>
      <c r="D36" s="70">
        <v>55.7913688556164</v>
      </c>
      <c r="E36" s="70">
        <v>74.0248669021301</v>
      </c>
      <c r="F36" s="70">
        <v>0</v>
      </c>
      <c r="G36" s="70">
        <v>90</v>
      </c>
      <c r="H36" s="70">
        <v>0</v>
      </c>
      <c r="I36" s="70">
        <v>276</v>
      </c>
      <c r="J36" s="70">
        <v>2.36593640655985</v>
      </c>
      <c r="K36" s="70">
        <v>0</v>
      </c>
      <c r="L36" s="70">
        <v>0</v>
      </c>
      <c r="M36" s="70">
        <v>53.087425823604</v>
      </c>
      <c r="N36" s="25"/>
      <c r="O36" s="9">
        <f t="shared" si="1"/>
        <v>129.816235757746</v>
      </c>
      <c r="P36" s="25"/>
      <c r="Q36" s="25"/>
      <c r="R36" s="25"/>
      <c r="S36" s="25"/>
      <c r="T36" s="25"/>
      <c r="U36" s="25"/>
      <c r="V36" s="25"/>
      <c r="W36" s="25"/>
    </row>
    <row r="37" s="9" customFormat="1" spans="1:23">
      <c r="A37" s="25"/>
      <c r="B37" s="15">
        <v>200</v>
      </c>
      <c r="C37" s="70">
        <v>240</v>
      </c>
      <c r="D37" s="70">
        <v>57.6278209388845</v>
      </c>
      <c r="E37" s="70">
        <v>92.5993592303623</v>
      </c>
      <c r="F37" s="70">
        <v>0</v>
      </c>
      <c r="G37" s="70">
        <v>20</v>
      </c>
      <c r="H37" s="70">
        <v>0</v>
      </c>
      <c r="I37" s="70">
        <v>344</v>
      </c>
      <c r="J37" s="70">
        <v>2.44211760659425</v>
      </c>
      <c r="K37" s="70">
        <v>0</v>
      </c>
      <c r="L37" s="70">
        <v>0</v>
      </c>
      <c r="M37" s="70">
        <v>61.0874258236036</v>
      </c>
      <c r="N37" s="25"/>
      <c r="O37" s="9">
        <f t="shared" si="1"/>
        <v>150.227180169247</v>
      </c>
      <c r="P37" s="25"/>
      <c r="Q37" s="25"/>
      <c r="R37" s="25"/>
      <c r="S37" s="25"/>
      <c r="T37" s="25"/>
      <c r="U37" s="25"/>
      <c r="V37" s="25"/>
      <c r="W37" s="25"/>
    </row>
    <row r="38" s="9" customFormat="1" spans="1:23">
      <c r="A38" s="25"/>
      <c r="B38" s="15">
        <v>300</v>
      </c>
      <c r="C38" s="70">
        <v>240</v>
      </c>
      <c r="D38" s="70">
        <v>59.5521994186652</v>
      </c>
      <c r="E38" s="70">
        <v>121.112391326894</v>
      </c>
      <c r="F38" s="70">
        <v>0</v>
      </c>
      <c r="G38" s="70">
        <v>10</v>
      </c>
      <c r="H38" s="70">
        <v>0</v>
      </c>
      <c r="I38" s="70">
        <v>356</v>
      </c>
      <c r="J38" s="70">
        <v>2.49878952202137</v>
      </c>
      <c r="K38" s="70">
        <v>0</v>
      </c>
      <c r="L38" s="70">
        <v>0</v>
      </c>
      <c r="M38" s="70">
        <v>53.087425823604</v>
      </c>
      <c r="N38" s="25"/>
      <c r="O38" s="9">
        <f t="shared" si="1"/>
        <v>180.664590745559</v>
      </c>
      <c r="P38" s="25"/>
      <c r="Q38" s="25"/>
      <c r="R38" s="25"/>
      <c r="S38" s="25"/>
      <c r="T38" s="25"/>
      <c r="U38" s="25"/>
      <c r="V38" s="25"/>
      <c r="W38" s="25"/>
    </row>
    <row r="39" s="9" customFormat="1" spans="1:23">
      <c r="A39" s="25"/>
      <c r="B39" s="15">
        <v>400</v>
      </c>
      <c r="C39" s="70">
        <v>240</v>
      </c>
      <c r="D39" s="70">
        <v>88.771479059502</v>
      </c>
      <c r="E39" s="70">
        <v>145.72561609022</v>
      </c>
      <c r="F39" s="70">
        <v>0</v>
      </c>
      <c r="G39" s="70">
        <v>10</v>
      </c>
      <c r="H39" s="70">
        <v>0</v>
      </c>
      <c r="I39" s="70">
        <v>356</v>
      </c>
      <c r="J39" s="70">
        <v>2.49585448889335</v>
      </c>
      <c r="K39" s="70">
        <v>0</v>
      </c>
      <c r="L39" s="70">
        <v>0</v>
      </c>
      <c r="M39" s="70">
        <v>53.0874258236015</v>
      </c>
      <c r="N39" s="25"/>
      <c r="O39" s="9">
        <f t="shared" si="1"/>
        <v>234.497095149722</v>
      </c>
      <c r="P39" s="25"/>
      <c r="Q39" s="25"/>
      <c r="R39" s="25"/>
      <c r="S39" s="25"/>
      <c r="T39" s="25"/>
      <c r="U39" s="25"/>
      <c r="V39" s="25"/>
      <c r="W39" s="25"/>
    </row>
    <row r="40" s="9" customFormat="1" spans="1:23">
      <c r="A40" s="25"/>
      <c r="B40" s="15">
        <v>500</v>
      </c>
      <c r="C40" s="70">
        <v>240</v>
      </c>
      <c r="D40" s="70">
        <v>148.551826636685</v>
      </c>
      <c r="E40" s="70">
        <v>177.698236394942</v>
      </c>
      <c r="F40" s="70">
        <v>0</v>
      </c>
      <c r="G40" s="70">
        <v>10</v>
      </c>
      <c r="H40" s="70">
        <v>0</v>
      </c>
      <c r="I40" s="70">
        <v>356</v>
      </c>
      <c r="J40" s="70">
        <v>2.50533377885879</v>
      </c>
      <c r="K40" s="70">
        <v>0</v>
      </c>
      <c r="L40" s="70">
        <v>0</v>
      </c>
      <c r="M40" s="70">
        <v>53.087425823604</v>
      </c>
      <c r="N40" s="27"/>
      <c r="O40" s="9">
        <f t="shared" si="1"/>
        <v>326.250063031627</v>
      </c>
      <c r="P40" s="27"/>
      <c r="Q40" s="27"/>
      <c r="R40" s="27"/>
      <c r="S40" s="27"/>
      <c r="T40" s="27"/>
      <c r="U40" s="27"/>
      <c r="V40" s="27"/>
      <c r="W40" s="25"/>
    </row>
    <row r="41" s="9" customFormat="1" spans="1:23">
      <c r="A41" s="25"/>
      <c r="B41" s="15">
        <v>600</v>
      </c>
      <c r="C41" s="70">
        <v>240</v>
      </c>
      <c r="D41" s="70">
        <v>182.081556566803</v>
      </c>
      <c r="E41" s="70">
        <v>206.574107881145</v>
      </c>
      <c r="F41" s="70">
        <v>0</v>
      </c>
      <c r="G41" s="70">
        <v>10</v>
      </c>
      <c r="H41" s="70">
        <v>0</v>
      </c>
      <c r="I41" s="70">
        <v>356</v>
      </c>
      <c r="J41" s="70">
        <v>2.50533377885879</v>
      </c>
      <c r="K41" s="70">
        <v>0</v>
      </c>
      <c r="L41" s="70">
        <v>0</v>
      </c>
      <c r="M41" s="70">
        <v>53.0874258236038</v>
      </c>
      <c r="N41" s="27"/>
      <c r="O41" s="9">
        <f t="shared" si="1"/>
        <v>388.655664447948</v>
      </c>
      <c r="P41" s="27"/>
      <c r="Q41" s="27"/>
      <c r="R41" s="27"/>
      <c r="S41" s="27"/>
      <c r="T41" s="27"/>
      <c r="U41" s="27"/>
      <c r="V41" s="27"/>
      <c r="W41" s="25"/>
    </row>
    <row r="42" s="9" customFormat="1" spans="1:23">
      <c r="A42" s="25"/>
      <c r="B42" s="15">
        <v>700</v>
      </c>
      <c r="C42" s="70">
        <v>240</v>
      </c>
      <c r="D42" s="70">
        <v>201.168678001493</v>
      </c>
      <c r="E42" s="70">
        <v>232.395702975848</v>
      </c>
      <c r="F42" s="70">
        <v>0</v>
      </c>
      <c r="G42" s="70">
        <v>10</v>
      </c>
      <c r="H42" s="70">
        <v>0</v>
      </c>
      <c r="I42" s="70">
        <v>356</v>
      </c>
      <c r="J42" s="70">
        <v>2.50533377885879</v>
      </c>
      <c r="K42" s="70">
        <v>0</v>
      </c>
      <c r="L42" s="70">
        <v>0</v>
      </c>
      <c r="M42" s="70">
        <v>53.087425823604</v>
      </c>
      <c r="N42" s="25"/>
      <c r="O42" s="9">
        <f t="shared" si="1"/>
        <v>433.564380977341</v>
      </c>
      <c r="P42" s="25"/>
      <c r="Q42" s="25"/>
      <c r="R42" s="25"/>
      <c r="S42" s="25"/>
      <c r="T42" s="25"/>
      <c r="U42" s="25"/>
      <c r="V42" s="25"/>
      <c r="W42" s="25"/>
    </row>
    <row r="43" s="9" customFormat="1" spans="1:23">
      <c r="A43" s="25"/>
      <c r="B43" s="15">
        <v>800</v>
      </c>
      <c r="C43" s="70">
        <v>240</v>
      </c>
      <c r="D43" s="70">
        <v>204.516993263935</v>
      </c>
      <c r="E43" s="70">
        <v>244.034838629551</v>
      </c>
      <c r="F43" s="70">
        <v>0</v>
      </c>
      <c r="G43" s="70">
        <v>0</v>
      </c>
      <c r="H43" s="70">
        <v>0</v>
      </c>
      <c r="I43" s="70">
        <v>364</v>
      </c>
      <c r="J43" s="70">
        <v>2.50533377885879</v>
      </c>
      <c r="K43" s="70">
        <v>0</v>
      </c>
      <c r="L43" s="70">
        <v>0</v>
      </c>
      <c r="M43" s="70">
        <v>61.087425823604</v>
      </c>
      <c r="N43" s="25"/>
      <c r="O43" s="9">
        <f t="shared" si="1"/>
        <v>448.551831893486</v>
      </c>
      <c r="P43" s="25"/>
      <c r="Q43" s="25"/>
      <c r="R43" s="25"/>
      <c r="S43" s="25"/>
      <c r="T43" s="25"/>
      <c r="U43" s="25"/>
      <c r="V43" s="25"/>
      <c r="W43" s="25"/>
    </row>
    <row r="44" s="9" customFormat="1" spans="1:23">
      <c r="A44" s="25"/>
      <c r="B44" s="15">
        <v>900</v>
      </c>
      <c r="C44" s="70">
        <v>240</v>
      </c>
      <c r="D44" s="70">
        <v>217.895385277391</v>
      </c>
      <c r="E44" s="70">
        <v>260.233756680751</v>
      </c>
      <c r="F44" s="70">
        <v>0</v>
      </c>
      <c r="G44" s="70">
        <v>0</v>
      </c>
      <c r="H44" s="70">
        <v>0</v>
      </c>
      <c r="I44" s="70">
        <v>364</v>
      </c>
      <c r="J44" s="70">
        <v>2.50533377885879</v>
      </c>
      <c r="K44" s="70">
        <v>0</v>
      </c>
      <c r="L44" s="70">
        <v>0</v>
      </c>
      <c r="M44" s="70">
        <v>61.087425823604</v>
      </c>
      <c r="N44" s="25"/>
      <c r="O44" s="9">
        <f t="shared" si="1"/>
        <v>478.129141958142</v>
      </c>
      <c r="P44" s="25"/>
      <c r="Q44" s="25"/>
      <c r="R44" s="25"/>
      <c r="S44" s="25"/>
      <c r="T44" s="25"/>
      <c r="U44" s="25"/>
      <c r="V44" s="25"/>
      <c r="W44" s="25"/>
    </row>
    <row r="45" s="9" customFormat="1" spans="1:23">
      <c r="A45" s="25"/>
      <c r="B45" s="15">
        <v>1000</v>
      </c>
      <c r="C45" s="70">
        <v>240</v>
      </c>
      <c r="D45" s="70">
        <v>251.512768027036</v>
      </c>
      <c r="E45" s="70">
        <v>260.233756680751</v>
      </c>
      <c r="F45" s="70">
        <v>0</v>
      </c>
      <c r="G45" s="70">
        <v>0</v>
      </c>
      <c r="H45" s="70">
        <v>0</v>
      </c>
      <c r="I45" s="70">
        <v>364</v>
      </c>
      <c r="J45" s="70">
        <v>2.50533377885879</v>
      </c>
      <c r="K45" s="70">
        <v>0</v>
      </c>
      <c r="L45" s="70">
        <v>0</v>
      </c>
      <c r="M45" s="70">
        <v>61.087425823604</v>
      </c>
      <c r="N45" s="25"/>
      <c r="O45" s="9">
        <f t="shared" si="1"/>
        <v>511.746524707787</v>
      </c>
      <c r="P45" s="25"/>
      <c r="Q45" s="25"/>
      <c r="R45" s="25"/>
      <c r="S45" s="25"/>
      <c r="T45" s="25"/>
      <c r="U45" s="25"/>
      <c r="V45" s="25"/>
      <c r="W45" s="25"/>
    </row>
    <row r="46" s="9" customFormat="1" spans="1:23">
      <c r="A46" s="25"/>
      <c r="B46" s="1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79"/>
      <c r="N46" s="25"/>
      <c r="O46" s="9">
        <f t="shared" si="1"/>
        <v>0</v>
      </c>
      <c r="P46" s="25"/>
      <c r="Q46" s="25"/>
      <c r="R46" s="25"/>
      <c r="S46" s="25"/>
      <c r="T46" s="25"/>
      <c r="U46" s="25"/>
      <c r="V46" s="25"/>
      <c r="W46" s="25"/>
    </row>
    <row r="47" s="9" customFormat="1" spans="1:23">
      <c r="A47" s="25"/>
      <c r="B47" s="16" t="s">
        <v>109</v>
      </c>
      <c r="C47" s="7" t="s">
        <v>39</v>
      </c>
      <c r="D47" s="67" t="s">
        <v>40</v>
      </c>
      <c r="E47" s="67" t="s">
        <v>41</v>
      </c>
      <c r="F47" s="67" t="s">
        <v>43</v>
      </c>
      <c r="G47" s="67" t="s">
        <v>45</v>
      </c>
      <c r="H47" s="67" t="s">
        <v>47</v>
      </c>
      <c r="I47" s="67" t="s">
        <v>49</v>
      </c>
      <c r="J47" s="67" t="s">
        <v>81</v>
      </c>
      <c r="K47" s="67" t="s">
        <v>82</v>
      </c>
      <c r="L47" s="67" t="s">
        <v>83</v>
      </c>
      <c r="M47" s="67" t="s">
        <v>84</v>
      </c>
      <c r="N47" s="25"/>
      <c r="O47" s="9" t="e">
        <f t="shared" si="1"/>
        <v>#VALUE!</v>
      </c>
      <c r="P47" s="25"/>
      <c r="Q47" s="25"/>
      <c r="R47" s="25"/>
      <c r="S47" s="25"/>
      <c r="T47" s="25"/>
      <c r="U47" s="25"/>
      <c r="V47" s="25"/>
      <c r="W47" s="25"/>
    </row>
    <row r="48" s="9" customFormat="1" spans="1:23">
      <c r="A48" s="25"/>
      <c r="B48" s="16" t="s">
        <v>107</v>
      </c>
      <c r="C48" s="68">
        <v>288</v>
      </c>
      <c r="D48" s="69">
        <v>1.64240365539299</v>
      </c>
      <c r="E48" s="69">
        <v>0</v>
      </c>
      <c r="F48" s="69">
        <v>15</v>
      </c>
      <c r="G48" s="69">
        <v>60</v>
      </c>
      <c r="H48" s="69">
        <v>290</v>
      </c>
      <c r="I48" s="69">
        <v>24</v>
      </c>
      <c r="J48" s="69">
        <v>0</v>
      </c>
      <c r="K48" s="69">
        <v>0</v>
      </c>
      <c r="L48" s="69">
        <v>0</v>
      </c>
      <c r="M48" s="69">
        <v>157.797012763996</v>
      </c>
      <c r="N48" s="25"/>
      <c r="O48" s="9">
        <f t="shared" si="1"/>
        <v>1.64240365539299</v>
      </c>
      <c r="P48" s="25"/>
      <c r="Q48" s="25"/>
      <c r="R48" s="25"/>
      <c r="S48" s="25"/>
      <c r="T48" s="25"/>
      <c r="U48" s="25"/>
      <c r="V48" s="25"/>
      <c r="W48" s="25"/>
    </row>
    <row r="49" s="9" customFormat="1" spans="1:23">
      <c r="A49" s="25"/>
      <c r="B49" s="16">
        <v>200</v>
      </c>
      <c r="C49" s="68">
        <v>336</v>
      </c>
      <c r="D49" s="68">
        <v>5.22837605912541</v>
      </c>
      <c r="E49" s="68">
        <v>0</v>
      </c>
      <c r="F49" s="68">
        <v>45</v>
      </c>
      <c r="G49" s="68">
        <v>0</v>
      </c>
      <c r="H49" s="68">
        <v>360</v>
      </c>
      <c r="I49" s="68">
        <v>0</v>
      </c>
      <c r="J49" s="68">
        <v>0</v>
      </c>
      <c r="K49" s="68">
        <v>0</v>
      </c>
      <c r="L49" s="68">
        <v>0</v>
      </c>
      <c r="M49" s="68">
        <v>39.3960969317817</v>
      </c>
      <c r="N49" s="25"/>
      <c r="O49" s="9">
        <f t="shared" si="1"/>
        <v>5.22837605912541</v>
      </c>
      <c r="P49" s="25"/>
      <c r="Q49" s="25"/>
      <c r="R49" s="25"/>
      <c r="S49" s="25"/>
      <c r="T49" s="25"/>
      <c r="U49" s="25"/>
      <c r="V49" s="25"/>
      <c r="W49" s="25"/>
    </row>
    <row r="50" s="9" customFormat="1" spans="1:23">
      <c r="A50" s="25"/>
      <c r="B50" s="16">
        <v>300</v>
      </c>
      <c r="C50" s="68">
        <v>336</v>
      </c>
      <c r="D50" s="68">
        <v>5.42434990497008</v>
      </c>
      <c r="E50" s="68">
        <v>0</v>
      </c>
      <c r="F50" s="68">
        <v>45</v>
      </c>
      <c r="G50" s="68">
        <v>0</v>
      </c>
      <c r="H50" s="68">
        <v>360</v>
      </c>
      <c r="I50" s="68">
        <v>0</v>
      </c>
      <c r="J50" s="68">
        <v>0</v>
      </c>
      <c r="K50" s="68">
        <v>0</v>
      </c>
      <c r="L50" s="68">
        <v>0</v>
      </c>
      <c r="M50" s="68">
        <v>39.0152992437542</v>
      </c>
      <c r="N50" s="25"/>
      <c r="O50" s="9">
        <f t="shared" si="1"/>
        <v>5.42434990497008</v>
      </c>
      <c r="P50" s="25"/>
      <c r="Q50" s="25"/>
      <c r="R50" s="25"/>
      <c r="S50" s="25"/>
      <c r="T50" s="25"/>
      <c r="U50" s="25"/>
      <c r="V50" s="25"/>
      <c r="W50" s="25"/>
    </row>
    <row r="51" s="9" customFormat="1" spans="1:23">
      <c r="A51" s="25"/>
      <c r="B51" s="16">
        <v>400</v>
      </c>
      <c r="C51" s="68">
        <v>336</v>
      </c>
      <c r="D51" s="68">
        <v>83.6509515464478</v>
      </c>
      <c r="E51" s="68">
        <v>0</v>
      </c>
      <c r="F51" s="68">
        <v>45</v>
      </c>
      <c r="G51" s="68">
        <v>0</v>
      </c>
      <c r="H51" s="68">
        <v>360</v>
      </c>
      <c r="I51" s="68">
        <v>0</v>
      </c>
      <c r="J51" s="68">
        <v>0</v>
      </c>
      <c r="K51" s="68">
        <v>0</v>
      </c>
      <c r="L51" s="68">
        <v>0</v>
      </c>
      <c r="M51" s="68">
        <v>29.2017551876988</v>
      </c>
      <c r="N51" s="27"/>
      <c r="O51" s="9">
        <f t="shared" si="1"/>
        <v>83.6509515464478</v>
      </c>
      <c r="P51" s="27"/>
      <c r="Q51" s="27"/>
      <c r="R51" s="27"/>
      <c r="S51" s="27"/>
      <c r="T51" s="27"/>
      <c r="U51" s="27"/>
      <c r="V51" s="27"/>
      <c r="W51" s="25"/>
    </row>
    <row r="52" s="9" customFormat="1" spans="1:23">
      <c r="A52" s="25"/>
      <c r="B52" s="16">
        <v>500</v>
      </c>
      <c r="C52" s="68">
        <v>336</v>
      </c>
      <c r="D52" s="68">
        <v>193.887293098858</v>
      </c>
      <c r="E52" s="68">
        <v>301.713008678904</v>
      </c>
      <c r="F52" s="68">
        <v>45</v>
      </c>
      <c r="G52" s="68">
        <v>0</v>
      </c>
      <c r="H52" s="68">
        <v>360</v>
      </c>
      <c r="I52" s="68">
        <v>0</v>
      </c>
      <c r="J52" s="68">
        <v>0</v>
      </c>
      <c r="K52" s="68">
        <v>0</v>
      </c>
      <c r="L52" s="68">
        <v>0</v>
      </c>
      <c r="M52" s="68">
        <v>30.3694858558296</v>
      </c>
      <c r="N52" s="25"/>
      <c r="O52" s="9">
        <f t="shared" si="1"/>
        <v>495.600301777762</v>
      </c>
      <c r="P52" s="25"/>
      <c r="Q52" s="25"/>
      <c r="R52" s="25"/>
      <c r="S52" s="25"/>
      <c r="T52" s="25"/>
      <c r="U52" s="25"/>
      <c r="V52" s="25"/>
      <c r="W52" s="25"/>
    </row>
    <row r="53" s="9" customFormat="1" spans="1:23">
      <c r="A53" s="25"/>
      <c r="B53" s="16">
        <v>600</v>
      </c>
      <c r="C53" s="68">
        <v>336</v>
      </c>
      <c r="D53" s="68">
        <v>314.644662266865</v>
      </c>
      <c r="E53" s="68">
        <v>369.721120720251</v>
      </c>
      <c r="F53" s="68">
        <v>75</v>
      </c>
      <c r="G53" s="68">
        <v>0</v>
      </c>
      <c r="H53" s="68">
        <v>360</v>
      </c>
      <c r="I53" s="68">
        <v>0</v>
      </c>
      <c r="J53" s="68">
        <v>0</v>
      </c>
      <c r="K53" s="68">
        <v>0</v>
      </c>
      <c r="L53" s="68">
        <v>0</v>
      </c>
      <c r="M53" s="68">
        <v>128.987768250316</v>
      </c>
      <c r="N53" s="25"/>
      <c r="O53" s="9">
        <f t="shared" si="1"/>
        <v>684.365782987116</v>
      </c>
      <c r="P53" s="25"/>
      <c r="Q53" s="25"/>
      <c r="R53" s="25"/>
      <c r="S53" s="25"/>
      <c r="T53" s="25"/>
      <c r="U53" s="25"/>
      <c r="V53" s="25"/>
      <c r="W53" s="25"/>
    </row>
    <row r="54" s="9" customFormat="1" spans="1:23">
      <c r="A54" s="25"/>
      <c r="B54" s="16">
        <v>700</v>
      </c>
      <c r="C54" s="68">
        <v>336</v>
      </c>
      <c r="D54" s="68">
        <v>401.106226754524</v>
      </c>
      <c r="E54" s="68">
        <v>430.573739017451</v>
      </c>
      <c r="F54" s="68">
        <v>125</v>
      </c>
      <c r="G54" s="68">
        <v>0</v>
      </c>
      <c r="H54" s="68">
        <v>360</v>
      </c>
      <c r="I54" s="68">
        <v>0</v>
      </c>
      <c r="J54" s="68">
        <v>0</v>
      </c>
      <c r="K54" s="68">
        <v>0</v>
      </c>
      <c r="L54" s="68">
        <v>0</v>
      </c>
      <c r="M54" s="68">
        <v>301.791155720896</v>
      </c>
      <c r="N54" s="25"/>
      <c r="O54" s="9">
        <f t="shared" si="1"/>
        <v>831.679965771975</v>
      </c>
      <c r="P54" s="25"/>
      <c r="Q54" s="25"/>
      <c r="R54" s="25"/>
      <c r="S54" s="25"/>
      <c r="T54" s="25"/>
      <c r="U54" s="25"/>
      <c r="V54" s="25"/>
      <c r="W54" s="25"/>
    </row>
    <row r="55" s="9" customFormat="1" spans="1:23">
      <c r="A55" s="25"/>
      <c r="B55" s="16">
        <v>800</v>
      </c>
      <c r="C55" s="68">
        <v>336</v>
      </c>
      <c r="D55" s="68">
        <v>466.00176069162</v>
      </c>
      <c r="E55" s="68">
        <v>492.858637398717</v>
      </c>
      <c r="F55" s="68">
        <v>180</v>
      </c>
      <c r="G55" s="68">
        <v>0</v>
      </c>
      <c r="H55" s="68">
        <v>360</v>
      </c>
      <c r="I55" s="68">
        <v>0</v>
      </c>
      <c r="J55" s="68">
        <v>0</v>
      </c>
      <c r="K55" s="68">
        <v>0</v>
      </c>
      <c r="L55" s="68">
        <v>0</v>
      </c>
      <c r="M55" s="68">
        <v>360.732510438921</v>
      </c>
      <c r="N55" s="25"/>
      <c r="O55" s="9">
        <f t="shared" si="1"/>
        <v>958.860398090337</v>
      </c>
      <c r="P55" s="25"/>
      <c r="Q55" s="25"/>
      <c r="R55" s="25"/>
      <c r="S55" s="25"/>
      <c r="T55" s="25"/>
      <c r="U55" s="25"/>
      <c r="V55" s="25"/>
      <c r="W55" s="25"/>
    </row>
    <row r="56" s="9" customFormat="1" spans="1:23">
      <c r="A56" s="25"/>
      <c r="B56" s="16">
        <v>900</v>
      </c>
      <c r="C56" s="68">
        <v>288</v>
      </c>
      <c r="D56" s="68">
        <v>555.853854596679</v>
      </c>
      <c r="E56" s="68">
        <v>682.475912693836</v>
      </c>
      <c r="F56" s="68">
        <v>285</v>
      </c>
      <c r="G56" s="68">
        <v>0</v>
      </c>
      <c r="H56" s="68">
        <v>350</v>
      </c>
      <c r="I56" s="68">
        <v>0</v>
      </c>
      <c r="J56" s="68">
        <v>0</v>
      </c>
      <c r="K56" s="68">
        <v>0</v>
      </c>
      <c r="L56" s="68">
        <v>0</v>
      </c>
      <c r="M56" s="68">
        <v>1068.08597766788</v>
      </c>
      <c r="N56" s="25"/>
      <c r="O56" s="9">
        <f t="shared" si="1"/>
        <v>1238.32976729052</v>
      </c>
      <c r="P56" s="25"/>
      <c r="Q56" s="25"/>
      <c r="R56" s="25"/>
      <c r="S56" s="25"/>
      <c r="T56" s="25"/>
      <c r="U56" s="25"/>
      <c r="V56" s="25"/>
      <c r="W56" s="25"/>
    </row>
    <row r="57" s="9" customFormat="1" spans="1:23">
      <c r="A57" s="25"/>
      <c r="B57" s="16">
        <v>1000</v>
      </c>
      <c r="C57" s="68">
        <v>288</v>
      </c>
      <c r="D57" s="68">
        <v>642.096770877166</v>
      </c>
      <c r="E57" s="68">
        <v>725.698151646937</v>
      </c>
      <c r="F57" s="68">
        <v>340</v>
      </c>
      <c r="G57" s="68">
        <v>0</v>
      </c>
      <c r="H57" s="68">
        <v>340</v>
      </c>
      <c r="I57" s="68">
        <v>0</v>
      </c>
      <c r="J57" s="68">
        <v>0</v>
      </c>
      <c r="K57" s="68">
        <v>0</v>
      </c>
      <c r="L57" s="68">
        <v>29.4341885350778</v>
      </c>
      <c r="M57" s="68">
        <v>1325.80341347688</v>
      </c>
      <c r="N57" s="25"/>
      <c r="O57" s="9">
        <f t="shared" si="1"/>
        <v>1367.7949225241</v>
      </c>
      <c r="P57" s="25"/>
      <c r="Q57" s="25"/>
      <c r="R57" s="25"/>
      <c r="S57" s="25"/>
      <c r="T57" s="25"/>
      <c r="U57" s="25"/>
      <c r="V57" s="25"/>
      <c r="W57" s="25"/>
    </row>
    <row r="58" s="9" customFormat="1" spans="1:23">
      <c r="A58" s="25"/>
      <c r="B58" s="31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</row>
    <row r="59" s="9" customFormat="1" spans="1:23">
      <c r="A59" s="25"/>
      <c r="B59" s="26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6"/>
      <c r="N59" s="25"/>
      <c r="O59" s="25"/>
      <c r="P59" s="25"/>
      <c r="Q59" s="25"/>
      <c r="R59" s="25"/>
      <c r="S59" s="25"/>
      <c r="T59" s="25"/>
      <c r="U59" s="25"/>
      <c r="V59" s="25"/>
      <c r="W59" s="25"/>
    </row>
    <row r="60" s="9" customFormat="1" ht="32" spans="1:23">
      <c r="A60" s="25"/>
      <c r="B60" s="4" t="s">
        <v>110</v>
      </c>
      <c r="C60" s="27"/>
      <c r="D60" s="27"/>
      <c r="E60" s="27"/>
      <c r="F60" s="27"/>
      <c r="G60" s="27"/>
      <c r="H60" s="27"/>
      <c r="I60" s="27"/>
      <c r="J60" s="25"/>
      <c r="K60" s="25"/>
      <c r="L60" s="25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5"/>
    </row>
    <row r="61" s="9" customFormat="1" spans="1:23">
      <c r="A61" s="25"/>
      <c r="B61" s="27"/>
      <c r="C61" s="27"/>
      <c r="D61" s="27"/>
      <c r="E61" s="27"/>
      <c r="F61" s="27"/>
      <c r="G61" s="27"/>
      <c r="H61" s="27"/>
      <c r="I61" s="27"/>
      <c r="J61" s="25"/>
      <c r="K61" s="25"/>
      <c r="L61" s="25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5"/>
    </row>
    <row r="62" s="9" customFormat="1" spans="1:23">
      <c r="A62" s="25"/>
      <c r="B62" s="19" t="s">
        <v>111</v>
      </c>
      <c r="C62" s="7" t="s">
        <v>39</v>
      </c>
      <c r="D62" s="67" t="s">
        <v>40</v>
      </c>
      <c r="E62" s="67" t="s">
        <v>41</v>
      </c>
      <c r="F62" s="67" t="s">
        <v>43</v>
      </c>
      <c r="G62" s="67" t="s">
        <v>45</v>
      </c>
      <c r="H62" s="67" t="s">
        <v>47</v>
      </c>
      <c r="I62" s="67" t="s">
        <v>49</v>
      </c>
      <c r="J62" s="67" t="s">
        <v>81</v>
      </c>
      <c r="K62" s="67" t="s">
        <v>82</v>
      </c>
      <c r="L62" s="67" t="s">
        <v>83</v>
      </c>
      <c r="M62" s="67" t="s">
        <v>84</v>
      </c>
      <c r="N62" s="25"/>
      <c r="O62" s="25"/>
      <c r="P62" s="25"/>
      <c r="Q62" s="25"/>
      <c r="R62" s="25"/>
      <c r="S62" s="25"/>
      <c r="T62" s="25"/>
      <c r="U62" s="25"/>
      <c r="V62" s="25"/>
      <c r="W62" s="25"/>
    </row>
    <row r="63" s="9" customFormat="1" spans="1:23">
      <c r="A63" s="25"/>
      <c r="B63" s="19" t="s">
        <v>112</v>
      </c>
      <c r="C63" s="68">
        <v>192</v>
      </c>
      <c r="D63" s="70">
        <v>0</v>
      </c>
      <c r="E63" s="69">
        <v>0</v>
      </c>
      <c r="F63" s="70">
        <v>0</v>
      </c>
      <c r="G63" s="70">
        <v>90</v>
      </c>
      <c r="H63" s="70">
        <v>0</v>
      </c>
      <c r="I63" s="70">
        <v>276</v>
      </c>
      <c r="J63" s="70">
        <v>0</v>
      </c>
      <c r="K63" s="70">
        <v>0</v>
      </c>
      <c r="L63" s="70">
        <v>0</v>
      </c>
      <c r="M63" s="70">
        <v>53.087425823604</v>
      </c>
      <c r="N63" s="25"/>
      <c r="O63" s="25"/>
      <c r="P63" s="25"/>
      <c r="Q63" s="25"/>
      <c r="R63" s="25"/>
      <c r="S63" s="25"/>
      <c r="T63" s="25"/>
      <c r="U63" s="25"/>
      <c r="V63" s="25"/>
      <c r="W63" s="25"/>
    </row>
    <row r="64" s="9" customFormat="1" ht="17.6" spans="1:23">
      <c r="A64" s="25"/>
      <c r="B64" s="19">
        <v>1.1</v>
      </c>
      <c r="C64" s="25"/>
      <c r="D64" s="70">
        <v>0</v>
      </c>
      <c r="E64" s="25"/>
      <c r="F64" s="25"/>
      <c r="G64" s="25"/>
      <c r="H64" s="25"/>
      <c r="I64" s="25"/>
      <c r="J64" s="25"/>
      <c r="K64" s="25"/>
      <c r="L64" s="25"/>
      <c r="M64" s="27"/>
      <c r="N64" s="25"/>
      <c r="O64" s="24">
        <v>1</v>
      </c>
      <c r="P64" s="24">
        <v>0</v>
      </c>
      <c r="Q64" s="25"/>
      <c r="R64" s="25"/>
      <c r="S64" s="25"/>
      <c r="T64" s="25"/>
      <c r="U64" s="25"/>
      <c r="V64" s="25"/>
      <c r="W64" s="25"/>
    </row>
    <row r="65" s="9" customFormat="1" ht="17.6" spans="1:23">
      <c r="A65" s="25"/>
      <c r="B65" s="19">
        <v>1.2</v>
      </c>
      <c r="C65" s="25"/>
      <c r="D65" s="70">
        <v>0</v>
      </c>
      <c r="E65" s="25"/>
      <c r="F65" s="25"/>
      <c r="G65" s="25"/>
      <c r="H65" s="25"/>
      <c r="I65" s="25"/>
      <c r="J65" s="25"/>
      <c r="K65" s="25"/>
      <c r="L65" s="25"/>
      <c r="M65" s="27"/>
      <c r="N65" s="25"/>
      <c r="O65" s="24">
        <v>1.1</v>
      </c>
      <c r="P65" s="24">
        <v>0</v>
      </c>
      <c r="Q65" s="25"/>
      <c r="R65" s="25"/>
      <c r="S65" s="25"/>
      <c r="T65" s="25"/>
      <c r="U65" s="25"/>
      <c r="V65" s="25"/>
      <c r="W65" s="25"/>
    </row>
    <row r="66" s="9" customFormat="1" ht="17.6" spans="1:23">
      <c r="A66" s="25"/>
      <c r="B66" s="19">
        <v>1.3</v>
      </c>
      <c r="C66" s="25"/>
      <c r="D66" s="70">
        <v>0</v>
      </c>
      <c r="E66" s="25"/>
      <c r="F66" s="25"/>
      <c r="G66" s="25"/>
      <c r="H66" s="25"/>
      <c r="I66" s="25"/>
      <c r="J66" s="25"/>
      <c r="K66" s="25"/>
      <c r="L66" s="25"/>
      <c r="M66" s="27"/>
      <c r="N66" s="25"/>
      <c r="O66" s="24">
        <v>1.2</v>
      </c>
      <c r="P66" s="24">
        <v>0</v>
      </c>
      <c r="Q66" s="25"/>
      <c r="R66" s="25"/>
      <c r="S66" s="25"/>
      <c r="T66" s="25"/>
      <c r="U66" s="25"/>
      <c r="V66" s="25"/>
      <c r="W66" s="25"/>
    </row>
    <row r="67" s="9" customFormat="1" ht="17.6" spans="1:23">
      <c r="A67" s="25"/>
      <c r="B67" s="19">
        <v>1.4</v>
      </c>
      <c r="C67" s="25"/>
      <c r="D67" s="70">
        <v>0</v>
      </c>
      <c r="E67" s="25"/>
      <c r="F67" s="25"/>
      <c r="G67" s="25"/>
      <c r="H67" s="25"/>
      <c r="I67" s="25"/>
      <c r="J67" s="25"/>
      <c r="K67" s="25"/>
      <c r="L67" s="25"/>
      <c r="M67" s="27"/>
      <c r="N67" s="25"/>
      <c r="O67" s="24">
        <v>1.3</v>
      </c>
      <c r="P67" s="24">
        <v>0</v>
      </c>
      <c r="Q67" s="25"/>
      <c r="R67" s="25"/>
      <c r="S67" s="25"/>
      <c r="T67" s="25"/>
      <c r="U67" s="25"/>
      <c r="V67" s="25"/>
      <c r="W67" s="25"/>
    </row>
    <row r="68" s="9" customFormat="1" ht="17.6" spans="1:23">
      <c r="A68" s="25"/>
      <c r="B68" s="19">
        <v>1.5</v>
      </c>
      <c r="C68" s="25"/>
      <c r="D68" s="27">
        <v>0.0896691062260566</v>
      </c>
      <c r="E68" s="25"/>
      <c r="F68" s="25"/>
      <c r="G68" s="25"/>
      <c r="H68" s="25"/>
      <c r="I68" s="25"/>
      <c r="J68" s="25"/>
      <c r="K68" s="25"/>
      <c r="L68" s="25"/>
      <c r="M68" s="27"/>
      <c r="N68" s="25"/>
      <c r="O68" s="24">
        <v>1.4</v>
      </c>
      <c r="P68" s="24">
        <v>0</v>
      </c>
      <c r="Q68" s="25"/>
      <c r="R68" s="25"/>
      <c r="S68" s="25"/>
      <c r="T68" s="25"/>
      <c r="U68" s="25"/>
      <c r="V68" s="25"/>
      <c r="W68" s="25"/>
    </row>
    <row r="69" s="9" customFormat="1" ht="17.6" spans="1:23">
      <c r="A69" s="25"/>
      <c r="B69" s="19">
        <v>1.6</v>
      </c>
      <c r="C69" s="25"/>
      <c r="D69" s="27">
        <v>1.36625093333572</v>
      </c>
      <c r="E69" s="25"/>
      <c r="F69" s="25"/>
      <c r="G69" s="25"/>
      <c r="H69" s="25"/>
      <c r="I69" s="25"/>
      <c r="J69" s="25"/>
      <c r="K69" s="25"/>
      <c r="L69" s="25"/>
      <c r="M69" s="27"/>
      <c r="N69" s="25"/>
      <c r="O69" s="24">
        <v>1.5</v>
      </c>
      <c r="P69" s="24">
        <v>0.089669106</v>
      </c>
      <c r="Q69" s="25"/>
      <c r="R69" s="25"/>
      <c r="S69" s="25"/>
      <c r="T69" s="25"/>
      <c r="U69" s="25"/>
      <c r="V69" s="25"/>
      <c r="W69" s="25"/>
    </row>
    <row r="70" s="9" customFormat="1" ht="17.6" spans="1:23">
      <c r="A70" s="25"/>
      <c r="B70" s="19">
        <v>1.7</v>
      </c>
      <c r="C70" s="25"/>
      <c r="D70" s="27">
        <v>2.28938716071962</v>
      </c>
      <c r="E70" s="25"/>
      <c r="F70" s="25"/>
      <c r="G70" s="25"/>
      <c r="H70" s="25"/>
      <c r="I70" s="25"/>
      <c r="J70" s="25"/>
      <c r="K70" s="25"/>
      <c r="L70" s="25"/>
      <c r="M70" s="27"/>
      <c r="N70" s="25"/>
      <c r="O70" s="24">
        <v>1.6</v>
      </c>
      <c r="P70" s="24">
        <v>1.366250933</v>
      </c>
      <c r="Q70" s="25"/>
      <c r="R70" s="25"/>
      <c r="S70" s="25"/>
      <c r="T70" s="25"/>
      <c r="U70" s="25"/>
      <c r="V70" s="25"/>
      <c r="W70" s="25"/>
    </row>
    <row r="71" s="9" customFormat="1" ht="17.6" spans="1:23">
      <c r="A71" s="25"/>
      <c r="B71" s="19">
        <v>1.8</v>
      </c>
      <c r="C71" s="25"/>
      <c r="D71" s="27">
        <v>2.9115800559167</v>
      </c>
      <c r="E71" s="25"/>
      <c r="F71" s="25"/>
      <c r="G71" s="25"/>
      <c r="H71" s="25"/>
      <c r="I71" s="25"/>
      <c r="J71" s="25"/>
      <c r="K71" s="25"/>
      <c r="L71" s="25"/>
      <c r="M71" s="27"/>
      <c r="N71" s="25"/>
      <c r="O71" s="24">
        <v>1.7</v>
      </c>
      <c r="P71" s="24">
        <v>2.289387161</v>
      </c>
      <c r="Q71" s="25"/>
      <c r="R71" s="25"/>
      <c r="S71" s="25"/>
      <c r="T71" s="25"/>
      <c r="U71" s="25"/>
      <c r="V71" s="25"/>
      <c r="W71" s="25"/>
    </row>
    <row r="72" s="9" customFormat="1" ht="17.6" spans="1:23">
      <c r="A72" s="25"/>
      <c r="B72" s="19">
        <v>1.9</v>
      </c>
      <c r="C72" s="25"/>
      <c r="D72" s="27">
        <v>3.3764108797845</v>
      </c>
      <c r="E72" s="25"/>
      <c r="F72" s="25"/>
      <c r="G72" s="25"/>
      <c r="H72" s="25"/>
      <c r="I72" s="25"/>
      <c r="J72" s="25"/>
      <c r="K72" s="25"/>
      <c r="L72" s="25"/>
      <c r="M72" s="27"/>
      <c r="N72" s="25"/>
      <c r="O72" s="24">
        <v>1.8</v>
      </c>
      <c r="P72" s="24">
        <v>2.911580056</v>
      </c>
      <c r="Q72" s="25"/>
      <c r="R72" s="25"/>
      <c r="S72" s="25"/>
      <c r="T72" s="25"/>
      <c r="U72" s="25"/>
      <c r="V72" s="25"/>
      <c r="W72" s="25"/>
    </row>
    <row r="73" s="9" customFormat="1" ht="17.6" spans="1:23">
      <c r="A73" s="25"/>
      <c r="B73" s="19" t="s">
        <v>113</v>
      </c>
      <c r="C73" s="25">
        <v>192</v>
      </c>
      <c r="D73" s="27">
        <v>3.94420215305574</v>
      </c>
      <c r="E73" s="25">
        <v>0</v>
      </c>
      <c r="F73" s="25">
        <v>0</v>
      </c>
      <c r="G73" s="25">
        <v>90</v>
      </c>
      <c r="H73" s="25">
        <v>0</v>
      </c>
      <c r="I73" s="25">
        <v>276</v>
      </c>
      <c r="J73" s="25">
        <v>0</v>
      </c>
      <c r="K73" s="25">
        <v>0</v>
      </c>
      <c r="L73" s="25">
        <v>0</v>
      </c>
      <c r="M73" s="27">
        <v>53.087425823604</v>
      </c>
      <c r="N73" s="25"/>
      <c r="O73" s="24">
        <v>1.9</v>
      </c>
      <c r="P73" s="24">
        <v>3.37641088</v>
      </c>
      <c r="Q73" s="25"/>
      <c r="R73" s="25"/>
      <c r="S73" s="25"/>
      <c r="T73" s="25"/>
      <c r="U73" s="25"/>
      <c r="V73" s="25"/>
      <c r="W73" s="25"/>
    </row>
    <row r="74" s="9" customFormat="1" ht="17.6" spans="1:23">
      <c r="A74" s="25"/>
      <c r="B74" s="19" t="s">
        <v>114</v>
      </c>
      <c r="C74" s="25">
        <v>192</v>
      </c>
      <c r="D74" s="27">
        <v>9.36629106806736</v>
      </c>
      <c r="E74" s="25">
        <v>0</v>
      </c>
      <c r="F74" s="25">
        <v>0</v>
      </c>
      <c r="G74" s="25">
        <v>90</v>
      </c>
      <c r="H74" s="25">
        <v>0</v>
      </c>
      <c r="I74" s="25">
        <v>276</v>
      </c>
      <c r="J74" s="25">
        <v>0</v>
      </c>
      <c r="K74" s="25">
        <v>0</v>
      </c>
      <c r="L74" s="25">
        <v>0</v>
      </c>
      <c r="M74" s="27">
        <v>53.087425823604</v>
      </c>
      <c r="N74" s="25"/>
      <c r="O74" s="24">
        <v>2</v>
      </c>
      <c r="P74" s="24">
        <v>3.944202153</v>
      </c>
      <c r="Q74" s="25"/>
      <c r="R74" s="25"/>
      <c r="S74" s="25"/>
      <c r="T74" s="25"/>
      <c r="U74" s="25"/>
      <c r="V74" s="25"/>
      <c r="W74" s="25"/>
    </row>
    <row r="75" s="9" customFormat="1" ht="17.6" spans="1:48">
      <c r="A75" s="25"/>
      <c r="B75" s="19" t="s">
        <v>115</v>
      </c>
      <c r="C75" s="27">
        <v>192</v>
      </c>
      <c r="D75" s="27">
        <v>16.3818580234902</v>
      </c>
      <c r="E75" s="27">
        <v>0</v>
      </c>
      <c r="F75" s="27">
        <v>0</v>
      </c>
      <c r="G75" s="27">
        <v>90</v>
      </c>
      <c r="H75" s="27">
        <v>0</v>
      </c>
      <c r="I75" s="27">
        <v>276</v>
      </c>
      <c r="J75" s="25">
        <v>0</v>
      </c>
      <c r="K75" s="25">
        <v>0</v>
      </c>
      <c r="L75" s="25">
        <v>0</v>
      </c>
      <c r="M75" s="27">
        <v>53.087425823604</v>
      </c>
      <c r="N75" s="27"/>
      <c r="O75" s="24">
        <v>3</v>
      </c>
      <c r="P75" s="24">
        <v>9.366291068</v>
      </c>
      <c r="Q75" s="27"/>
      <c r="R75" s="27"/>
      <c r="S75" s="27"/>
      <c r="T75" s="27"/>
      <c r="U75" s="27"/>
      <c r="V75" s="27"/>
      <c r="W75" s="31"/>
      <c r="X75" s="25"/>
      <c r="Y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</row>
    <row r="76" s="9" customFormat="1" ht="17.6" spans="1:48">
      <c r="A76" s="25"/>
      <c r="B76" s="19" t="s">
        <v>116</v>
      </c>
      <c r="C76" s="25">
        <v>192</v>
      </c>
      <c r="D76" s="27">
        <v>21.8566804716904</v>
      </c>
      <c r="E76" s="25">
        <v>0</v>
      </c>
      <c r="F76" s="25">
        <v>0</v>
      </c>
      <c r="G76" s="25">
        <v>90</v>
      </c>
      <c r="H76" s="25">
        <v>0</v>
      </c>
      <c r="I76" s="25">
        <v>276</v>
      </c>
      <c r="J76" s="25">
        <v>0</v>
      </c>
      <c r="K76" s="25">
        <v>0</v>
      </c>
      <c r="L76" s="25">
        <v>0</v>
      </c>
      <c r="M76" s="27">
        <v>53.087425823604</v>
      </c>
      <c r="N76" s="25"/>
      <c r="O76" s="24">
        <v>4</v>
      </c>
      <c r="P76" s="24">
        <v>16.38185802</v>
      </c>
      <c r="Q76" s="25"/>
      <c r="R76" s="25"/>
      <c r="S76" s="25"/>
      <c r="T76" s="25"/>
      <c r="U76" s="25"/>
      <c r="V76" s="25"/>
      <c r="W76" s="79"/>
      <c r="X76" s="25"/>
      <c r="Y76" s="25"/>
      <c r="AA76" s="25"/>
      <c r="AB76" s="25"/>
      <c r="AC76" s="25"/>
      <c r="AD76" s="25"/>
      <c r="AE76" s="25"/>
      <c r="AF76" s="25"/>
      <c r="AG76" s="25"/>
      <c r="AH76" s="79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</row>
    <row r="77" s="9" customFormat="1" ht="17.6" spans="1:48">
      <c r="A77" s="25"/>
      <c r="B77" s="19" t="s">
        <v>117</v>
      </c>
      <c r="C77" s="25">
        <v>192</v>
      </c>
      <c r="D77" s="27">
        <v>22.7594294144762</v>
      </c>
      <c r="E77" s="25">
        <v>0</v>
      </c>
      <c r="F77" s="25">
        <v>0</v>
      </c>
      <c r="G77" s="25">
        <v>90</v>
      </c>
      <c r="H77" s="25">
        <v>0</v>
      </c>
      <c r="I77" s="25">
        <v>276</v>
      </c>
      <c r="J77" s="25">
        <v>0</v>
      </c>
      <c r="K77" s="25">
        <v>0</v>
      </c>
      <c r="L77" s="25">
        <v>0</v>
      </c>
      <c r="M77" s="27">
        <v>53.087425823604</v>
      </c>
      <c r="N77" s="25"/>
      <c r="O77" s="24">
        <v>5</v>
      </c>
      <c r="P77" s="24">
        <v>21.85668047</v>
      </c>
      <c r="Q77" s="25"/>
      <c r="R77" s="25"/>
      <c r="S77" s="25"/>
      <c r="T77" s="25"/>
      <c r="U77" s="25"/>
      <c r="V77" s="25"/>
      <c r="W77" s="32"/>
      <c r="X77" s="27"/>
      <c r="Y77" s="27"/>
      <c r="AA77" s="27"/>
      <c r="AB77" s="27"/>
      <c r="AC77" s="27"/>
      <c r="AD77" s="27"/>
      <c r="AE77" s="25"/>
      <c r="AF77" s="25"/>
      <c r="AG77" s="25"/>
      <c r="AH77" s="32"/>
      <c r="AI77" s="27"/>
      <c r="AJ77" s="27"/>
      <c r="AK77" s="27"/>
      <c r="AL77" s="27"/>
      <c r="AM77" s="27"/>
      <c r="AN77" s="27"/>
      <c r="AO77" s="27"/>
      <c r="AP77" s="27"/>
      <c r="AQ77" s="27"/>
      <c r="AR77" s="25"/>
      <c r="AS77" s="25"/>
      <c r="AT77" s="25"/>
      <c r="AU77" s="25"/>
      <c r="AV77" s="25"/>
    </row>
    <row r="78" s="9" customFormat="1" ht="17.6" spans="1:48">
      <c r="A78" s="25"/>
      <c r="B78" s="19" t="s">
        <v>118</v>
      </c>
      <c r="C78" s="27">
        <v>192</v>
      </c>
      <c r="D78" s="27">
        <v>25.4902070836392</v>
      </c>
      <c r="E78" s="27">
        <v>0</v>
      </c>
      <c r="F78" s="27">
        <v>0</v>
      </c>
      <c r="G78" s="27">
        <v>90</v>
      </c>
      <c r="H78" s="27">
        <v>0</v>
      </c>
      <c r="I78" s="27">
        <v>276</v>
      </c>
      <c r="J78" s="25">
        <v>0</v>
      </c>
      <c r="K78" s="25">
        <v>0</v>
      </c>
      <c r="L78" s="25">
        <v>0</v>
      </c>
      <c r="M78" s="27">
        <v>53.087425823604</v>
      </c>
      <c r="N78" s="27"/>
      <c r="O78" s="24">
        <v>6</v>
      </c>
      <c r="P78" s="24">
        <v>22.75942941</v>
      </c>
      <c r="Q78" s="27"/>
      <c r="R78" s="27"/>
      <c r="S78" s="27"/>
      <c r="T78" s="27"/>
      <c r="U78" s="27"/>
      <c r="V78" s="27"/>
      <c r="W78" s="32"/>
      <c r="X78" s="27"/>
      <c r="Y78" s="27"/>
      <c r="AA78" s="27"/>
      <c r="AB78" s="27"/>
      <c r="AC78" s="27"/>
      <c r="AD78" s="27"/>
      <c r="AE78" s="25"/>
      <c r="AF78" s="25"/>
      <c r="AG78" s="25"/>
      <c r="AH78" s="32"/>
      <c r="AI78" s="27"/>
      <c r="AJ78" s="27"/>
      <c r="AK78" s="27"/>
      <c r="AL78" s="27"/>
      <c r="AM78" s="27"/>
      <c r="AN78" s="27"/>
      <c r="AO78" s="27"/>
      <c r="AP78" s="27"/>
      <c r="AQ78" s="27"/>
      <c r="AR78" s="25"/>
      <c r="AS78" s="25"/>
      <c r="AT78" s="25"/>
      <c r="AU78" s="25"/>
      <c r="AV78" s="25"/>
    </row>
    <row r="79" s="9" customFormat="1" ht="17.6" spans="1:48">
      <c r="A79" s="25"/>
      <c r="B79" s="19" t="s">
        <v>119</v>
      </c>
      <c r="C79" s="25">
        <v>192</v>
      </c>
      <c r="D79" s="27">
        <v>27.1244055239684</v>
      </c>
      <c r="E79" s="25">
        <v>0</v>
      </c>
      <c r="F79" s="25">
        <v>0</v>
      </c>
      <c r="G79" s="25">
        <v>90</v>
      </c>
      <c r="H79" s="25">
        <v>0</v>
      </c>
      <c r="I79" s="25">
        <v>276</v>
      </c>
      <c r="J79" s="25">
        <v>0</v>
      </c>
      <c r="K79" s="25">
        <v>0</v>
      </c>
      <c r="L79" s="25">
        <v>0</v>
      </c>
      <c r="M79" s="27">
        <v>53.087425823604</v>
      </c>
      <c r="N79" s="25"/>
      <c r="O79" s="24">
        <v>7</v>
      </c>
      <c r="P79" s="24">
        <v>25.49020708</v>
      </c>
      <c r="Q79" s="25"/>
      <c r="R79" s="25"/>
      <c r="S79" s="25"/>
      <c r="T79" s="25"/>
      <c r="U79" s="25"/>
      <c r="V79" s="25"/>
      <c r="W79" s="79"/>
      <c r="X79" s="25"/>
      <c r="Y79" s="25"/>
      <c r="AA79" s="25"/>
      <c r="AB79" s="25"/>
      <c r="AC79" s="25"/>
      <c r="AD79" s="25"/>
      <c r="AE79" s="25"/>
      <c r="AF79" s="25"/>
      <c r="AG79" s="25"/>
      <c r="AH79" s="79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</row>
    <row r="80" s="9" customFormat="1" ht="17.6" spans="1:48">
      <c r="A80" s="25"/>
      <c r="B80" s="19" t="s">
        <v>120</v>
      </c>
      <c r="C80" s="25">
        <v>192</v>
      </c>
      <c r="D80" s="27">
        <v>30.0891385078917</v>
      </c>
      <c r="E80" s="25">
        <v>0</v>
      </c>
      <c r="F80" s="25">
        <v>0</v>
      </c>
      <c r="G80" s="25">
        <v>90</v>
      </c>
      <c r="H80" s="25">
        <v>0</v>
      </c>
      <c r="I80" s="25">
        <v>276</v>
      </c>
      <c r="J80" s="25">
        <v>0</v>
      </c>
      <c r="K80" s="25">
        <v>0</v>
      </c>
      <c r="L80" s="25">
        <v>0</v>
      </c>
      <c r="M80" s="27">
        <v>53.087425823604</v>
      </c>
      <c r="N80" s="25"/>
      <c r="O80" s="24">
        <v>8</v>
      </c>
      <c r="P80" s="24">
        <v>27.12440552</v>
      </c>
      <c r="Q80" s="25"/>
      <c r="R80" s="25"/>
      <c r="S80" s="25"/>
      <c r="T80" s="25"/>
      <c r="U80" s="25"/>
      <c r="V80" s="25"/>
      <c r="W80" s="79"/>
      <c r="X80" s="25"/>
      <c r="Y80" s="25"/>
      <c r="AA80" s="25"/>
      <c r="AB80" s="25"/>
      <c r="AC80" s="25"/>
      <c r="AD80" s="25"/>
      <c r="AE80" s="25"/>
      <c r="AF80" s="25"/>
      <c r="AG80" s="25"/>
      <c r="AH80" s="79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</row>
    <row r="81" s="9" customFormat="1" ht="17.6" spans="1:48">
      <c r="A81" s="25"/>
      <c r="B81" s="19" t="s">
        <v>121</v>
      </c>
      <c r="C81" s="25">
        <v>192</v>
      </c>
      <c r="D81" s="27">
        <v>31.6831875104063</v>
      </c>
      <c r="E81" s="25">
        <v>0</v>
      </c>
      <c r="F81" s="25">
        <v>0</v>
      </c>
      <c r="G81" s="25">
        <v>90</v>
      </c>
      <c r="H81" s="25">
        <v>0</v>
      </c>
      <c r="I81" s="25">
        <v>276</v>
      </c>
      <c r="J81" s="25">
        <v>0</v>
      </c>
      <c r="K81" s="25">
        <v>0</v>
      </c>
      <c r="L81" s="25">
        <v>0</v>
      </c>
      <c r="M81" s="32">
        <v>53.087425823604</v>
      </c>
      <c r="N81" s="25"/>
      <c r="O81" s="24">
        <v>9</v>
      </c>
      <c r="P81" s="24">
        <v>30.08913851</v>
      </c>
      <c r="Q81" s="25"/>
      <c r="R81" s="25"/>
      <c r="S81" s="25"/>
      <c r="T81" s="25"/>
      <c r="U81" s="25"/>
      <c r="V81" s="25"/>
      <c r="W81" s="79"/>
      <c r="X81" s="25"/>
      <c r="Y81" s="25"/>
      <c r="AA81" s="25"/>
      <c r="AB81" s="25"/>
      <c r="AC81" s="25"/>
      <c r="AD81" s="25"/>
      <c r="AE81" s="25"/>
      <c r="AF81" s="25"/>
      <c r="AG81" s="25"/>
      <c r="AH81" s="79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</row>
    <row r="82" s="9" customFormat="1" ht="17.6" spans="1:48">
      <c r="A82" s="25"/>
      <c r="B82" s="1"/>
      <c r="C82" s="27"/>
      <c r="D82" s="27"/>
      <c r="E82" s="27"/>
      <c r="F82" s="27"/>
      <c r="G82" s="27"/>
      <c r="H82" s="27"/>
      <c r="I82" s="27"/>
      <c r="J82" s="25"/>
      <c r="K82" s="25"/>
      <c r="L82" s="25"/>
      <c r="M82" s="32"/>
      <c r="N82" s="27"/>
      <c r="O82" s="24">
        <v>10</v>
      </c>
      <c r="P82" s="24">
        <v>31.68318751</v>
      </c>
      <c r="Q82" s="27"/>
      <c r="R82" s="27"/>
      <c r="S82" s="27"/>
      <c r="T82" s="27"/>
      <c r="U82" s="27"/>
      <c r="V82" s="27"/>
      <c r="W82" s="79"/>
      <c r="X82" s="25"/>
      <c r="Y82" s="25"/>
      <c r="AA82" s="25"/>
      <c r="AB82" s="25"/>
      <c r="AC82" s="25"/>
      <c r="AD82" s="25"/>
      <c r="AE82" s="25"/>
      <c r="AF82" s="25"/>
      <c r="AG82" s="25"/>
      <c r="AH82" s="79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</row>
    <row r="83" s="9" customFormat="1" spans="1:48">
      <c r="A83" s="25"/>
      <c r="B83" s="15" t="s">
        <v>122</v>
      </c>
      <c r="C83" s="27"/>
      <c r="D83" s="27"/>
      <c r="E83" s="27"/>
      <c r="F83" s="27"/>
      <c r="G83" s="27"/>
      <c r="H83" s="27"/>
      <c r="I83" s="27"/>
      <c r="J83" s="25"/>
      <c r="K83" s="25"/>
      <c r="L83" s="25"/>
      <c r="M83" s="32"/>
      <c r="N83" s="27"/>
      <c r="O83" s="27"/>
      <c r="P83" s="27"/>
      <c r="Q83" s="27"/>
      <c r="R83" s="27"/>
      <c r="S83" s="27"/>
      <c r="T83" s="27"/>
      <c r="U83" s="27"/>
      <c r="V83" s="27"/>
      <c r="W83" s="79"/>
      <c r="X83" s="25"/>
      <c r="Y83" s="25"/>
      <c r="AA83" s="25"/>
      <c r="AB83" s="27"/>
      <c r="AC83" s="27"/>
      <c r="AD83" s="27"/>
      <c r="AE83" s="25"/>
      <c r="AF83" s="25"/>
      <c r="AG83" s="25"/>
      <c r="AH83" s="79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</row>
    <row r="84" s="9" customFormat="1" spans="1:48">
      <c r="A84" s="25"/>
      <c r="B84" s="1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79"/>
      <c r="N84" s="25"/>
      <c r="O84" s="25"/>
      <c r="P84" s="25"/>
      <c r="Q84" s="25"/>
      <c r="R84" s="25"/>
      <c r="S84" s="25"/>
      <c r="T84" s="25"/>
      <c r="U84" s="25"/>
      <c r="V84" s="25"/>
      <c r="W84" s="79"/>
      <c r="X84" s="25"/>
      <c r="Y84" s="25"/>
      <c r="AA84" s="25"/>
      <c r="AB84" s="25"/>
      <c r="AC84" s="25"/>
      <c r="AD84" s="25"/>
      <c r="AE84" s="25"/>
      <c r="AF84" s="25"/>
      <c r="AG84" s="25"/>
      <c r="AH84" s="79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</row>
    <row r="85" s="9" customFormat="1" spans="1:48">
      <c r="A85" s="25"/>
      <c r="B85" s="16" t="s">
        <v>123</v>
      </c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79"/>
      <c r="N85" s="25"/>
      <c r="O85" s="25"/>
      <c r="P85" s="25"/>
      <c r="Q85" s="25"/>
      <c r="R85" s="25"/>
      <c r="S85" s="25"/>
      <c r="T85" s="25"/>
      <c r="U85" s="25"/>
      <c r="V85" s="25"/>
      <c r="W85" s="32"/>
      <c r="X85" s="27"/>
      <c r="Y85" s="27"/>
      <c r="AA85" s="27"/>
      <c r="AB85" s="27"/>
      <c r="AC85" s="27"/>
      <c r="AD85" s="27"/>
      <c r="AE85" s="25"/>
      <c r="AF85" s="25"/>
      <c r="AG85" s="25"/>
      <c r="AH85" s="32"/>
      <c r="AI85" s="27"/>
      <c r="AJ85" s="27"/>
      <c r="AK85" s="27"/>
      <c r="AL85" s="27"/>
      <c r="AM85" s="27"/>
      <c r="AN85" s="27"/>
      <c r="AO85" s="27"/>
      <c r="AP85" s="27"/>
      <c r="AQ85" s="27"/>
      <c r="AR85" s="25"/>
      <c r="AS85" s="25"/>
      <c r="AT85" s="25"/>
      <c r="AU85" s="25"/>
      <c r="AV85" s="25"/>
    </row>
    <row r="86" s="9" customFormat="1" spans="3:48">
      <c r="C86" s="65"/>
      <c r="D86" s="66"/>
      <c r="E86" s="66"/>
      <c r="F86" s="66"/>
      <c r="G86" s="66"/>
      <c r="H86" s="66"/>
      <c r="I86" s="66"/>
      <c r="J86" s="66"/>
      <c r="K86" s="66"/>
      <c r="L86" s="66"/>
      <c r="M86" s="66"/>
      <c r="U86" s="25"/>
      <c r="V86" s="25"/>
      <c r="W86" s="79"/>
      <c r="X86" s="25"/>
      <c r="Y86" s="25"/>
      <c r="AA86" s="25"/>
      <c r="AB86" s="25"/>
      <c r="AC86" s="25"/>
      <c r="AD86" s="25"/>
      <c r="AE86" s="25"/>
      <c r="AF86" s="25"/>
      <c r="AG86" s="25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25"/>
      <c r="AS86" s="25"/>
      <c r="AT86" s="25"/>
      <c r="AU86" s="25"/>
      <c r="AV86" s="25"/>
    </row>
    <row r="87" s="9" customFormat="1" spans="3:48">
      <c r="C87" s="65"/>
      <c r="D87" s="66"/>
      <c r="E87" s="66"/>
      <c r="F87" s="66"/>
      <c r="G87" s="66"/>
      <c r="H87" s="66"/>
      <c r="I87" s="66"/>
      <c r="J87" s="66"/>
      <c r="K87" s="66"/>
      <c r="L87" s="66"/>
      <c r="M87" s="66"/>
      <c r="U87" s="25"/>
      <c r="V87" s="25"/>
      <c r="W87" s="79"/>
      <c r="X87" s="25"/>
      <c r="Y87" s="25"/>
      <c r="AA87" s="25"/>
      <c r="AB87" s="25"/>
      <c r="AC87" s="25"/>
      <c r="AD87" s="25"/>
      <c r="AE87" s="25"/>
      <c r="AF87" s="25"/>
      <c r="AG87" s="25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25"/>
      <c r="AS87" s="25"/>
      <c r="AT87" s="25"/>
      <c r="AU87" s="25"/>
      <c r="AV87" s="25"/>
    </row>
    <row r="88" s="9" customFormat="1" spans="3:48">
      <c r="C88" s="65"/>
      <c r="D88" s="66"/>
      <c r="E88" s="66"/>
      <c r="F88" s="66"/>
      <c r="G88" s="66"/>
      <c r="H88" s="66"/>
      <c r="I88" s="66"/>
      <c r="J88" s="66"/>
      <c r="K88" s="66"/>
      <c r="L88" s="66"/>
      <c r="M88" s="66"/>
      <c r="U88" s="25"/>
      <c r="V88" s="25"/>
      <c r="W88" s="32"/>
      <c r="X88" s="27"/>
      <c r="Y88" s="27"/>
      <c r="AA88" s="27"/>
      <c r="AB88" s="27"/>
      <c r="AC88" s="27"/>
      <c r="AD88" s="27"/>
      <c r="AE88" s="25"/>
      <c r="AF88" s="25"/>
      <c r="AG88" s="25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25"/>
      <c r="AS88" s="25"/>
      <c r="AT88" s="25"/>
      <c r="AU88" s="25"/>
      <c r="AV88" s="25"/>
    </row>
    <row r="89" s="9" customFormat="1" spans="3:48">
      <c r="C89" s="65"/>
      <c r="D89" s="66"/>
      <c r="E89" s="66"/>
      <c r="F89" s="66"/>
      <c r="G89" s="66"/>
      <c r="H89" s="66"/>
      <c r="I89" s="66"/>
      <c r="J89" s="66"/>
      <c r="K89" s="66"/>
      <c r="L89" s="66"/>
      <c r="M89" s="66"/>
      <c r="U89" s="25"/>
      <c r="V89" s="25"/>
      <c r="W89" s="25"/>
      <c r="X89" s="25"/>
      <c r="Y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</row>
    <row r="90" s="9" customFormat="1" spans="3:48">
      <c r="C90" s="65"/>
      <c r="D90" s="66"/>
      <c r="E90" s="66"/>
      <c r="F90" s="66"/>
      <c r="G90" s="66"/>
      <c r="H90" s="66"/>
      <c r="I90" s="66"/>
      <c r="J90" s="66"/>
      <c r="K90" s="66"/>
      <c r="L90" s="66"/>
      <c r="M90" s="66"/>
      <c r="U90" s="25"/>
      <c r="V90" s="25"/>
      <c r="W90" s="25"/>
      <c r="X90" s="25"/>
      <c r="Y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</row>
    <row r="91" s="9" customFormat="1" spans="3:48">
      <c r="C91" s="65"/>
      <c r="D91" s="66"/>
      <c r="E91" s="66"/>
      <c r="F91" s="66"/>
      <c r="G91" s="66"/>
      <c r="H91" s="66"/>
      <c r="I91" s="66"/>
      <c r="J91" s="66"/>
      <c r="K91" s="66"/>
      <c r="L91" s="66"/>
      <c r="M91" s="66"/>
      <c r="U91" s="25"/>
      <c r="V91" s="25"/>
      <c r="W91" s="25"/>
      <c r="X91" s="25"/>
      <c r="Y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</row>
    <row r="92" s="9" customFormat="1" spans="3:48">
      <c r="C92" s="65"/>
      <c r="D92" s="66"/>
      <c r="E92" s="66"/>
      <c r="F92" s="66"/>
      <c r="G92" s="66"/>
      <c r="H92" s="66"/>
      <c r="I92" s="66"/>
      <c r="J92" s="66"/>
      <c r="K92" s="66"/>
      <c r="L92" s="66"/>
      <c r="M92" s="66"/>
      <c r="U92" s="25"/>
      <c r="V92" s="25"/>
      <c r="W92" s="25"/>
      <c r="X92" s="25"/>
      <c r="Y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</row>
    <row r="93" s="9" customFormat="1" spans="3:48">
      <c r="C93" s="65"/>
      <c r="D93" s="66"/>
      <c r="E93" s="66"/>
      <c r="F93" s="66"/>
      <c r="G93" s="66"/>
      <c r="H93" s="66"/>
      <c r="I93" s="66"/>
      <c r="J93" s="66"/>
      <c r="K93" s="66"/>
      <c r="L93" s="66"/>
      <c r="M93" s="66"/>
      <c r="U93" s="25"/>
      <c r="V93" s="25"/>
      <c r="W93" s="25"/>
      <c r="X93" s="25"/>
      <c r="Y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</row>
    <row r="94" s="9" customFormat="1" spans="3:48">
      <c r="C94" s="65"/>
      <c r="D94" s="66"/>
      <c r="E94" s="66"/>
      <c r="F94" s="66"/>
      <c r="G94" s="66"/>
      <c r="H94" s="66"/>
      <c r="I94" s="66"/>
      <c r="J94" s="66"/>
      <c r="K94" s="66"/>
      <c r="L94" s="66"/>
      <c r="M94" s="66"/>
      <c r="U94" s="25"/>
      <c r="V94" s="25"/>
      <c r="W94" s="25"/>
      <c r="X94" s="25"/>
      <c r="Y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</row>
    <row r="95" s="9" customFormat="1" spans="3:48">
      <c r="C95" s="65"/>
      <c r="D95" s="66"/>
      <c r="E95" s="66"/>
      <c r="F95" s="66"/>
      <c r="G95" s="66"/>
      <c r="H95" s="66"/>
      <c r="I95" s="66"/>
      <c r="J95" s="66"/>
      <c r="K95" s="66"/>
      <c r="L95" s="66"/>
      <c r="M95" s="66"/>
      <c r="U95" s="25"/>
      <c r="V95" s="25"/>
      <c r="W95" s="25"/>
      <c r="X95" s="25"/>
      <c r="Y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</row>
    <row r="96" s="9" customFormat="1" spans="3:48">
      <c r="C96" s="65"/>
      <c r="D96" s="66"/>
      <c r="E96" s="66"/>
      <c r="F96" s="66"/>
      <c r="G96" s="66"/>
      <c r="H96" s="66"/>
      <c r="I96" s="66"/>
      <c r="J96" s="66"/>
      <c r="K96" s="66"/>
      <c r="L96" s="66"/>
      <c r="M96" s="66"/>
      <c r="U96" s="25"/>
      <c r="V96" s="25"/>
      <c r="W96" s="25"/>
      <c r="X96" s="25"/>
      <c r="Y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</row>
    <row r="97" s="9" customFormat="1" spans="3:13">
      <c r="C97" s="65"/>
      <c r="D97" s="66"/>
      <c r="E97" s="66"/>
      <c r="F97" s="66"/>
      <c r="G97" s="66"/>
      <c r="H97" s="66"/>
      <c r="I97" s="66"/>
      <c r="J97" s="66"/>
      <c r="K97" s="66"/>
      <c r="L97" s="66"/>
      <c r="M97" s="66"/>
    </row>
    <row r="98" s="9" customFormat="1" spans="3:13">
      <c r="C98" s="65"/>
      <c r="D98" s="66"/>
      <c r="E98" s="66"/>
      <c r="F98" s="66"/>
      <c r="G98" s="66"/>
      <c r="H98" s="66"/>
      <c r="I98" s="66"/>
      <c r="J98" s="66"/>
      <c r="K98" s="66"/>
      <c r="L98" s="66"/>
      <c r="M98" s="66"/>
    </row>
    <row r="99" s="9" customFormat="1" spans="3:13">
      <c r="C99" s="65"/>
      <c r="D99" s="66"/>
      <c r="E99" s="66"/>
      <c r="F99" s="66"/>
      <c r="G99" s="66"/>
      <c r="H99" s="66"/>
      <c r="I99" s="66"/>
      <c r="J99" s="66"/>
      <c r="K99" s="66"/>
      <c r="L99" s="66"/>
      <c r="M99" s="66"/>
    </row>
    <row r="100" s="9" customFormat="1" spans="3:13">
      <c r="C100" s="65"/>
      <c r="D100" s="66"/>
      <c r="E100" s="66"/>
      <c r="F100" s="66"/>
      <c r="G100" s="66"/>
      <c r="H100" s="66"/>
      <c r="I100" s="66"/>
      <c r="J100" s="66"/>
      <c r="K100" s="66"/>
      <c r="L100" s="66"/>
      <c r="M100" s="66"/>
    </row>
    <row r="101" s="9" customFormat="1" spans="3:13">
      <c r="C101" s="65"/>
      <c r="D101" s="66"/>
      <c r="E101" s="66"/>
      <c r="F101" s="66"/>
      <c r="G101" s="66"/>
      <c r="H101" s="66"/>
      <c r="I101" s="66"/>
      <c r="J101" s="66"/>
      <c r="K101" s="66"/>
      <c r="L101" s="66"/>
      <c r="M101" s="66"/>
    </row>
    <row r="102" s="9" customFormat="1" spans="3:13">
      <c r="C102" s="65"/>
      <c r="D102" s="66"/>
      <c r="E102" s="66"/>
      <c r="F102" s="66"/>
      <c r="G102" s="66"/>
      <c r="H102" s="66"/>
      <c r="I102" s="66"/>
      <c r="J102" s="66"/>
      <c r="K102" s="66"/>
      <c r="L102" s="66"/>
      <c r="M102" s="66"/>
    </row>
    <row r="103" s="9" customFormat="1" spans="3:13">
      <c r="C103" s="65"/>
      <c r="D103" s="66"/>
      <c r="E103" s="66"/>
      <c r="F103" s="66"/>
      <c r="G103" s="66"/>
      <c r="H103" s="66"/>
      <c r="I103" s="66"/>
      <c r="J103" s="66"/>
      <c r="K103" s="66"/>
      <c r="L103" s="66"/>
      <c r="M103" s="66"/>
    </row>
    <row r="104" s="9" customFormat="1" spans="3:13">
      <c r="C104" s="65"/>
      <c r="D104" s="66"/>
      <c r="E104" s="66"/>
      <c r="F104" s="66"/>
      <c r="G104" s="66"/>
      <c r="H104" s="66"/>
      <c r="I104" s="66"/>
      <c r="J104" s="66"/>
      <c r="K104" s="66"/>
      <c r="L104" s="66"/>
      <c r="M104" s="66"/>
    </row>
    <row r="105" s="9" customFormat="1" spans="3:13">
      <c r="C105" s="65"/>
      <c r="D105" s="66"/>
      <c r="E105" s="66"/>
      <c r="F105" s="66"/>
      <c r="G105" s="66"/>
      <c r="H105" s="66"/>
      <c r="I105" s="66"/>
      <c r="J105" s="66"/>
      <c r="K105" s="66"/>
      <c r="L105" s="66"/>
      <c r="M105" s="66"/>
    </row>
    <row r="106" s="9" customFormat="1" spans="3:13">
      <c r="C106" s="65"/>
      <c r="D106" s="66"/>
      <c r="E106" s="66"/>
      <c r="F106" s="66"/>
      <c r="G106" s="66"/>
      <c r="H106" s="66"/>
      <c r="I106" s="66"/>
      <c r="J106" s="66"/>
      <c r="K106" s="66"/>
      <c r="L106" s="66"/>
      <c r="M106" s="66"/>
    </row>
    <row r="107" s="9" customFormat="1" spans="3:13">
      <c r="C107" s="65"/>
      <c r="D107" s="66"/>
      <c r="E107" s="66"/>
      <c r="F107" s="66"/>
      <c r="G107" s="66"/>
      <c r="H107" s="66"/>
      <c r="I107" s="66"/>
      <c r="J107" s="66"/>
      <c r="K107" s="66"/>
      <c r="L107" s="66"/>
      <c r="M107" s="66"/>
    </row>
    <row r="108" s="9" customFormat="1" spans="3:13">
      <c r="C108" s="65"/>
      <c r="D108" s="66"/>
      <c r="E108" s="66"/>
      <c r="F108" s="66"/>
      <c r="G108" s="66"/>
      <c r="H108" s="66"/>
      <c r="I108" s="66"/>
      <c r="J108" s="66"/>
      <c r="K108" s="66"/>
      <c r="L108" s="66"/>
      <c r="M108" s="66"/>
    </row>
    <row r="109" s="9" customFormat="1" spans="3:13">
      <c r="C109" s="65"/>
      <c r="D109" s="66"/>
      <c r="E109" s="66"/>
      <c r="F109" s="66"/>
      <c r="G109" s="66"/>
      <c r="H109" s="66"/>
      <c r="I109" s="66"/>
      <c r="J109" s="66"/>
      <c r="K109" s="66"/>
      <c r="L109" s="66"/>
      <c r="M109" s="66"/>
    </row>
    <row r="110" s="9" customFormat="1" spans="3:13">
      <c r="C110" s="65"/>
      <c r="D110" s="66"/>
      <c r="E110" s="66"/>
      <c r="F110" s="66"/>
      <c r="G110" s="66"/>
      <c r="H110" s="66"/>
      <c r="I110" s="66"/>
      <c r="J110" s="66"/>
      <c r="K110" s="66"/>
      <c r="L110" s="66"/>
      <c r="M110" s="66"/>
    </row>
    <row r="111" s="9" customFormat="1" spans="3:13">
      <c r="C111" s="65"/>
      <c r="D111" s="66"/>
      <c r="E111" s="66"/>
      <c r="F111" s="66"/>
      <c r="G111" s="66"/>
      <c r="H111" s="66"/>
      <c r="I111" s="66"/>
      <c r="J111" s="66"/>
      <c r="K111" s="66"/>
      <c r="L111" s="66"/>
      <c r="M111" s="66"/>
    </row>
    <row r="112" s="9" customFormat="1" spans="3:13">
      <c r="C112" s="65"/>
      <c r="D112" s="66"/>
      <c r="E112" s="66"/>
      <c r="F112" s="66"/>
      <c r="G112" s="66"/>
      <c r="H112" s="66"/>
      <c r="I112" s="66"/>
      <c r="J112" s="66"/>
      <c r="K112" s="66"/>
      <c r="L112" s="66"/>
      <c r="M112" s="66"/>
    </row>
    <row r="113" s="9" customFormat="1" spans="3:13">
      <c r="C113" s="65"/>
      <c r="D113" s="66"/>
      <c r="E113" s="66"/>
      <c r="F113" s="66"/>
      <c r="G113" s="66"/>
      <c r="H113" s="66"/>
      <c r="I113" s="66"/>
      <c r="J113" s="66"/>
      <c r="K113" s="66"/>
      <c r="L113" s="66"/>
      <c r="M113" s="66"/>
    </row>
    <row r="114" s="9" customFormat="1" spans="3:13">
      <c r="C114" s="65"/>
      <c r="D114" s="66"/>
      <c r="E114" s="66"/>
      <c r="F114" s="66"/>
      <c r="G114" s="66"/>
      <c r="H114" s="66"/>
      <c r="I114" s="66"/>
      <c r="J114" s="66"/>
      <c r="K114" s="66"/>
      <c r="L114" s="66"/>
      <c r="M114" s="66"/>
    </row>
    <row r="115" s="9" customFormat="1" spans="3:13">
      <c r="C115" s="65"/>
      <c r="D115" s="66"/>
      <c r="E115" s="66"/>
      <c r="F115" s="66"/>
      <c r="G115" s="66"/>
      <c r="H115" s="66"/>
      <c r="I115" s="66"/>
      <c r="J115" s="66"/>
      <c r="K115" s="66"/>
      <c r="L115" s="66"/>
      <c r="M115" s="66"/>
    </row>
    <row r="116" s="9" customFormat="1" spans="3:13">
      <c r="C116" s="65"/>
      <c r="D116" s="66"/>
      <c r="E116" s="66"/>
      <c r="F116" s="66"/>
      <c r="G116" s="66"/>
      <c r="H116" s="66"/>
      <c r="I116" s="66"/>
      <c r="J116" s="66"/>
      <c r="K116" s="66"/>
      <c r="L116" s="66"/>
      <c r="M116" s="66"/>
    </row>
    <row r="117" s="9" customFormat="1" spans="3:13">
      <c r="C117" s="65"/>
      <c r="D117" s="66"/>
      <c r="E117" s="66"/>
      <c r="F117" s="66"/>
      <c r="G117" s="66"/>
      <c r="H117" s="66"/>
      <c r="I117" s="66"/>
      <c r="J117" s="66"/>
      <c r="K117" s="66"/>
      <c r="L117" s="66"/>
      <c r="M117" s="66"/>
    </row>
    <row r="118" s="9" customFormat="1" spans="3:13">
      <c r="C118" s="65"/>
      <c r="D118" s="66"/>
      <c r="E118" s="66"/>
      <c r="F118" s="66"/>
      <c r="G118" s="66"/>
      <c r="H118" s="66"/>
      <c r="I118" s="66"/>
      <c r="J118" s="66"/>
      <c r="K118" s="66"/>
      <c r="L118" s="66"/>
      <c r="M118" s="66"/>
    </row>
    <row r="119" s="9" customFormat="1" spans="3:44">
      <c r="C119" s="65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AH119" s="89">
        <v>240</v>
      </c>
      <c r="AI119" s="8">
        <v>168.950766104379</v>
      </c>
      <c r="AJ119" s="8">
        <v>206.574107881145</v>
      </c>
      <c r="AK119" s="8">
        <v>0</v>
      </c>
      <c r="AL119" s="8">
        <v>360</v>
      </c>
      <c r="AM119" s="8">
        <v>0</v>
      </c>
      <c r="AN119" s="8">
        <v>360</v>
      </c>
      <c r="AO119" s="8">
        <v>2.12554862303986</v>
      </c>
      <c r="AP119" s="8">
        <v>7.32898770114897</v>
      </c>
      <c r="AQ119" s="8"/>
      <c r="AR119" s="8"/>
    </row>
    <row r="120" s="9" customFormat="1" spans="3:44">
      <c r="C120" s="65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AH120" s="89">
        <v>192</v>
      </c>
      <c r="AI120" s="8">
        <v>178.073574678564</v>
      </c>
      <c r="AJ120" s="8">
        <v>205.671564564854</v>
      </c>
      <c r="AK120" s="8">
        <v>0</v>
      </c>
      <c r="AL120" s="8">
        <v>360</v>
      </c>
      <c r="AM120" s="8">
        <v>0</v>
      </c>
      <c r="AN120" s="8">
        <v>360</v>
      </c>
      <c r="AO120" s="8">
        <v>0.708240547785998</v>
      </c>
      <c r="AP120" s="8">
        <v>6.66747911807092</v>
      </c>
      <c r="AQ120" s="8"/>
      <c r="AR120" s="8"/>
    </row>
    <row r="121" s="9" customFormat="1" spans="3:44">
      <c r="C121" s="65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AH121" s="73">
        <v>192</v>
      </c>
      <c r="AI121" s="73">
        <v>209.60992624008</v>
      </c>
      <c r="AJ121" s="73">
        <v>206.574107881145</v>
      </c>
      <c r="AK121" s="73">
        <v>0</v>
      </c>
      <c r="AL121" s="73">
        <v>360</v>
      </c>
      <c r="AM121" s="73">
        <v>0</v>
      </c>
      <c r="AN121" s="73">
        <v>360</v>
      </c>
      <c r="AO121" s="73">
        <v>0</v>
      </c>
      <c r="AP121" s="73">
        <v>7.0040979422641</v>
      </c>
      <c r="AQ121" s="73"/>
      <c r="AR121" s="73"/>
    </row>
    <row r="122" s="9" customFormat="1" spans="3:44">
      <c r="C122" s="65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AH122" s="73">
        <v>192</v>
      </c>
      <c r="AI122" s="73">
        <v>200.234239498202</v>
      </c>
      <c r="AJ122" s="73">
        <v>205.671564565202</v>
      </c>
      <c r="AK122" s="73">
        <v>0</v>
      </c>
      <c r="AL122" s="73">
        <v>360</v>
      </c>
      <c r="AM122" s="73">
        <v>0</v>
      </c>
      <c r="AN122" s="73">
        <v>360</v>
      </c>
      <c r="AO122" s="73">
        <v>0</v>
      </c>
      <c r="AP122" s="73">
        <v>7.004097942264</v>
      </c>
      <c r="AQ122" s="73"/>
      <c r="AR122" s="73"/>
    </row>
    <row r="123" s="9" customFormat="1" spans="3:44">
      <c r="C123" s="65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AH123" s="73">
        <v>192</v>
      </c>
      <c r="AI123" s="73">
        <v>200.234239498508</v>
      </c>
      <c r="AJ123" s="73">
        <v>205.671564564855</v>
      </c>
      <c r="AK123" s="73">
        <v>0</v>
      </c>
      <c r="AL123" s="73">
        <v>360</v>
      </c>
      <c r="AM123" s="73">
        <v>0</v>
      </c>
      <c r="AN123" s="73">
        <v>360</v>
      </c>
      <c r="AO123" s="73">
        <v>0</v>
      </c>
      <c r="AP123" s="73">
        <v>8.2063914466501</v>
      </c>
      <c r="AQ123" s="73"/>
      <c r="AR123" s="73"/>
    </row>
    <row r="124" s="9" customFormat="1" spans="3:44">
      <c r="C124" s="65"/>
      <c r="D124" s="66"/>
      <c r="E124" s="66"/>
      <c r="F124" s="66"/>
      <c r="G124" s="74"/>
      <c r="H124" s="74"/>
      <c r="I124" s="74"/>
      <c r="J124" s="74"/>
      <c r="K124" s="74"/>
      <c r="L124" s="74"/>
      <c r="M124" s="74"/>
      <c r="N124" s="88"/>
      <c r="O124" s="88"/>
      <c r="P124" s="88"/>
      <c r="Q124" s="88">
        <v>240</v>
      </c>
      <c r="R124" s="65">
        <v>168.950766104379</v>
      </c>
      <c r="S124" s="65">
        <v>206.574107881145</v>
      </c>
      <c r="T124" s="65">
        <v>0</v>
      </c>
      <c r="U124" s="65">
        <v>360</v>
      </c>
      <c r="V124" s="65">
        <v>0</v>
      </c>
      <c r="W124" s="65">
        <v>360</v>
      </c>
      <c r="X124" s="65">
        <v>0</v>
      </c>
      <c r="Y124" s="65"/>
      <c r="AA124" s="65">
        <v>7.32898770114897</v>
      </c>
      <c r="AH124" s="73">
        <v>192</v>
      </c>
      <c r="AI124" s="73">
        <v>202.826893159978</v>
      </c>
      <c r="AJ124" s="73">
        <v>205.671564565183</v>
      </c>
      <c r="AK124" s="73">
        <v>0</v>
      </c>
      <c r="AL124" s="73">
        <v>360</v>
      </c>
      <c r="AM124" s="73">
        <v>0</v>
      </c>
      <c r="AN124" s="73">
        <v>360</v>
      </c>
      <c r="AO124" s="73">
        <v>0</v>
      </c>
      <c r="AP124" s="73">
        <v>9.39488477333402</v>
      </c>
      <c r="AQ124" s="73"/>
      <c r="AR124" s="73"/>
    </row>
    <row r="125" s="9" customFormat="1" spans="3:44">
      <c r="C125" s="65"/>
      <c r="D125" s="66"/>
      <c r="E125" s="66"/>
      <c r="F125" s="66"/>
      <c r="G125" s="74"/>
      <c r="H125" s="74"/>
      <c r="I125" s="74"/>
      <c r="J125" s="74"/>
      <c r="K125" s="74"/>
      <c r="L125" s="74"/>
      <c r="M125" s="74"/>
      <c r="N125" s="88"/>
      <c r="O125" s="88"/>
      <c r="P125" s="88"/>
      <c r="Q125" s="88">
        <v>192</v>
      </c>
      <c r="R125" s="65">
        <v>178.073574678564</v>
      </c>
      <c r="S125" s="65">
        <v>205.671564564854</v>
      </c>
      <c r="T125" s="65">
        <v>0</v>
      </c>
      <c r="U125" s="65">
        <v>360</v>
      </c>
      <c r="V125" s="65">
        <v>0</v>
      </c>
      <c r="W125" s="65">
        <v>360</v>
      </c>
      <c r="X125" s="65">
        <v>0</v>
      </c>
      <c r="Y125" s="65"/>
      <c r="AA125" s="65">
        <v>6.66747911807092</v>
      </c>
      <c r="AH125" s="8">
        <v>192</v>
      </c>
      <c r="AI125" s="8">
        <v>200.234239498508</v>
      </c>
      <c r="AJ125" s="8">
        <v>205.671564564854</v>
      </c>
      <c r="AK125" s="8">
        <v>0</v>
      </c>
      <c r="AL125" s="8">
        <v>360</v>
      </c>
      <c r="AM125" s="8">
        <v>0</v>
      </c>
      <c r="AN125" s="8">
        <v>360</v>
      </c>
      <c r="AO125" s="8">
        <v>0</v>
      </c>
      <c r="AP125" s="8">
        <v>7.00409794226407</v>
      </c>
      <c r="AQ125" s="8"/>
      <c r="AR125" s="8"/>
    </row>
    <row r="126" s="9" customFormat="1" spans="3:44">
      <c r="C126" s="65"/>
      <c r="D126" s="66"/>
      <c r="E126" s="66"/>
      <c r="F126" s="66"/>
      <c r="G126" s="75"/>
      <c r="H126" s="75"/>
      <c r="I126" s="75"/>
      <c r="J126" s="75"/>
      <c r="K126" s="75"/>
      <c r="L126" s="75"/>
      <c r="M126" s="75"/>
      <c r="N126" s="73"/>
      <c r="O126" s="73"/>
      <c r="P126" s="73"/>
      <c r="Q126" s="73">
        <v>192</v>
      </c>
      <c r="R126" s="73">
        <v>209.60992624008</v>
      </c>
      <c r="S126" s="73">
        <v>206.574107881145</v>
      </c>
      <c r="T126" s="73">
        <v>0</v>
      </c>
      <c r="U126" s="73">
        <v>360</v>
      </c>
      <c r="V126" s="73">
        <v>0</v>
      </c>
      <c r="W126" s="73">
        <v>360</v>
      </c>
      <c r="X126" s="73">
        <v>0</v>
      </c>
      <c r="Y126" s="73"/>
      <c r="AA126" s="73">
        <v>7.0040979422641</v>
      </c>
      <c r="AH126" s="8">
        <v>192</v>
      </c>
      <c r="AI126" s="8">
        <v>204.82180335923</v>
      </c>
      <c r="AJ126" s="8">
        <v>205.671564564854</v>
      </c>
      <c r="AK126" s="8">
        <v>0</v>
      </c>
      <c r="AL126" s="8">
        <v>360</v>
      </c>
      <c r="AM126" s="8">
        <v>0</v>
      </c>
      <c r="AN126" s="8">
        <v>360</v>
      </c>
      <c r="AO126" s="8">
        <v>0</v>
      </c>
      <c r="AP126" s="8">
        <v>6.46802937443406</v>
      </c>
      <c r="AQ126" s="8"/>
      <c r="AR126" s="8"/>
    </row>
    <row r="127" s="9" customFormat="1" spans="3:44">
      <c r="C127" s="65"/>
      <c r="D127" s="66"/>
      <c r="E127" s="66"/>
      <c r="F127" s="66"/>
      <c r="G127" s="75"/>
      <c r="H127" s="75"/>
      <c r="I127" s="75"/>
      <c r="J127" s="75"/>
      <c r="K127" s="75"/>
      <c r="L127" s="75"/>
      <c r="M127" s="75"/>
      <c r="N127" s="73"/>
      <c r="O127" s="73"/>
      <c r="P127" s="73"/>
      <c r="Q127" s="73">
        <v>192</v>
      </c>
      <c r="R127" s="73">
        <v>200.234239498202</v>
      </c>
      <c r="S127" s="73">
        <v>205.671564565202</v>
      </c>
      <c r="T127" s="73">
        <v>0</v>
      </c>
      <c r="U127" s="73">
        <v>360</v>
      </c>
      <c r="V127" s="73">
        <v>0</v>
      </c>
      <c r="W127" s="73">
        <v>360</v>
      </c>
      <c r="X127" s="73">
        <v>0</v>
      </c>
      <c r="Y127" s="73"/>
      <c r="AA127" s="73">
        <v>7.004097942264</v>
      </c>
      <c r="AH127" s="8">
        <v>192</v>
      </c>
      <c r="AI127" s="8">
        <v>204.884377020692</v>
      </c>
      <c r="AJ127" s="8">
        <v>205.508227609579</v>
      </c>
      <c r="AK127" s="8">
        <v>0</v>
      </c>
      <c r="AL127" s="8">
        <v>360</v>
      </c>
      <c r="AM127" s="8">
        <v>0</v>
      </c>
      <c r="AN127" s="8">
        <v>360</v>
      </c>
      <c r="AO127" s="8">
        <v>0</v>
      </c>
      <c r="AP127" s="8">
        <v>7.23063658885198</v>
      </c>
      <c r="AQ127" s="8"/>
      <c r="AR127" s="8"/>
    </row>
    <row r="128" s="9" customFormat="1" spans="3:44">
      <c r="C128" s="65"/>
      <c r="D128" s="66"/>
      <c r="E128" s="66"/>
      <c r="F128" s="66"/>
      <c r="G128" s="75"/>
      <c r="H128" s="75"/>
      <c r="I128" s="75"/>
      <c r="J128" s="75"/>
      <c r="K128" s="75"/>
      <c r="L128" s="75"/>
      <c r="M128" s="75"/>
      <c r="N128" s="73"/>
      <c r="O128" s="73"/>
      <c r="P128" s="73"/>
      <c r="Q128" s="73">
        <v>192</v>
      </c>
      <c r="R128" s="73">
        <v>200.234239498508</v>
      </c>
      <c r="S128" s="73">
        <v>205.671564564855</v>
      </c>
      <c r="T128" s="73">
        <v>0</v>
      </c>
      <c r="U128" s="73">
        <v>360</v>
      </c>
      <c r="V128" s="73">
        <v>0</v>
      </c>
      <c r="W128" s="73">
        <v>360</v>
      </c>
      <c r="X128" s="73">
        <v>0</v>
      </c>
      <c r="Y128" s="73"/>
      <c r="AA128" s="73">
        <v>8.2063914466501</v>
      </c>
      <c r="AH128" s="8">
        <v>192</v>
      </c>
      <c r="AI128" s="8">
        <v>204.82180335923</v>
      </c>
      <c r="AJ128" s="8">
        <v>205.671564564854</v>
      </c>
      <c r="AK128" s="8">
        <v>0</v>
      </c>
      <c r="AL128" s="8">
        <v>360</v>
      </c>
      <c r="AM128" s="8">
        <v>0</v>
      </c>
      <c r="AN128" s="8">
        <v>360</v>
      </c>
      <c r="AO128" s="8">
        <v>0</v>
      </c>
      <c r="AP128" s="8">
        <v>7.23063658885211</v>
      </c>
      <c r="AQ128" s="8"/>
      <c r="AR128" s="8"/>
    </row>
    <row r="129" s="9" customFormat="1" spans="3:44">
      <c r="C129" s="65"/>
      <c r="D129" s="66"/>
      <c r="E129" s="66"/>
      <c r="F129" s="66"/>
      <c r="G129" s="75"/>
      <c r="H129" s="75"/>
      <c r="I129" s="75"/>
      <c r="J129" s="75"/>
      <c r="K129" s="75"/>
      <c r="L129" s="75"/>
      <c r="M129" s="75"/>
      <c r="N129" s="73"/>
      <c r="O129" s="73"/>
      <c r="P129" s="73"/>
      <c r="Q129" s="73">
        <v>192</v>
      </c>
      <c r="R129" s="73">
        <v>202.826893159978</v>
      </c>
      <c r="S129" s="73">
        <v>205.671564565183</v>
      </c>
      <c r="T129" s="73">
        <v>0</v>
      </c>
      <c r="U129" s="73">
        <v>360</v>
      </c>
      <c r="V129" s="73">
        <v>0</v>
      </c>
      <c r="W129" s="73">
        <v>360</v>
      </c>
      <c r="X129" s="73">
        <v>0</v>
      </c>
      <c r="Y129" s="73"/>
      <c r="AA129" s="73">
        <v>9.39488477333402</v>
      </c>
      <c r="AH129" s="8">
        <v>192</v>
      </c>
      <c r="AI129" s="8">
        <v>204.82180335923</v>
      </c>
      <c r="AJ129" s="8">
        <v>205.671564564854</v>
      </c>
      <c r="AK129" s="8">
        <v>0</v>
      </c>
      <c r="AL129" s="8">
        <v>360</v>
      </c>
      <c r="AM129" s="8">
        <v>0</v>
      </c>
      <c r="AN129" s="8">
        <v>360</v>
      </c>
      <c r="AO129" s="8">
        <v>0</v>
      </c>
      <c r="AP129" s="8">
        <v>6.66747911807097</v>
      </c>
      <c r="AQ129" s="8"/>
      <c r="AR129" s="8"/>
    </row>
    <row r="130" s="9" customFormat="1" spans="3:27">
      <c r="C130" s="65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5"/>
      <c r="O130" s="65"/>
      <c r="P130" s="65"/>
      <c r="Q130" s="65">
        <v>192</v>
      </c>
      <c r="R130" s="65">
        <v>200.234239498508</v>
      </c>
      <c r="S130" s="65">
        <v>205.671564564854</v>
      </c>
      <c r="T130" s="65">
        <v>0</v>
      </c>
      <c r="U130" s="65">
        <v>360</v>
      </c>
      <c r="V130" s="65">
        <v>0</v>
      </c>
      <c r="W130" s="65">
        <v>360</v>
      </c>
      <c r="X130" s="65">
        <v>0</v>
      </c>
      <c r="Y130" s="65"/>
      <c r="AA130" s="65">
        <v>7.00409794226407</v>
      </c>
    </row>
    <row r="131" s="9" customFormat="1" spans="3:27">
      <c r="C131" s="65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5"/>
      <c r="O131" s="65"/>
      <c r="P131" s="65"/>
      <c r="Q131" s="65">
        <v>192</v>
      </c>
      <c r="R131" s="65">
        <v>204.82180335923</v>
      </c>
      <c r="S131" s="65">
        <v>205.671564564854</v>
      </c>
      <c r="T131" s="65">
        <v>0</v>
      </c>
      <c r="U131" s="65">
        <v>360</v>
      </c>
      <c r="V131" s="65">
        <v>0</v>
      </c>
      <c r="W131" s="65">
        <v>360</v>
      </c>
      <c r="X131" s="65">
        <v>0</v>
      </c>
      <c r="Y131" s="65"/>
      <c r="AA131" s="65">
        <v>6.46802937443406</v>
      </c>
    </row>
    <row r="132" s="9" customFormat="1" spans="3:27">
      <c r="C132" s="65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5"/>
      <c r="O132" s="65"/>
      <c r="P132" s="65"/>
      <c r="Q132" s="65">
        <v>192</v>
      </c>
      <c r="R132" s="65">
        <v>204.884377020692</v>
      </c>
      <c r="S132" s="65">
        <v>205.508227609579</v>
      </c>
      <c r="T132" s="65">
        <v>0</v>
      </c>
      <c r="U132" s="65">
        <v>360</v>
      </c>
      <c r="V132" s="65">
        <v>0</v>
      </c>
      <c r="W132" s="65">
        <v>360</v>
      </c>
      <c r="X132" s="65">
        <v>0</v>
      </c>
      <c r="Y132" s="65"/>
      <c r="AA132" s="65">
        <v>7.23063658885198</v>
      </c>
    </row>
    <row r="133" s="9" customFormat="1" spans="3:27">
      <c r="C133" s="65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5"/>
      <c r="O133" s="65"/>
      <c r="P133" s="65"/>
      <c r="Q133" s="65">
        <v>192</v>
      </c>
      <c r="R133" s="65">
        <v>204.82180335923</v>
      </c>
      <c r="S133" s="65">
        <v>205.671564564854</v>
      </c>
      <c r="T133" s="65">
        <v>0</v>
      </c>
      <c r="U133" s="65">
        <v>360</v>
      </c>
      <c r="V133" s="65">
        <v>0</v>
      </c>
      <c r="W133" s="65">
        <v>360</v>
      </c>
      <c r="X133" s="65">
        <v>0</v>
      </c>
      <c r="Y133" s="65"/>
      <c r="AA133" s="65">
        <v>7.23063658885211</v>
      </c>
    </row>
    <row r="134" s="9" customFormat="1" spans="3:27">
      <c r="C134" s="65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5"/>
      <c r="O134" s="65"/>
      <c r="P134" s="65"/>
      <c r="Q134" s="65">
        <v>192</v>
      </c>
      <c r="R134" s="65">
        <v>204.82180335923</v>
      </c>
      <c r="S134" s="65">
        <v>205.671564564854</v>
      </c>
      <c r="T134" s="65">
        <v>0</v>
      </c>
      <c r="U134" s="65">
        <v>360</v>
      </c>
      <c r="V134" s="65">
        <v>0</v>
      </c>
      <c r="W134" s="65">
        <v>360</v>
      </c>
      <c r="X134" s="65">
        <v>0</v>
      </c>
      <c r="Y134" s="65"/>
      <c r="AA134" s="65">
        <v>6.66747911807097</v>
      </c>
    </row>
  </sheetData>
  <mergeCells count="4">
    <mergeCell ref="B20:E20"/>
    <mergeCell ref="A23:B23"/>
    <mergeCell ref="A35:B35"/>
    <mergeCell ref="A2:A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43"/>
  <sheetViews>
    <sheetView zoomScale="96" zoomScaleNormal="96" workbookViewId="0">
      <selection activeCell="B5" sqref="B5:G5"/>
    </sheetView>
  </sheetViews>
  <sheetFormatPr defaultColWidth="9.23076923076923" defaultRowHeight="16.8"/>
  <cols>
    <col min="1" max="1" width="18.7403846153846" customWidth="1"/>
    <col min="2" max="2" width="22.4230769230769" style="34" customWidth="1"/>
    <col min="3" max="3" width="13.625" customWidth="1"/>
    <col min="4" max="4" width="12.9230769230769" customWidth="1"/>
    <col min="5" max="5" width="15.1923076923077" customWidth="1"/>
    <col min="6" max="7" width="12.9230769230769" customWidth="1"/>
    <col min="8" max="8" width="18.4615384615385" customWidth="1"/>
    <col min="9" max="13" width="14.1538461538462"/>
    <col min="14" max="14" width="20.0865384615385" customWidth="1"/>
    <col min="15" max="15" width="19.0096153846154" style="35" customWidth="1"/>
    <col min="16" max="16" width="17.5769230769231" customWidth="1"/>
    <col min="17" max="20" width="14.1538461538462"/>
    <col min="21" max="21" width="12.9230769230769"/>
    <col min="22" max="22" width="13"/>
    <col min="23" max="26" width="14.1538461538462"/>
    <col min="27" max="27" width="12.2884615384615" customWidth="1"/>
    <col min="28" max="28" width="10.4134615384615" customWidth="1"/>
    <col min="29" max="29" width="11.6634615384615" customWidth="1"/>
    <col min="30" max="30" width="12.75" customWidth="1"/>
    <col min="31" max="31" width="11.1923076923077" customWidth="1"/>
    <col min="32" max="32" width="11.2019230769231" customWidth="1"/>
    <col min="33" max="33" width="12.1346153846154" customWidth="1"/>
    <col min="34" max="34" width="11.8173076923077" customWidth="1"/>
    <col min="35" max="35" width="11.5" customWidth="1"/>
    <col min="36" max="36" width="13.2211538461538" customWidth="1"/>
  </cols>
  <sheetData>
    <row r="1" customFormat="1" ht="32" spans="1:50">
      <c r="A1" s="9"/>
      <c r="B1" s="10" t="s">
        <v>124</v>
      </c>
      <c r="C1" s="10" t="s">
        <v>125</v>
      </c>
      <c r="D1" s="10" t="s">
        <v>126</v>
      </c>
      <c r="E1" s="10" t="s">
        <v>127</v>
      </c>
      <c r="F1" s="10" t="s">
        <v>128</v>
      </c>
      <c r="G1" s="10" t="s">
        <v>129</v>
      </c>
      <c r="J1" s="10" t="s">
        <v>130</v>
      </c>
      <c r="K1" s="10" t="s">
        <v>131</v>
      </c>
      <c r="L1" s="10" t="s">
        <v>132</v>
      </c>
      <c r="M1" s="10" t="s">
        <v>133</v>
      </c>
      <c r="N1" s="10" t="s">
        <v>134</v>
      </c>
      <c r="O1" s="10" t="s">
        <v>135</v>
      </c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</row>
    <row r="2" customFormat="1" spans="1:50">
      <c r="A2" s="36" t="s">
        <v>86</v>
      </c>
      <c r="B2" s="37">
        <v>505412215.675045</v>
      </c>
      <c r="C2" s="37">
        <v>13282566.3065165</v>
      </c>
      <c r="D2" s="37">
        <v>2248253.66666667</v>
      </c>
      <c r="E2" s="37">
        <v>408181873.551829</v>
      </c>
      <c r="F2" s="37">
        <v>45904401.9863754</v>
      </c>
      <c r="G2" s="37">
        <v>35795120.1636569</v>
      </c>
      <c r="J2" s="18"/>
      <c r="K2" s="18"/>
      <c r="L2" s="18"/>
      <c r="M2" s="18"/>
      <c r="N2" s="18"/>
      <c r="O2" s="57"/>
      <c r="P2" s="18"/>
      <c r="Q2" s="54">
        <f t="shared" ref="Q2:V2" si="0">B2/1000000</f>
        <v>505.412215675045</v>
      </c>
      <c r="R2" s="54">
        <f t="shared" si="0"/>
        <v>13.2825663065165</v>
      </c>
      <c r="S2" s="54">
        <f t="shared" si="0"/>
        <v>2.24825366666667</v>
      </c>
      <c r="T2" s="54">
        <f t="shared" si="0"/>
        <v>408.181873551829</v>
      </c>
      <c r="U2" s="54">
        <f t="shared" si="0"/>
        <v>45.9044019863754</v>
      </c>
      <c r="V2" s="54">
        <f t="shared" si="0"/>
        <v>35.7951201636569</v>
      </c>
      <c r="W2" s="18"/>
      <c r="X2" s="18"/>
      <c r="Y2" s="18"/>
      <c r="Z2" s="18"/>
      <c r="AA2" s="57"/>
      <c r="AB2" s="18"/>
      <c r="AC2" s="18"/>
      <c r="AD2" s="18"/>
      <c r="AE2" s="18"/>
      <c r="AF2" s="18"/>
      <c r="AG2" s="18"/>
      <c r="AH2" s="18"/>
      <c r="AI2" s="18"/>
      <c r="AJ2" s="18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</row>
    <row r="3" customFormat="1" ht="21" customHeight="1" spans="1:50">
      <c r="A3" s="38" t="s">
        <v>136</v>
      </c>
      <c r="B3" s="37">
        <v>157887796.840776</v>
      </c>
      <c r="C3" s="37">
        <v>29600974.4590587</v>
      </c>
      <c r="D3" s="37">
        <v>8661026.85118833</v>
      </c>
      <c r="E3" s="37">
        <v>103956831.520587</v>
      </c>
      <c r="F3" s="37">
        <v>507319.255706702</v>
      </c>
      <c r="G3" s="37">
        <v>15161598.7542398</v>
      </c>
      <c r="H3" s="46">
        <f>(B2-B3)/B2</f>
        <v>0.687605894863669</v>
      </c>
      <c r="I3" s="49">
        <f>(B2-B3)/B2</f>
        <v>0.687605894863669</v>
      </c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8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18"/>
      <c r="AH3" s="18"/>
      <c r="AI3" s="18"/>
      <c r="AJ3" s="18"/>
      <c r="AL3" s="9"/>
      <c r="AM3" s="61"/>
      <c r="AN3" s="61"/>
      <c r="AO3" s="61"/>
      <c r="AP3" s="61"/>
      <c r="AQ3" s="61"/>
      <c r="AR3" s="9"/>
      <c r="AS3" s="9"/>
      <c r="AT3" s="9"/>
      <c r="AU3" s="9"/>
      <c r="AV3" s="9"/>
      <c r="AW3" s="9"/>
      <c r="AX3" s="9"/>
    </row>
    <row r="4" customFormat="1" ht="31" customHeight="1" spans="1:50">
      <c r="A4" s="38" t="s">
        <v>137</v>
      </c>
      <c r="B4" s="37">
        <v>172517414.66414</v>
      </c>
      <c r="C4" s="37">
        <v>44667871.5626585</v>
      </c>
      <c r="D4" s="37">
        <v>16026218.1688097</v>
      </c>
      <c r="E4" s="37">
        <v>97859427.8171196</v>
      </c>
      <c r="F4" s="37">
        <v>0</v>
      </c>
      <c r="G4" s="37">
        <v>13209186.4258226</v>
      </c>
      <c r="H4" s="21">
        <f>(B4-B3)/B3</f>
        <v>0.0926583188573935</v>
      </c>
      <c r="I4" s="49">
        <f>(B2-B4)/B2</f>
        <v>0.658659982260777</v>
      </c>
      <c r="J4" s="55">
        <f t="shared" ref="J4:O4" si="1">(B4-B3)/B3</f>
        <v>0.0926583188573935</v>
      </c>
      <c r="K4" s="55">
        <f t="shared" si="1"/>
        <v>0.509000037294006</v>
      </c>
      <c r="L4" s="55">
        <f t="shared" si="1"/>
        <v>0.850383152502389</v>
      </c>
      <c r="M4" s="55">
        <f t="shared" si="1"/>
        <v>-0.0586532276357413</v>
      </c>
      <c r="N4" s="55">
        <f t="shared" si="1"/>
        <v>-1</v>
      </c>
      <c r="O4" s="55">
        <f t="shared" si="1"/>
        <v>-0.12877351261332</v>
      </c>
      <c r="P4" s="54"/>
      <c r="Q4" s="54"/>
      <c r="R4" s="54"/>
      <c r="S4" s="54"/>
      <c r="T4" s="54"/>
      <c r="U4" s="58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18"/>
      <c r="AH4" s="18"/>
      <c r="AI4" s="18"/>
      <c r="AJ4" s="18"/>
      <c r="AL4" s="9"/>
      <c r="AM4" s="61"/>
      <c r="AN4" s="61"/>
      <c r="AO4" s="61"/>
      <c r="AP4" s="61"/>
      <c r="AQ4" s="61"/>
      <c r="AR4" s="9"/>
      <c r="AS4" s="9"/>
      <c r="AT4" s="9"/>
      <c r="AU4" s="9"/>
      <c r="AV4" s="9"/>
      <c r="AW4" s="9"/>
      <c r="AX4" s="9"/>
    </row>
    <row r="5" customFormat="1" ht="21" customHeight="1" spans="1:50">
      <c r="A5" s="38" t="s">
        <v>89</v>
      </c>
      <c r="B5" s="39">
        <v>143666198.966148</v>
      </c>
      <c r="C5" s="39">
        <v>33394565.1296695</v>
      </c>
      <c r="D5" s="39">
        <v>7021808.77699475</v>
      </c>
      <c r="E5" s="39">
        <v>95272212.8998447</v>
      </c>
      <c r="F5" s="39">
        <v>0</v>
      </c>
      <c r="G5" s="39">
        <v>7975179.31326359</v>
      </c>
      <c r="H5" s="21">
        <f>(B4-B5)/B4</f>
        <v>0.167236541042306</v>
      </c>
      <c r="I5" s="49">
        <f>(B2-B5)/B2</f>
        <v>0.715744506146804</v>
      </c>
      <c r="J5" s="55">
        <f t="shared" ref="J5:O5" si="2">(B5-B4)/B4</f>
        <v>-0.167236541042306</v>
      </c>
      <c r="K5" s="55">
        <f t="shared" si="2"/>
        <v>-0.252380649415435</v>
      </c>
      <c r="L5" s="55">
        <f t="shared" si="2"/>
        <v>-0.561854911556076</v>
      </c>
      <c r="M5" s="55">
        <f t="shared" si="2"/>
        <v>-0.0264380752573978</v>
      </c>
      <c r="N5" s="55" t="e">
        <f t="shared" si="2"/>
        <v>#DIV/0!</v>
      </c>
      <c r="O5" s="55">
        <f t="shared" si="2"/>
        <v>-0.396239930593081</v>
      </c>
      <c r="P5" s="54"/>
      <c r="Q5" s="54"/>
      <c r="R5" s="54"/>
      <c r="S5" s="54"/>
      <c r="T5" s="54"/>
      <c r="U5" s="58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18"/>
      <c r="AH5" s="18"/>
      <c r="AI5" s="18"/>
      <c r="AJ5" s="18"/>
      <c r="AL5" s="9"/>
      <c r="AM5" s="61"/>
      <c r="AN5" s="61"/>
      <c r="AO5" s="61"/>
      <c r="AP5" s="61"/>
      <c r="AQ5" s="61"/>
      <c r="AR5" s="9"/>
      <c r="AS5" s="9"/>
      <c r="AT5" s="9"/>
      <c r="AU5" s="9"/>
      <c r="AV5" s="9"/>
      <c r="AW5" s="9"/>
      <c r="AX5" s="9"/>
    </row>
    <row r="6" customFormat="1" ht="19" customHeight="1" spans="1:50">
      <c r="A6" s="28"/>
      <c r="B6" s="9" t="s">
        <v>138</v>
      </c>
      <c r="C6" s="27">
        <f>B2/1000000</f>
        <v>505.412215675045</v>
      </c>
      <c r="D6" s="21">
        <f>(B81-B2)/B2</f>
        <v>0.817431009904609</v>
      </c>
      <c r="E6" s="47"/>
      <c r="F6" s="25"/>
      <c r="G6" s="48"/>
      <c r="H6" s="49"/>
      <c r="I6" s="49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8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18"/>
      <c r="AH6" s="18"/>
      <c r="AI6" s="18"/>
      <c r="AJ6" s="18"/>
      <c r="AL6" s="9"/>
      <c r="AM6" s="61"/>
      <c r="AN6" s="61"/>
      <c r="AO6" s="61"/>
      <c r="AP6" s="61"/>
      <c r="AQ6" s="61"/>
      <c r="AR6" s="9"/>
      <c r="AS6" s="9"/>
      <c r="AT6" s="9"/>
      <c r="AU6" s="9"/>
      <c r="AV6" s="9"/>
      <c r="AW6" s="9"/>
      <c r="AX6" s="9"/>
    </row>
    <row r="7" customFormat="1" ht="19" customHeight="1" spans="1:50">
      <c r="A7" s="28"/>
      <c r="B7" s="40"/>
      <c r="C7" s="40"/>
      <c r="D7" s="40"/>
      <c r="E7" s="41"/>
      <c r="F7" s="50">
        <f>SUM(C5:G5)</f>
        <v>143663766.119773</v>
      </c>
      <c r="G7" s="51"/>
      <c r="H7" s="52"/>
      <c r="I7" s="52"/>
      <c r="J7" s="56"/>
      <c r="K7" s="56"/>
      <c r="L7" s="56"/>
      <c r="M7" s="56"/>
      <c r="N7" s="54"/>
      <c r="O7" s="54"/>
      <c r="P7" s="54"/>
      <c r="Q7" s="54"/>
      <c r="R7" s="54"/>
      <c r="S7" s="54"/>
      <c r="T7" s="54"/>
      <c r="U7" s="58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18"/>
      <c r="AH7" s="18"/>
      <c r="AI7" s="18"/>
      <c r="AJ7" s="18"/>
      <c r="AL7" s="9"/>
      <c r="AM7" s="61"/>
      <c r="AN7" s="61"/>
      <c r="AO7" s="61"/>
      <c r="AP7" s="61"/>
      <c r="AQ7" s="61"/>
      <c r="AR7" s="9"/>
      <c r="AS7" s="9"/>
      <c r="AT7" s="9"/>
      <c r="AU7" s="9"/>
      <c r="AV7" s="9"/>
      <c r="AW7" s="9"/>
      <c r="AX7" s="9"/>
    </row>
    <row r="8" customFormat="1" ht="18" customHeight="1" spans="1:50">
      <c r="A8" s="10" t="s">
        <v>92</v>
      </c>
      <c r="B8" s="40"/>
      <c r="C8" s="40"/>
      <c r="D8" s="41"/>
      <c r="E8" s="41"/>
      <c r="F8" s="50"/>
      <c r="G8" s="51"/>
      <c r="H8" s="52"/>
      <c r="I8" s="10" t="s">
        <v>92</v>
      </c>
      <c r="J8" s="10" t="s">
        <v>139</v>
      </c>
      <c r="K8" s="10" t="s">
        <v>140</v>
      </c>
      <c r="L8" s="10" t="s">
        <v>141</v>
      </c>
      <c r="M8" s="10" t="s">
        <v>142</v>
      </c>
      <c r="N8" s="10" t="s">
        <v>143</v>
      </c>
      <c r="O8" s="10" t="s">
        <v>144</v>
      </c>
      <c r="P8" s="54"/>
      <c r="Q8" s="54"/>
      <c r="R8" s="54"/>
      <c r="S8" s="54"/>
      <c r="T8" s="54"/>
      <c r="U8" s="59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18"/>
      <c r="AH8" s="18"/>
      <c r="AI8" s="18"/>
      <c r="AJ8" s="18"/>
      <c r="AL8" s="9"/>
      <c r="AM8" s="61"/>
      <c r="AN8" s="61"/>
      <c r="AO8" s="61"/>
      <c r="AP8" s="61"/>
      <c r="AQ8" s="61"/>
      <c r="AR8" s="9"/>
      <c r="AS8" s="9"/>
      <c r="AT8" s="9"/>
      <c r="AU8" s="9"/>
      <c r="AV8" s="9"/>
      <c r="AW8" s="9"/>
      <c r="AX8" s="9"/>
    </row>
    <row r="9" customFormat="1" ht="18" customHeight="1" spans="1:50">
      <c r="A9" s="9" t="s">
        <v>145</v>
      </c>
      <c r="B9" s="37">
        <v>172517414.66414</v>
      </c>
      <c r="C9" s="37">
        <v>44667871.5626585</v>
      </c>
      <c r="D9" s="37">
        <v>16026218.1688097</v>
      </c>
      <c r="E9" s="37">
        <v>97859427.8171196</v>
      </c>
      <c r="F9" s="37">
        <v>0</v>
      </c>
      <c r="G9" s="37">
        <v>13209186.4258226</v>
      </c>
      <c r="H9" s="52"/>
      <c r="I9" s="9" t="s">
        <v>145</v>
      </c>
      <c r="J9" s="56">
        <f t="shared" ref="J9:O9" si="3">B9/1000000</f>
        <v>172.51741466414</v>
      </c>
      <c r="K9" s="56">
        <f t="shared" si="3"/>
        <v>44.6678715626585</v>
      </c>
      <c r="L9" s="56">
        <f t="shared" si="3"/>
        <v>16.0262181688097</v>
      </c>
      <c r="M9" s="56">
        <f t="shared" si="3"/>
        <v>97.8594278171196</v>
      </c>
      <c r="N9" s="56">
        <f t="shared" si="3"/>
        <v>0</v>
      </c>
      <c r="O9" s="56">
        <f t="shared" si="3"/>
        <v>13.2091864258226</v>
      </c>
      <c r="P9" s="54"/>
      <c r="Q9" s="54"/>
      <c r="R9" s="54"/>
      <c r="S9" s="54"/>
      <c r="T9" s="54"/>
      <c r="U9" s="58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18"/>
      <c r="AH9" s="18"/>
      <c r="AI9" s="18"/>
      <c r="AJ9" s="18"/>
      <c r="AL9" s="9"/>
      <c r="AM9" s="61"/>
      <c r="AN9" s="61"/>
      <c r="AO9" s="61"/>
      <c r="AP9" s="61"/>
      <c r="AQ9" s="61"/>
      <c r="AR9" s="9"/>
      <c r="AS9" s="9"/>
      <c r="AT9" s="9"/>
      <c r="AU9" s="9"/>
      <c r="AV9" s="9"/>
      <c r="AW9" s="9"/>
      <c r="AX9" s="9"/>
    </row>
    <row r="10" customFormat="1" ht="18" customHeight="1" spans="1:50">
      <c r="A10" s="9" t="s">
        <v>93</v>
      </c>
      <c r="B10" s="42">
        <v>167809286.787911</v>
      </c>
      <c r="C10" s="42">
        <v>39755030.4405183</v>
      </c>
      <c r="D10" s="42">
        <v>14577383.8636384</v>
      </c>
      <c r="E10" s="42">
        <v>99262894.2341093</v>
      </c>
      <c r="F10" s="42">
        <v>52187.201776987</v>
      </c>
      <c r="G10" s="42">
        <v>13608861.9091468</v>
      </c>
      <c r="H10" s="52"/>
      <c r="I10" s="9" t="s">
        <v>93</v>
      </c>
      <c r="J10" s="56">
        <f t="shared" ref="J10:J21" si="4">B10/1000000</f>
        <v>167.809286787911</v>
      </c>
      <c r="K10" s="56">
        <f t="shared" ref="K10:K21" si="5">C10/1000000</f>
        <v>39.7550304405183</v>
      </c>
      <c r="L10" s="56">
        <f t="shared" ref="L10:L21" si="6">D10/1000000</f>
        <v>14.5773838636384</v>
      </c>
      <c r="M10" s="56">
        <f t="shared" ref="M10:M21" si="7">E10/1000000</f>
        <v>99.2628942341093</v>
      </c>
      <c r="N10" s="56">
        <f t="shared" ref="N10:N21" si="8">F10/1000000</f>
        <v>0.052187201776987</v>
      </c>
      <c r="O10" s="56">
        <f t="shared" ref="O10:O21" si="9">G10/1000000</f>
        <v>13.6088619091468</v>
      </c>
      <c r="P10" s="54"/>
      <c r="Q10" s="54"/>
      <c r="R10" s="54"/>
      <c r="S10" s="54"/>
      <c r="T10" s="54"/>
      <c r="U10" s="58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18"/>
      <c r="AH10" s="18"/>
      <c r="AI10" s="18"/>
      <c r="AJ10" s="18"/>
      <c r="AL10" s="9"/>
      <c r="AM10" s="61"/>
      <c r="AN10" s="61"/>
      <c r="AO10" s="61"/>
      <c r="AP10" s="61"/>
      <c r="AQ10" s="61"/>
      <c r="AR10" s="9"/>
      <c r="AS10" s="9"/>
      <c r="AT10" s="9"/>
      <c r="AU10" s="9"/>
      <c r="AV10" s="9"/>
      <c r="AW10" s="9"/>
      <c r="AX10" s="9"/>
    </row>
    <row r="11" customFormat="1" ht="18" customHeight="1" spans="1:50">
      <c r="A11" s="9" t="s">
        <v>94</v>
      </c>
      <c r="B11" s="42">
        <v>165476230.814005</v>
      </c>
      <c r="C11" s="42">
        <v>37127035.8544576</v>
      </c>
      <c r="D11" s="42">
        <v>13329927.2320535</v>
      </c>
      <c r="E11" s="42">
        <v>100544498.91243</v>
      </c>
      <c r="F11" s="42">
        <v>106533.107700662</v>
      </c>
      <c r="G11" s="42">
        <v>13977909.7483096</v>
      </c>
      <c r="H11" s="52"/>
      <c r="I11" s="9" t="s">
        <v>94</v>
      </c>
      <c r="J11" s="56">
        <f t="shared" si="4"/>
        <v>165.476230814005</v>
      </c>
      <c r="K11" s="56">
        <f t="shared" si="5"/>
        <v>37.1270358544576</v>
      </c>
      <c r="L11" s="56">
        <f t="shared" si="6"/>
        <v>13.3299272320535</v>
      </c>
      <c r="M11" s="56">
        <f t="shared" si="7"/>
        <v>100.54449891243</v>
      </c>
      <c r="N11" s="56">
        <f t="shared" si="8"/>
        <v>0.106533107700662</v>
      </c>
      <c r="O11" s="56">
        <f t="shared" si="9"/>
        <v>13.9779097483096</v>
      </c>
      <c r="P11" s="54"/>
      <c r="Q11" s="54"/>
      <c r="R11" s="54"/>
      <c r="S11" s="54"/>
      <c r="T11" s="54"/>
      <c r="U11" s="58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18"/>
      <c r="AH11" s="18"/>
      <c r="AI11" s="18"/>
      <c r="AJ11" s="18"/>
      <c r="AL11" s="9"/>
      <c r="AM11" s="61"/>
      <c r="AN11" s="61"/>
      <c r="AO11" s="61"/>
      <c r="AP11" s="61"/>
      <c r="AQ11" s="61"/>
      <c r="AR11" s="9"/>
      <c r="AS11" s="9"/>
      <c r="AT11" s="9"/>
      <c r="AU11" s="9"/>
      <c r="AV11" s="9"/>
      <c r="AW11" s="9"/>
      <c r="AX11" s="9"/>
    </row>
    <row r="12" customFormat="1" ht="18" customHeight="1" spans="1:50">
      <c r="A12" s="9" t="s">
        <v>95</v>
      </c>
      <c r="B12" s="42">
        <v>163467674.910089</v>
      </c>
      <c r="C12" s="42">
        <v>35472283.2973031</v>
      </c>
      <c r="D12" s="42">
        <v>12035310.411818</v>
      </c>
      <c r="E12" s="42">
        <v>101311914.972607</v>
      </c>
      <c r="F12" s="42">
        <v>165577.320625479</v>
      </c>
      <c r="G12" s="42">
        <v>14220526.9125548</v>
      </c>
      <c r="H12" s="52"/>
      <c r="I12" s="9" t="s">
        <v>95</v>
      </c>
      <c r="J12" s="56">
        <f t="shared" si="4"/>
        <v>163.467674910089</v>
      </c>
      <c r="K12" s="56">
        <f t="shared" si="5"/>
        <v>35.4722832973031</v>
      </c>
      <c r="L12" s="56">
        <f t="shared" si="6"/>
        <v>12.035310411818</v>
      </c>
      <c r="M12" s="56">
        <f t="shared" si="7"/>
        <v>101.311914972607</v>
      </c>
      <c r="N12" s="56">
        <f t="shared" si="8"/>
        <v>0.165577320625479</v>
      </c>
      <c r="O12" s="56">
        <f t="shared" si="9"/>
        <v>14.2205269125548</v>
      </c>
      <c r="P12" s="54"/>
      <c r="Q12" s="54"/>
      <c r="R12" s="54"/>
      <c r="S12" s="54"/>
      <c r="T12" s="54"/>
      <c r="U12" s="60"/>
      <c r="V12" s="54"/>
      <c r="W12" s="54"/>
      <c r="X12" s="54"/>
      <c r="Y12" s="54"/>
      <c r="Z12" s="22"/>
      <c r="AA12"/>
      <c r="AB12" s="54"/>
      <c r="AC12" s="54"/>
      <c r="AD12" s="54"/>
      <c r="AE12" s="54"/>
      <c r="AF12" s="54"/>
      <c r="AG12" s="18"/>
      <c r="AH12" s="18"/>
      <c r="AI12" s="18"/>
      <c r="AJ12" s="18"/>
      <c r="AL12" s="9"/>
      <c r="AM12" s="61"/>
      <c r="AN12" s="61"/>
      <c r="AO12" s="61"/>
      <c r="AP12" s="61"/>
      <c r="AQ12" s="61"/>
      <c r="AR12" s="9"/>
      <c r="AS12" s="9"/>
      <c r="AT12" s="9"/>
      <c r="AU12" s="9"/>
      <c r="AV12" s="9"/>
      <c r="AW12" s="9"/>
      <c r="AX12" s="9"/>
    </row>
    <row r="13" customFormat="1" ht="18" customHeight="1" spans="1:50">
      <c r="A13" s="9" t="s">
        <v>96</v>
      </c>
      <c r="B13" s="42">
        <v>161808677.588718</v>
      </c>
      <c r="C13" s="42">
        <v>34155570.481398</v>
      </c>
      <c r="D13" s="42">
        <v>10947460.9335764</v>
      </c>
      <c r="E13" s="42">
        <v>101887863.666851</v>
      </c>
      <c r="F13" s="42">
        <v>228632.38997794</v>
      </c>
      <c r="G13" s="42">
        <v>14420512.7064547</v>
      </c>
      <c r="H13" s="52"/>
      <c r="I13" s="9" t="s">
        <v>96</v>
      </c>
      <c r="J13" s="56">
        <f t="shared" si="4"/>
        <v>161.808677588718</v>
      </c>
      <c r="K13" s="56">
        <f t="shared" si="5"/>
        <v>34.155570481398</v>
      </c>
      <c r="L13" s="56">
        <f t="shared" si="6"/>
        <v>10.9474609335764</v>
      </c>
      <c r="M13" s="56">
        <f t="shared" si="7"/>
        <v>101.887863666851</v>
      </c>
      <c r="N13" s="56">
        <f t="shared" si="8"/>
        <v>0.22863238997794</v>
      </c>
      <c r="O13" s="56">
        <f t="shared" si="9"/>
        <v>14.4205127064547</v>
      </c>
      <c r="P13" s="54"/>
      <c r="Q13" s="54"/>
      <c r="R13" s="54"/>
      <c r="S13" s="54"/>
      <c r="T13" s="54"/>
      <c r="U13" s="58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18"/>
      <c r="AH13" s="18"/>
      <c r="AI13" s="18"/>
      <c r="AJ13" s="18"/>
      <c r="AL13" s="9"/>
      <c r="AM13" s="61"/>
      <c r="AN13" s="61"/>
      <c r="AO13" s="61"/>
      <c r="AP13" s="61"/>
      <c r="AQ13" s="61"/>
      <c r="AR13" s="9"/>
      <c r="AS13" s="9"/>
      <c r="AT13" s="9"/>
      <c r="AU13" s="9"/>
      <c r="AV13" s="9"/>
      <c r="AW13" s="9"/>
      <c r="AX13" s="9"/>
    </row>
    <row r="14" customFormat="1" ht="17.6" spans="1:50">
      <c r="A14" s="9" t="s">
        <v>97</v>
      </c>
      <c r="B14" s="42">
        <v>160525504.336864</v>
      </c>
      <c r="C14" s="42">
        <v>32881563.9984925</v>
      </c>
      <c r="D14" s="42">
        <v>10173946.5007549</v>
      </c>
      <c r="E14" s="42">
        <v>102483426.328776</v>
      </c>
      <c r="F14" s="42">
        <v>269469.894247179</v>
      </c>
      <c r="G14" s="42">
        <v>14605367.8633964</v>
      </c>
      <c r="H14" s="53"/>
      <c r="I14" s="9" t="s">
        <v>97</v>
      </c>
      <c r="J14" s="56">
        <f t="shared" si="4"/>
        <v>160.525504336864</v>
      </c>
      <c r="K14" s="56">
        <f t="shared" si="5"/>
        <v>32.8815639984925</v>
      </c>
      <c r="L14" s="56">
        <f t="shared" si="6"/>
        <v>10.1739465007549</v>
      </c>
      <c r="M14" s="56">
        <f t="shared" si="7"/>
        <v>102.483426328776</v>
      </c>
      <c r="N14" s="56">
        <f t="shared" si="8"/>
        <v>0.269469894247179</v>
      </c>
      <c r="O14" s="56">
        <f t="shared" si="9"/>
        <v>14.6053678633964</v>
      </c>
      <c r="P14" s="22"/>
      <c r="AL14" s="9"/>
      <c r="AM14" s="61"/>
      <c r="AN14" s="61"/>
      <c r="AO14" s="61"/>
      <c r="AP14" s="61"/>
      <c r="AQ14" s="61"/>
      <c r="AR14" s="9"/>
      <c r="AS14" s="9"/>
      <c r="AT14" s="9"/>
      <c r="AU14" s="9"/>
      <c r="AV14" s="9"/>
      <c r="AW14" s="9"/>
      <c r="AX14" s="9"/>
    </row>
    <row r="15" customFormat="1" ht="17.6" spans="1:50">
      <c r="A15" s="9" t="s">
        <v>98</v>
      </c>
      <c r="B15" s="42">
        <v>159463027.047741</v>
      </c>
      <c r="C15" s="42">
        <v>31658397.8479846</v>
      </c>
      <c r="D15" s="42">
        <v>9566579.39354109</v>
      </c>
      <c r="E15" s="42">
        <v>103058055.367121</v>
      </c>
      <c r="F15" s="42">
        <v>317150.32344875</v>
      </c>
      <c r="G15" s="42">
        <v>14789142.7706545</v>
      </c>
      <c r="H15" s="53"/>
      <c r="I15" s="9" t="s">
        <v>98</v>
      </c>
      <c r="J15" s="56">
        <f t="shared" si="4"/>
        <v>159.463027047741</v>
      </c>
      <c r="K15" s="56">
        <f t="shared" si="5"/>
        <v>31.6583978479846</v>
      </c>
      <c r="L15" s="56">
        <f t="shared" si="6"/>
        <v>9.56657939354109</v>
      </c>
      <c r="M15" s="56">
        <f t="shared" si="7"/>
        <v>103.058055367121</v>
      </c>
      <c r="N15" s="56">
        <f t="shared" si="8"/>
        <v>0.31715032344875</v>
      </c>
      <c r="O15" s="56">
        <f t="shared" si="9"/>
        <v>14.7891427706545</v>
      </c>
      <c r="AL15" s="9"/>
      <c r="AM15" s="61"/>
      <c r="AN15" s="61"/>
      <c r="AO15" s="61"/>
      <c r="AP15" s="61"/>
      <c r="AQ15" s="61"/>
      <c r="AR15" s="9"/>
      <c r="AS15" s="9"/>
      <c r="AT15" s="9"/>
      <c r="AU15" s="9"/>
      <c r="AV15" s="9"/>
      <c r="AW15" s="9"/>
      <c r="AX15" s="9"/>
    </row>
    <row r="16" customFormat="1" ht="17.6" spans="1:50">
      <c r="A16" s="9" t="s">
        <v>99</v>
      </c>
      <c r="B16" s="42">
        <v>158558423.407771</v>
      </c>
      <c r="C16" s="42">
        <v>30548976.7041726</v>
      </c>
      <c r="D16" s="42">
        <v>9036564.3606803</v>
      </c>
      <c r="E16" s="42">
        <v>103587358.77782</v>
      </c>
      <c r="F16" s="42">
        <v>374834.143989183</v>
      </c>
      <c r="G16" s="42">
        <v>14966359.666404</v>
      </c>
      <c r="H16" s="53"/>
      <c r="I16" s="9" t="s">
        <v>99</v>
      </c>
      <c r="J16" s="56">
        <f t="shared" si="4"/>
        <v>158.558423407771</v>
      </c>
      <c r="K16" s="56">
        <f t="shared" si="5"/>
        <v>30.5489767041726</v>
      </c>
      <c r="L16" s="56">
        <f t="shared" si="6"/>
        <v>9.0365643606803</v>
      </c>
      <c r="M16" s="56">
        <f t="shared" si="7"/>
        <v>103.58735877782</v>
      </c>
      <c r="N16" s="56">
        <f t="shared" si="8"/>
        <v>0.374834143989183</v>
      </c>
      <c r="O16" s="56">
        <f t="shared" si="9"/>
        <v>14.966359666404</v>
      </c>
      <c r="AL16" s="9"/>
      <c r="AM16" s="61"/>
      <c r="AN16" s="61"/>
      <c r="AO16" s="61"/>
      <c r="AP16" s="61"/>
      <c r="AQ16" s="61"/>
      <c r="AR16" s="9"/>
      <c r="AS16" s="9"/>
      <c r="AT16" s="9"/>
      <c r="AU16" s="9"/>
      <c r="AV16" s="9"/>
      <c r="AW16" s="9"/>
      <c r="AX16" s="9"/>
    </row>
    <row r="17" customFormat="1" ht="17.6" spans="1:50">
      <c r="A17" s="9" t="s">
        <v>100</v>
      </c>
      <c r="B17" s="42">
        <v>158034577.468763</v>
      </c>
      <c r="C17" s="42">
        <v>30171238.4958233</v>
      </c>
      <c r="D17" s="42">
        <v>8677216.50597912</v>
      </c>
      <c r="E17" s="42">
        <v>103716482.240751</v>
      </c>
      <c r="F17" s="42">
        <v>413028.995116629</v>
      </c>
      <c r="G17" s="42">
        <v>15025214.7620982</v>
      </c>
      <c r="H17" s="53"/>
      <c r="I17" s="9" t="s">
        <v>100</v>
      </c>
      <c r="J17" s="56">
        <f t="shared" si="4"/>
        <v>158.034577468763</v>
      </c>
      <c r="K17" s="56">
        <f t="shared" si="5"/>
        <v>30.1712384958233</v>
      </c>
      <c r="L17" s="56">
        <f t="shared" si="6"/>
        <v>8.67721650597912</v>
      </c>
      <c r="M17" s="56">
        <f t="shared" si="7"/>
        <v>103.716482240751</v>
      </c>
      <c r="N17" s="56">
        <f t="shared" si="8"/>
        <v>0.413028995116629</v>
      </c>
      <c r="O17" s="56">
        <f t="shared" si="9"/>
        <v>15.0252147620982</v>
      </c>
      <c r="X17" s="22"/>
      <c r="Y17"/>
      <c r="AL17" s="9"/>
      <c r="AM17" s="61"/>
      <c r="AN17" s="61"/>
      <c r="AO17" s="61"/>
      <c r="AP17" s="61"/>
      <c r="AQ17" s="61"/>
      <c r="AR17" s="9"/>
      <c r="AS17" s="9"/>
      <c r="AT17" s="9"/>
      <c r="AU17" s="9"/>
      <c r="AV17" s="9"/>
      <c r="AW17" s="9"/>
      <c r="AX17" s="9"/>
    </row>
    <row r="18" customFormat="1" ht="17.6" spans="1:50">
      <c r="A18" s="25" t="s">
        <v>101</v>
      </c>
      <c r="B18" s="42">
        <v>157893779.578031</v>
      </c>
      <c r="C18" s="42">
        <v>29616246.1943307</v>
      </c>
      <c r="D18" s="42">
        <v>8661028.64427468</v>
      </c>
      <c r="E18" s="42">
        <v>103948197.476869</v>
      </c>
      <c r="F18" s="42">
        <v>506810.651210394</v>
      </c>
      <c r="G18" s="42">
        <v>15160501.0047415</v>
      </c>
      <c r="H18" s="53"/>
      <c r="I18" s="25" t="s">
        <v>101</v>
      </c>
      <c r="J18" s="56">
        <f t="shared" si="4"/>
        <v>157.893779578031</v>
      </c>
      <c r="K18" s="56">
        <f t="shared" si="5"/>
        <v>29.6162461943307</v>
      </c>
      <c r="L18" s="56">
        <f t="shared" si="6"/>
        <v>8.66102864427468</v>
      </c>
      <c r="M18" s="56">
        <f t="shared" si="7"/>
        <v>103.948197476869</v>
      </c>
      <c r="N18" s="56">
        <f t="shared" si="8"/>
        <v>0.506810651210394</v>
      </c>
      <c r="O18" s="56">
        <f t="shared" si="9"/>
        <v>15.1605010047415</v>
      </c>
      <c r="AL18" s="9"/>
      <c r="AM18" s="61"/>
      <c r="AN18" s="61"/>
      <c r="AO18" s="61"/>
      <c r="AP18" s="61"/>
      <c r="AQ18" s="61"/>
      <c r="AR18" s="9"/>
      <c r="AS18" s="9"/>
      <c r="AT18" s="9"/>
      <c r="AU18" s="9"/>
      <c r="AV18" s="9"/>
      <c r="AW18" s="9"/>
      <c r="AX18" s="9"/>
    </row>
    <row r="19" customFormat="1" ht="15" customHeight="1" spans="1:50">
      <c r="A19" s="43" t="s">
        <v>102</v>
      </c>
      <c r="B19" s="42">
        <v>157886407.262009</v>
      </c>
      <c r="C19" s="42">
        <v>29600974.4590587</v>
      </c>
      <c r="D19" s="42">
        <v>8661442.67206572</v>
      </c>
      <c r="E19" s="42">
        <v>103957173.321346</v>
      </c>
      <c r="F19" s="42">
        <v>505556.758354154</v>
      </c>
      <c r="G19" s="42">
        <v>15161212.0511886</v>
      </c>
      <c r="H19" s="53"/>
      <c r="I19" s="43" t="s">
        <v>102</v>
      </c>
      <c r="J19" s="56">
        <f t="shared" si="4"/>
        <v>157.886407262009</v>
      </c>
      <c r="K19" s="56">
        <f t="shared" si="5"/>
        <v>29.6009744590587</v>
      </c>
      <c r="L19" s="56">
        <f t="shared" si="6"/>
        <v>8.66144267206572</v>
      </c>
      <c r="M19" s="56">
        <f t="shared" si="7"/>
        <v>103.957173321346</v>
      </c>
      <c r="N19" s="56">
        <f t="shared" si="8"/>
        <v>0.505556758354154</v>
      </c>
      <c r="O19" s="56">
        <f t="shared" si="9"/>
        <v>15.1612120511886</v>
      </c>
      <c r="AL19" s="9"/>
      <c r="AM19" s="61"/>
      <c r="AN19" s="61"/>
      <c r="AO19" s="61"/>
      <c r="AP19" s="61"/>
      <c r="AQ19" s="61"/>
      <c r="AR19" s="9"/>
      <c r="AS19" s="9"/>
      <c r="AT19" s="9"/>
      <c r="AU19" s="9"/>
      <c r="AV19" s="9"/>
      <c r="AW19" s="9"/>
      <c r="AX19" s="9"/>
    </row>
    <row r="20" customFormat="1" ht="17.6" spans="1:50">
      <c r="A20" s="43" t="s">
        <v>146</v>
      </c>
      <c r="B20" s="42">
        <v>157887796.840776</v>
      </c>
      <c r="C20" s="42">
        <v>29600974.4590587</v>
      </c>
      <c r="D20" s="42">
        <v>8661026.85118833</v>
      </c>
      <c r="E20" s="42">
        <v>103956831.520587</v>
      </c>
      <c r="F20" s="42">
        <v>507319.255706702</v>
      </c>
      <c r="G20" s="42">
        <v>15161598.7542398</v>
      </c>
      <c r="I20" s="43" t="s">
        <v>146</v>
      </c>
      <c r="J20" s="56">
        <f t="shared" si="4"/>
        <v>157.887796840776</v>
      </c>
      <c r="K20" s="56">
        <f t="shared" si="5"/>
        <v>29.6009744590587</v>
      </c>
      <c r="L20" s="56">
        <f t="shared" si="6"/>
        <v>8.66102685118833</v>
      </c>
      <c r="M20" s="56">
        <f t="shared" si="7"/>
        <v>103.956831520587</v>
      </c>
      <c r="N20" s="56">
        <f t="shared" si="8"/>
        <v>0.507319255706702</v>
      </c>
      <c r="O20" s="56">
        <f t="shared" si="9"/>
        <v>15.1615987542398</v>
      </c>
      <c r="AL20" s="9"/>
      <c r="AM20" s="61"/>
      <c r="AN20" s="61"/>
      <c r="AO20" s="61"/>
      <c r="AP20" s="61"/>
      <c r="AQ20" s="61"/>
      <c r="AR20" s="9"/>
      <c r="AS20" s="9"/>
      <c r="AT20" s="9"/>
      <c r="AU20" s="9"/>
      <c r="AV20" s="9"/>
      <c r="AW20" s="9"/>
      <c r="AX20" s="9"/>
    </row>
    <row r="21" customFormat="1" ht="17.6" spans="1:50">
      <c r="A21" s="43" t="s">
        <v>147</v>
      </c>
      <c r="B21" s="42">
        <v>157887796.840776</v>
      </c>
      <c r="C21" s="42">
        <v>29600974.4590587</v>
      </c>
      <c r="D21" s="42">
        <v>8661026.85118833</v>
      </c>
      <c r="E21" s="42">
        <v>103956831.520587</v>
      </c>
      <c r="F21" s="42">
        <v>507319.255706702</v>
      </c>
      <c r="G21" s="42">
        <v>15161598.7542398</v>
      </c>
      <c r="H21" s="21">
        <f>(B9-B21)/B21</f>
        <v>0.0926583188573935</v>
      </c>
      <c r="I21" s="43" t="s">
        <v>147</v>
      </c>
      <c r="J21" s="56">
        <f t="shared" si="4"/>
        <v>157.887796840776</v>
      </c>
      <c r="K21" s="56">
        <f t="shared" si="5"/>
        <v>29.6009744590587</v>
      </c>
      <c r="L21" s="56">
        <f t="shared" si="6"/>
        <v>8.66102685118833</v>
      </c>
      <c r="M21" s="56">
        <f t="shared" si="7"/>
        <v>103.956831520587</v>
      </c>
      <c r="N21" s="56">
        <f t="shared" si="8"/>
        <v>0.507319255706702</v>
      </c>
      <c r="O21" s="56">
        <f t="shared" si="9"/>
        <v>15.1615987542398</v>
      </c>
      <c r="T21" s="22"/>
      <c r="U21" s="22"/>
      <c r="V21" s="22"/>
      <c r="W21" s="22"/>
      <c r="X21"/>
      <c r="Y21" s="22"/>
      <c r="AL21" s="9"/>
      <c r="AM21" s="61"/>
      <c r="AN21" s="61"/>
      <c r="AO21" s="61"/>
      <c r="AP21" s="61"/>
      <c r="AQ21" s="61"/>
      <c r="AR21" s="9"/>
      <c r="AS21" s="9"/>
      <c r="AT21" s="9"/>
      <c r="AU21" s="9"/>
      <c r="AV21" s="9"/>
      <c r="AW21" s="9"/>
      <c r="AX21" s="9"/>
    </row>
    <row r="22" customFormat="1" spans="2:50">
      <c r="B22" s="34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</row>
    <row r="23" customFormat="1" ht="32" spans="1:50">
      <c r="A23" s="44" t="s">
        <v>148</v>
      </c>
      <c r="B23" s="10" t="s">
        <v>124</v>
      </c>
      <c r="C23" s="10" t="s">
        <v>125</v>
      </c>
      <c r="D23" s="10" t="s">
        <v>126</v>
      </c>
      <c r="E23" s="10" t="s">
        <v>127</v>
      </c>
      <c r="F23" s="10" t="s">
        <v>128</v>
      </c>
      <c r="G23" s="10" t="s">
        <v>129</v>
      </c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AL23" s="9"/>
      <c r="AM23" s="9"/>
      <c r="AN23" s="62"/>
      <c r="AO23" s="9"/>
      <c r="AP23" s="62"/>
      <c r="AQ23" s="62"/>
      <c r="AR23" s="62"/>
      <c r="AS23" s="62"/>
      <c r="AT23" s="62"/>
      <c r="AU23" s="62"/>
      <c r="AV23" s="62"/>
      <c r="AW23" s="62"/>
      <c r="AX23" s="62"/>
    </row>
    <row r="24" customFormat="1" spans="1:50">
      <c r="A24" s="44" t="s">
        <v>107</v>
      </c>
      <c r="B24" s="37">
        <v>505412215.675045</v>
      </c>
      <c r="C24" s="37">
        <v>13282566.3065165</v>
      </c>
      <c r="D24" s="37">
        <v>2248253.66666667</v>
      </c>
      <c r="E24" s="37">
        <v>408181873.551829</v>
      </c>
      <c r="F24" s="37">
        <v>45904401.9863754</v>
      </c>
      <c r="G24" s="37">
        <v>35795120.1636569</v>
      </c>
      <c r="H24" s="21">
        <f>(B33-B24)/B24</f>
        <v>0.637412534722038</v>
      </c>
      <c r="I24" s="25">
        <f>B24/1000000</f>
        <v>505.412215675045</v>
      </c>
      <c r="J24" s="25">
        <f>G24/1000000</f>
        <v>35.7951201636569</v>
      </c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AL24" s="9"/>
      <c r="AM24" s="9"/>
      <c r="AN24" s="62"/>
      <c r="AO24" s="9"/>
      <c r="AP24" s="9"/>
      <c r="AQ24" s="9"/>
      <c r="AR24" s="9"/>
      <c r="AS24" s="9"/>
      <c r="AT24" s="9"/>
      <c r="AU24" s="9"/>
      <c r="AV24" s="9"/>
      <c r="AW24" s="9"/>
      <c r="AX24" s="9"/>
    </row>
    <row r="25" customFormat="1" spans="1:50">
      <c r="A25" s="44">
        <v>200</v>
      </c>
      <c r="B25" s="37">
        <v>541207335.838702</v>
      </c>
      <c r="C25" s="37">
        <v>13282566.3065165</v>
      </c>
      <c r="D25" s="37">
        <v>2248253.66666667</v>
      </c>
      <c r="E25" s="37">
        <v>408181873.551829</v>
      </c>
      <c r="F25" s="37">
        <v>45904401.9863754</v>
      </c>
      <c r="G25" s="37">
        <v>71590240.3273139</v>
      </c>
      <c r="H25" s="27">
        <f>(B33-B24)/1000000</f>
        <v>322.156081472912</v>
      </c>
      <c r="I25" s="25">
        <f t="shared" ref="I25:I69" si="10">B25/1000000</f>
        <v>541.207335838702</v>
      </c>
      <c r="J25" s="25">
        <f t="shared" ref="J25:J69" si="11">G25/1000000</f>
        <v>71.5902403273139</v>
      </c>
      <c r="K25" s="25"/>
      <c r="L25" s="25"/>
      <c r="M25" s="45"/>
      <c r="N25" s="45"/>
      <c r="O25" s="45"/>
      <c r="P25" s="45"/>
      <c r="Q25" s="45"/>
      <c r="R25" s="45"/>
      <c r="S25" s="27"/>
      <c r="T25" s="27"/>
      <c r="U25" s="27"/>
      <c r="V25" s="27"/>
      <c r="W25" s="25"/>
      <c r="X25" s="25"/>
      <c r="AL25" s="9"/>
      <c r="AM25" s="9"/>
      <c r="AN25" s="62"/>
      <c r="AO25" s="9"/>
      <c r="AP25" s="9"/>
      <c r="AQ25" s="9"/>
      <c r="AR25" s="9"/>
      <c r="AS25" s="9"/>
      <c r="AT25" s="9"/>
      <c r="AU25" s="9"/>
      <c r="AV25" s="9"/>
      <c r="AW25" s="9"/>
      <c r="AX25" s="9"/>
    </row>
    <row r="26" customFormat="1" spans="1:50">
      <c r="A26" s="44">
        <v>300</v>
      </c>
      <c r="B26" s="37">
        <v>577002456.002358</v>
      </c>
      <c r="C26" s="37">
        <v>13282566.3065165</v>
      </c>
      <c r="D26" s="37">
        <v>2248253.66666667</v>
      </c>
      <c r="E26" s="37">
        <v>408181873.551829</v>
      </c>
      <c r="F26" s="37">
        <v>45904401.9863754</v>
      </c>
      <c r="G26" s="37">
        <v>107385360.490971</v>
      </c>
      <c r="H26" s="45"/>
      <c r="I26" s="25">
        <f t="shared" si="10"/>
        <v>577.002456002358</v>
      </c>
      <c r="J26" s="25">
        <f t="shared" si="11"/>
        <v>107.385360490971</v>
      </c>
      <c r="K26" s="25"/>
      <c r="L26" s="25"/>
      <c r="M26" s="45"/>
      <c r="N26" s="45"/>
      <c r="O26" s="45"/>
      <c r="P26" s="45"/>
      <c r="Q26" s="45"/>
      <c r="R26" s="45"/>
      <c r="S26" s="27"/>
      <c r="T26" s="27"/>
      <c r="U26" s="27"/>
      <c r="V26" s="27"/>
      <c r="W26" s="25"/>
      <c r="X26" s="25"/>
      <c r="AL26" s="9"/>
      <c r="AM26" s="9"/>
      <c r="AN26" s="62"/>
      <c r="AO26" s="9"/>
      <c r="AP26" s="9"/>
      <c r="AQ26" s="9"/>
      <c r="AR26" s="9"/>
      <c r="AS26" s="9"/>
      <c r="AT26" s="9"/>
      <c r="AU26" s="9"/>
      <c r="AV26" s="9"/>
      <c r="AW26" s="9"/>
      <c r="AX26" s="9"/>
    </row>
    <row r="27" customFormat="1" spans="1:50">
      <c r="A27" s="44">
        <v>400</v>
      </c>
      <c r="B27" s="37">
        <v>612797576.166015</v>
      </c>
      <c r="C27" s="37">
        <v>13282566.3065165</v>
      </c>
      <c r="D27" s="37">
        <v>2248253.66666667</v>
      </c>
      <c r="E27" s="37">
        <v>408181873.551829</v>
      </c>
      <c r="F27" s="37">
        <v>45904401.9863754</v>
      </c>
      <c r="G27" s="37">
        <v>143180480.654628</v>
      </c>
      <c r="H27" s="45"/>
      <c r="I27" s="25">
        <f t="shared" si="10"/>
        <v>612.797576166015</v>
      </c>
      <c r="J27" s="25">
        <f t="shared" si="11"/>
        <v>143.180480654628</v>
      </c>
      <c r="K27" s="25"/>
      <c r="L27" s="25"/>
      <c r="M27" s="45"/>
      <c r="N27" s="45"/>
      <c r="O27" s="45"/>
      <c r="P27" s="45"/>
      <c r="Q27" s="45"/>
      <c r="R27" s="45"/>
      <c r="S27" s="27"/>
      <c r="T27" s="27"/>
      <c r="U27" s="27"/>
      <c r="V27" s="27"/>
      <c r="W27" s="25"/>
      <c r="X27" s="25"/>
      <c r="AL27" s="9"/>
      <c r="AM27" s="9"/>
      <c r="AN27" s="62"/>
      <c r="AO27" s="9"/>
      <c r="AP27" s="9"/>
      <c r="AQ27" s="9"/>
      <c r="AR27" s="9"/>
      <c r="AS27" s="9"/>
      <c r="AT27" s="9"/>
      <c r="AU27" s="9"/>
      <c r="AV27" s="9"/>
      <c r="AW27" s="9"/>
      <c r="AX27" s="9"/>
    </row>
    <row r="28" customFormat="1" spans="1:50">
      <c r="A28" s="44">
        <v>500</v>
      </c>
      <c r="B28" s="37">
        <v>648592696.329672</v>
      </c>
      <c r="C28" s="37">
        <v>13282566.3065165</v>
      </c>
      <c r="D28" s="37">
        <v>2248253.66666667</v>
      </c>
      <c r="E28" s="37">
        <v>408181873.551829</v>
      </c>
      <c r="F28" s="37">
        <v>45904401.9863754</v>
      </c>
      <c r="G28" s="37">
        <v>178975600.818285</v>
      </c>
      <c r="H28" s="45"/>
      <c r="I28" s="25">
        <f t="shared" si="10"/>
        <v>648.592696329672</v>
      </c>
      <c r="J28" s="25">
        <f t="shared" si="11"/>
        <v>178.975600818285</v>
      </c>
      <c r="K28" s="25"/>
      <c r="L28" s="25"/>
      <c r="M28" s="45"/>
      <c r="N28" s="45"/>
      <c r="O28" s="45"/>
      <c r="P28" s="45"/>
      <c r="Q28" s="45"/>
      <c r="R28" s="45"/>
      <c r="S28" s="27"/>
      <c r="T28" s="27"/>
      <c r="U28" s="27"/>
      <c r="V28" s="27"/>
      <c r="W28" s="25"/>
      <c r="X28" s="25"/>
      <c r="AL28" s="9"/>
      <c r="AM28" s="9"/>
      <c r="AN28" s="62"/>
      <c r="AO28" s="9"/>
      <c r="AP28" s="9"/>
      <c r="AQ28" s="9"/>
      <c r="AR28" s="9"/>
      <c r="AS28" s="9"/>
      <c r="AT28" s="9"/>
      <c r="AU28" s="9"/>
      <c r="AV28" s="9"/>
      <c r="AW28" s="9"/>
      <c r="AX28" s="9"/>
    </row>
    <row r="29" customFormat="1" spans="1:50">
      <c r="A29" s="44">
        <v>600</v>
      </c>
      <c r="B29" s="37">
        <v>684387816.493329</v>
      </c>
      <c r="C29" s="37">
        <v>13282566.3065165</v>
      </c>
      <c r="D29" s="37">
        <v>2248253.66666667</v>
      </c>
      <c r="E29" s="37">
        <v>408181873.551829</v>
      </c>
      <c r="F29" s="37">
        <v>45904401.9863754</v>
      </c>
      <c r="G29" s="37">
        <v>214770720.981942</v>
      </c>
      <c r="H29" s="45"/>
      <c r="I29" s="25">
        <f t="shared" si="10"/>
        <v>684.387816493329</v>
      </c>
      <c r="J29" s="25">
        <f t="shared" si="11"/>
        <v>214.770720981942</v>
      </c>
      <c r="K29" s="25"/>
      <c r="L29" s="25"/>
      <c r="M29" s="45"/>
      <c r="N29" s="45"/>
      <c r="O29" s="45"/>
      <c r="P29" s="45"/>
      <c r="Q29" s="45"/>
      <c r="R29" s="45"/>
      <c r="S29" s="27"/>
      <c r="T29" s="27"/>
      <c r="U29" s="27"/>
      <c r="V29" s="27"/>
      <c r="W29" s="25"/>
      <c r="X29" s="25"/>
      <c r="AL29" s="9"/>
      <c r="AM29" s="9"/>
      <c r="AN29" s="62"/>
      <c r="AO29" s="9"/>
      <c r="AP29" s="9"/>
      <c r="AQ29" s="9"/>
      <c r="AR29" s="9"/>
      <c r="AS29" s="9"/>
      <c r="AT29" s="9"/>
      <c r="AU29" s="9"/>
      <c r="AV29" s="9"/>
      <c r="AW29" s="9"/>
      <c r="AX29" s="9"/>
    </row>
    <row r="30" customFormat="1" spans="1:50">
      <c r="A30" s="44">
        <v>700</v>
      </c>
      <c r="B30" s="37">
        <v>720182936.656986</v>
      </c>
      <c r="C30" s="37">
        <v>13282566.3065165</v>
      </c>
      <c r="D30" s="37">
        <v>2248253.66666667</v>
      </c>
      <c r="E30" s="37">
        <v>408181873.551829</v>
      </c>
      <c r="F30" s="37">
        <v>45904401.9863754</v>
      </c>
      <c r="G30" s="37">
        <v>250565841.145599</v>
      </c>
      <c r="H30" s="45"/>
      <c r="I30" s="25">
        <f t="shared" si="10"/>
        <v>720.182936656986</v>
      </c>
      <c r="J30" s="25">
        <f t="shared" si="11"/>
        <v>250.565841145599</v>
      </c>
      <c r="K30" s="25"/>
      <c r="L30" s="25"/>
      <c r="M30" s="45"/>
      <c r="N30" s="45"/>
      <c r="O30" s="45"/>
      <c r="P30" s="45"/>
      <c r="Q30" s="45"/>
      <c r="R30" s="45"/>
      <c r="S30" s="27"/>
      <c r="T30" s="27"/>
      <c r="U30" s="27"/>
      <c r="V30" s="27"/>
      <c r="W30" s="25"/>
      <c r="X30" s="25"/>
      <c r="AL30" s="9"/>
      <c r="AM30" s="9"/>
      <c r="AN30" s="62"/>
      <c r="AO30" s="9"/>
      <c r="AP30" s="9"/>
      <c r="AQ30" s="9"/>
      <c r="AR30" s="9"/>
      <c r="AS30" s="9"/>
      <c r="AT30" s="9"/>
      <c r="AU30" s="9"/>
      <c r="AV30" s="9"/>
      <c r="AW30" s="9"/>
      <c r="AX30" s="9"/>
    </row>
    <row r="31" customFormat="1" spans="1:50">
      <c r="A31" s="44">
        <v>800</v>
      </c>
      <c r="B31" s="37">
        <v>755978056.820643</v>
      </c>
      <c r="C31" s="37">
        <v>13282566.3065165</v>
      </c>
      <c r="D31" s="37">
        <v>2248253.66666667</v>
      </c>
      <c r="E31" s="37">
        <v>408181873.551829</v>
      </c>
      <c r="F31" s="37">
        <v>45904401.9863754</v>
      </c>
      <c r="G31" s="37">
        <v>286360961.309256</v>
      </c>
      <c r="H31" s="45"/>
      <c r="I31" s="25">
        <f t="shared" si="10"/>
        <v>755.978056820643</v>
      </c>
      <c r="J31" s="25">
        <f t="shared" si="11"/>
        <v>286.360961309256</v>
      </c>
      <c r="K31" s="25"/>
      <c r="L31" s="25"/>
      <c r="M31" s="45"/>
      <c r="N31" s="45"/>
      <c r="O31" s="45"/>
      <c r="P31" s="45"/>
      <c r="Q31" s="45"/>
      <c r="R31" s="45"/>
      <c r="S31" s="27"/>
      <c r="T31" s="27"/>
      <c r="U31" s="27"/>
      <c r="V31" s="27"/>
      <c r="W31" s="25"/>
      <c r="X31" s="25"/>
      <c r="AL31" s="9"/>
      <c r="AM31" s="9"/>
      <c r="AN31" s="62"/>
      <c r="AO31" s="9"/>
      <c r="AP31" s="9"/>
      <c r="AQ31" s="9"/>
      <c r="AR31" s="9"/>
      <c r="AS31" s="9"/>
      <c r="AT31" s="9"/>
      <c r="AU31" s="9"/>
      <c r="AV31" s="9"/>
      <c r="AW31" s="9"/>
      <c r="AX31" s="9"/>
    </row>
    <row r="32" customFormat="1" spans="1:50">
      <c r="A32" s="44">
        <v>900</v>
      </c>
      <c r="B32" s="37">
        <v>791773176.9843</v>
      </c>
      <c r="C32" s="37">
        <v>13282566.3065165</v>
      </c>
      <c r="D32" s="37">
        <v>2248253.66666667</v>
      </c>
      <c r="E32" s="37">
        <v>408181873.551829</v>
      </c>
      <c r="F32" s="37">
        <v>45904401.9863754</v>
      </c>
      <c r="G32" s="37">
        <v>322156081.472912</v>
      </c>
      <c r="H32" s="45"/>
      <c r="I32" s="25">
        <f t="shared" si="10"/>
        <v>791.7731769843</v>
      </c>
      <c r="J32" s="25">
        <f t="shared" si="11"/>
        <v>322.156081472912</v>
      </c>
      <c r="K32" s="25"/>
      <c r="L32" s="25"/>
      <c r="M32" s="45"/>
      <c r="N32" s="45"/>
      <c r="O32" s="45"/>
      <c r="P32" s="45"/>
      <c r="Q32" s="45"/>
      <c r="R32" s="45"/>
      <c r="S32" s="27"/>
      <c r="T32" s="27"/>
      <c r="U32" s="27"/>
      <c r="V32" s="27"/>
      <c r="W32" s="25"/>
      <c r="X32" s="25"/>
      <c r="AL32" s="9"/>
      <c r="AM32" s="9"/>
      <c r="AN32" s="62"/>
      <c r="AO32" s="9"/>
      <c r="AP32" s="9"/>
      <c r="AQ32" s="9"/>
      <c r="AR32" s="9"/>
      <c r="AS32" s="9"/>
      <c r="AT32" s="9"/>
      <c r="AU32" s="9"/>
      <c r="AV32" s="9"/>
      <c r="AW32" s="9"/>
      <c r="AX32" s="9"/>
    </row>
    <row r="33" customFormat="1" spans="1:50">
      <c r="A33" s="44">
        <v>1000</v>
      </c>
      <c r="B33" s="37">
        <v>827568297.147957</v>
      </c>
      <c r="C33" s="37">
        <v>13282566.3065165</v>
      </c>
      <c r="D33" s="37">
        <v>2248253.66666667</v>
      </c>
      <c r="E33" s="37">
        <v>408181873.551829</v>
      </c>
      <c r="F33" s="37">
        <v>45904401.9863754</v>
      </c>
      <c r="G33" s="37">
        <v>357951201.636569</v>
      </c>
      <c r="H33" s="45"/>
      <c r="I33" s="25">
        <f t="shared" si="10"/>
        <v>827.568297147957</v>
      </c>
      <c r="J33" s="25">
        <f t="shared" si="11"/>
        <v>357.951201636569</v>
      </c>
      <c r="K33" s="25"/>
      <c r="L33" s="25"/>
      <c r="M33" s="45"/>
      <c r="N33" s="45"/>
      <c r="O33" s="45"/>
      <c r="P33" s="45"/>
      <c r="Q33" s="45"/>
      <c r="R33" s="45"/>
      <c r="S33" s="27"/>
      <c r="T33" s="27"/>
      <c r="U33" s="27"/>
      <c r="V33" s="27"/>
      <c r="W33" s="25"/>
      <c r="X33" s="25"/>
      <c r="AL33" s="9"/>
      <c r="AM33" s="9"/>
      <c r="AN33" s="62"/>
      <c r="AO33" s="9"/>
      <c r="AP33" s="9"/>
      <c r="AQ33" s="9"/>
      <c r="AR33" s="9"/>
      <c r="AS33" s="9"/>
      <c r="AT33" s="9"/>
      <c r="AU33" s="9"/>
      <c r="AV33" s="9"/>
      <c r="AW33" s="9"/>
      <c r="AX33" s="9"/>
    </row>
    <row r="34" customFormat="1" spans="1:50">
      <c r="A34" s="2"/>
      <c r="B34" s="9"/>
      <c r="C34" s="45"/>
      <c r="D34" s="45"/>
      <c r="E34" s="45"/>
      <c r="F34" s="45"/>
      <c r="G34" s="45"/>
      <c r="H34" s="45"/>
      <c r="I34" s="25">
        <f t="shared" si="10"/>
        <v>0</v>
      </c>
      <c r="J34" s="25">
        <f t="shared" si="11"/>
        <v>0</v>
      </c>
      <c r="K34" s="25"/>
      <c r="L34" s="25"/>
      <c r="M34" s="45"/>
      <c r="N34" s="45"/>
      <c r="O34" s="45"/>
      <c r="P34" s="45"/>
      <c r="Q34" s="45"/>
      <c r="R34" s="45"/>
      <c r="S34" s="27"/>
      <c r="T34" s="27"/>
      <c r="U34" s="27"/>
      <c r="V34" s="27"/>
      <c r="W34" s="25"/>
      <c r="X34" s="25"/>
      <c r="AL34" s="9"/>
      <c r="AM34" s="9"/>
      <c r="AN34" s="62"/>
      <c r="AO34" s="9"/>
      <c r="AP34" s="9"/>
      <c r="AQ34" s="9"/>
      <c r="AR34" s="9"/>
      <c r="AS34" s="9"/>
      <c r="AT34" s="9"/>
      <c r="AU34" s="9"/>
      <c r="AV34" s="9"/>
      <c r="AW34" s="9"/>
      <c r="AX34" s="9"/>
    </row>
    <row r="35" customFormat="1" ht="32" spans="1:50">
      <c r="A35" s="13" t="s">
        <v>106</v>
      </c>
      <c r="B35" s="10" t="s">
        <v>124</v>
      </c>
      <c r="C35" s="10" t="s">
        <v>125</v>
      </c>
      <c r="D35" s="10" t="s">
        <v>126</v>
      </c>
      <c r="E35" s="10" t="s">
        <v>127</v>
      </c>
      <c r="F35" s="10" t="s">
        <v>128</v>
      </c>
      <c r="G35" s="10" t="s">
        <v>129</v>
      </c>
      <c r="H35" s="45"/>
      <c r="I35" s="25" t="e">
        <f t="shared" si="10"/>
        <v>#VALUE!</v>
      </c>
      <c r="J35" s="25" t="e">
        <f t="shared" si="11"/>
        <v>#VALUE!</v>
      </c>
      <c r="K35" s="25"/>
      <c r="L35" s="25"/>
      <c r="M35" s="45"/>
      <c r="N35" s="45"/>
      <c r="O35" s="45"/>
      <c r="P35" s="45"/>
      <c r="Q35" s="45"/>
      <c r="R35" s="45"/>
      <c r="S35" s="27"/>
      <c r="T35" s="27"/>
      <c r="U35" s="27"/>
      <c r="V35" s="27"/>
      <c r="W35" s="25"/>
      <c r="X35" s="25"/>
      <c r="AL35" s="9"/>
      <c r="AM35" s="9"/>
      <c r="AN35" s="62"/>
      <c r="AO35" s="9"/>
      <c r="AP35" s="9"/>
      <c r="AQ35" s="9"/>
      <c r="AR35" s="9"/>
      <c r="AS35" s="9"/>
      <c r="AT35" s="9"/>
      <c r="AU35" s="9"/>
      <c r="AV35" s="9"/>
      <c r="AW35" s="9"/>
      <c r="AX35" s="9"/>
    </row>
    <row r="36" customFormat="1" spans="1:50">
      <c r="A36" s="14" t="s">
        <v>149</v>
      </c>
      <c r="B36" s="37">
        <v>157887796.840776</v>
      </c>
      <c r="C36" s="37">
        <v>29600974.4590587</v>
      </c>
      <c r="D36" s="37">
        <v>8661026.85118833</v>
      </c>
      <c r="E36" s="37">
        <v>103956831.520587</v>
      </c>
      <c r="F36" s="37">
        <v>507319.255706702</v>
      </c>
      <c r="G36" s="37">
        <v>15161598.7542398</v>
      </c>
      <c r="H36" s="21">
        <f>(B45-B36)/B36</f>
        <v>0.621332730346564</v>
      </c>
      <c r="I36" s="25">
        <f t="shared" si="10"/>
        <v>157.887796840776</v>
      </c>
      <c r="J36" s="25">
        <f t="shared" si="11"/>
        <v>15.1615987542398</v>
      </c>
      <c r="K36" s="25"/>
      <c r="L36" s="25"/>
      <c r="M36" s="45"/>
      <c r="N36" s="45"/>
      <c r="O36" s="45"/>
      <c r="P36" s="45"/>
      <c r="Q36" s="45"/>
      <c r="R36" s="45"/>
      <c r="S36" s="27"/>
      <c r="T36" s="27"/>
      <c r="U36" s="27"/>
      <c r="V36" s="27"/>
      <c r="W36" s="25"/>
      <c r="X36" s="25"/>
      <c r="AL36" s="9"/>
      <c r="AM36" s="9"/>
      <c r="AN36" s="62"/>
      <c r="AO36" s="9"/>
      <c r="AP36" s="9"/>
      <c r="AQ36" s="9"/>
      <c r="AR36" s="9"/>
      <c r="AS36" s="9"/>
      <c r="AT36" s="9"/>
      <c r="AU36" s="9"/>
      <c r="AV36" s="9"/>
      <c r="AW36" s="9"/>
      <c r="AX36" s="9"/>
    </row>
    <row r="37" customFormat="1" spans="1:50">
      <c r="A37" s="14">
        <v>200</v>
      </c>
      <c r="B37" s="37">
        <v>172747192.867498</v>
      </c>
      <c r="C37" s="37">
        <v>33206092.3149904</v>
      </c>
      <c r="D37" s="37">
        <v>8873552.06162398</v>
      </c>
      <c r="E37" s="37">
        <v>101399201.86669</v>
      </c>
      <c r="F37" s="37">
        <v>397725.198510164</v>
      </c>
      <c r="G37" s="37">
        <v>28836998.7634971</v>
      </c>
      <c r="H37" s="27">
        <f>(B45-B36)/1000000</f>
        <v>98.100855899483</v>
      </c>
      <c r="I37" s="25">
        <f t="shared" si="10"/>
        <v>172.747192867498</v>
      </c>
      <c r="J37" s="25">
        <f t="shared" si="11"/>
        <v>28.8369987634971</v>
      </c>
      <c r="K37" s="25"/>
      <c r="L37" s="25"/>
      <c r="M37" s="45"/>
      <c r="N37" s="45"/>
      <c r="O37" s="45"/>
      <c r="P37" s="45"/>
      <c r="Q37" s="45"/>
      <c r="R37" s="45"/>
      <c r="S37" s="27"/>
      <c r="T37" s="27"/>
      <c r="U37" s="27"/>
      <c r="V37" s="27"/>
      <c r="W37" s="25"/>
      <c r="X37" s="25"/>
      <c r="AL37" s="9"/>
      <c r="AM37" s="9"/>
      <c r="AN37" s="62"/>
      <c r="AO37" s="9"/>
      <c r="AP37" s="9"/>
      <c r="AQ37" s="9"/>
      <c r="AR37" s="9"/>
      <c r="AS37" s="9"/>
      <c r="AT37" s="9"/>
      <c r="AU37" s="9"/>
      <c r="AV37" s="9"/>
      <c r="AW37" s="9"/>
      <c r="AX37" s="9"/>
    </row>
    <row r="38" customFormat="1" spans="1:50">
      <c r="A38" s="13">
        <v>300</v>
      </c>
      <c r="B38" s="37">
        <v>186988818.828006</v>
      </c>
      <c r="C38" s="37">
        <v>34799228.3773933</v>
      </c>
      <c r="D38" s="37">
        <v>8920264.44839426</v>
      </c>
      <c r="E38" s="37">
        <v>100572496.998967</v>
      </c>
      <c r="F38" s="37">
        <v>266434.314317725</v>
      </c>
      <c r="G38" s="37">
        <v>42315670.532744</v>
      </c>
      <c r="H38" s="45"/>
      <c r="I38" s="25">
        <f t="shared" si="10"/>
        <v>186.988818828006</v>
      </c>
      <c r="J38" s="25">
        <f t="shared" si="11"/>
        <v>42.315670532744</v>
      </c>
      <c r="K38" s="25"/>
      <c r="L38" s="25"/>
      <c r="M38" s="45"/>
      <c r="N38" s="45"/>
      <c r="O38" s="45"/>
      <c r="P38" s="45"/>
      <c r="Q38" s="45"/>
      <c r="R38" s="45"/>
      <c r="S38" s="27"/>
      <c r="T38" s="27"/>
      <c r="U38" s="27"/>
      <c r="V38" s="27"/>
      <c r="W38" s="25"/>
      <c r="X38" s="25"/>
      <c r="AL38" s="9"/>
      <c r="AM38" s="9"/>
      <c r="AN38" s="62"/>
      <c r="AO38" s="9"/>
      <c r="AP38" s="9"/>
      <c r="AQ38" s="9"/>
      <c r="AR38" s="9"/>
      <c r="AS38" s="9"/>
      <c r="AT38" s="9"/>
      <c r="AU38" s="9"/>
      <c r="AV38" s="9"/>
      <c r="AW38" s="9"/>
      <c r="AX38" s="9"/>
    </row>
    <row r="39" customFormat="1" spans="1:50">
      <c r="A39" s="14">
        <v>400</v>
      </c>
      <c r="B39" s="37">
        <v>200898125.02613</v>
      </c>
      <c r="C39" s="37">
        <v>39556604.7174728</v>
      </c>
      <c r="D39" s="37">
        <v>9066889.60754327</v>
      </c>
      <c r="E39" s="37">
        <v>98086664.0285742</v>
      </c>
      <c r="F39" s="37">
        <v>205991.229242802</v>
      </c>
      <c r="G39" s="37">
        <v>53729906.1055494</v>
      </c>
      <c r="H39" s="45"/>
      <c r="I39" s="25">
        <f t="shared" si="10"/>
        <v>200.89812502613</v>
      </c>
      <c r="J39" s="25">
        <f t="shared" si="11"/>
        <v>53.7299061055494</v>
      </c>
      <c r="K39" s="25"/>
      <c r="L39" s="25"/>
      <c r="M39" s="45"/>
      <c r="N39" s="45"/>
      <c r="O39" s="45"/>
      <c r="P39" s="45"/>
      <c r="Q39" s="45"/>
      <c r="R39" s="45"/>
      <c r="S39" s="27"/>
      <c r="T39" s="27"/>
      <c r="U39" s="27"/>
      <c r="V39" s="27"/>
      <c r="W39" s="25"/>
      <c r="X39" s="25"/>
      <c r="AL39" s="9"/>
      <c r="AM39" s="9"/>
      <c r="AN39" s="62"/>
      <c r="AO39" s="9"/>
      <c r="AP39" s="9"/>
      <c r="AQ39" s="9"/>
      <c r="AR39" s="9"/>
      <c r="AS39" s="9"/>
      <c r="AT39" s="9"/>
      <c r="AU39" s="9"/>
      <c r="AV39" s="9"/>
      <c r="AW39" s="9"/>
      <c r="AX39" s="9"/>
    </row>
    <row r="40" customFormat="1" spans="1:50">
      <c r="A40" s="13">
        <v>500</v>
      </c>
      <c r="B40" s="37">
        <v>212656268.83114</v>
      </c>
      <c r="C40" s="37">
        <v>65202018.7797379</v>
      </c>
      <c r="D40" s="37">
        <v>12894511.2439373</v>
      </c>
      <c r="E40" s="37">
        <v>84240785.5795538</v>
      </c>
      <c r="F40" s="37">
        <v>196051.546575947</v>
      </c>
      <c r="G40" s="37">
        <v>49507552.9474305</v>
      </c>
      <c r="H40" s="25"/>
      <c r="I40" s="25">
        <f t="shared" si="10"/>
        <v>212.65626883114</v>
      </c>
      <c r="J40" s="25">
        <f t="shared" si="11"/>
        <v>49.5075529474305</v>
      </c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AL40" s="9"/>
      <c r="AM40" s="9"/>
      <c r="AN40" s="62"/>
      <c r="AO40" s="9"/>
      <c r="AP40" s="9"/>
      <c r="AQ40" s="9"/>
      <c r="AR40" s="9"/>
      <c r="AS40" s="9"/>
      <c r="AT40" s="9"/>
      <c r="AU40" s="9"/>
      <c r="AV40" s="9"/>
      <c r="AW40" s="9"/>
      <c r="AX40" s="9"/>
    </row>
    <row r="41" customFormat="1" spans="1:50">
      <c r="A41" s="14">
        <v>600</v>
      </c>
      <c r="B41" s="37">
        <v>222227939.452304</v>
      </c>
      <c r="C41" s="37">
        <v>71404198.0764262</v>
      </c>
      <c r="D41" s="37">
        <v>13584146.8867347</v>
      </c>
      <c r="E41" s="37">
        <v>81111256.6851361</v>
      </c>
      <c r="F41" s="37">
        <v>229159.997051574</v>
      </c>
      <c r="G41" s="37">
        <v>54707501.2365475</v>
      </c>
      <c r="H41" s="25"/>
      <c r="I41" s="25">
        <f t="shared" si="10"/>
        <v>222.227939452304</v>
      </c>
      <c r="J41" s="25">
        <f t="shared" si="11"/>
        <v>54.7075012365475</v>
      </c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</row>
    <row r="42" customFormat="1" spans="1:50">
      <c r="A42" s="13">
        <v>700</v>
      </c>
      <c r="B42" s="37">
        <v>231193922.505714</v>
      </c>
      <c r="C42" s="37">
        <v>73693322.7541928</v>
      </c>
      <c r="D42" s="37">
        <v>13837720.0696292</v>
      </c>
      <c r="E42" s="37">
        <v>80086823.1859609</v>
      </c>
      <c r="F42" s="37">
        <v>204580.65509756</v>
      </c>
      <c r="G42" s="37">
        <v>61842460.1398576</v>
      </c>
      <c r="H42" s="45"/>
      <c r="I42" s="25">
        <f t="shared" si="10"/>
        <v>231.193922505714</v>
      </c>
      <c r="J42" s="25">
        <f t="shared" si="11"/>
        <v>61.8424601398576</v>
      </c>
      <c r="K42" s="25"/>
      <c r="L42" s="2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25"/>
      <c r="X42" s="25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</row>
    <row r="43" customFormat="1" spans="1:50">
      <c r="A43" s="14">
        <v>800</v>
      </c>
      <c r="B43" s="37">
        <v>239832225.722748</v>
      </c>
      <c r="C43" s="37">
        <v>77203321.073262</v>
      </c>
      <c r="D43" s="37">
        <v>14391104.0378467</v>
      </c>
      <c r="E43" s="37">
        <v>78502428.7687552</v>
      </c>
      <c r="F43" s="37">
        <v>188022.19788522</v>
      </c>
      <c r="G43" s="37">
        <v>67306181.3333993</v>
      </c>
      <c r="H43" s="45"/>
      <c r="I43" s="25">
        <f t="shared" si="10"/>
        <v>239.832225722748</v>
      </c>
      <c r="J43" s="25">
        <f t="shared" si="11"/>
        <v>67.3061813333993</v>
      </c>
      <c r="K43" s="25"/>
      <c r="L43" s="2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25"/>
      <c r="X43" s="25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</row>
    <row r="44" customFormat="1" spans="1:50">
      <c r="A44" s="13">
        <v>900</v>
      </c>
      <c r="B44" s="37">
        <v>248148878.479974</v>
      </c>
      <c r="C44" s="37">
        <v>81167175.724641</v>
      </c>
      <c r="D44" s="37">
        <v>14834316.4671533</v>
      </c>
      <c r="E44" s="37">
        <v>76753403.7541157</v>
      </c>
      <c r="F44" s="37">
        <v>201934.953811616</v>
      </c>
      <c r="G44" s="37">
        <v>71989390.8592958</v>
      </c>
      <c r="H44" s="45"/>
      <c r="I44" s="25">
        <f t="shared" si="10"/>
        <v>248.148878479974</v>
      </c>
      <c r="J44" s="25">
        <f t="shared" si="11"/>
        <v>71.9893908592958</v>
      </c>
      <c r="K44" s="25"/>
      <c r="L44" s="2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25"/>
      <c r="X44" s="25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</row>
    <row r="45" customFormat="1" spans="1:50">
      <c r="A45" s="14">
        <v>1000</v>
      </c>
      <c r="B45" s="37">
        <v>255988652.740259</v>
      </c>
      <c r="C45" s="37">
        <v>83172996.4451687</v>
      </c>
      <c r="D45" s="37">
        <v>15034628.0238467</v>
      </c>
      <c r="E45" s="37">
        <v>75980052.5807434</v>
      </c>
      <c r="F45" s="37">
        <v>175379.114649522</v>
      </c>
      <c r="G45" s="37">
        <v>77757835.6532817</v>
      </c>
      <c r="H45" s="45"/>
      <c r="I45" s="25">
        <f t="shared" si="10"/>
        <v>255.988652740259</v>
      </c>
      <c r="J45" s="25">
        <f t="shared" si="11"/>
        <v>77.7578356532817</v>
      </c>
      <c r="K45" s="25"/>
      <c r="L45" s="2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25"/>
      <c r="X45" s="25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</row>
    <row r="46" customFormat="1" spans="1:50">
      <c r="A46" s="1"/>
      <c r="C46" s="45"/>
      <c r="D46" s="45"/>
      <c r="E46" s="45"/>
      <c r="F46" s="45"/>
      <c r="G46" s="45"/>
      <c r="H46" s="45"/>
      <c r="I46" s="25">
        <f t="shared" si="10"/>
        <v>0</v>
      </c>
      <c r="J46" s="25">
        <f t="shared" si="11"/>
        <v>0</v>
      </c>
      <c r="K46" s="25"/>
      <c r="L46" s="2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25"/>
      <c r="X46" s="25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</row>
    <row r="47" ht="32" spans="1:50">
      <c r="A47" s="15" t="s">
        <v>108</v>
      </c>
      <c r="B47" s="10" t="s">
        <v>124</v>
      </c>
      <c r="C47" s="10" t="s">
        <v>125</v>
      </c>
      <c r="D47" s="10" t="s">
        <v>126</v>
      </c>
      <c r="E47" s="10" t="s">
        <v>127</v>
      </c>
      <c r="F47" s="10" t="s">
        <v>128</v>
      </c>
      <c r="G47" s="10" t="s">
        <v>129</v>
      </c>
      <c r="H47" s="45"/>
      <c r="I47" s="25" t="e">
        <f t="shared" si="10"/>
        <v>#VALUE!</v>
      </c>
      <c r="J47" s="25" t="e">
        <f t="shared" si="11"/>
        <v>#VALUE!</v>
      </c>
      <c r="K47" s="25"/>
      <c r="L47" s="2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25"/>
      <c r="X47" s="25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</row>
    <row r="48" customFormat="1" spans="1:24">
      <c r="A48" s="15" t="s">
        <v>107</v>
      </c>
      <c r="B48" s="37">
        <v>172517414.66414</v>
      </c>
      <c r="C48" s="37">
        <v>44667871.5626585</v>
      </c>
      <c r="D48" s="37">
        <v>16026218.1688097</v>
      </c>
      <c r="E48" s="37">
        <v>97859427.8171196</v>
      </c>
      <c r="F48" s="37">
        <v>0</v>
      </c>
      <c r="G48" s="37">
        <v>13209186.4258226</v>
      </c>
      <c r="H48" s="21">
        <f>(B57-B48)/B48</f>
        <v>0.525119140489466</v>
      </c>
      <c r="I48" s="25">
        <f t="shared" si="10"/>
        <v>172.51741466414</v>
      </c>
      <c r="J48" s="25">
        <f t="shared" si="11"/>
        <v>13.2091864258226</v>
      </c>
      <c r="K48" s="25"/>
      <c r="L48" s="2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25"/>
      <c r="X48" s="25"/>
    </row>
    <row r="49" customFormat="1" spans="1:24">
      <c r="A49" s="15">
        <v>200</v>
      </c>
      <c r="B49" s="37">
        <v>185374857.602471</v>
      </c>
      <c r="C49" s="37">
        <v>50032069.6362371</v>
      </c>
      <c r="D49" s="37">
        <v>15658403.5715738</v>
      </c>
      <c r="E49" s="37">
        <v>94288173.1202919</v>
      </c>
      <c r="F49" s="37">
        <v>0</v>
      </c>
      <c r="G49" s="37">
        <v>24597404.7923123</v>
      </c>
      <c r="H49" s="27">
        <f>(B57-B48)/1000000</f>
        <v>90.592196507898</v>
      </c>
      <c r="I49" s="25">
        <f t="shared" si="10"/>
        <v>185.374857602471</v>
      </c>
      <c r="J49" s="25">
        <f t="shared" si="11"/>
        <v>24.5974047923123</v>
      </c>
      <c r="K49" s="25"/>
      <c r="L49" s="2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25"/>
      <c r="X49" s="25"/>
    </row>
    <row r="50" customFormat="1" spans="1:24">
      <c r="A50" s="15">
        <v>300</v>
      </c>
      <c r="B50" s="37">
        <v>197357432.520591</v>
      </c>
      <c r="C50" s="37">
        <v>53930926.1195695</v>
      </c>
      <c r="D50" s="37">
        <v>15292747.4618964</v>
      </c>
      <c r="E50" s="37">
        <v>92098572.5847155</v>
      </c>
      <c r="F50" s="37">
        <v>0</v>
      </c>
      <c r="G50" s="37">
        <v>35221429.6268121</v>
      </c>
      <c r="H50" s="25"/>
      <c r="I50" s="25">
        <f t="shared" si="10"/>
        <v>197.357432520591</v>
      </c>
      <c r="J50" s="25">
        <f t="shared" si="11"/>
        <v>35.2214296268121</v>
      </c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</row>
    <row r="51" customFormat="1" spans="1:24">
      <c r="A51" s="15">
        <v>400</v>
      </c>
      <c r="B51" s="37">
        <v>208769762.608739</v>
      </c>
      <c r="C51" s="37">
        <v>58826802.0558446</v>
      </c>
      <c r="D51" s="37">
        <v>15218079.3279812</v>
      </c>
      <c r="E51" s="37">
        <v>89486306.6262972</v>
      </c>
      <c r="F51" s="37">
        <v>0</v>
      </c>
      <c r="G51" s="37">
        <v>44297935.0387871</v>
      </c>
      <c r="H51" s="25"/>
      <c r="I51" s="25">
        <f t="shared" si="10"/>
        <v>208.769762608739</v>
      </c>
      <c r="J51" s="25">
        <f t="shared" si="11"/>
        <v>44.2979350387871</v>
      </c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</row>
    <row r="52" customFormat="1" spans="1:24">
      <c r="A52" s="15">
        <v>500</v>
      </c>
      <c r="B52" s="37">
        <v>219262013.828497</v>
      </c>
      <c r="C52" s="37">
        <v>66825194.2042653</v>
      </c>
      <c r="D52" s="37">
        <v>15643846.280543</v>
      </c>
      <c r="E52" s="37">
        <v>85333567.9773672</v>
      </c>
      <c r="F52" s="37">
        <v>0</v>
      </c>
      <c r="G52" s="37">
        <v>50078680.1327085</v>
      </c>
      <c r="H52" s="45"/>
      <c r="I52" s="25">
        <f t="shared" si="10"/>
        <v>219.262013828497</v>
      </c>
      <c r="J52" s="25">
        <f t="shared" si="11"/>
        <v>50.0786801327085</v>
      </c>
      <c r="K52" s="25"/>
      <c r="L52" s="2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25"/>
      <c r="X52" s="25"/>
    </row>
    <row r="53" customFormat="1" spans="1:40">
      <c r="A53" s="15">
        <v>600</v>
      </c>
      <c r="B53" s="37">
        <v>228847403.162103</v>
      </c>
      <c r="C53" s="37">
        <v>72513897.2323039</v>
      </c>
      <c r="D53" s="37">
        <v>16183383.1939396</v>
      </c>
      <c r="E53" s="37">
        <v>82482358.5216615</v>
      </c>
      <c r="F53" s="37">
        <v>0</v>
      </c>
      <c r="G53" s="37">
        <v>55732876.6452781</v>
      </c>
      <c r="H53" s="45"/>
      <c r="I53" s="25">
        <f t="shared" si="10"/>
        <v>228.847403162103</v>
      </c>
      <c r="J53" s="25">
        <f t="shared" si="11"/>
        <v>55.7328766452781</v>
      </c>
      <c r="K53" s="25"/>
      <c r="L53" s="2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</row>
    <row r="54" customFormat="1" ht="16" customHeight="1" spans="1:40">
      <c r="A54" s="15">
        <v>700</v>
      </c>
      <c r="B54" s="37">
        <v>237933430.342347</v>
      </c>
      <c r="C54" s="37">
        <v>76784889.7109954</v>
      </c>
      <c r="D54" s="37">
        <v>16721528.527341</v>
      </c>
      <c r="E54" s="37">
        <v>80446966.4646589</v>
      </c>
      <c r="F54" s="37">
        <v>0</v>
      </c>
      <c r="G54" s="37">
        <v>61389181.272551</v>
      </c>
      <c r="H54" s="45"/>
      <c r="I54" s="25">
        <f t="shared" si="10"/>
        <v>237.933430342347</v>
      </c>
      <c r="J54" s="25">
        <f t="shared" si="11"/>
        <v>61.389181272551</v>
      </c>
      <c r="K54" s="25"/>
      <c r="L54" s="2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</row>
    <row r="55" spans="1:40">
      <c r="A55" s="15">
        <v>800</v>
      </c>
      <c r="B55" s="37">
        <v>246631738.766013</v>
      </c>
      <c r="C55" s="37">
        <v>78656844.2675859</v>
      </c>
      <c r="D55" s="37">
        <v>16992734.3231084</v>
      </c>
      <c r="E55" s="37">
        <v>79617763.0238843</v>
      </c>
      <c r="F55" s="37">
        <v>0</v>
      </c>
      <c r="G55" s="37">
        <v>68467798.05934</v>
      </c>
      <c r="H55" s="45"/>
      <c r="I55" s="25">
        <f t="shared" si="10"/>
        <v>246.631738766013</v>
      </c>
      <c r="J55" s="25">
        <f t="shared" si="11"/>
        <v>68.46779805934</v>
      </c>
      <c r="K55" s="25"/>
      <c r="L55" s="2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</row>
    <row r="56" customFormat="1" spans="1:40">
      <c r="A56" s="15">
        <v>900</v>
      </c>
      <c r="B56" s="37">
        <v>254987559.017821</v>
      </c>
      <c r="C56" s="37">
        <v>81441374.087705</v>
      </c>
      <c r="D56" s="37">
        <v>17347112.2672087</v>
      </c>
      <c r="E56" s="37">
        <v>78400178.4199558</v>
      </c>
      <c r="F56" s="37">
        <v>0</v>
      </c>
      <c r="G56" s="37">
        <v>74232426.9712938</v>
      </c>
      <c r="H56" s="45"/>
      <c r="I56" s="25">
        <f t="shared" si="10"/>
        <v>254.987559017821</v>
      </c>
      <c r="J56" s="25">
        <f t="shared" si="11"/>
        <v>74.2324269712938</v>
      </c>
      <c r="K56" s="25"/>
      <c r="L56" s="2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</row>
    <row r="57" customFormat="1" spans="1:40">
      <c r="A57" s="15">
        <v>1000</v>
      </c>
      <c r="B57" s="37">
        <v>263109611.172038</v>
      </c>
      <c r="C57" s="37">
        <v>83958961.4691661</v>
      </c>
      <c r="D57" s="37">
        <v>17428560.670019</v>
      </c>
      <c r="E57" s="37">
        <v>77403393.3619218</v>
      </c>
      <c r="F57" s="37">
        <v>0</v>
      </c>
      <c r="G57" s="37">
        <v>79939134.8904436</v>
      </c>
      <c r="H57" s="45"/>
      <c r="I57" s="25">
        <f t="shared" si="10"/>
        <v>263.109611172038</v>
      </c>
      <c r="J57" s="25">
        <f t="shared" si="11"/>
        <v>79.9391348904436</v>
      </c>
      <c r="K57" s="25"/>
      <c r="L57" s="2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</row>
    <row r="58" customFormat="1" spans="1:40">
      <c r="A58" s="1"/>
      <c r="C58" s="45"/>
      <c r="D58" s="45"/>
      <c r="E58" s="45"/>
      <c r="F58" s="45"/>
      <c r="G58" s="45"/>
      <c r="H58" s="45"/>
      <c r="I58" s="25">
        <f t="shared" si="10"/>
        <v>0</v>
      </c>
      <c r="J58" s="25">
        <f t="shared" si="11"/>
        <v>0</v>
      </c>
      <c r="K58" s="25"/>
      <c r="L58" s="2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</row>
    <row r="59" customFormat="1" ht="32" spans="1:40">
      <c r="A59" s="16" t="s">
        <v>109</v>
      </c>
      <c r="B59" s="10" t="s">
        <v>124</v>
      </c>
      <c r="C59" s="10" t="s">
        <v>125</v>
      </c>
      <c r="D59" s="10" t="s">
        <v>126</v>
      </c>
      <c r="E59" s="10" t="s">
        <v>127</v>
      </c>
      <c r="F59" s="10" t="s">
        <v>128</v>
      </c>
      <c r="G59" s="10" t="s">
        <v>129</v>
      </c>
      <c r="H59" s="45"/>
      <c r="I59" s="25" t="e">
        <f t="shared" si="10"/>
        <v>#VALUE!</v>
      </c>
      <c r="J59" s="25" t="e">
        <f t="shared" si="11"/>
        <v>#VALUE!</v>
      </c>
      <c r="K59" s="25"/>
      <c r="L59" s="2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25"/>
      <c r="Y59" s="25"/>
      <c r="Z59" s="2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25"/>
      <c r="AL59" s="25"/>
      <c r="AM59" s="25"/>
      <c r="AN59" s="25"/>
    </row>
    <row r="60" customFormat="1" ht="15" customHeight="1" spans="1:40">
      <c r="A60" s="16" t="s">
        <v>107</v>
      </c>
      <c r="B60" s="37">
        <v>143666198.966148</v>
      </c>
      <c r="C60" s="37">
        <v>33394565.1296695</v>
      </c>
      <c r="D60" s="37">
        <v>7021808.77699475</v>
      </c>
      <c r="E60" s="37">
        <v>95272212.8998447</v>
      </c>
      <c r="F60" s="37">
        <v>0</v>
      </c>
      <c r="G60" s="37">
        <v>7975179.31326359</v>
      </c>
      <c r="H60" s="25"/>
      <c r="I60" s="25">
        <f t="shared" si="10"/>
        <v>143.666198966148</v>
      </c>
      <c r="J60" s="25">
        <f t="shared" si="11"/>
        <v>7.97517931326359</v>
      </c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45"/>
      <c r="X60" s="25"/>
      <c r="Y60" s="25"/>
      <c r="Z60" s="2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25"/>
      <c r="AL60" s="25"/>
      <c r="AM60" s="25"/>
      <c r="AN60" s="25"/>
    </row>
    <row r="61" customFormat="1" spans="1:40">
      <c r="A61" s="16">
        <v>200</v>
      </c>
      <c r="B61" s="37">
        <v>150587408.156815</v>
      </c>
      <c r="C61" s="37">
        <v>37193577.6686515</v>
      </c>
      <c r="D61" s="37">
        <v>6962091.05351185</v>
      </c>
      <c r="E61" s="37">
        <v>92971207.9801276</v>
      </c>
      <c r="F61" s="37">
        <v>0</v>
      </c>
      <c r="G61" s="37">
        <v>13457377.5747899</v>
      </c>
      <c r="I61" s="25">
        <f t="shared" si="10"/>
        <v>150.587408156815</v>
      </c>
      <c r="J61" s="25">
        <f t="shared" si="11"/>
        <v>13.4573775747899</v>
      </c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45"/>
      <c r="X61" s="25"/>
      <c r="Y61" s="25"/>
      <c r="Z61" s="2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25"/>
      <c r="AL61" s="25"/>
      <c r="AM61" s="25"/>
      <c r="AN61" s="25"/>
    </row>
    <row r="62" customFormat="1" spans="1:40">
      <c r="A62" s="16">
        <v>300</v>
      </c>
      <c r="B62" s="37">
        <v>157314869.845298</v>
      </c>
      <c r="C62" s="37">
        <v>37207702.6781926</v>
      </c>
      <c r="D62" s="37">
        <v>6967268.40091113</v>
      </c>
      <c r="E62" s="37">
        <v>92953915.4897606</v>
      </c>
      <c r="F62" s="37">
        <v>0</v>
      </c>
      <c r="G62" s="37">
        <v>20178912.8474023</v>
      </c>
      <c r="H62" s="45"/>
      <c r="I62" s="25">
        <f t="shared" si="10"/>
        <v>157.314869845298</v>
      </c>
      <c r="J62" s="25">
        <f t="shared" si="11"/>
        <v>20.1789128474023</v>
      </c>
      <c r="K62" s="25"/>
      <c r="L62" s="2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25"/>
      <c r="Y62" s="25"/>
      <c r="Z62" s="2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25"/>
      <c r="AL62" s="25"/>
      <c r="AM62" s="25"/>
      <c r="AN62" s="25"/>
    </row>
    <row r="63" customFormat="1" spans="1:40">
      <c r="A63" s="16">
        <v>400</v>
      </c>
      <c r="B63" s="37">
        <v>163859136.458872</v>
      </c>
      <c r="C63" s="37">
        <v>43051840.8066331</v>
      </c>
      <c r="D63" s="37">
        <v>7138145.56071307</v>
      </c>
      <c r="E63" s="37">
        <v>89898213.0862928</v>
      </c>
      <c r="F63" s="37">
        <v>0</v>
      </c>
      <c r="G63" s="37">
        <v>23719722.1972635</v>
      </c>
      <c r="H63" s="45"/>
      <c r="I63" s="25">
        <f t="shared" si="10"/>
        <v>163.859136458872</v>
      </c>
      <c r="J63" s="25">
        <f t="shared" si="11"/>
        <v>23.7197221972635</v>
      </c>
      <c r="K63" s="25"/>
      <c r="L63" s="2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25"/>
      <c r="Y63" s="25"/>
      <c r="Z63" s="2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25"/>
      <c r="AL63" s="25"/>
      <c r="AM63" s="25"/>
      <c r="AN63" s="25"/>
    </row>
    <row r="64" customFormat="1" spans="1:40">
      <c r="A64" s="16">
        <v>500</v>
      </c>
      <c r="B64" s="37">
        <v>167364280.851223</v>
      </c>
      <c r="C64" s="37">
        <v>84511440.8135422</v>
      </c>
      <c r="D64" s="37">
        <v>13637396.3006886</v>
      </c>
      <c r="E64" s="37">
        <v>67652952.7792453</v>
      </c>
      <c r="F64" s="37">
        <v>0</v>
      </c>
      <c r="G64" s="37">
        <v>1088479.34345669</v>
      </c>
      <c r="H64" s="45"/>
      <c r="I64" s="25">
        <f t="shared" si="10"/>
        <v>167.364280851223</v>
      </c>
      <c r="J64" s="25">
        <f t="shared" si="11"/>
        <v>1.08847934345669</v>
      </c>
      <c r="K64" s="25"/>
      <c r="L64" s="2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25"/>
      <c r="Y64" s="25"/>
      <c r="Z64" s="25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25"/>
      <c r="AL64" s="25"/>
      <c r="AM64" s="25"/>
      <c r="AN64" s="25"/>
    </row>
    <row r="65" spans="1:40">
      <c r="A65" s="16">
        <v>600</v>
      </c>
      <c r="B65" s="37">
        <v>166542791.121942</v>
      </c>
      <c r="C65" s="37">
        <v>101712623.523052</v>
      </c>
      <c r="D65" s="37">
        <v>15645564.8166298</v>
      </c>
      <c r="E65" s="37">
        <v>59881702.9535905</v>
      </c>
      <c r="F65" s="37">
        <v>0</v>
      </c>
      <c r="G65" s="37">
        <v>-11672482.7056792</v>
      </c>
      <c r="H65" s="45"/>
      <c r="I65" s="25">
        <f t="shared" si="10"/>
        <v>166.542791121942</v>
      </c>
      <c r="J65" s="25">
        <f t="shared" si="11"/>
        <v>-11.6724827056792</v>
      </c>
      <c r="K65" s="25"/>
      <c r="L65" s="2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</row>
    <row r="66" customFormat="1" spans="1:40">
      <c r="A66" s="16">
        <v>700</v>
      </c>
      <c r="B66" s="37">
        <v>163898740.240396</v>
      </c>
      <c r="C66" s="37">
        <v>116019327.281779</v>
      </c>
      <c r="D66" s="37">
        <v>17634908.759518</v>
      </c>
      <c r="E66" s="37">
        <v>54577061.2369021</v>
      </c>
      <c r="F66" s="37">
        <v>0</v>
      </c>
      <c r="G66" s="37">
        <v>-25409551.1735605</v>
      </c>
      <c r="H66" s="45"/>
      <c r="I66" s="25">
        <f t="shared" si="10"/>
        <v>163.898740240396</v>
      </c>
      <c r="J66" s="25">
        <f t="shared" si="11"/>
        <v>-25.4095511735605</v>
      </c>
      <c r="K66" s="25"/>
      <c r="L66" s="2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</row>
    <row r="67" customFormat="1" spans="1:40">
      <c r="A67" s="16">
        <v>800</v>
      </c>
      <c r="B67" s="37">
        <v>159632407.307264</v>
      </c>
      <c r="C67" s="37">
        <v>128792200.711151</v>
      </c>
      <c r="D67" s="37">
        <v>19726685.4215176</v>
      </c>
      <c r="E67" s="37">
        <v>50588506.7245019</v>
      </c>
      <c r="F67" s="37">
        <v>0</v>
      </c>
      <c r="G67" s="37">
        <v>-40622021.876169</v>
      </c>
      <c r="H67" s="45"/>
      <c r="I67" s="25">
        <f t="shared" si="10"/>
        <v>159.632407307264</v>
      </c>
      <c r="J67" s="25">
        <f t="shared" si="11"/>
        <v>-40.622021876169</v>
      </c>
      <c r="K67" s="25"/>
      <c r="L67" s="25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45"/>
      <c r="X67" s="25"/>
      <c r="Y67" s="25"/>
      <c r="Z67" s="2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25"/>
      <c r="AL67" s="25"/>
      <c r="AM67" s="25"/>
      <c r="AN67" s="25"/>
    </row>
    <row r="68" customFormat="1" spans="1:44">
      <c r="A68" s="16">
        <v>900</v>
      </c>
      <c r="B68" s="37">
        <v>153443775.802046</v>
      </c>
      <c r="C68" s="37">
        <v>156667381.473668</v>
      </c>
      <c r="D68" s="37">
        <v>28335895.3426548</v>
      </c>
      <c r="E68" s="37">
        <v>42752940.8674216</v>
      </c>
      <c r="F68" s="37">
        <v>0</v>
      </c>
      <c r="G68" s="37">
        <v>-75509864.7148034</v>
      </c>
      <c r="H68" s="25"/>
      <c r="I68" s="25">
        <f t="shared" si="10"/>
        <v>153.443775802046</v>
      </c>
      <c r="J68" s="25">
        <f t="shared" si="11"/>
        <v>-75.5098647148034</v>
      </c>
      <c r="K68" s="25"/>
      <c r="L68" s="25"/>
      <c r="M68" s="25"/>
      <c r="N68" s="25"/>
      <c r="O68" s="63"/>
      <c r="P68" s="45"/>
      <c r="Q68" s="45"/>
      <c r="R68" s="45"/>
      <c r="S68" s="45"/>
      <c r="T68" s="45"/>
      <c r="U68" s="45"/>
      <c r="V68" s="45"/>
      <c r="W68" s="45"/>
      <c r="X68" s="25"/>
      <c r="Y68" s="25"/>
      <c r="Z68" s="2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25"/>
      <c r="AL68" s="25"/>
      <c r="AM68" s="25"/>
      <c r="AN68" s="25"/>
      <c r="AO68" s="18"/>
      <c r="AP68" s="18"/>
      <c r="AQ68" s="18"/>
      <c r="AR68" s="18"/>
    </row>
    <row r="69" customFormat="1" spans="1:44">
      <c r="A69" s="16">
        <v>1000</v>
      </c>
      <c r="B69" s="37">
        <v>144447354.713003</v>
      </c>
      <c r="C69" s="37">
        <v>168807058.239745</v>
      </c>
      <c r="D69" s="37">
        <v>31320033.1862455</v>
      </c>
      <c r="E69" s="37">
        <v>39986597.3697895</v>
      </c>
      <c r="F69" s="37">
        <v>0</v>
      </c>
      <c r="G69" s="37">
        <v>-96954167.8740096</v>
      </c>
      <c r="H69" s="25"/>
      <c r="I69" s="25">
        <f t="shared" si="10"/>
        <v>144.447354713003</v>
      </c>
      <c r="J69" s="25">
        <f t="shared" si="11"/>
        <v>-96.9541678740096</v>
      </c>
      <c r="K69" s="25"/>
      <c r="L69" s="25"/>
      <c r="M69" s="25"/>
      <c r="N69" s="25"/>
      <c r="O69" s="63"/>
      <c r="P69" s="45"/>
      <c r="Q69" s="45"/>
      <c r="R69" s="45"/>
      <c r="S69" s="45"/>
      <c r="T69" s="45"/>
      <c r="U69" s="45"/>
      <c r="V69" s="45"/>
      <c r="W69" s="45"/>
      <c r="X69" s="25"/>
      <c r="Y69" s="25"/>
      <c r="Z69" s="2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25"/>
      <c r="AL69" s="25"/>
      <c r="AM69" s="25"/>
      <c r="AN69" s="25"/>
      <c r="AO69" s="18"/>
      <c r="AP69" s="18"/>
      <c r="AQ69" s="18"/>
      <c r="AR69" s="18"/>
    </row>
    <row r="70" customFormat="1" spans="1:44">
      <c r="A70" s="1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63"/>
      <c r="P70" s="45"/>
      <c r="Q70" s="45"/>
      <c r="R70" s="45"/>
      <c r="S70" s="45"/>
      <c r="T70" s="45"/>
      <c r="U70" s="45"/>
      <c r="V70" s="45"/>
      <c r="W70" s="45"/>
      <c r="X70" s="25"/>
      <c r="Y70" s="25"/>
      <c r="Z70" s="2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25"/>
      <c r="AL70" s="25"/>
      <c r="AM70" s="25"/>
      <c r="AN70" s="25"/>
      <c r="AO70" s="25"/>
      <c r="AP70" s="25"/>
      <c r="AQ70" s="25"/>
      <c r="AR70" s="25"/>
    </row>
    <row r="71" customFormat="1" ht="32" spans="1:44">
      <c r="A71" s="17" t="s">
        <v>148</v>
      </c>
      <c r="B71" s="10" t="s">
        <v>124</v>
      </c>
      <c r="C71" s="10" t="s">
        <v>125</v>
      </c>
      <c r="D71" s="10" t="s">
        <v>126</v>
      </c>
      <c r="E71" s="10" t="s">
        <v>127</v>
      </c>
      <c r="F71" s="10" t="s">
        <v>128</v>
      </c>
      <c r="G71" s="10" t="s">
        <v>129</v>
      </c>
      <c r="H71" s="25"/>
      <c r="I71" s="25"/>
      <c r="J71" s="25"/>
      <c r="K71" s="25"/>
      <c r="L71" s="25"/>
      <c r="M71" s="25"/>
      <c r="N71" s="25"/>
      <c r="O71" s="63"/>
      <c r="P71" s="45"/>
      <c r="Q71" s="45"/>
      <c r="R71" s="45"/>
      <c r="S71" s="45"/>
      <c r="T71" s="45"/>
      <c r="U71" s="45"/>
      <c r="V71" s="45"/>
      <c r="W71" s="45"/>
      <c r="X71" s="25"/>
      <c r="Y71" s="25"/>
      <c r="Z71" s="2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25"/>
      <c r="AL71" s="25"/>
      <c r="AM71" s="25"/>
      <c r="AN71" s="25"/>
      <c r="AO71" s="25"/>
      <c r="AP71" s="25"/>
      <c r="AQ71" s="25"/>
      <c r="AR71" s="25"/>
    </row>
    <row r="72" customFormat="1" spans="1:44">
      <c r="A72" s="17" t="s">
        <v>112</v>
      </c>
      <c r="B72" s="37">
        <v>505412215.675045</v>
      </c>
      <c r="C72" s="37">
        <v>13282566.3065165</v>
      </c>
      <c r="D72" s="37">
        <v>2248253.66666667</v>
      </c>
      <c r="E72" s="37">
        <v>408181873.551829</v>
      </c>
      <c r="F72" s="37">
        <v>45904401.9863754</v>
      </c>
      <c r="G72" s="37">
        <v>35795120.1636569</v>
      </c>
      <c r="H72" s="25"/>
      <c r="I72" s="25"/>
      <c r="J72" s="25">
        <f>B72/1000000</f>
        <v>505.412215675045</v>
      </c>
      <c r="K72" s="25"/>
      <c r="L72" s="25"/>
      <c r="M72" s="25"/>
      <c r="N72" s="25"/>
      <c r="O72" s="63"/>
      <c r="P72" s="45"/>
      <c r="Q72" s="45"/>
      <c r="R72" s="45"/>
      <c r="S72" s="45"/>
      <c r="T72" s="45"/>
      <c r="U72" s="45"/>
      <c r="V72" s="45"/>
      <c r="W72" s="45"/>
      <c r="X72" s="25"/>
      <c r="Y72" s="25"/>
      <c r="Z72" s="2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25"/>
      <c r="AL72" s="25"/>
      <c r="AM72" s="25"/>
      <c r="AN72" s="25"/>
      <c r="AO72" s="25"/>
      <c r="AP72" s="25"/>
      <c r="AQ72" s="25"/>
      <c r="AR72" s="25"/>
    </row>
    <row r="73" customFormat="1" spans="1:44">
      <c r="A73" s="17" t="s">
        <v>113</v>
      </c>
      <c r="B73" s="37">
        <v>551316617.66142</v>
      </c>
      <c r="C73" s="37">
        <v>13282566.3065165</v>
      </c>
      <c r="D73" s="37">
        <v>2248253.66666667</v>
      </c>
      <c r="E73" s="37">
        <v>408181873.551829</v>
      </c>
      <c r="F73" s="37">
        <v>91808803.9727508</v>
      </c>
      <c r="G73" s="37">
        <v>35795120.1636569</v>
      </c>
      <c r="H73" s="25"/>
      <c r="I73" s="25"/>
      <c r="J73" s="25">
        <f t="shared" ref="J73:J93" si="12">B73/1000000</f>
        <v>551.31661766142</v>
      </c>
      <c r="K73" s="25"/>
      <c r="L73" s="25"/>
      <c r="M73" s="25"/>
      <c r="N73" s="25"/>
      <c r="O73" s="63"/>
      <c r="P73" s="45"/>
      <c r="Q73" s="45"/>
      <c r="R73" s="45"/>
      <c r="S73" s="45"/>
      <c r="T73" s="45"/>
      <c r="U73" s="45"/>
      <c r="V73" s="45"/>
      <c r="W73" s="45"/>
      <c r="X73" s="25"/>
      <c r="Y73" s="25"/>
      <c r="Z73" s="2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25"/>
      <c r="AL73" s="25"/>
      <c r="AM73" s="25"/>
      <c r="AN73" s="25"/>
      <c r="AO73" s="25"/>
      <c r="AP73" s="25"/>
      <c r="AQ73" s="25"/>
      <c r="AR73" s="25"/>
    </row>
    <row r="74" customFormat="1" spans="1:44">
      <c r="A74" s="17" t="s">
        <v>114</v>
      </c>
      <c r="B74" s="37">
        <v>597221019.647795</v>
      </c>
      <c r="C74" s="37">
        <v>13282566.3065165</v>
      </c>
      <c r="D74" s="37">
        <v>2248253.66666667</v>
      </c>
      <c r="E74" s="37">
        <v>408181873.551829</v>
      </c>
      <c r="F74" s="37">
        <v>137713205.959126</v>
      </c>
      <c r="G74" s="37">
        <v>35795120.1636569</v>
      </c>
      <c r="H74" s="25"/>
      <c r="I74" s="25"/>
      <c r="J74" s="25">
        <f t="shared" si="12"/>
        <v>597.221019647795</v>
      </c>
      <c r="K74" s="25"/>
      <c r="L74" s="25"/>
      <c r="M74" s="25"/>
      <c r="N74" s="25"/>
      <c r="O74" s="63"/>
      <c r="P74" s="45"/>
      <c r="Q74" s="45"/>
      <c r="R74" s="45"/>
      <c r="S74" s="45"/>
      <c r="T74" s="45"/>
      <c r="U74" s="45"/>
      <c r="V74" s="45"/>
      <c r="W74" s="45"/>
      <c r="X74" s="25"/>
      <c r="Y74" s="25"/>
      <c r="Z74" s="2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25"/>
      <c r="AL74" s="25"/>
      <c r="AM74" s="25"/>
      <c r="AN74" s="25"/>
      <c r="AO74" s="25"/>
      <c r="AP74" s="25"/>
      <c r="AQ74" s="25"/>
      <c r="AR74" s="25"/>
    </row>
    <row r="75" customFormat="1" spans="1:44">
      <c r="A75" s="17" t="s">
        <v>115</v>
      </c>
      <c r="B75" s="37">
        <v>643125421.634171</v>
      </c>
      <c r="C75" s="37">
        <v>13282566.3065165</v>
      </c>
      <c r="D75" s="37">
        <v>2248253.66666667</v>
      </c>
      <c r="E75" s="37">
        <v>408181873.551829</v>
      </c>
      <c r="F75" s="37">
        <v>183617607.945502</v>
      </c>
      <c r="G75" s="37">
        <v>35795120.1636569</v>
      </c>
      <c r="H75" s="25"/>
      <c r="I75" s="25"/>
      <c r="J75" s="25">
        <f t="shared" si="12"/>
        <v>643.125421634171</v>
      </c>
      <c r="K75" s="25"/>
      <c r="L75" s="25"/>
      <c r="M75" s="25"/>
      <c r="N75" s="25"/>
      <c r="O75" s="63"/>
      <c r="P75" s="45"/>
      <c r="Q75" s="45"/>
      <c r="R75" s="45"/>
      <c r="S75" s="45"/>
      <c r="T75" s="45"/>
      <c r="U75" s="45"/>
      <c r="V75" s="45"/>
      <c r="W75" s="45"/>
      <c r="X75" s="25"/>
      <c r="Y75" s="25"/>
      <c r="Z75" s="2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25"/>
      <c r="AL75" s="25"/>
      <c r="AM75" s="25"/>
      <c r="AN75" s="25"/>
      <c r="AO75" s="25"/>
      <c r="AP75" s="25"/>
      <c r="AQ75" s="25"/>
      <c r="AR75" s="25"/>
    </row>
    <row r="76" customFormat="1" spans="1:44">
      <c r="A76" s="17" t="s">
        <v>116</v>
      </c>
      <c r="B76" s="37">
        <v>689029823.620546</v>
      </c>
      <c r="C76" s="37">
        <v>13282566.3065165</v>
      </c>
      <c r="D76" s="37">
        <v>2248253.66666667</v>
      </c>
      <c r="E76" s="37">
        <v>408181873.551829</v>
      </c>
      <c r="F76" s="37">
        <v>229522009.931877</v>
      </c>
      <c r="G76" s="37">
        <v>35795120.1636569</v>
      </c>
      <c r="H76" s="25"/>
      <c r="I76" s="25"/>
      <c r="J76" s="25">
        <f t="shared" si="12"/>
        <v>689.029823620546</v>
      </c>
      <c r="K76" s="25"/>
      <c r="L76" s="25"/>
      <c r="M76" s="25"/>
      <c r="N76" s="25"/>
      <c r="O76" s="63"/>
      <c r="P76" s="45"/>
      <c r="Q76" s="45"/>
      <c r="R76" s="45"/>
      <c r="S76" s="45"/>
      <c r="T76" s="45"/>
      <c r="U76" s="45"/>
      <c r="V76" s="45"/>
      <c r="W76" s="45"/>
      <c r="X76" s="25"/>
      <c r="Y76" s="25"/>
      <c r="Z76" s="2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25"/>
      <c r="AL76" s="25"/>
      <c r="AM76" s="25"/>
      <c r="AN76" s="25"/>
      <c r="AO76" s="25"/>
      <c r="AP76" s="25"/>
      <c r="AQ76" s="25"/>
      <c r="AR76" s="25"/>
    </row>
    <row r="77" customFormat="1" spans="1:44">
      <c r="A77" s="17" t="s">
        <v>117</v>
      </c>
      <c r="B77" s="37">
        <v>734934225.606922</v>
      </c>
      <c r="C77" s="37">
        <v>13282566.3065165</v>
      </c>
      <c r="D77" s="37">
        <v>2248253.66666667</v>
      </c>
      <c r="E77" s="37">
        <v>408181873.551829</v>
      </c>
      <c r="F77" s="37">
        <v>275426411.918253</v>
      </c>
      <c r="G77" s="37">
        <v>35795120.1636569</v>
      </c>
      <c r="H77" s="25"/>
      <c r="I77" s="25"/>
      <c r="J77" s="25">
        <f t="shared" si="12"/>
        <v>734.934225606922</v>
      </c>
      <c r="K77" s="25"/>
      <c r="L77" s="25"/>
      <c r="M77" s="25"/>
      <c r="N77" s="25"/>
      <c r="O77" s="63"/>
      <c r="P77" s="45"/>
      <c r="Q77" s="45"/>
      <c r="R77" s="45"/>
      <c r="S77" s="45"/>
      <c r="T77" s="45"/>
      <c r="U77" s="45"/>
      <c r="V77" s="45"/>
      <c r="W77" s="45"/>
      <c r="X77" s="25"/>
      <c r="Y77" s="25"/>
      <c r="Z77" s="2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25"/>
      <c r="AL77" s="25"/>
      <c r="AM77" s="25"/>
      <c r="AN77" s="25"/>
      <c r="AO77" s="25"/>
      <c r="AP77" s="25"/>
      <c r="AQ77" s="25"/>
      <c r="AR77" s="25"/>
    </row>
    <row r="78" customFormat="1" spans="1:44">
      <c r="A78" s="17" t="s">
        <v>118</v>
      </c>
      <c r="B78" s="37">
        <v>780838627.593297</v>
      </c>
      <c r="C78" s="37">
        <v>13282566.3065165</v>
      </c>
      <c r="D78" s="37">
        <v>2248253.66666667</v>
      </c>
      <c r="E78" s="37">
        <v>408181873.551829</v>
      </c>
      <c r="F78" s="37">
        <v>321330813.904628</v>
      </c>
      <c r="G78" s="37">
        <v>35795120.1636569</v>
      </c>
      <c r="H78" s="25"/>
      <c r="I78" s="25"/>
      <c r="J78" s="25">
        <f t="shared" si="12"/>
        <v>780.838627593297</v>
      </c>
      <c r="K78" s="25"/>
      <c r="L78" s="25"/>
      <c r="M78" s="25"/>
      <c r="N78" s="25"/>
      <c r="O78" s="63"/>
      <c r="P78" s="45"/>
      <c r="Q78" s="45"/>
      <c r="R78" s="45"/>
      <c r="S78" s="45"/>
      <c r="T78" s="45"/>
      <c r="U78" s="45"/>
      <c r="V78" s="45"/>
      <c r="W78" s="45"/>
      <c r="X78" s="25"/>
      <c r="Y78" s="25"/>
      <c r="Z78" s="2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25"/>
      <c r="AL78" s="25"/>
      <c r="AM78" s="25"/>
      <c r="AN78" s="25"/>
      <c r="AO78" s="25"/>
      <c r="AP78" s="25"/>
      <c r="AQ78" s="25"/>
      <c r="AR78" s="25"/>
    </row>
    <row r="79" customFormat="1" spans="1:44">
      <c r="A79" s="17" t="s">
        <v>119</v>
      </c>
      <c r="B79" s="37">
        <v>826743029.579672</v>
      </c>
      <c r="C79" s="37">
        <v>13282566.3065165</v>
      </c>
      <c r="D79" s="37">
        <v>2248253.66666667</v>
      </c>
      <c r="E79" s="37">
        <v>408181873.551829</v>
      </c>
      <c r="F79" s="37">
        <v>367235215.891003</v>
      </c>
      <c r="G79" s="37">
        <v>35795120.1636569</v>
      </c>
      <c r="H79" s="25"/>
      <c r="I79" s="25"/>
      <c r="J79" s="25">
        <f t="shared" si="12"/>
        <v>826.743029579672</v>
      </c>
      <c r="K79" s="25"/>
      <c r="L79" s="25"/>
      <c r="M79" s="25"/>
      <c r="N79" s="25"/>
      <c r="O79" s="63"/>
      <c r="P79" s="45"/>
      <c r="Q79" s="45"/>
      <c r="R79" s="45"/>
      <c r="S79" s="45"/>
      <c r="T79" s="45"/>
      <c r="U79" s="45"/>
      <c r="V79" s="45"/>
      <c r="W79" s="45"/>
      <c r="X79" s="25"/>
      <c r="Y79" s="25"/>
      <c r="Z79" s="2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25"/>
      <c r="AL79" s="25"/>
      <c r="AM79" s="25"/>
      <c r="AN79" s="25"/>
      <c r="AO79" s="25"/>
      <c r="AP79" s="25"/>
      <c r="AQ79" s="25"/>
      <c r="AR79" s="25"/>
    </row>
    <row r="80" customFormat="1" spans="1:44">
      <c r="A80" s="17" t="s">
        <v>120</v>
      </c>
      <c r="B80" s="37">
        <v>872647431.566048</v>
      </c>
      <c r="C80" s="37">
        <v>13282566.3065165</v>
      </c>
      <c r="D80" s="37">
        <v>2248253.66666667</v>
      </c>
      <c r="E80" s="37">
        <v>408181873.551829</v>
      </c>
      <c r="F80" s="37">
        <v>413139617.877379</v>
      </c>
      <c r="G80" s="37">
        <v>35795120.1636569</v>
      </c>
      <c r="H80" s="25"/>
      <c r="I80" s="25"/>
      <c r="J80" s="25">
        <f t="shared" si="12"/>
        <v>872.647431566048</v>
      </c>
      <c r="K80" s="25"/>
      <c r="L80" s="25"/>
      <c r="M80" s="25"/>
      <c r="N80" s="25"/>
      <c r="O80" s="63"/>
      <c r="P80" s="45"/>
      <c r="Q80" s="45"/>
      <c r="R80" s="45"/>
      <c r="S80" s="45"/>
      <c r="T80" s="45"/>
      <c r="U80" s="45"/>
      <c r="V80" s="45"/>
      <c r="W80" s="45"/>
      <c r="X80" s="25"/>
      <c r="Y80" s="25"/>
      <c r="Z80" s="2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25"/>
      <c r="AL80" s="25"/>
      <c r="AM80" s="25"/>
      <c r="AN80" s="25"/>
      <c r="AO80" s="25"/>
      <c r="AP80" s="25"/>
      <c r="AQ80" s="25"/>
      <c r="AR80" s="25"/>
    </row>
    <row r="81" customFormat="1" spans="1:44">
      <c r="A81" s="17" t="s">
        <v>121</v>
      </c>
      <c r="B81" s="37">
        <v>918551833.552423</v>
      </c>
      <c r="C81" s="37">
        <v>13282566.3065165</v>
      </c>
      <c r="D81" s="37">
        <v>2248253.66666667</v>
      </c>
      <c r="E81" s="37">
        <v>408181873.551829</v>
      </c>
      <c r="F81" s="37">
        <v>459044019.863754</v>
      </c>
      <c r="G81" s="37">
        <v>35795120.1636569</v>
      </c>
      <c r="H81" s="25">
        <f>(B81-B72)/B72</f>
        <v>0.817431009904609</v>
      </c>
      <c r="I81" s="25"/>
      <c r="J81" s="25">
        <f t="shared" si="12"/>
        <v>918.551833552423</v>
      </c>
      <c r="K81" s="25"/>
      <c r="L81" s="25"/>
      <c r="M81" s="25"/>
      <c r="N81" s="25"/>
      <c r="O81" s="63"/>
      <c r="P81" s="50"/>
      <c r="Q81" s="45"/>
      <c r="R81" s="45"/>
      <c r="S81" s="45"/>
      <c r="T81" s="45"/>
      <c r="U81" s="45"/>
      <c r="V81" s="45"/>
      <c r="W81" s="45"/>
      <c r="X81" s="25"/>
      <c r="Y81" s="25"/>
      <c r="Z81" s="25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25"/>
      <c r="AL81" s="25"/>
      <c r="AM81" s="25"/>
      <c r="AN81" s="25"/>
      <c r="AO81" s="25"/>
      <c r="AP81" s="25"/>
      <c r="AQ81" s="25"/>
      <c r="AR81" s="25"/>
    </row>
    <row r="82" customFormat="1" spans="1:44">
      <c r="A82" s="18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63"/>
      <c r="P82" s="50"/>
      <c r="Q82" s="45"/>
      <c r="R82" s="45"/>
      <c r="S82" s="45"/>
      <c r="T82" s="45"/>
      <c r="U82" s="45"/>
      <c r="V82" s="45"/>
      <c r="W82" s="45"/>
      <c r="X82" s="25"/>
      <c r="Y82" s="25"/>
      <c r="Z82" s="25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25"/>
      <c r="AL82" s="25"/>
      <c r="AM82" s="25"/>
      <c r="AN82" s="25"/>
      <c r="AO82" s="25"/>
      <c r="AP82" s="25"/>
      <c r="AQ82" s="25"/>
      <c r="AR82" s="25"/>
    </row>
    <row r="83" customFormat="1" ht="32" spans="1:44">
      <c r="A83" s="19" t="s">
        <v>150</v>
      </c>
      <c r="B83" s="10" t="s">
        <v>124</v>
      </c>
      <c r="C83" s="10" t="s">
        <v>125</v>
      </c>
      <c r="D83" s="10" t="s">
        <v>126</v>
      </c>
      <c r="E83" s="10" t="s">
        <v>127</v>
      </c>
      <c r="F83" s="10" t="s">
        <v>128</v>
      </c>
      <c r="G83" s="10" t="s">
        <v>129</v>
      </c>
      <c r="H83" s="25"/>
      <c r="I83" s="25"/>
      <c r="J83" s="25"/>
      <c r="K83" s="25"/>
      <c r="L83" s="25"/>
      <c r="M83" s="25"/>
      <c r="N83" s="25"/>
      <c r="O83" s="63"/>
      <c r="P83" s="50"/>
      <c r="Q83" s="45"/>
      <c r="R83" s="45"/>
      <c r="S83" s="45"/>
      <c r="T83" s="45"/>
      <c r="U83" s="45"/>
      <c r="V83" s="45"/>
      <c r="W83" s="45"/>
      <c r="X83" s="25"/>
      <c r="Y83" s="25"/>
      <c r="Z83" s="25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25"/>
      <c r="AL83" s="25"/>
      <c r="AM83" s="25"/>
      <c r="AN83" s="25"/>
      <c r="AO83" s="25"/>
      <c r="AP83" s="25"/>
      <c r="AQ83" s="25"/>
      <c r="AR83" s="25"/>
    </row>
    <row r="84" spans="1:44">
      <c r="A84" s="19" t="s">
        <v>112</v>
      </c>
      <c r="B84" s="37">
        <v>157887796.840776</v>
      </c>
      <c r="C84" s="37">
        <v>29600974.4590587</v>
      </c>
      <c r="D84" s="37">
        <v>8661026.85118833</v>
      </c>
      <c r="E84" s="37">
        <v>103956831.520587</v>
      </c>
      <c r="F84" s="37">
        <v>507319.255706702</v>
      </c>
      <c r="G84" s="37">
        <v>15161598.7542398</v>
      </c>
      <c r="H84" s="21">
        <f>(B93-B84)/B84</f>
        <v>0.0150374555405464</v>
      </c>
      <c r="I84" s="25"/>
      <c r="J84" s="25">
        <f t="shared" si="12"/>
        <v>157.887796840776</v>
      </c>
      <c r="K84" s="25"/>
      <c r="L84" s="25"/>
      <c r="M84" s="25"/>
      <c r="N84" s="25"/>
      <c r="O84" s="63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</row>
    <row r="85" customFormat="1" spans="1:44">
      <c r="A85" s="19" t="s">
        <v>113</v>
      </c>
      <c r="B85" s="37">
        <v>158377898.247441</v>
      </c>
      <c r="C85" s="37">
        <v>29896353.5980123</v>
      </c>
      <c r="D85" s="37">
        <v>8672936.94998642</v>
      </c>
      <c r="E85" s="37">
        <v>103854727.041505</v>
      </c>
      <c r="F85" s="37">
        <v>859575.485276507</v>
      </c>
      <c r="G85" s="37">
        <v>15070387.2224872</v>
      </c>
      <c r="J85" s="25">
        <f t="shared" si="12"/>
        <v>158.377898247441</v>
      </c>
      <c r="N85" s="25"/>
      <c r="O85" s="63"/>
      <c r="P85" s="48"/>
      <c r="Q85" s="48"/>
      <c r="R85" s="48"/>
      <c r="S85" s="48"/>
      <c r="T85" s="48"/>
      <c r="U85" s="48"/>
      <c r="V85" s="48"/>
      <c r="W85" s="48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</row>
    <row r="86" spans="1:44">
      <c r="A86" s="19" t="s">
        <v>114</v>
      </c>
      <c r="B86" s="37">
        <v>158753129.837477</v>
      </c>
      <c r="C86" s="37">
        <v>30302410.8671118</v>
      </c>
      <c r="D86" s="37">
        <v>8686001.88204384</v>
      </c>
      <c r="E86" s="37">
        <v>103706683.790705</v>
      </c>
      <c r="F86" s="37">
        <v>1026334.87811373</v>
      </c>
      <c r="G86" s="37">
        <v>14961855.1971024</v>
      </c>
      <c r="J86" s="25">
        <f t="shared" si="12"/>
        <v>158.753129837477</v>
      </c>
      <c r="N86" s="25"/>
      <c r="O86" s="63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</row>
    <row r="87" spans="1:44">
      <c r="A87" s="19" t="s">
        <v>115</v>
      </c>
      <c r="B87" s="37">
        <v>159062009.077533</v>
      </c>
      <c r="C87" s="37">
        <v>30827802.8338899</v>
      </c>
      <c r="D87" s="37">
        <v>8702912.62064238</v>
      </c>
      <c r="E87" s="37">
        <v>103495066.687962</v>
      </c>
      <c r="F87" s="37">
        <v>1055184.64981438</v>
      </c>
      <c r="G87" s="37">
        <v>14847068.5581782</v>
      </c>
      <c r="J87" s="25">
        <f t="shared" si="12"/>
        <v>159.062009077533</v>
      </c>
      <c r="N87" s="25"/>
      <c r="O87" s="63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</row>
    <row r="88" customFormat="1" spans="1:44">
      <c r="A88" s="19" t="s">
        <v>116</v>
      </c>
      <c r="B88" s="37">
        <v>159324610.632833</v>
      </c>
      <c r="C88" s="37">
        <v>31237809.2884071</v>
      </c>
      <c r="D88" s="37">
        <v>8716398.00727215</v>
      </c>
      <c r="E88" s="37">
        <v>103318524.140691</v>
      </c>
      <c r="F88" s="37">
        <v>1102508.96751554</v>
      </c>
      <c r="G88" s="37">
        <v>14768455.2848091</v>
      </c>
      <c r="J88" s="25">
        <f t="shared" si="12"/>
        <v>159.324610632833</v>
      </c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</row>
    <row r="89" customFormat="1" spans="1:54">
      <c r="A89" s="19" t="s">
        <v>117</v>
      </c>
      <c r="B89" s="37">
        <v>159540968.367588</v>
      </c>
      <c r="C89" s="37">
        <v>31305415.6622855</v>
      </c>
      <c r="D89" s="37">
        <v>8718412.14408453</v>
      </c>
      <c r="E89" s="37">
        <v>103297937.216916</v>
      </c>
      <c r="F89" s="37">
        <v>1261443.91440296</v>
      </c>
      <c r="G89" s="37">
        <v>14754781.9887079</v>
      </c>
      <c r="J89" s="25">
        <f t="shared" si="12"/>
        <v>159.540968367588</v>
      </c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>
        <v>1</v>
      </c>
      <c r="AT89">
        <v>2</v>
      </c>
      <c r="AU89">
        <v>3</v>
      </c>
      <c r="AV89">
        <v>4</v>
      </c>
      <c r="AW89">
        <v>5</v>
      </c>
      <c r="AX89">
        <v>6</v>
      </c>
      <c r="AY89">
        <v>7</v>
      </c>
      <c r="AZ89">
        <v>8</v>
      </c>
      <c r="BA89">
        <v>9</v>
      </c>
      <c r="BB89">
        <v>10</v>
      </c>
    </row>
    <row r="90" customFormat="1" spans="1:54">
      <c r="A90" s="19" t="s">
        <v>118</v>
      </c>
      <c r="B90" s="37">
        <v>159739783.130149</v>
      </c>
      <c r="C90" s="37">
        <v>31509922.1062481</v>
      </c>
      <c r="D90" s="37">
        <v>8725151.65575919</v>
      </c>
      <c r="E90" s="37">
        <v>103211297.872979</v>
      </c>
      <c r="F90" s="37">
        <v>1340538.18663318</v>
      </c>
      <c r="G90" s="37">
        <v>14718769.6525857</v>
      </c>
      <c r="J90" s="25">
        <f t="shared" si="12"/>
        <v>159.739783130149</v>
      </c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64">
        <v>74.72270796</v>
      </c>
      <c r="AT90" s="64">
        <v>149.4454159</v>
      </c>
      <c r="AU90" s="64">
        <v>224.1681239</v>
      </c>
      <c r="AV90" s="64">
        <v>298.8908318</v>
      </c>
      <c r="AW90" s="64">
        <v>373.6135398</v>
      </c>
      <c r="AX90" s="64">
        <v>448.3362478</v>
      </c>
      <c r="AY90" s="64">
        <v>523.0589557</v>
      </c>
      <c r="AZ90" s="64">
        <v>597.7816637</v>
      </c>
      <c r="BA90" s="64">
        <v>672.5043716</v>
      </c>
      <c r="BB90" s="64">
        <v>747.2270796</v>
      </c>
    </row>
    <row r="91" customFormat="1" spans="1:54">
      <c r="A91" s="19" t="s">
        <v>119</v>
      </c>
      <c r="B91" s="37">
        <v>159925820.120439</v>
      </c>
      <c r="C91" s="37">
        <v>31632306.3323735</v>
      </c>
      <c r="D91" s="37">
        <v>8729442.56929647</v>
      </c>
      <c r="E91" s="37">
        <v>103163160.088592</v>
      </c>
      <c r="F91" s="37">
        <v>1444327.39464349</v>
      </c>
      <c r="G91" s="37">
        <v>14697183.8717996</v>
      </c>
      <c r="J91" s="25">
        <f t="shared" si="12"/>
        <v>159.925820120439</v>
      </c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49">
        <v>0.925593682</v>
      </c>
      <c r="AT91" s="49">
        <v>0.758951413</v>
      </c>
      <c r="AU91" s="49">
        <v>0.773691986</v>
      </c>
      <c r="AV91" s="49">
        <v>0.764399237</v>
      </c>
      <c r="AW91" s="49">
        <v>0.700552103</v>
      </c>
      <c r="AX91" s="49">
        <v>0.731466153</v>
      </c>
      <c r="AY91" s="49">
        <v>0.671168072</v>
      </c>
      <c r="AZ91" s="49">
        <v>0.742300033</v>
      </c>
      <c r="BA91" s="49">
        <v>0.809258536</v>
      </c>
      <c r="BB91" s="49">
        <v>0.818166059</v>
      </c>
    </row>
    <row r="92" customFormat="1" spans="1:54">
      <c r="A92" s="19" t="s">
        <v>120</v>
      </c>
      <c r="B92" s="37">
        <v>160106080.370528</v>
      </c>
      <c r="C92" s="37">
        <v>31854333.5617183</v>
      </c>
      <c r="D92" s="37">
        <v>8736338.59626473</v>
      </c>
      <c r="E92" s="37">
        <v>103061384.394945</v>
      </c>
      <c r="F92" s="37">
        <v>1507707.63747134</v>
      </c>
      <c r="G92" s="37">
        <v>14661558.4545353</v>
      </c>
      <c r="J92" s="25">
        <f t="shared" si="12"/>
        <v>160.106080370528</v>
      </c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49">
        <v>0</v>
      </c>
      <c r="AT92" s="49">
        <v>0</v>
      </c>
      <c r="AU92" s="49">
        <v>0</v>
      </c>
      <c r="AV92" s="49">
        <v>0</v>
      </c>
      <c r="AW92" s="49">
        <v>0</v>
      </c>
      <c r="AX92" s="49">
        <v>0</v>
      </c>
      <c r="AY92" s="49">
        <v>0</v>
      </c>
      <c r="AZ92" s="49">
        <v>0</v>
      </c>
      <c r="BA92" s="49">
        <v>0</v>
      </c>
      <c r="BB92" s="49">
        <v>0</v>
      </c>
    </row>
    <row r="93" customFormat="1" spans="1:54">
      <c r="A93" s="19" t="s">
        <v>121</v>
      </c>
      <c r="B93" s="37">
        <v>160262027.566164</v>
      </c>
      <c r="C93" s="37">
        <v>31973711.0184361</v>
      </c>
      <c r="D93" s="37">
        <v>8740574.53349433</v>
      </c>
      <c r="E93" s="37">
        <v>103010697.289151</v>
      </c>
      <c r="F93" s="37">
        <v>1589362.24026166</v>
      </c>
      <c r="G93" s="37">
        <v>14642236.6758774</v>
      </c>
      <c r="H93" t="s">
        <v>151</v>
      </c>
      <c r="J93" s="25">
        <f t="shared" si="12"/>
        <v>160.262027566164</v>
      </c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49">
        <v>0</v>
      </c>
      <c r="AT93" s="49">
        <v>0</v>
      </c>
      <c r="AU93" s="49">
        <v>0</v>
      </c>
      <c r="AV93" s="49">
        <v>0</v>
      </c>
      <c r="AW93" s="49">
        <v>0</v>
      </c>
      <c r="AX93" s="49">
        <v>0</v>
      </c>
      <c r="AY93" s="49">
        <v>0</v>
      </c>
      <c r="AZ93" s="49">
        <v>0</v>
      </c>
      <c r="BA93" s="49">
        <v>0</v>
      </c>
      <c r="BB93" s="49">
        <v>0</v>
      </c>
    </row>
    <row r="94" customFormat="1" spans="1:44">
      <c r="A94" s="1"/>
      <c r="B94" s="37"/>
      <c r="C94" s="37"/>
      <c r="D94" s="37"/>
      <c r="E94" s="37"/>
      <c r="F94" s="37"/>
      <c r="G94" s="37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</row>
    <row r="95" customFormat="1" spans="1:44">
      <c r="A95" s="15" t="s">
        <v>152</v>
      </c>
      <c r="C95">
        <f>B93/1000000</f>
        <v>160.262027566164</v>
      </c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</row>
    <row r="96" customFormat="1" spans="1:44">
      <c r="A96" s="15" t="s">
        <v>153</v>
      </c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</row>
    <row r="97" customFormat="1" spans="1:44">
      <c r="A97" s="1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</row>
    <row r="98" customFormat="1" spans="1:44">
      <c r="A98" s="16" t="s">
        <v>109</v>
      </c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</row>
    <row r="99" customFormat="1" spans="1:44">
      <c r="A99" s="16" t="s">
        <v>153</v>
      </c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</row>
    <row r="100" customFormat="1" spans="2:44">
      <c r="B100" s="34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</row>
    <row r="101" customFormat="1" spans="2:44">
      <c r="B101" s="34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</row>
    <row r="102" customFormat="1" spans="2:44">
      <c r="B102" s="34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</row>
    <row r="103" customFormat="1" spans="2:44">
      <c r="B103" s="34"/>
      <c r="N103" s="25"/>
      <c r="O103" s="63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63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</row>
    <row r="104" customFormat="1" spans="2:44">
      <c r="B104" s="34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</row>
    <row r="105" customFormat="1" spans="2:44">
      <c r="B105" s="34"/>
      <c r="N105" s="25"/>
      <c r="O105" s="63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63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</row>
    <row r="106" customFormat="1" spans="2:44">
      <c r="B106" s="34"/>
      <c r="N106" s="25"/>
      <c r="O106" s="63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63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</row>
    <row r="107" customFormat="1" spans="2:44">
      <c r="B107" s="34"/>
      <c r="N107" s="25"/>
      <c r="O107" s="63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63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</row>
    <row r="108" customFormat="1" spans="2:44">
      <c r="B108" s="34"/>
      <c r="N108" s="25"/>
      <c r="O108" s="63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63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</row>
    <row r="109" customFormat="1" spans="2:44">
      <c r="B109" s="34"/>
      <c r="N109" s="25"/>
      <c r="O109" s="63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63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</row>
    <row r="110" customFormat="1" spans="2:44">
      <c r="B110" s="34"/>
      <c r="N110" s="25"/>
      <c r="O110" s="63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63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</row>
    <row r="111" customFormat="1" spans="2:44">
      <c r="B111" s="34"/>
      <c r="N111" s="25"/>
      <c r="O111" s="63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63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</row>
    <row r="112" customFormat="1" spans="2:44">
      <c r="B112" s="34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</row>
    <row r="113" customFormat="1" spans="2:44">
      <c r="B113" s="34"/>
      <c r="N113" s="25"/>
      <c r="O113" s="63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63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</row>
    <row r="114" customFormat="1" spans="2:44">
      <c r="B114" s="34"/>
      <c r="N114" s="25"/>
      <c r="O114" s="63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63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</row>
    <row r="115" customFormat="1" spans="2:44">
      <c r="B115" s="34"/>
      <c r="N115" s="25"/>
      <c r="O115" s="63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63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</row>
    <row r="116" customFormat="1" spans="2:44">
      <c r="B116" s="34"/>
      <c r="N116" s="25"/>
      <c r="O116" s="63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63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</row>
    <row r="117" customFormat="1" spans="2:44">
      <c r="B117" s="34"/>
      <c r="N117" s="25"/>
      <c r="O117" s="63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63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</row>
    <row r="118" customFormat="1" spans="2:44">
      <c r="B118" s="34"/>
      <c r="N118" s="25"/>
      <c r="O118" s="63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63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</row>
    <row r="119" customFormat="1" spans="2:44">
      <c r="B119" s="34"/>
      <c r="N119" s="25"/>
      <c r="O119" s="63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63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</row>
    <row r="120" customFormat="1" spans="2:44">
      <c r="B120" s="34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</row>
    <row r="121" customFormat="1" spans="2:44">
      <c r="B121" s="34"/>
      <c r="I121" s="25"/>
      <c r="J121" s="25"/>
      <c r="K121" s="25"/>
      <c r="L121" s="25"/>
      <c r="M121" s="25"/>
      <c r="N121" s="25"/>
      <c r="O121" s="63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63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</row>
    <row r="122" customFormat="1" spans="2:44">
      <c r="B122" s="34"/>
      <c r="I122" s="25"/>
      <c r="J122" s="25"/>
      <c r="K122" s="25"/>
      <c r="L122" s="25"/>
      <c r="M122" s="25"/>
      <c r="N122" s="25"/>
      <c r="O122" s="63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63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</row>
    <row r="123" customFormat="1" spans="2:41">
      <c r="B123" s="34"/>
      <c r="I123" s="25"/>
      <c r="J123" s="25"/>
      <c r="K123" s="25"/>
      <c r="L123" s="25"/>
      <c r="M123" s="25"/>
      <c r="N123" s="25"/>
      <c r="O123" s="63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63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</row>
    <row r="124" customFormat="1" spans="2:41">
      <c r="B124" s="34"/>
      <c r="I124" s="25"/>
      <c r="J124" s="25"/>
      <c r="K124" s="25"/>
      <c r="L124" s="25"/>
      <c r="M124" s="25"/>
      <c r="N124" s="25"/>
      <c r="O124" s="63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63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</row>
    <row r="125" customFormat="1" spans="2:41">
      <c r="B125" s="34"/>
      <c r="I125" s="25"/>
      <c r="J125" s="25"/>
      <c r="K125" s="25"/>
      <c r="L125" s="25"/>
      <c r="M125" s="25"/>
      <c r="N125" s="25"/>
      <c r="O125" s="63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63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</row>
    <row r="126" customFormat="1" spans="2:41">
      <c r="B126" s="34"/>
      <c r="I126" s="25"/>
      <c r="J126" s="25"/>
      <c r="K126" s="25"/>
      <c r="L126" s="25"/>
      <c r="M126" s="25"/>
      <c r="N126" s="25"/>
      <c r="O126" s="63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63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</row>
    <row r="127" customFormat="1" spans="2:41">
      <c r="B127" s="34"/>
      <c r="I127" s="25"/>
      <c r="J127" s="25"/>
      <c r="K127" s="25"/>
      <c r="L127" s="25"/>
      <c r="M127" s="25"/>
      <c r="N127" s="25"/>
      <c r="O127" s="63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63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</row>
    <row r="128" customFormat="1" spans="2:41">
      <c r="B128" s="34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</row>
    <row r="129" customFormat="1" spans="2:41">
      <c r="B129" s="34"/>
      <c r="I129" s="25"/>
      <c r="J129" s="25"/>
      <c r="K129" s="25"/>
      <c r="L129" s="25"/>
      <c r="M129" s="25"/>
      <c r="N129" s="25"/>
      <c r="O129" s="63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</row>
    <row r="130" customFormat="1" spans="2:41">
      <c r="B130" s="34"/>
      <c r="I130" s="25"/>
      <c r="J130" s="25"/>
      <c r="K130" s="25"/>
      <c r="L130" s="25"/>
      <c r="M130" s="25"/>
      <c r="N130" s="25"/>
      <c r="O130" s="63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</row>
    <row r="131" customFormat="1" spans="2:41">
      <c r="B131" s="34"/>
      <c r="I131" s="25"/>
      <c r="J131" s="25"/>
      <c r="K131" s="25"/>
      <c r="L131" s="25"/>
      <c r="M131" s="25"/>
      <c r="N131" s="25"/>
      <c r="O131" s="63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</row>
    <row r="132" customFormat="1" spans="2:41">
      <c r="B132" s="34"/>
      <c r="I132" s="25"/>
      <c r="J132" s="25"/>
      <c r="K132" s="25"/>
      <c r="L132" s="25"/>
      <c r="M132" s="25"/>
      <c r="N132" s="25"/>
      <c r="O132" s="63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</row>
    <row r="133" customFormat="1" spans="2:41">
      <c r="B133" s="34"/>
      <c r="I133" s="25"/>
      <c r="J133" s="25"/>
      <c r="K133" s="25"/>
      <c r="L133" s="25"/>
      <c r="M133" s="25"/>
      <c r="N133" s="25"/>
      <c r="O133" s="63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</row>
    <row r="134" customFormat="1" spans="2:41">
      <c r="B134" s="34"/>
      <c r="I134" s="25"/>
      <c r="J134" s="25"/>
      <c r="K134" s="25"/>
      <c r="L134" s="25"/>
      <c r="M134" s="25"/>
      <c r="N134" s="25"/>
      <c r="O134" s="63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</row>
    <row r="135" spans="9:41">
      <c r="I135" s="25"/>
      <c r="J135" s="25"/>
      <c r="K135" s="25"/>
      <c r="L135" s="25"/>
      <c r="M135" s="25"/>
      <c r="N135" s="25"/>
      <c r="O135" s="63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</row>
    <row r="136" spans="9:41">
      <c r="I136" s="25"/>
      <c r="J136" s="25"/>
      <c r="K136" s="25"/>
      <c r="L136" s="25"/>
      <c r="M136" s="25"/>
      <c r="N136" s="25"/>
      <c r="O136" s="63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</row>
    <row r="137" spans="9:41">
      <c r="I137" s="25"/>
      <c r="J137" s="25"/>
      <c r="K137" s="25"/>
      <c r="L137" s="25"/>
      <c r="M137" s="25"/>
      <c r="N137" s="25"/>
      <c r="O137" s="63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</row>
    <row r="138" spans="9:41">
      <c r="I138" s="25"/>
      <c r="J138" s="25"/>
      <c r="K138" s="25"/>
      <c r="L138" s="25"/>
      <c r="M138" s="25"/>
      <c r="N138" s="25"/>
      <c r="O138" s="63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</row>
    <row r="139" spans="9:41">
      <c r="I139" s="25"/>
      <c r="J139" s="25"/>
      <c r="K139" s="25"/>
      <c r="L139" s="25"/>
      <c r="M139" s="25"/>
      <c r="N139" s="25"/>
      <c r="O139" s="63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</row>
    <row r="140" spans="9:41">
      <c r="I140" s="25"/>
      <c r="J140" s="25"/>
      <c r="K140" s="25"/>
      <c r="L140" s="25"/>
      <c r="M140" s="25"/>
      <c r="N140" s="25"/>
      <c r="O140" s="63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</row>
    <row r="141" spans="9:41">
      <c r="I141" s="25"/>
      <c r="J141" s="25"/>
      <c r="K141" s="25"/>
      <c r="L141" s="25"/>
      <c r="M141" s="25"/>
      <c r="N141" s="25"/>
      <c r="O141" s="63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</row>
    <row r="142" spans="9:41">
      <c r="I142" s="25"/>
      <c r="J142" s="25"/>
      <c r="K142" s="25"/>
      <c r="L142" s="25"/>
      <c r="M142" s="25"/>
      <c r="N142" s="25"/>
      <c r="O142" s="63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</row>
    <row r="143" spans="9:41">
      <c r="I143" s="25"/>
      <c r="J143" s="25"/>
      <c r="K143" s="25"/>
      <c r="L143" s="25"/>
      <c r="M143" s="25"/>
      <c r="N143" s="25"/>
      <c r="O143" s="63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</row>
  </sheetData>
  <pageMargins left="0.75" right="0.75" top="1" bottom="1" header="0.5" footer="0.5"/>
  <headerFooter/>
  <ignoredErrors>
    <ignoredError sqref="F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79"/>
  <sheetViews>
    <sheetView zoomScale="120" zoomScaleNormal="120" workbookViewId="0">
      <selection activeCell="E12" sqref="E12"/>
    </sheetView>
  </sheetViews>
  <sheetFormatPr defaultColWidth="9.23076923076923" defaultRowHeight="16.8"/>
  <cols>
    <col min="1" max="1" width="23.4230769230769" style="1" customWidth="1"/>
    <col min="2" max="2" width="13.8461538461538"/>
    <col min="3" max="3" width="19.5384615384615" customWidth="1"/>
    <col min="4" max="5" width="13.8461538461538"/>
    <col min="7" max="10" width="12.9230769230769"/>
    <col min="13" max="13" width="23.7115384615385" customWidth="1"/>
    <col min="14" max="15" width="13.8461538461538"/>
    <col min="16" max="22" width="12.9230769230769"/>
    <col min="27" max="35" width="12.9230769230769"/>
  </cols>
  <sheetData>
    <row r="1" customFormat="1" ht="16" customHeight="1" spans="1:29">
      <c r="A1" s="2"/>
      <c r="B1" s="3" t="s">
        <v>154</v>
      </c>
      <c r="C1" s="3" t="s">
        <v>155</v>
      </c>
      <c r="D1" s="3" t="s">
        <v>156</v>
      </c>
      <c r="E1" s="3" t="s">
        <v>157</v>
      </c>
      <c r="F1" s="9"/>
      <c r="I1" s="25"/>
      <c r="J1" s="25"/>
      <c r="K1" s="25"/>
      <c r="L1" s="25"/>
      <c r="M1" s="25"/>
      <c r="N1" s="26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</row>
    <row r="2" customFormat="1" spans="1:29">
      <c r="A2" s="4" t="s">
        <v>86</v>
      </c>
      <c r="B2" s="5">
        <v>8518.38403273139</v>
      </c>
      <c r="C2" s="5" t="s">
        <v>72</v>
      </c>
      <c r="D2" s="5" t="s">
        <v>72</v>
      </c>
      <c r="E2" s="5" t="s">
        <v>72</v>
      </c>
      <c r="F2" s="9"/>
      <c r="G2" s="20"/>
      <c r="H2" s="20"/>
      <c r="I2" s="26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</row>
    <row r="3" customFormat="1" spans="1:29">
      <c r="A3" s="4" t="s">
        <v>150</v>
      </c>
      <c r="B3" s="5">
        <v>5369.86441295308</v>
      </c>
      <c r="C3" s="5" t="s">
        <v>158</v>
      </c>
      <c r="D3" s="5">
        <v>0</v>
      </c>
      <c r="E3" s="5">
        <v>0</v>
      </c>
      <c r="G3" s="21">
        <f>(B2-B3)/B2</f>
        <v>0.369614660207888</v>
      </c>
      <c r="H3" s="22"/>
      <c r="I3" s="27"/>
      <c r="J3" s="27"/>
      <c r="K3" s="25"/>
      <c r="L3" s="25"/>
      <c r="M3" s="28"/>
      <c r="N3" s="29"/>
      <c r="O3" s="27"/>
      <c r="P3" s="27"/>
      <c r="Q3" s="27"/>
      <c r="R3" s="27"/>
      <c r="S3" s="27"/>
      <c r="T3" s="25"/>
      <c r="U3" s="25"/>
      <c r="V3" s="25"/>
      <c r="W3" s="25"/>
      <c r="X3" s="25"/>
      <c r="Y3" s="25"/>
      <c r="Z3" s="25"/>
      <c r="AA3" s="25"/>
      <c r="AB3" s="25"/>
      <c r="AC3" s="25"/>
    </row>
    <row r="4" customFormat="1" spans="1:29">
      <c r="A4" s="4" t="s">
        <v>159</v>
      </c>
      <c r="B4" s="5">
        <v>4989.92294312198</v>
      </c>
      <c r="C4" s="5">
        <v>0.927635881155134</v>
      </c>
      <c r="D4" s="5">
        <v>0.351029033356947</v>
      </c>
      <c r="E4" s="5">
        <v>0.0990702873653785</v>
      </c>
      <c r="F4" s="9"/>
      <c r="G4" s="22"/>
      <c r="H4" s="21">
        <f>(B3-B4)/B3</f>
        <v>0.0707543879347517</v>
      </c>
      <c r="I4" s="27"/>
      <c r="J4" s="27"/>
      <c r="K4" s="25"/>
      <c r="L4" s="25"/>
      <c r="M4" s="30"/>
      <c r="N4" s="29"/>
      <c r="O4" s="27"/>
      <c r="P4" s="27"/>
      <c r="Q4" s="27"/>
      <c r="R4" s="27"/>
      <c r="S4" s="27"/>
      <c r="T4" s="25"/>
      <c r="U4" s="25"/>
      <c r="V4" s="25"/>
      <c r="W4" s="25"/>
      <c r="X4" s="25"/>
      <c r="Y4" s="25"/>
      <c r="Z4" s="25"/>
      <c r="AA4" s="25"/>
      <c r="AB4" s="25"/>
      <c r="AC4" s="25"/>
    </row>
    <row r="5" customFormat="1" spans="1:36">
      <c r="A5" s="4" t="s">
        <v>89</v>
      </c>
      <c r="B5" s="5">
        <v>4857.99898482314</v>
      </c>
      <c r="C5" s="5">
        <v>0.96766082387706</v>
      </c>
      <c r="D5" s="5">
        <v>0.00567045306441757</v>
      </c>
      <c r="E5" s="5">
        <v>0.000731262747378989</v>
      </c>
      <c r="F5" s="9"/>
      <c r="G5" s="21">
        <f>(B4-B5)/B4</f>
        <v>0.0264380752573909</v>
      </c>
      <c r="H5" s="22"/>
      <c r="I5" s="27"/>
      <c r="J5" s="27"/>
      <c r="K5" s="25"/>
      <c r="L5" s="25"/>
      <c r="M5" s="28"/>
      <c r="N5" s="29"/>
      <c r="O5" s="27"/>
      <c r="P5" s="27"/>
      <c r="Q5" s="27"/>
      <c r="R5" s="27"/>
      <c r="S5" s="27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</row>
    <row r="6" customFormat="1" spans="1:36">
      <c r="A6" s="2" t="s">
        <v>160</v>
      </c>
      <c r="B6" s="6"/>
      <c r="C6" s="7"/>
      <c r="D6" s="8"/>
      <c r="E6" s="8"/>
      <c r="G6" s="22"/>
      <c r="H6" s="23"/>
      <c r="I6" s="23"/>
      <c r="J6" s="23"/>
      <c r="K6" s="23"/>
      <c r="L6" s="25"/>
      <c r="M6" s="28"/>
      <c r="N6" s="29"/>
      <c r="O6" s="27"/>
      <c r="P6" s="27"/>
      <c r="Q6" s="27"/>
      <c r="R6" s="27"/>
      <c r="S6" s="27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</row>
    <row r="7" customFormat="1" spans="1:36">
      <c r="A7" s="2"/>
      <c r="B7" s="9"/>
      <c r="C7" s="9"/>
      <c r="D7" s="9"/>
      <c r="E7" s="9"/>
      <c r="H7" s="23"/>
      <c r="I7" s="23"/>
      <c r="J7" s="23"/>
      <c r="K7" s="23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</row>
    <row r="8" customFormat="1" spans="1:36">
      <c r="A8" s="10" t="s">
        <v>92</v>
      </c>
      <c r="B8" s="9"/>
      <c r="C8" s="9"/>
      <c r="D8" s="9"/>
      <c r="E8" s="9"/>
      <c r="H8" s="23"/>
      <c r="I8" s="23"/>
      <c r="J8" s="23"/>
      <c r="K8" s="23"/>
      <c r="M8" s="25"/>
      <c r="N8" s="25"/>
      <c r="O8" s="27"/>
      <c r="P8" s="27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</row>
    <row r="9" customFormat="1" spans="1:36">
      <c r="A9" s="2" t="s">
        <v>93</v>
      </c>
      <c r="B9" s="5">
        <v>5068.75505015152</v>
      </c>
      <c r="C9" s="5">
        <v>0.930331934940719</v>
      </c>
      <c r="D9" s="5">
        <v>0.344488424686524</v>
      </c>
      <c r="E9" s="5">
        <v>0.0768601402281888</v>
      </c>
      <c r="H9" s="23"/>
      <c r="I9" s="23"/>
      <c r="J9" s="23"/>
      <c r="K9" s="23"/>
      <c r="M9" s="25"/>
      <c r="N9" s="25"/>
      <c r="O9" s="29"/>
      <c r="P9" s="25"/>
      <c r="Q9" s="25"/>
      <c r="R9" s="25"/>
      <c r="S9" s="27"/>
      <c r="T9" s="27"/>
      <c r="U9" s="27"/>
      <c r="V9" s="27"/>
      <c r="W9" s="25"/>
      <c r="X9" s="25"/>
      <c r="Y9" s="25"/>
      <c r="Z9" s="29"/>
      <c r="AA9" s="27"/>
      <c r="AB9" s="27"/>
      <c r="AC9" s="27"/>
      <c r="AD9" s="27"/>
      <c r="AE9" s="27"/>
      <c r="AF9" s="27"/>
      <c r="AG9" s="27"/>
      <c r="AH9" s="27"/>
      <c r="AI9" s="27"/>
      <c r="AJ9" s="25"/>
    </row>
    <row r="10" customFormat="1" spans="1:36">
      <c r="A10" s="2" t="s">
        <v>94</v>
      </c>
      <c r="B10" s="5">
        <v>5141.44972313555</v>
      </c>
      <c r="C10" s="5">
        <v>0.93524082046464</v>
      </c>
      <c r="D10" s="5">
        <v>0.279902335583699</v>
      </c>
      <c r="E10" s="5">
        <v>0.0565169325192732</v>
      </c>
      <c r="M10" s="25"/>
      <c r="N10" s="25"/>
      <c r="O10" s="29"/>
      <c r="P10" s="25"/>
      <c r="Q10" s="25"/>
      <c r="R10" s="25"/>
      <c r="S10" s="27"/>
      <c r="T10" s="27"/>
      <c r="U10" s="27"/>
      <c r="V10" s="27"/>
      <c r="W10" s="25"/>
      <c r="X10" s="25"/>
      <c r="Y10" s="25"/>
      <c r="Z10" s="29"/>
      <c r="AA10" s="27"/>
      <c r="AB10" s="27"/>
      <c r="AC10" s="27"/>
      <c r="AD10" s="27"/>
      <c r="AE10" s="27"/>
      <c r="AF10" s="27"/>
      <c r="AG10" s="27"/>
      <c r="AH10" s="27"/>
      <c r="AI10" s="27"/>
      <c r="AJ10" s="25"/>
    </row>
    <row r="11" customFormat="1" spans="1:36">
      <c r="A11" s="2" t="s">
        <v>95</v>
      </c>
      <c r="B11" s="5">
        <v>5188.73501044598</v>
      </c>
      <c r="C11" s="5">
        <v>0.943348495920986</v>
      </c>
      <c r="D11" s="5">
        <v>0.232957665441218</v>
      </c>
      <c r="E11" s="5">
        <v>0.0440937426940771</v>
      </c>
      <c r="M11" s="25"/>
      <c r="N11" s="25"/>
      <c r="O11" s="29"/>
      <c r="P11" s="25"/>
      <c r="Q11" s="25"/>
      <c r="R11" s="25"/>
      <c r="S11" s="27"/>
      <c r="T11" s="27"/>
      <c r="U11" s="27"/>
      <c r="V11" s="27"/>
      <c r="W11" s="25"/>
      <c r="X11" s="25"/>
      <c r="Y11" s="25"/>
      <c r="Z11" s="29"/>
      <c r="AA11" s="27"/>
      <c r="AB11" s="27"/>
      <c r="AC11" s="27"/>
      <c r="AD11" s="27"/>
      <c r="AE11" s="27"/>
      <c r="AF11" s="27"/>
      <c r="AG11" s="27"/>
      <c r="AH11" s="27"/>
      <c r="AI11" s="27"/>
      <c r="AJ11" s="25"/>
    </row>
    <row r="12" customFormat="1" spans="1:36">
      <c r="A12" s="2" t="s">
        <v>96</v>
      </c>
      <c r="B12" s="5">
        <v>5227.33203044111</v>
      </c>
      <c r="C12" s="5">
        <v>0.955808242780547</v>
      </c>
      <c r="D12" s="5">
        <v>0.191582052474387</v>
      </c>
      <c r="E12" s="5">
        <v>0.0345674902814798</v>
      </c>
      <c r="M12" s="25"/>
      <c r="N12" s="25"/>
      <c r="O12" s="29"/>
      <c r="P12" s="25"/>
      <c r="Q12" s="25"/>
      <c r="R12" s="25"/>
      <c r="S12" s="27"/>
      <c r="T12" s="27"/>
      <c r="U12" s="27"/>
      <c r="V12" s="27"/>
      <c r="W12" s="25"/>
      <c r="X12" s="25"/>
      <c r="Y12" s="25"/>
      <c r="Z12" s="29"/>
      <c r="AA12" s="27"/>
      <c r="AB12" s="27"/>
      <c r="AC12" s="27"/>
      <c r="AD12" s="27"/>
      <c r="AE12" s="27"/>
      <c r="AF12" s="27"/>
      <c r="AG12" s="27"/>
      <c r="AH12" s="27"/>
      <c r="AI12" s="27"/>
      <c r="AJ12" s="25"/>
    </row>
    <row r="13" customFormat="1" spans="1:36">
      <c r="A13" s="2" t="s">
        <v>97</v>
      </c>
      <c r="B13" s="5">
        <v>5263.43315851427</v>
      </c>
      <c r="C13" s="5">
        <v>0.959940605971406</v>
      </c>
      <c r="D13" s="5">
        <v>0.14705936039281</v>
      </c>
      <c r="E13" s="5">
        <v>0.0249454699872306</v>
      </c>
      <c r="M13" s="25"/>
      <c r="N13" s="25"/>
      <c r="O13" s="29"/>
      <c r="P13" s="25"/>
      <c r="Q13" s="25"/>
      <c r="R13" s="25"/>
      <c r="S13" s="27"/>
      <c r="T13" s="27"/>
      <c r="U13" s="27"/>
      <c r="V13" s="27"/>
      <c r="W13" s="25"/>
      <c r="X13" s="25"/>
      <c r="Y13" s="25"/>
      <c r="Z13" s="29"/>
      <c r="AA13" s="27"/>
      <c r="AB13" s="27"/>
      <c r="AC13" s="27"/>
      <c r="AD13" s="27"/>
      <c r="AE13" s="27"/>
      <c r="AF13" s="27"/>
      <c r="AG13" s="27"/>
      <c r="AH13" s="27"/>
      <c r="AI13" s="27"/>
      <c r="AJ13" s="25"/>
    </row>
    <row r="14" customFormat="1" spans="1:36">
      <c r="A14" s="2" t="s">
        <v>98</v>
      </c>
      <c r="B14" s="5">
        <v>5299.20701234657</v>
      </c>
      <c r="C14" s="5">
        <v>0.953597962857908</v>
      </c>
      <c r="D14" s="5">
        <v>0.101404462009704</v>
      </c>
      <c r="E14" s="5">
        <v>0.0155952654559636</v>
      </c>
      <c r="M14" s="25"/>
      <c r="N14" s="25"/>
      <c r="O14" s="29"/>
      <c r="P14" s="25"/>
      <c r="Q14" s="25"/>
      <c r="R14" s="25"/>
      <c r="S14" s="27"/>
      <c r="T14" s="27"/>
      <c r="U14" s="27"/>
      <c r="V14" s="27"/>
      <c r="W14" s="25"/>
      <c r="X14" s="25"/>
      <c r="Y14" s="25"/>
      <c r="Z14" s="29"/>
      <c r="AA14" s="27"/>
      <c r="AB14" s="27"/>
      <c r="AC14" s="27"/>
      <c r="AD14" s="27"/>
      <c r="AE14" s="27"/>
      <c r="AF14" s="27"/>
      <c r="AG14" s="27"/>
      <c r="AH14" s="27"/>
      <c r="AI14" s="27"/>
      <c r="AJ14" s="25"/>
    </row>
    <row r="15" customFormat="1" spans="1:36">
      <c r="A15" s="2" t="s">
        <v>99</v>
      </c>
      <c r="B15" s="5">
        <v>5299.20701234657</v>
      </c>
      <c r="C15" s="5">
        <v>0.953597962857908</v>
      </c>
      <c r="D15" s="5">
        <v>0.101404462009704</v>
      </c>
      <c r="E15" s="5">
        <v>0.0155952654559636</v>
      </c>
      <c r="M15" s="25"/>
      <c r="N15" s="25"/>
      <c r="O15" s="29"/>
      <c r="P15" s="25"/>
      <c r="Q15" s="25"/>
      <c r="R15" s="25"/>
      <c r="S15" s="27"/>
      <c r="T15" s="27"/>
      <c r="U15" s="27"/>
      <c r="V15" s="27"/>
      <c r="W15" s="25"/>
      <c r="X15" s="25"/>
      <c r="Y15" s="25"/>
      <c r="Z15" s="29"/>
      <c r="AA15" s="27"/>
      <c r="AB15" s="27"/>
      <c r="AC15" s="27"/>
      <c r="AD15" s="27"/>
      <c r="AE15" s="27"/>
      <c r="AF15" s="27"/>
      <c r="AG15" s="27"/>
      <c r="AH15" s="27"/>
      <c r="AI15" s="27"/>
      <c r="AJ15" s="25"/>
    </row>
    <row r="16" customFormat="1" spans="1:36">
      <c r="A16" s="2" t="s">
        <v>100</v>
      </c>
      <c r="B16" s="5">
        <v>5344.62633663882</v>
      </c>
      <c r="C16" s="5">
        <v>0.908590031565602</v>
      </c>
      <c r="D16" s="5">
        <v>0.0381472040775331</v>
      </c>
      <c r="E16" s="5">
        <v>0.0045865372596425</v>
      </c>
      <c r="M16" s="25"/>
      <c r="N16" s="25"/>
      <c r="O16" s="29"/>
      <c r="P16" s="25"/>
      <c r="Q16" s="25"/>
      <c r="R16" s="25"/>
      <c r="S16" s="27"/>
      <c r="T16" s="27"/>
      <c r="U16" s="27"/>
      <c r="V16" s="27"/>
      <c r="W16" s="25"/>
      <c r="X16" s="25"/>
      <c r="Y16" s="25"/>
      <c r="Z16" s="29"/>
      <c r="AA16" s="27"/>
      <c r="AB16" s="27"/>
      <c r="AC16" s="27"/>
      <c r="AD16" s="27"/>
      <c r="AE16" s="27"/>
      <c r="AF16" s="27"/>
      <c r="AG16" s="27"/>
      <c r="AH16" s="27"/>
      <c r="AI16" s="27"/>
      <c r="AJ16" s="25"/>
    </row>
    <row r="17" customFormat="1" spans="1:36">
      <c r="A17" s="11" t="s">
        <v>161</v>
      </c>
      <c r="B17" s="5">
        <v>5369.68074918764</v>
      </c>
      <c r="C17" s="5">
        <v>0.8966358272202</v>
      </c>
      <c r="D17" s="5">
        <v>0.00106097581336994</v>
      </c>
      <c r="E17" s="5">
        <v>0.000122163253497501</v>
      </c>
      <c r="M17" s="25"/>
      <c r="N17" s="25"/>
      <c r="O17" s="29"/>
      <c r="P17" s="25"/>
      <c r="Q17" s="25"/>
      <c r="R17" s="25"/>
      <c r="S17" s="27"/>
      <c r="T17" s="27"/>
      <c r="U17" s="27"/>
      <c r="V17" s="27"/>
      <c r="W17" s="25"/>
      <c r="X17" s="25"/>
      <c r="Y17" s="25"/>
      <c r="Z17" s="29"/>
      <c r="AA17" s="27"/>
      <c r="AB17" s="27"/>
      <c r="AC17" s="27"/>
      <c r="AD17" s="27"/>
      <c r="AE17" s="27"/>
      <c r="AF17" s="27"/>
      <c r="AG17" s="27"/>
      <c r="AH17" s="27"/>
      <c r="AI17" s="27"/>
      <c r="AJ17" s="25"/>
    </row>
    <row r="18" customFormat="1" spans="1:36">
      <c r="A18" s="11" t="s">
        <v>102</v>
      </c>
      <c r="B18" s="5">
        <v>5369.86441295308</v>
      </c>
      <c r="C18" s="5" t="s">
        <v>158</v>
      </c>
      <c r="D18" s="5">
        <v>0</v>
      </c>
      <c r="E18" s="5">
        <v>0</v>
      </c>
      <c r="M18" s="25"/>
      <c r="N18" s="25"/>
      <c r="O18" s="29"/>
      <c r="P18" s="25"/>
      <c r="Q18" s="25"/>
      <c r="R18" s="25"/>
      <c r="S18" s="27"/>
      <c r="T18" s="27"/>
      <c r="U18" s="27"/>
      <c r="V18" s="27"/>
      <c r="W18" s="25"/>
      <c r="X18" s="25"/>
      <c r="Y18" s="25"/>
      <c r="Z18" s="29"/>
      <c r="AA18" s="27"/>
      <c r="AB18" s="27"/>
      <c r="AC18" s="27"/>
      <c r="AD18" s="27"/>
      <c r="AE18" s="27"/>
      <c r="AF18" s="27"/>
      <c r="AG18" s="27"/>
      <c r="AH18" s="27"/>
      <c r="AI18" s="27"/>
      <c r="AJ18" s="25"/>
    </row>
    <row r="19" customFormat="1" spans="1:36">
      <c r="A19" s="11" t="s">
        <v>104</v>
      </c>
      <c r="B19" s="5">
        <v>5369.92930058469</v>
      </c>
      <c r="C19" s="5" t="s">
        <v>158</v>
      </c>
      <c r="D19" s="5">
        <v>0</v>
      </c>
      <c r="E19" s="5">
        <v>0</v>
      </c>
      <c r="M19" s="25"/>
      <c r="N19" s="25"/>
      <c r="O19" s="29"/>
      <c r="P19" s="27"/>
      <c r="Q19" s="27"/>
      <c r="R19" s="27"/>
      <c r="S19" s="27"/>
      <c r="T19" s="27"/>
      <c r="U19" s="27"/>
      <c r="V19" s="27"/>
      <c r="W19" s="25"/>
      <c r="X19" s="25"/>
      <c r="Y19" s="25"/>
      <c r="Z19" s="29"/>
      <c r="AA19" s="27"/>
      <c r="AB19" s="27"/>
      <c r="AC19" s="27"/>
      <c r="AD19" s="27"/>
      <c r="AE19" s="27"/>
      <c r="AF19" s="27"/>
      <c r="AG19" s="27"/>
      <c r="AH19" s="27"/>
      <c r="AI19" s="27"/>
      <c r="AJ19" s="25"/>
    </row>
    <row r="20" customFormat="1" spans="1:36">
      <c r="A20" s="2"/>
      <c r="B20" s="9"/>
      <c r="C20" s="9"/>
      <c r="D20" s="9"/>
      <c r="E20" s="9"/>
      <c r="M20" s="25"/>
      <c r="N20" s="25"/>
      <c r="O20" s="27"/>
      <c r="P20" s="27"/>
      <c r="Q20" s="27"/>
      <c r="R20" s="27"/>
      <c r="S20" s="27"/>
      <c r="T20" s="27"/>
      <c r="U20" s="27"/>
      <c r="V20" s="27"/>
      <c r="W20" s="25"/>
      <c r="X20" s="25"/>
      <c r="Y20" s="25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5"/>
    </row>
    <row r="21" customFormat="1" spans="1:36">
      <c r="A21" s="12" t="s">
        <v>148</v>
      </c>
      <c r="B21" s="12"/>
      <c r="C21" s="9"/>
      <c r="D21" s="9"/>
      <c r="E21" s="9"/>
      <c r="M21" s="25"/>
      <c r="N21" s="25"/>
      <c r="O21" s="27"/>
      <c r="P21" s="27"/>
      <c r="Q21" s="27"/>
      <c r="R21" s="27"/>
      <c r="S21" s="27"/>
      <c r="T21" s="27"/>
      <c r="U21" s="27"/>
      <c r="V21" s="27"/>
      <c r="W21" s="25"/>
      <c r="X21" s="25"/>
      <c r="Y21" s="25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5"/>
    </row>
    <row r="22" customFormat="1" spans="1:36">
      <c r="A22" s="12" t="s">
        <v>162</v>
      </c>
      <c r="B22" s="12"/>
      <c r="C22" s="9"/>
      <c r="D22" s="9"/>
      <c r="E22" s="9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</row>
    <row r="23" customFormat="1" spans="1:36">
      <c r="A23" s="2"/>
      <c r="B23" s="9"/>
      <c r="C23" s="9"/>
      <c r="D23" s="9"/>
      <c r="E23" s="9"/>
      <c r="M23" s="25"/>
      <c r="N23" s="25"/>
      <c r="O23" s="31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</row>
    <row r="24" customFormat="1" spans="1:36">
      <c r="A24" s="13" t="s">
        <v>106</v>
      </c>
      <c r="B24" s="3" t="s">
        <v>154</v>
      </c>
      <c r="C24" s="3" t="s">
        <v>155</v>
      </c>
      <c r="D24" s="3" t="s">
        <v>156</v>
      </c>
      <c r="E24" s="3" t="s">
        <v>157</v>
      </c>
      <c r="M24" s="25"/>
      <c r="N24" s="25"/>
      <c r="O24" s="27"/>
      <c r="P24" s="27"/>
      <c r="Q24" s="27"/>
      <c r="R24" s="27"/>
      <c r="S24" s="27"/>
      <c r="T24" s="27"/>
      <c r="U24" s="27"/>
      <c r="V24" s="27"/>
      <c r="W24" s="25"/>
      <c r="X24" s="25"/>
      <c r="Y24" s="25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5"/>
    </row>
    <row r="25" customFormat="1" spans="1:36">
      <c r="A25" s="14" t="s">
        <v>107</v>
      </c>
      <c r="B25" s="5">
        <v>5369.86441295308</v>
      </c>
      <c r="C25" s="5" t="s">
        <v>158</v>
      </c>
      <c r="D25" s="5">
        <v>0</v>
      </c>
      <c r="E25" s="5">
        <v>0</v>
      </c>
      <c r="M25" s="25"/>
      <c r="N25" s="25"/>
      <c r="O25" s="27"/>
      <c r="P25" s="27"/>
      <c r="Q25" s="27"/>
      <c r="R25" s="27"/>
      <c r="S25" s="27"/>
      <c r="T25" s="27"/>
      <c r="U25" s="27"/>
      <c r="V25" s="27"/>
      <c r="W25" s="25"/>
      <c r="X25" s="25"/>
      <c r="Y25" s="25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5"/>
    </row>
    <row r="26" customFormat="1" spans="1:36">
      <c r="A26" s="14">
        <v>200</v>
      </c>
      <c r="B26" s="5">
        <v>5223.70155285569</v>
      </c>
      <c r="C26" s="5">
        <v>0.87500185054141</v>
      </c>
      <c r="D26" s="5">
        <v>0.0301297527981404</v>
      </c>
      <c r="E26" s="5">
        <v>0.00352877660942818</v>
      </c>
      <c r="G26" t="s">
        <v>163</v>
      </c>
      <c r="M26" s="25"/>
      <c r="N26" s="25"/>
      <c r="O26" s="27"/>
      <c r="P26" s="27"/>
      <c r="Q26" s="27"/>
      <c r="R26" s="27"/>
      <c r="S26" s="27"/>
      <c r="T26" s="27"/>
      <c r="U26" s="27"/>
      <c r="V26" s="27"/>
      <c r="W26" s="25"/>
      <c r="X26" s="25"/>
      <c r="Y26" s="25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5"/>
    </row>
    <row r="27" customFormat="1" spans="1:36">
      <c r="A27" s="13">
        <v>300</v>
      </c>
      <c r="B27" s="5">
        <v>5163.74026028523</v>
      </c>
      <c r="C27" s="5">
        <v>0.867681026747545</v>
      </c>
      <c r="D27" s="5">
        <v>0.0910784550801895</v>
      </c>
      <c r="E27" s="5">
        <v>0.0113248592257944</v>
      </c>
      <c r="M27" s="25"/>
      <c r="N27" s="25"/>
      <c r="O27" s="27"/>
      <c r="P27" s="27"/>
      <c r="Q27" s="27"/>
      <c r="R27" s="27"/>
      <c r="S27" s="27"/>
      <c r="T27" s="27"/>
      <c r="U27" s="27"/>
      <c r="V27" s="27"/>
      <c r="W27" s="25"/>
      <c r="X27" s="25"/>
      <c r="Y27" s="25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5"/>
    </row>
    <row r="28" customFormat="1" spans="1:36">
      <c r="A28" s="14">
        <v>400</v>
      </c>
      <c r="B28" s="5">
        <v>5030.21514770758</v>
      </c>
      <c r="C28" s="5">
        <v>0.932407783806275</v>
      </c>
      <c r="D28" s="5">
        <v>0.301220211642954</v>
      </c>
      <c r="E28" s="5">
        <v>0.0503841060994478</v>
      </c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</row>
    <row r="29" customFormat="1" spans="1:36">
      <c r="A29" s="13">
        <v>500</v>
      </c>
      <c r="B29" s="5">
        <v>4324.04585459856</v>
      </c>
      <c r="C29" s="5">
        <v>0.972446668808565</v>
      </c>
      <c r="D29" s="5">
        <v>0.64035046055606</v>
      </c>
      <c r="E29" s="5">
        <v>0.265627654774265</v>
      </c>
      <c r="M29" s="25"/>
      <c r="N29" s="25"/>
      <c r="O29" s="31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</row>
    <row r="30" customFormat="1" spans="1:36">
      <c r="A30" s="14">
        <v>600</v>
      </c>
      <c r="B30" s="5">
        <v>4166.95153531374</v>
      </c>
      <c r="C30" s="5">
        <v>0.960408641171125</v>
      </c>
      <c r="D30" s="5">
        <v>0.681618519270949</v>
      </c>
      <c r="E30" s="5">
        <v>0.314158664263525</v>
      </c>
      <c r="M30" s="25"/>
      <c r="N30" s="25"/>
      <c r="O30" s="32"/>
      <c r="P30" s="27"/>
      <c r="Q30" s="27"/>
      <c r="R30" s="27"/>
      <c r="S30" s="27"/>
      <c r="T30" s="27"/>
      <c r="U30" s="27"/>
      <c r="V30" s="27"/>
      <c r="W30" s="25"/>
      <c r="X30" s="25"/>
      <c r="Y30" s="25"/>
      <c r="Z30" s="32"/>
      <c r="AA30" s="27"/>
      <c r="AB30" s="27"/>
      <c r="AC30" s="27"/>
      <c r="AD30" s="27"/>
      <c r="AE30" s="25"/>
      <c r="AF30" s="25"/>
      <c r="AG30" s="25"/>
      <c r="AH30" s="25"/>
      <c r="AI30" s="25"/>
      <c r="AJ30" s="25"/>
    </row>
    <row r="31" customFormat="1" spans="1:36">
      <c r="A31" s="13">
        <v>700</v>
      </c>
      <c r="B31" s="5">
        <v>4110.87630806296</v>
      </c>
      <c r="C31" s="5">
        <v>0.954957907634315</v>
      </c>
      <c r="D31" s="5">
        <v>0.69246251113186</v>
      </c>
      <c r="E31" s="5">
        <v>0.328945536701351</v>
      </c>
      <c r="M31" s="25"/>
      <c r="N31" s="25"/>
      <c r="O31" s="33"/>
      <c r="P31" s="27"/>
      <c r="Q31" s="27"/>
      <c r="R31" s="27"/>
      <c r="S31" s="27"/>
      <c r="T31" s="27"/>
      <c r="U31" s="27"/>
      <c r="V31" s="27"/>
      <c r="W31" s="25"/>
      <c r="X31" s="25"/>
      <c r="Y31" s="25"/>
      <c r="Z31" s="33"/>
      <c r="AA31" s="27"/>
      <c r="AB31" s="27"/>
      <c r="AC31" s="27"/>
      <c r="AD31" s="27"/>
      <c r="AE31" s="25"/>
      <c r="AF31" s="25"/>
      <c r="AG31" s="25"/>
      <c r="AH31" s="25"/>
      <c r="AI31" s="25"/>
      <c r="AJ31" s="25"/>
    </row>
    <row r="32" customFormat="1" spans="1:36">
      <c r="A32" s="14">
        <v>800</v>
      </c>
      <c r="B32" s="5">
        <v>4027.06114934857</v>
      </c>
      <c r="C32" s="5">
        <v>0.944008896408073</v>
      </c>
      <c r="D32" s="5">
        <v>0.708842691808583</v>
      </c>
      <c r="E32" s="5">
        <v>0.352996239637042</v>
      </c>
      <c r="M32" s="25"/>
      <c r="N32" s="25"/>
      <c r="O32" s="33"/>
      <c r="P32" s="27"/>
      <c r="Q32" s="27"/>
      <c r="R32" s="27"/>
      <c r="S32" s="27"/>
      <c r="T32" s="27"/>
      <c r="U32" s="27"/>
      <c r="V32" s="27"/>
      <c r="W32" s="25"/>
      <c r="X32" s="25"/>
      <c r="Y32" s="25"/>
      <c r="Z32" s="33"/>
      <c r="AA32" s="27"/>
      <c r="AB32" s="27"/>
      <c r="AC32" s="27"/>
      <c r="AD32" s="27"/>
      <c r="AE32" s="25"/>
      <c r="AF32" s="25"/>
      <c r="AG32" s="25"/>
      <c r="AH32" s="25"/>
      <c r="AI32" s="25"/>
      <c r="AJ32" s="25"/>
    </row>
    <row r="33" customFormat="1" spans="1:36">
      <c r="A33" s="13">
        <v>900</v>
      </c>
      <c r="B33" s="5">
        <v>3943.34383798195</v>
      </c>
      <c r="C33" s="5">
        <v>0.928972215421494</v>
      </c>
      <c r="D33" s="5">
        <v>0.727156558851369</v>
      </c>
      <c r="E33" s="5">
        <v>0.379958378803988</v>
      </c>
      <c r="M33" s="25"/>
      <c r="N33" s="25"/>
      <c r="O33" s="33"/>
      <c r="P33" s="27"/>
      <c r="Q33" s="27"/>
      <c r="R33" s="27"/>
      <c r="S33" s="27"/>
      <c r="T33" s="27"/>
      <c r="U33" s="27"/>
      <c r="V33" s="27"/>
      <c r="W33" s="25"/>
      <c r="X33" s="25"/>
      <c r="Y33" s="25"/>
      <c r="Z33" s="33"/>
      <c r="AA33" s="27"/>
      <c r="AB33" s="27"/>
      <c r="AC33" s="27"/>
      <c r="AD33" s="27"/>
      <c r="AE33" s="25"/>
      <c r="AF33" s="25"/>
      <c r="AG33" s="25"/>
      <c r="AH33" s="25"/>
      <c r="AI33" s="25"/>
      <c r="AJ33" s="25"/>
    </row>
    <row r="34" customFormat="1" spans="1:36">
      <c r="A34" s="14">
        <v>1000</v>
      </c>
      <c r="B34" s="5">
        <v>3899.41616226938</v>
      </c>
      <c r="C34" s="5">
        <v>0.916428548433847</v>
      </c>
      <c r="D34" s="5">
        <v>0.735859892198177</v>
      </c>
      <c r="E34" s="5">
        <v>0.392157277299662</v>
      </c>
      <c r="M34" s="25"/>
      <c r="N34" s="25"/>
      <c r="O34" s="33"/>
      <c r="P34" s="27"/>
      <c r="Q34" s="27"/>
      <c r="R34" s="27"/>
      <c r="S34" s="27"/>
      <c r="T34" s="27"/>
      <c r="U34" s="27"/>
      <c r="V34" s="27"/>
      <c r="W34" s="25"/>
      <c r="X34" s="25"/>
      <c r="Y34" s="25"/>
      <c r="Z34" s="33"/>
      <c r="AA34" s="27"/>
      <c r="AB34" s="27"/>
      <c r="AC34" s="27"/>
      <c r="AD34" s="27"/>
      <c r="AE34" s="25"/>
      <c r="AF34" s="25"/>
      <c r="AG34" s="25"/>
      <c r="AH34" s="25"/>
      <c r="AI34" s="25"/>
      <c r="AJ34" s="25"/>
    </row>
    <row r="35" customFormat="1" spans="1:36">
      <c r="A35" s="1"/>
      <c r="M35" s="25"/>
      <c r="N35" s="25"/>
      <c r="O35" s="33"/>
      <c r="P35" s="27"/>
      <c r="Q35" s="27"/>
      <c r="R35" s="27"/>
      <c r="S35" s="27"/>
      <c r="T35" s="27"/>
      <c r="U35" s="27"/>
      <c r="V35" s="27"/>
      <c r="W35" s="25"/>
      <c r="X35" s="25"/>
      <c r="Y35" s="25"/>
      <c r="Z35" s="33"/>
      <c r="AA35" s="27"/>
      <c r="AB35" s="27"/>
      <c r="AC35" s="27"/>
      <c r="AD35" s="27"/>
      <c r="AE35" s="25"/>
      <c r="AF35" s="25"/>
      <c r="AG35" s="25"/>
      <c r="AH35" s="25"/>
      <c r="AI35" s="25"/>
      <c r="AJ35" s="25"/>
    </row>
    <row r="36" customFormat="1" spans="1:36">
      <c r="A36" s="15" t="s">
        <v>108</v>
      </c>
      <c r="B36" s="3" t="s">
        <v>154</v>
      </c>
      <c r="C36" s="3" t="s">
        <v>155</v>
      </c>
      <c r="D36" s="3" t="s">
        <v>156</v>
      </c>
      <c r="E36" s="3" t="s">
        <v>157</v>
      </c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</row>
    <row r="37" customFormat="1" ht="17.6" spans="1:36">
      <c r="A37" s="15" t="s">
        <v>107</v>
      </c>
      <c r="B37" s="5">
        <v>4989.92294312198</v>
      </c>
      <c r="C37" s="5">
        <v>0.927635881155134</v>
      </c>
      <c r="D37" s="5">
        <v>0.351029033356947</v>
      </c>
      <c r="E37" s="5">
        <v>0.0990702873653785</v>
      </c>
      <c r="G37" s="24">
        <v>14</v>
      </c>
      <c r="M37" s="25"/>
      <c r="N37" s="25"/>
      <c r="O37" s="31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</row>
    <row r="38" customFormat="1" ht="17.6" spans="1:36">
      <c r="A38" s="15">
        <v>200</v>
      </c>
      <c r="B38" s="5">
        <v>4807.82208534137</v>
      </c>
      <c r="C38" s="5">
        <v>0.93628669799061</v>
      </c>
      <c r="D38" s="5">
        <v>0.384973645618666</v>
      </c>
      <c r="E38" s="5">
        <v>0.117294277747462</v>
      </c>
      <c r="G38" s="24">
        <v>28</v>
      </c>
      <c r="M38" s="25"/>
      <c r="N38" s="25"/>
      <c r="O38" s="32"/>
      <c r="P38" s="27"/>
      <c r="Q38" s="27"/>
      <c r="R38" s="27"/>
      <c r="S38" s="27"/>
      <c r="T38" s="27"/>
      <c r="U38" s="27"/>
      <c r="V38" s="27"/>
      <c r="W38" s="25"/>
      <c r="X38" s="25"/>
      <c r="Y38" s="25"/>
      <c r="Z38" s="32"/>
      <c r="AA38" s="25"/>
      <c r="AB38" s="25"/>
      <c r="AC38" s="25"/>
      <c r="AD38" s="25"/>
      <c r="AE38" s="25"/>
      <c r="AF38" s="25"/>
      <c r="AG38" s="25"/>
      <c r="AH38" s="25"/>
      <c r="AI38" s="25"/>
      <c r="AJ38" s="25"/>
    </row>
    <row r="39" customFormat="1" ht="17.6" spans="1:36">
      <c r="A39" s="15">
        <v>300</v>
      </c>
      <c r="B39" s="5">
        <v>4696.17277170367</v>
      </c>
      <c r="C39" s="5">
        <v>0.949621529499262</v>
      </c>
      <c r="D39" s="5">
        <v>0.429474205150857</v>
      </c>
      <c r="E39" s="5">
        <v>0.145074791331383</v>
      </c>
      <c r="G39" s="24">
        <v>42</v>
      </c>
      <c r="M39" s="25"/>
      <c r="N39" s="25"/>
      <c r="O39" s="33"/>
      <c r="P39" s="27"/>
      <c r="Q39" s="27"/>
      <c r="R39" s="27"/>
      <c r="S39" s="27"/>
      <c r="T39" s="27"/>
      <c r="U39" s="27"/>
      <c r="V39" s="27"/>
      <c r="W39" s="25"/>
      <c r="X39" s="25"/>
      <c r="Y39" s="25"/>
      <c r="Z39" s="33"/>
      <c r="AA39" s="25"/>
      <c r="AB39" s="25"/>
      <c r="AC39" s="25"/>
      <c r="AD39" s="25"/>
      <c r="AE39" s="25"/>
      <c r="AF39" s="25"/>
      <c r="AG39" s="25"/>
      <c r="AH39" s="25"/>
      <c r="AI39" s="25"/>
      <c r="AJ39" s="25"/>
    </row>
    <row r="40" customFormat="1" ht="17.6" spans="1:36">
      <c r="A40" s="15">
        <v>400</v>
      </c>
      <c r="B40" s="5">
        <v>4562.9714427136</v>
      </c>
      <c r="C40" s="5">
        <v>0.949794981384277</v>
      </c>
      <c r="D40" s="5">
        <v>0.494201329253089</v>
      </c>
      <c r="E40" s="5">
        <v>0.185591077590554</v>
      </c>
      <c r="G40" s="24">
        <v>56</v>
      </c>
      <c r="M40" s="25"/>
      <c r="N40" s="25"/>
      <c r="O40" s="33"/>
      <c r="P40" s="27"/>
      <c r="Q40" s="27"/>
      <c r="R40" s="27"/>
      <c r="S40" s="27"/>
      <c r="T40" s="27"/>
      <c r="U40" s="27"/>
      <c r="V40" s="27"/>
      <c r="W40" s="25"/>
      <c r="X40" s="25"/>
      <c r="Y40" s="25"/>
      <c r="Z40" s="33"/>
      <c r="AA40" s="25"/>
      <c r="AB40" s="25"/>
      <c r="AC40" s="25"/>
      <c r="AD40" s="25"/>
      <c r="AE40" s="25"/>
      <c r="AF40" s="25"/>
      <c r="AG40" s="25"/>
      <c r="AH40" s="25"/>
      <c r="AI40" s="25"/>
      <c r="AJ40" s="25"/>
    </row>
    <row r="41" customFormat="1" ht="17.6" spans="1:36">
      <c r="A41" s="15">
        <v>500</v>
      </c>
      <c r="B41" s="5">
        <v>4351.22029800212</v>
      </c>
      <c r="C41" s="5">
        <v>0.937877005189524</v>
      </c>
      <c r="D41" s="5">
        <v>0.576158987576845</v>
      </c>
      <c r="E41" s="5">
        <v>0.250025727205829</v>
      </c>
      <c r="G41" s="24">
        <v>70</v>
      </c>
      <c r="M41" s="25"/>
      <c r="N41" s="25"/>
      <c r="O41" s="33"/>
      <c r="P41" s="27"/>
      <c r="Q41" s="27"/>
      <c r="R41" s="27"/>
      <c r="S41" s="27"/>
      <c r="T41" s="27"/>
      <c r="U41" s="27"/>
      <c r="V41" s="27"/>
      <c r="W41" s="25"/>
      <c r="X41" s="25"/>
      <c r="Y41" s="25"/>
      <c r="Z41" s="33"/>
      <c r="AA41" s="25"/>
      <c r="AB41" s="25"/>
      <c r="AC41" s="25"/>
      <c r="AD41" s="25"/>
      <c r="AE41" s="25"/>
      <c r="AF41" s="25"/>
      <c r="AG41" s="25"/>
      <c r="AH41" s="25"/>
      <c r="AI41" s="25"/>
      <c r="AJ41" s="25"/>
    </row>
    <row r="42" ht="17.6" spans="1:36">
      <c r="A42" s="15">
        <v>600</v>
      </c>
      <c r="B42" s="5">
        <v>4205.83506741136</v>
      </c>
      <c r="C42" s="5">
        <v>0.932468936679921</v>
      </c>
      <c r="D42" s="5">
        <v>0.618232979399374</v>
      </c>
      <c r="E42" s="5">
        <v>0.294258289820442</v>
      </c>
      <c r="G42" s="24">
        <v>84</v>
      </c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</row>
    <row r="43" ht="17.6" spans="1:36">
      <c r="A43" s="15">
        <v>700</v>
      </c>
      <c r="B43" s="5">
        <v>4102.04895553598</v>
      </c>
      <c r="C43" s="5">
        <v>0.924925065613125</v>
      </c>
      <c r="D43" s="5">
        <v>0.643686621831516</v>
      </c>
      <c r="E43" s="5">
        <v>0.325840036030785</v>
      </c>
      <c r="G43" s="24">
        <v>98</v>
      </c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</row>
    <row r="44" ht="17.6" spans="1:36">
      <c r="A44" s="15">
        <v>800</v>
      </c>
      <c r="B44" s="5">
        <v>4059.7672728619</v>
      </c>
      <c r="C44" s="5">
        <v>0.921305612375834</v>
      </c>
      <c r="D44" s="5">
        <v>0.651442362240166</v>
      </c>
      <c r="E44" s="5">
        <v>0.336700428837607</v>
      </c>
      <c r="G44" s="24">
        <v>112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</row>
    <row r="45" ht="17.6" spans="1:36">
      <c r="A45" s="15">
        <v>900</v>
      </c>
      <c r="B45" s="5">
        <v>3997.68175401247</v>
      </c>
      <c r="C45" s="5">
        <v>0.913875777844778</v>
      </c>
      <c r="D45" s="5">
        <v>0.665798272236125</v>
      </c>
      <c r="E45" s="5">
        <v>0.35559284688582</v>
      </c>
      <c r="G45" s="24">
        <v>126</v>
      </c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</row>
    <row r="46" ht="17.6" spans="1:36">
      <c r="A46" s="15">
        <v>1000</v>
      </c>
      <c r="B46" s="5">
        <v>3946.85496357037</v>
      </c>
      <c r="C46" s="5">
        <v>0.89518267146133</v>
      </c>
      <c r="D46" s="5">
        <v>0.680743452597548</v>
      </c>
      <c r="E46" s="5">
        <v>0.371059283978044</v>
      </c>
      <c r="G46" s="24">
        <v>140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</row>
    <row r="47" spans="13:36"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</row>
    <row r="48" spans="1:5">
      <c r="A48" s="16" t="s">
        <v>109</v>
      </c>
      <c r="B48" s="3" t="s">
        <v>154</v>
      </c>
      <c r="C48" s="3" t="s">
        <v>155</v>
      </c>
      <c r="D48" s="3" t="s">
        <v>156</v>
      </c>
      <c r="E48" s="3" t="s">
        <v>157</v>
      </c>
    </row>
    <row r="49" spans="1:5">
      <c r="A49" s="16" t="s">
        <v>107</v>
      </c>
      <c r="B49" s="5">
        <v>4857.99898482314</v>
      </c>
      <c r="C49" s="5">
        <v>0.96766082387706</v>
      </c>
      <c r="D49" s="5">
        <v>0.00567045306441757</v>
      </c>
      <c r="E49" s="5">
        <v>0.000731262747378989</v>
      </c>
    </row>
    <row r="50" spans="1:5">
      <c r="A50" s="16">
        <v>200</v>
      </c>
      <c r="B50" s="5">
        <v>4740.66908113121</v>
      </c>
      <c r="C50" s="5">
        <v>0.986907437573673</v>
      </c>
      <c r="D50" s="5">
        <v>0.0153222194458396</v>
      </c>
      <c r="E50" s="5">
        <v>0.00225927414781588</v>
      </c>
    </row>
    <row r="51" spans="1:5">
      <c r="A51" s="16">
        <v>300</v>
      </c>
      <c r="B51" s="5">
        <v>4739.78732455087</v>
      </c>
      <c r="C51" s="5">
        <v>0.971345353375878</v>
      </c>
      <c r="D51" s="5">
        <v>0.0158874137315627</v>
      </c>
      <c r="E51" s="5">
        <v>0.0023258766786754</v>
      </c>
    </row>
    <row r="52" spans="1:5">
      <c r="A52" s="16">
        <v>400</v>
      </c>
      <c r="B52" s="5">
        <v>4583.97485077563</v>
      </c>
      <c r="C52" s="5">
        <v>0.986429659743163</v>
      </c>
      <c r="D52" s="5">
        <v>0.199334592804299</v>
      </c>
      <c r="E52" s="5">
        <v>0.0361058534026993</v>
      </c>
    </row>
    <row r="53" spans="1:5">
      <c r="A53" s="16">
        <v>500</v>
      </c>
      <c r="B53" s="5">
        <v>3449.67295204288</v>
      </c>
      <c r="C53" s="5">
        <v>0.985734263616316</v>
      </c>
      <c r="D53" s="5">
        <v>0.595959742581006</v>
      </c>
      <c r="E53" s="5">
        <v>0.276355485177979</v>
      </c>
    </row>
    <row r="54" spans="1:5">
      <c r="A54" s="16">
        <v>600</v>
      </c>
      <c r="B54" s="5">
        <v>3053.41130749047</v>
      </c>
      <c r="C54" s="5">
        <v>0.976791893902068</v>
      </c>
      <c r="D54" s="5">
        <v>0.670706323553538</v>
      </c>
      <c r="E54" s="5">
        <v>0.366245345953235</v>
      </c>
    </row>
    <row r="55" spans="1:5">
      <c r="A55" s="16">
        <v>700</v>
      </c>
      <c r="B55" s="5">
        <v>2782.92379292405</v>
      </c>
      <c r="C55" s="5">
        <v>0.979193091281955</v>
      </c>
      <c r="D55" s="5">
        <v>0.712249923053305</v>
      </c>
      <c r="E55" s="5">
        <v>0.433319828147285</v>
      </c>
    </row>
    <row r="56" spans="1:5">
      <c r="A56" s="16">
        <v>800</v>
      </c>
      <c r="B56" s="5">
        <v>2579.54451598292</v>
      </c>
      <c r="C56" s="5">
        <v>0.981633104316672</v>
      </c>
      <c r="D56" s="5">
        <v>0.740512567613054</v>
      </c>
      <c r="E56" s="5">
        <v>0.48732551884745</v>
      </c>
    </row>
    <row r="57" spans="1:5">
      <c r="A57" s="16">
        <v>900</v>
      </c>
      <c r="B57" s="5">
        <v>2180.00335050976</v>
      </c>
      <c r="C57" s="5">
        <v>0.988362738821953</v>
      </c>
      <c r="D57" s="5">
        <v>0.811312072808979</v>
      </c>
      <c r="E57" s="5">
        <v>0.596257980300501</v>
      </c>
    </row>
    <row r="58" spans="1:5">
      <c r="A58" s="16">
        <v>1000</v>
      </c>
      <c r="B58" s="5">
        <v>2038.94549645008</v>
      </c>
      <c r="C58" s="5">
        <v>0.987201449482725</v>
      </c>
      <c r="D58" s="5">
        <v>0.826065416627217</v>
      </c>
      <c r="E58" s="5">
        <v>0.633776052103606</v>
      </c>
    </row>
    <row r="60" spans="1:1">
      <c r="A60" s="17" t="s">
        <v>164</v>
      </c>
    </row>
    <row r="61" spans="1:1">
      <c r="A61" s="17" t="s">
        <v>165</v>
      </c>
    </row>
    <row r="62" spans="1:1">
      <c r="A62" s="18"/>
    </row>
    <row r="63" spans="1:1">
      <c r="A63" s="19" t="s">
        <v>111</v>
      </c>
    </row>
    <row r="64" spans="1:5">
      <c r="A64" s="19" t="s">
        <v>112</v>
      </c>
      <c r="B64" s="5">
        <v>5369.86441295308</v>
      </c>
      <c r="C64" s="5" t="s">
        <v>158</v>
      </c>
      <c r="D64" s="5">
        <v>0</v>
      </c>
      <c r="E64" s="5">
        <v>0</v>
      </c>
    </row>
    <row r="65" spans="1:5">
      <c r="A65" s="19" t="s">
        <v>113</v>
      </c>
      <c r="B65" s="5">
        <v>5353.39995544882</v>
      </c>
      <c r="C65" s="5">
        <v>0.86562084266939</v>
      </c>
      <c r="D65" s="5">
        <v>0.0201292108146933</v>
      </c>
      <c r="E65" s="5">
        <v>0.00232245829633737</v>
      </c>
    </row>
    <row r="66" spans="1:5">
      <c r="A66" s="19" t="s">
        <v>114</v>
      </c>
      <c r="B66" s="5">
        <v>5333.55389957303</v>
      </c>
      <c r="C66" s="5">
        <v>0.834584206696234</v>
      </c>
      <c r="D66" s="5">
        <v>0.0465136990823419</v>
      </c>
      <c r="E66" s="5">
        <v>0.00541907844455171</v>
      </c>
    </row>
    <row r="67" spans="1:5">
      <c r="A67" s="19" t="s">
        <v>115</v>
      </c>
      <c r="B67" s="5">
        <v>5312.19532971376</v>
      </c>
      <c r="C67" s="5">
        <v>0.818528736292538</v>
      </c>
      <c r="D67" s="5">
        <v>0.0786146077152432</v>
      </c>
      <c r="E67" s="5">
        <v>0.00938873306060685</v>
      </c>
    </row>
    <row r="68" spans="1:5">
      <c r="A68" s="19" t="s">
        <v>116</v>
      </c>
      <c r="B68" s="5">
        <v>5297.35578580591</v>
      </c>
      <c r="C68" s="5">
        <v>0.816308845268465</v>
      </c>
      <c r="D68" s="5">
        <v>0.10220246766892</v>
      </c>
      <c r="E68" s="5">
        <v>0.0125064453712387</v>
      </c>
    </row>
    <row r="69" spans="1:5">
      <c r="A69" s="19" t="s">
        <v>117</v>
      </c>
      <c r="B69" s="5">
        <v>5294.84252994623</v>
      </c>
      <c r="C69" s="5">
        <v>0.802075695409893</v>
      </c>
      <c r="D69" s="5">
        <v>0.105976391707353</v>
      </c>
      <c r="E69" s="5">
        <v>0.0129197277829469</v>
      </c>
    </row>
    <row r="70" spans="1:5">
      <c r="A70" s="19" t="s">
        <v>118</v>
      </c>
      <c r="B70" s="5">
        <v>5294.84252994623</v>
      </c>
      <c r="C70" s="5">
        <v>0.802075695409893</v>
      </c>
      <c r="D70" s="5">
        <v>0.105976391707353</v>
      </c>
      <c r="E70" s="5">
        <v>0.0129197277829469</v>
      </c>
    </row>
    <row r="71" spans="1:5">
      <c r="A71" s="19" t="s">
        <v>119</v>
      </c>
      <c r="B71" s="5">
        <v>5283.93356841855</v>
      </c>
      <c r="C71" s="5">
        <v>0.787758708270236</v>
      </c>
      <c r="D71" s="5">
        <v>0.123785415226153</v>
      </c>
      <c r="E71" s="5">
        <v>0.0152712631565287</v>
      </c>
    </row>
    <row r="72" spans="1:5">
      <c r="A72" s="19" t="s">
        <v>120</v>
      </c>
      <c r="B72" s="5">
        <v>5277.06281140179</v>
      </c>
      <c r="C72" s="5">
        <v>0.789964508060095</v>
      </c>
      <c r="D72" s="5">
        <v>0.135482260456526</v>
      </c>
      <c r="E72" s="5">
        <v>0.016959494154181</v>
      </c>
    </row>
    <row r="73" spans="1:5">
      <c r="A73" s="19" t="s">
        <v>121</v>
      </c>
      <c r="B73" s="5">
        <v>5273.36662322276</v>
      </c>
      <c r="C73" s="5">
        <v>0.786039339006613</v>
      </c>
      <c r="D73" s="5">
        <v>0.141643133143086</v>
      </c>
      <c r="E73" s="5">
        <v>0.0178175285120544</v>
      </c>
    </row>
    <row r="75" spans="1:1">
      <c r="A75" s="15" t="s">
        <v>152</v>
      </c>
    </row>
    <row r="76" spans="1:1">
      <c r="A76" s="15" t="s">
        <v>165</v>
      </c>
    </row>
    <row r="78" spans="1:1">
      <c r="A78" s="16" t="s">
        <v>109</v>
      </c>
    </row>
    <row r="79" spans="1:1">
      <c r="A79" s="16" t="s">
        <v>165</v>
      </c>
    </row>
  </sheetData>
  <mergeCells count="2">
    <mergeCell ref="A21:B21"/>
    <mergeCell ref="A22:B2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电价</vt:lpstr>
      <vt:lpstr>经济参数</vt:lpstr>
      <vt:lpstr>技术参数</vt:lpstr>
      <vt:lpstr>装机情况</vt:lpstr>
      <vt:lpstr>成本</vt:lpstr>
      <vt:lpstr>渗透率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zyj</dc:creator>
  <cp:lastModifiedBy>zyj</cp:lastModifiedBy>
  <dcterms:created xsi:type="dcterms:W3CDTF">2025-01-13T09:19:00Z</dcterms:created>
  <dcterms:modified xsi:type="dcterms:W3CDTF">2025-04-19T11:53:11Z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B4E8D35876AA5CC544BE01680C249906_43</vt:lpwstr>
  </property>
  <property fmtid="{D5CDD505-2E9C-101B-9397-08002B2CF9AE}" pid="3" name="KSOProductBuildVer">
    <vt:lpwstr>2052-7.2.2.8955</vt:lpwstr>
  </property>
</Properties>
</file>