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<sst xmlns="http://schemas.openxmlformats.org/spreadsheetml/2006/main" count="46" uniqueCount="18">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</sst>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tabSelected="1" topLeftCell="J1" workbookViewId="0">
      <selection activeCell="Y13" sqref="Y13"/>
    </sheetView>
  </sheetViews>
  <sheetFormatPr defaultColWidth="9" defaultRowHeight="13.5"/>
  <cols>
    <col min="1" max="2" width="12.625"/>
    <col min="5" max="7" width="12.625"/>
    <col min="9" max="10" width="12.625"/>
    <col min="11" max="11" width="13.75"/>
    <col min="12" max="12" width="12.375" customWidth="1"/>
    <col min="13" max="13" width="9.125" customWidth="1"/>
    <col min="14" max="14" width="12.625" customWidth="1"/>
    <col min="16" max="16" width="12.375" customWidth="1"/>
    <col min="17" max="17" width="13.25" customWidth="1"/>
    <col min="18" max="18" width="15.25" customWidth="1"/>
    <col min="19" max="19" width="13.75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8">
      <c r="A2" s="1" t="s">
        <v>10</v>
      </c>
      <c r="B2" s="1">
        <v>25.23</v>
      </c>
      <c r="C2" s="1">
        <v>-25.85</v>
      </c>
      <c r="D2" s="1">
        <v>100</v>
      </c>
      <c r="E2" s="1"/>
      <c r="F2" s="1">
        <f>D2/SQRT(B2)</f>
        <v>19.9086299720561</v>
      </c>
      <c r="G2" s="1">
        <f>D2/SQRT(ABS(C2))</f>
        <v>19.6684314412165</v>
      </c>
      <c r="I2">
        <f>(B2-B11)/B2</f>
        <v>0.153388822829964</v>
      </c>
      <c r="J2">
        <f>(B2/1000)/(D2/60)</f>
        <v>0.015138</v>
      </c>
      <c r="K2">
        <f>(F3-F2)/F2</f>
        <v>-0.0313381471721069</v>
      </c>
      <c r="P2">
        <v>800</v>
      </c>
      <c r="Q2">
        <v>25</v>
      </c>
      <c r="R2">
        <f>(P2/1000/60)/(3.14*(Q2/1000/2)*(Q2/1000/2))</f>
        <v>27.1762208067941</v>
      </c>
    </row>
    <row r="3" spans="1:18">
      <c r="A3" s="1" t="s">
        <v>10</v>
      </c>
      <c r="B3" s="1">
        <v>60.5</v>
      </c>
      <c r="C3" s="1">
        <v>-62.3</v>
      </c>
      <c r="D3" s="1">
        <v>150</v>
      </c>
      <c r="E3" s="1"/>
      <c r="F3" s="1">
        <f>D3/SQRT(B3)</f>
        <v>19.2847303959967</v>
      </c>
      <c r="G3" s="1">
        <f>D3/SQRT(ABS(C3))</f>
        <v>19.0040968802611</v>
      </c>
      <c r="I3">
        <f>(B3-B12)/B3</f>
        <v>0.135537190082645</v>
      </c>
      <c r="J3">
        <f>(B3/1000)/(D3/60)</f>
        <v>0.0242</v>
      </c>
      <c r="K3">
        <f>(F4-F3)/F3</f>
        <v>-0.0151940794592312</v>
      </c>
      <c r="P3">
        <v>800</v>
      </c>
      <c r="Q3">
        <v>60</v>
      </c>
      <c r="R3">
        <f>(P3/1000/60)/(3.14*(Q3/1000/2)*(Q3/1000/2))</f>
        <v>4.71809389006841</v>
      </c>
    </row>
    <row r="4" spans="1:11">
      <c r="A4" s="1" t="s">
        <v>10</v>
      </c>
      <c r="B4" s="1">
        <v>110.9</v>
      </c>
      <c r="C4" s="1">
        <v>-116.5</v>
      </c>
      <c r="D4" s="1">
        <v>200</v>
      </c>
      <c r="E4" s="1"/>
      <c r="F4" s="1">
        <f>D4/SQRT(B4)</f>
        <v>18.9917166700101</v>
      </c>
      <c r="G4" s="1">
        <f>D4/SQRT(ABS(C4))</f>
        <v>18.5296421844832</v>
      </c>
      <c r="I4">
        <f>(B4-B13)/B4</f>
        <v>0.128944995491434</v>
      </c>
      <c r="J4">
        <f>(B4/1000)/(D4/60)</f>
        <v>0.03327</v>
      </c>
      <c r="K4">
        <f>(F5-F4)/F4</f>
        <v>-0.0199290434756183</v>
      </c>
    </row>
    <row r="5" spans="1:11">
      <c r="A5" s="1" t="s">
        <v>10</v>
      </c>
      <c r="B5" s="1">
        <v>180.4</v>
      </c>
      <c r="C5" s="1">
        <v>-190.3</v>
      </c>
      <c r="D5" s="1">
        <v>250</v>
      </c>
      <c r="E5" s="1"/>
      <c r="F5" s="1">
        <f>D5/SQRT(B5)</f>
        <v>18.6132299228169</v>
      </c>
      <c r="G5" s="1">
        <f>D5/SQRT(ABS(C5))</f>
        <v>18.1226045765196</v>
      </c>
      <c r="I5">
        <f>(B5-B14)/B5</f>
        <v>0.128048780487805</v>
      </c>
      <c r="J5">
        <f>(B5/1000)/(D5/60)</f>
        <v>0.043296</v>
      </c>
      <c r="K5">
        <f>(F6-F5)/F5</f>
        <v>-0.00177372494883114</v>
      </c>
    </row>
    <row r="6" spans="1:10">
      <c r="A6" s="1" t="s">
        <v>10</v>
      </c>
      <c r="B6" s="1">
        <v>260.7</v>
      </c>
      <c r="C6" s="1">
        <v>-286.6</v>
      </c>
      <c r="D6" s="1">
        <v>300</v>
      </c>
      <c r="E6" s="1"/>
      <c r="F6" s="1">
        <f>D6/SQRT(B6)</f>
        <v>18.5802151725244</v>
      </c>
      <c r="G6" s="1">
        <f>D6/SQRT(ABS(C6))</f>
        <v>17.7207933737414</v>
      </c>
      <c r="I6">
        <f>(B6-B15)/B6</f>
        <v>0.110088224012275</v>
      </c>
      <c r="J6">
        <f>(B6/1000)/(D6/60)</f>
        <v>0.05214</v>
      </c>
    </row>
    <row r="7" spans="1:19">
      <c r="A7" s="1" t="s">
        <v>10</v>
      </c>
      <c r="B7" s="1"/>
      <c r="C7" s="1"/>
      <c r="D7" s="1">
        <v>700</v>
      </c>
      <c r="E7" s="1"/>
      <c r="F7" s="1"/>
      <c r="G7" s="1"/>
      <c r="P7" t="s">
        <v>7</v>
      </c>
      <c r="Q7" t="s">
        <v>11</v>
      </c>
      <c r="R7" t="s">
        <v>12</v>
      </c>
      <c r="S7" t="s">
        <v>13</v>
      </c>
    </row>
    <row r="8" spans="1:19">
      <c r="A8" s="1" t="s">
        <v>10</v>
      </c>
      <c r="B8" s="1"/>
      <c r="C8" s="1"/>
      <c r="D8" s="1">
        <v>735</v>
      </c>
      <c r="E8" s="1"/>
      <c r="F8" s="1"/>
      <c r="G8" s="1"/>
      <c r="P8">
        <v>800</v>
      </c>
      <c r="Q8">
        <v>26</v>
      </c>
      <c r="R8">
        <v>8.8400507247</v>
      </c>
      <c r="S8">
        <f t="shared" ref="S8:S10" si="0">(1.29/2)*(((P8/60/1000)^2)/(((((Q8/1000/2)^2)*3.14)-(((R8/1000/2)^2)*3.14))^2))*(1-(((((Q8/1000/2)^2)*3.14)-(((R8/1000/2)^2)*3.14))/(((Q8/1000/2)^2)*3.14))^2)</f>
        <v>113.408061101888</v>
      </c>
    </row>
    <row r="9" spans="1:19">
      <c r="A9" s="1" t="s">
        <v>10</v>
      </c>
      <c r="B9" s="1"/>
      <c r="C9" s="1"/>
      <c r="D9" s="1">
        <v>800</v>
      </c>
      <c r="E9" s="1"/>
      <c r="F9" s="1"/>
      <c r="G9" s="1"/>
      <c r="P9">
        <v>800</v>
      </c>
      <c r="Q9">
        <v>24</v>
      </c>
      <c r="R9">
        <v>8.3966174</v>
      </c>
      <c r="S9">
        <f t="shared" si="0"/>
        <v>167.359370141582</v>
      </c>
    </row>
    <row r="10" spans="16:19">
      <c r="P10">
        <v>800</v>
      </c>
      <c r="Q10">
        <v>26</v>
      </c>
      <c r="R10">
        <v>15</v>
      </c>
      <c r="S10">
        <f t="shared" si="0"/>
        <v>507.642334783853</v>
      </c>
    </row>
    <row r="11" spans="1:11">
      <c r="A11" s="1" t="s">
        <v>14</v>
      </c>
      <c r="B11" s="1">
        <v>21.36</v>
      </c>
      <c r="C11" s="1">
        <v>-22.26</v>
      </c>
      <c r="D11" s="1">
        <v>100</v>
      </c>
      <c r="E11" s="1"/>
      <c r="F11" s="1">
        <f>D11/SQRT(B11)</f>
        <v>21.6371161203958</v>
      </c>
      <c r="G11" s="1">
        <f>D11/SQRT(ABS(C11))</f>
        <v>21.1951951699649</v>
      </c>
      <c r="I11">
        <f>(B11-B20)/B11</f>
        <v>0.0557116104868913</v>
      </c>
      <c r="J11">
        <f>(B11/1000)/(D11/60)</f>
        <v>0.012816</v>
      </c>
      <c r="K11">
        <f>(F12-F11)/F11</f>
        <v>-0.0413920226171163</v>
      </c>
    </row>
    <row r="12" spans="1:11">
      <c r="A12" s="1" t="s">
        <v>14</v>
      </c>
      <c r="B12" s="1">
        <v>52.3</v>
      </c>
      <c r="C12" s="1">
        <v>-54.5</v>
      </c>
      <c r="D12" s="1">
        <v>150</v>
      </c>
      <c r="E12" s="1"/>
      <c r="F12" s="1">
        <f>D12/SQRT(B12)</f>
        <v>20.7415121205712</v>
      </c>
      <c r="G12" s="1">
        <f>D12/SQRT(ABS(C12))</f>
        <v>20.3185638443579</v>
      </c>
      <c r="I12">
        <f>(B12-B21)/B12</f>
        <v>0.0650095602294455</v>
      </c>
      <c r="J12">
        <f>(B12/1000)/(D12/60)</f>
        <v>0.02092</v>
      </c>
      <c r="K12">
        <f>(F13-F12)/F12</f>
        <v>-0.0189276909695423</v>
      </c>
    </row>
    <row r="13" spans="1:19">
      <c r="A13" s="1" t="s">
        <v>14</v>
      </c>
      <c r="B13" s="1">
        <v>96.6</v>
      </c>
      <c r="C13" s="1">
        <v>-102.9</v>
      </c>
      <c r="D13" s="1">
        <v>200</v>
      </c>
      <c r="E13" s="1"/>
      <c r="F13" s="1">
        <f>D13/SQRT(B13)</f>
        <v>20.348923188912</v>
      </c>
      <c r="G13" s="1">
        <f>D13/SQRT(ABS(C13))</f>
        <v>19.716158838353</v>
      </c>
      <c r="I13">
        <f>(B13-B22)/B13</f>
        <v>0.0486542443064181</v>
      </c>
      <c r="J13">
        <f>(B13/1000)/(D13/60)</f>
        <v>0.02898</v>
      </c>
      <c r="K13">
        <f>(F14-F13)/F13</f>
        <v>-0.0204328446581424</v>
      </c>
      <c r="P13" t="s">
        <v>7</v>
      </c>
      <c r="Q13" t="s">
        <v>15</v>
      </c>
      <c r="R13" t="s">
        <v>16</v>
      </c>
      <c r="S13" t="s">
        <v>13</v>
      </c>
    </row>
    <row r="14" spans="1:19">
      <c r="A14" s="1" t="s">
        <v>14</v>
      </c>
      <c r="B14" s="1">
        <v>157.3</v>
      </c>
      <c r="C14" s="1">
        <v>-167.8</v>
      </c>
      <c r="D14" s="1">
        <v>250</v>
      </c>
      <c r="E14" s="1"/>
      <c r="F14" s="1">
        <f>D14/SQRT(B14)</f>
        <v>19.9331368024325</v>
      </c>
      <c r="G14" s="1">
        <f>D14/SQRT(ABS(C14))</f>
        <v>19.2994099102637</v>
      </c>
      <c r="I14">
        <f>(B14-B23)/B14</f>
        <v>0.0406865861411316</v>
      </c>
      <c r="J14">
        <f>(B14/1000)/(D14/60)</f>
        <v>0.037752</v>
      </c>
      <c r="K14">
        <f>(F15-F14)/F14</f>
        <v>-0.0118983718330352</v>
      </c>
      <c r="P14">
        <v>800</v>
      </c>
      <c r="Q14">
        <v>530.66</v>
      </c>
      <c r="R14">
        <v>61.345</v>
      </c>
      <c r="S14">
        <f>(1.29/2)*(((P14/60/1000)^2)/(((Q14-R14)/1000000)^2))*(1-((((Q14-R14)/1000000)/(Q14/1000000))^2))</f>
        <v>113.408061101919</v>
      </c>
    </row>
    <row r="15" spans="1:19">
      <c r="A15" s="1" t="s">
        <v>14</v>
      </c>
      <c r="B15" s="1">
        <v>232</v>
      </c>
      <c r="C15" s="1">
        <v>-245.3</v>
      </c>
      <c r="D15" s="1">
        <v>300</v>
      </c>
      <c r="E15" s="1"/>
      <c r="F15" s="1">
        <f>D15/SQRT(B15)</f>
        <v>19.6959649289584</v>
      </c>
      <c r="G15" s="1">
        <f>D15/SQRT(ABS(C15))</f>
        <v>19.1545732480449</v>
      </c>
      <c r="I15">
        <f>(B15-B24)/B15</f>
        <v>0.0521551724137931</v>
      </c>
      <c r="J15">
        <f t="shared" ref="J15:J20" si="1">(B15/1000)/(D15/60)</f>
        <v>0.0464</v>
      </c>
      <c r="P15">
        <v>800</v>
      </c>
      <c r="Q15">
        <v>530.66</v>
      </c>
      <c r="R15">
        <v>61.345</v>
      </c>
      <c r="S15">
        <f>(1.29/2)*(((P15/60/1000)^2)/(((Q15-R15)/1000000)^2))*(1-((((Q15-R15)/1000000)/(Q15/1000000))^2))</f>
        <v>113.408061101919</v>
      </c>
    </row>
    <row r="16" spans="1:10">
      <c r="A16" s="1" t="s">
        <v>14</v>
      </c>
      <c r="B16" s="1">
        <v>1150</v>
      </c>
      <c r="C16" s="1"/>
      <c r="D16" s="1">
        <v>700</v>
      </c>
      <c r="E16" s="1"/>
      <c r="F16" s="1">
        <f>D16/SQRT(B16)</f>
        <v>20.6418738616856</v>
      </c>
      <c r="G16" s="1"/>
      <c r="I16">
        <f>(B16-B25)/B16</f>
        <v>0.0782608695652174</v>
      </c>
      <c r="J16">
        <f t="shared" si="1"/>
        <v>0.0985714285714286</v>
      </c>
    </row>
    <row r="17" spans="1:19">
      <c r="A17" s="1" t="s">
        <v>14</v>
      </c>
      <c r="B17" s="1"/>
      <c r="C17" s="1"/>
      <c r="D17" s="1">
        <v>735</v>
      </c>
      <c r="E17" s="1"/>
      <c r="F17" s="1"/>
      <c r="G17" s="1"/>
      <c r="J17">
        <f>(B17/1000)/(D17/60)</f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>
      <c r="A18" s="2" t="s">
        <v>14</v>
      </c>
      <c r="B18" s="3">
        <f>(800/F16)^2</f>
        <v>1502.04081632653</v>
      </c>
      <c r="C18" s="3"/>
      <c r="D18" s="3">
        <v>800</v>
      </c>
      <c r="E18" s="3"/>
      <c r="F18" s="1"/>
      <c r="G18" s="1"/>
      <c r="J18">
        <f>(B18/1000)/(D18/60)</f>
        <v>0.11265306122449</v>
      </c>
      <c r="P18">
        <v>800</v>
      </c>
      <c r="Q18">
        <v>26</v>
      </c>
      <c r="R18">
        <v>61.345</v>
      </c>
      <c r="S18">
        <f t="shared" ref="S18:S20" si="2">(1.29/2)*(((P18/60/1000)^2)/(((((Q18/2)^2*3.14)-R18)/1000000)^2))*(1-((((((Q18/2)^2*3.14)-R18)/1000000)/(((Q18/2)^2*3.14)/1000000))^2))</f>
        <v>113.408061101919</v>
      </c>
    </row>
    <row r="19" spans="16:19">
      <c r="P19">
        <v>800</v>
      </c>
      <c r="Q19">
        <v>26</v>
      </c>
      <c r="R19">
        <v>111.585</v>
      </c>
      <c r="S19">
        <f t="shared" si="2"/>
        <v>245.71362322542</v>
      </c>
    </row>
    <row r="20" spans="1:19">
      <c r="A20" s="1" t="s">
        <v>17</v>
      </c>
      <c r="B20" s="1">
        <v>20.17</v>
      </c>
      <c r="C20" s="1">
        <v>-19.8</v>
      </c>
      <c r="D20" s="1">
        <v>100</v>
      </c>
      <c r="E20" s="1"/>
      <c r="F20" s="1">
        <f>D20/SQRT(B20)</f>
        <v>22.2662484609674</v>
      </c>
      <c r="G20" s="1">
        <f>D20/SQRT(ABS(C20))</f>
        <v>22.4733287487747</v>
      </c>
      <c r="J20">
        <f t="shared" si="1"/>
        <v>0.012102</v>
      </c>
      <c r="K20">
        <f>(F21-F20)/F20</f>
        <v>-0.0366374074822208</v>
      </c>
      <c r="P20">
        <v>800</v>
      </c>
      <c r="Q20">
        <v>26</v>
      </c>
      <c r="R20">
        <v>86.9674</v>
      </c>
      <c r="S20">
        <f t="shared" si="2"/>
        <v>175.272082310814</v>
      </c>
    </row>
    <row r="21" spans="1:11">
      <c r="A21" s="1" t="s">
        <v>17</v>
      </c>
      <c r="B21" s="1">
        <v>48.9</v>
      </c>
      <c r="C21" s="1">
        <v>-47.5</v>
      </c>
      <c r="D21" s="1">
        <v>150</v>
      </c>
      <c r="E21" s="1"/>
      <c r="F21" s="1">
        <f>D21/SQRT(B21)</f>
        <v>21.4504708430026</v>
      </c>
      <c r="G21" s="1">
        <f>D21/SQRT(ABS(C21))</f>
        <v>21.7642875033004</v>
      </c>
      <c r="J21">
        <f t="shared" ref="J21:J27" si="3">(B21/1000)/(D21/60)</f>
        <v>0.01956</v>
      </c>
      <c r="K21">
        <f t="shared" ref="K21:K26" si="4">(F22-F21)/F21</f>
        <v>-0.0273974352272462</v>
      </c>
    </row>
    <row r="22" spans="1:11">
      <c r="A22" s="1" t="s">
        <v>17</v>
      </c>
      <c r="B22" s="1">
        <v>91.9</v>
      </c>
      <c r="C22" s="1">
        <v>-89.85</v>
      </c>
      <c r="D22" s="1">
        <v>200</v>
      </c>
      <c r="E22" s="1"/>
      <c r="F22" s="1">
        <f>D22/SQRT(B22)</f>
        <v>20.8627829574875</v>
      </c>
      <c r="G22" s="1">
        <f>D22/SQRT(ABS(C22))</f>
        <v>21.0994412678188</v>
      </c>
      <c r="J22">
        <f t="shared" si="3"/>
        <v>0.02757</v>
      </c>
      <c r="K22">
        <f t="shared" si="4"/>
        <v>-0.0245092652285635</v>
      </c>
    </row>
    <row r="23" spans="1:11">
      <c r="A23" s="1" t="s">
        <v>17</v>
      </c>
      <c r="B23" s="1">
        <v>150.9</v>
      </c>
      <c r="C23" s="1">
        <v>-146.6</v>
      </c>
      <c r="D23" s="1">
        <v>250</v>
      </c>
      <c r="E23" s="1"/>
      <c r="F23" s="1">
        <f>D23/SQRT(B23)</f>
        <v>20.3514514765765</v>
      </c>
      <c r="G23" s="1">
        <f>D23/SQRT(ABS(C23))</f>
        <v>20.6477638030905</v>
      </c>
      <c r="J23">
        <f t="shared" si="3"/>
        <v>0.036216</v>
      </c>
      <c r="K23">
        <f t="shared" si="4"/>
        <v>-0.00593850605120728</v>
      </c>
    </row>
    <row r="24" spans="1:10">
      <c r="A24" s="1" t="s">
        <v>17</v>
      </c>
      <c r="B24" s="1">
        <v>219.9</v>
      </c>
      <c r="C24" s="1">
        <v>-215</v>
      </c>
      <c r="D24" s="1">
        <v>300</v>
      </c>
      <c r="E24" s="1"/>
      <c r="F24" s="1">
        <f>D24/SQRT(B24)</f>
        <v>20.230594258832</v>
      </c>
      <c r="G24" s="1">
        <f>D24/SQRT(ABS(C24))</f>
        <v>20.4598301841142</v>
      </c>
      <c r="J24">
        <f t="shared" si="3"/>
        <v>0.04398</v>
      </c>
    </row>
    <row r="25" spans="1:11">
      <c r="A25" s="1" t="s">
        <v>17</v>
      </c>
      <c r="B25" s="1">
        <v>1060</v>
      </c>
      <c r="C25" s="1"/>
      <c r="D25" s="1">
        <v>700</v>
      </c>
      <c r="E25" s="1"/>
      <c r="F25" s="1">
        <f>D25/SQRT(B25)</f>
        <v>21.5003290891883</v>
      </c>
      <c r="G25" s="1"/>
      <c r="J25">
        <f t="shared" si="3"/>
        <v>0.0908571428571429</v>
      </c>
      <c r="K25">
        <f t="shared" si="4"/>
        <v>-0.0131489474089822</v>
      </c>
    </row>
    <row r="26" spans="1:10">
      <c r="A26" s="1" t="s">
        <v>17</v>
      </c>
      <c r="B26" s="1">
        <v>1200</v>
      </c>
      <c r="C26" s="1"/>
      <c r="D26" s="1">
        <v>735</v>
      </c>
      <c r="E26" s="1"/>
      <c r="F26" s="1">
        <f>D26/SQRT(B26)</f>
        <v>21.2176223927187</v>
      </c>
      <c r="G26" s="1"/>
      <c r="J26">
        <f t="shared" si="3"/>
        <v>0.0979591836734694</v>
      </c>
    </row>
    <row r="27" spans="1:10">
      <c r="A27" s="2" t="s">
        <v>17</v>
      </c>
      <c r="B27" s="3">
        <f>(800/F25)^2</f>
        <v>1384.48979591837</v>
      </c>
      <c r="C27" s="3"/>
      <c r="D27" s="3">
        <v>800</v>
      </c>
      <c r="E27" s="3"/>
      <c r="F27" s="3"/>
      <c r="G27" s="3"/>
      <c r="J27">
        <f t="shared" si="3"/>
        <v>0.103836734693878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哲</cp:lastModifiedBy>
  <dcterms:created xsi:type="dcterms:W3CDTF">2023-05-12T11:15:00Z</dcterms:created>
  <dcterms:modified xsi:type="dcterms:W3CDTF">2024-10-17T05:00:30Z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C6BD6C3AA0D8432CA0AFAABB01F02923_12</vt:lpwstr>
  </property>
</Properties>
</file>