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6220" activeTab="4"/>
  </bookViews>
  <sheets>
    <sheet name="手动" sheetId="1" r:id="rId1"/>
    <sheet name="手动2" sheetId="3" r:id="rId2"/>
    <sheet name="手动3" sheetId="5" r:id="rId3"/>
    <sheet name="手动4" sheetId="7" r:id="rId4"/>
    <sheet name="数据" sheetId="9" r:id="rId5"/>
  </sheets>
  <calcPr calcId="144525"/>
</workbook>
</file>

<file path=xl/sharedStrings.xml><?xml version="1.0" encoding="utf-8"?>
<sst xmlns="http://schemas.openxmlformats.org/spreadsheetml/2006/main" count="561" uniqueCount="125">
  <si>
    <t>主</t>
  </si>
  <si>
    <t>德</t>
  </si>
  <si>
    <t>客</t>
  </si>
  <si>
    <t>日</t>
  </si>
  <si>
    <t>01.314.656.20</t>
  </si>
  <si>
    <t>默认</t>
  </si>
  <si>
    <t>-12.053.402.80</t>
  </si>
  <si>
    <t>胜平负</t>
  </si>
  <si>
    <t>主胜</t>
  </si>
  <si>
    <t>平</t>
  </si>
  <si>
    <t>客胜</t>
  </si>
  <si>
    <t>单注</t>
  </si>
  <si>
    <t>其他玩法收起</t>
  </si>
  <si>
    <t>倍数</t>
  </si>
  <si>
    <t>1.43 4.76 7.17</t>
  </si>
  <si>
    <t>让球</t>
  </si>
  <si>
    <t>条件</t>
  </si>
  <si>
    <t>总进球数</t>
  </si>
  <si>
    <t>0球</t>
  </si>
  <si>
    <t>比分</t>
  </si>
  <si>
    <t>胜</t>
  </si>
  <si>
    <t>1：0</t>
  </si>
  <si>
    <t>2：0</t>
  </si>
  <si>
    <t>2：1</t>
  </si>
  <si>
    <t>1球</t>
  </si>
  <si>
    <t>3：0</t>
  </si>
  <si>
    <t>3：1</t>
  </si>
  <si>
    <t>3：2</t>
  </si>
  <si>
    <t>2球</t>
  </si>
  <si>
    <t>4：0</t>
  </si>
  <si>
    <t>4：1</t>
  </si>
  <si>
    <t>4：2</t>
  </si>
  <si>
    <t>3球</t>
  </si>
  <si>
    <t>5：0</t>
  </si>
  <si>
    <t>5：1</t>
  </si>
  <si>
    <t>5：2</t>
  </si>
  <si>
    <t>4球</t>
  </si>
  <si>
    <t>胜其他（让胜平负）</t>
  </si>
  <si>
    <t>5球</t>
  </si>
  <si>
    <t>0：0</t>
  </si>
  <si>
    <t>1：1</t>
  </si>
  <si>
    <t>2：2</t>
  </si>
  <si>
    <t>6球</t>
  </si>
  <si>
    <t>3：3</t>
  </si>
  <si>
    <t>平其他</t>
  </si>
  <si>
    <t>7+球</t>
  </si>
  <si>
    <t>负</t>
  </si>
  <si>
    <t>0：1</t>
  </si>
  <si>
    <t>0：2</t>
  </si>
  <si>
    <t>1：2</t>
  </si>
  <si>
    <t>胜胜</t>
  </si>
  <si>
    <t>0：3</t>
  </si>
  <si>
    <t>1：3</t>
  </si>
  <si>
    <t>2：3</t>
  </si>
  <si>
    <t>胜平</t>
  </si>
  <si>
    <t>0：4</t>
  </si>
  <si>
    <t>1：4</t>
  </si>
  <si>
    <t>2：4</t>
  </si>
  <si>
    <t>胜负</t>
  </si>
  <si>
    <t>0：5</t>
  </si>
  <si>
    <t>1：5</t>
  </si>
  <si>
    <t>2：5</t>
  </si>
  <si>
    <t>平胜</t>
  </si>
  <si>
    <t>负其他（让胜平负）</t>
  </si>
  <si>
    <t>平平</t>
  </si>
  <si>
    <t>总进球</t>
  </si>
  <si>
    <t>0</t>
  </si>
  <si>
    <t>1</t>
  </si>
  <si>
    <t>2</t>
  </si>
  <si>
    <t>平负</t>
  </si>
  <si>
    <t>3</t>
  </si>
  <si>
    <t>4</t>
  </si>
  <si>
    <t>5</t>
  </si>
  <si>
    <t>负胜</t>
  </si>
  <si>
    <t>6</t>
  </si>
  <si>
    <t>7+</t>
  </si>
  <si>
    <t>负平</t>
  </si>
  <si>
    <t>半全场</t>
  </si>
  <si>
    <t>注0：当前版本只实现了比分区域的结算，倍率数据为手动数据！！！</t>
  </si>
  <si>
    <t>负负</t>
  </si>
  <si>
    <t>注1：此表是以比分切入的混合过关，为n串1，此表为单场，剩余场次请自主谨慎分析</t>
  </si>
  <si>
    <t>注2：赢得（含胜平负、让球、比分、总进球，不含半全场）</t>
  </si>
  <si>
    <t>注3：比分购买方案可双击赢得参考</t>
  </si>
  <si>
    <t>胜其他</t>
  </si>
  <si>
    <t>负其他</t>
  </si>
  <si>
    <t>西班牙</t>
  </si>
  <si>
    <t>哥斯达黎加</t>
  </si>
  <si>
    <t>0未开售</t>
  </si>
  <si>
    <t>-22.253.602.40</t>
  </si>
  <si>
    <t>1.18 7.07 18.23</t>
  </si>
  <si>
    <t>20.00半全场</t>
  </si>
  <si>
    <t>38.00比分</t>
  </si>
  <si>
    <t>比利时</t>
  </si>
  <si>
    <t>加拿大</t>
  </si>
  <si>
    <t>01.324.207.00</t>
  </si>
  <si>
    <t>-12.133.352.70</t>
  </si>
  <si>
    <t>1.49 4.50 6.65</t>
  </si>
  <si>
    <t>22.00半全场</t>
  </si>
  <si>
    <t>12.00比分</t>
  </si>
  <si>
    <t>摩洛哥</t>
  </si>
  <si>
    <t>克罗地亚</t>
  </si>
  <si>
    <t>03.723.271.77</t>
  </si>
  <si>
    <t>+11.723.303.92</t>
  </si>
  <si>
    <t>3.91 3.23 2.07</t>
  </si>
  <si>
    <t>世界杯</t>
  </si>
  <si>
    <t>摩洛哥[47]</t>
  </si>
  <si>
    <t>FIFA</t>
  </si>
  <si>
    <t>VS</t>
  </si>
  <si>
    <t>[4]</t>
  </si>
  <si>
    <t>FIFA克罗地亚</t>
  </si>
  <si>
    <t>03.603.231.81</t>
  </si>
  <si>
    <t>亚欧析荐</t>
  </si>
  <si>
    <t>35.00半全场</t>
  </si>
  <si>
    <t>3.20比分</t>
  </si>
  <si>
    <t>德　国[14]</t>
  </si>
  <si>
    <t>[50]</t>
  </si>
  <si>
    <t>FIFA日　本</t>
  </si>
  <si>
    <t>15.00半全场</t>
  </si>
  <si>
    <t>13.00比分</t>
  </si>
  <si>
    <t>西班牙[9]</t>
  </si>
  <si>
    <t>[37]</t>
  </si>
  <si>
    <t>FIFA哥斯达</t>
  </si>
  <si>
    <t>比利时[1]</t>
  </si>
  <si>
    <t>[76]</t>
  </si>
  <si>
    <t>FIFA加拿大</t>
  </si>
</sst>
</file>

<file path=xl/styles.xml><?xml version="1.0" encoding="utf-8"?>
<styleSheet xmlns="http://schemas.openxmlformats.org/spreadsheetml/2006/main">
  <numFmts count="40">
    <numFmt numFmtId="176" formatCode="[DBNum1][$-804]yyyy&quot;年&quot;m&quot;月&quot;"/>
    <numFmt numFmtId="177" formatCode="0.000_ "/>
    <numFmt numFmtId="178" formatCode="#,##0.00_ "/>
    <numFmt numFmtId="6" formatCode="&quot;￥&quot;#,##0;[Red]&quot;￥&quot;\-#,##0"/>
    <numFmt numFmtId="179" formatCode="\¥#,##0.00;[Red]\¥\-#,##0.00"/>
    <numFmt numFmtId="23" formatCode="\$#,##0_);\(\$#,##0\)"/>
    <numFmt numFmtId="5" formatCode="&quot;￥&quot;#,##0;&quot;￥&quot;\-#,##0"/>
    <numFmt numFmtId="7" formatCode="&quot;￥&quot;#,##0.00;&quot;￥&quot;\-#,##0.00"/>
    <numFmt numFmtId="24" formatCode="\$#,##0_);[Red]\(\$#,##0\)"/>
    <numFmt numFmtId="180" formatCode="mm/dd/yy"/>
    <numFmt numFmtId="181" formatCode="[$-804]aaa"/>
    <numFmt numFmtId="26" formatCode="\$#,##0.00_);[Red]\(\$#,##0.00\)"/>
    <numFmt numFmtId="182" formatCode="h:mm:ss\ AM/PM"/>
    <numFmt numFmtId="183" formatCode="[DBNum1]上午/下午h&quot;时&quot;mm&quot;分&quot;"/>
    <numFmt numFmtId="184" formatCode="[DBNum1][$-804]m&quot;月&quot;d&quot;日&quot;"/>
    <numFmt numFmtId="185" formatCode="#\ ?/?"/>
    <numFmt numFmtId="186" formatCode="[$-804]aaaa"/>
    <numFmt numFmtId="44" formatCode="_ &quot;￥&quot;* #,##0.00_ ;_ &quot;￥&quot;* \-#,##0.00_ ;_ &quot;￥&quot;* &quot;-&quot;??_ ;_ @_ "/>
    <numFmt numFmtId="187" formatCode="[DBNum1][$-804]yyyy&quot;年&quot;m&quot;月&quot;d&quot;日&quot;"/>
    <numFmt numFmtId="188" formatCode="yy/m/d"/>
    <numFmt numFmtId="8" formatCode="&quot;￥&quot;#,##0.00;[Red]&quot;￥&quot;\-#,##0.00"/>
    <numFmt numFmtId="189" formatCode="dd\-mmm\-yy"/>
    <numFmt numFmtId="190" formatCode="mmmm\-yy"/>
    <numFmt numFmtId="191" formatCode="\¥#,##0;\¥\-#,##0"/>
    <numFmt numFmtId="192" formatCode="mmmmm"/>
    <numFmt numFmtId="193" formatCode="mmmmm\-yy"/>
    <numFmt numFmtId="194" formatCode="#\ ??/??"/>
    <numFmt numFmtId="195" formatCode="[DBNum1]h&quot;时&quot;mm&quot;分&quot;"/>
    <numFmt numFmtId="196" formatCode="\¥#,##0;[Red]\¥\-#,##0"/>
    <numFmt numFmtId="197" formatCode="h:mm\ AM/PM"/>
    <numFmt numFmtId="25" formatCode="\$#,##0.00_);\(\$#,##0.00\)"/>
    <numFmt numFmtId="198" formatCode="m/d"/>
    <numFmt numFmtId="199" formatCode="0.00_ "/>
    <numFmt numFmtId="43" formatCode="_ * #,##0.00_ ;_ * \-#,##0.00_ ;_ * &quot;-&quot;??_ ;_ @_ "/>
    <numFmt numFmtId="200" formatCode="\¥#,##0.00;\¥\-#,##0.00"/>
    <numFmt numFmtId="201" formatCode="#\ ??"/>
    <numFmt numFmtId="202" formatCode="yyyy/m/d\ h:mm\ AM/PM"/>
    <numFmt numFmtId="42" formatCode="_ &quot;￥&quot;* #,##0_ ;_ &quot;￥&quot;* \-#,##0_ ;_ &quot;￥&quot;* &quot;-&quot;_ ;_ @_ "/>
    <numFmt numFmtId="203" formatCode="0.00_);[Red]\(0.00\)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rgb="FFC00000"/>
      <name val="等线"/>
      <charset val="134"/>
    </font>
    <font>
      <b/>
      <sz val="16"/>
      <color rgb="FFC00000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b/>
      <sz val="1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rgb="FF4472C4"/>
      <name val="等线"/>
      <charset val="134"/>
    </font>
    <font>
      <b/>
      <sz val="16"/>
      <color theme="4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6" borderId="17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5" fillId="16" borderId="19" applyNumberFormat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</cellStyleXfs>
  <cellXfs count="75">
    <xf numFmtId="0" fontId="0" fillId="0" borderId="0" xfId="0">
      <alignment vertical="center"/>
    </xf>
    <xf numFmtId="32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49" fontId="0" fillId="0" borderId="2" xfId="0" applyNumberFormat="1" applyBorder="1">
      <alignment vertical="center"/>
    </xf>
    <xf numFmtId="49" fontId="2" fillId="0" borderId="2" xfId="0" applyNumberFormat="1" applyFont="1" applyBorder="1">
      <alignment vertical="center"/>
    </xf>
    <xf numFmtId="0" fontId="3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2" fillId="0" borderId="7" xfId="0" applyNumberFormat="1" applyFont="1" applyBorder="1">
      <alignment vertical="center"/>
    </xf>
    <xf numFmtId="49" fontId="0" fillId="0" borderId="7" xfId="0" applyNumberFormat="1" applyBorder="1">
      <alignment vertical="center"/>
    </xf>
    <xf numFmtId="49" fontId="3" fillId="0" borderId="7" xfId="0" applyNumberFormat="1" applyFon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199" fontId="3" fillId="0" borderId="2" xfId="0" applyNumberFormat="1" applyFont="1" applyBorder="1" applyAlignment="1">
      <alignment vertical="center"/>
    </xf>
    <xf numFmtId="203" fontId="0" fillId="0" borderId="2" xfId="0" applyNumberForma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 applyAlignment="1">
      <alignment horizontal="left" vertical="center"/>
    </xf>
    <xf numFmtId="203" fontId="3" fillId="0" borderId="0" xfId="0" applyNumberFormat="1" applyFont="1">
      <alignment vertical="center"/>
    </xf>
    <xf numFmtId="203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199" fontId="3" fillId="0" borderId="2" xfId="0" applyNumberFormat="1" applyFont="1" applyBorder="1">
      <alignment vertical="center"/>
    </xf>
    <xf numFmtId="49" fontId="3" fillId="0" borderId="4" xfId="0" applyNumberFormat="1" applyFont="1" applyBorder="1" applyAlignment="1">
      <alignment horizontal="left" vertical="center"/>
    </xf>
    <xf numFmtId="203" fontId="3" fillId="0" borderId="4" xfId="0" applyNumberFormat="1" applyFont="1" applyBorder="1">
      <alignment vertical="center"/>
    </xf>
    <xf numFmtId="203" fontId="7" fillId="0" borderId="4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0" xfId="0" applyNumberFormat="1" applyFont="1" applyBorder="1" applyAlignment="1">
      <alignment horizontal="left" vertical="center"/>
    </xf>
    <xf numFmtId="203" fontId="3" fillId="0" borderId="0" xfId="0" applyNumberFormat="1" applyFont="1" applyBorder="1">
      <alignment vertical="center"/>
    </xf>
    <xf numFmtId="203" fontId="7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8" fillId="0" borderId="0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203" fontId="3" fillId="0" borderId="7" xfId="0" applyNumberFormat="1" applyFont="1" applyBorder="1">
      <alignment vertical="center"/>
    </xf>
    <xf numFmtId="203" fontId="7" fillId="0" borderId="7" xfId="0" applyNumberFormat="1" applyFont="1" applyBorder="1">
      <alignment vertical="center"/>
    </xf>
    <xf numFmtId="49" fontId="8" fillId="0" borderId="0" xfId="0" applyNumberFormat="1" applyFont="1" applyBorder="1">
      <alignment vertical="center"/>
    </xf>
    <xf numFmtId="49" fontId="8" fillId="0" borderId="9" xfId="0" applyNumberFormat="1" applyFont="1" applyBorder="1" applyAlignment="1">
      <alignment horizontal="left" vertical="center"/>
    </xf>
    <xf numFmtId="203" fontId="3" fillId="0" borderId="9" xfId="0" applyNumberFormat="1" applyFont="1" applyBorder="1">
      <alignment vertical="center"/>
    </xf>
    <xf numFmtId="203" fontId="7" fillId="0" borderId="9" xfId="0" applyNumberFormat="1" applyFont="1" applyBorder="1">
      <alignment vertical="center"/>
    </xf>
    <xf numFmtId="203" fontId="0" fillId="0" borderId="4" xfId="0" applyNumberFormat="1" applyBorder="1">
      <alignment vertical="center"/>
    </xf>
    <xf numFmtId="203" fontId="0" fillId="0" borderId="0" xfId="0" applyNumberFormat="1" applyBorder="1">
      <alignment vertical="center"/>
    </xf>
    <xf numFmtId="49" fontId="3" fillId="0" borderId="9" xfId="0" applyNumberFormat="1" applyFont="1" applyBorder="1" applyAlignment="1">
      <alignment horizontal="left" vertical="center"/>
    </xf>
    <xf numFmtId="203" fontId="0" fillId="0" borderId="9" xfId="0" applyNumberFormat="1" applyBorder="1">
      <alignment vertical="center"/>
    </xf>
    <xf numFmtId="49" fontId="3" fillId="0" borderId="9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 applyAlignment="1">
      <alignment horizontal="center" vertical="center"/>
    </xf>
    <xf numFmtId="199" fontId="3" fillId="0" borderId="0" xfId="0" applyNumberFormat="1" applyFont="1">
      <alignment vertical="center"/>
    </xf>
    <xf numFmtId="199" fontId="3" fillId="0" borderId="4" xfId="0" applyNumberFormat="1" applyFont="1" applyBorder="1">
      <alignment vertical="center"/>
    </xf>
    <xf numFmtId="199" fontId="3" fillId="0" borderId="0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199" fontId="3" fillId="0" borderId="7" xfId="0" applyNumberFormat="1" applyFont="1" applyBorder="1">
      <alignment vertical="center"/>
    </xf>
    <xf numFmtId="203" fontId="8" fillId="0" borderId="0" xfId="0" applyNumberFormat="1" applyFont="1" applyBorder="1">
      <alignment vertical="center"/>
    </xf>
    <xf numFmtId="199" fontId="3" fillId="0" borderId="9" xfId="0" applyNumberFormat="1" applyFont="1" applyBorder="1">
      <alignment vertical="center"/>
    </xf>
    <xf numFmtId="49" fontId="11" fillId="0" borderId="0" xfId="0" applyNumberFormat="1" applyFont="1" applyAlignment="1">
      <alignment horizontal="center" vertical="center"/>
    </xf>
    <xf numFmtId="199" fontId="0" fillId="0" borderId="10" xfId="0" applyNumberFormat="1" applyBorder="1">
      <alignment vertical="center"/>
    </xf>
    <xf numFmtId="199" fontId="0" fillId="0" borderId="0" xfId="0" applyNumberFormat="1">
      <alignment vertical="center"/>
    </xf>
    <xf numFmtId="199" fontId="7" fillId="0" borderId="11" xfId="0" applyNumberFormat="1" applyFont="1" applyBorder="1">
      <alignment vertical="center"/>
    </xf>
    <xf numFmtId="199" fontId="7" fillId="0" borderId="12" xfId="0" applyNumberFormat="1" applyFont="1" applyBorder="1">
      <alignment vertical="center"/>
    </xf>
    <xf numFmtId="199" fontId="0" fillId="0" borderId="12" xfId="0" applyNumberFormat="1" applyBorder="1">
      <alignment vertical="center"/>
    </xf>
    <xf numFmtId="199" fontId="7" fillId="0" borderId="13" xfId="0" applyNumberFormat="1" applyFont="1" applyBorder="1">
      <alignment vertical="center"/>
    </xf>
    <xf numFmtId="203" fontId="7" fillId="0" borderId="12" xfId="0" applyNumberFormat="1" applyFont="1" applyBorder="1">
      <alignment vertical="center"/>
    </xf>
    <xf numFmtId="199" fontId="0" fillId="0" borderId="14" xfId="0" applyNumberFormat="1" applyBorder="1">
      <alignment vertical="center"/>
    </xf>
    <xf numFmtId="199" fontId="0" fillId="0" borderId="11" xfId="0" applyNumberFormat="1" applyBorder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02"/>
  <sheetViews>
    <sheetView zoomScale="50" zoomScaleNormal="50" workbookViewId="0">
      <selection activeCell="J15" sqref="J15"/>
    </sheetView>
  </sheetViews>
  <sheetFormatPr defaultColWidth="9" defaultRowHeight="14.25"/>
  <cols>
    <col min="1" max="3" width="8.66666666666667" style="3"/>
    <col min="4" max="4" width="8.875" style="3"/>
    <col min="5" max="5" width="8.66666666666667" style="3"/>
    <col min="6" max="6" width="8.875" style="3"/>
    <col min="7" max="7" width="8.33333333333333" style="3" customWidth="1"/>
    <col min="8" max="16384" width="8.66666666666667" style="3"/>
  </cols>
  <sheetData>
    <row r="1" ht="23.25" spans="5:24">
      <c r="E1" s="19" t="s">
        <v>0</v>
      </c>
      <c r="F1" s="20" t="s">
        <v>1</v>
      </c>
      <c r="G1" s="21"/>
      <c r="I1" s="52"/>
      <c r="K1" s="19" t="s">
        <v>2</v>
      </c>
      <c r="L1" s="53" t="s">
        <v>3</v>
      </c>
      <c r="M1" s="61"/>
      <c r="X1" t="s">
        <v>4</v>
      </c>
    </row>
    <row r="2" ht="15" spans="16:24">
      <c r="P2" s="29" t="s">
        <v>5</v>
      </c>
      <c r="Q2" s="29"/>
      <c r="X2" t="s">
        <v>6</v>
      </c>
    </row>
    <row r="3" ht="18.75" spans="2:24">
      <c r="B3" s="4" t="s">
        <v>7</v>
      </c>
      <c r="C3" s="5"/>
      <c r="D3" s="5"/>
      <c r="E3" s="22" t="s">
        <v>8</v>
      </c>
      <c r="F3" s="23">
        <f>IF(X1="0未开售",0,MID(X1,2,4))+0</f>
        <v>1.31</v>
      </c>
      <c r="G3" s="24"/>
      <c r="H3" s="25" t="s">
        <v>9</v>
      </c>
      <c r="I3" s="30">
        <f>IF(X1="0未开售",0,MID(X1,6,4))+0</f>
        <v>4.65</v>
      </c>
      <c r="J3" s="24"/>
      <c r="K3" s="25" t="s">
        <v>10</v>
      </c>
      <c r="L3" s="30">
        <f>IF(X1="0未开售",0,MID(X1,10,4))+0</f>
        <v>6.2</v>
      </c>
      <c r="M3" s="62"/>
      <c r="P3" s="29" t="s">
        <v>11</v>
      </c>
      <c r="Q3" s="73">
        <v>2</v>
      </c>
      <c r="X3" t="s">
        <v>12</v>
      </c>
    </row>
    <row r="4" ht="15" spans="5:24">
      <c r="E4" s="26"/>
      <c r="F4" s="27"/>
      <c r="G4" s="28"/>
      <c r="H4" s="29"/>
      <c r="I4" s="27"/>
      <c r="J4" s="28"/>
      <c r="K4" s="29"/>
      <c r="L4" s="54"/>
      <c r="M4" s="63"/>
      <c r="P4" s="29" t="s">
        <v>13</v>
      </c>
      <c r="Q4" s="73">
        <v>1</v>
      </c>
      <c r="X4" t="s">
        <v>14</v>
      </c>
    </row>
    <row r="5" ht="18.75" spans="2:24">
      <c r="B5" s="4" t="s">
        <v>15</v>
      </c>
      <c r="C5" s="6" t="s">
        <v>16</v>
      </c>
      <c r="D5" s="7">
        <f>MID(X2,1,2)+0</f>
        <v>-1</v>
      </c>
      <c r="E5" s="22" t="s">
        <v>8</v>
      </c>
      <c r="F5" s="30">
        <f>MID(X2,3,4)+0</f>
        <v>2.05</v>
      </c>
      <c r="G5" s="24"/>
      <c r="H5" s="25" t="s">
        <v>9</v>
      </c>
      <c r="I5" s="30">
        <f>MID(X2,7,4)+0</f>
        <v>3.4</v>
      </c>
      <c r="J5" s="24"/>
      <c r="K5" s="25" t="s">
        <v>10</v>
      </c>
      <c r="L5" s="30">
        <f>MID(X2,11,4)+0</f>
        <v>2.8</v>
      </c>
      <c r="M5" s="62"/>
      <c r="X5" t="s">
        <v>17</v>
      </c>
    </row>
    <row r="6" ht="15" spans="5:24">
      <c r="E6" s="26"/>
      <c r="F6" s="27"/>
      <c r="G6" s="28"/>
      <c r="H6" s="29"/>
      <c r="I6" s="27"/>
      <c r="J6" s="28"/>
      <c r="K6" s="29"/>
      <c r="L6" s="54"/>
      <c r="M6" s="63"/>
      <c r="X6" s="1" t="s">
        <v>18</v>
      </c>
    </row>
    <row r="7" ht="18" spans="2:24">
      <c r="B7" s="8" t="s">
        <v>19</v>
      </c>
      <c r="C7" s="9" t="s">
        <v>20</v>
      </c>
      <c r="D7" s="10"/>
      <c r="E7" s="31" t="s">
        <v>21</v>
      </c>
      <c r="F7" s="32">
        <f>X41</f>
        <v>7</v>
      </c>
      <c r="G7" s="33">
        <f>_xlfn.IFS(1-D5&gt;0,SUM(I31,F3,F5,F7),1-D5=0,SUM(I31,F3,I5,F7),1-D5&lt;0,SUM(I31,F3,L5,F7))*2*Q4</f>
        <v>33.22</v>
      </c>
      <c r="H7" s="34" t="s">
        <v>22</v>
      </c>
      <c r="I7" s="32">
        <f>X43</f>
        <v>6.35</v>
      </c>
      <c r="J7" s="33">
        <f>_xlfn.IFS(2-D5&gt;0,SUM(L31,F3,F5,I7),2-D5=0,SUM(L31,F3,I5,I7),2-D5&lt;0,SUM(L31,F3,L5,I7))*2*Q4</f>
        <v>27.42</v>
      </c>
      <c r="K7" s="34" t="s">
        <v>23</v>
      </c>
      <c r="L7" s="55">
        <f>X45</f>
        <v>6.9</v>
      </c>
      <c r="M7" s="64">
        <f>_xlfn.IFS(1-D5&gt;0,SUM(F33,F3,F5,L7),1-D5=0,SUM(F33,F3,I5,L7),1-D5&lt;0,SUM(F33,F3,L5,L7))*2*Q4</f>
        <v>27.72</v>
      </c>
      <c r="X7">
        <v>17</v>
      </c>
    </row>
    <row r="8" spans="2:24">
      <c r="B8" s="11"/>
      <c r="C8" s="12"/>
      <c r="D8" s="12"/>
      <c r="E8" s="35"/>
      <c r="F8" s="36"/>
      <c r="G8" s="37"/>
      <c r="H8" s="38"/>
      <c r="I8" s="36"/>
      <c r="J8" s="37"/>
      <c r="K8" s="38"/>
      <c r="L8" s="56"/>
      <c r="M8" s="65"/>
      <c r="X8" t="s">
        <v>24</v>
      </c>
    </row>
    <row r="9" spans="2:24">
      <c r="B9" s="11"/>
      <c r="C9" s="12"/>
      <c r="D9" s="12"/>
      <c r="E9" s="35" t="s">
        <v>25</v>
      </c>
      <c r="F9" s="36">
        <f>X47</f>
        <v>9</v>
      </c>
      <c r="G9" s="37">
        <f>_xlfn.IFS(3-D5&gt;0,SUM(F33,F3,F5,F9),3-D5=0,SUM(F33,F3,I5,F9),3-D5&lt;0,SUM(F33,F3,L5,F9))*2*Q4</f>
        <v>31.92</v>
      </c>
      <c r="H9" s="38" t="s">
        <v>26</v>
      </c>
      <c r="I9" s="36">
        <f>X49</f>
        <v>9.75</v>
      </c>
      <c r="J9" s="37">
        <f>_xlfn.IFS(2-D5&gt;0,SUM(I33,F3,F5,I9),2-D5=0,SUM(I33,F3,I5,I9),2-D5&lt;0,SUM(I33,F3,L5,I9))*2*Q4</f>
        <v>35.72</v>
      </c>
      <c r="K9" s="38" t="s">
        <v>27</v>
      </c>
      <c r="L9" s="56">
        <f>X51</f>
        <v>21</v>
      </c>
      <c r="M9" s="65">
        <f>_xlfn.IFS(1-D5&gt;0,SUM(L33,F3,F5,L9),1-D5=0,SUM(L33,F3,I5,L9),1-D5&lt;0,SUM(L33,F3,L5,L9))*2*Q4</f>
        <v>63.22</v>
      </c>
      <c r="X9">
        <v>6.25</v>
      </c>
    </row>
    <row r="10" spans="2:24">
      <c r="B10" s="11"/>
      <c r="C10" s="12"/>
      <c r="D10" s="12"/>
      <c r="E10" s="35"/>
      <c r="F10" s="36"/>
      <c r="G10" s="37"/>
      <c r="H10" s="38"/>
      <c r="I10" s="36"/>
      <c r="J10" s="37"/>
      <c r="K10" s="38"/>
      <c r="L10" s="56"/>
      <c r="M10" s="65"/>
      <c r="X10" t="s">
        <v>28</v>
      </c>
    </row>
    <row r="11" spans="2:24">
      <c r="B11" s="11"/>
      <c r="C11" s="12"/>
      <c r="D11" s="12"/>
      <c r="E11" s="35" t="s">
        <v>29</v>
      </c>
      <c r="F11" s="36">
        <f>X53</f>
        <v>17</v>
      </c>
      <c r="G11" s="37">
        <f>_xlfn.IFS(4-D5&gt;0,SUM(I33,F3,F5,F11),4-D5=0,SUM(I33,F3,I5,F11),4-D5&lt;0,SUM(I33,F3,L5,F11))*2*Q4</f>
        <v>50.22</v>
      </c>
      <c r="H11" s="38" t="s">
        <v>30</v>
      </c>
      <c r="I11" s="36">
        <f>X55</f>
        <v>19</v>
      </c>
      <c r="J11" s="37">
        <f>_xlfn.IFS(3-D5&gt;0,SUM(L33,F3,F5,I11),3-D5=0,SUM(L33,F3,I5,I11),3-D5&lt;0,SUM(L33,F3,L5,I11))*2*Q4</f>
        <v>59.22</v>
      </c>
      <c r="K11" s="38" t="s">
        <v>31</v>
      </c>
      <c r="L11" s="56">
        <f>X57</f>
        <v>30</v>
      </c>
      <c r="M11" s="65">
        <f>_xlfn.IFS(2-D5&gt;0,SUM(F35,F3,F5,L11),2-D5=0,SUM(F35,F3,I5,L11),2-D5&lt;0,SUM(F35,F3,L5,L11))*2*Q4</f>
        <v>88.72</v>
      </c>
      <c r="X11">
        <v>4</v>
      </c>
    </row>
    <row r="12" spans="2:24">
      <c r="B12" s="11"/>
      <c r="C12" s="12"/>
      <c r="D12" s="12"/>
      <c r="E12" s="35"/>
      <c r="F12" s="36"/>
      <c r="G12" s="37"/>
      <c r="H12" s="38"/>
      <c r="I12" s="36"/>
      <c r="J12" s="37"/>
      <c r="K12" s="38"/>
      <c r="L12" s="56"/>
      <c r="M12" s="65"/>
      <c r="X12" t="s">
        <v>32</v>
      </c>
    </row>
    <row r="13" spans="2:24">
      <c r="B13" s="11"/>
      <c r="C13" s="12"/>
      <c r="D13" s="12"/>
      <c r="E13" s="35" t="s">
        <v>33</v>
      </c>
      <c r="F13" s="36">
        <f>X59</f>
        <v>35</v>
      </c>
      <c r="G13" s="37">
        <f>_xlfn.IFS(5-D5&gt;0,SUM(L33,F3,F5,F13),5-D5=0,SUM(L33,F3,I5,F13),5-D5&lt;0,SUM(L33,F3,L5,F13))*2*Q4</f>
        <v>91.22</v>
      </c>
      <c r="H13" s="38" t="s">
        <v>34</v>
      </c>
      <c r="I13" s="36">
        <f>X61</f>
        <v>35</v>
      </c>
      <c r="J13" s="37">
        <f>_xlfn.IFS(4-D5&gt;0,SUM(F35,F3,F5,I13),4-D5=0,SUM(F35,F3,I5,I13),4-D5&lt;0,SUM(F35,F3,L5,I13))*2*Q4</f>
        <v>98.72</v>
      </c>
      <c r="K13" s="38" t="s">
        <v>35</v>
      </c>
      <c r="L13" s="56">
        <f>X63</f>
        <v>45</v>
      </c>
      <c r="M13" s="65">
        <f>_xlfn.IFS(3-D5&gt;0,SUM(I35,F3,F5,L13),3-D5=0,SUM(I35,F3,I5,L13),3-D5&lt;0,SUM(I35,F3,L5,L13))*2*Q4</f>
        <v>126.72</v>
      </c>
      <c r="X13">
        <v>3.6</v>
      </c>
    </row>
    <row r="14" spans="2:24">
      <c r="B14" s="11"/>
      <c r="C14" s="12"/>
      <c r="D14" s="12"/>
      <c r="E14" s="35"/>
      <c r="F14" s="36"/>
      <c r="G14" s="37"/>
      <c r="H14" s="38"/>
      <c r="I14" s="36"/>
      <c r="J14" s="37"/>
      <c r="K14" s="38"/>
      <c r="L14" s="56"/>
      <c r="M14" s="66"/>
      <c r="X14" t="s">
        <v>36</v>
      </c>
    </row>
    <row r="15" spans="2:24">
      <c r="B15" s="11"/>
      <c r="C15" s="12"/>
      <c r="D15" s="12"/>
      <c r="E15" s="39" t="s">
        <v>37</v>
      </c>
      <c r="F15" s="36">
        <f>X65</f>
        <v>23</v>
      </c>
      <c r="G15" s="37">
        <f>SUM(I35,F3,F5,F15)*2*Q4</f>
        <v>82.72</v>
      </c>
      <c r="H15" s="37">
        <f>SUM(I35,F3,I5,F15)*2*Q4</f>
        <v>85.42</v>
      </c>
      <c r="I15" s="37">
        <f>SUM(I35,F3,L5,F15)*2*Q4</f>
        <v>84.22</v>
      </c>
      <c r="J15" s="57"/>
      <c r="K15" s="38"/>
      <c r="L15" s="56"/>
      <c r="M15" s="66"/>
      <c r="X15">
        <v>4.75</v>
      </c>
    </row>
    <row r="16" spans="2:24">
      <c r="B16" s="11"/>
      <c r="C16" s="12"/>
      <c r="D16" s="12"/>
      <c r="E16" s="35"/>
      <c r="F16" s="36"/>
      <c r="G16" s="37"/>
      <c r="H16" s="38"/>
      <c r="I16" s="36"/>
      <c r="J16" s="37"/>
      <c r="K16" s="38"/>
      <c r="L16" s="56"/>
      <c r="M16" s="66"/>
      <c r="X16" t="s">
        <v>38</v>
      </c>
    </row>
    <row r="17" ht="15.75" spans="2:24">
      <c r="B17" s="13"/>
      <c r="C17" s="14" t="s">
        <v>9</v>
      </c>
      <c r="D17" s="15"/>
      <c r="E17" s="40" t="s">
        <v>39</v>
      </c>
      <c r="F17" s="41">
        <f>X67</f>
        <v>17</v>
      </c>
      <c r="G17" s="42">
        <f>_xlfn.IFS(0-D5&gt;0,SUM(F31,I3,F5,F17),0-D5=0,SUM(F31,I3,I5,F17),0-D5&lt;0,SUM(F31,I3,L5,F17))*2*Q4</f>
        <v>81.4</v>
      </c>
      <c r="H17" s="16" t="s">
        <v>40</v>
      </c>
      <c r="I17" s="41">
        <f>X69</f>
        <v>8.5</v>
      </c>
      <c r="J17" s="42">
        <f>_xlfn.IFS(0-D5&gt;0,SUM(L31,I3,F5,I17),0-D5=0,SUM(L31,I3,I5,I17),0-D5&lt;0,SUM(L31,I3,L5,I17))*2*Q4</f>
        <v>38.4</v>
      </c>
      <c r="K17" s="16" t="s">
        <v>41</v>
      </c>
      <c r="L17" s="58">
        <f>X71</f>
        <v>18</v>
      </c>
      <c r="M17" s="67">
        <f>_xlfn.IFS(0-D5&gt;0,SUM(I33,I3,F5,L17),0-D5=0,SUM(I33,I3,I5,L17),0-D5&lt;0,SUM(I33,I3,L5,L17))*2*Q4</f>
        <v>58.9</v>
      </c>
      <c r="X17">
        <v>7.25</v>
      </c>
    </row>
    <row r="18" spans="2:24">
      <c r="B18" s="11"/>
      <c r="C18" s="12"/>
      <c r="D18" s="12"/>
      <c r="E18" s="35"/>
      <c r="F18" s="36"/>
      <c r="G18" s="37"/>
      <c r="H18" s="38"/>
      <c r="I18" s="36"/>
      <c r="J18" s="37"/>
      <c r="K18" s="38"/>
      <c r="L18" s="56"/>
      <c r="M18" s="66"/>
      <c r="X18" t="s">
        <v>42</v>
      </c>
    </row>
    <row r="19" spans="2:24">
      <c r="B19" s="11"/>
      <c r="C19" s="12"/>
      <c r="D19" s="12"/>
      <c r="E19" s="35" t="s">
        <v>43</v>
      </c>
      <c r="F19" s="36">
        <f>X73</f>
        <v>60</v>
      </c>
      <c r="G19" s="37">
        <f>_xlfn.IFS(0-D5&gt;0,SUM(F35,I3,F5,F19),0-D5=0,SUM(F35,I3,I5,F19),0-D5&lt;0,SUM(F35,I3,L5,F19))*2*Q4</f>
        <v>155.4</v>
      </c>
      <c r="H19" s="43" t="s">
        <v>44</v>
      </c>
      <c r="I19" s="59">
        <f>X75</f>
        <v>200</v>
      </c>
      <c r="J19" s="37">
        <f>_xlfn.IFS(D5&gt;0,SUM(I3,F5,I19,I35),D5=0,SUM(I3,I5,I19,I35),D5&lt;0,SUM(I3,L5,I19,I35))*2*Q4</f>
        <v>444.9</v>
      </c>
      <c r="K19" s="38"/>
      <c r="L19" s="56"/>
      <c r="M19" s="66"/>
      <c r="X19">
        <v>11</v>
      </c>
    </row>
    <row r="20" spans="2:24">
      <c r="B20" s="11"/>
      <c r="C20" s="12"/>
      <c r="D20" s="12"/>
      <c r="E20" s="35"/>
      <c r="F20" s="36"/>
      <c r="G20" s="37"/>
      <c r="H20" s="38"/>
      <c r="I20" s="36"/>
      <c r="J20" s="37"/>
      <c r="K20" s="38"/>
      <c r="L20" s="56"/>
      <c r="M20" s="66"/>
      <c r="X20" t="s">
        <v>45</v>
      </c>
    </row>
    <row r="21" spans="2:24">
      <c r="B21" s="13"/>
      <c r="C21" s="16" t="s">
        <v>46</v>
      </c>
      <c r="D21" s="15"/>
      <c r="E21" s="40" t="s">
        <v>47</v>
      </c>
      <c r="F21" s="41">
        <f>X77</f>
        <v>18</v>
      </c>
      <c r="G21" s="42">
        <f>_xlfn.IFS(-1-D5&gt;0,SUM(I31,L3,F5,F21),-1-D5=0,SUM(I31,L3,I5,F21),-1-D5&lt;0,SUM(I31,L3,L5,F21))*2*Q4</f>
        <v>67.7</v>
      </c>
      <c r="H21" s="16" t="s">
        <v>48</v>
      </c>
      <c r="I21" s="41">
        <f>X79</f>
        <v>40</v>
      </c>
      <c r="J21" s="42">
        <f>_xlfn.IFS(-2-D5&gt;0,SUM(L31,L3,F5,I21),-2-D5=0,SUM(L31,L3,I5,I21),-2-D5&lt;0,SUM(L31,L3,L5,I21))*2*Q4</f>
        <v>106</v>
      </c>
      <c r="K21" s="16" t="s">
        <v>49</v>
      </c>
      <c r="L21" s="58">
        <f>X81</f>
        <v>16</v>
      </c>
      <c r="M21" s="67">
        <f>_xlfn.IFS(-1-D5&gt;0,SUM(F33,L3,F5,L21),-1-D5=0,SUM(F33,L3,I5,L21),-1-D5&lt;0,SUM(F33,L3,L5,L21))*2*Q4</f>
        <v>58.4</v>
      </c>
      <c r="X21">
        <v>15</v>
      </c>
    </row>
    <row r="22" spans="2:24">
      <c r="B22" s="11"/>
      <c r="C22" s="12"/>
      <c r="D22" s="12"/>
      <c r="E22" s="35"/>
      <c r="F22" s="36"/>
      <c r="G22" s="37"/>
      <c r="H22" s="38"/>
      <c r="I22" s="36"/>
      <c r="J22" s="37"/>
      <c r="K22" s="38"/>
      <c r="L22" s="56"/>
      <c r="M22" s="66"/>
      <c r="X22" t="s">
        <v>50</v>
      </c>
    </row>
    <row r="23" spans="2:24">
      <c r="B23" s="11"/>
      <c r="C23" s="12"/>
      <c r="D23" s="12"/>
      <c r="E23" s="35" t="s">
        <v>51</v>
      </c>
      <c r="F23" s="36">
        <f>X83</f>
        <v>100</v>
      </c>
      <c r="G23" s="37">
        <f>_xlfn.IFS(-3-D5&gt;0,SUM(F33,L3,F5,F23),-3-D5=0,SUM(F33,L3,I5,F23),-3-D5&lt;0,SUM(F33,L3,L5,F23))*2*Q4</f>
        <v>225.2</v>
      </c>
      <c r="H23" s="38" t="s">
        <v>52</v>
      </c>
      <c r="I23" s="36">
        <f>X85</f>
        <v>50</v>
      </c>
      <c r="J23" s="37">
        <f>_xlfn.IFS(-2-D5&gt;0,SUM(I33,L3,F5,I23),-2-D5=0,SUM(I33,L3,I5,I23),-2-D5&lt;0,SUM(I33,L3,L5,I23))*2*Q4</f>
        <v>127.5</v>
      </c>
      <c r="K23" s="38" t="s">
        <v>53</v>
      </c>
      <c r="L23" s="56">
        <f>X87</f>
        <v>45</v>
      </c>
      <c r="M23" s="65">
        <f>_xlfn.IFS(-1-D5&gt;0,SUM(L33,L3,F5,L23),-1-D5=0,SUM(L33,L3,I5,L23),-1-D5&lt;0,SUM(L33,L3,L5,L23))*2*Q4</f>
        <v>123.7</v>
      </c>
      <c r="X23">
        <v>1.93</v>
      </c>
    </row>
    <row r="24" spans="2:24">
      <c r="B24" s="11"/>
      <c r="C24" s="12"/>
      <c r="D24" s="12"/>
      <c r="E24" s="35"/>
      <c r="F24" s="36"/>
      <c r="G24" s="37"/>
      <c r="H24" s="38"/>
      <c r="I24" s="36"/>
      <c r="J24" s="37"/>
      <c r="K24" s="38"/>
      <c r="L24" s="56"/>
      <c r="M24" s="66"/>
      <c r="X24" t="s">
        <v>54</v>
      </c>
    </row>
    <row r="25" spans="2:24">
      <c r="B25" s="11"/>
      <c r="C25" s="12"/>
      <c r="D25" s="12"/>
      <c r="E25" s="35" t="s">
        <v>55</v>
      </c>
      <c r="F25" s="36">
        <f>X89</f>
        <v>250</v>
      </c>
      <c r="G25" s="37">
        <f>_xlfn.IFS(-4-D5&gt;0,SUM(I33,L3,F5,F25),-4-D5=0,SUM(I33,L3,I5,F25),-4-D5&lt;0,SUM(I33,L3,L5,F25))*2*Q4</f>
        <v>527.5</v>
      </c>
      <c r="H25" s="38" t="s">
        <v>56</v>
      </c>
      <c r="I25" s="36">
        <f>X91</f>
        <v>120</v>
      </c>
      <c r="J25" s="37">
        <f>_xlfn.IFS(-3-D5&gt;0,SUM(L33,L3,F5,I25),-3-D5=0,SUM(L33,L3,I5,I25),-3-D5&lt;0,SUM(L33,L3,L5,I25))*2*Q4</f>
        <v>272.5</v>
      </c>
      <c r="K25" s="38" t="s">
        <v>57</v>
      </c>
      <c r="L25" s="56">
        <f>X93</f>
        <v>120</v>
      </c>
      <c r="M25" s="68">
        <f>_xlfn.IFS(-2-D5&gt;0,SUM(F35,L3,F5,L25),-2-D5=0,SUM(F35,L3,I5,L25),-2-D5&lt;0,SUM(F35,L3,L5,L25))*2*Q4</f>
        <v>280</v>
      </c>
      <c r="X25">
        <v>19</v>
      </c>
    </row>
    <row r="26" spans="2:24">
      <c r="B26" s="11"/>
      <c r="C26" s="12"/>
      <c r="D26" s="12"/>
      <c r="E26" s="35"/>
      <c r="F26" s="36"/>
      <c r="G26" s="37"/>
      <c r="H26" s="38"/>
      <c r="I26" s="36"/>
      <c r="J26" s="37"/>
      <c r="K26" s="38"/>
      <c r="L26" s="56"/>
      <c r="M26" s="66"/>
      <c r="X26" t="s">
        <v>58</v>
      </c>
    </row>
    <row r="27" spans="2:24">
      <c r="B27" s="11"/>
      <c r="C27" s="12"/>
      <c r="D27" s="12"/>
      <c r="E27" s="35" t="s">
        <v>59</v>
      </c>
      <c r="F27" s="36">
        <f>X95</f>
        <v>400</v>
      </c>
      <c r="G27" s="37">
        <f>_xlfn.IFS(-5-D5&gt;0,SUM(L33,L3,F5,F27),-5-D5=0,SUM(L33,L3,I5,F27),-5-D5&lt;0,SUM(L33,L3,L5,F27))*2*Q4</f>
        <v>832.5</v>
      </c>
      <c r="H27" s="38" t="s">
        <v>60</v>
      </c>
      <c r="I27" s="36">
        <f>X97</f>
        <v>350</v>
      </c>
      <c r="J27" s="37">
        <f>_xlfn.IFS(-4-D5&gt;0,SUM(F35,L3,F5,I27),-4-D5=0,SUM(F35,L3,I5,I27),-4-D5&lt;0,SUM(F35,L3,L5,I27))*2*Q4</f>
        <v>740</v>
      </c>
      <c r="K27" s="38" t="s">
        <v>61</v>
      </c>
      <c r="L27" s="56">
        <f>X99</f>
        <v>300</v>
      </c>
      <c r="M27" s="65">
        <f>_xlfn.IFS(-3-D5&gt;0,SUM(I35,L3,F5,L27),-3-D5=0,SUM(I35,L3,I5,L27),-3-D5&lt;0,SUM(I35,L3,L5,L27))*2*Q4</f>
        <v>648</v>
      </c>
      <c r="X27">
        <v>32</v>
      </c>
    </row>
    <row r="28" spans="2:24">
      <c r="B28" s="11"/>
      <c r="C28" s="12"/>
      <c r="D28" s="12"/>
      <c r="E28" s="35"/>
      <c r="F28" s="36"/>
      <c r="G28" s="37"/>
      <c r="H28" s="38"/>
      <c r="I28" s="36"/>
      <c r="J28" s="48"/>
      <c r="K28" s="38"/>
      <c r="L28" s="56"/>
      <c r="M28" s="66"/>
      <c r="X28" t="s">
        <v>62</v>
      </c>
    </row>
    <row r="29" ht="15" spans="2:24">
      <c r="B29" s="17"/>
      <c r="C29" s="18"/>
      <c r="D29" s="18"/>
      <c r="E29" s="44" t="s">
        <v>63</v>
      </c>
      <c r="F29" s="45">
        <f>X101</f>
        <v>150</v>
      </c>
      <c r="G29" s="46">
        <f>SUM(L3,F5,F29,I35)*2*Q4</f>
        <v>346.5</v>
      </c>
      <c r="H29" s="46">
        <f>SUM(L3,I5,F29,I35)*2*Q4</f>
        <v>349.2</v>
      </c>
      <c r="I29" s="46">
        <f>SUM(L3,L5,F29,I35)*2*Q4</f>
        <v>348</v>
      </c>
      <c r="J29" s="50"/>
      <c r="K29" s="51"/>
      <c r="L29" s="60"/>
      <c r="M29" s="69"/>
      <c r="X29">
        <v>3.9</v>
      </c>
    </row>
    <row r="30" ht="15" spans="5:24">
      <c r="E30" s="26"/>
      <c r="F30" s="27"/>
      <c r="G30" s="28"/>
      <c r="H30" s="29"/>
      <c r="I30" s="27"/>
      <c r="J30" s="28"/>
      <c r="K30" s="29"/>
      <c r="L30" s="54"/>
      <c r="M30" s="63"/>
      <c r="X30" t="s">
        <v>64</v>
      </c>
    </row>
    <row r="31" ht="18" spans="2:24">
      <c r="B31" s="8" t="s">
        <v>65</v>
      </c>
      <c r="C31" s="10"/>
      <c r="D31" s="10"/>
      <c r="E31" s="31" t="s">
        <v>66</v>
      </c>
      <c r="F31" s="32">
        <f>X7</f>
        <v>17</v>
      </c>
      <c r="G31" s="47"/>
      <c r="H31" s="34" t="s">
        <v>67</v>
      </c>
      <c r="I31" s="32">
        <f>X9</f>
        <v>6.25</v>
      </c>
      <c r="J31" s="47"/>
      <c r="K31" s="34" t="s">
        <v>68</v>
      </c>
      <c r="L31" s="55">
        <f>X11</f>
        <v>4</v>
      </c>
      <c r="M31" s="70"/>
      <c r="X31">
        <v>6.6</v>
      </c>
    </row>
    <row r="32" spans="2:24">
      <c r="B32" s="11"/>
      <c r="C32" s="12"/>
      <c r="D32" s="12"/>
      <c r="E32" s="35"/>
      <c r="F32" s="36"/>
      <c r="G32" s="48"/>
      <c r="H32" s="38"/>
      <c r="I32" s="36"/>
      <c r="J32" s="48"/>
      <c r="K32" s="38"/>
      <c r="L32" s="56"/>
      <c r="M32" s="66"/>
      <c r="X32" t="s">
        <v>69</v>
      </c>
    </row>
    <row r="33" spans="2:24">
      <c r="B33" s="11"/>
      <c r="C33" s="12"/>
      <c r="D33" s="12"/>
      <c r="E33" s="35" t="s">
        <v>70</v>
      </c>
      <c r="F33" s="36">
        <f>X13</f>
        <v>3.6</v>
      </c>
      <c r="G33" s="48"/>
      <c r="H33" s="38" t="s">
        <v>71</v>
      </c>
      <c r="I33" s="36">
        <f>X15</f>
        <v>4.75</v>
      </c>
      <c r="J33" s="48"/>
      <c r="K33" s="38" t="s">
        <v>72</v>
      </c>
      <c r="L33" s="56">
        <f>X17</f>
        <v>7.25</v>
      </c>
      <c r="M33" s="66"/>
      <c r="X33">
        <v>16</v>
      </c>
    </row>
    <row r="34" spans="2:24">
      <c r="B34" s="11"/>
      <c r="C34" s="12"/>
      <c r="D34" s="12"/>
      <c r="E34" s="35"/>
      <c r="F34" s="36"/>
      <c r="G34" s="48"/>
      <c r="H34" s="38"/>
      <c r="I34" s="36"/>
      <c r="J34" s="48"/>
      <c r="K34" s="38"/>
      <c r="L34" s="56"/>
      <c r="M34" s="66"/>
      <c r="X34" t="s">
        <v>73</v>
      </c>
    </row>
    <row r="35" ht="15" spans="2:24">
      <c r="B35" s="17"/>
      <c r="C35" s="18"/>
      <c r="D35" s="18"/>
      <c r="E35" s="49" t="s">
        <v>74</v>
      </c>
      <c r="F35" s="45">
        <f>X19</f>
        <v>11</v>
      </c>
      <c r="G35" s="50"/>
      <c r="H35" s="51" t="s">
        <v>75</v>
      </c>
      <c r="I35" s="45">
        <f>X21</f>
        <v>15</v>
      </c>
      <c r="J35" s="50"/>
      <c r="K35" s="51"/>
      <c r="L35" s="60"/>
      <c r="M35" s="69"/>
      <c r="X35">
        <v>19</v>
      </c>
    </row>
    <row r="36" ht="15" spans="5:24">
      <c r="E36" s="26"/>
      <c r="F36" s="27"/>
      <c r="G36" s="28"/>
      <c r="H36" s="29"/>
      <c r="I36" s="27"/>
      <c r="J36" s="28"/>
      <c r="K36" s="29"/>
      <c r="L36" s="54"/>
      <c r="M36" s="63"/>
      <c r="X36" t="s">
        <v>76</v>
      </c>
    </row>
    <row r="37" ht="18" spans="2:24">
      <c r="B37" s="8" t="s">
        <v>77</v>
      </c>
      <c r="C37" s="10"/>
      <c r="D37" s="10"/>
      <c r="E37" s="31" t="s">
        <v>50</v>
      </c>
      <c r="F37" s="32">
        <f>X23</f>
        <v>1.93</v>
      </c>
      <c r="G37" s="47"/>
      <c r="H37" s="34" t="s">
        <v>54</v>
      </c>
      <c r="I37" s="32">
        <f>X25</f>
        <v>19</v>
      </c>
      <c r="J37" s="47"/>
      <c r="K37" s="34" t="s">
        <v>58</v>
      </c>
      <c r="L37" s="55">
        <f>X27</f>
        <v>32</v>
      </c>
      <c r="M37" s="70"/>
      <c r="X37">
        <v>19</v>
      </c>
    </row>
    <row r="38" spans="2:24">
      <c r="B38" s="11"/>
      <c r="C38" s="12"/>
      <c r="D38" s="12"/>
      <c r="E38" s="35"/>
      <c r="F38" s="36"/>
      <c r="G38" s="48"/>
      <c r="H38" s="38"/>
      <c r="I38" s="36"/>
      <c r="J38" s="48"/>
      <c r="K38" s="38"/>
      <c r="L38" s="56"/>
      <c r="M38" s="66"/>
      <c r="P38" s="71" t="s">
        <v>78</v>
      </c>
      <c r="X38" t="s">
        <v>79</v>
      </c>
    </row>
    <row r="39" spans="2:24">
      <c r="B39" s="11"/>
      <c r="C39" s="12"/>
      <c r="D39" s="12"/>
      <c r="E39" s="35" t="s">
        <v>62</v>
      </c>
      <c r="F39" s="36">
        <f>X29</f>
        <v>3.9</v>
      </c>
      <c r="G39" s="48"/>
      <c r="H39" s="38" t="s">
        <v>64</v>
      </c>
      <c r="I39" s="36">
        <f>X31</f>
        <v>6.6</v>
      </c>
      <c r="J39" s="48"/>
      <c r="K39" s="38" t="s">
        <v>69</v>
      </c>
      <c r="L39" s="56">
        <f>X33</f>
        <v>16</v>
      </c>
      <c r="M39" s="66"/>
      <c r="P39" s="29" t="s">
        <v>80</v>
      </c>
      <c r="X39">
        <v>13</v>
      </c>
    </row>
    <row r="40" spans="2:24">
      <c r="B40" s="11"/>
      <c r="C40" s="12"/>
      <c r="D40" s="12"/>
      <c r="E40" s="35"/>
      <c r="F40" s="36"/>
      <c r="G40" s="48"/>
      <c r="H40" s="38"/>
      <c r="I40" s="36"/>
      <c r="J40" s="48"/>
      <c r="K40" s="38"/>
      <c r="L40" s="56"/>
      <c r="M40" s="66"/>
      <c r="P40" s="72" t="s">
        <v>81</v>
      </c>
      <c r="X40" s="2">
        <v>0.0416666666666667</v>
      </c>
    </row>
    <row r="41" ht="15" spans="2:24">
      <c r="B41" s="17"/>
      <c r="C41" s="18"/>
      <c r="D41" s="18"/>
      <c r="E41" s="49" t="s">
        <v>73</v>
      </c>
      <c r="F41" s="45">
        <f>X35</f>
        <v>19</v>
      </c>
      <c r="G41" s="50"/>
      <c r="H41" s="51" t="s">
        <v>76</v>
      </c>
      <c r="I41" s="45">
        <f>X37</f>
        <v>19</v>
      </c>
      <c r="J41" s="50"/>
      <c r="K41" s="51" t="s">
        <v>79</v>
      </c>
      <c r="L41" s="60">
        <f>X39</f>
        <v>13</v>
      </c>
      <c r="M41" s="69"/>
      <c r="P41" s="29" t="s">
        <v>82</v>
      </c>
      <c r="X41">
        <v>7</v>
      </c>
    </row>
    <row r="42" spans="24:24">
      <c r="X42" s="2">
        <v>0.0833333333333333</v>
      </c>
    </row>
    <row r="43" spans="24:24">
      <c r="X43">
        <v>6.35</v>
      </c>
    </row>
    <row r="44" spans="24:24">
      <c r="X44" s="2">
        <v>0.0840277777777778</v>
      </c>
    </row>
    <row r="45" spans="24:24">
      <c r="X45">
        <v>6.9</v>
      </c>
    </row>
    <row r="46" spans="24:24">
      <c r="X46" s="2">
        <v>0.125</v>
      </c>
    </row>
    <row r="47" spans="24:24">
      <c r="X47">
        <v>9</v>
      </c>
    </row>
    <row r="48" spans="24:24">
      <c r="X48" s="2">
        <v>0.125694444444444</v>
      </c>
    </row>
    <row r="49" spans="24:24">
      <c r="X49">
        <v>9.75</v>
      </c>
    </row>
    <row r="50" spans="24:24">
      <c r="X50" s="2">
        <v>0.126388888888889</v>
      </c>
    </row>
    <row r="51" spans="24:24">
      <c r="X51">
        <v>21</v>
      </c>
    </row>
    <row r="52" spans="24:24">
      <c r="X52" s="2">
        <v>0.166666666666667</v>
      </c>
    </row>
    <row r="53" spans="24:24">
      <c r="X53">
        <v>17</v>
      </c>
    </row>
    <row r="54" spans="24:24">
      <c r="X54" s="2">
        <v>0.167361111111111</v>
      </c>
    </row>
    <row r="55" spans="24:24">
      <c r="X55">
        <v>19</v>
      </c>
    </row>
    <row r="56" spans="24:24">
      <c r="X56" s="2">
        <v>0.168055555555556</v>
      </c>
    </row>
    <row r="57" spans="24:24">
      <c r="X57">
        <v>30</v>
      </c>
    </row>
    <row r="58" spans="24:24">
      <c r="X58" s="2">
        <v>0.208333333333333</v>
      </c>
    </row>
    <row r="59" spans="24:24">
      <c r="X59">
        <v>35</v>
      </c>
    </row>
    <row r="60" spans="24:24">
      <c r="X60" s="2">
        <v>0.209027777777778</v>
      </c>
    </row>
    <row r="61" spans="24:24">
      <c r="X61">
        <v>35</v>
      </c>
    </row>
    <row r="62" spans="24:24">
      <c r="X62" s="2">
        <v>0.209722222222222</v>
      </c>
    </row>
    <row r="63" spans="24:24">
      <c r="X63">
        <v>45</v>
      </c>
    </row>
    <row r="64" spans="24:24">
      <c r="X64" s="2" t="s">
        <v>83</v>
      </c>
    </row>
    <row r="65" spans="24:24">
      <c r="X65">
        <v>23</v>
      </c>
    </row>
    <row r="66" spans="24:24">
      <c r="X66" s="2">
        <v>0</v>
      </c>
    </row>
    <row r="67" spans="24:24">
      <c r="X67">
        <v>17</v>
      </c>
    </row>
    <row r="68" spans="24:24">
      <c r="X68" s="2">
        <v>0.0423611111111111</v>
      </c>
    </row>
    <row r="69" spans="24:24">
      <c r="X69">
        <v>8.5</v>
      </c>
    </row>
    <row r="70" spans="24:24">
      <c r="X70" s="2">
        <v>0.0847222222222222</v>
      </c>
    </row>
    <row r="71" spans="24:24">
      <c r="X71">
        <v>18</v>
      </c>
    </row>
    <row r="72" spans="24:24">
      <c r="X72" s="2">
        <v>0.127083333333333</v>
      </c>
    </row>
    <row r="73" spans="24:24">
      <c r="X73">
        <v>60</v>
      </c>
    </row>
    <row r="74" spans="24:24">
      <c r="X74" s="2" t="s">
        <v>44</v>
      </c>
    </row>
    <row r="75" spans="24:24">
      <c r="X75">
        <v>200</v>
      </c>
    </row>
    <row r="76" spans="24:24">
      <c r="X76" s="2">
        <v>0.000694444444444444</v>
      </c>
    </row>
    <row r="77" spans="24:24">
      <c r="X77">
        <v>18</v>
      </c>
    </row>
    <row r="78" spans="24:24">
      <c r="X78" s="2">
        <v>0.00138888888888889</v>
      </c>
    </row>
    <row r="79" spans="24:24">
      <c r="X79">
        <v>40</v>
      </c>
    </row>
    <row r="80" spans="24:24">
      <c r="X80" s="2">
        <v>0.0430555555555556</v>
      </c>
    </row>
    <row r="81" spans="24:24">
      <c r="X81">
        <v>16</v>
      </c>
    </row>
    <row r="82" spans="24:24">
      <c r="X82" s="2">
        <v>0.00208333333333333</v>
      </c>
    </row>
    <row r="83" spans="24:24">
      <c r="X83">
        <v>100</v>
      </c>
    </row>
    <row r="84" spans="24:24">
      <c r="X84" s="2">
        <v>0.04375</v>
      </c>
    </row>
    <row r="85" spans="24:24">
      <c r="X85">
        <v>50</v>
      </c>
    </row>
    <row r="86" spans="24:24">
      <c r="X86" s="2">
        <v>0.0854166666666667</v>
      </c>
    </row>
    <row r="87" spans="24:24">
      <c r="X87">
        <v>45</v>
      </c>
    </row>
    <row r="88" spans="24:24">
      <c r="X88" s="2">
        <v>0.00277777777777778</v>
      </c>
    </row>
    <row r="89" spans="24:24">
      <c r="X89">
        <v>250</v>
      </c>
    </row>
    <row r="90" spans="24:24">
      <c r="X90" s="2">
        <v>0.0444444444444444</v>
      </c>
    </row>
    <row r="91" spans="24:24">
      <c r="X91">
        <v>120</v>
      </c>
    </row>
    <row r="92" spans="24:24">
      <c r="X92" s="2">
        <v>0.0861111111111111</v>
      </c>
    </row>
    <row r="93" spans="24:24">
      <c r="X93">
        <v>120</v>
      </c>
    </row>
    <row r="94" spans="24:24">
      <c r="X94" s="2">
        <v>0.00347222222222222</v>
      </c>
    </row>
    <row r="95" spans="24:24">
      <c r="X95">
        <v>400</v>
      </c>
    </row>
    <row r="96" spans="24:24">
      <c r="X96" s="2">
        <v>0.0451388888888889</v>
      </c>
    </row>
    <row r="97" spans="24:24">
      <c r="X97">
        <v>350</v>
      </c>
    </row>
    <row r="98" spans="24:24">
      <c r="X98" s="2">
        <v>0.0868055555555556</v>
      </c>
    </row>
    <row r="99" spans="24:24">
      <c r="X99">
        <v>300</v>
      </c>
    </row>
    <row r="100" spans="24:24">
      <c r="X100" s="2" t="s">
        <v>84</v>
      </c>
    </row>
    <row r="101" spans="24:24">
      <c r="X101">
        <v>150</v>
      </c>
    </row>
    <row r="102" spans="24:24">
      <c r="X102" s="2">
        <v>11</v>
      </c>
    </row>
  </sheetData>
  <sheetProtection formatCells="0" insertHyperlinks="0" autoFilter="0"/>
  <mergeCells count="2">
    <mergeCell ref="F1:G1"/>
    <mergeCell ref="L1:M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02"/>
  <sheetViews>
    <sheetView workbookViewId="0">
      <selection activeCell="B2" sqref="B2"/>
    </sheetView>
  </sheetViews>
  <sheetFormatPr defaultColWidth="9" defaultRowHeight="14.25"/>
  <cols>
    <col min="1" max="6" width="8.66666666666667" style="3"/>
    <col min="7" max="7" width="8.33333333333333" style="3" customWidth="1"/>
    <col min="8" max="16384" width="8.66666666666667" style="3"/>
  </cols>
  <sheetData>
    <row r="1" s="3" customFormat="1" ht="23.25" spans="5:24">
      <c r="E1" s="19" t="s">
        <v>0</v>
      </c>
      <c r="F1" s="20" t="s">
        <v>85</v>
      </c>
      <c r="G1" s="21"/>
      <c r="I1" s="52"/>
      <c r="K1" s="19" t="s">
        <v>2</v>
      </c>
      <c r="L1" s="53" t="s">
        <v>86</v>
      </c>
      <c r="M1" s="61"/>
      <c r="X1" t="s">
        <v>87</v>
      </c>
    </row>
    <row r="2" s="3" customFormat="1" ht="15" spans="16:24">
      <c r="P2" s="29" t="s">
        <v>5</v>
      </c>
      <c r="Q2" s="29"/>
      <c r="X2" t="s">
        <v>88</v>
      </c>
    </row>
    <row r="3" s="3" customFormat="1" ht="18.75" spans="2:24">
      <c r="B3" s="4" t="s">
        <v>7</v>
      </c>
      <c r="C3" s="5"/>
      <c r="D3" s="5"/>
      <c r="E3" s="22" t="s">
        <v>8</v>
      </c>
      <c r="F3" s="23">
        <f>IF(X1="0未开售",0,MID(X1,2,4))+0</f>
        <v>0</v>
      </c>
      <c r="G3" s="24"/>
      <c r="H3" s="25" t="s">
        <v>9</v>
      </c>
      <c r="I3" s="30">
        <f>IF(X1="0未开售",0,MID(X1,6,4))+0</f>
        <v>0</v>
      </c>
      <c r="J3" s="24"/>
      <c r="K3" s="25" t="s">
        <v>10</v>
      </c>
      <c r="L3" s="30">
        <f>IF(X1="0未开售",0,MID(X1,10,4))+0</f>
        <v>0</v>
      </c>
      <c r="M3" s="62"/>
      <c r="P3" s="29" t="s">
        <v>11</v>
      </c>
      <c r="Q3" s="73">
        <v>2</v>
      </c>
      <c r="X3" t="s">
        <v>12</v>
      </c>
    </row>
    <row r="4" s="3" customFormat="1" ht="15" spans="5:24">
      <c r="E4" s="26"/>
      <c r="F4" s="27"/>
      <c r="G4" s="28"/>
      <c r="H4" s="29"/>
      <c r="I4" s="27"/>
      <c r="J4" s="28"/>
      <c r="K4" s="29"/>
      <c r="L4" s="54"/>
      <c r="M4" s="63"/>
      <c r="P4" s="29" t="s">
        <v>13</v>
      </c>
      <c r="Q4" s="73">
        <v>1</v>
      </c>
      <c r="X4" t="s">
        <v>89</v>
      </c>
    </row>
    <row r="5" s="3" customFormat="1" ht="18.75" spans="2:24">
      <c r="B5" s="4" t="s">
        <v>15</v>
      </c>
      <c r="C5" s="6" t="s">
        <v>16</v>
      </c>
      <c r="D5" s="7">
        <f>MID(X2,1,2)+0</f>
        <v>-2</v>
      </c>
      <c r="E5" s="22" t="s">
        <v>8</v>
      </c>
      <c r="F5" s="30">
        <f>MID(X2,3,4)+0</f>
        <v>2.25</v>
      </c>
      <c r="G5" s="24"/>
      <c r="H5" s="25" t="s">
        <v>9</v>
      </c>
      <c r="I5" s="30">
        <f>MID(X2,7,4)+0</f>
        <v>3.6</v>
      </c>
      <c r="J5" s="24"/>
      <c r="K5" s="25" t="s">
        <v>10</v>
      </c>
      <c r="L5" s="30">
        <f>MID(X2,11,4)+0</f>
        <v>2.4</v>
      </c>
      <c r="M5" s="62"/>
      <c r="X5" t="s">
        <v>17</v>
      </c>
    </row>
    <row r="6" s="3" customFormat="1" ht="15" spans="5:24">
      <c r="E6" s="26"/>
      <c r="F6" s="27"/>
      <c r="G6" s="28"/>
      <c r="H6" s="29"/>
      <c r="I6" s="27"/>
      <c r="J6" s="28"/>
      <c r="K6" s="29"/>
      <c r="L6" s="54"/>
      <c r="M6" s="63"/>
      <c r="X6" s="1" t="s">
        <v>18</v>
      </c>
    </row>
    <row r="7" s="3" customFormat="1" ht="18" spans="2:24">
      <c r="B7" s="8" t="s">
        <v>19</v>
      </c>
      <c r="C7" s="9" t="s">
        <v>20</v>
      </c>
      <c r="D7" s="10"/>
      <c r="E7" s="31" t="s">
        <v>21</v>
      </c>
      <c r="F7" s="32">
        <f>X41</f>
        <v>5.75</v>
      </c>
      <c r="G7" s="33">
        <f>_xlfn.IFS(1-D5&gt;0,SUM(I31,F3,F5,F7),1-D5=0,SUM(I31,F3,I5,F7),1-D5&lt;0,SUM(I31,F3,L5,F7))*2*Q4</f>
        <v>26.9</v>
      </c>
      <c r="H7" s="34" t="s">
        <v>22</v>
      </c>
      <c r="I7" s="32">
        <f>X43</f>
        <v>4.15</v>
      </c>
      <c r="J7" s="33">
        <f>_xlfn.IFS(2-D5&gt;0,SUM(L31,F3,F5,I7),2-D5=0,SUM(L31,F3,I5,I7),2-D5&lt;0,SUM(L31,F3,L5,I7))*2*Q4</f>
        <v>20.3</v>
      </c>
      <c r="K7" s="34" t="s">
        <v>23</v>
      </c>
      <c r="L7" s="55">
        <f>X45</f>
        <v>10</v>
      </c>
      <c r="M7" s="64">
        <f>_xlfn.IFS(1-D5&gt;0,SUM(F33,F3,F5,L7),1-D5=0,SUM(F33,F3,I5,L7),1-D5&lt;0,SUM(F33,F3,L5,L7))*2*Q4</f>
        <v>31.5</v>
      </c>
      <c r="X7">
        <v>15</v>
      </c>
    </row>
    <row r="8" s="3" customFormat="1" spans="2:24">
      <c r="B8" s="11"/>
      <c r="C8" s="12"/>
      <c r="D8" s="12"/>
      <c r="E8" s="35"/>
      <c r="F8" s="36"/>
      <c r="G8" s="37"/>
      <c r="H8" s="38"/>
      <c r="I8" s="36"/>
      <c r="J8" s="37"/>
      <c r="K8" s="38"/>
      <c r="L8" s="56"/>
      <c r="M8" s="65"/>
      <c r="X8" t="s">
        <v>24</v>
      </c>
    </row>
    <row r="9" s="3" customFormat="1" spans="2:24">
      <c r="B9" s="11"/>
      <c r="C9" s="12"/>
      <c r="D9" s="12"/>
      <c r="E9" s="35" t="s">
        <v>25</v>
      </c>
      <c r="F9" s="36">
        <f>X47</f>
        <v>4.9</v>
      </c>
      <c r="G9" s="37">
        <f>_xlfn.IFS(3-D5&gt;0,SUM(F33,F3,F5,F9),3-D5=0,SUM(F33,F3,I5,F9),3-D5&lt;0,SUM(F33,F3,L5,F9))*2*Q4</f>
        <v>21.3</v>
      </c>
      <c r="H9" s="38" t="s">
        <v>26</v>
      </c>
      <c r="I9" s="36">
        <f>X49</f>
        <v>11</v>
      </c>
      <c r="J9" s="37">
        <f>_xlfn.IFS(2-D5&gt;0,SUM(I33,F3,F5,I9),2-D5=0,SUM(I33,F3,I5,I9),2-D5&lt;0,SUM(I33,F3,L5,I9))*2*Q4</f>
        <v>35.9</v>
      </c>
      <c r="K9" s="38" t="s">
        <v>27</v>
      </c>
      <c r="L9" s="56">
        <f>X51</f>
        <v>45</v>
      </c>
      <c r="M9" s="65">
        <f>_xlfn.IFS(1-D5&gt;0,SUM(L33,F3,F5,L9),1-D5=0,SUM(L33,F3,I5,L9),1-D5&lt;0,SUM(L33,F3,L5,L9))*2*Q4</f>
        <v>111.5</v>
      </c>
      <c r="X9">
        <v>5.45</v>
      </c>
    </row>
    <row r="10" s="3" customFormat="1" spans="2:24">
      <c r="B10" s="11"/>
      <c r="C10" s="12"/>
      <c r="D10" s="12"/>
      <c r="E10" s="35"/>
      <c r="F10" s="36"/>
      <c r="G10" s="37"/>
      <c r="H10" s="38"/>
      <c r="I10" s="36"/>
      <c r="J10" s="37"/>
      <c r="K10" s="38"/>
      <c r="L10" s="56"/>
      <c r="M10" s="65"/>
      <c r="X10" t="s">
        <v>28</v>
      </c>
    </row>
    <row r="11" s="3" customFormat="1" spans="2:24">
      <c r="B11" s="11"/>
      <c r="C11" s="12"/>
      <c r="D11" s="12"/>
      <c r="E11" s="35" t="s">
        <v>29</v>
      </c>
      <c r="F11" s="36">
        <f>X53</f>
        <v>7.2</v>
      </c>
      <c r="G11" s="37">
        <f>_xlfn.IFS(4-D5&gt;0,SUM(I33,F3,F5,F11),4-D5=0,SUM(I33,F3,I5,F11),4-D5&lt;0,SUM(I33,F3,L5,F11))*2*Q4</f>
        <v>28.3</v>
      </c>
      <c r="H11" s="38" t="s">
        <v>30</v>
      </c>
      <c r="I11" s="36">
        <f>X55</f>
        <v>20</v>
      </c>
      <c r="J11" s="37">
        <f>_xlfn.IFS(3-D5&gt;0,SUM(L33,F3,F5,I11),3-D5=0,SUM(L33,F3,I5,I11),3-D5&lt;0,SUM(L33,F3,L5,I11))*2*Q4</f>
        <v>61.5</v>
      </c>
      <c r="K11" s="38" t="s">
        <v>31</v>
      </c>
      <c r="L11" s="56">
        <f>X57</f>
        <v>65</v>
      </c>
      <c r="M11" s="65">
        <f>_xlfn.IFS(2-D5&gt;0,SUM(F35,F3,F5,L11),2-D5=0,SUM(F35,F3,I5,L11),2-D5&lt;0,SUM(F35,F3,L5,L11))*2*Q4</f>
        <v>162.5</v>
      </c>
      <c r="X11">
        <v>3.75</v>
      </c>
    </row>
    <row r="12" s="3" customFormat="1" spans="2:24">
      <c r="B12" s="11"/>
      <c r="C12" s="12"/>
      <c r="D12" s="12"/>
      <c r="E12" s="35"/>
      <c r="F12" s="36"/>
      <c r="G12" s="37"/>
      <c r="H12" s="38"/>
      <c r="I12" s="36"/>
      <c r="J12" s="37"/>
      <c r="K12" s="38"/>
      <c r="L12" s="56"/>
      <c r="M12" s="65"/>
      <c r="X12" t="s">
        <v>32</v>
      </c>
    </row>
    <row r="13" s="3" customFormat="1" spans="2:24">
      <c r="B13" s="11"/>
      <c r="C13" s="12"/>
      <c r="D13" s="12"/>
      <c r="E13" s="35" t="s">
        <v>33</v>
      </c>
      <c r="F13" s="36">
        <f>X59</f>
        <v>14</v>
      </c>
      <c r="G13" s="37">
        <f>_xlfn.IFS(5-D5&gt;0,SUM(L33,F3,F5,F13),5-D5=0,SUM(L33,F3,I5,F13),5-D5&lt;0,SUM(L33,F3,L5,F13))*2*Q4</f>
        <v>49.5</v>
      </c>
      <c r="H13" s="38" t="s">
        <v>34</v>
      </c>
      <c r="I13" s="36">
        <f>X61</f>
        <v>35</v>
      </c>
      <c r="J13" s="37">
        <f>_xlfn.IFS(4-D5&gt;0,SUM(F35,F3,F5,I13),4-D5=0,SUM(F35,F3,I5,I13),4-D5&lt;0,SUM(F35,F3,L5,I13))*2*Q4</f>
        <v>102.5</v>
      </c>
      <c r="K13" s="38" t="s">
        <v>35</v>
      </c>
      <c r="L13" s="56">
        <f>X63</f>
        <v>110</v>
      </c>
      <c r="M13" s="65">
        <f>_xlfn.IFS(3-D5&gt;0,SUM(I35,F3,F5,L13),3-D5=0,SUM(I35,F3,I5,L13),3-D5&lt;0,SUM(I35,F3,L5,L13))*2*Q4</f>
        <v>224.5</v>
      </c>
      <c r="X13">
        <v>3.5</v>
      </c>
    </row>
    <row r="14" s="3" customFormat="1" spans="2:24">
      <c r="B14" s="11"/>
      <c r="C14" s="12"/>
      <c r="D14" s="12"/>
      <c r="E14" s="35"/>
      <c r="F14" s="36"/>
      <c r="G14" s="37"/>
      <c r="H14" s="38"/>
      <c r="I14" s="36"/>
      <c r="J14" s="37"/>
      <c r="K14" s="38"/>
      <c r="L14" s="56"/>
      <c r="M14" s="66"/>
      <c r="X14" t="s">
        <v>36</v>
      </c>
    </row>
    <row r="15" s="3" customFormat="1" spans="2:24">
      <c r="B15" s="11"/>
      <c r="C15" s="12"/>
      <c r="D15" s="12"/>
      <c r="E15" s="39" t="s">
        <v>37</v>
      </c>
      <c r="F15" s="36">
        <f>X65</f>
        <v>15</v>
      </c>
      <c r="G15" s="37">
        <f>SUM(I35,F3,F5,F15)*2*Q4</f>
        <v>34.5</v>
      </c>
      <c r="H15" s="37">
        <f>SUM(I35,F3,I5,F15)*2*Q4</f>
        <v>37.2</v>
      </c>
      <c r="I15" s="37">
        <f>SUM(I35,F3,L5,F15)*2*Q4</f>
        <v>34.8</v>
      </c>
      <c r="J15" s="57"/>
      <c r="K15" s="38"/>
      <c r="L15" s="56"/>
      <c r="M15" s="66"/>
      <c r="X15">
        <v>4.7</v>
      </c>
    </row>
    <row r="16" s="3" customFormat="1" spans="2:24">
      <c r="B16" s="11"/>
      <c r="C16" s="12"/>
      <c r="D16" s="12"/>
      <c r="E16" s="35"/>
      <c r="F16" s="36"/>
      <c r="G16" s="37"/>
      <c r="H16" s="38"/>
      <c r="I16" s="36"/>
      <c r="J16" s="37"/>
      <c r="K16" s="38"/>
      <c r="L16" s="56"/>
      <c r="M16" s="66"/>
      <c r="X16" t="s">
        <v>38</v>
      </c>
    </row>
    <row r="17" s="3" customFormat="1" ht="15.75" spans="2:24">
      <c r="B17" s="13"/>
      <c r="C17" s="14" t="s">
        <v>9</v>
      </c>
      <c r="D17" s="15"/>
      <c r="E17" s="40" t="s">
        <v>39</v>
      </c>
      <c r="F17" s="41">
        <f>X67</f>
        <v>15</v>
      </c>
      <c r="G17" s="42">
        <f>_xlfn.IFS(0-D5&gt;0,SUM(F31,I3,F5,F17),0-D5=0,SUM(F31,I3,I5,F17),0-D5&lt;0,SUM(F31,I3,L5,F17))*2*Q4</f>
        <v>64.5</v>
      </c>
      <c r="H17" s="16" t="s">
        <v>40</v>
      </c>
      <c r="I17" s="41">
        <f>X69</f>
        <v>14</v>
      </c>
      <c r="J17" s="42">
        <f>_xlfn.IFS(0-D5&gt;0,SUM(L31,I3,F5,I17),0-D5=0,SUM(L31,I3,I5,I17),0-D5&lt;0,SUM(L31,I3,L5,I17))*2*Q4</f>
        <v>40</v>
      </c>
      <c r="K17" s="16" t="s">
        <v>41</v>
      </c>
      <c r="L17" s="58">
        <f>X71</f>
        <v>50</v>
      </c>
      <c r="M17" s="67">
        <f>_xlfn.IFS(0-D5&gt;0,SUM(I33,I3,F5,L17),0-D5=0,SUM(I33,I3,I5,L17),0-D5&lt;0,SUM(I33,I3,L5,L17))*2*Q4</f>
        <v>113.9</v>
      </c>
      <c r="X17">
        <v>8.5</v>
      </c>
    </row>
    <row r="18" s="3" customFormat="1" spans="2:24">
      <c r="B18" s="11"/>
      <c r="C18" s="12"/>
      <c r="D18" s="12"/>
      <c r="E18" s="35"/>
      <c r="F18" s="36"/>
      <c r="G18" s="37"/>
      <c r="H18" s="38"/>
      <c r="I18" s="36"/>
      <c r="J18" s="37"/>
      <c r="K18" s="38"/>
      <c r="L18" s="56"/>
      <c r="M18" s="66"/>
      <c r="X18" t="s">
        <v>42</v>
      </c>
    </row>
    <row r="19" s="3" customFormat="1" spans="2:24">
      <c r="B19" s="11"/>
      <c r="C19" s="12"/>
      <c r="D19" s="12"/>
      <c r="E19" s="35" t="s">
        <v>43</v>
      </c>
      <c r="F19" s="36">
        <f>X73</f>
        <v>200</v>
      </c>
      <c r="G19" s="37">
        <f>_xlfn.IFS(0-D5&gt;0,SUM(F35,I3,F5,F19),0-D5=0,SUM(F35,I3,I5,F19),0-D5&lt;0,SUM(F35,I3,L5,F19))*2*Q4</f>
        <v>432.5</v>
      </c>
      <c r="H19" s="43" t="s">
        <v>44</v>
      </c>
      <c r="I19" s="59">
        <f>X75</f>
        <v>600</v>
      </c>
      <c r="J19" s="37">
        <f>_xlfn.IFS(D5&gt;0,SUM(I3,F5,I19,I35),D5=0,SUM(I3,I5,I19,I35),D5&lt;0,SUM(I3,L5,I19,I35))*2*Q4</f>
        <v>1204.8</v>
      </c>
      <c r="K19" s="38"/>
      <c r="L19" s="56"/>
      <c r="M19" s="66"/>
      <c r="X19">
        <v>14</v>
      </c>
    </row>
    <row r="20" s="3" customFormat="1" spans="2:24">
      <c r="B20" s="11"/>
      <c r="C20" s="12"/>
      <c r="D20" s="12"/>
      <c r="E20" s="35"/>
      <c r="F20" s="36"/>
      <c r="G20" s="37"/>
      <c r="H20" s="38"/>
      <c r="I20" s="36"/>
      <c r="J20" s="37"/>
      <c r="K20" s="38"/>
      <c r="L20" s="56"/>
      <c r="M20" s="66"/>
      <c r="X20" t="s">
        <v>45</v>
      </c>
    </row>
    <row r="21" s="3" customFormat="1" spans="2:24">
      <c r="B21" s="13"/>
      <c r="C21" s="16" t="s">
        <v>46</v>
      </c>
      <c r="D21" s="15"/>
      <c r="E21" s="40" t="s">
        <v>47</v>
      </c>
      <c r="F21" s="41">
        <f>X77</f>
        <v>33</v>
      </c>
      <c r="G21" s="42">
        <f>_xlfn.IFS(-1-D5&gt;0,SUM(I31,L3,F5,F21),-1-D5=0,SUM(I31,L3,I5,F21),-1-D5&lt;0,SUM(I31,L3,L5,F21))*2*Q4</f>
        <v>81.4</v>
      </c>
      <c r="H21" s="16" t="s">
        <v>48</v>
      </c>
      <c r="I21" s="41">
        <f>X79</f>
        <v>110</v>
      </c>
      <c r="J21" s="42">
        <f>_xlfn.IFS(-2-D5&gt;0,SUM(L31,L3,F5,I21),-2-D5=0,SUM(L31,L3,I5,I21),-2-D5&lt;0,SUM(L31,L3,L5,I21))*2*Q4</f>
        <v>234.7</v>
      </c>
      <c r="K21" s="16" t="s">
        <v>49</v>
      </c>
      <c r="L21" s="58">
        <f>X81</f>
        <v>55</v>
      </c>
      <c r="M21" s="67">
        <f>_xlfn.IFS(-1-D5&gt;0,SUM(F33,L3,F5,L21),-1-D5=0,SUM(F33,L3,I5,L21),-1-D5&lt;0,SUM(F33,L3,L5,L21))*2*Q4</f>
        <v>121.5</v>
      </c>
      <c r="X21" t="s">
        <v>90</v>
      </c>
    </row>
    <row r="22" s="3" customFormat="1" spans="2:24">
      <c r="B22" s="11"/>
      <c r="C22" s="12"/>
      <c r="D22" s="12"/>
      <c r="E22" s="35"/>
      <c r="F22" s="36"/>
      <c r="G22" s="37"/>
      <c r="H22" s="38"/>
      <c r="I22" s="36"/>
      <c r="J22" s="37"/>
      <c r="K22" s="38"/>
      <c r="L22" s="56"/>
      <c r="M22" s="66"/>
      <c r="X22" t="s">
        <v>50</v>
      </c>
    </row>
    <row r="23" s="3" customFormat="1" spans="2:24">
      <c r="B23" s="11"/>
      <c r="C23" s="12"/>
      <c r="D23" s="12"/>
      <c r="E23" s="35" t="s">
        <v>51</v>
      </c>
      <c r="F23" s="36">
        <f>X83</f>
        <v>300</v>
      </c>
      <c r="G23" s="37">
        <f>_xlfn.IFS(-3-D5&gt;0,SUM(F33,L3,F5,F23),-3-D5=0,SUM(F33,L3,I5,F23),-3-D5&lt;0,SUM(F33,L3,L5,F23))*2*Q4</f>
        <v>611.8</v>
      </c>
      <c r="H23" s="38" t="s">
        <v>52</v>
      </c>
      <c r="I23" s="36">
        <f>X85</f>
        <v>200</v>
      </c>
      <c r="J23" s="37">
        <f>_xlfn.IFS(-2-D5&gt;0,SUM(I33,L3,F5,I23),-2-D5=0,SUM(I33,L3,I5,I23),-2-D5&lt;0,SUM(I33,L3,L5,I23))*2*Q4</f>
        <v>416.6</v>
      </c>
      <c r="K23" s="38" t="s">
        <v>53</v>
      </c>
      <c r="L23" s="56">
        <f>X87</f>
        <v>200</v>
      </c>
      <c r="M23" s="65">
        <f>_xlfn.IFS(-1-D5&gt;0,SUM(L33,L3,F5,L23),-1-D5=0,SUM(L33,L3,I5,L23),-1-D5&lt;0,SUM(L33,L3,L5,L23))*2*Q4</f>
        <v>421.5</v>
      </c>
      <c r="X23">
        <v>1.36</v>
      </c>
    </row>
    <row r="24" s="3" customFormat="1" spans="2:24">
      <c r="B24" s="11"/>
      <c r="C24" s="12"/>
      <c r="D24" s="12"/>
      <c r="E24" s="35"/>
      <c r="F24" s="36"/>
      <c r="G24" s="37"/>
      <c r="H24" s="38"/>
      <c r="I24" s="36"/>
      <c r="J24" s="37"/>
      <c r="K24" s="38"/>
      <c r="L24" s="56"/>
      <c r="M24" s="66"/>
      <c r="X24" t="s">
        <v>54</v>
      </c>
    </row>
    <row r="25" s="3" customFormat="1" spans="2:24">
      <c r="B25" s="11"/>
      <c r="C25" s="12"/>
      <c r="D25" s="12"/>
      <c r="E25" s="35" t="s">
        <v>55</v>
      </c>
      <c r="F25" s="36">
        <f>X89</f>
        <v>600</v>
      </c>
      <c r="G25" s="37">
        <f>_xlfn.IFS(-4-D5&gt;0,SUM(I33,L3,F5,F25),-4-D5=0,SUM(I33,L3,I5,F25),-4-D5&lt;0,SUM(I33,L3,L5,F25))*2*Q4</f>
        <v>1214.2</v>
      </c>
      <c r="H25" s="38" t="s">
        <v>56</v>
      </c>
      <c r="I25" s="36">
        <f>X91</f>
        <v>600</v>
      </c>
      <c r="J25" s="37">
        <f>_xlfn.IFS(-3-D5&gt;0,SUM(L33,L3,F5,I25),-3-D5=0,SUM(L33,L3,I5,I25),-3-D5&lt;0,SUM(L33,L3,L5,I25))*2*Q4</f>
        <v>1221.8</v>
      </c>
      <c r="K25" s="38" t="s">
        <v>57</v>
      </c>
      <c r="L25" s="56">
        <f>X93</f>
        <v>600</v>
      </c>
      <c r="M25" s="68">
        <f>_xlfn.IFS(-2-D5&gt;0,SUM(F35,L3,F5,L25),-2-D5=0,SUM(F35,L3,I5,L25),-2-D5&lt;0,SUM(F35,L3,L5,L25))*2*Q4</f>
        <v>1235.2</v>
      </c>
      <c r="X25">
        <v>38</v>
      </c>
    </row>
    <row r="26" s="3" customFormat="1" spans="2:24">
      <c r="B26" s="11"/>
      <c r="C26" s="12"/>
      <c r="D26" s="12"/>
      <c r="E26" s="35"/>
      <c r="F26" s="36"/>
      <c r="G26" s="37"/>
      <c r="H26" s="38"/>
      <c r="I26" s="36"/>
      <c r="J26" s="37"/>
      <c r="K26" s="38"/>
      <c r="L26" s="56"/>
      <c r="M26" s="66"/>
      <c r="X26" t="s">
        <v>58</v>
      </c>
    </row>
    <row r="27" s="3" customFormat="1" spans="2:24">
      <c r="B27" s="11"/>
      <c r="C27" s="12"/>
      <c r="D27" s="12"/>
      <c r="E27" s="35" t="s">
        <v>59</v>
      </c>
      <c r="F27" s="36">
        <f>X95</f>
        <v>600</v>
      </c>
      <c r="G27" s="37">
        <f>_xlfn.IFS(-5-D5&gt;0,SUM(L33,L3,F5,F27),-5-D5=0,SUM(L33,L3,I5,F27),-5-D5&lt;0,SUM(L33,L3,L5,F27))*2*Q4</f>
        <v>1221.8</v>
      </c>
      <c r="H27" s="38" t="s">
        <v>60</v>
      </c>
      <c r="I27" s="36">
        <f>X97</f>
        <v>600</v>
      </c>
      <c r="J27" s="37">
        <f>_xlfn.IFS(-4-D5&gt;0,SUM(F35,L3,F5,I27),-4-D5=0,SUM(F35,L3,I5,I27),-4-D5&lt;0,SUM(F35,L3,L5,I27))*2*Q4</f>
        <v>1232.8</v>
      </c>
      <c r="K27" s="38" t="s">
        <v>61</v>
      </c>
      <c r="L27" s="56">
        <f>X99</f>
        <v>600</v>
      </c>
      <c r="M27" s="65">
        <f>_xlfn.IFS(-3-D5&gt;0,SUM(I35,L3,F5,L27),-3-D5=0,SUM(I35,L3,I5,L27),-3-D5&lt;0,SUM(I35,L3,L5,L27))*2*Q4</f>
        <v>1204.8</v>
      </c>
      <c r="X27">
        <v>70</v>
      </c>
    </row>
    <row r="28" s="3" customFormat="1" spans="2:24">
      <c r="B28" s="11"/>
      <c r="C28" s="12"/>
      <c r="D28" s="12"/>
      <c r="E28" s="35"/>
      <c r="F28" s="36"/>
      <c r="G28" s="37"/>
      <c r="H28" s="38"/>
      <c r="I28" s="36"/>
      <c r="J28" s="48"/>
      <c r="K28" s="38"/>
      <c r="L28" s="56"/>
      <c r="M28" s="66"/>
      <c r="X28" t="s">
        <v>62</v>
      </c>
    </row>
    <row r="29" s="3" customFormat="1" ht="15" spans="2:24">
      <c r="B29" s="17"/>
      <c r="C29" s="18"/>
      <c r="D29" s="18"/>
      <c r="E29" s="44" t="s">
        <v>63</v>
      </c>
      <c r="F29" s="45">
        <f>X101</f>
        <v>600</v>
      </c>
      <c r="G29" s="46">
        <f>SUM(L3,F5,F29,I35)*2*Q4</f>
        <v>1204.5</v>
      </c>
      <c r="H29" s="46">
        <f>SUM(L3,I5,F29,I35)*2*Q4</f>
        <v>1207.2</v>
      </c>
      <c r="I29" s="46">
        <f>SUM(L3,L5,F29,I35)*2*Q4</f>
        <v>1204.8</v>
      </c>
      <c r="J29" s="50"/>
      <c r="K29" s="51"/>
      <c r="L29" s="60"/>
      <c r="M29" s="69"/>
      <c r="X29">
        <v>3.75</v>
      </c>
    </row>
    <row r="30" s="3" customFormat="1" ht="15" spans="5:24">
      <c r="E30" s="26"/>
      <c r="F30" s="27"/>
      <c r="G30" s="28"/>
      <c r="H30" s="29"/>
      <c r="I30" s="27"/>
      <c r="J30" s="28"/>
      <c r="K30" s="29"/>
      <c r="L30" s="54"/>
      <c r="M30" s="63"/>
      <c r="X30" t="s">
        <v>64</v>
      </c>
    </row>
    <row r="31" s="3" customFormat="1" ht="18" spans="2:24">
      <c r="B31" s="8" t="s">
        <v>65</v>
      </c>
      <c r="C31" s="10"/>
      <c r="D31" s="10"/>
      <c r="E31" s="31" t="s">
        <v>66</v>
      </c>
      <c r="F31" s="32">
        <f>X7</f>
        <v>15</v>
      </c>
      <c r="G31" s="47"/>
      <c r="H31" s="34" t="s">
        <v>67</v>
      </c>
      <c r="I31" s="32">
        <f>X9</f>
        <v>5.45</v>
      </c>
      <c r="J31" s="47"/>
      <c r="K31" s="34" t="s">
        <v>68</v>
      </c>
      <c r="L31" s="55">
        <f>X11</f>
        <v>3.75</v>
      </c>
      <c r="M31" s="70"/>
      <c r="X31">
        <v>9.5</v>
      </c>
    </row>
    <row r="32" s="3" customFormat="1" spans="2:24">
      <c r="B32" s="11"/>
      <c r="C32" s="12"/>
      <c r="D32" s="12"/>
      <c r="E32" s="35"/>
      <c r="F32" s="36"/>
      <c r="G32" s="48"/>
      <c r="H32" s="38"/>
      <c r="I32" s="36"/>
      <c r="J32" s="48"/>
      <c r="K32" s="38"/>
      <c r="L32" s="56"/>
      <c r="M32" s="66"/>
      <c r="X32" t="s">
        <v>69</v>
      </c>
    </row>
    <row r="33" s="3" customFormat="1" spans="2:24">
      <c r="B33" s="11"/>
      <c r="C33" s="12"/>
      <c r="D33" s="12"/>
      <c r="E33" s="35" t="s">
        <v>70</v>
      </c>
      <c r="F33" s="36">
        <f>X13</f>
        <v>3.5</v>
      </c>
      <c r="G33" s="48"/>
      <c r="H33" s="38" t="s">
        <v>71</v>
      </c>
      <c r="I33" s="36">
        <f>X15</f>
        <v>4.7</v>
      </c>
      <c r="J33" s="48"/>
      <c r="K33" s="38" t="s">
        <v>72</v>
      </c>
      <c r="L33" s="56">
        <f>X17</f>
        <v>8.5</v>
      </c>
      <c r="M33" s="66"/>
      <c r="X33">
        <v>40</v>
      </c>
    </row>
    <row r="34" s="3" customFormat="1" spans="2:24">
      <c r="B34" s="11"/>
      <c r="C34" s="12"/>
      <c r="D34" s="12"/>
      <c r="E34" s="35"/>
      <c r="F34" s="36"/>
      <c r="G34" s="48"/>
      <c r="H34" s="38"/>
      <c r="I34" s="36"/>
      <c r="J34" s="48"/>
      <c r="K34" s="38"/>
      <c r="L34" s="56"/>
      <c r="M34" s="66"/>
      <c r="X34" t="s">
        <v>73</v>
      </c>
    </row>
    <row r="35" s="3" customFormat="1" ht="15" spans="2:24">
      <c r="B35" s="17"/>
      <c r="C35" s="18"/>
      <c r="D35" s="18"/>
      <c r="E35" s="49" t="s">
        <v>74</v>
      </c>
      <c r="F35" s="45">
        <f>X19</f>
        <v>14</v>
      </c>
      <c r="G35" s="50"/>
      <c r="H35" s="51" t="s">
        <v>75</v>
      </c>
      <c r="I35" s="45" t="str">
        <f>X21</f>
        <v>20.00半全场</v>
      </c>
      <c r="J35" s="50"/>
      <c r="K35" s="51"/>
      <c r="L35" s="60"/>
      <c r="M35" s="69"/>
      <c r="X35">
        <v>34</v>
      </c>
    </row>
    <row r="36" s="3" customFormat="1" ht="15" spans="5:24">
      <c r="E36" s="26"/>
      <c r="F36" s="27"/>
      <c r="G36" s="28"/>
      <c r="H36" s="29"/>
      <c r="I36" s="27"/>
      <c r="J36" s="28"/>
      <c r="K36" s="29"/>
      <c r="L36" s="54"/>
      <c r="M36" s="63"/>
      <c r="X36" t="s">
        <v>76</v>
      </c>
    </row>
    <row r="37" s="3" customFormat="1" ht="18" spans="2:24">
      <c r="B37" s="8" t="s">
        <v>77</v>
      </c>
      <c r="C37" s="10"/>
      <c r="D37" s="10"/>
      <c r="E37" s="31" t="s">
        <v>50</v>
      </c>
      <c r="F37" s="32">
        <f>X23</f>
        <v>1.36</v>
      </c>
      <c r="G37" s="47"/>
      <c r="H37" s="34" t="s">
        <v>54</v>
      </c>
      <c r="I37" s="32">
        <f>X25</f>
        <v>38</v>
      </c>
      <c r="J37" s="47"/>
      <c r="K37" s="34" t="s">
        <v>58</v>
      </c>
      <c r="L37" s="55">
        <f>X27</f>
        <v>70</v>
      </c>
      <c r="M37" s="70"/>
      <c r="X37">
        <v>38</v>
      </c>
    </row>
    <row r="38" s="3" customFormat="1" spans="2:24">
      <c r="B38" s="11"/>
      <c r="C38" s="12"/>
      <c r="D38" s="12"/>
      <c r="E38" s="35"/>
      <c r="F38" s="36"/>
      <c r="G38" s="48"/>
      <c r="H38" s="38"/>
      <c r="I38" s="36"/>
      <c r="J38" s="48"/>
      <c r="K38" s="38"/>
      <c r="L38" s="56"/>
      <c r="M38" s="66"/>
      <c r="P38" s="71" t="s">
        <v>78</v>
      </c>
      <c r="X38" t="s">
        <v>79</v>
      </c>
    </row>
    <row r="39" s="3" customFormat="1" spans="2:24">
      <c r="B39" s="11"/>
      <c r="C39" s="12"/>
      <c r="D39" s="12"/>
      <c r="E39" s="35" t="s">
        <v>62</v>
      </c>
      <c r="F39" s="36">
        <f>X29</f>
        <v>3.75</v>
      </c>
      <c r="G39" s="48"/>
      <c r="H39" s="38" t="s">
        <v>64</v>
      </c>
      <c r="I39" s="36">
        <f>X31</f>
        <v>9.5</v>
      </c>
      <c r="J39" s="48"/>
      <c r="K39" s="38" t="s">
        <v>69</v>
      </c>
      <c r="L39" s="56">
        <f>X33</f>
        <v>40</v>
      </c>
      <c r="M39" s="66"/>
      <c r="P39" s="29" t="s">
        <v>80</v>
      </c>
      <c r="X39" t="s">
        <v>91</v>
      </c>
    </row>
    <row r="40" s="3" customFormat="1" spans="2:24">
      <c r="B40" s="11"/>
      <c r="C40" s="12"/>
      <c r="D40" s="12"/>
      <c r="E40" s="35"/>
      <c r="F40" s="36"/>
      <c r="G40" s="48"/>
      <c r="H40" s="38"/>
      <c r="I40" s="36"/>
      <c r="J40" s="48"/>
      <c r="K40" s="38"/>
      <c r="L40" s="56"/>
      <c r="M40" s="66"/>
      <c r="P40" s="72" t="s">
        <v>81</v>
      </c>
      <c r="X40" s="2">
        <v>0.0416666666666667</v>
      </c>
    </row>
    <row r="41" s="3" customFormat="1" ht="15" spans="2:24">
      <c r="B41" s="17"/>
      <c r="C41" s="18"/>
      <c r="D41" s="18"/>
      <c r="E41" s="49" t="s">
        <v>73</v>
      </c>
      <c r="F41" s="45">
        <f>X35</f>
        <v>34</v>
      </c>
      <c r="G41" s="50"/>
      <c r="H41" s="51" t="s">
        <v>76</v>
      </c>
      <c r="I41" s="45">
        <f>X37</f>
        <v>38</v>
      </c>
      <c r="J41" s="50"/>
      <c r="K41" s="51" t="s">
        <v>79</v>
      </c>
      <c r="L41" s="60" t="str">
        <f>X39</f>
        <v>38.00比分</v>
      </c>
      <c r="M41" s="69"/>
      <c r="P41" s="29" t="s">
        <v>82</v>
      </c>
      <c r="X41">
        <v>5.75</v>
      </c>
    </row>
    <row r="42" s="3" customFormat="1" spans="24:24">
      <c r="X42" s="2">
        <v>0.0833333333333333</v>
      </c>
    </row>
    <row r="43" s="3" customFormat="1" spans="24:24">
      <c r="X43">
        <v>4.15</v>
      </c>
    </row>
    <row r="44" s="3" customFormat="1" spans="24:24">
      <c r="X44" s="2">
        <v>0.0840277777777778</v>
      </c>
    </row>
    <row r="45" s="3" customFormat="1" spans="24:24">
      <c r="X45">
        <v>10</v>
      </c>
    </row>
    <row r="46" s="3" customFormat="1" spans="24:24">
      <c r="X46" s="2">
        <v>0.125</v>
      </c>
    </row>
    <row r="47" s="3" customFormat="1" spans="24:24">
      <c r="X47">
        <v>4.9</v>
      </c>
    </row>
    <row r="48" s="3" customFormat="1" spans="24:24">
      <c r="X48" s="2">
        <v>0.125694444444444</v>
      </c>
    </row>
    <row r="49" s="3" customFormat="1" spans="24:24">
      <c r="X49">
        <v>11</v>
      </c>
    </row>
    <row r="50" s="3" customFormat="1" spans="24:24">
      <c r="X50" s="2">
        <v>0.126388888888889</v>
      </c>
    </row>
    <row r="51" s="3" customFormat="1" spans="24:24">
      <c r="X51">
        <v>45</v>
      </c>
    </row>
    <row r="52" s="3" customFormat="1" spans="24:24">
      <c r="X52" s="2">
        <v>0.166666666666667</v>
      </c>
    </row>
    <row r="53" s="3" customFormat="1" spans="24:24">
      <c r="X53">
        <v>7.2</v>
      </c>
    </row>
    <row r="54" s="3" customFormat="1" spans="24:24">
      <c r="X54" s="2">
        <v>0.167361111111111</v>
      </c>
    </row>
    <row r="55" s="3" customFormat="1" spans="24:24">
      <c r="X55">
        <v>20</v>
      </c>
    </row>
    <row r="56" s="3" customFormat="1" spans="24:24">
      <c r="X56" s="2">
        <v>0.168055555555556</v>
      </c>
    </row>
    <row r="57" s="3" customFormat="1" spans="24:24">
      <c r="X57">
        <v>65</v>
      </c>
    </row>
    <row r="58" s="3" customFormat="1" spans="24:24">
      <c r="X58" s="2">
        <v>0.208333333333333</v>
      </c>
    </row>
    <row r="59" s="3" customFormat="1" spans="24:24">
      <c r="X59">
        <v>14</v>
      </c>
    </row>
    <row r="60" s="3" customFormat="1" spans="24:24">
      <c r="X60" s="2">
        <v>0.209027777777778</v>
      </c>
    </row>
    <row r="61" s="3" customFormat="1" spans="24:24">
      <c r="X61">
        <v>35</v>
      </c>
    </row>
    <row r="62" s="3" customFormat="1" spans="24:24">
      <c r="X62" s="2">
        <v>0.209722222222222</v>
      </c>
    </row>
    <row r="63" s="3" customFormat="1" spans="24:24">
      <c r="X63">
        <v>110</v>
      </c>
    </row>
    <row r="64" s="3" customFormat="1" spans="24:24">
      <c r="X64" s="2" t="s">
        <v>83</v>
      </c>
    </row>
    <row r="65" s="3" customFormat="1" spans="24:24">
      <c r="X65">
        <v>15</v>
      </c>
    </row>
    <row r="66" s="3" customFormat="1" spans="24:24">
      <c r="X66" s="2">
        <v>0</v>
      </c>
    </row>
    <row r="67" s="3" customFormat="1" spans="24:24">
      <c r="X67">
        <v>15</v>
      </c>
    </row>
    <row r="68" s="3" customFormat="1" spans="24:24">
      <c r="X68" s="2">
        <v>0.0423611111111111</v>
      </c>
    </row>
    <row r="69" s="3" customFormat="1" spans="24:24">
      <c r="X69">
        <v>14</v>
      </c>
    </row>
    <row r="70" s="3" customFormat="1" spans="24:24">
      <c r="X70" s="2">
        <v>0.0847222222222222</v>
      </c>
    </row>
    <row r="71" s="3" customFormat="1" spans="24:24">
      <c r="X71">
        <v>50</v>
      </c>
    </row>
    <row r="72" s="3" customFormat="1" spans="24:24">
      <c r="X72" s="2">
        <v>0.127083333333333</v>
      </c>
    </row>
    <row r="73" s="3" customFormat="1" spans="24:24">
      <c r="X73">
        <v>200</v>
      </c>
    </row>
    <row r="74" s="3" customFormat="1" spans="24:24">
      <c r="X74" s="2" t="s">
        <v>44</v>
      </c>
    </row>
    <row r="75" s="3" customFormat="1" spans="24:24">
      <c r="X75">
        <v>600</v>
      </c>
    </row>
    <row r="76" s="3" customFormat="1" spans="24:24">
      <c r="X76" s="2">
        <v>0.000694444444444444</v>
      </c>
    </row>
    <row r="77" s="3" customFormat="1" spans="24:24">
      <c r="X77">
        <v>33</v>
      </c>
    </row>
    <row r="78" s="3" customFormat="1" spans="24:24">
      <c r="X78" s="2">
        <v>0.00138888888888889</v>
      </c>
    </row>
    <row r="79" s="3" customFormat="1" spans="24:24">
      <c r="X79">
        <v>110</v>
      </c>
    </row>
    <row r="80" s="3" customFormat="1" spans="24:24">
      <c r="X80" s="2">
        <v>0.0430555555555556</v>
      </c>
    </row>
    <row r="81" s="3" customFormat="1" spans="24:24">
      <c r="X81">
        <v>55</v>
      </c>
    </row>
    <row r="82" s="3" customFormat="1" spans="24:24">
      <c r="X82" s="2">
        <v>0.00208333333333333</v>
      </c>
    </row>
    <row r="83" s="3" customFormat="1" spans="24:24">
      <c r="X83">
        <v>300</v>
      </c>
    </row>
    <row r="84" s="3" customFormat="1" spans="24:24">
      <c r="X84" s="2">
        <v>0.04375</v>
      </c>
    </row>
    <row r="85" s="3" customFormat="1" spans="24:24">
      <c r="X85">
        <v>200</v>
      </c>
    </row>
    <row r="86" s="3" customFormat="1" spans="24:24">
      <c r="X86" s="2">
        <v>0.0854166666666667</v>
      </c>
    </row>
    <row r="87" s="3" customFormat="1" spans="24:24">
      <c r="X87">
        <v>200</v>
      </c>
    </row>
    <row r="88" s="3" customFormat="1" spans="24:24">
      <c r="X88" s="2">
        <v>0.00277777777777778</v>
      </c>
    </row>
    <row r="89" s="3" customFormat="1" spans="24:24">
      <c r="X89">
        <v>600</v>
      </c>
    </row>
    <row r="90" s="3" customFormat="1" spans="24:24">
      <c r="X90" s="2">
        <v>0.0444444444444444</v>
      </c>
    </row>
    <row r="91" s="3" customFormat="1" spans="24:24">
      <c r="X91">
        <v>600</v>
      </c>
    </row>
    <row r="92" s="3" customFormat="1" spans="24:24">
      <c r="X92" s="2">
        <v>0.0861111111111111</v>
      </c>
    </row>
    <row r="93" s="3" customFormat="1" spans="24:24">
      <c r="X93">
        <v>600</v>
      </c>
    </row>
    <row r="94" s="3" customFormat="1" spans="24:24">
      <c r="X94" s="2">
        <v>0.00347222222222222</v>
      </c>
    </row>
    <row r="95" s="3" customFormat="1" spans="24:24">
      <c r="X95">
        <v>600</v>
      </c>
    </row>
    <row r="96" s="3" customFormat="1" spans="24:24">
      <c r="X96" s="2">
        <v>0.0451388888888889</v>
      </c>
    </row>
    <row r="97" s="3" customFormat="1" spans="24:24">
      <c r="X97">
        <v>600</v>
      </c>
    </row>
    <row r="98" s="3" customFormat="1" spans="24:24">
      <c r="X98" s="2">
        <v>0.0868055555555556</v>
      </c>
    </row>
    <row r="99" s="3" customFormat="1" spans="24:24">
      <c r="X99">
        <v>600</v>
      </c>
    </row>
    <row r="100" s="3" customFormat="1" spans="24:24">
      <c r="X100" s="2" t="s">
        <v>84</v>
      </c>
    </row>
    <row r="101" s="3" customFormat="1" spans="24:24">
      <c r="X101">
        <v>600</v>
      </c>
    </row>
    <row r="102" spans="24:24">
      <c r="X102" s="2">
        <v>12</v>
      </c>
    </row>
  </sheetData>
  <sheetProtection formatCells="0" insertHyperlinks="0" autoFilter="0"/>
  <mergeCells count="2">
    <mergeCell ref="F1:G1"/>
    <mergeCell ref="L1:M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04"/>
  <sheetViews>
    <sheetView workbookViewId="0">
      <selection activeCell="A1" sqref="A1"/>
    </sheetView>
  </sheetViews>
  <sheetFormatPr defaultColWidth="9" defaultRowHeight="14.25"/>
  <cols>
    <col min="1" max="6" width="8.66666666666667" style="3"/>
    <col min="7" max="7" width="8.33333333333333" style="3" customWidth="1"/>
    <col min="8" max="16384" width="8.66666666666667" style="3"/>
  </cols>
  <sheetData>
    <row r="1" s="3" customFormat="1" ht="23.25" spans="5:24">
      <c r="E1" s="19" t="s">
        <v>0</v>
      </c>
      <c r="F1" s="20" t="s">
        <v>92</v>
      </c>
      <c r="G1" s="21"/>
      <c r="I1" s="52"/>
      <c r="K1" s="19" t="s">
        <v>2</v>
      </c>
      <c r="L1" s="53" t="s">
        <v>93</v>
      </c>
      <c r="M1" s="61"/>
      <c r="X1" t="s">
        <v>94</v>
      </c>
    </row>
    <row r="2" s="3" customFormat="1" ht="15" spans="16:24">
      <c r="P2" s="29" t="s">
        <v>5</v>
      </c>
      <c r="Q2" s="29"/>
      <c r="X2" t="s">
        <v>95</v>
      </c>
    </row>
    <row r="3" s="3" customFormat="1" ht="18.75" spans="2:24">
      <c r="B3" s="4" t="s">
        <v>7</v>
      </c>
      <c r="C3" s="5"/>
      <c r="D3" s="5"/>
      <c r="E3" s="22" t="s">
        <v>8</v>
      </c>
      <c r="F3" s="23">
        <f>IF(X1="0未开售",0,MID(X1,2,4))+0</f>
        <v>1.32</v>
      </c>
      <c r="G3" s="24"/>
      <c r="H3" s="25" t="s">
        <v>9</v>
      </c>
      <c r="I3" s="30">
        <f>IF(X1="0未开售",0,MID(X1,6,4))+0</f>
        <v>4.2</v>
      </c>
      <c r="J3" s="24"/>
      <c r="K3" s="25" t="s">
        <v>10</v>
      </c>
      <c r="L3" s="30">
        <f>IF(X1="0未开售",0,MID(X1,10,4))+0</f>
        <v>7</v>
      </c>
      <c r="M3" s="62"/>
      <c r="P3" s="29" t="s">
        <v>11</v>
      </c>
      <c r="Q3" s="73">
        <v>2</v>
      </c>
      <c r="X3" t="s">
        <v>12</v>
      </c>
    </row>
    <row r="4" s="3" customFormat="1" ht="15" spans="5:24">
      <c r="E4" s="26"/>
      <c r="F4" s="27"/>
      <c r="G4" s="28"/>
      <c r="H4" s="29"/>
      <c r="I4" s="27"/>
      <c r="J4" s="28"/>
      <c r="K4" s="29"/>
      <c r="L4" s="54"/>
      <c r="M4" s="63"/>
      <c r="P4" s="29" t="s">
        <v>13</v>
      </c>
      <c r="Q4" s="73">
        <v>1</v>
      </c>
      <c r="X4" t="s">
        <v>96</v>
      </c>
    </row>
    <row r="5" s="3" customFormat="1" ht="18.75" spans="2:24">
      <c r="B5" s="4" t="s">
        <v>15</v>
      </c>
      <c r="C5" s="6" t="s">
        <v>16</v>
      </c>
      <c r="D5" s="7">
        <f>MID(X2,1,2)+0</f>
        <v>-1</v>
      </c>
      <c r="E5" s="22" t="s">
        <v>8</v>
      </c>
      <c r="F5" s="30">
        <f>MID(X2,3,4)+0</f>
        <v>2.13</v>
      </c>
      <c r="G5" s="24"/>
      <c r="H5" s="25" t="s">
        <v>9</v>
      </c>
      <c r="I5" s="30">
        <f>MID(X2,7,4)+0</f>
        <v>3.35</v>
      </c>
      <c r="J5" s="24"/>
      <c r="K5" s="25" t="s">
        <v>10</v>
      </c>
      <c r="L5" s="30">
        <f>MID(X2,11,4)+0</f>
        <v>2.7</v>
      </c>
      <c r="M5" s="62"/>
      <c r="X5" t="s">
        <v>17</v>
      </c>
    </row>
    <row r="6" s="3" customFormat="1" ht="15" spans="5:24">
      <c r="E6" s="26"/>
      <c r="F6" s="27"/>
      <c r="G6" s="28"/>
      <c r="H6" s="29"/>
      <c r="I6" s="27"/>
      <c r="J6" s="28"/>
      <c r="K6" s="29"/>
      <c r="L6" s="54"/>
      <c r="M6" s="63"/>
      <c r="X6" t="s">
        <v>18</v>
      </c>
    </row>
    <row r="7" s="3" customFormat="1" ht="18" spans="2:24">
      <c r="B7" s="8" t="s">
        <v>19</v>
      </c>
      <c r="C7" s="9" t="s">
        <v>20</v>
      </c>
      <c r="D7" s="10"/>
      <c r="E7" s="31" t="s">
        <v>21</v>
      </c>
      <c r="F7" s="32">
        <f>X41</f>
        <v>6.15</v>
      </c>
      <c r="G7" s="33">
        <f>_xlfn.IFS(1-D5&gt;0,SUM(I31,F3,F5,F7),1-D5=0,SUM(I31,F3,I5,F7),1-D5&lt;0,SUM(I31,F3,L5,F7))*2*Q4</f>
        <v>30.5</v>
      </c>
      <c r="H7" s="34" t="s">
        <v>22</v>
      </c>
      <c r="I7" s="32">
        <f>X43</f>
        <v>5.8</v>
      </c>
      <c r="J7" s="33">
        <f>_xlfn.IFS(2-D5&gt;0,SUM(L31,F3,F5,I7),2-D5=0,SUM(L31,F3,I5,I7),2-D5&lt;0,SUM(L31,F3,L5,I7))*2*Q4</f>
        <v>25.7</v>
      </c>
      <c r="K7" s="34" t="s">
        <v>23</v>
      </c>
      <c r="L7" s="55">
        <f>X45</f>
        <v>6.9</v>
      </c>
      <c r="M7" s="64">
        <f>_xlfn.IFS(1-D5&gt;0,SUM(F33,F3,F5,L7),1-D5=0,SUM(F33,F3,I5,L7),1-D5&lt;0,SUM(F33,F3,L5,L7))*2*Q4</f>
        <v>27.9</v>
      </c>
      <c r="X7">
        <v>15</v>
      </c>
    </row>
    <row r="8" s="3" customFormat="1" spans="2:24">
      <c r="B8" s="11"/>
      <c r="C8" s="12"/>
      <c r="D8" s="12"/>
      <c r="E8" s="35"/>
      <c r="F8" s="36"/>
      <c r="G8" s="37"/>
      <c r="H8" s="38"/>
      <c r="I8" s="36"/>
      <c r="J8" s="37"/>
      <c r="K8" s="38"/>
      <c r="L8" s="56"/>
      <c r="M8" s="65"/>
      <c r="X8" t="s">
        <v>24</v>
      </c>
    </row>
    <row r="9" s="3" customFormat="1" spans="2:24">
      <c r="B9" s="11"/>
      <c r="C9" s="12"/>
      <c r="D9" s="12"/>
      <c r="E9" s="35" t="s">
        <v>25</v>
      </c>
      <c r="F9" s="36">
        <f>X47</f>
        <v>8.5</v>
      </c>
      <c r="G9" s="37">
        <f>_xlfn.IFS(3-D5&gt;0,SUM(F33,F3,F5,F9),3-D5=0,SUM(F33,F3,I5,F9),3-D5&lt;0,SUM(F33,F3,L5,F9))*2*Q4</f>
        <v>31.1</v>
      </c>
      <c r="H9" s="38" t="s">
        <v>26</v>
      </c>
      <c r="I9" s="36">
        <f>X49</f>
        <v>10.5</v>
      </c>
      <c r="J9" s="37">
        <f>_xlfn.IFS(2-D5&gt;0,SUM(I33,F3,F5,I9),2-D5=0,SUM(I33,F3,I5,I9),2-D5&lt;0,SUM(I33,F3,L5,I9))*2*Q4</f>
        <v>37.1</v>
      </c>
      <c r="K9" s="38" t="s">
        <v>27</v>
      </c>
      <c r="L9" s="56">
        <f>X51</f>
        <v>21</v>
      </c>
      <c r="M9" s="65">
        <f>_xlfn.IFS(1-D5&gt;0,SUM(L33,F3,F5,L9),1-D5=0,SUM(L33,F3,I5,L9),1-D5&lt;0,SUM(L33,F3,L5,L9))*2*Q4</f>
        <v>64.9</v>
      </c>
      <c r="X9">
        <v>5.65</v>
      </c>
    </row>
    <row r="10" s="3" customFormat="1" spans="2:24">
      <c r="B10" s="11"/>
      <c r="C10" s="12"/>
      <c r="D10" s="12"/>
      <c r="E10" s="35"/>
      <c r="F10" s="36"/>
      <c r="G10" s="37"/>
      <c r="H10" s="38"/>
      <c r="I10" s="36"/>
      <c r="J10" s="37"/>
      <c r="K10" s="38"/>
      <c r="L10" s="56"/>
      <c r="M10" s="65"/>
      <c r="X10" t="s">
        <v>28</v>
      </c>
    </row>
    <row r="11" s="3" customFormat="1" spans="2:24">
      <c r="B11" s="11"/>
      <c r="C11" s="12"/>
      <c r="D11" s="12"/>
      <c r="E11" s="35" t="s">
        <v>29</v>
      </c>
      <c r="F11" s="36">
        <f>X53</f>
        <v>16</v>
      </c>
      <c r="G11" s="37">
        <f>_xlfn.IFS(4-D5&gt;0,SUM(I33,F3,F5,F11),4-D5=0,SUM(I33,F3,I5,F11),4-D5&lt;0,SUM(I33,F3,L5,F11))*2*Q4</f>
        <v>48.1</v>
      </c>
      <c r="H11" s="38" t="s">
        <v>30</v>
      </c>
      <c r="I11" s="36">
        <f>X55</f>
        <v>19</v>
      </c>
      <c r="J11" s="37">
        <f>_xlfn.IFS(3-D5&gt;0,SUM(L33,F3,F5,I11),3-D5=0,SUM(L33,F3,I5,I11),3-D5&lt;0,SUM(L33,F3,L5,I11))*2*Q4</f>
        <v>60.9</v>
      </c>
      <c r="K11" s="38" t="s">
        <v>31</v>
      </c>
      <c r="L11" s="56">
        <f>X57</f>
        <v>45</v>
      </c>
      <c r="M11" s="65">
        <f>_xlfn.IFS(2-D5&gt;0,SUM(F35,F3,F5,L11),2-D5=0,SUM(F35,F3,I5,L11),2-D5&lt;0,SUM(F35,F3,L5,L11))*2*Q4</f>
        <v>126.9</v>
      </c>
      <c r="X11">
        <v>3.6</v>
      </c>
    </row>
    <row r="12" s="3" customFormat="1" spans="2:24">
      <c r="B12" s="11"/>
      <c r="C12" s="12"/>
      <c r="D12" s="12"/>
      <c r="E12" s="35"/>
      <c r="F12" s="36"/>
      <c r="G12" s="37"/>
      <c r="H12" s="38"/>
      <c r="I12" s="36"/>
      <c r="J12" s="37"/>
      <c r="K12" s="38"/>
      <c r="L12" s="56"/>
      <c r="M12" s="65"/>
      <c r="X12" t="s">
        <v>32</v>
      </c>
    </row>
    <row r="13" s="3" customFormat="1" spans="2:24">
      <c r="B13" s="11"/>
      <c r="C13" s="12"/>
      <c r="D13" s="12"/>
      <c r="E13" s="35" t="s">
        <v>33</v>
      </c>
      <c r="F13" s="36">
        <f>X59</f>
        <v>35</v>
      </c>
      <c r="G13" s="37">
        <f>_xlfn.IFS(5-D5&gt;0,SUM(L33,F3,F5,F13),5-D5=0,SUM(L33,F3,I5,F13),5-D5&lt;0,SUM(L33,F3,L5,F13))*2*Q4</f>
        <v>92.9</v>
      </c>
      <c r="H13" s="38" t="s">
        <v>34</v>
      </c>
      <c r="I13" s="36">
        <f>X61</f>
        <v>38</v>
      </c>
      <c r="J13" s="37">
        <f>_xlfn.IFS(4-D5&gt;0,SUM(F35,F3,F5,I13),4-D5=0,SUM(F35,F3,I5,I13),4-D5&lt;0,SUM(F35,F3,L5,I13))*2*Q4</f>
        <v>112.9</v>
      </c>
      <c r="K13" s="38" t="s">
        <v>35</v>
      </c>
      <c r="L13" s="56">
        <f>X63</f>
        <v>80</v>
      </c>
      <c r="M13" s="65">
        <f>_xlfn.IFS(3-D5&gt;0,SUM(I35,F3,F5,L13),3-D5=0,SUM(I35,F3,I5,L13),3-D5&lt;0,SUM(I35,F3,L5,L13))*2*Q4</f>
        <v>210.9</v>
      </c>
      <c r="X13">
        <v>3.6</v>
      </c>
    </row>
    <row r="14" s="3" customFormat="1" spans="2:24">
      <c r="B14" s="11"/>
      <c r="C14" s="12"/>
      <c r="D14" s="12"/>
      <c r="E14" s="35"/>
      <c r="F14" s="36"/>
      <c r="G14" s="37"/>
      <c r="H14" s="38"/>
      <c r="I14" s="36"/>
      <c r="J14" s="37"/>
      <c r="K14" s="38"/>
      <c r="L14" s="56"/>
      <c r="M14" s="66"/>
      <c r="X14" t="s">
        <v>36</v>
      </c>
    </row>
    <row r="15" s="3" customFormat="1" spans="2:24">
      <c r="B15" s="11"/>
      <c r="C15" s="12"/>
      <c r="D15" s="12"/>
      <c r="E15" s="39" t="s">
        <v>37</v>
      </c>
      <c r="F15" s="36">
        <f>X65</f>
        <v>28</v>
      </c>
      <c r="G15" s="37">
        <f>SUM(I35,F3,F5,F15)*2*Q4</f>
        <v>106.9</v>
      </c>
      <c r="H15" s="37">
        <f>SUM(I35,F3,I5,F15)*2*Q4</f>
        <v>109.34</v>
      </c>
      <c r="I15" s="37">
        <f>SUM(I35,F3,L5,F15)*2*Q4</f>
        <v>108.04</v>
      </c>
      <c r="J15" s="57"/>
      <c r="K15" s="38"/>
      <c r="L15" s="56"/>
      <c r="M15" s="66"/>
      <c r="X15">
        <v>4.6</v>
      </c>
    </row>
    <row r="16" s="3" customFormat="1" spans="2:24">
      <c r="B16" s="11"/>
      <c r="C16" s="12"/>
      <c r="D16" s="12"/>
      <c r="E16" s="35"/>
      <c r="F16" s="36"/>
      <c r="G16" s="37"/>
      <c r="H16" s="38"/>
      <c r="I16" s="36"/>
      <c r="J16" s="37"/>
      <c r="K16" s="38"/>
      <c r="L16" s="56"/>
      <c r="M16" s="66"/>
      <c r="X16" t="s">
        <v>38</v>
      </c>
    </row>
    <row r="17" s="3" customFormat="1" ht="15.75" spans="2:24">
      <c r="B17" s="13"/>
      <c r="C17" s="14" t="s">
        <v>9</v>
      </c>
      <c r="D17" s="15"/>
      <c r="E17" s="40" t="s">
        <v>39</v>
      </c>
      <c r="F17" s="41">
        <f>X67</f>
        <v>15</v>
      </c>
      <c r="G17" s="42">
        <f>_xlfn.IFS(0-D5&gt;0,SUM(F31,I3,F5,F17),0-D5=0,SUM(F31,I3,I5,F17),0-D5&lt;0,SUM(F31,I3,L5,F17))*2*Q4</f>
        <v>72.66</v>
      </c>
      <c r="H17" s="16" t="s">
        <v>40</v>
      </c>
      <c r="I17" s="41">
        <f>X69</f>
        <v>7.75</v>
      </c>
      <c r="J17" s="42">
        <f>_xlfn.IFS(0-D5&gt;0,SUM(L31,I3,F5,I17),0-D5=0,SUM(L31,I3,I5,I17),0-D5&lt;0,SUM(L31,I3,L5,I17))*2*Q4</f>
        <v>35.36</v>
      </c>
      <c r="K17" s="16" t="s">
        <v>41</v>
      </c>
      <c r="L17" s="58">
        <f>X71</f>
        <v>18</v>
      </c>
      <c r="M17" s="67">
        <f>_xlfn.IFS(0-D5&gt;0,SUM(I33,I3,F5,L17),0-D5=0,SUM(I33,I3,I5,L17),0-D5&lt;0,SUM(I33,I3,L5,L17))*2*Q4</f>
        <v>57.86</v>
      </c>
      <c r="X17">
        <v>8</v>
      </c>
    </row>
    <row r="18" s="3" customFormat="1" spans="2:24">
      <c r="B18" s="11"/>
      <c r="C18" s="12"/>
      <c r="D18" s="12"/>
      <c r="E18" s="35"/>
      <c r="F18" s="36"/>
      <c r="G18" s="37"/>
      <c r="H18" s="38"/>
      <c r="I18" s="36"/>
      <c r="J18" s="37"/>
      <c r="K18" s="38"/>
      <c r="L18" s="56"/>
      <c r="M18" s="66"/>
      <c r="X18" t="s">
        <v>42</v>
      </c>
    </row>
    <row r="19" s="3" customFormat="1" spans="2:24">
      <c r="B19" s="11"/>
      <c r="C19" s="12"/>
      <c r="D19" s="12"/>
      <c r="E19" s="35" t="s">
        <v>43</v>
      </c>
      <c r="F19" s="36">
        <f>X73</f>
        <v>65</v>
      </c>
      <c r="G19" s="37">
        <f>_xlfn.IFS(0-D5&gt;0,SUM(F35,I3,F5,F19),0-D5=0,SUM(F35,I3,I5,F19),0-D5&lt;0,SUM(F35,I3,L5,F19))*2*Q4</f>
        <v>172.66</v>
      </c>
      <c r="H19" s="43" t="s">
        <v>44</v>
      </c>
      <c r="I19" s="59">
        <f>X75</f>
        <v>250</v>
      </c>
      <c r="J19" s="37">
        <f>_xlfn.IFS(D5&gt;0,SUM(I3,F5,I19,I35),D5=0,SUM(I3,I5,I19,I35),D5&lt;0,SUM(I3,L5,I19,I35))*2*Q4</f>
        <v>557.8</v>
      </c>
      <c r="K19" s="38"/>
      <c r="L19" s="56"/>
      <c r="M19" s="66"/>
      <c r="X19">
        <v>15</v>
      </c>
    </row>
    <row r="20" s="3" customFormat="1" spans="2:24">
      <c r="B20" s="11"/>
      <c r="C20" s="12"/>
      <c r="D20" s="12"/>
      <c r="E20" s="35"/>
      <c r="F20" s="36"/>
      <c r="G20" s="37"/>
      <c r="H20" s="38"/>
      <c r="I20" s="36"/>
      <c r="J20" s="37"/>
      <c r="K20" s="38"/>
      <c r="L20" s="56"/>
      <c r="M20" s="66"/>
      <c r="X20" t="s">
        <v>45</v>
      </c>
    </row>
    <row r="21" s="3" customFormat="1" spans="2:24">
      <c r="B21" s="13"/>
      <c r="C21" s="16" t="s">
        <v>46</v>
      </c>
      <c r="D21" s="15"/>
      <c r="E21" s="40" t="s">
        <v>47</v>
      </c>
      <c r="F21" s="41">
        <f>X77</f>
        <v>16</v>
      </c>
      <c r="G21" s="42">
        <f>_xlfn.IFS(-1-D5&gt;0,SUM(I31,L3,F5,F21),-1-D5=0,SUM(I31,L3,I5,F21),-1-D5&lt;0,SUM(I31,L3,L5,F21))*2*Q4</f>
        <v>64</v>
      </c>
      <c r="H21" s="16" t="s">
        <v>48</v>
      </c>
      <c r="I21" s="41">
        <f>X79</f>
        <v>38</v>
      </c>
      <c r="J21" s="42">
        <f>_xlfn.IFS(-2-D5&gt;0,SUM(L31,L3,F5,I21),-2-D5=0,SUM(L31,L3,I5,I21),-2-D5&lt;0,SUM(L31,L3,L5,I21))*2*Q4</f>
        <v>102.6</v>
      </c>
      <c r="K21" s="16" t="s">
        <v>49</v>
      </c>
      <c r="L21" s="58">
        <f>X81</f>
        <v>19</v>
      </c>
      <c r="M21" s="67">
        <f>_xlfn.IFS(-1-D5&gt;0,SUM(F33,L3,F5,L21),-1-D5=0,SUM(F33,L3,I5,L21),-1-D5&lt;0,SUM(F33,L3,L5,L21))*2*Q4</f>
        <v>65.9</v>
      </c>
      <c r="X21">
        <v>22</v>
      </c>
    </row>
    <row r="22" s="3" customFormat="1" spans="2:24">
      <c r="B22" s="11"/>
      <c r="C22" s="12"/>
      <c r="D22" s="12"/>
      <c r="E22" s="35"/>
      <c r="F22" s="36"/>
      <c r="G22" s="37"/>
      <c r="H22" s="38"/>
      <c r="I22" s="36"/>
      <c r="J22" s="37"/>
      <c r="K22" s="38"/>
      <c r="L22" s="56"/>
      <c r="M22" s="66"/>
      <c r="X22" t="s">
        <v>50</v>
      </c>
    </row>
    <row r="23" s="3" customFormat="1" spans="2:24">
      <c r="B23" s="11"/>
      <c r="C23" s="12"/>
      <c r="D23" s="12"/>
      <c r="E23" s="35" t="s">
        <v>51</v>
      </c>
      <c r="F23" s="36">
        <f>X83</f>
        <v>100</v>
      </c>
      <c r="G23" s="37">
        <f>_xlfn.IFS(-3-D5&gt;0,SUM(F33,L3,F5,F23),-3-D5=0,SUM(F33,L3,I5,F23),-3-D5&lt;0,SUM(F33,L3,L5,F23))*2*Q4</f>
        <v>226.6</v>
      </c>
      <c r="H23" s="38" t="s">
        <v>52</v>
      </c>
      <c r="I23" s="36">
        <f>X85</f>
        <v>60</v>
      </c>
      <c r="J23" s="37">
        <f>_xlfn.IFS(-2-D5&gt;0,SUM(I33,L3,F5,I23),-2-D5=0,SUM(I33,L3,I5,I23),-2-D5&lt;0,SUM(I33,L3,L5,I23))*2*Q4</f>
        <v>148.6</v>
      </c>
      <c r="K23" s="38" t="s">
        <v>53</v>
      </c>
      <c r="L23" s="56">
        <f>X87</f>
        <v>60</v>
      </c>
      <c r="M23" s="65">
        <f>_xlfn.IFS(-1-D5&gt;0,SUM(L33,L3,F5,L23),-1-D5=0,SUM(L33,L3,I5,L23),-1-D5&lt;0,SUM(L33,L3,L5,L23))*2*Q4</f>
        <v>156.7</v>
      </c>
      <c r="X23">
        <v>1.93</v>
      </c>
    </row>
    <row r="24" s="3" customFormat="1" spans="2:24">
      <c r="B24" s="11"/>
      <c r="C24" s="12"/>
      <c r="D24" s="12"/>
      <c r="E24" s="35"/>
      <c r="F24" s="36"/>
      <c r="G24" s="37"/>
      <c r="H24" s="38"/>
      <c r="I24" s="36"/>
      <c r="J24" s="37"/>
      <c r="K24" s="38"/>
      <c r="L24" s="56"/>
      <c r="M24" s="66"/>
      <c r="X24" t="s">
        <v>54</v>
      </c>
    </row>
    <row r="25" s="3" customFormat="1" spans="2:24">
      <c r="B25" s="11"/>
      <c r="C25" s="12"/>
      <c r="D25" s="12"/>
      <c r="E25" s="35" t="s">
        <v>55</v>
      </c>
      <c r="F25" s="36">
        <f>X89</f>
        <v>300</v>
      </c>
      <c r="G25" s="37">
        <f>_xlfn.IFS(-4-D5&gt;0,SUM(I33,L3,F5,F25),-4-D5=0,SUM(I33,L3,I5,F25),-4-D5&lt;0,SUM(I33,L3,L5,F25))*2*Q4</f>
        <v>628.6</v>
      </c>
      <c r="H25" s="38" t="s">
        <v>56</v>
      </c>
      <c r="I25" s="36">
        <f>X91</f>
        <v>200</v>
      </c>
      <c r="J25" s="37">
        <f>_xlfn.IFS(-3-D5&gt;0,SUM(L33,L3,F5,I25),-3-D5=0,SUM(L33,L3,I5,I25),-3-D5&lt;0,SUM(L33,L3,L5,I25))*2*Q4</f>
        <v>435.4</v>
      </c>
      <c r="K25" s="38" t="s">
        <v>57</v>
      </c>
      <c r="L25" s="56">
        <f>X93</f>
        <v>200</v>
      </c>
      <c r="M25" s="68">
        <f>_xlfn.IFS(-2-D5&gt;0,SUM(F35,L3,F5,L25),-2-D5=0,SUM(F35,L3,I5,L25),-2-D5&lt;0,SUM(F35,L3,L5,L25))*2*Q4</f>
        <v>449.4</v>
      </c>
      <c r="X25">
        <v>20</v>
      </c>
    </row>
    <row r="26" s="3" customFormat="1" spans="2:24">
      <c r="B26" s="11"/>
      <c r="C26" s="12"/>
      <c r="D26" s="12"/>
      <c r="E26" s="35"/>
      <c r="F26" s="36"/>
      <c r="G26" s="37"/>
      <c r="H26" s="38"/>
      <c r="I26" s="36"/>
      <c r="J26" s="37"/>
      <c r="K26" s="38"/>
      <c r="L26" s="56"/>
      <c r="M26" s="66"/>
      <c r="X26" t="s">
        <v>58</v>
      </c>
    </row>
    <row r="27" s="3" customFormat="1" spans="2:24">
      <c r="B27" s="11"/>
      <c r="C27" s="12"/>
      <c r="D27" s="12"/>
      <c r="E27" s="35" t="s">
        <v>59</v>
      </c>
      <c r="F27" s="36">
        <f>X95</f>
        <v>800</v>
      </c>
      <c r="G27" s="37">
        <f>_xlfn.IFS(-5-D5&gt;0,SUM(L33,L3,F5,F27),-5-D5=0,SUM(L33,L3,I5,F27),-5-D5&lt;0,SUM(L33,L3,L5,F27))*2*Q4</f>
        <v>1635.4</v>
      </c>
      <c r="H27" s="38" t="s">
        <v>60</v>
      </c>
      <c r="I27" s="36">
        <f>X97</f>
        <v>500</v>
      </c>
      <c r="J27" s="37">
        <f>_xlfn.IFS(-4-D5&gt;0,SUM(F35,L3,F5,I27),-4-D5=0,SUM(F35,L3,I5,I27),-4-D5&lt;0,SUM(F35,L3,L5,I27))*2*Q4</f>
        <v>1049.4</v>
      </c>
      <c r="K27" s="38" t="s">
        <v>61</v>
      </c>
      <c r="L27" s="56">
        <f>X99</f>
        <v>500</v>
      </c>
      <c r="M27" s="65">
        <f>_xlfn.IFS(-3-D5&gt;0,SUM(I35,L3,F5,L27),-3-D5=0,SUM(I35,L3,I5,L27),-3-D5&lt;0,SUM(I35,L3,L5,L27))*2*Q4</f>
        <v>1063.4</v>
      </c>
      <c r="X27">
        <v>50</v>
      </c>
    </row>
    <row r="28" s="3" customFormat="1" spans="2:24">
      <c r="B28" s="11"/>
      <c r="C28" s="12"/>
      <c r="D28" s="12"/>
      <c r="E28" s="35"/>
      <c r="F28" s="36"/>
      <c r="G28" s="37"/>
      <c r="H28" s="38"/>
      <c r="I28" s="36"/>
      <c r="J28" s="48"/>
      <c r="K28" s="38"/>
      <c r="L28" s="56"/>
      <c r="M28" s="66"/>
      <c r="X28" t="s">
        <v>62</v>
      </c>
    </row>
    <row r="29" s="3" customFormat="1" ht="15" spans="2:24">
      <c r="B29" s="17"/>
      <c r="C29" s="18"/>
      <c r="D29" s="18"/>
      <c r="E29" s="44" t="s">
        <v>63</v>
      </c>
      <c r="F29" s="45">
        <f>X101</f>
        <v>200</v>
      </c>
      <c r="G29" s="46">
        <f>SUM(L3,F5,F29,I35)*2*Q4</f>
        <v>462.26</v>
      </c>
      <c r="H29" s="46">
        <f>SUM(L3,I5,F29,I35)*2*Q4</f>
        <v>464.7</v>
      </c>
      <c r="I29" s="46">
        <f>SUM(L3,L5,F29,I35)*2*Q4</f>
        <v>463.4</v>
      </c>
      <c r="J29" s="50"/>
      <c r="K29" s="51"/>
      <c r="L29" s="60"/>
      <c r="M29" s="69"/>
      <c r="X29">
        <v>3.8</v>
      </c>
    </row>
    <row r="30" s="3" customFormat="1" ht="15" spans="5:24">
      <c r="E30" s="26"/>
      <c r="F30" s="27"/>
      <c r="G30" s="28"/>
      <c r="H30" s="29"/>
      <c r="I30" s="27"/>
      <c r="J30" s="28"/>
      <c r="K30" s="29"/>
      <c r="L30" s="54"/>
      <c r="M30" s="63"/>
      <c r="X30" t="s">
        <v>64</v>
      </c>
    </row>
    <row r="31" s="3" customFormat="1" ht="18" spans="2:24">
      <c r="B31" s="8" t="s">
        <v>65</v>
      </c>
      <c r="C31" s="10"/>
      <c r="D31" s="10"/>
      <c r="E31" s="31" t="s">
        <v>66</v>
      </c>
      <c r="F31" s="32">
        <f>X7</f>
        <v>15</v>
      </c>
      <c r="G31" s="47"/>
      <c r="H31" s="34" t="s">
        <v>67</v>
      </c>
      <c r="I31" s="32">
        <f>X9</f>
        <v>5.65</v>
      </c>
      <c r="J31" s="47"/>
      <c r="K31" s="34" t="s">
        <v>68</v>
      </c>
      <c r="L31" s="55">
        <f>X11</f>
        <v>3.6</v>
      </c>
      <c r="M31" s="70"/>
      <c r="X31">
        <v>6.25</v>
      </c>
    </row>
    <row r="32" s="3" customFormat="1" spans="2:24">
      <c r="B32" s="11"/>
      <c r="C32" s="12"/>
      <c r="D32" s="12"/>
      <c r="E32" s="35"/>
      <c r="F32" s="36"/>
      <c r="G32" s="48"/>
      <c r="H32" s="38"/>
      <c r="I32" s="36"/>
      <c r="J32" s="48"/>
      <c r="K32" s="38"/>
      <c r="L32" s="56"/>
      <c r="M32" s="66"/>
      <c r="X32" t="s">
        <v>69</v>
      </c>
    </row>
    <row r="33" s="3" customFormat="1" spans="2:24">
      <c r="B33" s="11"/>
      <c r="C33" s="12"/>
      <c r="D33" s="12"/>
      <c r="E33" s="35" t="s">
        <v>70</v>
      </c>
      <c r="F33" s="36">
        <f>X13</f>
        <v>3.6</v>
      </c>
      <c r="G33" s="48"/>
      <c r="H33" s="38" t="s">
        <v>71</v>
      </c>
      <c r="I33" s="36">
        <f>X15</f>
        <v>4.6</v>
      </c>
      <c r="J33" s="48"/>
      <c r="K33" s="38" t="s">
        <v>72</v>
      </c>
      <c r="L33" s="56">
        <f>X17</f>
        <v>8</v>
      </c>
      <c r="M33" s="66"/>
      <c r="X33">
        <v>15</v>
      </c>
    </row>
    <row r="34" s="3" customFormat="1" spans="2:24">
      <c r="B34" s="11"/>
      <c r="C34" s="12"/>
      <c r="D34" s="12"/>
      <c r="E34" s="35"/>
      <c r="F34" s="36"/>
      <c r="G34" s="48"/>
      <c r="H34" s="38"/>
      <c r="I34" s="36"/>
      <c r="J34" s="48"/>
      <c r="K34" s="38"/>
      <c r="L34" s="56"/>
      <c r="M34" s="66"/>
      <c r="X34" t="s">
        <v>73</v>
      </c>
    </row>
    <row r="35" s="3" customFormat="1" ht="15" spans="2:24">
      <c r="B35" s="17"/>
      <c r="C35" s="18"/>
      <c r="D35" s="18"/>
      <c r="E35" s="49" t="s">
        <v>74</v>
      </c>
      <c r="F35" s="45">
        <f>X19</f>
        <v>15</v>
      </c>
      <c r="G35" s="50"/>
      <c r="H35" s="51" t="s">
        <v>75</v>
      </c>
      <c r="I35" s="45">
        <f>X21</f>
        <v>22</v>
      </c>
      <c r="J35" s="50"/>
      <c r="K35" s="51"/>
      <c r="L35" s="60"/>
      <c r="M35" s="69"/>
      <c r="X35">
        <v>23</v>
      </c>
    </row>
    <row r="36" s="3" customFormat="1" ht="15" spans="5:24">
      <c r="E36" s="26"/>
      <c r="F36" s="27"/>
      <c r="G36" s="28"/>
      <c r="H36" s="29"/>
      <c r="I36" s="27"/>
      <c r="J36" s="28"/>
      <c r="K36" s="29"/>
      <c r="L36" s="54"/>
      <c r="M36" s="63"/>
      <c r="X36" t="s">
        <v>76</v>
      </c>
    </row>
    <row r="37" s="3" customFormat="1" ht="18" spans="2:24">
      <c r="B37" s="8" t="s">
        <v>77</v>
      </c>
      <c r="C37" s="10"/>
      <c r="D37" s="10"/>
      <c r="E37" s="31" t="s">
        <v>50</v>
      </c>
      <c r="F37" s="32">
        <f>X23</f>
        <v>1.93</v>
      </c>
      <c r="G37" s="47"/>
      <c r="H37" s="34" t="s">
        <v>54</v>
      </c>
      <c r="I37" s="32">
        <f>X25</f>
        <v>20</v>
      </c>
      <c r="J37" s="47"/>
      <c r="K37" s="34" t="s">
        <v>58</v>
      </c>
      <c r="L37" s="55">
        <f>X27</f>
        <v>50</v>
      </c>
      <c r="M37" s="70"/>
      <c r="X37">
        <v>20</v>
      </c>
    </row>
    <row r="38" s="3" customFormat="1" spans="2:24">
      <c r="B38" s="11"/>
      <c r="C38" s="12"/>
      <c r="D38" s="12"/>
      <c r="E38" s="35"/>
      <c r="F38" s="36"/>
      <c r="G38" s="48"/>
      <c r="H38" s="38"/>
      <c r="I38" s="36"/>
      <c r="J38" s="48"/>
      <c r="K38" s="38"/>
      <c r="L38" s="56"/>
      <c r="M38" s="66"/>
      <c r="P38" s="71" t="s">
        <v>78</v>
      </c>
      <c r="X38" t="s">
        <v>79</v>
      </c>
    </row>
    <row r="39" s="3" customFormat="1" spans="2:24">
      <c r="B39" s="11"/>
      <c r="C39" s="12"/>
      <c r="D39" s="12"/>
      <c r="E39" s="35" t="s">
        <v>62</v>
      </c>
      <c r="F39" s="36">
        <f>X29</f>
        <v>3.8</v>
      </c>
      <c r="G39" s="48"/>
      <c r="H39" s="38" t="s">
        <v>64</v>
      </c>
      <c r="I39" s="36">
        <f>X31</f>
        <v>6.25</v>
      </c>
      <c r="J39" s="48"/>
      <c r="K39" s="38" t="s">
        <v>69</v>
      </c>
      <c r="L39" s="56">
        <f>X33</f>
        <v>15</v>
      </c>
      <c r="M39" s="66"/>
      <c r="P39" s="29" t="s">
        <v>80</v>
      </c>
      <c r="X39">
        <v>12</v>
      </c>
    </row>
    <row r="40" s="3" customFormat="1" spans="2:24">
      <c r="B40" s="11"/>
      <c r="C40" s="12"/>
      <c r="D40" s="12"/>
      <c r="E40" s="35"/>
      <c r="F40" s="36"/>
      <c r="G40" s="48"/>
      <c r="H40" s="38"/>
      <c r="I40" s="36"/>
      <c r="J40" s="48"/>
      <c r="K40" s="38"/>
      <c r="L40" s="56"/>
      <c r="M40" s="66"/>
      <c r="P40" s="72" t="s">
        <v>81</v>
      </c>
      <c r="X40" s="2">
        <v>0.0416666666666667</v>
      </c>
    </row>
    <row r="41" s="3" customFormat="1" ht="15" spans="2:24">
      <c r="B41" s="17"/>
      <c r="C41" s="18"/>
      <c r="D41" s="18"/>
      <c r="E41" s="49" t="s">
        <v>73</v>
      </c>
      <c r="F41" s="45">
        <f>X35</f>
        <v>23</v>
      </c>
      <c r="G41" s="50"/>
      <c r="H41" s="51" t="s">
        <v>76</v>
      </c>
      <c r="I41" s="45">
        <f>X37</f>
        <v>20</v>
      </c>
      <c r="J41" s="50"/>
      <c r="K41" s="51" t="s">
        <v>79</v>
      </c>
      <c r="L41" s="60">
        <f>X39</f>
        <v>12</v>
      </c>
      <c r="M41" s="69"/>
      <c r="P41" s="29" t="s">
        <v>82</v>
      </c>
      <c r="X41">
        <v>6.15</v>
      </c>
    </row>
    <row r="42" s="3" customFormat="1" spans="24:24">
      <c r="X42" s="2">
        <v>0.0833333333333333</v>
      </c>
    </row>
    <row r="43" s="3" customFormat="1" spans="24:24">
      <c r="X43">
        <v>5.8</v>
      </c>
    </row>
    <row r="44" s="3" customFormat="1" spans="24:24">
      <c r="X44" s="2">
        <v>0.0840277777777778</v>
      </c>
    </row>
    <row r="45" s="3" customFormat="1" spans="24:24">
      <c r="X45">
        <v>6.9</v>
      </c>
    </row>
    <row r="46" s="3" customFormat="1" spans="24:24">
      <c r="X46" s="2">
        <v>0.125</v>
      </c>
    </row>
    <row r="47" s="3" customFormat="1" spans="24:24">
      <c r="X47">
        <v>8.5</v>
      </c>
    </row>
    <row r="48" s="3" customFormat="1" spans="24:24">
      <c r="X48" s="2">
        <v>0.125694444444444</v>
      </c>
    </row>
    <row r="49" s="3" customFormat="1" spans="24:24">
      <c r="X49">
        <v>10.5</v>
      </c>
    </row>
    <row r="50" s="3" customFormat="1" spans="24:24">
      <c r="X50" s="2">
        <v>0.126388888888889</v>
      </c>
    </row>
    <row r="51" s="3" customFormat="1" spans="24:24">
      <c r="X51">
        <v>21</v>
      </c>
    </row>
    <row r="52" s="3" customFormat="1" spans="24:24">
      <c r="X52" s="2">
        <v>0.166666666666667</v>
      </c>
    </row>
    <row r="53" s="3" customFormat="1" spans="24:24">
      <c r="X53">
        <v>16</v>
      </c>
    </row>
    <row r="54" s="3" customFormat="1" spans="24:24">
      <c r="X54" s="2">
        <v>0.167361111111111</v>
      </c>
    </row>
    <row r="55" s="3" customFormat="1" spans="24:24">
      <c r="X55">
        <v>19</v>
      </c>
    </row>
    <row r="56" s="3" customFormat="1" spans="24:24">
      <c r="X56" s="2">
        <v>0.168055555555556</v>
      </c>
    </row>
    <row r="57" s="3" customFormat="1" spans="24:24">
      <c r="X57">
        <v>45</v>
      </c>
    </row>
    <row r="58" s="3" customFormat="1" spans="24:24">
      <c r="X58" s="2">
        <v>0.208333333333333</v>
      </c>
    </row>
    <row r="59" s="3" customFormat="1" spans="24:24">
      <c r="X59">
        <v>35</v>
      </c>
    </row>
    <row r="60" s="3" customFormat="1" spans="24:24">
      <c r="X60" s="2">
        <v>0.209027777777778</v>
      </c>
    </row>
    <row r="61" s="3" customFormat="1" spans="24:24">
      <c r="X61">
        <v>38</v>
      </c>
    </row>
    <row r="62" s="3" customFormat="1" spans="24:24">
      <c r="X62" s="2">
        <v>0.209722222222222</v>
      </c>
    </row>
    <row r="63" s="3" customFormat="1" spans="24:24">
      <c r="X63">
        <v>80</v>
      </c>
    </row>
    <row r="64" s="3" customFormat="1" spans="24:24">
      <c r="X64" t="s">
        <v>83</v>
      </c>
    </row>
    <row r="65" s="3" customFormat="1" spans="24:24">
      <c r="X65">
        <v>28</v>
      </c>
    </row>
    <row r="66" s="3" customFormat="1" spans="24:24">
      <c r="X66" s="2">
        <v>0</v>
      </c>
    </row>
    <row r="67" s="3" customFormat="1" spans="24:24">
      <c r="X67">
        <v>15</v>
      </c>
    </row>
    <row r="68" s="3" customFormat="1" spans="24:24">
      <c r="X68" s="2">
        <v>0.0423611111111111</v>
      </c>
    </row>
    <row r="69" s="3" customFormat="1" spans="24:24">
      <c r="X69">
        <v>7.75</v>
      </c>
    </row>
    <row r="70" s="3" customFormat="1" spans="24:24">
      <c r="X70" s="2">
        <v>0.0847222222222222</v>
      </c>
    </row>
    <row r="71" s="3" customFormat="1" spans="24:24">
      <c r="X71">
        <v>18</v>
      </c>
    </row>
    <row r="72" s="3" customFormat="1" spans="24:24">
      <c r="X72" s="2">
        <v>0.127083333333333</v>
      </c>
    </row>
    <row r="73" s="3" customFormat="1" spans="24:24">
      <c r="X73">
        <v>65</v>
      </c>
    </row>
    <row r="74" s="3" customFormat="1" spans="24:24">
      <c r="X74" t="s">
        <v>44</v>
      </c>
    </row>
    <row r="75" s="3" customFormat="1" spans="24:24">
      <c r="X75">
        <v>250</v>
      </c>
    </row>
    <row r="76" s="3" customFormat="1" spans="24:24">
      <c r="X76" s="2">
        <v>0.000694444444444444</v>
      </c>
    </row>
    <row r="77" s="3" customFormat="1" spans="24:24">
      <c r="X77">
        <v>16</v>
      </c>
    </row>
    <row r="78" s="3" customFormat="1" spans="24:24">
      <c r="X78" s="2">
        <v>0.00138888888888889</v>
      </c>
    </row>
    <row r="79" s="3" customFormat="1" spans="24:24">
      <c r="X79">
        <v>38</v>
      </c>
    </row>
    <row r="80" s="3" customFormat="1" spans="24:24">
      <c r="X80" s="2">
        <v>0.0430555555555556</v>
      </c>
    </row>
    <row r="81" s="3" customFormat="1" spans="24:24">
      <c r="X81">
        <v>19</v>
      </c>
    </row>
    <row r="82" s="3" customFormat="1" spans="24:24">
      <c r="X82" s="2">
        <v>0.00208333333333333</v>
      </c>
    </row>
    <row r="83" s="3" customFormat="1" spans="24:24">
      <c r="X83">
        <v>100</v>
      </c>
    </row>
    <row r="84" s="3" customFormat="1" spans="24:24">
      <c r="X84" s="2">
        <v>0.04375</v>
      </c>
    </row>
    <row r="85" s="3" customFormat="1" spans="24:24">
      <c r="X85">
        <v>60</v>
      </c>
    </row>
    <row r="86" s="3" customFormat="1" spans="24:24">
      <c r="X86" s="2">
        <v>0.0854166666666667</v>
      </c>
    </row>
    <row r="87" s="3" customFormat="1" spans="24:24">
      <c r="X87">
        <v>60</v>
      </c>
    </row>
    <row r="88" s="3" customFormat="1" spans="24:24">
      <c r="X88" s="2">
        <v>0.00277777777777778</v>
      </c>
    </row>
    <row r="89" s="3" customFormat="1" spans="24:24">
      <c r="X89">
        <v>300</v>
      </c>
    </row>
    <row r="90" s="3" customFormat="1" spans="24:24">
      <c r="X90" s="2">
        <v>0.0444444444444444</v>
      </c>
    </row>
    <row r="91" s="3" customFormat="1" spans="24:24">
      <c r="X91">
        <v>200</v>
      </c>
    </row>
    <row r="92" s="3" customFormat="1" spans="24:24">
      <c r="X92" s="2">
        <v>0.0861111111111111</v>
      </c>
    </row>
    <row r="93" s="3" customFormat="1" spans="24:24">
      <c r="X93">
        <v>200</v>
      </c>
    </row>
    <row r="94" s="3" customFormat="1" spans="24:24">
      <c r="X94" s="2">
        <v>0.00347222222222222</v>
      </c>
    </row>
    <row r="95" s="3" customFormat="1" spans="24:24">
      <c r="X95">
        <v>800</v>
      </c>
    </row>
    <row r="96" s="3" customFormat="1" spans="24:24">
      <c r="X96" s="2">
        <v>0.0451388888888889</v>
      </c>
    </row>
    <row r="97" s="3" customFormat="1" spans="24:24">
      <c r="X97">
        <v>500</v>
      </c>
    </row>
    <row r="98" s="3" customFormat="1" spans="24:24">
      <c r="X98" s="2">
        <v>0.0868055555555556</v>
      </c>
    </row>
    <row r="99" s="3" customFormat="1" spans="24:24">
      <c r="X99">
        <v>500</v>
      </c>
    </row>
    <row r="100" s="3" customFormat="1" spans="24:24">
      <c r="X100" t="s">
        <v>84</v>
      </c>
    </row>
    <row r="101" s="3" customFormat="1" spans="24:24">
      <c r="X101">
        <v>200</v>
      </c>
    </row>
    <row r="102" spans="24:24">
      <c r="X102"/>
    </row>
    <row r="103" spans="24:24">
      <c r="X103" t="s">
        <v>94</v>
      </c>
    </row>
    <row r="104" spans="24:24">
      <c r="X104" t="s">
        <v>95</v>
      </c>
    </row>
    <row r="105" spans="24:24">
      <c r="X105" t="s">
        <v>12</v>
      </c>
    </row>
    <row r="106" spans="24:24">
      <c r="X106" t="s">
        <v>96</v>
      </c>
    </row>
    <row r="107" spans="24:24">
      <c r="X107" t="s">
        <v>17</v>
      </c>
    </row>
    <row r="108" spans="24:24">
      <c r="X108" t="s">
        <v>18</v>
      </c>
    </row>
    <row r="109" spans="24:24">
      <c r="X109">
        <v>15</v>
      </c>
    </row>
    <row r="110" spans="24:24">
      <c r="X110" t="s">
        <v>24</v>
      </c>
    </row>
    <row r="111" spans="24:24">
      <c r="X111">
        <v>5.65</v>
      </c>
    </row>
    <row r="112" spans="24:24">
      <c r="X112" t="s">
        <v>28</v>
      </c>
    </row>
    <row r="113" spans="24:24">
      <c r="X113">
        <v>3.6</v>
      </c>
    </row>
    <row r="114" spans="24:24">
      <c r="X114" t="s">
        <v>32</v>
      </c>
    </row>
    <row r="115" spans="24:24">
      <c r="X115">
        <v>3.6</v>
      </c>
    </row>
    <row r="116" spans="24:24">
      <c r="X116" t="s">
        <v>36</v>
      </c>
    </row>
    <row r="117" spans="24:24">
      <c r="X117">
        <v>4.6</v>
      </c>
    </row>
    <row r="118" spans="24:24">
      <c r="X118" t="s">
        <v>38</v>
      </c>
    </row>
    <row r="119" spans="24:24">
      <c r="X119">
        <v>8</v>
      </c>
    </row>
    <row r="120" spans="24:24">
      <c r="X120" t="s">
        <v>42</v>
      </c>
    </row>
    <row r="121" spans="24:24">
      <c r="X121">
        <v>15</v>
      </c>
    </row>
    <row r="122" spans="24:24">
      <c r="X122" t="s">
        <v>45</v>
      </c>
    </row>
    <row r="123" spans="24:24">
      <c r="X123" t="s">
        <v>97</v>
      </c>
    </row>
    <row r="124" spans="24:24">
      <c r="X124" t="s">
        <v>50</v>
      </c>
    </row>
    <row r="125" spans="24:24">
      <c r="X125">
        <v>1.93</v>
      </c>
    </row>
    <row r="126" spans="24:24">
      <c r="X126" t="s">
        <v>54</v>
      </c>
    </row>
    <row r="127" spans="24:24">
      <c r="X127">
        <v>20</v>
      </c>
    </row>
    <row r="128" spans="24:24">
      <c r="X128" t="s">
        <v>58</v>
      </c>
    </row>
    <row r="129" spans="24:24">
      <c r="X129">
        <v>50</v>
      </c>
    </row>
    <row r="130" spans="24:24">
      <c r="X130" t="s">
        <v>62</v>
      </c>
    </row>
    <row r="131" spans="24:24">
      <c r="X131">
        <v>3.8</v>
      </c>
    </row>
    <row r="132" spans="24:24">
      <c r="X132" t="s">
        <v>64</v>
      </c>
    </row>
    <row r="133" spans="24:24">
      <c r="X133">
        <v>6.25</v>
      </c>
    </row>
    <row r="134" spans="24:24">
      <c r="X134" t="s">
        <v>69</v>
      </c>
    </row>
    <row r="135" spans="24:24">
      <c r="X135">
        <v>15</v>
      </c>
    </row>
    <row r="136" spans="24:24">
      <c r="X136" t="s">
        <v>73</v>
      </c>
    </row>
    <row r="137" spans="24:24">
      <c r="X137">
        <v>23</v>
      </c>
    </row>
    <row r="138" spans="24:24">
      <c r="X138" t="s">
        <v>76</v>
      </c>
    </row>
    <row r="139" spans="24:24">
      <c r="X139">
        <v>20</v>
      </c>
    </row>
    <row r="140" spans="24:24">
      <c r="X140" t="s">
        <v>79</v>
      </c>
    </row>
    <row r="141" spans="24:24">
      <c r="X141" t="s">
        <v>98</v>
      </c>
    </row>
    <row r="142" spans="24:24">
      <c r="X142" s="2">
        <v>0.0416666666666667</v>
      </c>
    </row>
    <row r="143" spans="24:24">
      <c r="X143">
        <v>6.15</v>
      </c>
    </row>
    <row r="144" spans="24:24">
      <c r="X144" s="2">
        <v>0.0833333333333333</v>
      </c>
    </row>
    <row r="145" spans="24:24">
      <c r="X145">
        <v>5.8</v>
      </c>
    </row>
    <row r="146" spans="24:24">
      <c r="X146" s="2">
        <v>0.0840277777777778</v>
      </c>
    </row>
    <row r="147" spans="24:24">
      <c r="X147">
        <v>6.9</v>
      </c>
    </row>
    <row r="148" spans="24:24">
      <c r="X148" s="2">
        <v>0.125</v>
      </c>
    </row>
    <row r="149" spans="24:24">
      <c r="X149">
        <v>8.5</v>
      </c>
    </row>
    <row r="150" spans="24:24">
      <c r="X150" s="2">
        <v>0.125694444444444</v>
      </c>
    </row>
    <row r="151" spans="24:24">
      <c r="X151">
        <v>10.5</v>
      </c>
    </row>
    <row r="152" spans="24:24">
      <c r="X152" s="2">
        <v>0.126388888888889</v>
      </c>
    </row>
    <row r="153" spans="24:24">
      <c r="X153">
        <v>21</v>
      </c>
    </row>
    <row r="154" spans="24:24">
      <c r="X154" s="2">
        <v>0.166666666666667</v>
      </c>
    </row>
    <row r="155" spans="24:24">
      <c r="X155">
        <v>16</v>
      </c>
    </row>
    <row r="156" spans="24:24">
      <c r="X156" s="2">
        <v>0.167361111111111</v>
      </c>
    </row>
    <row r="157" spans="24:24">
      <c r="X157">
        <v>19</v>
      </c>
    </row>
    <row r="158" spans="24:24">
      <c r="X158" s="2">
        <v>0.168055555555556</v>
      </c>
    </row>
    <row r="159" spans="24:24">
      <c r="X159">
        <v>45</v>
      </c>
    </row>
    <row r="160" spans="24:24">
      <c r="X160" s="2">
        <v>0.208333333333333</v>
      </c>
    </row>
    <row r="161" spans="24:24">
      <c r="X161">
        <v>35</v>
      </c>
    </row>
    <row r="162" spans="24:24">
      <c r="X162" s="2">
        <v>0.209027777777778</v>
      </c>
    </row>
    <row r="163" spans="24:24">
      <c r="X163">
        <v>38</v>
      </c>
    </row>
    <row r="164" spans="24:24">
      <c r="X164" s="2">
        <v>0.209722222222222</v>
      </c>
    </row>
    <row r="165" spans="24:24">
      <c r="X165">
        <v>80</v>
      </c>
    </row>
    <row r="166" spans="24:24">
      <c r="X166" t="s">
        <v>83</v>
      </c>
    </row>
    <row r="167" spans="24:24">
      <c r="X167">
        <v>28</v>
      </c>
    </row>
    <row r="168" spans="24:24">
      <c r="X168" s="2">
        <v>0</v>
      </c>
    </row>
    <row r="169" spans="24:24">
      <c r="X169">
        <v>15</v>
      </c>
    </row>
    <row r="170" spans="24:24">
      <c r="X170" s="2">
        <v>0.0423611111111111</v>
      </c>
    </row>
    <row r="171" spans="24:24">
      <c r="X171">
        <v>7.75</v>
      </c>
    </row>
    <row r="172" spans="24:24">
      <c r="X172" s="2">
        <v>0.0847222222222222</v>
      </c>
    </row>
    <row r="173" spans="24:24">
      <c r="X173">
        <v>18</v>
      </c>
    </row>
    <row r="174" spans="24:24">
      <c r="X174" s="2">
        <v>0.127083333333333</v>
      </c>
    </row>
    <row r="175" spans="24:24">
      <c r="X175">
        <v>65</v>
      </c>
    </row>
    <row r="176" spans="24:24">
      <c r="X176" t="s">
        <v>44</v>
      </c>
    </row>
    <row r="177" spans="24:24">
      <c r="X177">
        <v>250</v>
      </c>
    </row>
    <row r="178" spans="24:24">
      <c r="X178" s="2">
        <v>0.000694444444444444</v>
      </c>
    </row>
    <row r="179" spans="24:24">
      <c r="X179">
        <v>16</v>
      </c>
    </row>
    <row r="180" spans="24:24">
      <c r="X180" s="2">
        <v>0.00138888888888889</v>
      </c>
    </row>
    <row r="181" spans="24:24">
      <c r="X181">
        <v>38</v>
      </c>
    </row>
    <row r="182" spans="24:24">
      <c r="X182" s="2">
        <v>0.0430555555555556</v>
      </c>
    </row>
    <row r="183" spans="24:24">
      <c r="X183">
        <v>19</v>
      </c>
    </row>
    <row r="184" spans="24:24">
      <c r="X184" s="2">
        <v>0.00208333333333333</v>
      </c>
    </row>
    <row r="185" spans="24:24">
      <c r="X185">
        <v>100</v>
      </c>
    </row>
    <row r="186" spans="24:24">
      <c r="X186" s="2">
        <v>0.04375</v>
      </c>
    </row>
    <row r="187" spans="24:24">
      <c r="X187">
        <v>60</v>
      </c>
    </row>
    <row r="188" spans="24:24">
      <c r="X188" s="2">
        <v>0.0854166666666667</v>
      </c>
    </row>
    <row r="189" spans="24:24">
      <c r="X189">
        <v>60</v>
      </c>
    </row>
    <row r="190" spans="24:24">
      <c r="X190" s="2">
        <v>0.00277777777777778</v>
      </c>
    </row>
    <row r="191" spans="24:24">
      <c r="X191">
        <v>300</v>
      </c>
    </row>
    <row r="192" spans="24:24">
      <c r="X192" s="2">
        <v>0.0444444444444444</v>
      </c>
    </row>
    <row r="193" spans="24:24">
      <c r="X193">
        <v>200</v>
      </c>
    </row>
    <row r="194" spans="24:24">
      <c r="X194" s="2">
        <v>0.0861111111111111</v>
      </c>
    </row>
    <row r="195" spans="24:24">
      <c r="X195">
        <v>200</v>
      </c>
    </row>
    <row r="196" spans="24:24">
      <c r="X196" s="2">
        <v>0.00347222222222222</v>
      </c>
    </row>
    <row r="197" spans="24:24">
      <c r="X197">
        <v>800</v>
      </c>
    </row>
    <row r="198" spans="24:24">
      <c r="X198" s="2">
        <v>0.0451388888888889</v>
      </c>
    </row>
    <row r="199" spans="24:24">
      <c r="X199">
        <v>500</v>
      </c>
    </row>
    <row r="200" spans="24:24">
      <c r="X200" s="2">
        <v>0.0868055555555556</v>
      </c>
    </row>
    <row r="201" spans="24:24">
      <c r="X201">
        <v>500</v>
      </c>
    </row>
    <row r="202" spans="24:24">
      <c r="X202" t="s">
        <v>84</v>
      </c>
    </row>
    <row r="203" spans="24:24">
      <c r="X203">
        <v>200</v>
      </c>
    </row>
    <row r="204" spans="24:24">
      <c r="X204"/>
    </row>
  </sheetData>
  <sheetProtection formatCells="0" insertHyperlinks="0" autoFilter="0"/>
  <mergeCells count="2">
    <mergeCell ref="F1:G1"/>
    <mergeCell ref="L1:M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02"/>
  <sheetViews>
    <sheetView zoomScale="90" zoomScaleNormal="90" workbookViewId="0">
      <selection activeCell="A1" sqref="A1"/>
    </sheetView>
  </sheetViews>
  <sheetFormatPr defaultColWidth="9" defaultRowHeight="14.25"/>
  <cols>
    <col min="1" max="6" width="8.66666666666667" style="3"/>
    <col min="7" max="7" width="8.33333333333333" style="3" customWidth="1"/>
    <col min="8" max="16384" width="8.66666666666667" style="3"/>
  </cols>
  <sheetData>
    <row r="1" s="3" customFormat="1" ht="23.25" spans="5:24">
      <c r="E1" s="19" t="s">
        <v>0</v>
      </c>
      <c r="F1" s="20" t="s">
        <v>99</v>
      </c>
      <c r="G1" s="21"/>
      <c r="I1" s="52"/>
      <c r="K1" s="19" t="s">
        <v>2</v>
      </c>
      <c r="L1" s="53" t="s">
        <v>100</v>
      </c>
      <c r="M1" s="61"/>
      <c r="X1" s="74" t="s">
        <v>101</v>
      </c>
    </row>
    <row r="2" s="3" customFormat="1" ht="15" spans="16:24">
      <c r="P2" s="29" t="s">
        <v>5</v>
      </c>
      <c r="Q2" s="29"/>
      <c r="X2" t="s">
        <v>102</v>
      </c>
    </row>
    <row r="3" s="3" customFormat="1" ht="18.75" spans="2:24">
      <c r="B3" s="4" t="s">
        <v>7</v>
      </c>
      <c r="C3" s="5"/>
      <c r="D3" s="5"/>
      <c r="E3" s="22" t="s">
        <v>8</v>
      </c>
      <c r="F3" s="23">
        <f>IF(X1="0未开售",0,MID(X1,2,4))+0</f>
        <v>3.72</v>
      </c>
      <c r="G3" s="24"/>
      <c r="H3" s="25" t="s">
        <v>9</v>
      </c>
      <c r="I3" s="30">
        <f>IF(X1="0未开售",0,MID(X1,6,4))+0</f>
        <v>3.27</v>
      </c>
      <c r="J3" s="24"/>
      <c r="K3" s="25" t="s">
        <v>10</v>
      </c>
      <c r="L3" s="30">
        <f>IF(X1="0未开售",0,MID(X1,10,4))+0</f>
        <v>1.77</v>
      </c>
      <c r="M3" s="62"/>
      <c r="P3" s="29" t="s">
        <v>11</v>
      </c>
      <c r="Q3" s="73">
        <v>2</v>
      </c>
      <c r="X3" t="s">
        <v>12</v>
      </c>
    </row>
    <row r="4" s="3" customFormat="1" ht="15" spans="5:24">
      <c r="E4" s="26"/>
      <c r="F4" s="27"/>
      <c r="G4" s="28"/>
      <c r="H4" s="29"/>
      <c r="I4" s="27"/>
      <c r="J4" s="28"/>
      <c r="K4" s="29"/>
      <c r="L4" s="54"/>
      <c r="M4" s="63"/>
      <c r="P4" s="29" t="s">
        <v>13</v>
      </c>
      <c r="Q4" s="73">
        <v>1</v>
      </c>
      <c r="X4" t="s">
        <v>103</v>
      </c>
    </row>
    <row r="5" s="3" customFormat="1" ht="18.75" spans="2:24">
      <c r="B5" s="4" t="s">
        <v>15</v>
      </c>
      <c r="C5" s="6" t="s">
        <v>16</v>
      </c>
      <c r="D5" s="7">
        <f>MID(X2,1,2)+0</f>
        <v>1</v>
      </c>
      <c r="E5" s="22" t="s">
        <v>8</v>
      </c>
      <c r="F5" s="30">
        <f>MID(X2,3,4)+0</f>
        <v>1.72</v>
      </c>
      <c r="G5" s="24"/>
      <c r="H5" s="25" t="s">
        <v>9</v>
      </c>
      <c r="I5" s="30">
        <f>MID(X2,7,4)+0</f>
        <v>3.3</v>
      </c>
      <c r="J5" s="24"/>
      <c r="K5" s="25" t="s">
        <v>10</v>
      </c>
      <c r="L5" s="30">
        <f>MID(X2,11,4)+0</f>
        <v>3.92</v>
      </c>
      <c r="M5" s="62"/>
      <c r="X5" t="s">
        <v>17</v>
      </c>
    </row>
    <row r="6" s="3" customFormat="1" ht="15" spans="5:24">
      <c r="E6" s="26"/>
      <c r="F6" s="27"/>
      <c r="G6" s="28"/>
      <c r="H6" s="29"/>
      <c r="I6" s="27"/>
      <c r="J6" s="28"/>
      <c r="K6" s="29"/>
      <c r="L6" s="54"/>
      <c r="M6" s="63"/>
      <c r="X6" s="1" t="s">
        <v>18</v>
      </c>
    </row>
    <row r="7" s="3" customFormat="1" ht="18" spans="2:24">
      <c r="B7" s="8" t="s">
        <v>19</v>
      </c>
      <c r="C7" s="9" t="s">
        <v>20</v>
      </c>
      <c r="D7" s="10"/>
      <c r="E7" s="31" t="s">
        <v>21</v>
      </c>
      <c r="F7" s="32">
        <f>X41</f>
        <v>8.25</v>
      </c>
      <c r="G7" s="33">
        <f>_xlfn.IFS(1-D5&gt;0,SUM(I31,F3,F5,F7),1-D5=0,SUM(I31,F3,I5,F7),1-D5&lt;0,SUM(I31,F3,L5,F7))*2*Q4</f>
        <v>38.64</v>
      </c>
      <c r="H7" s="34" t="s">
        <v>22</v>
      </c>
      <c r="I7" s="32">
        <f>X43</f>
        <v>18</v>
      </c>
      <c r="J7" s="33">
        <f>_xlfn.IFS(2-D5&gt;0,SUM(L31,F3,F5,I7),2-D5=0,SUM(L31,F3,I5,I7),2-D5&lt;0,SUM(L31,F3,L5,I7))*2*Q4</f>
        <v>53.18</v>
      </c>
      <c r="K7" s="34" t="s">
        <v>23</v>
      </c>
      <c r="L7" s="55">
        <f>X45</f>
        <v>11</v>
      </c>
      <c r="M7" s="64">
        <f>_xlfn.IFS(1-D5&gt;0,SUM(F33,F3,F5,L7),1-D5=0,SUM(F33,F3,I5,L7),1-D5&lt;0,SUM(F33,F3,L5,L7))*2*Q4</f>
        <v>43.84</v>
      </c>
      <c r="X7">
        <v>8</v>
      </c>
    </row>
    <row r="8" s="3" customFormat="1" spans="2:24">
      <c r="B8" s="11"/>
      <c r="C8" s="12"/>
      <c r="D8" s="12"/>
      <c r="E8" s="35"/>
      <c r="F8" s="36"/>
      <c r="G8" s="37"/>
      <c r="H8" s="38"/>
      <c r="I8" s="36"/>
      <c r="J8" s="37"/>
      <c r="K8" s="38"/>
      <c r="L8" s="56"/>
      <c r="M8" s="65"/>
      <c r="X8" t="s">
        <v>24</v>
      </c>
    </row>
    <row r="9" s="3" customFormat="1" spans="2:24">
      <c r="B9" s="11"/>
      <c r="C9" s="12"/>
      <c r="D9" s="12"/>
      <c r="E9" s="35" t="s">
        <v>25</v>
      </c>
      <c r="F9" s="36">
        <f>X47</f>
        <v>50</v>
      </c>
      <c r="G9" s="37">
        <f>_xlfn.IFS(3-D5&gt;0,SUM(F33,F3,F5,F9),3-D5=0,SUM(F33,F3,I5,F9),3-D5&lt;0,SUM(F33,F3,L5,F9))*2*Q4</f>
        <v>118.68</v>
      </c>
      <c r="H9" s="38" t="s">
        <v>26</v>
      </c>
      <c r="I9" s="36">
        <f>X49</f>
        <v>35</v>
      </c>
      <c r="J9" s="37">
        <f>_xlfn.IFS(2-D5&gt;0,SUM(I33,F3,F5,I9),2-D5=0,SUM(I33,F3,I5,I9),2-D5&lt;0,SUM(I33,F3,L5,I9))*2*Q4</f>
        <v>93.38</v>
      </c>
      <c r="K9" s="38" t="s">
        <v>27</v>
      </c>
      <c r="L9" s="56">
        <f>X51</f>
        <v>40</v>
      </c>
      <c r="M9" s="65">
        <f>_xlfn.IFS(1-D5&gt;0,SUM(L33,F3,F5,L9),1-D5=0,SUM(L33,F3,I5,L9),1-D5&lt;0,SUM(L33,F3,L5,L9))*2*Q4</f>
        <v>120.04</v>
      </c>
      <c r="X9">
        <v>4.05</v>
      </c>
    </row>
    <row r="10" s="3" customFormat="1" spans="2:24">
      <c r="B10" s="11"/>
      <c r="C10" s="12"/>
      <c r="D10" s="12"/>
      <c r="E10" s="35"/>
      <c r="F10" s="36"/>
      <c r="G10" s="37"/>
      <c r="H10" s="38"/>
      <c r="I10" s="36"/>
      <c r="J10" s="37"/>
      <c r="K10" s="38"/>
      <c r="L10" s="56"/>
      <c r="M10" s="65"/>
      <c r="X10" t="s">
        <v>28</v>
      </c>
    </row>
    <row r="11" s="3" customFormat="1" spans="2:24">
      <c r="B11" s="11"/>
      <c r="C11" s="12"/>
      <c r="D11" s="12"/>
      <c r="E11" s="35" t="s">
        <v>29</v>
      </c>
      <c r="F11" s="36">
        <f>X53</f>
        <v>150</v>
      </c>
      <c r="G11" s="37">
        <f>_xlfn.IFS(4-D5&gt;0,SUM(I33,F3,F5,F11),4-D5=0,SUM(I33,F3,I5,F11),4-D5&lt;0,SUM(I33,F3,L5,F11))*2*Q4</f>
        <v>323.38</v>
      </c>
      <c r="H11" s="38" t="s">
        <v>30</v>
      </c>
      <c r="I11" s="36">
        <f>X55</f>
        <v>120</v>
      </c>
      <c r="J11" s="37">
        <f>_xlfn.IFS(3-D5&gt;0,SUM(L33,F3,F5,I11),3-D5=0,SUM(L33,F3,I5,I11),3-D5&lt;0,SUM(L33,F3,L5,I11))*2*Q4</f>
        <v>276.88</v>
      </c>
      <c r="K11" s="38" t="s">
        <v>31</v>
      </c>
      <c r="L11" s="56">
        <f>X57</f>
        <v>125</v>
      </c>
      <c r="M11" s="65">
        <f>_xlfn.IFS(2-D5&gt;0,SUM(F35,F3,F5,L11),2-D5=0,SUM(F35,F3,I5,L11),2-D5&lt;0,SUM(F35,F3,L5,L11))*2*Q4</f>
        <v>306.88</v>
      </c>
      <c r="X11">
        <v>3.15</v>
      </c>
    </row>
    <row r="12" s="3" customFormat="1" spans="2:24">
      <c r="B12" s="11"/>
      <c r="C12" s="12"/>
      <c r="D12" s="12"/>
      <c r="E12" s="35"/>
      <c r="F12" s="36"/>
      <c r="G12" s="37"/>
      <c r="H12" s="38"/>
      <c r="I12" s="36"/>
      <c r="J12" s="37"/>
      <c r="K12" s="38"/>
      <c r="L12" s="56"/>
      <c r="M12" s="65"/>
      <c r="X12" t="s">
        <v>32</v>
      </c>
    </row>
    <row r="13" s="3" customFormat="1" spans="2:24">
      <c r="B13" s="11"/>
      <c r="C13" s="12"/>
      <c r="D13" s="12"/>
      <c r="E13" s="35" t="s">
        <v>33</v>
      </c>
      <c r="F13" s="36">
        <f>X59</f>
        <v>400</v>
      </c>
      <c r="G13" s="37">
        <f>_xlfn.IFS(5-D5&gt;0,SUM(L33,F3,F5,F13),5-D5=0,SUM(L33,F3,I5,F13),5-D5&lt;0,SUM(L33,F3,L5,F13))*2*Q4</f>
        <v>836.88</v>
      </c>
      <c r="H13" s="38" t="s">
        <v>34</v>
      </c>
      <c r="I13" s="36">
        <f>X61</f>
        <v>300</v>
      </c>
      <c r="J13" s="37">
        <f>_xlfn.IFS(4-D5&gt;0,SUM(F35,F3,F5,I13),4-D5=0,SUM(F35,F3,I5,I13),4-D5&lt;0,SUM(F35,F3,L5,I13))*2*Q4</f>
        <v>656.88</v>
      </c>
      <c r="K13" s="38" t="s">
        <v>35</v>
      </c>
      <c r="L13" s="56">
        <f>X63</f>
        <v>200</v>
      </c>
      <c r="M13" s="65">
        <f>_xlfn.IFS(3-D5&gt;0,SUM(I35,F3,F5,L13),3-D5=0,SUM(I35,F3,I5,L13),3-D5&lt;0,SUM(I35,F3,L5,L13))*2*Q4</f>
        <v>480.88</v>
      </c>
      <c r="X13">
        <v>3.9</v>
      </c>
    </row>
    <row r="14" s="3" customFormat="1" spans="2:24">
      <c r="B14" s="11"/>
      <c r="C14" s="12"/>
      <c r="D14" s="12"/>
      <c r="E14" s="35"/>
      <c r="F14" s="36"/>
      <c r="G14" s="37"/>
      <c r="H14" s="38"/>
      <c r="I14" s="36"/>
      <c r="J14" s="37"/>
      <c r="K14" s="38"/>
      <c r="L14" s="56"/>
      <c r="M14" s="66"/>
      <c r="X14" t="s">
        <v>36</v>
      </c>
    </row>
    <row r="15" s="3" customFormat="1" spans="2:24">
      <c r="B15" s="11"/>
      <c r="C15" s="12"/>
      <c r="D15" s="12"/>
      <c r="E15" s="39" t="s">
        <v>37</v>
      </c>
      <c r="F15" s="36">
        <f>X65</f>
        <v>150</v>
      </c>
      <c r="G15" s="37">
        <f>SUM(I35,F3,F5,F15)*2*Q4</f>
        <v>380.88</v>
      </c>
      <c r="H15" s="37">
        <f>SUM(I35,F3,I5,F15)*2*Q4</f>
        <v>384.04</v>
      </c>
      <c r="I15" s="37">
        <f>SUM(I35,F3,L5,F15)*2*Q4</f>
        <v>385.28</v>
      </c>
      <c r="J15" s="57"/>
      <c r="K15" s="38"/>
      <c r="L15" s="56"/>
      <c r="M15" s="66"/>
      <c r="X15">
        <v>6.25</v>
      </c>
    </row>
    <row r="16" s="3" customFormat="1" spans="2:24">
      <c r="B16" s="11"/>
      <c r="C16" s="12"/>
      <c r="D16" s="12"/>
      <c r="E16" s="35"/>
      <c r="F16" s="36"/>
      <c r="G16" s="37"/>
      <c r="H16" s="38"/>
      <c r="I16" s="36"/>
      <c r="J16" s="37"/>
      <c r="K16" s="38"/>
      <c r="L16" s="56"/>
      <c r="M16" s="66"/>
      <c r="X16" t="s">
        <v>38</v>
      </c>
    </row>
    <row r="17" s="3" customFormat="1" ht="15.75" spans="2:24">
      <c r="B17" s="13"/>
      <c r="C17" s="14" t="s">
        <v>9</v>
      </c>
      <c r="D17" s="15"/>
      <c r="E17" s="40" t="s">
        <v>39</v>
      </c>
      <c r="F17" s="41">
        <f>X67</f>
        <v>8</v>
      </c>
      <c r="G17" s="42">
        <f>_xlfn.IFS(0-D5&gt;0,SUM(F31,I3,F5,F17),0-D5=0,SUM(F31,I3,I5,F17),0-D5&lt;0,SUM(F31,I3,L5,F17))*2*Q4</f>
        <v>46.38</v>
      </c>
      <c r="H17" s="16" t="s">
        <v>40</v>
      </c>
      <c r="I17" s="41">
        <f>X69</f>
        <v>5.85</v>
      </c>
      <c r="J17" s="42">
        <f>_xlfn.IFS(0-D5&gt;0,SUM(L31,I3,F5,I17),0-D5=0,SUM(L31,I3,I5,I17),0-D5&lt;0,SUM(L31,I3,L5,I17))*2*Q4</f>
        <v>32.38</v>
      </c>
      <c r="K17" s="16" t="s">
        <v>41</v>
      </c>
      <c r="L17" s="58">
        <f>X71</f>
        <v>16</v>
      </c>
      <c r="M17" s="67">
        <f>_xlfn.IFS(0-D5&gt;0,SUM(I33,I3,F5,L17),0-D5=0,SUM(I33,I3,I5,L17),0-D5&lt;0,SUM(I33,I3,L5,L17))*2*Q4</f>
        <v>58.88</v>
      </c>
      <c r="X17">
        <v>13</v>
      </c>
    </row>
    <row r="18" s="3" customFormat="1" spans="2:24">
      <c r="B18" s="11"/>
      <c r="C18" s="12"/>
      <c r="D18" s="12"/>
      <c r="E18" s="35"/>
      <c r="F18" s="36"/>
      <c r="G18" s="37"/>
      <c r="H18" s="38"/>
      <c r="I18" s="36"/>
      <c r="J18" s="37"/>
      <c r="K18" s="38"/>
      <c r="L18" s="56"/>
      <c r="M18" s="66"/>
      <c r="X18" t="s">
        <v>42</v>
      </c>
    </row>
    <row r="19" s="3" customFormat="1" spans="2:24">
      <c r="B19" s="11"/>
      <c r="C19" s="12"/>
      <c r="D19" s="12"/>
      <c r="E19" s="35" t="s">
        <v>43</v>
      </c>
      <c r="F19" s="36">
        <f>X73</f>
        <v>80</v>
      </c>
      <c r="G19" s="37">
        <f>_xlfn.IFS(0-D5&gt;0,SUM(F35,I3,F5,F19),0-D5=0,SUM(F35,I3,I5,F19),0-D5&lt;0,SUM(F35,I3,L5,F19))*2*Q4</f>
        <v>220.38</v>
      </c>
      <c r="H19" s="43" t="s">
        <v>44</v>
      </c>
      <c r="I19" s="59">
        <f>X75</f>
        <v>200</v>
      </c>
      <c r="J19" s="37">
        <f>_xlfn.IFS(D5&gt;0,SUM(I3,F5,I19,I35),D5=0,SUM(I3,I5,I19,I35),D5&lt;0,SUM(I3,L5,I19,I35))*2*Q4</f>
        <v>479.98</v>
      </c>
      <c r="K19" s="38"/>
      <c r="L19" s="56"/>
      <c r="M19" s="66"/>
      <c r="X19">
        <v>23</v>
      </c>
    </row>
    <row r="20" s="3" customFormat="1" spans="2:24">
      <c r="B20" s="11"/>
      <c r="C20" s="12"/>
      <c r="D20" s="12"/>
      <c r="E20" s="35"/>
      <c r="F20" s="36"/>
      <c r="G20" s="37"/>
      <c r="H20" s="38"/>
      <c r="I20" s="36"/>
      <c r="J20" s="37"/>
      <c r="K20" s="38"/>
      <c r="L20" s="56"/>
      <c r="M20" s="66"/>
      <c r="X20" t="s">
        <v>45</v>
      </c>
    </row>
    <row r="21" s="3" customFormat="1" spans="2:24">
      <c r="B21" s="13"/>
      <c r="C21" s="16" t="s">
        <v>46</v>
      </c>
      <c r="D21" s="15"/>
      <c r="E21" s="40" t="s">
        <v>47</v>
      </c>
      <c r="F21" s="41">
        <f>X77</f>
        <v>5.7</v>
      </c>
      <c r="G21" s="42">
        <f>_xlfn.IFS(-1-D5&gt;0,SUM(I31,L3,F5,F21),-1-D5=0,SUM(I31,L3,I5,F21),-1-D5&lt;0,SUM(I31,L3,L5,F21))*2*Q4</f>
        <v>30.88</v>
      </c>
      <c r="H21" s="16" t="s">
        <v>48</v>
      </c>
      <c r="I21" s="41">
        <f>X79</f>
        <v>7.75</v>
      </c>
      <c r="J21" s="42">
        <f>_xlfn.IFS(-2-D5&gt;0,SUM(L31,L3,F5,I21),-2-D5=0,SUM(L31,L3,I5,I21),-2-D5&lt;0,SUM(L31,L3,L5,I21))*2*Q4</f>
        <v>33.18</v>
      </c>
      <c r="K21" s="16" t="s">
        <v>49</v>
      </c>
      <c r="L21" s="58">
        <f>X81</f>
        <v>7.75</v>
      </c>
      <c r="M21" s="67">
        <f>_xlfn.IFS(-1-D5&gt;0,SUM(F33,L3,F5,L21),-1-D5=0,SUM(F33,L3,I5,L21),-1-D5&lt;0,SUM(F33,L3,L5,L21))*2*Q4</f>
        <v>34.68</v>
      </c>
      <c r="X21">
        <v>35</v>
      </c>
    </row>
    <row r="22" s="3" customFormat="1" spans="2:24">
      <c r="B22" s="11"/>
      <c r="C22" s="12"/>
      <c r="D22" s="12"/>
      <c r="E22" s="35"/>
      <c r="F22" s="36"/>
      <c r="G22" s="37"/>
      <c r="H22" s="38"/>
      <c r="I22" s="36"/>
      <c r="J22" s="37"/>
      <c r="K22" s="38"/>
      <c r="L22" s="56"/>
      <c r="M22" s="66"/>
      <c r="X22" t="s">
        <v>50</v>
      </c>
    </row>
    <row r="23" s="3" customFormat="1" spans="2:24">
      <c r="B23" s="11"/>
      <c r="C23" s="12"/>
      <c r="D23" s="12"/>
      <c r="E23" s="35" t="s">
        <v>51</v>
      </c>
      <c r="F23" s="36">
        <f>X83</f>
        <v>16</v>
      </c>
      <c r="G23" s="37">
        <f>_xlfn.IFS(-3-D5&gt;0,SUM(F33,L3,F5,F23),-3-D5=0,SUM(F33,L3,I5,F23),-3-D5&lt;0,SUM(F33,L3,L5,F23))*2*Q4</f>
        <v>51.18</v>
      </c>
      <c r="H23" s="38" t="s">
        <v>52</v>
      </c>
      <c r="I23" s="36">
        <f>X85</f>
        <v>15</v>
      </c>
      <c r="J23" s="37">
        <f>_xlfn.IFS(-2-D5&gt;0,SUM(I33,L3,F5,I23),-2-D5=0,SUM(I33,L3,I5,I23),-2-D5&lt;0,SUM(I33,L3,L5,I23))*2*Q4</f>
        <v>53.88</v>
      </c>
      <c r="K23" s="38" t="s">
        <v>53</v>
      </c>
      <c r="L23" s="56">
        <f>X87</f>
        <v>30</v>
      </c>
      <c r="M23" s="65">
        <f>_xlfn.IFS(-1-D5&gt;0,SUM(L33,L3,F5,L23),-1-D5=0,SUM(L33,L3,I5,L23),-1-D5&lt;0,SUM(L33,L3,L5,L23))*2*Q4</f>
        <v>97.38</v>
      </c>
      <c r="X23">
        <v>6.35</v>
      </c>
    </row>
    <row r="24" s="3" customFormat="1" spans="2:24">
      <c r="B24" s="11"/>
      <c r="C24" s="12"/>
      <c r="D24" s="12"/>
      <c r="E24" s="35"/>
      <c r="F24" s="36"/>
      <c r="G24" s="37"/>
      <c r="H24" s="38"/>
      <c r="I24" s="36"/>
      <c r="J24" s="37"/>
      <c r="K24" s="38"/>
      <c r="L24" s="56"/>
      <c r="M24" s="66"/>
      <c r="X24" t="s">
        <v>54</v>
      </c>
    </row>
    <row r="25" s="3" customFormat="1" spans="2:24">
      <c r="B25" s="11"/>
      <c r="C25" s="12"/>
      <c r="D25" s="12"/>
      <c r="E25" s="35" t="s">
        <v>55</v>
      </c>
      <c r="F25" s="36">
        <f>X89</f>
        <v>40</v>
      </c>
      <c r="G25" s="37">
        <f>_xlfn.IFS(-4-D5&gt;0,SUM(I33,L3,F5,F25),-4-D5=0,SUM(I33,L3,I5,F25),-4-D5&lt;0,SUM(I33,L3,L5,F25))*2*Q4</f>
        <v>103.88</v>
      </c>
      <c r="H25" s="38" t="s">
        <v>56</v>
      </c>
      <c r="I25" s="36">
        <f>X91</f>
        <v>40</v>
      </c>
      <c r="J25" s="37">
        <f>_xlfn.IFS(-3-D5&gt;0,SUM(L33,L3,F5,I25),-3-D5=0,SUM(L33,L3,I5,I25),-3-D5&lt;0,SUM(L33,L3,L5,I25))*2*Q4</f>
        <v>117.38</v>
      </c>
      <c r="K25" s="38" t="s">
        <v>57</v>
      </c>
      <c r="L25" s="56">
        <f>X93</f>
        <v>60</v>
      </c>
      <c r="M25" s="68">
        <f>_xlfn.IFS(-2-D5&gt;0,SUM(F35,L3,F5,L25),-2-D5=0,SUM(F35,L3,I5,L25),-2-D5&lt;0,SUM(F35,L3,L5,L25))*2*Q4</f>
        <v>177.38</v>
      </c>
      <c r="X25">
        <v>15</v>
      </c>
    </row>
    <row r="26" s="3" customFormat="1" spans="2:24">
      <c r="B26" s="11"/>
      <c r="C26" s="12"/>
      <c r="D26" s="12"/>
      <c r="E26" s="35"/>
      <c r="F26" s="36"/>
      <c r="G26" s="37"/>
      <c r="H26" s="38"/>
      <c r="I26" s="36"/>
      <c r="J26" s="37"/>
      <c r="K26" s="38"/>
      <c r="L26" s="56"/>
      <c r="M26" s="66"/>
      <c r="X26" t="s">
        <v>58</v>
      </c>
    </row>
    <row r="27" s="3" customFormat="1" spans="2:24">
      <c r="B27" s="11"/>
      <c r="C27" s="12"/>
      <c r="D27" s="12"/>
      <c r="E27" s="35" t="s">
        <v>59</v>
      </c>
      <c r="F27" s="36">
        <f>X95</f>
        <v>100</v>
      </c>
      <c r="G27" s="37">
        <f>_xlfn.IFS(-5-D5&gt;0,SUM(L33,L3,F5,F27),-5-D5=0,SUM(L33,L3,I5,F27),-5-D5&lt;0,SUM(L33,L3,L5,F27))*2*Q4</f>
        <v>237.38</v>
      </c>
      <c r="H27" s="38" t="s">
        <v>60</v>
      </c>
      <c r="I27" s="36">
        <f>X97</f>
        <v>100</v>
      </c>
      <c r="J27" s="37">
        <f>_xlfn.IFS(-4-D5&gt;0,SUM(F35,L3,F5,I27),-4-D5=0,SUM(F35,L3,I5,I27),-4-D5&lt;0,SUM(F35,L3,L5,I27))*2*Q4</f>
        <v>257.38</v>
      </c>
      <c r="K27" s="38" t="s">
        <v>61</v>
      </c>
      <c r="L27" s="56">
        <f>X99</f>
        <v>150</v>
      </c>
      <c r="M27" s="65">
        <f>_xlfn.IFS(-3-D5&gt;0,SUM(I35,L3,F5,L27),-3-D5=0,SUM(I35,L3,I5,L27),-3-D5&lt;0,SUM(I35,L3,L5,L27))*2*Q4</f>
        <v>381.38</v>
      </c>
      <c r="X27">
        <v>25</v>
      </c>
    </row>
    <row r="28" s="3" customFormat="1" spans="2:24">
      <c r="B28" s="11"/>
      <c r="C28" s="12"/>
      <c r="D28" s="12"/>
      <c r="E28" s="35"/>
      <c r="F28" s="36"/>
      <c r="G28" s="37"/>
      <c r="H28" s="38"/>
      <c r="I28" s="36"/>
      <c r="J28" s="48"/>
      <c r="K28" s="38"/>
      <c r="L28" s="56"/>
      <c r="M28" s="66"/>
      <c r="X28" t="s">
        <v>62</v>
      </c>
    </row>
    <row r="29" s="3" customFormat="1" ht="15" spans="2:24">
      <c r="B29" s="17"/>
      <c r="C29" s="18"/>
      <c r="D29" s="18"/>
      <c r="E29" s="44" t="s">
        <v>63</v>
      </c>
      <c r="F29" s="45">
        <f>X101</f>
        <v>80</v>
      </c>
      <c r="G29" s="46">
        <f>SUM(L3,F5,F29,I35)*2*Q4</f>
        <v>236.98</v>
      </c>
      <c r="H29" s="46">
        <f>SUM(L3,I5,F29,I35)*2*Q4</f>
        <v>240.14</v>
      </c>
      <c r="I29" s="46">
        <f>SUM(L3,L5,F29,I35)*2*Q4</f>
        <v>241.38</v>
      </c>
      <c r="J29" s="50"/>
      <c r="K29" s="51"/>
      <c r="L29" s="60"/>
      <c r="M29" s="69"/>
      <c r="X29">
        <v>8.1</v>
      </c>
    </row>
    <row r="30" s="3" customFormat="1" ht="15" spans="5:24">
      <c r="E30" s="26"/>
      <c r="F30" s="27"/>
      <c r="G30" s="28"/>
      <c r="H30" s="29"/>
      <c r="I30" s="27"/>
      <c r="J30" s="28"/>
      <c r="K30" s="29"/>
      <c r="L30" s="54"/>
      <c r="M30" s="63"/>
      <c r="X30" t="s">
        <v>64</v>
      </c>
    </row>
    <row r="31" s="3" customFormat="1" ht="18" spans="2:24">
      <c r="B31" s="8" t="s">
        <v>65</v>
      </c>
      <c r="C31" s="10"/>
      <c r="D31" s="10"/>
      <c r="E31" s="31" t="s">
        <v>66</v>
      </c>
      <c r="F31" s="32">
        <f>X7</f>
        <v>8</v>
      </c>
      <c r="G31" s="47"/>
      <c r="H31" s="34" t="s">
        <v>67</v>
      </c>
      <c r="I31" s="32">
        <f>X9</f>
        <v>4.05</v>
      </c>
      <c r="J31" s="47"/>
      <c r="K31" s="34" t="s">
        <v>68</v>
      </c>
      <c r="L31" s="55">
        <f>X11</f>
        <v>3.15</v>
      </c>
      <c r="M31" s="70"/>
      <c r="X31">
        <v>4.3</v>
      </c>
    </row>
    <row r="32" s="3" customFormat="1" spans="2:24">
      <c r="B32" s="11"/>
      <c r="C32" s="12"/>
      <c r="D32" s="12"/>
      <c r="E32" s="35"/>
      <c r="F32" s="36"/>
      <c r="G32" s="48"/>
      <c r="H32" s="38"/>
      <c r="I32" s="36"/>
      <c r="J32" s="48"/>
      <c r="K32" s="38"/>
      <c r="L32" s="56"/>
      <c r="M32" s="66"/>
      <c r="X32" t="s">
        <v>69</v>
      </c>
    </row>
    <row r="33" s="3" customFormat="1" spans="2:24">
      <c r="B33" s="11"/>
      <c r="C33" s="12"/>
      <c r="D33" s="12"/>
      <c r="E33" s="35" t="s">
        <v>70</v>
      </c>
      <c r="F33" s="36">
        <f>X13</f>
        <v>3.9</v>
      </c>
      <c r="G33" s="48"/>
      <c r="H33" s="38" t="s">
        <v>71</v>
      </c>
      <c r="I33" s="36">
        <f>X15</f>
        <v>6.25</v>
      </c>
      <c r="J33" s="48"/>
      <c r="K33" s="38" t="s">
        <v>72</v>
      </c>
      <c r="L33" s="56">
        <f>X17</f>
        <v>13</v>
      </c>
      <c r="M33" s="66"/>
      <c r="X33">
        <v>4.45</v>
      </c>
    </row>
    <row r="34" s="3" customFormat="1" spans="2:24">
      <c r="B34" s="11"/>
      <c r="C34" s="12"/>
      <c r="D34" s="12"/>
      <c r="E34" s="35"/>
      <c r="F34" s="36"/>
      <c r="G34" s="48"/>
      <c r="H34" s="38"/>
      <c r="I34" s="36"/>
      <c r="J34" s="48"/>
      <c r="K34" s="38"/>
      <c r="L34" s="56"/>
      <c r="M34" s="66"/>
      <c r="X34" t="s">
        <v>73</v>
      </c>
    </row>
    <row r="35" s="3" customFormat="1" ht="15" spans="2:24">
      <c r="B35" s="17"/>
      <c r="C35" s="18"/>
      <c r="D35" s="18"/>
      <c r="E35" s="49" t="s">
        <v>74</v>
      </c>
      <c r="F35" s="45">
        <f>X19</f>
        <v>23</v>
      </c>
      <c r="G35" s="50"/>
      <c r="H35" s="51" t="s">
        <v>75</v>
      </c>
      <c r="I35" s="45">
        <f>X21</f>
        <v>35</v>
      </c>
      <c r="J35" s="50"/>
      <c r="K35" s="51"/>
      <c r="L35" s="60"/>
      <c r="M35" s="69"/>
      <c r="X35">
        <v>33</v>
      </c>
    </row>
    <row r="36" s="3" customFormat="1" ht="15" spans="5:24">
      <c r="E36" s="26"/>
      <c r="F36" s="27"/>
      <c r="G36" s="28"/>
      <c r="H36" s="29"/>
      <c r="I36" s="27"/>
      <c r="J36" s="28"/>
      <c r="K36" s="29"/>
      <c r="L36" s="54"/>
      <c r="M36" s="63"/>
      <c r="X36" t="s">
        <v>76</v>
      </c>
    </row>
    <row r="37" s="3" customFormat="1" ht="18" spans="2:24">
      <c r="B37" s="8" t="s">
        <v>77</v>
      </c>
      <c r="C37" s="10"/>
      <c r="D37" s="10"/>
      <c r="E37" s="31" t="s">
        <v>50</v>
      </c>
      <c r="F37" s="32">
        <f>X23</f>
        <v>6.35</v>
      </c>
      <c r="G37" s="47"/>
      <c r="H37" s="34" t="s">
        <v>54</v>
      </c>
      <c r="I37" s="32">
        <f>X25</f>
        <v>15</v>
      </c>
      <c r="J37" s="47"/>
      <c r="K37" s="34" t="s">
        <v>58</v>
      </c>
      <c r="L37" s="55">
        <f>X27</f>
        <v>25</v>
      </c>
      <c r="M37" s="70"/>
      <c r="X37">
        <v>15</v>
      </c>
    </row>
    <row r="38" s="3" customFormat="1" spans="2:24">
      <c r="B38" s="11"/>
      <c r="C38" s="12"/>
      <c r="D38" s="12"/>
      <c r="E38" s="35"/>
      <c r="F38" s="36"/>
      <c r="G38" s="48"/>
      <c r="H38" s="38"/>
      <c r="I38" s="36"/>
      <c r="J38" s="48"/>
      <c r="K38" s="38"/>
      <c r="L38" s="56"/>
      <c r="M38" s="66"/>
      <c r="P38" s="71" t="s">
        <v>78</v>
      </c>
      <c r="X38" t="s">
        <v>79</v>
      </c>
    </row>
    <row r="39" s="3" customFormat="1" spans="2:24">
      <c r="B39" s="11"/>
      <c r="C39" s="12"/>
      <c r="D39" s="12"/>
      <c r="E39" s="35" t="s">
        <v>62</v>
      </c>
      <c r="F39" s="36">
        <f>X29</f>
        <v>8.1</v>
      </c>
      <c r="G39" s="48"/>
      <c r="H39" s="38" t="s">
        <v>64</v>
      </c>
      <c r="I39" s="36">
        <f>X31</f>
        <v>4.3</v>
      </c>
      <c r="J39" s="48"/>
      <c r="K39" s="38" t="s">
        <v>69</v>
      </c>
      <c r="L39" s="56">
        <f>X33</f>
        <v>4.45</v>
      </c>
      <c r="M39" s="66"/>
      <c r="P39" s="29" t="s">
        <v>80</v>
      </c>
      <c r="X39">
        <v>3.2</v>
      </c>
    </row>
    <row r="40" s="3" customFormat="1" spans="2:24">
      <c r="B40" s="11"/>
      <c r="C40" s="12"/>
      <c r="D40" s="12"/>
      <c r="E40" s="35"/>
      <c r="F40" s="36"/>
      <c r="G40" s="48"/>
      <c r="H40" s="38"/>
      <c r="I40" s="36"/>
      <c r="J40" s="48"/>
      <c r="K40" s="38"/>
      <c r="L40" s="56"/>
      <c r="M40" s="66"/>
      <c r="P40" s="72" t="s">
        <v>81</v>
      </c>
      <c r="X40" s="2">
        <v>0.0416666666666667</v>
      </c>
    </row>
    <row r="41" s="3" customFormat="1" ht="15" spans="2:24">
      <c r="B41" s="17"/>
      <c r="C41" s="18"/>
      <c r="D41" s="18"/>
      <c r="E41" s="49" t="s">
        <v>73</v>
      </c>
      <c r="F41" s="45">
        <f>X35</f>
        <v>33</v>
      </c>
      <c r="G41" s="50"/>
      <c r="H41" s="51" t="s">
        <v>76</v>
      </c>
      <c r="I41" s="45">
        <f>X37</f>
        <v>15</v>
      </c>
      <c r="J41" s="50"/>
      <c r="K41" s="51" t="s">
        <v>79</v>
      </c>
      <c r="L41" s="60">
        <f>X39</f>
        <v>3.2</v>
      </c>
      <c r="M41" s="69"/>
      <c r="P41" s="29" t="s">
        <v>82</v>
      </c>
      <c r="X41">
        <v>8.25</v>
      </c>
    </row>
    <row r="42" s="3" customFormat="1" spans="24:24">
      <c r="X42" s="2">
        <v>0.0833333333333333</v>
      </c>
    </row>
    <row r="43" s="3" customFormat="1" spans="24:24">
      <c r="X43">
        <v>18</v>
      </c>
    </row>
    <row r="44" s="3" customFormat="1" spans="24:24">
      <c r="X44" s="2">
        <v>0.0840277777777778</v>
      </c>
    </row>
    <row r="45" s="3" customFormat="1" spans="24:24">
      <c r="X45">
        <v>11</v>
      </c>
    </row>
    <row r="46" s="3" customFormat="1" spans="24:24">
      <c r="X46" s="2">
        <v>0.125</v>
      </c>
    </row>
    <row r="47" s="3" customFormat="1" spans="24:24">
      <c r="X47">
        <v>50</v>
      </c>
    </row>
    <row r="48" s="3" customFormat="1" spans="24:24">
      <c r="X48" s="2">
        <v>0.125694444444444</v>
      </c>
    </row>
    <row r="49" s="3" customFormat="1" spans="24:24">
      <c r="X49">
        <v>35</v>
      </c>
    </row>
    <row r="50" s="3" customFormat="1" spans="24:24">
      <c r="X50" s="2">
        <v>0.126388888888889</v>
      </c>
    </row>
    <row r="51" s="3" customFormat="1" spans="24:24">
      <c r="X51">
        <v>40</v>
      </c>
    </row>
    <row r="52" s="3" customFormat="1" spans="24:24">
      <c r="X52" s="2">
        <v>0.166666666666667</v>
      </c>
    </row>
    <row r="53" s="3" customFormat="1" spans="24:24">
      <c r="X53">
        <v>150</v>
      </c>
    </row>
    <row r="54" s="3" customFormat="1" spans="24:24">
      <c r="X54" s="2">
        <v>0.167361111111111</v>
      </c>
    </row>
    <row r="55" s="3" customFormat="1" spans="24:24">
      <c r="X55">
        <v>120</v>
      </c>
    </row>
    <row r="56" s="3" customFormat="1" spans="24:24">
      <c r="X56" s="2">
        <v>0.168055555555556</v>
      </c>
    </row>
    <row r="57" s="3" customFormat="1" spans="24:24">
      <c r="X57">
        <v>125</v>
      </c>
    </row>
    <row r="58" s="3" customFormat="1" spans="24:24">
      <c r="X58" s="2">
        <v>0.208333333333333</v>
      </c>
    </row>
    <row r="59" s="3" customFormat="1" spans="24:24">
      <c r="X59">
        <v>400</v>
      </c>
    </row>
    <row r="60" s="3" customFormat="1" spans="24:24">
      <c r="X60" s="2">
        <v>0.209027777777778</v>
      </c>
    </row>
    <row r="61" s="3" customFormat="1" spans="24:24">
      <c r="X61">
        <v>300</v>
      </c>
    </row>
    <row r="62" s="3" customFormat="1" spans="24:24">
      <c r="X62" s="2">
        <v>0.209722222222222</v>
      </c>
    </row>
    <row r="63" s="3" customFormat="1" spans="24:24">
      <c r="X63">
        <v>200</v>
      </c>
    </row>
    <row r="64" s="3" customFormat="1" spans="24:24">
      <c r="X64" s="2" t="s">
        <v>83</v>
      </c>
    </row>
    <row r="65" s="3" customFormat="1" spans="24:24">
      <c r="X65">
        <v>150</v>
      </c>
    </row>
    <row r="66" s="3" customFormat="1" spans="24:24">
      <c r="X66" s="2">
        <v>0</v>
      </c>
    </row>
    <row r="67" s="3" customFormat="1" spans="24:24">
      <c r="X67">
        <v>8</v>
      </c>
    </row>
    <row r="68" s="3" customFormat="1" spans="24:24">
      <c r="X68" s="2">
        <v>0.0423611111111111</v>
      </c>
    </row>
    <row r="69" s="3" customFormat="1" spans="24:24">
      <c r="X69">
        <v>5.85</v>
      </c>
    </row>
    <row r="70" s="3" customFormat="1" spans="24:24">
      <c r="X70" s="2">
        <v>0.0847222222222222</v>
      </c>
    </row>
    <row r="71" s="3" customFormat="1" spans="24:24">
      <c r="X71">
        <v>16</v>
      </c>
    </row>
    <row r="72" s="3" customFormat="1" spans="24:24">
      <c r="X72" s="2">
        <v>0.127083333333333</v>
      </c>
    </row>
    <row r="73" s="3" customFormat="1" spans="24:24">
      <c r="X73">
        <v>80</v>
      </c>
    </row>
    <row r="74" s="3" customFormat="1" spans="24:24">
      <c r="X74" s="2" t="s">
        <v>44</v>
      </c>
    </row>
    <row r="75" s="3" customFormat="1" spans="24:24">
      <c r="X75">
        <v>200</v>
      </c>
    </row>
    <row r="76" s="3" customFormat="1" spans="24:24">
      <c r="X76" s="2">
        <v>0.000694444444444444</v>
      </c>
    </row>
    <row r="77" s="3" customFormat="1" spans="24:24">
      <c r="X77">
        <v>5.7</v>
      </c>
    </row>
    <row r="78" s="3" customFormat="1" spans="24:24">
      <c r="X78" s="2">
        <v>0.00138888888888889</v>
      </c>
    </row>
    <row r="79" s="3" customFormat="1" spans="24:24">
      <c r="X79">
        <v>7.75</v>
      </c>
    </row>
    <row r="80" s="3" customFormat="1" spans="24:24">
      <c r="X80" s="2">
        <v>0.0430555555555556</v>
      </c>
    </row>
    <row r="81" s="3" customFormat="1" spans="24:24">
      <c r="X81">
        <v>7.75</v>
      </c>
    </row>
    <row r="82" s="3" customFormat="1" spans="24:24">
      <c r="X82" s="2">
        <v>0.00208333333333333</v>
      </c>
    </row>
    <row r="83" s="3" customFormat="1" spans="24:24">
      <c r="X83">
        <v>16</v>
      </c>
    </row>
    <row r="84" s="3" customFormat="1" spans="24:24">
      <c r="X84" s="2">
        <v>0.04375</v>
      </c>
    </row>
    <row r="85" s="3" customFormat="1" spans="24:24">
      <c r="X85">
        <v>15</v>
      </c>
    </row>
    <row r="86" s="3" customFormat="1" spans="24:24">
      <c r="X86" s="2">
        <v>0.0854166666666667</v>
      </c>
    </row>
    <row r="87" s="3" customFormat="1" spans="24:24">
      <c r="X87">
        <v>30</v>
      </c>
    </row>
    <row r="88" s="3" customFormat="1" spans="24:24">
      <c r="X88" s="2">
        <v>0.00277777777777778</v>
      </c>
    </row>
    <row r="89" s="3" customFormat="1" spans="24:24">
      <c r="X89">
        <v>40</v>
      </c>
    </row>
    <row r="90" s="3" customFormat="1" spans="24:24">
      <c r="X90" s="2">
        <v>0.0444444444444444</v>
      </c>
    </row>
    <row r="91" s="3" customFormat="1" spans="24:24">
      <c r="X91">
        <v>40</v>
      </c>
    </row>
    <row r="92" s="3" customFormat="1" spans="24:24">
      <c r="X92" s="2">
        <v>0.0861111111111111</v>
      </c>
    </row>
    <row r="93" s="3" customFormat="1" spans="24:24">
      <c r="X93">
        <v>60</v>
      </c>
    </row>
    <row r="94" s="3" customFormat="1" spans="24:24">
      <c r="X94" s="2">
        <v>0.00347222222222222</v>
      </c>
    </row>
    <row r="95" s="3" customFormat="1" spans="24:24">
      <c r="X95">
        <v>100</v>
      </c>
    </row>
    <row r="96" s="3" customFormat="1" spans="24:24">
      <c r="X96" s="2">
        <v>0.0451388888888889</v>
      </c>
    </row>
    <row r="97" s="3" customFormat="1" spans="24:24">
      <c r="X97">
        <v>100</v>
      </c>
    </row>
    <row r="98" s="3" customFormat="1" spans="24:24">
      <c r="X98" s="2">
        <v>0.0868055555555556</v>
      </c>
    </row>
    <row r="99" s="3" customFormat="1" spans="24:24">
      <c r="X99">
        <v>150</v>
      </c>
    </row>
    <row r="100" s="3" customFormat="1" spans="24:24">
      <c r="X100" s="2" t="s">
        <v>84</v>
      </c>
    </row>
    <row r="101" s="3" customFormat="1" spans="24:24">
      <c r="X101">
        <v>80</v>
      </c>
    </row>
    <row r="102" spans="24:24">
      <c r="X102" s="2">
        <v>10</v>
      </c>
    </row>
  </sheetData>
  <sheetProtection formatCells="0" insertHyperlinks="0" autoFilter="0"/>
  <mergeCells count="2">
    <mergeCell ref="F1:G1"/>
    <mergeCell ref="L1:M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426"/>
  <sheetViews>
    <sheetView tabSelected="1" topLeftCell="A2" workbookViewId="0">
      <selection activeCell="A1" sqref="A1"/>
    </sheetView>
  </sheetViews>
  <sheetFormatPr defaultColWidth="9" defaultRowHeight="14.25" outlineLevelCol="2"/>
  <cols>
    <col min="1" max="1" width="14.125" customWidth="1"/>
    <col min="2" max="2" width="10" customWidth="1"/>
  </cols>
  <sheetData>
    <row r="3" spans="1:1">
      <c r="A3">
        <v>9</v>
      </c>
    </row>
    <row r="4" spans="1:1">
      <c r="A4" s="1" t="s">
        <v>104</v>
      </c>
    </row>
    <row r="5" spans="1:2">
      <c r="A5" s="1">
        <v>0.108333333333333</v>
      </c>
      <c r="B5" t="s">
        <v>105</v>
      </c>
    </row>
    <row r="6" spans="1:3">
      <c r="A6" t="s">
        <v>106</v>
      </c>
      <c r="B6" t="s">
        <v>107</v>
      </c>
      <c r="C6" t="s">
        <v>108</v>
      </c>
    </row>
    <row r="7" spans="1:1">
      <c r="A7" t="s">
        <v>109</v>
      </c>
    </row>
    <row r="8" spans="1:1">
      <c r="A8" t="s">
        <v>110</v>
      </c>
    </row>
    <row r="9" spans="1:1">
      <c r="A9" t="s">
        <v>102</v>
      </c>
    </row>
    <row r="10" spans="1:2">
      <c r="A10" t="s">
        <v>12</v>
      </c>
      <c r="B10" t="s">
        <v>111</v>
      </c>
    </row>
    <row r="11" spans="1:1">
      <c r="A11" t="s">
        <v>103</v>
      </c>
    </row>
    <row r="12" spans="1:1">
      <c r="A12" t="s">
        <v>17</v>
      </c>
    </row>
    <row r="13" spans="1:1">
      <c r="A13" s="1" t="s">
        <v>18</v>
      </c>
    </row>
    <row r="14" spans="1:1">
      <c r="A14">
        <v>8</v>
      </c>
    </row>
    <row r="15" spans="1:1">
      <c r="A15" t="s">
        <v>24</v>
      </c>
    </row>
    <row r="16" spans="1:1">
      <c r="A16">
        <v>4.05</v>
      </c>
    </row>
    <row r="17" spans="1:1">
      <c r="A17" t="s">
        <v>28</v>
      </c>
    </row>
    <row r="18" spans="1:1">
      <c r="A18">
        <v>3.15</v>
      </c>
    </row>
    <row r="19" spans="1:1">
      <c r="A19" t="s">
        <v>32</v>
      </c>
    </row>
    <row r="20" spans="1:1">
      <c r="A20">
        <v>3.9</v>
      </c>
    </row>
    <row r="21" spans="1:1">
      <c r="A21" t="s">
        <v>36</v>
      </c>
    </row>
    <row r="22" spans="1:1">
      <c r="A22">
        <v>6.25</v>
      </c>
    </row>
    <row r="23" spans="1:1">
      <c r="A23" t="s">
        <v>38</v>
      </c>
    </row>
    <row r="24" spans="1:1">
      <c r="A24">
        <v>13</v>
      </c>
    </row>
    <row r="25" spans="1:1">
      <c r="A25" t="s">
        <v>42</v>
      </c>
    </row>
    <row r="26" spans="1:1">
      <c r="A26">
        <v>23</v>
      </c>
    </row>
    <row r="27" spans="1:1">
      <c r="A27" t="s">
        <v>45</v>
      </c>
    </row>
    <row r="28" spans="1:1">
      <c r="A28" t="s">
        <v>112</v>
      </c>
    </row>
    <row r="29" spans="1:1">
      <c r="A29" t="s">
        <v>50</v>
      </c>
    </row>
    <row r="30" spans="1:1">
      <c r="A30">
        <v>6.35</v>
      </c>
    </row>
    <row r="31" spans="1:1">
      <c r="A31" t="s">
        <v>54</v>
      </c>
    </row>
    <row r="32" spans="1:1">
      <c r="A32">
        <v>15</v>
      </c>
    </row>
    <row r="33" spans="1:1">
      <c r="A33" t="s">
        <v>58</v>
      </c>
    </row>
    <row r="34" spans="1:1">
      <c r="A34">
        <v>25</v>
      </c>
    </row>
    <row r="35" spans="1:1">
      <c r="A35" t="s">
        <v>62</v>
      </c>
    </row>
    <row r="36" spans="1:1">
      <c r="A36">
        <v>8.1</v>
      </c>
    </row>
    <row r="37" spans="1:1">
      <c r="A37" t="s">
        <v>64</v>
      </c>
    </row>
    <row r="38" spans="1:1">
      <c r="A38">
        <v>4.3</v>
      </c>
    </row>
    <row r="39" spans="1:1">
      <c r="A39" t="s">
        <v>69</v>
      </c>
    </row>
    <row r="40" spans="1:1">
      <c r="A40">
        <v>4.45</v>
      </c>
    </row>
    <row r="41" spans="1:1">
      <c r="A41" t="s">
        <v>73</v>
      </c>
    </row>
    <row r="42" spans="1:1">
      <c r="A42">
        <v>33</v>
      </c>
    </row>
    <row r="43" spans="1:1">
      <c r="A43" t="s">
        <v>76</v>
      </c>
    </row>
    <row r="44" spans="1:1">
      <c r="A44">
        <v>15</v>
      </c>
    </row>
    <row r="45" spans="1:1">
      <c r="A45" t="s">
        <v>79</v>
      </c>
    </row>
    <row r="46" spans="1:1">
      <c r="A46" t="s">
        <v>113</v>
      </c>
    </row>
    <row r="47" spans="1:1">
      <c r="A47" s="2">
        <v>0.0416666666666667</v>
      </c>
    </row>
    <row r="48" spans="1:1">
      <c r="A48">
        <v>8.25</v>
      </c>
    </row>
    <row r="49" spans="1:1">
      <c r="A49" s="2">
        <v>0.0833333333333333</v>
      </c>
    </row>
    <row r="50" spans="1:1">
      <c r="A50">
        <v>18</v>
      </c>
    </row>
    <row r="51" spans="1:1">
      <c r="A51" s="2">
        <v>0.0840277777777778</v>
      </c>
    </row>
    <row r="52" spans="1:1">
      <c r="A52">
        <v>11</v>
      </c>
    </row>
    <row r="53" spans="1:1">
      <c r="A53" s="2">
        <v>0.125</v>
      </c>
    </row>
    <row r="54" spans="1:1">
      <c r="A54">
        <v>50</v>
      </c>
    </row>
    <row r="55" spans="1:1">
      <c r="A55" s="2">
        <v>0.125694444444444</v>
      </c>
    </row>
    <row r="56" spans="1:1">
      <c r="A56">
        <v>35</v>
      </c>
    </row>
    <row r="57" spans="1:1">
      <c r="A57" s="2">
        <v>0.126388888888889</v>
      </c>
    </row>
    <row r="58" spans="1:1">
      <c r="A58">
        <v>40</v>
      </c>
    </row>
    <row r="59" spans="1:1">
      <c r="A59" s="2">
        <v>0.166666666666667</v>
      </c>
    </row>
    <row r="60" spans="1:1">
      <c r="A60">
        <v>150</v>
      </c>
    </row>
    <row r="61" spans="1:1">
      <c r="A61" s="2">
        <v>0.167361111111111</v>
      </c>
    </row>
    <row r="62" spans="1:1">
      <c r="A62">
        <v>120</v>
      </c>
    </row>
    <row r="63" spans="1:1">
      <c r="A63" s="2">
        <v>0.168055555555556</v>
      </c>
    </row>
    <row r="64" spans="1:1">
      <c r="A64">
        <v>125</v>
      </c>
    </row>
    <row r="65" spans="1:1">
      <c r="A65" s="2">
        <v>0.208333333333333</v>
      </c>
    </row>
    <row r="66" spans="1:1">
      <c r="A66">
        <v>400</v>
      </c>
    </row>
    <row r="67" spans="1:1">
      <c r="A67" s="2">
        <v>0.209027777777778</v>
      </c>
    </row>
    <row r="68" spans="1:1">
      <c r="A68">
        <v>300</v>
      </c>
    </row>
    <row r="69" spans="1:1">
      <c r="A69" s="2">
        <v>0.209722222222222</v>
      </c>
    </row>
    <row r="70" spans="1:1">
      <c r="A70">
        <v>200</v>
      </c>
    </row>
    <row r="71" spans="1:1">
      <c r="A71" s="2" t="s">
        <v>83</v>
      </c>
    </row>
    <row r="72" spans="1:1">
      <c r="A72">
        <v>150</v>
      </c>
    </row>
    <row r="73" spans="1:1">
      <c r="A73" s="2">
        <v>0</v>
      </c>
    </row>
    <row r="74" spans="1:1">
      <c r="A74">
        <v>8</v>
      </c>
    </row>
    <row r="75" spans="1:1">
      <c r="A75" s="2">
        <v>0.0423611111111111</v>
      </c>
    </row>
    <row r="76" spans="1:1">
      <c r="A76">
        <v>5.85</v>
      </c>
    </row>
    <row r="77" spans="1:1">
      <c r="A77" s="2">
        <v>0.0847222222222222</v>
      </c>
    </row>
    <row r="78" spans="1:1">
      <c r="A78">
        <v>16</v>
      </c>
    </row>
    <row r="79" spans="1:1">
      <c r="A79" s="2">
        <v>0.127083333333333</v>
      </c>
    </row>
    <row r="80" spans="1:1">
      <c r="A80">
        <v>80</v>
      </c>
    </row>
    <row r="81" spans="1:1">
      <c r="A81" s="2" t="s">
        <v>44</v>
      </c>
    </row>
    <row r="82" spans="1:1">
      <c r="A82">
        <v>200</v>
      </c>
    </row>
    <row r="83" spans="1:1">
      <c r="A83" s="2">
        <v>0.000694444444444444</v>
      </c>
    </row>
    <row r="84" spans="1:1">
      <c r="A84">
        <v>5.7</v>
      </c>
    </row>
    <row r="85" spans="1:1">
      <c r="A85" s="2">
        <v>0.00138888888888889</v>
      </c>
    </row>
    <row r="86" spans="1:1">
      <c r="A86">
        <v>7.75</v>
      </c>
    </row>
    <row r="87" spans="1:1">
      <c r="A87" s="2">
        <v>0.0430555555555556</v>
      </c>
    </row>
    <row r="88" spans="1:1">
      <c r="A88">
        <v>7.75</v>
      </c>
    </row>
    <row r="89" spans="1:1">
      <c r="A89" s="2">
        <v>0.00208333333333333</v>
      </c>
    </row>
    <row r="90" spans="1:1">
      <c r="A90">
        <v>16</v>
      </c>
    </row>
    <row r="91" spans="1:1">
      <c r="A91" s="2">
        <v>0.04375</v>
      </c>
    </row>
    <row r="92" spans="1:1">
      <c r="A92">
        <v>15</v>
      </c>
    </row>
    <row r="93" spans="1:1">
      <c r="A93" s="2">
        <v>0.0854166666666667</v>
      </c>
    </row>
    <row r="94" spans="1:1">
      <c r="A94">
        <v>30</v>
      </c>
    </row>
    <row r="95" spans="1:1">
      <c r="A95" s="2">
        <v>0.00277777777777778</v>
      </c>
    </row>
    <row r="96" spans="1:1">
      <c r="A96">
        <v>40</v>
      </c>
    </row>
    <row r="97" spans="1:1">
      <c r="A97" s="2">
        <v>0.0444444444444444</v>
      </c>
    </row>
    <row r="98" spans="1:1">
      <c r="A98">
        <v>40</v>
      </c>
    </row>
    <row r="99" spans="1:1">
      <c r="A99" s="2">
        <v>0.0861111111111111</v>
      </c>
    </row>
    <row r="100" spans="1:1">
      <c r="A100">
        <v>60</v>
      </c>
    </row>
    <row r="101" spans="1:1">
      <c r="A101" s="2">
        <v>0.00347222222222222</v>
      </c>
    </row>
    <row r="102" spans="1:1">
      <c r="A102">
        <v>100</v>
      </c>
    </row>
    <row r="103" spans="1:1">
      <c r="A103" s="2">
        <v>0.0451388888888889</v>
      </c>
    </row>
    <row r="104" spans="1:1">
      <c r="A104">
        <v>100</v>
      </c>
    </row>
    <row r="105" spans="1:1">
      <c r="A105" s="2">
        <v>0.0868055555555556</v>
      </c>
    </row>
    <row r="106" spans="1:1">
      <c r="A106">
        <v>150</v>
      </c>
    </row>
    <row r="107" spans="1:1">
      <c r="A107" s="2" t="s">
        <v>84</v>
      </c>
    </row>
    <row r="108" spans="1:1">
      <c r="A108">
        <v>80</v>
      </c>
    </row>
    <row r="109" spans="1:1">
      <c r="A109" s="2">
        <v>10</v>
      </c>
    </row>
    <row r="110" spans="1:1">
      <c r="A110" t="s">
        <v>104</v>
      </c>
    </row>
    <row r="111" spans="1:2">
      <c r="A111" s="2">
        <v>0.233333333333333</v>
      </c>
      <c r="B111" t="s">
        <v>114</v>
      </c>
    </row>
    <row r="112" spans="1:3">
      <c r="A112" t="s">
        <v>106</v>
      </c>
      <c r="B112" t="s">
        <v>107</v>
      </c>
      <c r="C112" t="s">
        <v>115</v>
      </c>
    </row>
    <row r="113" spans="1:1">
      <c r="A113" s="2" t="s">
        <v>116</v>
      </c>
    </row>
    <row r="114" spans="1:1">
      <c r="A114" t="s">
        <v>4</v>
      </c>
    </row>
    <row r="115" spans="1:1">
      <c r="A115" t="s">
        <v>6</v>
      </c>
    </row>
    <row r="116" spans="1:2">
      <c r="A116" t="s">
        <v>12</v>
      </c>
      <c r="B116" t="s">
        <v>111</v>
      </c>
    </row>
    <row r="117" spans="1:1">
      <c r="A117" t="s">
        <v>14</v>
      </c>
    </row>
    <row r="118" spans="1:1">
      <c r="A118" t="s">
        <v>17</v>
      </c>
    </row>
    <row r="119" spans="1:1">
      <c r="A119" s="1" t="s">
        <v>18</v>
      </c>
    </row>
    <row r="120" spans="1:1">
      <c r="A120">
        <v>17</v>
      </c>
    </row>
    <row r="121" spans="1:1">
      <c r="A121" t="s">
        <v>24</v>
      </c>
    </row>
    <row r="122" spans="1:1">
      <c r="A122">
        <v>6.25</v>
      </c>
    </row>
    <row r="123" spans="1:1">
      <c r="A123" t="s">
        <v>28</v>
      </c>
    </row>
    <row r="124" spans="1:1">
      <c r="A124">
        <v>4</v>
      </c>
    </row>
    <row r="125" spans="1:1">
      <c r="A125" t="s">
        <v>32</v>
      </c>
    </row>
    <row r="126" spans="1:1">
      <c r="A126">
        <v>3.6</v>
      </c>
    </row>
    <row r="127" spans="1:1">
      <c r="A127" t="s">
        <v>36</v>
      </c>
    </row>
    <row r="128" spans="1:1">
      <c r="A128">
        <v>4.75</v>
      </c>
    </row>
    <row r="129" spans="1:1">
      <c r="A129" t="s">
        <v>38</v>
      </c>
    </row>
    <row r="130" spans="1:1">
      <c r="A130">
        <v>7.25</v>
      </c>
    </row>
    <row r="131" spans="1:1">
      <c r="A131" t="s">
        <v>42</v>
      </c>
    </row>
    <row r="132" spans="1:1">
      <c r="A132">
        <v>11</v>
      </c>
    </row>
    <row r="133" spans="1:1">
      <c r="A133" t="s">
        <v>45</v>
      </c>
    </row>
    <row r="134" spans="1:1">
      <c r="A134" t="s">
        <v>117</v>
      </c>
    </row>
    <row r="135" spans="1:1">
      <c r="A135" t="s">
        <v>50</v>
      </c>
    </row>
    <row r="136" spans="1:1">
      <c r="A136">
        <v>1.93</v>
      </c>
    </row>
    <row r="137" spans="1:1">
      <c r="A137" t="s">
        <v>54</v>
      </c>
    </row>
    <row r="138" spans="1:1">
      <c r="A138">
        <v>19</v>
      </c>
    </row>
    <row r="139" spans="1:1">
      <c r="A139" t="s">
        <v>58</v>
      </c>
    </row>
    <row r="140" spans="1:1">
      <c r="A140">
        <v>32</v>
      </c>
    </row>
    <row r="141" spans="1:1">
      <c r="A141" t="s">
        <v>62</v>
      </c>
    </row>
    <row r="142" spans="1:1">
      <c r="A142">
        <v>3.9</v>
      </c>
    </row>
    <row r="143" spans="1:1">
      <c r="A143" t="s">
        <v>64</v>
      </c>
    </row>
    <row r="144" spans="1:1">
      <c r="A144">
        <v>6.6</v>
      </c>
    </row>
    <row r="145" spans="1:1">
      <c r="A145" t="s">
        <v>69</v>
      </c>
    </row>
    <row r="146" spans="1:1">
      <c r="A146">
        <v>16</v>
      </c>
    </row>
    <row r="147" spans="1:1">
      <c r="A147" t="s">
        <v>73</v>
      </c>
    </row>
    <row r="148" spans="1:1">
      <c r="A148">
        <v>19</v>
      </c>
    </row>
    <row r="149" spans="1:1">
      <c r="A149" t="s">
        <v>76</v>
      </c>
    </row>
    <row r="150" spans="1:1">
      <c r="A150">
        <v>19</v>
      </c>
    </row>
    <row r="151" spans="1:1">
      <c r="A151" t="s">
        <v>79</v>
      </c>
    </row>
    <row r="152" spans="1:1">
      <c r="A152" t="s">
        <v>118</v>
      </c>
    </row>
    <row r="153" spans="1:1">
      <c r="A153" s="2">
        <v>0.0416666666666667</v>
      </c>
    </row>
    <row r="154" spans="1:1">
      <c r="A154">
        <v>7</v>
      </c>
    </row>
    <row r="155" spans="1:1">
      <c r="A155" s="2">
        <v>0.0833333333333333</v>
      </c>
    </row>
    <row r="156" spans="1:1">
      <c r="A156">
        <v>6.35</v>
      </c>
    </row>
    <row r="157" spans="1:1">
      <c r="A157" s="2">
        <v>0.0840277777777778</v>
      </c>
    </row>
    <row r="158" spans="1:1">
      <c r="A158">
        <v>6.9</v>
      </c>
    </row>
    <row r="159" spans="1:1">
      <c r="A159" s="2">
        <v>0.125</v>
      </c>
    </row>
    <row r="160" spans="1:1">
      <c r="A160">
        <v>9</v>
      </c>
    </row>
    <row r="161" spans="1:1">
      <c r="A161" s="2">
        <v>0.125694444444444</v>
      </c>
    </row>
    <row r="162" spans="1:1">
      <c r="A162">
        <v>9.75</v>
      </c>
    </row>
    <row r="163" spans="1:1">
      <c r="A163" s="2">
        <v>0.126388888888889</v>
      </c>
    </row>
    <row r="164" spans="1:1">
      <c r="A164">
        <v>21</v>
      </c>
    </row>
    <row r="165" spans="1:1">
      <c r="A165" s="2">
        <v>0.166666666666667</v>
      </c>
    </row>
    <row r="166" spans="1:1">
      <c r="A166">
        <v>17</v>
      </c>
    </row>
    <row r="167" spans="1:1">
      <c r="A167" s="2">
        <v>0.167361111111111</v>
      </c>
    </row>
    <row r="168" spans="1:1">
      <c r="A168">
        <v>19</v>
      </c>
    </row>
    <row r="169" spans="1:1">
      <c r="A169" s="2">
        <v>0.168055555555556</v>
      </c>
    </row>
    <row r="170" spans="1:1">
      <c r="A170">
        <v>30</v>
      </c>
    </row>
    <row r="171" spans="1:1">
      <c r="A171" s="2">
        <v>0.208333333333333</v>
      </c>
    </row>
    <row r="172" spans="1:1">
      <c r="A172">
        <v>35</v>
      </c>
    </row>
    <row r="173" spans="1:1">
      <c r="A173" s="2">
        <v>0.209027777777778</v>
      </c>
    </row>
    <row r="174" spans="1:1">
      <c r="A174">
        <v>35</v>
      </c>
    </row>
    <row r="175" spans="1:1">
      <c r="A175" s="2">
        <v>0.209722222222222</v>
      </c>
    </row>
    <row r="176" spans="1:1">
      <c r="A176">
        <v>45</v>
      </c>
    </row>
    <row r="177" spans="1:1">
      <c r="A177" s="2" t="s">
        <v>83</v>
      </c>
    </row>
    <row r="178" spans="1:1">
      <c r="A178">
        <v>23</v>
      </c>
    </row>
    <row r="179" spans="1:1">
      <c r="A179" s="2">
        <v>0</v>
      </c>
    </row>
    <row r="180" spans="1:1">
      <c r="A180">
        <v>17</v>
      </c>
    </row>
    <row r="181" spans="1:1">
      <c r="A181" s="2">
        <v>0.0423611111111111</v>
      </c>
    </row>
    <row r="182" spans="1:1">
      <c r="A182">
        <v>8.5</v>
      </c>
    </row>
    <row r="183" spans="1:1">
      <c r="A183" s="2">
        <v>0.0847222222222222</v>
      </c>
    </row>
    <row r="184" spans="1:1">
      <c r="A184">
        <v>18</v>
      </c>
    </row>
    <row r="185" spans="1:1">
      <c r="A185" s="2">
        <v>0.127083333333333</v>
      </c>
    </row>
    <row r="186" spans="1:1">
      <c r="A186">
        <v>60</v>
      </c>
    </row>
    <row r="187" spans="1:1">
      <c r="A187" s="2" t="s">
        <v>44</v>
      </c>
    </row>
    <row r="188" spans="1:1">
      <c r="A188">
        <v>200</v>
      </c>
    </row>
    <row r="189" spans="1:1">
      <c r="A189" s="2">
        <v>0.000694444444444444</v>
      </c>
    </row>
    <row r="190" spans="1:1">
      <c r="A190">
        <v>18</v>
      </c>
    </row>
    <row r="191" spans="1:1">
      <c r="A191" s="2">
        <v>0.00138888888888889</v>
      </c>
    </row>
    <row r="192" spans="1:1">
      <c r="A192">
        <v>40</v>
      </c>
    </row>
    <row r="193" spans="1:1">
      <c r="A193" s="2">
        <v>0.0430555555555556</v>
      </c>
    </row>
    <row r="194" spans="1:1">
      <c r="A194">
        <v>16</v>
      </c>
    </row>
    <row r="195" spans="1:1">
      <c r="A195" s="2">
        <v>0.00208333333333333</v>
      </c>
    </row>
    <row r="196" spans="1:1">
      <c r="A196">
        <v>100</v>
      </c>
    </row>
    <row r="197" spans="1:1">
      <c r="A197" s="2">
        <v>0.04375</v>
      </c>
    </row>
    <row r="198" spans="1:1">
      <c r="A198">
        <v>50</v>
      </c>
    </row>
    <row r="199" spans="1:1">
      <c r="A199" s="2">
        <v>0.0854166666666667</v>
      </c>
    </row>
    <row r="200" spans="1:1">
      <c r="A200">
        <v>45</v>
      </c>
    </row>
    <row r="201" spans="1:1">
      <c r="A201" s="2">
        <v>0.00277777777777778</v>
      </c>
    </row>
    <row r="202" spans="1:1">
      <c r="A202">
        <v>250</v>
      </c>
    </row>
    <row r="203" spans="1:1">
      <c r="A203" s="2">
        <v>0.0444444444444444</v>
      </c>
    </row>
    <row r="204" spans="1:1">
      <c r="A204">
        <v>120</v>
      </c>
    </row>
    <row r="205" spans="1:1">
      <c r="A205" s="2">
        <v>0.0861111111111111</v>
      </c>
    </row>
    <row r="206" spans="1:1">
      <c r="A206">
        <v>120</v>
      </c>
    </row>
    <row r="207" spans="1:1">
      <c r="A207" s="2">
        <v>0.00347222222222222</v>
      </c>
    </row>
    <row r="208" spans="1:1">
      <c r="A208">
        <v>400</v>
      </c>
    </row>
    <row r="209" spans="1:1">
      <c r="A209" s="2">
        <v>0.0451388888888889</v>
      </c>
    </row>
    <row r="210" spans="1:1">
      <c r="A210">
        <v>350</v>
      </c>
    </row>
    <row r="211" spans="1:1">
      <c r="A211" s="2">
        <v>0.0868055555555556</v>
      </c>
    </row>
    <row r="212" spans="1:1">
      <c r="A212">
        <v>300</v>
      </c>
    </row>
    <row r="213" spans="1:1">
      <c r="A213" s="2" t="s">
        <v>84</v>
      </c>
    </row>
    <row r="214" spans="1:1">
      <c r="A214">
        <v>150</v>
      </c>
    </row>
    <row r="215" spans="1:1">
      <c r="A215" s="2">
        <v>11</v>
      </c>
    </row>
    <row r="216" spans="1:1">
      <c r="A216" t="s">
        <v>104</v>
      </c>
    </row>
    <row r="217" spans="1:2">
      <c r="A217" s="2">
        <v>0.275</v>
      </c>
      <c r="B217" t="s">
        <v>119</v>
      </c>
    </row>
    <row r="218" spans="1:3">
      <c r="A218" t="s">
        <v>106</v>
      </c>
      <c r="B218" t="s">
        <v>107</v>
      </c>
      <c r="C218" t="s">
        <v>120</v>
      </c>
    </row>
    <row r="219" spans="1:1">
      <c r="A219" s="2" t="s">
        <v>121</v>
      </c>
    </row>
    <row r="220" spans="1:1">
      <c r="A220" t="s">
        <v>87</v>
      </c>
    </row>
    <row r="221" spans="1:1">
      <c r="A221" t="s">
        <v>88</v>
      </c>
    </row>
    <row r="222" spans="1:2">
      <c r="A222" t="s">
        <v>12</v>
      </c>
      <c r="B222" t="s">
        <v>111</v>
      </c>
    </row>
    <row r="223" spans="1:1">
      <c r="A223" t="s">
        <v>89</v>
      </c>
    </row>
    <row r="224" spans="1:1">
      <c r="A224" t="s">
        <v>17</v>
      </c>
    </row>
    <row r="225" spans="1:1">
      <c r="A225" s="1" t="s">
        <v>18</v>
      </c>
    </row>
    <row r="226" spans="1:1">
      <c r="A226">
        <v>15</v>
      </c>
    </row>
    <row r="227" spans="1:1">
      <c r="A227" t="s">
        <v>24</v>
      </c>
    </row>
    <row r="228" spans="1:1">
      <c r="A228">
        <v>5.45</v>
      </c>
    </row>
    <row r="229" spans="1:1">
      <c r="A229" t="s">
        <v>28</v>
      </c>
    </row>
    <row r="230" spans="1:1">
      <c r="A230">
        <v>3.75</v>
      </c>
    </row>
    <row r="231" spans="1:1">
      <c r="A231" t="s">
        <v>32</v>
      </c>
    </row>
    <row r="232" spans="1:1">
      <c r="A232">
        <v>3.5</v>
      </c>
    </row>
    <row r="233" spans="1:1">
      <c r="A233" t="s">
        <v>36</v>
      </c>
    </row>
    <row r="234" spans="1:1">
      <c r="A234">
        <v>4.7</v>
      </c>
    </row>
    <row r="235" spans="1:1">
      <c r="A235" t="s">
        <v>38</v>
      </c>
    </row>
    <row r="236" spans="1:1">
      <c r="A236">
        <v>8.5</v>
      </c>
    </row>
    <row r="237" spans="1:1">
      <c r="A237" t="s">
        <v>42</v>
      </c>
    </row>
    <row r="238" spans="1:1">
      <c r="A238">
        <v>14</v>
      </c>
    </row>
    <row r="239" spans="1:1">
      <c r="A239" t="s">
        <v>45</v>
      </c>
    </row>
    <row r="240" spans="1:1">
      <c r="A240" t="s">
        <v>90</v>
      </c>
    </row>
    <row r="241" spans="1:1">
      <c r="A241" t="s">
        <v>50</v>
      </c>
    </row>
    <row r="242" spans="1:1">
      <c r="A242">
        <v>1.36</v>
      </c>
    </row>
    <row r="243" spans="1:1">
      <c r="A243" t="s">
        <v>54</v>
      </c>
    </row>
    <row r="244" spans="1:1">
      <c r="A244">
        <v>38</v>
      </c>
    </row>
    <row r="245" spans="1:1">
      <c r="A245" t="s">
        <v>58</v>
      </c>
    </row>
    <row r="246" spans="1:1">
      <c r="A246">
        <v>70</v>
      </c>
    </row>
    <row r="247" spans="1:1">
      <c r="A247" t="s">
        <v>62</v>
      </c>
    </row>
    <row r="248" spans="1:1">
      <c r="A248">
        <v>3.75</v>
      </c>
    </row>
    <row r="249" spans="1:1">
      <c r="A249" t="s">
        <v>64</v>
      </c>
    </row>
    <row r="250" spans="1:1">
      <c r="A250">
        <v>9.5</v>
      </c>
    </row>
    <row r="251" spans="1:1">
      <c r="A251" t="s">
        <v>69</v>
      </c>
    </row>
    <row r="252" spans="1:1">
      <c r="A252">
        <v>40</v>
      </c>
    </row>
    <row r="253" spans="1:1">
      <c r="A253" t="s">
        <v>73</v>
      </c>
    </row>
    <row r="254" spans="1:1">
      <c r="A254">
        <v>34</v>
      </c>
    </row>
    <row r="255" spans="1:1">
      <c r="A255" t="s">
        <v>76</v>
      </c>
    </row>
    <row r="256" spans="1:1">
      <c r="A256">
        <v>38</v>
      </c>
    </row>
    <row r="257" spans="1:1">
      <c r="A257" t="s">
        <v>79</v>
      </c>
    </row>
    <row r="258" spans="1:1">
      <c r="A258" t="s">
        <v>91</v>
      </c>
    </row>
    <row r="259" spans="1:1">
      <c r="A259" s="2">
        <v>0.0416666666666667</v>
      </c>
    </row>
    <row r="260" spans="1:1">
      <c r="A260">
        <v>5.75</v>
      </c>
    </row>
    <row r="261" spans="1:1">
      <c r="A261" s="2">
        <v>0.0833333333333333</v>
      </c>
    </row>
    <row r="262" spans="1:1">
      <c r="A262">
        <v>4.15</v>
      </c>
    </row>
    <row r="263" spans="1:1">
      <c r="A263" s="2">
        <v>0.0840277777777778</v>
      </c>
    </row>
    <row r="264" spans="1:1">
      <c r="A264">
        <v>10</v>
      </c>
    </row>
    <row r="265" spans="1:1">
      <c r="A265" s="2">
        <v>0.125</v>
      </c>
    </row>
    <row r="266" spans="1:1">
      <c r="A266">
        <v>4.9</v>
      </c>
    </row>
    <row r="267" spans="1:1">
      <c r="A267" s="2">
        <v>0.125694444444444</v>
      </c>
    </row>
    <row r="268" spans="1:1">
      <c r="A268">
        <v>11</v>
      </c>
    </row>
    <row r="269" spans="1:1">
      <c r="A269" s="2">
        <v>0.126388888888889</v>
      </c>
    </row>
    <row r="270" spans="1:1">
      <c r="A270">
        <v>45</v>
      </c>
    </row>
    <row r="271" spans="1:1">
      <c r="A271" s="2">
        <v>0.166666666666667</v>
      </c>
    </row>
    <row r="272" spans="1:1">
      <c r="A272">
        <v>7.2</v>
      </c>
    </row>
    <row r="273" spans="1:1">
      <c r="A273" s="2">
        <v>0.167361111111111</v>
      </c>
    </row>
    <row r="274" spans="1:1">
      <c r="A274">
        <v>20</v>
      </c>
    </row>
    <row r="275" spans="1:1">
      <c r="A275" s="2">
        <v>0.168055555555556</v>
      </c>
    </row>
    <row r="276" spans="1:1">
      <c r="A276">
        <v>65</v>
      </c>
    </row>
    <row r="277" spans="1:1">
      <c r="A277" s="2">
        <v>0.208333333333333</v>
      </c>
    </row>
    <row r="278" spans="1:1">
      <c r="A278">
        <v>14</v>
      </c>
    </row>
    <row r="279" spans="1:1">
      <c r="A279" s="2">
        <v>0.209027777777778</v>
      </c>
    </row>
    <row r="280" spans="1:1">
      <c r="A280">
        <v>35</v>
      </c>
    </row>
    <row r="281" spans="1:1">
      <c r="A281" s="2">
        <v>0.209722222222222</v>
      </c>
    </row>
    <row r="282" spans="1:1">
      <c r="A282">
        <v>110</v>
      </c>
    </row>
    <row r="283" spans="1:1">
      <c r="A283" s="2" t="s">
        <v>83</v>
      </c>
    </row>
    <row r="284" spans="1:1">
      <c r="A284">
        <v>15</v>
      </c>
    </row>
    <row r="285" spans="1:1">
      <c r="A285" s="2">
        <v>0</v>
      </c>
    </row>
    <row r="286" spans="1:1">
      <c r="A286">
        <v>15</v>
      </c>
    </row>
    <row r="287" spans="1:1">
      <c r="A287" s="2">
        <v>0.0423611111111111</v>
      </c>
    </row>
    <row r="288" spans="1:1">
      <c r="A288">
        <v>14</v>
      </c>
    </row>
    <row r="289" spans="1:1">
      <c r="A289" s="2">
        <v>0.0847222222222222</v>
      </c>
    </row>
    <row r="290" spans="1:1">
      <c r="A290">
        <v>50</v>
      </c>
    </row>
    <row r="291" spans="1:1">
      <c r="A291" s="2">
        <v>0.127083333333333</v>
      </c>
    </row>
    <row r="292" spans="1:1">
      <c r="A292">
        <v>200</v>
      </c>
    </row>
    <row r="293" spans="1:1">
      <c r="A293" s="2" t="s">
        <v>44</v>
      </c>
    </row>
    <row r="294" spans="1:1">
      <c r="A294">
        <v>600</v>
      </c>
    </row>
    <row r="295" spans="1:1">
      <c r="A295" s="2">
        <v>0.000694444444444444</v>
      </c>
    </row>
    <row r="296" spans="1:1">
      <c r="A296">
        <v>33</v>
      </c>
    </row>
    <row r="297" spans="1:1">
      <c r="A297" s="2">
        <v>0.00138888888888889</v>
      </c>
    </row>
    <row r="298" spans="1:1">
      <c r="A298">
        <v>110</v>
      </c>
    </row>
    <row r="299" spans="1:1">
      <c r="A299" s="2">
        <v>0.0430555555555556</v>
      </c>
    </row>
    <row r="300" spans="1:1">
      <c r="A300">
        <v>55</v>
      </c>
    </row>
    <row r="301" spans="1:1">
      <c r="A301" s="2">
        <v>0.00208333333333333</v>
      </c>
    </row>
    <row r="302" spans="1:1">
      <c r="A302">
        <v>300</v>
      </c>
    </row>
    <row r="303" spans="1:1">
      <c r="A303" s="2">
        <v>0.04375</v>
      </c>
    </row>
    <row r="304" spans="1:1">
      <c r="A304">
        <v>200</v>
      </c>
    </row>
    <row r="305" spans="1:1">
      <c r="A305" s="2">
        <v>0.0854166666666667</v>
      </c>
    </row>
    <row r="306" spans="1:1">
      <c r="A306">
        <v>200</v>
      </c>
    </row>
    <row r="307" spans="1:1">
      <c r="A307" s="2">
        <v>0.00277777777777778</v>
      </c>
    </row>
    <row r="308" spans="1:1">
      <c r="A308">
        <v>600</v>
      </c>
    </row>
    <row r="309" spans="1:1">
      <c r="A309" s="2">
        <v>0.0444444444444444</v>
      </c>
    </row>
    <row r="310" spans="1:1">
      <c r="A310">
        <v>600</v>
      </c>
    </row>
    <row r="311" spans="1:1">
      <c r="A311" s="2">
        <v>0.0861111111111111</v>
      </c>
    </row>
    <row r="312" spans="1:1">
      <c r="A312">
        <v>600</v>
      </c>
    </row>
    <row r="313" spans="1:1">
      <c r="A313" s="2">
        <v>0.00347222222222222</v>
      </c>
    </row>
    <row r="314" spans="1:1">
      <c r="A314">
        <v>600</v>
      </c>
    </row>
    <row r="315" spans="1:1">
      <c r="A315" s="2">
        <v>0.0451388888888889</v>
      </c>
    </row>
    <row r="316" spans="1:1">
      <c r="A316">
        <v>600</v>
      </c>
    </row>
    <row r="317" spans="1:1">
      <c r="A317" s="2">
        <v>0.0868055555555556</v>
      </c>
    </row>
    <row r="318" spans="1:1">
      <c r="A318">
        <v>600</v>
      </c>
    </row>
    <row r="319" spans="1:1">
      <c r="A319" s="2" t="s">
        <v>84</v>
      </c>
    </row>
    <row r="320" spans="1:1">
      <c r="A320">
        <v>600</v>
      </c>
    </row>
    <row r="321" spans="1:1">
      <c r="A321" s="2">
        <v>12</v>
      </c>
    </row>
    <row r="322" spans="1:1">
      <c r="A322" t="s">
        <v>104</v>
      </c>
    </row>
    <row r="323" spans="1:2">
      <c r="A323" s="2">
        <v>0.275</v>
      </c>
      <c r="B323" t="s">
        <v>122</v>
      </c>
    </row>
    <row r="324" spans="1:3">
      <c r="A324" t="s">
        <v>106</v>
      </c>
      <c r="B324" t="s">
        <v>107</v>
      </c>
      <c r="C324" t="s">
        <v>123</v>
      </c>
    </row>
    <row r="325" spans="1:1">
      <c r="A325" s="2" t="s">
        <v>124</v>
      </c>
    </row>
    <row r="326" spans="1:1">
      <c r="A326" t="s">
        <v>94</v>
      </c>
    </row>
    <row r="327" spans="1:1">
      <c r="A327" t="s">
        <v>95</v>
      </c>
    </row>
    <row r="328" spans="1:2">
      <c r="A328" t="s">
        <v>12</v>
      </c>
      <c r="B328" t="s">
        <v>111</v>
      </c>
    </row>
    <row r="329" spans="1:1">
      <c r="A329" t="s">
        <v>96</v>
      </c>
    </row>
    <row r="330" spans="1:1">
      <c r="A330" t="s">
        <v>17</v>
      </c>
    </row>
    <row r="331" spans="1:1">
      <c r="A331" t="s">
        <v>18</v>
      </c>
    </row>
    <row r="332" spans="1:1">
      <c r="A332">
        <v>15</v>
      </c>
    </row>
    <row r="333" spans="1:1">
      <c r="A333" t="s">
        <v>24</v>
      </c>
    </row>
    <row r="334" spans="1:1">
      <c r="A334">
        <v>5.65</v>
      </c>
    </row>
    <row r="335" spans="1:1">
      <c r="A335" t="s">
        <v>28</v>
      </c>
    </row>
    <row r="336" spans="1:1">
      <c r="A336">
        <v>3.6</v>
      </c>
    </row>
    <row r="337" spans="1:1">
      <c r="A337" t="s">
        <v>32</v>
      </c>
    </row>
    <row r="338" spans="1:1">
      <c r="A338">
        <v>3.6</v>
      </c>
    </row>
    <row r="339" spans="1:1">
      <c r="A339" t="s">
        <v>36</v>
      </c>
    </row>
    <row r="340" spans="1:1">
      <c r="A340">
        <v>4.6</v>
      </c>
    </row>
    <row r="341" spans="1:1">
      <c r="A341" t="s">
        <v>38</v>
      </c>
    </row>
    <row r="342" spans="1:1">
      <c r="A342">
        <v>8</v>
      </c>
    </row>
    <row r="343" spans="1:1">
      <c r="A343" t="s">
        <v>42</v>
      </c>
    </row>
    <row r="344" spans="1:1">
      <c r="A344">
        <v>15</v>
      </c>
    </row>
    <row r="345" spans="1:1">
      <c r="A345" t="s">
        <v>45</v>
      </c>
    </row>
    <row r="346" spans="1:1">
      <c r="A346" t="s">
        <v>97</v>
      </c>
    </row>
    <row r="347" spans="1:1">
      <c r="A347" t="s">
        <v>50</v>
      </c>
    </row>
    <row r="348" spans="1:1">
      <c r="A348">
        <v>1.93</v>
      </c>
    </row>
    <row r="349" spans="1:1">
      <c r="A349" t="s">
        <v>54</v>
      </c>
    </row>
    <row r="350" spans="1:1">
      <c r="A350">
        <v>20</v>
      </c>
    </row>
    <row r="351" spans="1:1">
      <c r="A351" t="s">
        <v>58</v>
      </c>
    </row>
    <row r="352" spans="1:1">
      <c r="A352">
        <v>50</v>
      </c>
    </row>
    <row r="353" spans="1:1">
      <c r="A353" t="s">
        <v>62</v>
      </c>
    </row>
    <row r="354" spans="1:1">
      <c r="A354">
        <v>3.8</v>
      </c>
    </row>
    <row r="355" spans="1:1">
      <c r="A355" t="s">
        <v>64</v>
      </c>
    </row>
    <row r="356" spans="1:1">
      <c r="A356">
        <v>6.25</v>
      </c>
    </row>
    <row r="357" spans="1:1">
      <c r="A357" t="s">
        <v>69</v>
      </c>
    </row>
    <row r="358" spans="1:1">
      <c r="A358">
        <v>15</v>
      </c>
    </row>
    <row r="359" spans="1:1">
      <c r="A359" t="s">
        <v>73</v>
      </c>
    </row>
    <row r="360" spans="1:1">
      <c r="A360">
        <v>23</v>
      </c>
    </row>
    <row r="361" spans="1:1">
      <c r="A361" t="s">
        <v>76</v>
      </c>
    </row>
    <row r="362" spans="1:1">
      <c r="A362">
        <v>20</v>
      </c>
    </row>
    <row r="363" spans="1:1">
      <c r="A363" t="s">
        <v>79</v>
      </c>
    </row>
    <row r="364" spans="1:1">
      <c r="A364" t="s">
        <v>98</v>
      </c>
    </row>
    <row r="365" spans="1:1">
      <c r="A365" s="2">
        <v>0.0416666666666667</v>
      </c>
    </row>
    <row r="366" spans="1:1">
      <c r="A366">
        <v>6.15</v>
      </c>
    </row>
    <row r="367" spans="1:1">
      <c r="A367" s="2">
        <v>0.0833333333333333</v>
      </c>
    </row>
    <row r="368" spans="1:1">
      <c r="A368">
        <v>5.8</v>
      </c>
    </row>
    <row r="369" spans="1:1">
      <c r="A369" s="2">
        <v>0.0840277777777778</v>
      </c>
    </row>
    <row r="370" spans="1:1">
      <c r="A370">
        <v>6.9</v>
      </c>
    </row>
    <row r="371" spans="1:1">
      <c r="A371" s="2">
        <v>0.125</v>
      </c>
    </row>
    <row r="372" spans="1:1">
      <c r="A372">
        <v>8.5</v>
      </c>
    </row>
    <row r="373" spans="1:1">
      <c r="A373" s="2">
        <v>0.125694444444444</v>
      </c>
    </row>
    <row r="374" spans="1:1">
      <c r="A374">
        <v>10.5</v>
      </c>
    </row>
    <row r="375" spans="1:1">
      <c r="A375" s="2">
        <v>0.126388888888889</v>
      </c>
    </row>
    <row r="376" spans="1:1">
      <c r="A376">
        <v>21</v>
      </c>
    </row>
    <row r="377" spans="1:1">
      <c r="A377" s="2">
        <v>0.166666666666667</v>
      </c>
    </row>
    <row r="378" spans="1:1">
      <c r="A378">
        <v>16</v>
      </c>
    </row>
    <row r="379" spans="1:1">
      <c r="A379" s="2">
        <v>0.167361111111111</v>
      </c>
    </row>
    <row r="380" spans="1:1">
      <c r="A380">
        <v>19</v>
      </c>
    </row>
    <row r="381" spans="1:1">
      <c r="A381" s="2">
        <v>0.168055555555556</v>
      </c>
    </row>
    <row r="382" spans="1:1">
      <c r="A382">
        <v>45</v>
      </c>
    </row>
    <row r="383" spans="1:1">
      <c r="A383" s="2">
        <v>0.208333333333333</v>
      </c>
    </row>
    <row r="384" spans="1:1">
      <c r="A384">
        <v>35</v>
      </c>
    </row>
    <row r="385" spans="1:1">
      <c r="A385" s="2">
        <v>0.209027777777778</v>
      </c>
    </row>
    <row r="386" spans="1:1">
      <c r="A386">
        <v>38</v>
      </c>
    </row>
    <row r="387" spans="1:1">
      <c r="A387" s="2">
        <v>0.209722222222222</v>
      </c>
    </row>
    <row r="388" spans="1:1">
      <c r="A388">
        <v>80</v>
      </c>
    </row>
    <row r="389" spans="1:1">
      <c r="A389" t="s">
        <v>83</v>
      </c>
    </row>
    <row r="390" spans="1:1">
      <c r="A390">
        <v>28</v>
      </c>
    </row>
    <row r="391" spans="1:1">
      <c r="A391" s="2">
        <v>0</v>
      </c>
    </row>
    <row r="392" spans="1:1">
      <c r="A392">
        <v>15</v>
      </c>
    </row>
    <row r="393" spans="1:1">
      <c r="A393" s="2">
        <v>0.0423611111111111</v>
      </c>
    </row>
    <row r="394" spans="1:1">
      <c r="A394">
        <v>7.75</v>
      </c>
    </row>
    <row r="395" spans="1:1">
      <c r="A395" s="2">
        <v>0.0847222222222222</v>
      </c>
    </row>
    <row r="396" spans="1:1">
      <c r="A396">
        <v>18</v>
      </c>
    </row>
    <row r="397" spans="1:1">
      <c r="A397" s="2">
        <v>0.127083333333333</v>
      </c>
    </row>
    <row r="398" spans="1:1">
      <c r="A398">
        <v>65</v>
      </c>
    </row>
    <row r="399" spans="1:1">
      <c r="A399" t="s">
        <v>44</v>
      </c>
    </row>
    <row r="400" spans="1:1">
      <c r="A400">
        <v>250</v>
      </c>
    </row>
    <row r="401" spans="1:1">
      <c r="A401" s="2">
        <v>0.000694444444444444</v>
      </c>
    </row>
    <row r="402" spans="1:1">
      <c r="A402">
        <v>16</v>
      </c>
    </row>
    <row r="403" spans="1:1">
      <c r="A403" s="2">
        <v>0.00138888888888889</v>
      </c>
    </row>
    <row r="404" spans="1:1">
      <c r="A404">
        <v>38</v>
      </c>
    </row>
    <row r="405" spans="1:1">
      <c r="A405" s="2">
        <v>0.0430555555555556</v>
      </c>
    </row>
    <row r="406" spans="1:1">
      <c r="A406">
        <v>19</v>
      </c>
    </row>
    <row r="407" spans="1:1">
      <c r="A407" s="2">
        <v>0.00208333333333333</v>
      </c>
    </row>
    <row r="408" spans="1:1">
      <c r="A408">
        <v>100</v>
      </c>
    </row>
    <row r="409" spans="1:1">
      <c r="A409" s="2">
        <v>0.04375</v>
      </c>
    </row>
    <row r="410" spans="1:1">
      <c r="A410">
        <v>60</v>
      </c>
    </row>
    <row r="411" spans="1:1">
      <c r="A411" s="2">
        <v>0.0854166666666667</v>
      </c>
    </row>
    <row r="412" spans="1:1">
      <c r="A412">
        <v>60</v>
      </c>
    </row>
    <row r="413" spans="1:1">
      <c r="A413" s="2">
        <v>0.00277777777777778</v>
      </c>
    </row>
    <row r="414" spans="1:1">
      <c r="A414">
        <v>300</v>
      </c>
    </row>
    <row r="415" spans="1:1">
      <c r="A415" s="2">
        <v>0.0444444444444444</v>
      </c>
    </row>
    <row r="416" spans="1:1">
      <c r="A416">
        <v>200</v>
      </c>
    </row>
    <row r="417" spans="1:1">
      <c r="A417" s="2">
        <v>0.0861111111111111</v>
      </c>
    </row>
    <row r="418" spans="1:1">
      <c r="A418">
        <v>200</v>
      </c>
    </row>
    <row r="419" spans="1:1">
      <c r="A419" s="2">
        <v>0.00347222222222222</v>
      </c>
    </row>
    <row r="420" spans="1:1">
      <c r="A420">
        <v>800</v>
      </c>
    </row>
    <row r="421" spans="1:1">
      <c r="A421" s="2">
        <v>0.0451388888888889</v>
      </c>
    </row>
    <row r="422" spans="1:1">
      <c r="A422">
        <v>500</v>
      </c>
    </row>
    <row r="423" spans="1:1">
      <c r="A423" s="2">
        <v>0.0868055555555556</v>
      </c>
    </row>
    <row r="424" spans="1:1">
      <c r="A424">
        <v>500</v>
      </c>
    </row>
    <row r="425" spans="1:1">
      <c r="A425" t="s">
        <v>84</v>
      </c>
    </row>
    <row r="426" spans="1:1">
      <c r="A426">
        <v>200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  <woSheetProps sheetStid="3" interlineOnOff="0" interlineColor="0" isDbSheet="0" isDashBoardSheet="0">
      <cellprotection/>
      <appEtDbRelations/>
    </woSheetProps>
    <woSheetProps sheetStid="5" interlineOnOff="0" interlineColor="0" isDbSheet="0" isDashBoardSheet="0">
      <cellprotection/>
      <appEtDbRelations/>
    </woSheetProps>
    <woSheetProps sheetStid="7" interlineOnOff="0" interlineColor="0" isDbSheet="0" isDashBoardSheet="0">
      <cellprotection/>
      <appEtDbRelations/>
    </woSheetProps>
    <woSheetProps sheetStid="9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5"/>
  <pixelatorList sheetStid="7"/>
  <pixelatorList sheetStid="9"/>
  <pixelatorList sheetStid="10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WWO_wpscloud_20221117175004-5b15039880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手动</vt:lpstr>
      <vt:lpstr>手动2</vt:lpstr>
      <vt:lpstr>手动3</vt:lpstr>
      <vt:lpstr>手动4</vt:lpstr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WWJ.Pretty Cool</dc:creator>
  <cp:lastModifiedBy>WWJ.Pretty Cool</cp:lastModifiedBy>
  <dcterms:created xsi:type="dcterms:W3CDTF">2022-11-23T07:24:00Z</dcterms:created>
  <dcterms:modified xsi:type="dcterms:W3CDTF">2022-11-24T01:27:00Z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