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43476\Desktop\3\CRNN\crnn\saved_cv\"/>
    </mc:Choice>
  </mc:AlternateContent>
  <xr:revisionPtr revIDLastSave="0" documentId="13_ncr:1_{1BF1EBC8-9839-46C0-BDBF-21C593AD8E09}" xr6:coauthVersionLast="45" xr6:coauthVersionMax="45" xr10:uidLastSave="{00000000-0000-0000-0000-000000000000}"/>
  <bookViews>
    <workbookView xWindow="1392" yWindow="1392" windowWidth="10476" windowHeight="10944" xr2:uid="{00000000-000D-0000-FFFF-FFFF00000000}"/>
  </bookViews>
  <sheets>
    <sheet name="Sheet1" sheetId="1" r:id="rId1"/>
  </sheets>
  <definedNames>
    <definedName name="_xlchart.v1.0" hidden="1">Sheet1!$AA$3:$AA$17</definedName>
    <definedName name="_xlchart.v1.1" hidden="1">Sheet1!$K$3:$K$17</definedName>
    <definedName name="_xlchart.v1.2" hidden="1">Sheet1!$K$3:$K$17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39" i="1" l="1"/>
  <c r="K139" i="1"/>
  <c r="J139" i="1"/>
  <c r="K138" i="1"/>
  <c r="J138" i="1"/>
  <c r="E138" i="1"/>
  <c r="D138" i="1"/>
  <c r="L138" i="1"/>
  <c r="F138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23" i="1"/>
  <c r="AA10" i="1" l="1"/>
  <c r="AA18" i="1"/>
  <c r="AC6" i="1"/>
  <c r="AA6" i="1"/>
  <c r="Z6" i="1"/>
  <c r="Y6" i="1"/>
  <c r="Y19" i="1" s="1"/>
  <c r="I18" i="1"/>
  <c r="I19" i="1"/>
  <c r="AC13" i="1"/>
  <c r="AA13" i="1"/>
  <c r="Z13" i="1"/>
  <c r="Y13" i="1"/>
  <c r="Y17" i="1"/>
  <c r="AC17" i="1"/>
  <c r="Z17" i="1"/>
  <c r="AA17" i="1"/>
  <c r="Y16" i="1"/>
  <c r="AC16" i="1"/>
  <c r="Z16" i="1"/>
  <c r="AA16" i="1"/>
  <c r="Y15" i="1"/>
  <c r="AC15" i="1"/>
  <c r="Z15" i="1"/>
  <c r="AA15" i="1"/>
  <c r="R19" i="1"/>
  <c r="R18" i="1"/>
  <c r="AC14" i="1"/>
  <c r="AA14" i="1"/>
  <c r="Z14" i="1"/>
  <c r="Y14" i="1"/>
  <c r="Y12" i="1"/>
  <c r="AC12" i="1"/>
  <c r="Z12" i="1"/>
  <c r="AA12" i="1"/>
  <c r="AC11" i="1"/>
  <c r="AA11" i="1"/>
  <c r="Z11" i="1"/>
  <c r="Y11" i="1"/>
  <c r="Z10" i="1"/>
  <c r="AC10" i="1"/>
  <c r="Y10" i="1"/>
  <c r="Y9" i="1"/>
  <c r="AC9" i="1"/>
  <c r="Z9" i="1"/>
  <c r="AA9" i="1"/>
  <c r="Z7" i="1"/>
  <c r="Y7" i="1"/>
  <c r="AC7" i="1"/>
  <c r="AA7" i="1"/>
  <c r="AC5" i="1"/>
  <c r="AA5" i="1"/>
  <c r="Z5" i="1"/>
  <c r="Y5" i="1"/>
  <c r="Y4" i="1"/>
  <c r="Y3" i="1"/>
  <c r="AC8" i="1"/>
  <c r="AC3" i="1"/>
  <c r="AA8" i="1"/>
  <c r="AA3" i="1"/>
  <c r="Z8" i="1"/>
  <c r="Z3" i="1"/>
  <c r="Y8" i="1"/>
  <c r="AC4" i="1"/>
  <c r="AA4" i="1"/>
  <c r="Z4" i="1"/>
  <c r="Y18" i="1" l="1"/>
  <c r="AA19" i="1"/>
  <c r="AB19" i="1" s="1"/>
  <c r="AB18" i="1"/>
  <c r="AC19" i="1"/>
  <c r="Z19" i="1"/>
  <c r="S19" i="1"/>
  <c r="T19" i="1" s="1"/>
  <c r="AC18" i="1"/>
  <c r="Z18" i="1"/>
  <c r="S18" i="1"/>
  <c r="J19" i="1"/>
  <c r="K19" i="1"/>
  <c r="L19" i="1"/>
  <c r="J18" i="1"/>
  <c r="K18" i="1"/>
  <c r="L18" i="1"/>
  <c r="D19" i="1"/>
  <c r="D18" i="1"/>
  <c r="S21" i="1" l="1"/>
  <c r="T18" i="1"/>
  <c r="S20" i="1"/>
  <c r="V39" i="1"/>
  <c r="V38" i="1"/>
  <c r="T39" i="1"/>
  <c r="T38" i="1"/>
  <c r="T66" i="1"/>
  <c r="T65" i="1"/>
  <c r="E66" i="1"/>
  <c r="E65" i="1"/>
  <c r="T40" i="1" l="1"/>
  <c r="T41" i="1"/>
  <c r="F93" i="1"/>
  <c r="E93" i="1"/>
  <c r="D93" i="1"/>
  <c r="D92" i="1"/>
  <c r="E92" i="1"/>
  <c r="F92" i="1"/>
  <c r="D20" i="1" l="1"/>
  <c r="D21" i="1"/>
  <c r="V34" i="1"/>
  <c r="W34" i="1" s="1"/>
  <c r="V35" i="1"/>
  <c r="W35" i="1" s="1"/>
  <c r="W31" i="1"/>
  <c r="V31" i="1"/>
  <c r="R36" i="1"/>
  <c r="R34" i="1"/>
  <c r="R37" i="1"/>
  <c r="T37" i="1"/>
  <c r="T36" i="1"/>
  <c r="T34" i="1"/>
  <c r="U34" i="1"/>
  <c r="U35" i="1"/>
  <c r="T35" i="1"/>
  <c r="S35" i="1"/>
  <c r="S31" i="1"/>
  <c r="S30" i="1"/>
  <c r="S34" i="1"/>
  <c r="V30" i="1"/>
  <c r="W30" i="1"/>
  <c r="T32" i="1"/>
  <c r="T33" i="1"/>
  <c r="U30" i="1"/>
  <c r="R32" i="1"/>
  <c r="R31" i="1"/>
  <c r="R35" i="1"/>
  <c r="R30" i="1"/>
  <c r="R33" i="1"/>
  <c r="T30" i="1"/>
  <c r="T31" i="1"/>
  <c r="U31" i="1"/>
  <c r="C19" i="1"/>
  <c r="C18" i="1"/>
</calcChain>
</file>

<file path=xl/sharedStrings.xml><?xml version="1.0" encoding="utf-8"?>
<sst xmlns="http://schemas.openxmlformats.org/spreadsheetml/2006/main" count="187" uniqueCount="76">
  <si>
    <t>0928_231804</t>
    <phoneticPr fontId="1" type="noConversion"/>
  </si>
  <si>
    <t>训练批次</t>
    <phoneticPr fontId="1" type="noConversion"/>
  </si>
  <si>
    <t>0929_102705</t>
    <phoneticPr fontId="1" type="noConversion"/>
  </si>
  <si>
    <t>0929_115439</t>
  </si>
  <si>
    <t>0929_195247</t>
  </si>
  <si>
    <t>0929_213210</t>
  </si>
  <si>
    <t>训练编号</t>
    <phoneticPr fontId="1" type="noConversion"/>
  </si>
  <si>
    <t>正确预测的confidence均值</t>
    <phoneticPr fontId="1" type="noConversion"/>
  </si>
  <si>
    <t>epoch数</t>
    <phoneticPr fontId="1" type="noConversion"/>
  </si>
  <si>
    <t>正确预测的confidence标准差</t>
    <phoneticPr fontId="1" type="noConversion"/>
  </si>
  <si>
    <t>1006_120813</t>
  </si>
  <si>
    <t>1006_123905</t>
  </si>
  <si>
    <t>0930_231140</t>
    <phoneticPr fontId="1" type="noConversion"/>
  </si>
  <si>
    <t>1001_213933</t>
    <phoneticPr fontId="1" type="noConversion"/>
  </si>
  <si>
    <t>1001_233315</t>
    <phoneticPr fontId="1" type="noConversion"/>
  </si>
  <si>
    <t>1003_221332</t>
    <phoneticPr fontId="1" type="noConversion"/>
  </si>
  <si>
    <t>平均μ</t>
    <phoneticPr fontId="1" type="noConversion"/>
  </si>
  <si>
    <t>标准差σ</t>
    <phoneticPr fontId="1" type="noConversion"/>
  </si>
  <si>
    <t>μ-σ</t>
    <phoneticPr fontId="1" type="noConversion"/>
  </si>
  <si>
    <t>1007_101100</t>
    <phoneticPr fontId="1" type="noConversion"/>
  </si>
  <si>
    <t>1007_104640</t>
  </si>
  <si>
    <t>1007_113848</t>
  </si>
  <si>
    <t>1008_000929</t>
    <phoneticPr fontId="1" type="noConversion"/>
  </si>
  <si>
    <t>1008_105917</t>
    <phoneticPr fontId="1" type="noConversion"/>
  </si>
  <si>
    <t>1007_133408</t>
    <phoneticPr fontId="1" type="noConversion"/>
  </si>
  <si>
    <t>μ+σ</t>
    <phoneticPr fontId="1" type="noConversion"/>
  </si>
  <si>
    <t>剔除红色数据</t>
    <phoneticPr fontId="1" type="noConversion"/>
  </si>
  <si>
    <t>原始数据</t>
    <phoneticPr fontId="1" type="noConversion"/>
  </si>
  <si>
    <t>(on fold 1-10)</t>
    <phoneticPr fontId="1" type="noConversion"/>
  </si>
  <si>
    <t>TP</t>
    <phoneticPr fontId="1" type="noConversion"/>
  </si>
  <si>
    <t>FN</t>
    <phoneticPr fontId="1" type="noConversion"/>
  </si>
  <si>
    <t>FP</t>
    <phoneticPr fontId="1" type="noConversion"/>
  </si>
  <si>
    <t>TN</t>
    <phoneticPr fontId="1" type="noConversion"/>
  </si>
  <si>
    <t>acc</t>
    <phoneticPr fontId="1" type="noConversion"/>
  </si>
  <si>
    <t>prec</t>
    <phoneticPr fontId="1" type="noConversion"/>
  </si>
  <si>
    <t>recall</t>
    <phoneticPr fontId="1" type="noConversion"/>
  </si>
  <si>
    <t>spec</t>
    <phoneticPr fontId="1" type="noConversion"/>
  </si>
  <si>
    <t>(on fold 1-10)</t>
  </si>
  <si>
    <t>0929_172356</t>
    <phoneticPr fontId="1" type="noConversion"/>
  </si>
  <si>
    <t>1007_230057</t>
    <phoneticPr fontId="1" type="noConversion"/>
  </si>
  <si>
    <t>优化到15组</t>
    <phoneticPr fontId="1" type="noConversion"/>
  </si>
  <si>
    <t>0929_191646</t>
    <phoneticPr fontId="1" type="noConversion"/>
  </si>
  <si>
    <t>0930_221235</t>
    <phoneticPr fontId="1" type="noConversion"/>
  </si>
  <si>
    <t>1001_205912</t>
    <phoneticPr fontId="1" type="noConversion"/>
  </si>
  <si>
    <t>1001_220054</t>
    <phoneticPr fontId="1" type="noConversion"/>
  </si>
  <si>
    <t>1001_224531</t>
    <phoneticPr fontId="1" type="noConversion"/>
  </si>
  <si>
    <t>1002_100754</t>
    <phoneticPr fontId="1" type="noConversion"/>
  </si>
  <si>
    <t>1002_105401</t>
    <phoneticPr fontId="1" type="noConversion"/>
  </si>
  <si>
    <t>1002_114727</t>
    <phoneticPr fontId="1" type="noConversion"/>
  </si>
  <si>
    <t>1002_131524</t>
    <phoneticPr fontId="1" type="noConversion"/>
  </si>
  <si>
    <t>1002_214602</t>
    <phoneticPr fontId="1" type="noConversion"/>
  </si>
  <si>
    <t>1002_222419</t>
    <phoneticPr fontId="1" type="noConversion"/>
  </si>
  <si>
    <t>1003_230108</t>
    <phoneticPr fontId="1" type="noConversion"/>
  </si>
  <si>
    <t>1003_233932</t>
    <phoneticPr fontId="1" type="noConversion"/>
  </si>
  <si>
    <t xml:space="preserve">  </t>
    <phoneticPr fontId="1" type="noConversion"/>
  </si>
  <si>
    <t>1005_155509</t>
    <phoneticPr fontId="1" type="noConversion"/>
  </si>
  <si>
    <t>1005_105353</t>
    <phoneticPr fontId="1" type="noConversion"/>
  </si>
  <si>
    <t>1005_121951</t>
    <phoneticPr fontId="1" type="noConversion"/>
  </si>
  <si>
    <t>1007_130522</t>
    <phoneticPr fontId="1" type="noConversion"/>
  </si>
  <si>
    <t>1005_125154</t>
    <phoneticPr fontId="1" type="noConversion"/>
  </si>
  <si>
    <t>1005_141353</t>
    <phoneticPr fontId="1" type="noConversion"/>
  </si>
  <si>
    <t>1005_220211</t>
    <phoneticPr fontId="1" type="noConversion"/>
  </si>
  <si>
    <t>(on augmented fold 1-10)</t>
    <phoneticPr fontId="1" type="noConversion"/>
  </si>
  <si>
    <t>1005_231614</t>
    <phoneticPr fontId="1" type="noConversion"/>
  </si>
  <si>
    <t>1007_120824</t>
    <phoneticPr fontId="1" type="noConversion"/>
  </si>
  <si>
    <t>1008_115131</t>
    <phoneticPr fontId="1" type="noConversion"/>
  </si>
  <si>
    <t>1008_123750</t>
    <phoneticPr fontId="1" type="noConversion"/>
  </si>
  <si>
    <t>1005_132955</t>
    <phoneticPr fontId="1" type="noConversion"/>
  </si>
  <si>
    <t>0929_112221</t>
    <phoneticPr fontId="1" type="noConversion"/>
  </si>
  <si>
    <t>0929_182754</t>
    <phoneticPr fontId="1" type="noConversion"/>
  </si>
  <si>
    <t>0929_221559</t>
    <phoneticPr fontId="1" type="noConversion"/>
  </si>
  <si>
    <t>accuracy</t>
    <phoneticPr fontId="1" type="noConversion"/>
  </si>
  <si>
    <t>precision</t>
    <phoneticPr fontId="1" type="noConversion"/>
  </si>
  <si>
    <t>F1</t>
    <phoneticPr fontId="1" type="noConversion"/>
  </si>
  <si>
    <t>Baseline</t>
    <phoneticPr fontId="1" type="noConversion"/>
  </si>
  <si>
    <t>Augmented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</si>
</sst>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_ "/>
    <numFmt numFmtId="177" formatCode="0.00_);[Red]\(0.00\)"/>
    <numFmt numFmtId="178" formatCode="0.0000_ "/>
    <numFmt numFmtId="179" formatCode="0.0000_);[Red]\(0.0000\)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.5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name val="等线"/>
      <family val="2"/>
      <scheme val="minor"/>
    </font>
    <font>
      <b/>
      <sz val="11"/>
      <color rgb="FFFF0000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trike/>
      <sz val="10.5"/>
      <color theme="1"/>
      <name val="等线"/>
      <family val="3"/>
      <charset val="134"/>
      <scheme val="minor"/>
    </font>
    <font>
      <b/>
      <sz val="11"/>
      <color theme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>
      <alignment vertical="center"/>
    </xf>
  </cellStyleXfs>
  <cellXfs count="4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1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 vertical="center"/>
    </xf>
    <xf numFmtId="10" fontId="4" fillId="0" borderId="0" xfId="0" applyNumberFormat="1" applyFont="1" applyAlignment="1">
      <alignment horizontal="center"/>
    </xf>
    <xf numFmtId="10" fontId="5" fillId="2" borderId="0" xfId="0" applyNumberFormat="1" applyFont="1" applyFill="1" applyAlignment="1">
      <alignment horizontal="center"/>
    </xf>
    <xf numFmtId="17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0" fontId="3" fillId="0" borderId="0" xfId="0" applyNumberFormat="1" applyFont="1" applyAlignment="1">
      <alignment horizontal="center"/>
    </xf>
    <xf numFmtId="0" fontId="0" fillId="0" borderId="0" xfId="0" applyAlignment="1">
      <alignment horizontal="center" vertical="center"/>
    </xf>
    <xf numFmtId="10" fontId="0" fillId="0" borderId="0" xfId="1" applyNumberFormat="1" applyFont="1" applyAlignment="1">
      <alignment horizontal="center"/>
    </xf>
    <xf numFmtId="0" fontId="3" fillId="0" borderId="0" xfId="0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10" fontId="4" fillId="0" borderId="0" xfId="0" applyNumberFormat="1" applyFont="1" applyAlignment="1">
      <alignment horizontal="center" vertical="center"/>
    </xf>
    <xf numFmtId="10" fontId="0" fillId="3" borderId="0" xfId="0" applyNumberFormat="1" applyFill="1" applyAlignment="1">
      <alignment horizontal="center" vertical="center"/>
    </xf>
    <xf numFmtId="10" fontId="5" fillId="2" borderId="0" xfId="0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178" fontId="0" fillId="3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/>
    </xf>
    <xf numFmtId="178" fontId="7" fillId="3" borderId="0" xfId="0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10" fontId="0" fillId="3" borderId="0" xfId="0" applyNumberFormat="1" applyFill="1" applyAlignment="1">
      <alignment horizontal="center"/>
    </xf>
    <xf numFmtId="10" fontId="7" fillId="0" borderId="0" xfId="0" applyNumberFormat="1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10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/>
    </xf>
    <xf numFmtId="10" fontId="9" fillId="2" borderId="0" xfId="0" applyNumberFormat="1" applyFont="1" applyFill="1" applyAlignment="1">
      <alignment horizontal="center"/>
    </xf>
    <xf numFmtId="10" fontId="4" fillId="0" borderId="0" xfId="0" applyNumberFormat="1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</cellXfs>
  <cellStyles count="2">
    <cellStyle name="百分比" xfId="1" builtinId="5"/>
    <cellStyle name="常规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epoch</a:t>
            </a:r>
            <a:r>
              <a:rPr lang="zh-CN" altLang="en-US"/>
              <a:t>数</a:t>
            </a:r>
            <a:r>
              <a:rPr lang="zh-CN" altLang="en-US" baseline="0"/>
              <a:t> </a:t>
            </a:r>
            <a:r>
              <a:rPr lang="en-US" altLang="zh-CN" baseline="0"/>
              <a:t>accuracy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1-401C-9BD9-5D7E765F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605440"/>
        <c:axId val="1143583328"/>
      </c:lineChart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epoch数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Sheet1!$C$3:$C$12</c:f>
              <c:numCache>
                <c:formatCode>General</c:formatCode>
                <c:ptCount val="10"/>
                <c:pt idx="0">
                  <c:v>16</c:v>
                </c:pt>
                <c:pt idx="1">
                  <c:v>15</c:v>
                </c:pt>
                <c:pt idx="2">
                  <c:v>23</c:v>
                </c:pt>
                <c:pt idx="3">
                  <c:v>20</c:v>
                </c:pt>
                <c:pt idx="4">
                  <c:v>25</c:v>
                </c:pt>
                <c:pt idx="5">
                  <c:v>26</c:v>
                </c:pt>
                <c:pt idx="6">
                  <c:v>22</c:v>
                </c:pt>
                <c:pt idx="7">
                  <c:v>30</c:v>
                </c:pt>
                <c:pt idx="8">
                  <c:v>20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1-401C-9BD9-5D7E765F65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2633312"/>
        <c:axId val="1381243600"/>
      </c:lineChart>
      <c:catAx>
        <c:axId val="1381605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43583328"/>
        <c:crosses val="autoZero"/>
        <c:auto val="1"/>
        <c:lblAlgn val="ctr"/>
        <c:lblOffset val="100"/>
        <c:noMultiLvlLbl val="0"/>
      </c:catAx>
      <c:valAx>
        <c:axId val="114358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1605440"/>
        <c:crosses val="autoZero"/>
        <c:crossBetween val="between"/>
      </c:valAx>
      <c:valAx>
        <c:axId val="138124360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42633312"/>
        <c:crosses val="max"/>
        <c:crossBetween val="between"/>
      </c:valAx>
      <c:catAx>
        <c:axId val="1542633312"/>
        <c:scaling>
          <c:orientation val="minMax"/>
        </c:scaling>
        <c:delete val="1"/>
        <c:axPos val="b"/>
        <c:majorTickMark val="out"/>
        <c:minorTickMark val="none"/>
        <c:tickLblPos val="nextTo"/>
        <c:crossAx val="13812436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正确预测的</a:t>
            </a:r>
            <a:r>
              <a:rPr lang="en-US" altLang="zh-CN"/>
              <a:t>confidence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正确预测的confidence均值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Sheet1!$D$3:$D$12</c:f>
              <c:numCache>
                <c:formatCode>0.00%</c:formatCode>
                <c:ptCount val="10"/>
                <c:pt idx="0">
                  <c:v>0.32090000000000002</c:v>
                </c:pt>
                <c:pt idx="1">
                  <c:v>0.45776649800000002</c:v>
                </c:pt>
                <c:pt idx="2">
                  <c:v>0.40687837500000001</c:v>
                </c:pt>
                <c:pt idx="3">
                  <c:v>0.54730000000000001</c:v>
                </c:pt>
                <c:pt idx="4">
                  <c:v>0.4864</c:v>
                </c:pt>
                <c:pt idx="5">
                  <c:v>0.487869204</c:v>
                </c:pt>
                <c:pt idx="6">
                  <c:v>0.59430000000000005</c:v>
                </c:pt>
                <c:pt idx="7">
                  <c:v>0.61509999999999998</c:v>
                </c:pt>
                <c:pt idx="8">
                  <c:v>0.63580000000000003</c:v>
                </c:pt>
                <c:pt idx="9">
                  <c:v>0.67849999999999999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7C-4107-B613-95911C6A056C}"/>
            </c:ext>
          </c:extLst>
        </c:ser>
        <c:ser>
          <c:idx val="1"/>
          <c:order val="1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7C-4107-B613-95911C6A056C}"/>
            </c:ext>
          </c:extLst>
        </c:ser>
        <c:ser>
          <c:idx val="2"/>
          <c:order val="2"/>
          <c:tx>
            <c:strRef>
              <c:f>Sheet1!#REF!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F7C-4107-B613-95911C6A05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5097776"/>
        <c:axId val="1554978688"/>
      </c:lineChart>
      <c:catAx>
        <c:axId val="155509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4978688"/>
        <c:crosses val="autoZero"/>
        <c:auto val="1"/>
        <c:lblAlgn val="ctr"/>
        <c:lblOffset val="100"/>
        <c:noMultiLvlLbl val="0"/>
      </c:catAx>
      <c:valAx>
        <c:axId val="155497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5509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/>
    <cx:plotArea>
      <cx:plotAreaRegion>
        <cx:series layoutId="clusteredColumn" uniqueId="{3A37089E-E528-4261-A701-69F20A7A3991}">
          <cx:dataId val="0"/>
          <cx:layoutPr>
            <cx:binning intervalClosed="r">
              <cx:binCount val="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923FB9F7-F3FB-470F-B83F-6DD0ED3885A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374596</xdr:colOff>
      <xdr:row>69</xdr:row>
      <xdr:rowOff>127171</xdr:rowOff>
    </xdr:from>
    <xdr:to>
      <xdr:col>35</xdr:col>
      <xdr:colOff>503047</xdr:colOff>
      <xdr:row>84</xdr:row>
      <xdr:rowOff>101813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F5F8459D-577E-4D00-B6D5-43D0F38CC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394126</xdr:colOff>
      <xdr:row>84</xdr:row>
      <xdr:rowOff>121063</xdr:rowOff>
    </xdr:from>
    <xdr:to>
      <xdr:col>35</xdr:col>
      <xdr:colOff>494980</xdr:colOff>
      <xdr:row>99</xdr:row>
      <xdr:rowOff>42263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6B00F95D-8F32-40EA-A126-6C03269506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252413</xdr:colOff>
      <xdr:row>21</xdr:row>
      <xdr:rowOff>52388</xdr:rowOff>
    </xdr:from>
    <xdr:to>
      <xdr:col>10</xdr:col>
      <xdr:colOff>204788</xdr:colOff>
      <xdr:row>37</xdr:row>
      <xdr:rowOff>52388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图表 1">
              <a:extLst>
                <a:ext uri="{FF2B5EF4-FFF2-40B4-BE49-F238E27FC236}">
                  <a16:creationId xmlns:a16="http://schemas.microsoft.com/office/drawing/2014/main" id="{A70FE2FF-0F61-4D1B-86F1-78004AA8F3C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05088" y="3652838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  <xdr:twoCellAnchor>
    <xdr:from>
      <xdr:col>12</xdr:col>
      <xdr:colOff>109538</xdr:colOff>
      <xdr:row>21</xdr:row>
      <xdr:rowOff>23813</xdr:rowOff>
    </xdr:from>
    <xdr:to>
      <xdr:col>18</xdr:col>
      <xdr:colOff>1633538</xdr:colOff>
      <xdr:row>37</xdr:row>
      <xdr:rowOff>23813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图表 3">
              <a:extLst>
                <a:ext uri="{FF2B5EF4-FFF2-40B4-BE49-F238E27FC236}">
                  <a16:creationId xmlns:a16="http://schemas.microsoft.com/office/drawing/2014/main" id="{5CE3CDEE-9FB8-496D-A22A-33181A5E209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339138" y="3624263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139"/>
  <sheetViews>
    <sheetView tabSelected="1" topLeftCell="A116" zoomScale="85" zoomScaleNormal="85" workbookViewId="0">
      <selection activeCell="L139" sqref="L139"/>
    </sheetView>
  </sheetViews>
  <sheetFormatPr defaultRowHeight="13.8" x14ac:dyDescent="0.25"/>
  <cols>
    <col min="1" max="1" width="14.109375" style="1" bestFit="1" customWidth="1"/>
    <col min="2" max="2" width="13" style="1" bestFit="1" customWidth="1"/>
    <col min="3" max="3" width="10" style="1" bestFit="1" customWidth="1"/>
    <col min="4" max="4" width="13" style="1" customWidth="1"/>
    <col min="5" max="5" width="11.88671875" style="1" customWidth="1"/>
    <col min="6" max="6" width="11.77734375" style="1" customWidth="1"/>
    <col min="7" max="8" width="13" style="12" bestFit="1" customWidth="1"/>
    <col min="9" max="9" width="8.44140625" style="12" bestFit="1" customWidth="1"/>
    <col min="10" max="10" width="8.33203125" style="12" bestFit="1" customWidth="1"/>
    <col min="11" max="12" width="9.21875" style="12" bestFit="1" customWidth="1"/>
    <col min="13" max="13" width="3.44140625" style="12" customWidth="1"/>
    <col min="14" max="14" width="3.21875" style="12" customWidth="1"/>
    <col min="15" max="15" width="3" style="12" customWidth="1"/>
    <col min="16" max="16" width="14.5546875" style="1" bestFit="1" customWidth="1"/>
    <col min="17" max="17" width="10.109375" style="1" bestFit="1" customWidth="1"/>
    <col min="18" max="18" width="10" style="1" bestFit="1" customWidth="1"/>
    <col min="19" max="19" width="28.5546875" style="1" bestFit="1" customWidth="1"/>
    <col min="20" max="20" width="7.6640625" style="1" customWidth="1"/>
    <col min="21" max="21" width="7.88671875" style="22" customWidth="1"/>
    <col min="22" max="22" width="4.5546875" style="22" customWidth="1"/>
    <col min="23" max="23" width="6" style="22" customWidth="1"/>
    <col min="24" max="24" width="10.33203125" style="22" customWidth="1"/>
    <col min="25" max="27" width="8.5546875" style="1" bestFit="1" customWidth="1"/>
    <col min="28" max="28" width="7.88671875" style="1" bestFit="1" customWidth="1"/>
    <col min="29" max="29" width="8.5546875" style="1" bestFit="1" customWidth="1"/>
    <col min="30" max="31" width="8.5546875" bestFit="1" customWidth="1"/>
    <col min="32" max="33" width="8.5546875" customWidth="1"/>
  </cols>
  <sheetData>
    <row r="1" spans="1:49" x14ac:dyDescent="0.25">
      <c r="D1" s="1" t="s">
        <v>28</v>
      </c>
      <c r="E1" s="45" t="s">
        <v>37</v>
      </c>
      <c r="F1" s="45"/>
      <c r="G1" s="45"/>
      <c r="H1" s="45"/>
      <c r="I1" s="45"/>
      <c r="J1" s="45"/>
      <c r="K1" s="45"/>
      <c r="L1" s="45"/>
      <c r="S1" s="1" t="s">
        <v>28</v>
      </c>
      <c r="U1" s="45" t="s">
        <v>62</v>
      </c>
      <c r="V1" s="45"/>
      <c r="W1" s="45"/>
      <c r="X1" s="45"/>
      <c r="Y1" s="45"/>
      <c r="Z1" s="45"/>
      <c r="AA1" s="45"/>
      <c r="AB1" s="45"/>
      <c r="AC1" s="45"/>
    </row>
    <row r="2" spans="1:49" s="5" customFormat="1" x14ac:dyDescent="0.25">
      <c r="A2" s="4" t="s">
        <v>6</v>
      </c>
      <c r="B2" s="4" t="s">
        <v>1</v>
      </c>
      <c r="C2" s="4" t="s">
        <v>8</v>
      </c>
      <c r="D2" s="4" t="s">
        <v>7</v>
      </c>
      <c r="E2" s="14" t="s">
        <v>29</v>
      </c>
      <c r="F2" s="14" t="s">
        <v>30</v>
      </c>
      <c r="G2" s="14" t="s">
        <v>31</v>
      </c>
      <c r="H2" s="14" t="s">
        <v>32</v>
      </c>
      <c r="I2" s="14" t="s">
        <v>33</v>
      </c>
      <c r="J2" s="14" t="s">
        <v>34</v>
      </c>
      <c r="K2" s="14" t="s">
        <v>35</v>
      </c>
      <c r="L2" s="14" t="s">
        <v>36</v>
      </c>
      <c r="O2" s="14"/>
      <c r="P2" s="4" t="s">
        <v>6</v>
      </c>
      <c r="Q2" s="4" t="s">
        <v>1</v>
      </c>
      <c r="R2" s="4" t="s">
        <v>8</v>
      </c>
      <c r="S2" s="4" t="s">
        <v>7</v>
      </c>
      <c r="T2" s="4"/>
      <c r="U2" s="14" t="s">
        <v>29</v>
      </c>
      <c r="V2" s="14" t="s">
        <v>30</v>
      </c>
      <c r="W2" s="14" t="s">
        <v>31</v>
      </c>
      <c r="X2" s="14" t="s">
        <v>32</v>
      </c>
      <c r="Y2" s="14" t="s">
        <v>33</v>
      </c>
      <c r="Z2" s="14" t="s">
        <v>34</v>
      </c>
      <c r="AA2" s="14" t="s">
        <v>35</v>
      </c>
      <c r="AB2" s="4"/>
      <c r="AC2" s="14" t="s">
        <v>36</v>
      </c>
    </row>
    <row r="3" spans="1:49" x14ac:dyDescent="0.25">
      <c r="A3" s="35" t="s">
        <v>13</v>
      </c>
      <c r="B3" s="36">
        <v>14</v>
      </c>
      <c r="C3" s="36">
        <v>16</v>
      </c>
      <c r="D3" s="37">
        <v>0.32090000000000002</v>
      </c>
      <c r="E3" s="38">
        <v>118</v>
      </c>
      <c r="F3" s="38">
        <v>73</v>
      </c>
      <c r="G3" s="38">
        <v>3</v>
      </c>
      <c r="H3" s="38">
        <v>7635</v>
      </c>
      <c r="I3" s="42">
        <v>0.99029999999999996</v>
      </c>
      <c r="J3" s="42">
        <v>0.97519999999999996</v>
      </c>
      <c r="K3" s="42">
        <v>0.61780000000000002</v>
      </c>
      <c r="L3" s="42">
        <v>0.99960000000000004</v>
      </c>
      <c r="P3" s="6" t="s">
        <v>56</v>
      </c>
      <c r="Q3" s="1">
        <v>1</v>
      </c>
      <c r="R3" s="10">
        <v>35</v>
      </c>
      <c r="S3" s="7">
        <v>0.69379999999999997</v>
      </c>
      <c r="U3" s="22">
        <v>486</v>
      </c>
      <c r="V3" s="22">
        <v>5</v>
      </c>
      <c r="W3" s="22">
        <v>82</v>
      </c>
      <c r="X3" s="22">
        <v>7277</v>
      </c>
      <c r="Y3" s="40">
        <f>(U3+X3)/(U3+V3+W3+X3)</f>
        <v>0.98891719745222928</v>
      </c>
      <c r="Z3" s="40">
        <f>U3/(U3+W3)</f>
        <v>0.85563380281690138</v>
      </c>
      <c r="AA3" s="40">
        <f>U3/(U3+V3)</f>
        <v>0.98981670061099791</v>
      </c>
      <c r="AC3" s="39">
        <f t="shared" ref="AC3:AC17" si="0">X3/(W3+X3)</f>
        <v>0.98885718168229375</v>
      </c>
    </row>
    <row r="4" spans="1:49" x14ac:dyDescent="0.25">
      <c r="A4" s="35" t="s">
        <v>68</v>
      </c>
      <c r="B4" s="36">
        <v>3</v>
      </c>
      <c r="C4" s="36">
        <v>15</v>
      </c>
      <c r="D4" s="37">
        <v>0.45776649800000002</v>
      </c>
      <c r="E4" s="38">
        <v>154</v>
      </c>
      <c r="F4" s="38">
        <v>37</v>
      </c>
      <c r="G4" s="38">
        <v>7</v>
      </c>
      <c r="H4" s="38">
        <v>7631</v>
      </c>
      <c r="I4" s="42">
        <v>0.99439999999999995</v>
      </c>
      <c r="J4" s="42">
        <v>0.95650000000000002</v>
      </c>
      <c r="K4" s="42">
        <v>0.80630000000000002</v>
      </c>
      <c r="L4" s="42">
        <v>0.99909999999999999</v>
      </c>
      <c r="P4" s="6" t="s">
        <v>57</v>
      </c>
      <c r="Q4" s="1">
        <v>2</v>
      </c>
      <c r="R4" s="10">
        <v>22</v>
      </c>
      <c r="S4" s="7">
        <v>0.6734</v>
      </c>
      <c r="U4" s="22">
        <v>180</v>
      </c>
      <c r="V4" s="22">
        <v>9</v>
      </c>
      <c r="W4" s="22">
        <v>46</v>
      </c>
      <c r="X4" s="22">
        <v>6894</v>
      </c>
      <c r="Y4" s="40">
        <f>(U4+X4)/(U4+V4+W4+X4)</f>
        <v>0.9922850329639501</v>
      </c>
      <c r="Z4" s="40">
        <f>U4/(U4+W4)</f>
        <v>0.79646017699115046</v>
      </c>
      <c r="AA4" s="40">
        <f>U4/(U4+V4)</f>
        <v>0.95238095238095233</v>
      </c>
      <c r="AC4" s="39">
        <f t="shared" si="0"/>
        <v>0.99337175792507204</v>
      </c>
    </row>
    <row r="5" spans="1:49" x14ac:dyDescent="0.25">
      <c r="A5" s="35" t="s">
        <v>0</v>
      </c>
      <c r="B5" s="36">
        <v>1</v>
      </c>
      <c r="C5" s="36">
        <v>23</v>
      </c>
      <c r="D5" s="37">
        <v>0.40687837500000001</v>
      </c>
      <c r="E5" s="38">
        <v>158</v>
      </c>
      <c r="F5" s="38">
        <v>33</v>
      </c>
      <c r="G5" s="38">
        <v>2</v>
      </c>
      <c r="H5" s="38">
        <v>7636</v>
      </c>
      <c r="I5" s="42">
        <v>0.99550000000000005</v>
      </c>
      <c r="J5" s="42">
        <v>0.98750000000000004</v>
      </c>
      <c r="K5" s="42">
        <v>0.82720000000000005</v>
      </c>
      <c r="L5" s="42">
        <v>0.99970000000000003</v>
      </c>
      <c r="P5" s="6" t="s">
        <v>59</v>
      </c>
      <c r="Q5" s="1">
        <v>3</v>
      </c>
      <c r="R5" s="10">
        <v>30</v>
      </c>
      <c r="S5" s="7">
        <v>0.76559999999999995</v>
      </c>
      <c r="U5" s="22">
        <v>186</v>
      </c>
      <c r="V5" s="22">
        <v>3</v>
      </c>
      <c r="W5" s="22">
        <v>62</v>
      </c>
      <c r="X5" s="22">
        <v>6878</v>
      </c>
      <c r="Y5" s="40">
        <f>(U5+X5)/(U5+V5+W5+X5)</f>
        <v>0.99088231168466823</v>
      </c>
      <c r="Z5" s="40">
        <f>U5/(U5+W5)</f>
        <v>0.75</v>
      </c>
      <c r="AA5" s="40">
        <f>U5/(U5+V5)</f>
        <v>0.98412698412698407</v>
      </c>
      <c r="AC5" s="39">
        <f t="shared" si="0"/>
        <v>0.99106628242074923</v>
      </c>
      <c r="AP5" s="24">
        <v>16</v>
      </c>
      <c r="AQ5" s="24">
        <v>0</v>
      </c>
      <c r="AR5" s="24">
        <v>9</v>
      </c>
      <c r="AS5" s="24">
        <v>525</v>
      </c>
      <c r="AT5" s="24">
        <v>0.98360000000000003</v>
      </c>
      <c r="AU5" s="29">
        <v>0.64</v>
      </c>
      <c r="AV5" s="24">
        <v>1</v>
      </c>
      <c r="AW5" s="24">
        <v>0.98309999999999997</v>
      </c>
    </row>
    <row r="6" spans="1:49" x14ac:dyDescent="0.25">
      <c r="A6" s="35" t="s">
        <v>52</v>
      </c>
      <c r="B6" s="36">
        <v>25</v>
      </c>
      <c r="C6" s="36">
        <v>20</v>
      </c>
      <c r="D6" s="37">
        <v>0.54730000000000001</v>
      </c>
      <c r="E6" s="38">
        <v>169</v>
      </c>
      <c r="F6" s="38">
        <v>22</v>
      </c>
      <c r="G6" s="38">
        <v>12</v>
      </c>
      <c r="H6" s="38">
        <v>7626</v>
      </c>
      <c r="I6" s="43">
        <v>0.99570000000000003</v>
      </c>
      <c r="J6" s="42">
        <v>0.93369999999999997</v>
      </c>
      <c r="K6" s="42">
        <v>0.88480000000000003</v>
      </c>
      <c r="L6" s="43">
        <v>0.99839999999999995</v>
      </c>
      <c r="P6" s="6" t="s">
        <v>67</v>
      </c>
      <c r="Q6" s="1">
        <v>4</v>
      </c>
      <c r="R6" s="1">
        <v>30</v>
      </c>
      <c r="S6" s="1">
        <v>0.70550000000000002</v>
      </c>
      <c r="U6" s="22">
        <v>186</v>
      </c>
      <c r="V6" s="22">
        <v>3</v>
      </c>
      <c r="W6" s="22">
        <v>39</v>
      </c>
      <c r="X6" s="22">
        <v>6901</v>
      </c>
      <c r="Y6" s="40">
        <f>(U6+X6)/(U6+V6+W6+X6)</f>
        <v>0.99410857062701641</v>
      </c>
      <c r="Z6" s="40">
        <f>U6/(U6+W6)</f>
        <v>0.82666666666666666</v>
      </c>
      <c r="AA6" s="40">
        <f>U6/(U6+V6)</f>
        <v>0.98412698412698407</v>
      </c>
      <c r="AC6" s="39">
        <f t="shared" si="0"/>
        <v>0.99438040345821321</v>
      </c>
      <c r="AJ6" s="24">
        <v>530</v>
      </c>
      <c r="AK6" s="25">
        <v>0.99270000000000003</v>
      </c>
      <c r="AL6" s="27">
        <v>0.8</v>
      </c>
      <c r="AM6" s="25">
        <v>1</v>
      </c>
      <c r="AN6" s="25">
        <v>0.99250000000000005</v>
      </c>
      <c r="AP6" s="24">
        <v>16</v>
      </c>
      <c r="AQ6" s="24">
        <v>0</v>
      </c>
      <c r="AR6" s="24">
        <v>5</v>
      </c>
      <c r="AS6" s="24">
        <v>598</v>
      </c>
      <c r="AT6" s="25">
        <v>0.9919</v>
      </c>
      <c r="AU6" s="27">
        <v>0.76190000000000002</v>
      </c>
      <c r="AV6" s="25">
        <v>1</v>
      </c>
      <c r="AW6" s="25">
        <v>0.99170000000000003</v>
      </c>
    </row>
    <row r="7" spans="1:49" x14ac:dyDescent="0.25">
      <c r="A7" s="35" t="s">
        <v>50</v>
      </c>
      <c r="B7" s="36">
        <v>22</v>
      </c>
      <c r="C7" s="36">
        <v>25</v>
      </c>
      <c r="D7" s="37">
        <v>0.4864</v>
      </c>
      <c r="E7" s="38">
        <v>171</v>
      </c>
      <c r="F7" s="38">
        <v>20</v>
      </c>
      <c r="G7" s="38">
        <v>20</v>
      </c>
      <c r="H7" s="38">
        <v>7631</v>
      </c>
      <c r="I7" s="43">
        <v>0.99490000000000001</v>
      </c>
      <c r="J7" s="42">
        <v>0.9607</v>
      </c>
      <c r="K7" s="42">
        <v>0.89529999999999998</v>
      </c>
      <c r="L7" s="43">
        <v>0.99909999999999999</v>
      </c>
      <c r="O7" s="23"/>
      <c r="P7" s="6" t="s">
        <v>60</v>
      </c>
      <c r="Q7" s="1">
        <v>5</v>
      </c>
      <c r="R7" s="10">
        <v>21</v>
      </c>
      <c r="S7" s="7">
        <v>0.74239999999999995</v>
      </c>
      <c r="U7" s="22">
        <v>182</v>
      </c>
      <c r="V7" s="22">
        <v>7</v>
      </c>
      <c r="W7" s="22">
        <v>72</v>
      </c>
      <c r="X7" s="22">
        <v>6868</v>
      </c>
      <c r="Y7" s="39">
        <f t="shared" ref="Y7:Y17" si="1">(U7+X7)/(U7+V7+W7+X7)</f>
        <v>0.9889185018936737</v>
      </c>
      <c r="Z7" s="40">
        <f>U7/(U7+W7)</f>
        <v>0.71653543307086609</v>
      </c>
      <c r="AA7" s="39">
        <f t="shared" ref="AA7:AA17" si="2">U7/(U7+V7)</f>
        <v>0.96296296296296291</v>
      </c>
      <c r="AC7" s="39">
        <f t="shared" si="0"/>
        <v>0.98962536023054759</v>
      </c>
      <c r="AJ7" s="24">
        <v>531</v>
      </c>
      <c r="AK7" s="24">
        <v>0.99450000000000005</v>
      </c>
      <c r="AL7" s="29">
        <v>0.88239999999999996</v>
      </c>
      <c r="AM7" s="24">
        <v>0.9375</v>
      </c>
      <c r="AN7" s="24">
        <v>0.99629999999999996</v>
      </c>
    </row>
    <row r="8" spans="1:49" x14ac:dyDescent="0.25">
      <c r="A8" s="35" t="s">
        <v>69</v>
      </c>
      <c r="B8" s="36">
        <v>6</v>
      </c>
      <c r="C8" s="36">
        <v>26</v>
      </c>
      <c r="D8" s="37">
        <v>0.487869204</v>
      </c>
      <c r="E8" s="38">
        <v>173</v>
      </c>
      <c r="F8" s="38">
        <v>18</v>
      </c>
      <c r="G8" s="38">
        <v>9</v>
      </c>
      <c r="H8" s="38">
        <v>7696</v>
      </c>
      <c r="I8" s="42">
        <v>0.99660000000000004</v>
      </c>
      <c r="J8" s="42">
        <v>0.95050000000000001</v>
      </c>
      <c r="K8" s="42">
        <v>0.90580000000000005</v>
      </c>
      <c r="L8" s="42">
        <v>0.99880000000000002</v>
      </c>
      <c r="P8" s="6" t="s">
        <v>55</v>
      </c>
      <c r="Q8" s="1">
        <v>6</v>
      </c>
      <c r="R8" s="10">
        <v>45</v>
      </c>
      <c r="S8" s="7">
        <v>0.75970000000000004</v>
      </c>
      <c r="U8" s="22">
        <v>185</v>
      </c>
      <c r="V8" s="22">
        <v>4</v>
      </c>
      <c r="W8" s="22">
        <v>62</v>
      </c>
      <c r="X8" s="22">
        <v>6878</v>
      </c>
      <c r="Y8" s="40">
        <f t="shared" si="1"/>
        <v>0.99074203955674012</v>
      </c>
      <c r="Z8" s="40">
        <f t="shared" ref="Z8:Z17" si="3">U8/(U8+W8)</f>
        <v>0.74898785425101211</v>
      </c>
      <c r="AA8" s="40">
        <f t="shared" si="2"/>
        <v>0.97883597883597884</v>
      </c>
      <c r="AC8" s="39">
        <f t="shared" si="0"/>
        <v>0.99106628242074923</v>
      </c>
      <c r="AJ8" s="24">
        <v>531</v>
      </c>
      <c r="AK8" s="24">
        <v>0.99450000000000005</v>
      </c>
      <c r="AL8" s="29">
        <v>0.84209999999999996</v>
      </c>
      <c r="AM8" s="24">
        <v>1</v>
      </c>
      <c r="AN8" s="24">
        <v>0.99439999999999995</v>
      </c>
    </row>
    <row r="9" spans="1:49" x14ac:dyDescent="0.25">
      <c r="A9" s="35" t="s">
        <v>46</v>
      </c>
      <c r="B9" s="36">
        <v>18</v>
      </c>
      <c r="C9" s="36">
        <v>22</v>
      </c>
      <c r="D9" s="37">
        <v>0.59430000000000005</v>
      </c>
      <c r="E9" s="38">
        <v>173</v>
      </c>
      <c r="F9" s="38">
        <v>18</v>
      </c>
      <c r="G9" s="38">
        <v>19</v>
      </c>
      <c r="H9" s="38">
        <v>7619</v>
      </c>
      <c r="I9" s="42">
        <v>0.99529999999999996</v>
      </c>
      <c r="J9" s="42">
        <v>0.90100000000000002</v>
      </c>
      <c r="K9" s="42">
        <v>0.90580000000000005</v>
      </c>
      <c r="L9" s="42">
        <v>0.99750000000000005</v>
      </c>
      <c r="P9" s="6" t="s">
        <v>61</v>
      </c>
      <c r="Q9" s="1">
        <v>7</v>
      </c>
      <c r="R9" s="10">
        <v>36</v>
      </c>
      <c r="S9" s="7">
        <v>0.76729999999999998</v>
      </c>
      <c r="U9" s="22">
        <v>184</v>
      </c>
      <c r="V9" s="22">
        <v>5</v>
      </c>
      <c r="W9" s="22">
        <v>65</v>
      </c>
      <c r="X9" s="22">
        <v>6875</v>
      </c>
      <c r="Y9" s="23">
        <f t="shared" si="1"/>
        <v>0.99018095104502735</v>
      </c>
      <c r="Z9" s="23">
        <f t="shared" si="3"/>
        <v>0.73895582329317266</v>
      </c>
      <c r="AA9" s="23">
        <f t="shared" si="2"/>
        <v>0.97354497354497349</v>
      </c>
      <c r="AC9" s="23">
        <f t="shared" si="0"/>
        <v>0.99063400576368876</v>
      </c>
    </row>
    <row r="10" spans="1:49" x14ac:dyDescent="0.25">
      <c r="A10" s="35" t="s">
        <v>43</v>
      </c>
      <c r="B10" s="36">
        <v>13</v>
      </c>
      <c r="C10" s="36">
        <v>30</v>
      </c>
      <c r="D10" s="37">
        <v>0.61509999999999998</v>
      </c>
      <c r="E10" s="38">
        <v>180</v>
      </c>
      <c r="F10" s="38">
        <v>11</v>
      </c>
      <c r="G10" s="38">
        <v>11</v>
      </c>
      <c r="H10" s="38">
        <v>7628</v>
      </c>
      <c r="I10" s="42">
        <v>0.99719999999999998</v>
      </c>
      <c r="J10" s="42">
        <v>0.94240000000000002</v>
      </c>
      <c r="K10" s="42">
        <v>0.94240000000000002</v>
      </c>
      <c r="L10" s="42">
        <v>0.99860000000000004</v>
      </c>
      <c r="P10" s="6" t="s">
        <v>63</v>
      </c>
      <c r="Q10" s="1">
        <v>8</v>
      </c>
      <c r="R10" s="10">
        <v>38</v>
      </c>
      <c r="S10" s="7">
        <v>0.73609999999999998</v>
      </c>
      <c r="U10" s="22">
        <v>182</v>
      </c>
      <c r="V10" s="22">
        <v>7</v>
      </c>
      <c r="W10" s="22">
        <v>43</v>
      </c>
      <c r="X10" s="22">
        <v>6897</v>
      </c>
      <c r="Y10" s="23">
        <f t="shared" si="1"/>
        <v>0.99298639360359098</v>
      </c>
      <c r="Z10" s="23">
        <f t="shared" si="3"/>
        <v>0.80888888888888888</v>
      </c>
      <c r="AA10" s="23">
        <f t="shared" si="2"/>
        <v>0.96296296296296291</v>
      </c>
      <c r="AC10" s="23">
        <f t="shared" si="0"/>
        <v>0.99380403458213251</v>
      </c>
    </row>
    <row r="11" spans="1:49" x14ac:dyDescent="0.25">
      <c r="A11" s="35" t="s">
        <v>14</v>
      </c>
      <c r="B11" s="36">
        <v>17</v>
      </c>
      <c r="C11" s="36">
        <v>20</v>
      </c>
      <c r="D11" s="37">
        <v>0.63580000000000003</v>
      </c>
      <c r="E11" s="38">
        <v>182</v>
      </c>
      <c r="F11" s="38">
        <v>9</v>
      </c>
      <c r="G11" s="38">
        <v>20</v>
      </c>
      <c r="H11" s="38">
        <v>7618</v>
      </c>
      <c r="I11" s="42">
        <v>0.99629999999999996</v>
      </c>
      <c r="J11" s="42">
        <v>0.90100000000000002</v>
      </c>
      <c r="K11" s="42">
        <v>0.95289999999999997</v>
      </c>
      <c r="L11" s="42">
        <v>0.99739999999999995</v>
      </c>
      <c r="P11" s="6" t="s">
        <v>64</v>
      </c>
      <c r="Q11" s="1">
        <v>14</v>
      </c>
      <c r="R11" s="1">
        <v>33</v>
      </c>
      <c r="S11" s="7">
        <v>0.74080000000000001</v>
      </c>
      <c r="U11" s="22">
        <v>184</v>
      </c>
      <c r="V11" s="22">
        <v>5</v>
      </c>
      <c r="W11" s="22">
        <v>63</v>
      </c>
      <c r="X11" s="22">
        <v>6877</v>
      </c>
      <c r="Y11" s="23">
        <f t="shared" si="1"/>
        <v>0.99046149530088368</v>
      </c>
      <c r="Z11" s="23">
        <f t="shared" si="3"/>
        <v>0.74493927125506076</v>
      </c>
      <c r="AA11" s="23">
        <f t="shared" si="2"/>
        <v>0.97354497354497349</v>
      </c>
      <c r="AC11" s="23">
        <f t="shared" si="0"/>
        <v>0.99092219020172911</v>
      </c>
    </row>
    <row r="12" spans="1:49" x14ac:dyDescent="0.25">
      <c r="A12" s="35" t="s">
        <v>15</v>
      </c>
      <c r="B12" s="36">
        <v>23</v>
      </c>
      <c r="C12" s="36">
        <v>31</v>
      </c>
      <c r="D12" s="37">
        <v>0.67849999999999999</v>
      </c>
      <c r="E12" s="38">
        <v>182</v>
      </c>
      <c r="F12" s="38">
        <v>9</v>
      </c>
      <c r="G12" s="38">
        <v>19</v>
      </c>
      <c r="H12" s="38">
        <v>7619</v>
      </c>
      <c r="I12" s="43">
        <v>0.99639999999999995</v>
      </c>
      <c r="J12" s="43">
        <v>0.90549999999999997</v>
      </c>
      <c r="K12" s="42">
        <v>0.95289999999999997</v>
      </c>
      <c r="L12" s="43">
        <v>0.99750000000000005</v>
      </c>
      <c r="P12" s="6" t="s">
        <v>58</v>
      </c>
      <c r="Q12" s="1">
        <v>15</v>
      </c>
      <c r="R12" s="1">
        <v>23</v>
      </c>
      <c r="S12" s="7">
        <v>0.68200000000000005</v>
      </c>
      <c r="U12" s="22">
        <v>183</v>
      </c>
      <c r="V12" s="22">
        <v>6</v>
      </c>
      <c r="W12" s="22">
        <v>67</v>
      </c>
      <c r="X12" s="22">
        <v>6873</v>
      </c>
      <c r="Y12" s="23">
        <f t="shared" si="1"/>
        <v>0.9897601346612428</v>
      </c>
      <c r="Z12" s="23">
        <f t="shared" si="3"/>
        <v>0.73199999999999998</v>
      </c>
      <c r="AA12" s="23">
        <f t="shared" si="2"/>
        <v>0.96825396825396826</v>
      </c>
      <c r="AC12" s="23">
        <f t="shared" si="0"/>
        <v>0.99034582132564841</v>
      </c>
    </row>
    <row r="13" spans="1:49" x14ac:dyDescent="0.25">
      <c r="A13" s="35" t="s">
        <v>70</v>
      </c>
      <c r="B13" s="36">
        <v>10</v>
      </c>
      <c r="C13" s="36">
        <v>33</v>
      </c>
      <c r="D13" s="37">
        <v>0.663171187</v>
      </c>
      <c r="E13" s="38">
        <v>183</v>
      </c>
      <c r="F13" s="38">
        <v>8</v>
      </c>
      <c r="G13" s="38">
        <v>9</v>
      </c>
      <c r="H13" s="38">
        <v>7629</v>
      </c>
      <c r="I13" s="42">
        <v>0.99780000000000002</v>
      </c>
      <c r="J13" s="42">
        <v>0.95309999999999995</v>
      </c>
      <c r="K13" s="42">
        <v>0.95809999999999995</v>
      </c>
      <c r="L13" s="42">
        <v>0.99880000000000002</v>
      </c>
      <c r="P13" s="6" t="s">
        <v>39</v>
      </c>
      <c r="Q13" s="1">
        <v>16</v>
      </c>
      <c r="R13" s="1">
        <v>40</v>
      </c>
      <c r="S13" s="7">
        <v>0.80359999999999998</v>
      </c>
      <c r="U13" s="22">
        <v>188</v>
      </c>
      <c r="V13" s="22">
        <v>1</v>
      </c>
      <c r="W13" s="22">
        <v>64</v>
      </c>
      <c r="X13" s="22">
        <v>6876</v>
      </c>
      <c r="Y13" s="40">
        <f>(U13+X13)/(U13+V13+W13+X13)</f>
        <v>0.99088231168466823</v>
      </c>
      <c r="Z13" s="40">
        <f>U13/(U13+W13)</f>
        <v>0.74603174603174605</v>
      </c>
      <c r="AA13" s="40">
        <f>U13/(U13+V13)</f>
        <v>0.99470899470899465</v>
      </c>
      <c r="AC13" s="39">
        <f t="shared" si="0"/>
        <v>0.99077809798270888</v>
      </c>
    </row>
    <row r="14" spans="1:49" x14ac:dyDescent="0.25">
      <c r="A14" s="35" t="s">
        <v>45</v>
      </c>
      <c r="B14" s="36">
        <v>16</v>
      </c>
      <c r="C14" s="36">
        <v>30</v>
      </c>
      <c r="D14" s="37">
        <v>0.69310000000000005</v>
      </c>
      <c r="E14" s="38">
        <v>183</v>
      </c>
      <c r="F14" s="38">
        <v>8</v>
      </c>
      <c r="G14" s="38">
        <v>16</v>
      </c>
      <c r="H14" s="38">
        <v>7622</v>
      </c>
      <c r="I14" s="42">
        <v>0.99690000000000001</v>
      </c>
      <c r="J14" s="42">
        <v>0.91959999999999997</v>
      </c>
      <c r="K14" s="42">
        <v>0.95809999999999995</v>
      </c>
      <c r="L14" s="42">
        <v>0.99790000000000001</v>
      </c>
      <c r="P14" s="6" t="s">
        <v>22</v>
      </c>
      <c r="Q14" s="1">
        <v>17</v>
      </c>
      <c r="R14" s="1">
        <v>37</v>
      </c>
      <c r="S14" s="7">
        <v>0.78420000000000001</v>
      </c>
      <c r="U14" s="22">
        <v>185</v>
      </c>
      <c r="V14" s="22">
        <v>4</v>
      </c>
      <c r="W14" s="22">
        <v>93</v>
      </c>
      <c r="X14" s="22">
        <v>6847</v>
      </c>
      <c r="Y14" s="23">
        <f t="shared" si="1"/>
        <v>0.98639360359096651</v>
      </c>
      <c r="Z14" s="23">
        <f t="shared" si="3"/>
        <v>0.66546762589928055</v>
      </c>
      <c r="AA14" s="23">
        <f t="shared" si="2"/>
        <v>0.97883597883597884</v>
      </c>
      <c r="AC14" s="23">
        <f t="shared" si="0"/>
        <v>0.98659942363112396</v>
      </c>
    </row>
    <row r="15" spans="1:49" x14ac:dyDescent="0.25">
      <c r="A15" s="35" t="s">
        <v>41</v>
      </c>
      <c r="B15" s="36">
        <v>7</v>
      </c>
      <c r="C15" s="36">
        <v>28</v>
      </c>
      <c r="D15" s="37">
        <v>0.62134180900000002</v>
      </c>
      <c r="E15" s="38">
        <v>184</v>
      </c>
      <c r="F15" s="38">
        <v>7</v>
      </c>
      <c r="G15" s="38">
        <v>7</v>
      </c>
      <c r="H15" s="38">
        <v>7618</v>
      </c>
      <c r="I15" s="42">
        <v>0.99819999999999998</v>
      </c>
      <c r="J15" s="42">
        <v>0.96340000000000003</v>
      </c>
      <c r="K15" s="42">
        <v>0.96340000000000003</v>
      </c>
      <c r="L15" s="42">
        <v>0.99909999999999999</v>
      </c>
      <c r="P15" s="6" t="s">
        <v>23</v>
      </c>
      <c r="Q15" s="1">
        <v>18</v>
      </c>
      <c r="R15" s="1">
        <v>34</v>
      </c>
      <c r="S15" s="7">
        <v>0.77270000000000005</v>
      </c>
      <c r="U15" s="22">
        <v>185</v>
      </c>
      <c r="V15" s="22">
        <v>4</v>
      </c>
      <c r="W15" s="22">
        <v>88</v>
      </c>
      <c r="X15" s="22">
        <v>6852</v>
      </c>
      <c r="Y15" s="23">
        <f t="shared" si="1"/>
        <v>0.98709496423060739</v>
      </c>
      <c r="Z15" s="23">
        <f t="shared" si="3"/>
        <v>0.67765567765567769</v>
      </c>
      <c r="AA15" s="23">
        <f t="shared" si="2"/>
        <v>0.97883597883597884</v>
      </c>
      <c r="AC15" s="23">
        <f t="shared" si="0"/>
        <v>0.98731988472622478</v>
      </c>
    </row>
    <row r="16" spans="1:49" x14ac:dyDescent="0.25">
      <c r="A16" s="35" t="s">
        <v>12</v>
      </c>
      <c r="B16" s="36">
        <v>12</v>
      </c>
      <c r="C16" s="36">
        <v>26</v>
      </c>
      <c r="D16" s="37">
        <v>0.59230000000000005</v>
      </c>
      <c r="E16" s="38">
        <v>184</v>
      </c>
      <c r="F16" s="38">
        <v>7</v>
      </c>
      <c r="G16" s="38">
        <v>22</v>
      </c>
      <c r="H16" s="38">
        <v>7616</v>
      </c>
      <c r="I16" s="42">
        <v>0.99629999999999996</v>
      </c>
      <c r="J16" s="42">
        <v>0.89319999999999999</v>
      </c>
      <c r="K16" s="42">
        <v>0.96340000000000003</v>
      </c>
      <c r="L16" s="42">
        <v>0.96340000000000003</v>
      </c>
      <c r="P16" s="6" t="s">
        <v>65</v>
      </c>
      <c r="Q16" s="1">
        <v>19</v>
      </c>
      <c r="R16" s="1">
        <v>32</v>
      </c>
      <c r="S16" s="7">
        <v>0.78759999999999997</v>
      </c>
      <c r="U16" s="22">
        <v>187</v>
      </c>
      <c r="V16" s="22">
        <v>2</v>
      </c>
      <c r="W16" s="22">
        <v>89</v>
      </c>
      <c r="X16" s="22">
        <v>6851</v>
      </c>
      <c r="Y16" s="23">
        <f t="shared" si="1"/>
        <v>0.98723523635853561</v>
      </c>
      <c r="Z16" s="23">
        <f t="shared" si="3"/>
        <v>0.67753623188405798</v>
      </c>
      <c r="AA16" s="23">
        <f t="shared" si="2"/>
        <v>0.98941798941798942</v>
      </c>
      <c r="AC16" s="23">
        <f t="shared" si="0"/>
        <v>0.98717579250720466</v>
      </c>
    </row>
    <row r="17" spans="1:33" x14ac:dyDescent="0.25">
      <c r="A17" s="35" t="s">
        <v>44</v>
      </c>
      <c r="B17" s="1">
        <v>15</v>
      </c>
      <c r="C17" s="1">
        <v>32</v>
      </c>
      <c r="D17" s="3">
        <v>0.63219999999999998</v>
      </c>
      <c r="E17" s="22">
        <v>184</v>
      </c>
      <c r="F17" s="22">
        <v>7</v>
      </c>
      <c r="G17" s="22">
        <v>16</v>
      </c>
      <c r="H17" s="22">
        <v>7622</v>
      </c>
      <c r="I17" s="17">
        <v>0.99709999999999999</v>
      </c>
      <c r="J17" s="17">
        <v>0.92</v>
      </c>
      <c r="K17" s="17">
        <v>0.96340000000000003</v>
      </c>
      <c r="L17" s="17">
        <v>0.99790000000000001</v>
      </c>
      <c r="P17" s="6" t="s">
        <v>66</v>
      </c>
      <c r="Q17" s="1">
        <v>20</v>
      </c>
      <c r="R17" s="1">
        <v>33</v>
      </c>
      <c r="S17" s="7">
        <v>0.77139999999999997</v>
      </c>
      <c r="U17" s="22">
        <v>186</v>
      </c>
      <c r="V17" s="22">
        <v>3</v>
      </c>
      <c r="W17" s="22">
        <v>73</v>
      </c>
      <c r="X17" s="22">
        <v>6867</v>
      </c>
      <c r="Y17" s="23">
        <f t="shared" si="1"/>
        <v>0.98933931827745825</v>
      </c>
      <c r="Z17" s="23">
        <f t="shared" si="3"/>
        <v>0.71814671814671815</v>
      </c>
      <c r="AA17" s="23">
        <f t="shared" si="2"/>
        <v>0.98412698412698407</v>
      </c>
      <c r="AC17" s="23">
        <f t="shared" si="0"/>
        <v>0.98948126801152736</v>
      </c>
    </row>
    <row r="18" spans="1:33" x14ac:dyDescent="0.25">
      <c r="A18" s="1" t="s">
        <v>40</v>
      </c>
      <c r="B18" s="1" t="s">
        <v>16</v>
      </c>
      <c r="C18" s="9">
        <f ca="1">AVERAGE(C3:C81)</f>
        <v>32.56</v>
      </c>
      <c r="D18" s="8">
        <f>AVERAGE(D3:D17)</f>
        <v>0.56219513819999989</v>
      </c>
      <c r="E18" s="22"/>
      <c r="F18" s="22"/>
      <c r="G18" s="22"/>
      <c r="H18" s="22"/>
      <c r="I18" s="15">
        <f>AVERAGE(I3:I17)</f>
        <v>0.99592666666666674</v>
      </c>
      <c r="J18" s="41">
        <f t="shared" ref="J18:L18" si="4">AVERAGE(J3:J17)</f>
        <v>0.93755333333333335</v>
      </c>
      <c r="K18" s="8">
        <f t="shared" si="4"/>
        <v>0.89983999999999997</v>
      </c>
      <c r="L18" s="15">
        <f t="shared" si="4"/>
        <v>0.99618666666666666</v>
      </c>
      <c r="P18" s="1" t="s">
        <v>40</v>
      </c>
      <c r="Q18" s="1" t="s">
        <v>16</v>
      </c>
      <c r="R18" s="9">
        <f>AVERAGE(R3:R17)</f>
        <v>32.6</v>
      </c>
      <c r="S18" s="8">
        <f>AVERAGE(S3:S17)</f>
        <v>0.74573999999999996</v>
      </c>
      <c r="T18" s="33">
        <f>S18-D18</f>
        <v>0.18354486180000007</v>
      </c>
      <c r="Y18" s="15">
        <f>AVERAGE(Y3:Y17)</f>
        <v>0.99001253752875074</v>
      </c>
      <c r="Z18" s="41">
        <f>AVERAGE(Z3:Z17)</f>
        <v>0.74692706112341334</v>
      </c>
      <c r="AA18" s="8">
        <f>AVERAGE(AA3:AA17)</f>
        <v>0.97709889115184434</v>
      </c>
      <c r="AB18" s="33">
        <f>AA18-K18</f>
        <v>7.7258891151844367E-2</v>
      </c>
      <c r="AC18" s="15">
        <f>AVERAGE(AC3:AC17)</f>
        <v>0.99036185245797426</v>
      </c>
    </row>
    <row r="19" spans="1:33" x14ac:dyDescent="0.25">
      <c r="B19" s="1" t="s">
        <v>17</v>
      </c>
      <c r="C19" s="9">
        <f ca="1">STDEV(C3:C81)</f>
        <v>13.213250924734609</v>
      </c>
      <c r="D19" s="8">
        <f>STDEV(D3:D17)</f>
        <v>0.10828362050917355</v>
      </c>
      <c r="E19" s="22"/>
      <c r="F19" s="22"/>
      <c r="G19" s="22"/>
      <c r="H19" s="22"/>
      <c r="I19" s="15">
        <f>STDEV(I3:I17)</f>
        <v>1.8755824492166573E-3</v>
      </c>
      <c r="J19" s="41">
        <f t="shared" ref="J19:L19" si="5">STDEV(J3:J17)</f>
        <v>2.9543862467927406E-2</v>
      </c>
      <c r="K19" s="8">
        <f t="shared" si="5"/>
        <v>9.2674883328763891E-2</v>
      </c>
      <c r="L19" s="15">
        <f t="shared" si="5"/>
        <v>9.1010098864016658E-3</v>
      </c>
      <c r="Q19" s="1" t="s">
        <v>17</v>
      </c>
      <c r="R19" s="9">
        <f>STDEV(R3:R17)</f>
        <v>6.7060740058120887</v>
      </c>
      <c r="S19" s="8">
        <f>STDEV(S3:S17)</f>
        <v>4.0320143848949733E-2</v>
      </c>
      <c r="T19" s="33">
        <f>S19-D19</f>
        <v>-6.7963476660223815E-2</v>
      </c>
      <c r="V19" s="21"/>
      <c r="W19" s="21"/>
      <c r="Y19" s="15">
        <f>STDEV(Y3:Y17)</f>
        <v>2.1596393543842855E-3</v>
      </c>
      <c r="Z19" s="41">
        <f>STDEV(Z3:Z17)</f>
        <v>5.5274877456544837E-2</v>
      </c>
      <c r="AA19" s="8">
        <f>STDEV(AA3:AA17)</f>
        <v>1.1634223071484253E-2</v>
      </c>
      <c r="AB19" s="33">
        <f>AA19-K19</f>
        <v>-8.1040660257279643E-2</v>
      </c>
      <c r="AC19" s="15">
        <f>STDEV(AC3:AC17)</f>
        <v>2.3261434577691738E-3</v>
      </c>
    </row>
    <row r="20" spans="1:33" x14ac:dyDescent="0.25">
      <c r="B20" s="1" t="s">
        <v>18</v>
      </c>
      <c r="C20" s="9"/>
      <c r="D20" s="11">
        <f>D18-D19</f>
        <v>0.45391151769082633</v>
      </c>
      <c r="F20" s="22"/>
      <c r="G20" s="21"/>
      <c r="H20" s="21"/>
      <c r="I20" s="21"/>
      <c r="J20" s="21"/>
      <c r="K20" s="21"/>
      <c r="L20" s="21"/>
      <c r="M20" s="21"/>
      <c r="Q20" s="1" t="s">
        <v>18</v>
      </c>
      <c r="R20" s="9"/>
      <c r="S20" s="11">
        <f>S18-S19</f>
        <v>0.70541985615105018</v>
      </c>
      <c r="T20" s="22"/>
      <c r="V20" s="21"/>
      <c r="W20" s="21"/>
      <c r="X20" s="21"/>
      <c r="Y20" s="21"/>
      <c r="Z20" s="21"/>
      <c r="AA20" s="21"/>
      <c r="AC20" s="23"/>
      <c r="AD20" s="23"/>
      <c r="AE20" s="23"/>
      <c r="AF20" s="23"/>
      <c r="AG20" s="23"/>
    </row>
    <row r="21" spans="1:33" x14ac:dyDescent="0.25">
      <c r="B21" s="1" t="s">
        <v>25</v>
      </c>
      <c r="C21" s="9"/>
      <c r="D21" s="11">
        <f>D18+D19</f>
        <v>0.67047875870917339</v>
      </c>
      <c r="F21" s="22"/>
      <c r="G21" s="21"/>
      <c r="H21" s="21"/>
      <c r="I21" s="21"/>
      <c r="J21" s="21"/>
      <c r="K21" s="21"/>
      <c r="L21" s="21"/>
      <c r="M21" s="21"/>
      <c r="Q21" s="1" t="s">
        <v>25</v>
      </c>
      <c r="R21" s="9"/>
      <c r="S21" s="11">
        <f>S18+S19</f>
        <v>0.78606014384894973</v>
      </c>
      <c r="V21" s="21"/>
      <c r="W21" s="21"/>
      <c r="X21" s="21"/>
      <c r="Y21" s="21"/>
      <c r="Z21" s="21"/>
      <c r="AA21" s="21"/>
      <c r="AB21" s="21"/>
      <c r="AC21" s="23"/>
      <c r="AD21" s="23"/>
      <c r="AE21" s="23"/>
      <c r="AF21" s="23"/>
      <c r="AG21" s="23"/>
    </row>
    <row r="22" spans="1:33" x14ac:dyDescent="0.25">
      <c r="C22" s="9"/>
      <c r="D22" s="22"/>
      <c r="E22" s="22"/>
      <c r="F22" s="22"/>
      <c r="H22" s="21"/>
      <c r="I22" s="21"/>
      <c r="J22" s="21"/>
      <c r="K22" s="15"/>
      <c r="L22" s="34"/>
      <c r="M22" s="15"/>
      <c r="N22" s="15"/>
      <c r="S22" s="7"/>
      <c r="T22" s="7"/>
      <c r="Y22" s="23"/>
      <c r="Z22" s="23"/>
      <c r="AA22" s="23"/>
      <c r="AB22" s="23"/>
      <c r="AC22" s="23"/>
      <c r="AD22" s="23"/>
      <c r="AE22" s="23"/>
      <c r="AF22" s="23"/>
      <c r="AG22" s="23"/>
    </row>
    <row r="23" spans="1:33" x14ac:dyDescent="0.25">
      <c r="C23" s="9"/>
      <c r="D23" s="22"/>
      <c r="E23" s="22"/>
      <c r="F23" s="22"/>
      <c r="H23" s="21"/>
      <c r="I23" s="21"/>
      <c r="J23" s="21"/>
      <c r="K23" s="21"/>
      <c r="L23" s="21"/>
      <c r="M23" s="21"/>
      <c r="N23" s="21"/>
      <c r="O23" s="22"/>
      <c r="P23" s="2"/>
      <c r="S23" s="7"/>
      <c r="T23" s="7"/>
      <c r="U23" s="7"/>
      <c r="V23" s="16"/>
      <c r="AB23" s="23"/>
      <c r="AC23" s="23"/>
      <c r="AD23" s="23"/>
      <c r="AE23" s="23"/>
      <c r="AF23" s="23"/>
      <c r="AG23" s="23"/>
    </row>
    <row r="24" spans="1:33" x14ac:dyDescent="0.25">
      <c r="C24" s="9"/>
      <c r="D24" s="22"/>
      <c r="E24" s="22"/>
      <c r="F24" s="22"/>
      <c r="O24" s="22"/>
      <c r="P24" s="2"/>
      <c r="S24" s="7"/>
      <c r="T24" s="7"/>
      <c r="U24" s="7"/>
      <c r="V24" s="16"/>
      <c r="AB24" s="23"/>
      <c r="AC24" s="23"/>
      <c r="AD24" s="23"/>
      <c r="AE24" s="23"/>
      <c r="AF24" s="23"/>
      <c r="AG24" s="23"/>
    </row>
    <row r="25" spans="1:33" x14ac:dyDescent="0.25">
      <c r="C25" s="9"/>
      <c r="D25" s="22"/>
      <c r="E25" s="22"/>
      <c r="F25" s="22"/>
      <c r="O25" s="22"/>
      <c r="P25" s="2"/>
      <c r="S25" s="7"/>
      <c r="T25" s="7"/>
      <c r="U25" s="7"/>
      <c r="V25" s="16"/>
      <c r="AB25" s="23"/>
      <c r="AC25" s="23"/>
      <c r="AD25" s="23"/>
      <c r="AE25" s="23"/>
      <c r="AF25" s="23"/>
      <c r="AG25" s="23"/>
    </row>
    <row r="26" spans="1:33" x14ac:dyDescent="0.25">
      <c r="C26" s="9"/>
      <c r="D26" s="22"/>
      <c r="E26" s="22"/>
      <c r="F26" s="22"/>
      <c r="O26" s="22"/>
      <c r="P26" s="2"/>
      <c r="S26" s="7"/>
      <c r="T26" s="7"/>
      <c r="U26" s="7"/>
      <c r="V26" s="16"/>
      <c r="AB26" s="23"/>
      <c r="AC26" s="23"/>
      <c r="AD26" s="23"/>
      <c r="AE26" s="23"/>
      <c r="AF26" s="23"/>
      <c r="AG26" s="23"/>
    </row>
    <row r="27" spans="1:33" x14ac:dyDescent="0.25">
      <c r="C27" s="9"/>
      <c r="D27" s="22"/>
      <c r="E27" s="22"/>
      <c r="F27" s="22"/>
      <c r="O27" s="22"/>
      <c r="P27" s="2"/>
      <c r="S27" s="7"/>
      <c r="T27" s="7"/>
      <c r="U27" s="7"/>
      <c r="V27" s="16"/>
      <c r="AB27" s="23"/>
      <c r="AC27" s="23"/>
      <c r="AD27" s="23"/>
      <c r="AE27" s="23"/>
      <c r="AF27" s="23"/>
      <c r="AG27" s="23"/>
    </row>
    <row r="28" spans="1:33" x14ac:dyDescent="0.25">
      <c r="C28" s="9"/>
      <c r="D28" s="22"/>
      <c r="E28" s="22"/>
      <c r="F28" s="22"/>
      <c r="O28" s="22"/>
      <c r="P28" s="2"/>
      <c r="S28" s="7"/>
      <c r="T28" s="7"/>
      <c r="U28" s="7"/>
      <c r="V28" s="16"/>
      <c r="AB28" s="23"/>
      <c r="AC28" s="23"/>
      <c r="AD28" s="23"/>
      <c r="AE28" s="23"/>
      <c r="AF28" s="23"/>
      <c r="AG28" s="23"/>
    </row>
    <row r="29" spans="1:33" x14ac:dyDescent="0.25">
      <c r="C29" s="9"/>
      <c r="E29" s="3"/>
      <c r="O29" s="22"/>
      <c r="P29" s="2"/>
      <c r="S29" s="7"/>
      <c r="T29" s="7"/>
      <c r="U29" s="7"/>
      <c r="V29" s="16"/>
      <c r="AB29" s="23"/>
      <c r="AC29" s="23"/>
      <c r="AD29" s="23"/>
      <c r="AE29" s="23"/>
      <c r="AF29" s="23"/>
      <c r="AG29" s="23"/>
    </row>
    <row r="30" spans="1:33" x14ac:dyDescent="0.25">
      <c r="P30" s="1" t="s">
        <v>27</v>
      </c>
      <c r="Q30" s="1" t="s">
        <v>16</v>
      </c>
      <c r="R30" s="20">
        <f ca="1">AVERAGE(R3:R105)</f>
        <v>31.7</v>
      </c>
      <c r="S30" s="3">
        <f ca="1">AVERAGE(S18:S105)</f>
        <v>0.71348947368421045</v>
      </c>
      <c r="T30" s="8">
        <f ca="1">AVERAGE(T18:T105)</f>
        <v>0.72037499999999999</v>
      </c>
      <c r="U30" s="18">
        <f ca="1">T30-D18</f>
        <v>0.1581798618000001</v>
      </c>
      <c r="V30" s="19">
        <f ca="1">AVERAGE(V20:V105)</f>
        <v>0.96283999999999992</v>
      </c>
      <c r="W30" s="18">
        <f ca="1">V30-#REF!</f>
        <v>6.3286666666666602E-2</v>
      </c>
    </row>
    <row r="31" spans="1:33" x14ac:dyDescent="0.25">
      <c r="Q31" s="1" t="s">
        <v>17</v>
      </c>
      <c r="R31" s="20">
        <f ca="1">STDEV(R3:R105)</f>
        <v>7.1899052039721152</v>
      </c>
      <c r="S31" s="3">
        <f ca="1">STDEV(S18:S105)</f>
        <v>2.9188960902993628E-2</v>
      </c>
      <c r="T31" s="8">
        <f ca="1">STDEV(T18:T105)</f>
        <v>6.9983831779392547E-2</v>
      </c>
      <c r="U31" s="18">
        <f ca="1">T31-D19</f>
        <v>-3.8299788729781001E-2</v>
      </c>
      <c r="V31" s="19">
        <f ca="1">STDEV(V20:V30)</f>
        <v>2.924822470545951E-2</v>
      </c>
      <c r="W31" s="18">
        <f ca="1">V31-#REF!</f>
        <v>-6.3673723083813513E-2</v>
      </c>
    </row>
    <row r="32" spans="1:33" x14ac:dyDescent="0.25">
      <c r="O32" s="21"/>
      <c r="Q32" s="1" t="s">
        <v>18</v>
      </c>
      <c r="R32" s="20">
        <f ca="1">R30-R31</f>
        <v>24.510094796027886</v>
      </c>
      <c r="T32" s="11">
        <f ca="1">T30-T31</f>
        <v>0.65039116822060739</v>
      </c>
    </row>
    <row r="33" spans="5:23" x14ac:dyDescent="0.25">
      <c r="O33" s="21"/>
      <c r="Q33" s="1" t="s">
        <v>25</v>
      </c>
      <c r="R33" s="20">
        <f ca="1">R30+R31</f>
        <v>38.889905203972113</v>
      </c>
      <c r="T33" s="11">
        <f ca="1">T30+T31</f>
        <v>0.79035883177939259</v>
      </c>
      <c r="V33" s="15"/>
    </row>
    <row r="34" spans="5:23" x14ac:dyDescent="0.25">
      <c r="O34" s="21"/>
      <c r="P34" s="1" t="s">
        <v>26</v>
      </c>
      <c r="Q34" s="1" t="s">
        <v>16</v>
      </c>
      <c r="R34" s="20">
        <f ca="1">AVERAGE(R7:R33)</f>
        <v>30.214495260198611</v>
      </c>
      <c r="S34" s="3">
        <f ca="1">AVERAGE(S18:S33)</f>
        <v>0.67269324636595584</v>
      </c>
      <c r="T34" s="8">
        <f ca="1">AVERAGE(S3:S12,T18:T105)</f>
        <v>0.72398333333333342</v>
      </c>
      <c r="U34" s="18">
        <f ca="1">T34-E22</f>
        <v>0.72398333333333342</v>
      </c>
      <c r="V34" s="19" t="e">
        <f>AVERAGE(#REF!,V20:V105)</f>
        <v>#REF!</v>
      </c>
      <c r="W34" s="18" t="e">
        <f>V34-F22</f>
        <v>#REF!</v>
      </c>
    </row>
    <row r="35" spans="5:23" x14ac:dyDescent="0.25">
      <c r="O35" s="21"/>
      <c r="Q35" s="1" t="s">
        <v>17</v>
      </c>
      <c r="R35" s="20">
        <f ca="1">STDEV(R7:R33)</f>
        <v>9.0827764534252609</v>
      </c>
      <c r="S35" s="3">
        <f ca="1">STDEV(S18:S33)</f>
        <v>0.16304314798491662</v>
      </c>
      <c r="T35" s="8">
        <f ca="1">STDEV(S3:S12,T18:T105)</f>
        <v>7.3020450398984721E-2</v>
      </c>
      <c r="U35" s="18">
        <f ca="1">T35-E23</f>
        <v>7.3020450398984721E-2</v>
      </c>
      <c r="V35" s="19" t="e">
        <f>STDEV(#REF!,V20:V105)</f>
        <v>#REF!</v>
      </c>
      <c r="W35" s="18" t="e">
        <f>V35-F23</f>
        <v>#REF!</v>
      </c>
    </row>
    <row r="36" spans="5:23" x14ac:dyDescent="0.25">
      <c r="Q36" s="1" t="s">
        <v>18</v>
      </c>
      <c r="R36" s="20">
        <f ca="1">R34-R35</f>
        <v>21.13171880677335</v>
      </c>
      <c r="T36" s="3">
        <f ca="1">T34-T35</f>
        <v>0.65096288293434867</v>
      </c>
      <c r="W36" s="15"/>
    </row>
    <row r="37" spans="5:23" x14ac:dyDescent="0.25">
      <c r="Q37" s="1" t="s">
        <v>25</v>
      </c>
      <c r="R37" s="20">
        <f ca="1">R34+R35</f>
        <v>39.297271713623871</v>
      </c>
      <c r="T37" s="3">
        <f ca="1">T34+T35</f>
        <v>0.79700378373231817</v>
      </c>
    </row>
    <row r="38" spans="5:23" x14ac:dyDescent="0.25">
      <c r="P38" s="1" t="s">
        <v>40</v>
      </c>
      <c r="Q38" s="1" t="s">
        <v>16</v>
      </c>
      <c r="R38" s="20"/>
      <c r="T38" s="8">
        <f>AVERAGE(T105,T104,T103,T102,T101,S16,S12,S11,S10,S9,S8,S7,S6,S5,S3)</f>
        <v>0.70681333333333329</v>
      </c>
      <c r="V38" s="8" t="e">
        <f>AVERAGE(V105,V104,V103,V102,V101,#REF!,#REF!,#REF!,#REF!,#REF!,#REF!,#REF!,#REF!,#REF!,#REF!)</f>
        <v>#REF!</v>
      </c>
    </row>
    <row r="39" spans="5:23" x14ac:dyDescent="0.25">
      <c r="Q39" s="1" t="s">
        <v>17</v>
      </c>
      <c r="R39" s="20"/>
      <c r="T39" s="8">
        <f>STDEV(T105,T104,T103,T102,T101,S16,S12,S11,S10,S9,S8,S7,S6,S5,S3)</f>
        <v>7.1589143896330559E-2</v>
      </c>
      <c r="V39" s="8" t="e">
        <f>STDEV(V105,V104,V103,V102,V101,#REF!,#REF!,#REF!,#REF!,#REF!,#REF!,#REF!,#REF!,#REF!,#REF!)</f>
        <v>#REF!</v>
      </c>
    </row>
    <row r="40" spans="5:23" x14ac:dyDescent="0.25">
      <c r="Q40" s="1" t="s">
        <v>18</v>
      </c>
      <c r="R40" s="20"/>
      <c r="T40" s="3">
        <f>T38-T39</f>
        <v>0.63522418943700276</v>
      </c>
    </row>
    <row r="41" spans="5:23" x14ac:dyDescent="0.25">
      <c r="Q41" s="1" t="s">
        <v>25</v>
      </c>
      <c r="R41" s="20"/>
      <c r="T41" s="3">
        <f>T38+T39</f>
        <v>0.77840247722966383</v>
      </c>
    </row>
    <row r="43" spans="5:23" x14ac:dyDescent="0.25">
      <c r="E43" s="1" t="s">
        <v>28</v>
      </c>
      <c r="T43" s="22" t="s">
        <v>28</v>
      </c>
    </row>
    <row r="44" spans="5:23" x14ac:dyDescent="0.25">
      <c r="E44" s="4" t="s">
        <v>9</v>
      </c>
      <c r="T44" s="14" t="s">
        <v>9</v>
      </c>
    </row>
    <row r="45" spans="5:23" x14ac:dyDescent="0.25">
      <c r="E45" s="7">
        <v>0.175129111</v>
      </c>
      <c r="T45" s="15">
        <v>0.22259999999999999</v>
      </c>
    </row>
    <row r="46" spans="5:23" x14ac:dyDescent="0.25">
      <c r="E46" s="7">
        <v>0.18059156000000001</v>
      </c>
      <c r="T46" s="15">
        <v>0.21029999999999999</v>
      </c>
    </row>
    <row r="47" spans="5:23" x14ac:dyDescent="0.25">
      <c r="E47" s="7">
        <v>0.21541680899999999</v>
      </c>
      <c r="Q47" s="3"/>
      <c r="T47" s="15">
        <v>0.19320000000000001</v>
      </c>
    </row>
    <row r="48" spans="5:23" x14ac:dyDescent="0.25">
      <c r="E48" s="7">
        <v>0.17935733200000001</v>
      </c>
      <c r="Q48" s="3"/>
      <c r="T48" s="15">
        <v>0.2079</v>
      </c>
    </row>
    <row r="49" spans="5:20" x14ac:dyDescent="0.25">
      <c r="E49" s="7">
        <v>0.20179640900000001</v>
      </c>
      <c r="Q49" s="3"/>
      <c r="T49" s="15">
        <v>0.20730000000000001</v>
      </c>
    </row>
    <row r="50" spans="5:20" x14ac:dyDescent="0.25">
      <c r="E50" s="7">
        <v>0.20425858299999999</v>
      </c>
      <c r="Q50" s="3"/>
      <c r="T50" s="15">
        <v>0.19980000000000001</v>
      </c>
    </row>
    <row r="51" spans="5:20" x14ac:dyDescent="0.25">
      <c r="E51" s="7">
        <v>0.20808541999999999</v>
      </c>
      <c r="Q51" s="3"/>
      <c r="T51" s="15">
        <v>0.1837</v>
      </c>
    </row>
    <row r="52" spans="5:20" x14ac:dyDescent="0.25">
      <c r="E52" s="7">
        <v>0.18117712399999999</v>
      </c>
      <c r="T52" s="15">
        <v>0.2036</v>
      </c>
    </row>
    <row r="53" spans="5:20" x14ac:dyDescent="0.25">
      <c r="E53" s="7">
        <v>0.20474777299999999</v>
      </c>
      <c r="T53" s="15">
        <v>0.22889999999999999</v>
      </c>
    </row>
    <row r="54" spans="5:20" x14ac:dyDescent="0.25">
      <c r="E54" s="7">
        <v>0.22054337299999999</v>
      </c>
      <c r="T54" s="15">
        <v>0.2271</v>
      </c>
    </row>
    <row r="55" spans="5:20" x14ac:dyDescent="0.25">
      <c r="E55" s="3">
        <v>0.2082</v>
      </c>
      <c r="T55" s="17">
        <v>0.23530000000000001</v>
      </c>
    </row>
    <row r="56" spans="5:20" ht="13.2" customHeight="1" x14ac:dyDescent="0.25">
      <c r="E56" s="3">
        <v>0.2031</v>
      </c>
      <c r="T56" s="17">
        <v>0.23530000000000001</v>
      </c>
    </row>
    <row r="57" spans="5:20" x14ac:dyDescent="0.25">
      <c r="E57" s="3">
        <v>0.2089</v>
      </c>
      <c r="T57" s="17">
        <v>0.23599999999999999</v>
      </c>
    </row>
    <row r="58" spans="5:20" x14ac:dyDescent="0.25">
      <c r="E58" s="3">
        <v>0.12839999999999999</v>
      </c>
      <c r="T58" s="17">
        <v>0.19789999999999999</v>
      </c>
    </row>
    <row r="59" spans="5:20" x14ac:dyDescent="0.25">
      <c r="E59" s="3">
        <v>0.2094</v>
      </c>
      <c r="T59" s="17">
        <v>0.21099999999999999</v>
      </c>
    </row>
    <row r="60" spans="5:20" x14ac:dyDescent="0.25">
      <c r="E60" s="3">
        <v>0.21890000000000001</v>
      </c>
      <c r="T60" s="17">
        <v>0.1835</v>
      </c>
    </row>
    <row r="61" spans="5:20" x14ac:dyDescent="0.25">
      <c r="E61" s="3">
        <v>0.214</v>
      </c>
      <c r="T61" s="17">
        <v>0.19839999999999999</v>
      </c>
    </row>
    <row r="62" spans="5:20" x14ac:dyDescent="0.25">
      <c r="E62" s="3">
        <v>0.21479999999999999</v>
      </c>
      <c r="T62" s="17">
        <v>0.19170000000000001</v>
      </c>
    </row>
    <row r="63" spans="5:20" x14ac:dyDescent="0.25">
      <c r="E63" s="3">
        <v>0.20399999999999999</v>
      </c>
      <c r="T63" s="17">
        <v>0.18509999999999999</v>
      </c>
    </row>
    <row r="64" spans="5:20" x14ac:dyDescent="0.25">
      <c r="E64" s="3">
        <v>0.20610000000000001</v>
      </c>
      <c r="T64" s="17">
        <v>0.18410000000000001</v>
      </c>
    </row>
    <row r="65" spans="1:23" x14ac:dyDescent="0.25">
      <c r="A65" s="1" t="s">
        <v>27</v>
      </c>
      <c r="B65" s="1" t="s">
        <v>16</v>
      </c>
      <c r="E65" s="3">
        <f>AVERAGE(E45:E64)</f>
        <v>0.19934517470000002</v>
      </c>
      <c r="P65" s="1" t="s">
        <v>27</v>
      </c>
      <c r="Q65" s="1" t="s">
        <v>16</v>
      </c>
      <c r="T65" s="17">
        <f>AVERAGE(T45:T64)</f>
        <v>0.20713500000000001</v>
      </c>
    </row>
    <row r="66" spans="1:23" x14ac:dyDescent="0.25">
      <c r="B66" s="1" t="s">
        <v>17</v>
      </c>
      <c r="E66" s="3">
        <f>STDEV(E45:E64)</f>
        <v>2.1438429950296666E-2</v>
      </c>
      <c r="Q66" s="1" t="s">
        <v>17</v>
      </c>
      <c r="T66" s="17">
        <f>STDEV(T45:T64)</f>
        <v>1.8268531326904886E-2</v>
      </c>
    </row>
    <row r="67" spans="1:23" x14ac:dyDescent="0.25">
      <c r="H67" s="15"/>
      <c r="I67" s="15"/>
      <c r="J67" s="15"/>
      <c r="K67" s="15"/>
      <c r="L67" s="15"/>
      <c r="M67" s="15"/>
      <c r="N67" s="15"/>
      <c r="O67" s="15"/>
      <c r="P67" s="3"/>
    </row>
    <row r="68" spans="1:23" x14ac:dyDescent="0.25">
      <c r="H68" s="15"/>
      <c r="I68" s="15"/>
      <c r="J68" s="15"/>
      <c r="K68" s="15"/>
      <c r="L68" s="15"/>
      <c r="M68" s="15"/>
      <c r="N68" s="15"/>
      <c r="O68" s="15"/>
      <c r="P68" s="3"/>
    </row>
    <row r="69" spans="1:23" x14ac:dyDescent="0.25">
      <c r="H69" s="15"/>
      <c r="I69" s="15"/>
      <c r="J69" s="15"/>
      <c r="K69" s="15"/>
      <c r="L69" s="15"/>
      <c r="M69" s="15"/>
      <c r="N69" s="15"/>
      <c r="O69" s="15"/>
      <c r="P69" s="3"/>
    </row>
    <row r="70" spans="1:23" x14ac:dyDescent="0.25">
      <c r="H70" s="15"/>
      <c r="I70" s="15"/>
      <c r="J70" s="15"/>
      <c r="K70" s="15"/>
      <c r="L70" s="15"/>
      <c r="M70" s="15"/>
      <c r="N70" s="15"/>
      <c r="O70" s="15"/>
      <c r="P70" s="3"/>
    </row>
    <row r="71" spans="1:23" x14ac:dyDescent="0.25">
      <c r="H71" s="15"/>
      <c r="I71" s="15"/>
      <c r="J71" s="15"/>
      <c r="K71" s="15"/>
      <c r="L71" s="15"/>
      <c r="M71" s="15"/>
      <c r="N71" s="15"/>
      <c r="O71" s="15"/>
      <c r="P71" s="3"/>
    </row>
    <row r="72" spans="1:23" x14ac:dyDescent="0.25">
      <c r="D72" s="13">
        <v>0.43259999999999998</v>
      </c>
      <c r="E72" s="7">
        <v>0.14230000000000001</v>
      </c>
      <c r="F72" s="3">
        <v>1</v>
      </c>
    </row>
    <row r="73" spans="1:23" x14ac:dyDescent="0.25">
      <c r="D73" s="13">
        <v>0.80349999999999999</v>
      </c>
      <c r="E73" s="13">
        <v>0.1517</v>
      </c>
      <c r="F73" s="3">
        <v>1</v>
      </c>
    </row>
    <row r="74" spans="1:23" x14ac:dyDescent="0.25">
      <c r="D74" s="13">
        <v>0.52800000000000002</v>
      </c>
      <c r="E74" s="13">
        <v>0.22370000000000001</v>
      </c>
      <c r="F74" s="3">
        <v>1</v>
      </c>
      <c r="P74" s="6" t="s">
        <v>24</v>
      </c>
      <c r="T74" s="7">
        <v>0.82699999999999996</v>
      </c>
      <c r="V74" s="17">
        <v>0.15440000000000001</v>
      </c>
      <c r="W74" s="16">
        <v>0.98950000000000005</v>
      </c>
    </row>
    <row r="75" spans="1:23" x14ac:dyDescent="0.25">
      <c r="D75" s="13">
        <v>0.78390000000000004</v>
      </c>
      <c r="E75" s="13">
        <v>0.1231</v>
      </c>
      <c r="F75" s="3">
        <v>1</v>
      </c>
    </row>
    <row r="76" spans="1:23" x14ac:dyDescent="0.25">
      <c r="D76" s="13">
        <v>0.74329999999999996</v>
      </c>
      <c r="E76" s="13">
        <v>0.12379999999999999</v>
      </c>
      <c r="F76" s="3">
        <v>1</v>
      </c>
    </row>
    <row r="77" spans="1:23" x14ac:dyDescent="0.25">
      <c r="A77" s="2"/>
      <c r="D77" s="13">
        <v>0.52280000000000004</v>
      </c>
      <c r="E77" s="13">
        <v>0.19620000000000001</v>
      </c>
      <c r="F77" s="3">
        <v>0.9375</v>
      </c>
    </row>
    <row r="78" spans="1:23" x14ac:dyDescent="0.25">
      <c r="A78" s="2"/>
      <c r="D78" s="13">
        <v>0.68279999999999996</v>
      </c>
      <c r="E78" s="13">
        <v>0.17030000000000001</v>
      </c>
      <c r="F78" s="3">
        <v>1</v>
      </c>
    </row>
    <row r="79" spans="1:23" x14ac:dyDescent="0.25">
      <c r="A79" s="2"/>
      <c r="D79" s="13">
        <v>0.71140000000000003</v>
      </c>
      <c r="E79" s="13">
        <v>0.15060000000000001</v>
      </c>
      <c r="F79" s="3">
        <v>1</v>
      </c>
    </row>
    <row r="80" spans="1:23" x14ac:dyDescent="0.25">
      <c r="A80" s="2"/>
      <c r="D80" s="13">
        <v>0.78800000000000003</v>
      </c>
      <c r="E80" s="13">
        <v>0.14410000000000001</v>
      </c>
      <c r="F80" s="3">
        <v>1</v>
      </c>
    </row>
    <row r="81" spans="1:6" x14ac:dyDescent="0.25">
      <c r="A81" s="2"/>
      <c r="D81" s="13">
        <v>0.6794</v>
      </c>
      <c r="E81" s="13">
        <v>0.2039</v>
      </c>
      <c r="F81" s="3">
        <v>1</v>
      </c>
    </row>
    <row r="82" spans="1:6" x14ac:dyDescent="0.25">
      <c r="D82" s="13">
        <v>0.73570000000000002</v>
      </c>
      <c r="E82" s="13">
        <v>0.16839999999999999</v>
      </c>
      <c r="F82" s="3">
        <v>1</v>
      </c>
    </row>
    <row r="83" spans="1:6" x14ac:dyDescent="0.25">
      <c r="D83" s="13">
        <v>0.65449999999999997</v>
      </c>
      <c r="E83" s="13">
        <v>0.17580000000000001</v>
      </c>
      <c r="F83" s="3">
        <v>1</v>
      </c>
    </row>
    <row r="84" spans="1:6" x14ac:dyDescent="0.25">
      <c r="D84" s="13">
        <v>0.65659999999999996</v>
      </c>
      <c r="E84" s="13">
        <v>0.18340000000000001</v>
      </c>
      <c r="F84" s="3">
        <v>1</v>
      </c>
    </row>
    <row r="85" spans="1:6" x14ac:dyDescent="0.25">
      <c r="D85" s="13">
        <v>0.38090000000000002</v>
      </c>
      <c r="E85" s="13">
        <v>0.1552</v>
      </c>
      <c r="F85" s="3">
        <v>0.6875</v>
      </c>
    </row>
    <row r="86" spans="1:6" x14ac:dyDescent="0.25">
      <c r="D86" s="13">
        <v>0.6593</v>
      </c>
      <c r="E86" s="13">
        <v>0.1663</v>
      </c>
      <c r="F86" s="3">
        <v>1</v>
      </c>
    </row>
    <row r="87" spans="1:6" x14ac:dyDescent="0.25">
      <c r="D87" s="13">
        <v>0.72740000000000005</v>
      </c>
      <c r="E87" s="13">
        <v>0.16750000000000001</v>
      </c>
      <c r="F87" s="3">
        <v>1</v>
      </c>
    </row>
    <row r="88" spans="1:6" x14ac:dyDescent="0.25">
      <c r="D88" s="13">
        <v>0.69240000000000002</v>
      </c>
      <c r="E88" s="13">
        <v>0.18740000000000001</v>
      </c>
      <c r="F88" s="3">
        <v>1</v>
      </c>
    </row>
    <row r="89" spans="1:6" x14ac:dyDescent="0.25">
      <c r="D89" s="13">
        <v>0.66779999999999995</v>
      </c>
      <c r="E89" s="13">
        <v>0.18790000000000001</v>
      </c>
      <c r="F89" s="3">
        <v>1</v>
      </c>
    </row>
    <row r="90" spans="1:6" x14ac:dyDescent="0.25">
      <c r="D90" s="13">
        <v>0.70299999999999996</v>
      </c>
      <c r="E90" s="13">
        <v>0.16639999999999999</v>
      </c>
      <c r="F90" s="3">
        <v>1</v>
      </c>
    </row>
    <row r="91" spans="1:6" x14ac:dyDescent="0.25">
      <c r="D91" s="13">
        <v>0.71989999999999998</v>
      </c>
      <c r="E91" s="13">
        <v>0.15529999999999999</v>
      </c>
      <c r="F91" s="3">
        <v>1</v>
      </c>
    </row>
    <row r="92" spans="1:6" x14ac:dyDescent="0.25">
      <c r="D92" s="13">
        <f>AVERAGE(D72:D91)</f>
        <v>0.66365999999999992</v>
      </c>
      <c r="E92" s="13">
        <f>AVERAGE(E72:E91)</f>
        <v>0.16716500000000001</v>
      </c>
      <c r="F92" s="13">
        <f>AVERAGE(F72:F91)</f>
        <v>0.98124999999999996</v>
      </c>
    </row>
    <row r="93" spans="1:6" x14ac:dyDescent="0.25">
      <c r="D93" s="13">
        <f>STDEV(D72:D91)</f>
        <v>0.11361411328194267</v>
      </c>
      <c r="E93" s="13">
        <f>STDEV(E72:E91)</f>
        <v>2.5494112323395202E-2</v>
      </c>
      <c r="F93" s="13">
        <f>STDEV(F72:F91)</f>
        <v>7.0536011705854343E-2</v>
      </c>
    </row>
    <row r="95" spans="1:6" x14ac:dyDescent="0.25">
      <c r="E95" s="1" t="s">
        <v>54</v>
      </c>
    </row>
    <row r="100" spans="1:22" x14ac:dyDescent="0.25">
      <c r="G100" s="14" t="s">
        <v>29</v>
      </c>
      <c r="H100" s="14" t="s">
        <v>30</v>
      </c>
      <c r="I100" s="14" t="s">
        <v>31</v>
      </c>
      <c r="J100" s="14" t="s">
        <v>32</v>
      </c>
      <c r="K100" s="14" t="s">
        <v>33</v>
      </c>
      <c r="L100" s="14" t="s">
        <v>34</v>
      </c>
      <c r="M100" s="30" t="s">
        <v>35</v>
      </c>
      <c r="N100" s="14" t="s">
        <v>36</v>
      </c>
      <c r="O100" s="14"/>
    </row>
    <row r="101" spans="1:22" x14ac:dyDescent="0.25">
      <c r="A101" s="2" t="s">
        <v>48</v>
      </c>
      <c r="B101" s="1">
        <v>20</v>
      </c>
      <c r="C101" s="1">
        <v>31</v>
      </c>
      <c r="D101" s="3">
        <v>0.71530000000000005</v>
      </c>
      <c r="E101" s="3">
        <v>0.66610000000000003</v>
      </c>
      <c r="F101" s="3">
        <v>0.96340000000000003</v>
      </c>
      <c r="G101" s="12">
        <v>184</v>
      </c>
      <c r="H101" s="12">
        <v>7</v>
      </c>
      <c r="I101" s="12">
        <v>20</v>
      </c>
      <c r="J101" s="12">
        <v>7618</v>
      </c>
      <c r="K101" s="15">
        <v>0.99660000000000004</v>
      </c>
      <c r="L101" s="34">
        <v>0.90200000000000002</v>
      </c>
      <c r="M101" s="15">
        <v>0.96340000000000003</v>
      </c>
      <c r="N101" s="15">
        <v>0.99739999999999995</v>
      </c>
      <c r="P101" s="6" t="s">
        <v>10</v>
      </c>
      <c r="Q101" s="1">
        <v>9</v>
      </c>
      <c r="R101" s="10">
        <v>24</v>
      </c>
      <c r="S101" s="7">
        <v>0.6804</v>
      </c>
      <c r="T101" s="7">
        <v>0.71630000000000005</v>
      </c>
      <c r="V101" s="16">
        <v>0.95289999999999997</v>
      </c>
    </row>
    <row r="102" spans="1:22" x14ac:dyDescent="0.25">
      <c r="A102" s="26" t="s">
        <v>49</v>
      </c>
      <c r="B102" s="26">
        <v>21</v>
      </c>
      <c r="C102" s="26"/>
      <c r="D102" s="26"/>
      <c r="E102" s="33">
        <v>0.65</v>
      </c>
      <c r="F102" s="33">
        <v>0.95809999999999995</v>
      </c>
      <c r="G102" s="12">
        <v>184</v>
      </c>
      <c r="H102" s="12">
        <v>7</v>
      </c>
      <c r="I102" s="12">
        <v>10</v>
      </c>
      <c r="J102" s="12">
        <v>7628</v>
      </c>
      <c r="K102" s="22">
        <v>0.99780000000000002</v>
      </c>
      <c r="L102" s="28">
        <v>0.94850000000000001</v>
      </c>
      <c r="M102" s="15">
        <v>0.96340000000000003</v>
      </c>
      <c r="N102" s="22">
        <v>0.99870000000000003</v>
      </c>
      <c r="P102" s="6" t="s">
        <v>11</v>
      </c>
      <c r="Q102" s="1">
        <v>10</v>
      </c>
      <c r="R102" s="10">
        <v>30</v>
      </c>
      <c r="S102" s="7">
        <v>0.71509999999999996</v>
      </c>
      <c r="T102" s="7">
        <v>0.7167</v>
      </c>
      <c r="V102" s="16">
        <v>0.95289999999999997</v>
      </c>
    </row>
    <row r="103" spans="1:22" x14ac:dyDescent="0.25">
      <c r="A103" s="31" t="s">
        <v>5</v>
      </c>
      <c r="B103" s="1">
        <v>9</v>
      </c>
      <c r="C103" s="1">
        <v>31</v>
      </c>
      <c r="D103" s="3">
        <v>0.71519999999999995</v>
      </c>
      <c r="E103" s="3">
        <v>0.73562422299999997</v>
      </c>
      <c r="F103" s="3">
        <v>0.96860000000000002</v>
      </c>
      <c r="G103" s="22">
        <v>185</v>
      </c>
      <c r="H103" s="22">
        <v>6</v>
      </c>
      <c r="I103" s="22">
        <v>14</v>
      </c>
      <c r="J103" s="22">
        <v>7624</v>
      </c>
      <c r="K103" s="15">
        <v>0.99739999999999995</v>
      </c>
      <c r="L103" s="34">
        <v>0.92959999999999998</v>
      </c>
      <c r="M103" s="15">
        <v>0.96860000000000002</v>
      </c>
      <c r="N103" s="15">
        <v>0.99819999999999998</v>
      </c>
      <c r="P103" s="32" t="s">
        <v>21</v>
      </c>
      <c r="Q103" s="1">
        <v>13</v>
      </c>
      <c r="R103" s="1">
        <v>20</v>
      </c>
      <c r="S103" s="7">
        <v>0.66139999999999999</v>
      </c>
      <c r="T103" s="7">
        <v>0.69379999999999997</v>
      </c>
      <c r="V103" s="16">
        <v>0.94240000000000002</v>
      </c>
    </row>
    <row r="104" spans="1:22" x14ac:dyDescent="0.25">
      <c r="A104" s="2" t="s">
        <v>38</v>
      </c>
      <c r="B104" s="1">
        <v>5</v>
      </c>
      <c r="C104" s="1">
        <v>43</v>
      </c>
      <c r="D104" s="3">
        <v>0.74639999999999995</v>
      </c>
      <c r="E104" s="3">
        <v>0.69389184000000004</v>
      </c>
      <c r="F104" s="3">
        <v>0.9738</v>
      </c>
      <c r="G104" s="12">
        <v>186</v>
      </c>
      <c r="H104" s="12">
        <v>5</v>
      </c>
      <c r="I104" s="12">
        <v>15</v>
      </c>
      <c r="J104" s="12">
        <v>7623</v>
      </c>
      <c r="K104" s="15">
        <v>0.99739999999999995</v>
      </c>
      <c r="L104" s="34">
        <v>0.9254</v>
      </c>
      <c r="M104" s="15">
        <v>0.9738</v>
      </c>
      <c r="N104" s="15">
        <v>0.998</v>
      </c>
      <c r="P104" s="32" t="s">
        <v>19</v>
      </c>
      <c r="Q104" s="1">
        <v>11</v>
      </c>
      <c r="R104" s="1">
        <v>28</v>
      </c>
      <c r="S104" s="7">
        <v>0.69440000000000002</v>
      </c>
      <c r="T104" s="7">
        <v>0.54730000000000001</v>
      </c>
      <c r="V104" s="16">
        <v>0.88480000000000003</v>
      </c>
    </row>
    <row r="105" spans="1:22" x14ac:dyDescent="0.25">
      <c r="A105" s="2" t="s">
        <v>42</v>
      </c>
      <c r="B105" s="1">
        <v>11</v>
      </c>
      <c r="C105" s="1">
        <v>41</v>
      </c>
      <c r="D105" s="3">
        <v>0.74729999999999996</v>
      </c>
      <c r="E105" s="3">
        <v>0.69599999999999995</v>
      </c>
      <c r="F105" s="3">
        <v>0.9738</v>
      </c>
      <c r="G105" s="22">
        <v>186</v>
      </c>
      <c r="H105" s="22">
        <v>5</v>
      </c>
      <c r="I105" s="22">
        <v>17</v>
      </c>
      <c r="J105" s="22">
        <v>7604</v>
      </c>
      <c r="K105" s="15">
        <v>0.99719999999999998</v>
      </c>
      <c r="L105" s="34">
        <v>0.9163</v>
      </c>
      <c r="M105" s="15">
        <v>0.9738</v>
      </c>
      <c r="N105" s="15">
        <v>0.99780000000000002</v>
      </c>
      <c r="P105" s="32" t="s">
        <v>20</v>
      </c>
      <c r="Q105" s="1">
        <v>12</v>
      </c>
      <c r="R105" s="1">
        <v>43</v>
      </c>
      <c r="S105" s="7">
        <v>0.75470000000000004</v>
      </c>
      <c r="T105" s="7">
        <v>0.54730000000000001</v>
      </c>
      <c r="V105" s="16">
        <v>0.88480000000000003</v>
      </c>
    </row>
    <row r="106" spans="1:22" x14ac:dyDescent="0.25">
      <c r="A106" s="26" t="s">
        <v>53</v>
      </c>
      <c r="B106" s="26">
        <v>26</v>
      </c>
      <c r="C106" s="26"/>
      <c r="D106" s="26"/>
      <c r="E106" s="33"/>
      <c r="F106" s="33">
        <v>0.95289999999999997</v>
      </c>
      <c r="G106" s="12">
        <v>186</v>
      </c>
      <c r="H106" s="12">
        <v>5</v>
      </c>
      <c r="I106" s="12">
        <v>21</v>
      </c>
      <c r="J106" s="12">
        <v>7617</v>
      </c>
      <c r="K106" s="22">
        <v>0.99670000000000003</v>
      </c>
      <c r="L106" s="28">
        <v>0.89859999999999995</v>
      </c>
      <c r="M106" s="22">
        <v>0.9738</v>
      </c>
      <c r="N106" s="22">
        <v>0.99729999999999996</v>
      </c>
    </row>
    <row r="107" spans="1:22" x14ac:dyDescent="0.25">
      <c r="A107" s="31" t="s">
        <v>2</v>
      </c>
      <c r="B107" s="1">
        <v>2</v>
      </c>
      <c r="C107" s="1">
        <v>42</v>
      </c>
      <c r="D107" s="3">
        <v>0.74329999999999996</v>
      </c>
      <c r="E107" s="3">
        <v>0.78221393500000003</v>
      </c>
      <c r="F107" s="3">
        <v>0.97899999999999998</v>
      </c>
      <c r="G107" s="22">
        <v>187</v>
      </c>
      <c r="H107" s="22">
        <v>4</v>
      </c>
      <c r="I107" s="22">
        <v>25</v>
      </c>
      <c r="J107" s="22">
        <v>7613</v>
      </c>
      <c r="K107" s="15">
        <v>0.99629999999999996</v>
      </c>
      <c r="L107" s="34">
        <v>0.8821</v>
      </c>
      <c r="M107" s="15">
        <v>0.97909999999999997</v>
      </c>
      <c r="N107" s="15">
        <v>0.99670000000000003</v>
      </c>
    </row>
    <row r="108" spans="1:22" x14ac:dyDescent="0.25">
      <c r="A108" s="31" t="s">
        <v>3</v>
      </c>
      <c r="B108" s="1">
        <v>4</v>
      </c>
      <c r="C108" s="1">
        <v>59</v>
      </c>
      <c r="D108" s="3">
        <v>0.77490000000000003</v>
      </c>
      <c r="E108" s="3">
        <v>0.77965200800000001</v>
      </c>
      <c r="F108" s="3">
        <v>0.97899999999999998</v>
      </c>
      <c r="G108" s="22">
        <v>187</v>
      </c>
      <c r="H108" s="22">
        <v>4</v>
      </c>
      <c r="I108" s="22">
        <v>19</v>
      </c>
      <c r="J108" s="22">
        <v>7619</v>
      </c>
      <c r="K108" s="15">
        <v>0.99709999999999999</v>
      </c>
      <c r="L108" s="15">
        <v>0.90780000000000005</v>
      </c>
      <c r="M108" s="15">
        <v>0.97909999999999997</v>
      </c>
      <c r="N108" s="15">
        <v>0.99750000000000005</v>
      </c>
    </row>
    <row r="109" spans="1:22" x14ac:dyDescent="0.25">
      <c r="A109" s="26" t="s">
        <v>51</v>
      </c>
      <c r="B109" s="26">
        <v>24</v>
      </c>
      <c r="C109" s="26"/>
      <c r="D109" s="26"/>
      <c r="E109" s="33">
        <v>0.64780000000000004</v>
      </c>
      <c r="F109" s="33">
        <v>0.97909999999999997</v>
      </c>
      <c r="G109" s="12">
        <v>188</v>
      </c>
      <c r="H109" s="12">
        <v>3</v>
      </c>
      <c r="I109" s="12">
        <v>20</v>
      </c>
      <c r="J109" s="12">
        <v>7618</v>
      </c>
      <c r="K109" s="22">
        <v>0.99709999999999999</v>
      </c>
      <c r="L109" s="28">
        <v>0.90380000000000005</v>
      </c>
      <c r="M109" s="15">
        <v>0.98429999999999995</v>
      </c>
      <c r="N109" s="22">
        <v>0.98429999999999995</v>
      </c>
    </row>
    <row r="110" spans="1:22" x14ac:dyDescent="0.25">
      <c r="A110" s="31" t="s">
        <v>4</v>
      </c>
      <c r="B110" s="1">
        <v>8</v>
      </c>
      <c r="C110" s="1">
        <v>75</v>
      </c>
      <c r="D110" s="3">
        <v>0.78710000000000002</v>
      </c>
      <c r="E110" s="3">
        <v>0.70823213100000004</v>
      </c>
      <c r="F110" s="3">
        <v>0.98950000000000005</v>
      </c>
      <c r="G110" s="12">
        <v>189</v>
      </c>
      <c r="H110" s="12">
        <v>2</v>
      </c>
      <c r="I110" s="12">
        <v>13</v>
      </c>
      <c r="J110" s="12">
        <v>7625</v>
      </c>
      <c r="K110" s="15">
        <v>0.99809999999999999</v>
      </c>
      <c r="L110" s="34">
        <v>0.93559999999999999</v>
      </c>
      <c r="M110" s="15">
        <v>0.98950000000000005</v>
      </c>
      <c r="N110" s="15">
        <v>0.99819999999999998</v>
      </c>
    </row>
    <row r="111" spans="1:22" x14ac:dyDescent="0.25">
      <c r="A111" s="2" t="s">
        <v>47</v>
      </c>
      <c r="B111" s="1">
        <v>19</v>
      </c>
      <c r="C111" s="1">
        <v>37</v>
      </c>
      <c r="D111" s="3">
        <v>0.72589999999999999</v>
      </c>
      <c r="E111" s="3">
        <v>0.69079999999999997</v>
      </c>
      <c r="F111" s="3">
        <v>0.9738</v>
      </c>
      <c r="G111" s="12">
        <v>186</v>
      </c>
      <c r="H111" s="12">
        <v>5</v>
      </c>
      <c r="I111" s="12">
        <v>19</v>
      </c>
      <c r="J111" s="12">
        <v>7619</v>
      </c>
      <c r="K111" s="15">
        <v>0.99690000000000001</v>
      </c>
      <c r="L111" s="34">
        <v>0.9073</v>
      </c>
      <c r="M111" s="15">
        <v>0.99690000000000001</v>
      </c>
      <c r="N111" s="15">
        <v>0.99750000000000005</v>
      </c>
    </row>
    <row r="122" spans="1:12" x14ac:dyDescent="0.25">
      <c r="C122" s="1" t="s">
        <v>71</v>
      </c>
      <c r="D122" s="1" t="s">
        <v>72</v>
      </c>
      <c r="E122" s="1" t="s">
        <v>35</v>
      </c>
      <c r="F122" s="1" t="s">
        <v>73</v>
      </c>
      <c r="H122" s="1"/>
      <c r="I122" s="1" t="s">
        <v>71</v>
      </c>
      <c r="J122" s="1" t="s">
        <v>72</v>
      </c>
      <c r="K122" s="1" t="s">
        <v>35</v>
      </c>
      <c r="L122" s="12" t="s">
        <v>73</v>
      </c>
    </row>
    <row r="123" spans="1:12" x14ac:dyDescent="0.25">
      <c r="A123" s="1" t="s">
        <v>74</v>
      </c>
      <c r="B123" s="35" t="s">
        <v>13</v>
      </c>
      <c r="C123" s="1">
        <v>0.65069999999999995</v>
      </c>
      <c r="D123" s="1">
        <v>0.58350000000000002</v>
      </c>
      <c r="E123" s="1">
        <v>0.56079999999999997</v>
      </c>
      <c r="F123" s="1">
        <f>2*D123*E123/(D123+E123)</f>
        <v>0.57192484488333484</v>
      </c>
      <c r="G123" s="12" t="s">
        <v>75</v>
      </c>
      <c r="H123" s="6" t="s">
        <v>56</v>
      </c>
      <c r="I123" s="12">
        <v>0.65739999999999998</v>
      </c>
      <c r="J123" s="12">
        <v>0.60829999999999995</v>
      </c>
      <c r="K123" s="12">
        <v>0.60699999999999998</v>
      </c>
      <c r="L123" s="1">
        <f>2*J123*K123/(J123+K123)</f>
        <v>0.60764930469842826</v>
      </c>
    </row>
    <row r="124" spans="1:12" x14ac:dyDescent="0.25">
      <c r="A124" s="1" t="s">
        <v>74</v>
      </c>
      <c r="B124" s="35" t="s">
        <v>68</v>
      </c>
      <c r="C124" s="1">
        <v>0.61519999999999997</v>
      </c>
      <c r="D124" s="1">
        <v>0.55010000000000003</v>
      </c>
      <c r="E124" s="1">
        <v>0.55679999999999996</v>
      </c>
      <c r="F124" s="1">
        <f t="shared" ref="F124:F137" si="6">2*D124*E124/(D124+E124)</f>
        <v>0.55342972264883916</v>
      </c>
      <c r="G124" s="44" t="s">
        <v>75</v>
      </c>
      <c r="H124" s="6" t="s">
        <v>57</v>
      </c>
      <c r="I124" s="12">
        <v>0.67479999999999996</v>
      </c>
      <c r="J124" s="12">
        <v>0.5857</v>
      </c>
      <c r="K124" s="12">
        <v>0.57540000000000002</v>
      </c>
      <c r="L124" s="1">
        <f t="shared" ref="L124:L137" si="7">2*J124*K124/(J124+K124)</f>
        <v>0.58050431487382659</v>
      </c>
    </row>
    <row r="125" spans="1:12" x14ac:dyDescent="0.25">
      <c r="A125" s="1" t="s">
        <v>74</v>
      </c>
      <c r="B125" s="35" t="s">
        <v>0</v>
      </c>
      <c r="C125" s="1">
        <v>0.66420000000000001</v>
      </c>
      <c r="D125" s="1">
        <v>0.58289999999999997</v>
      </c>
      <c r="E125" s="1">
        <v>0.5958</v>
      </c>
      <c r="F125" s="1">
        <f t="shared" si="6"/>
        <v>0.58927940951896152</v>
      </c>
      <c r="G125" s="44" t="s">
        <v>75</v>
      </c>
      <c r="H125" s="6" t="s">
        <v>59</v>
      </c>
      <c r="I125" s="12">
        <v>0.66669999999999996</v>
      </c>
      <c r="J125" s="12">
        <v>0.59470000000000001</v>
      </c>
      <c r="K125" s="12">
        <v>0.59709999999999996</v>
      </c>
      <c r="L125" s="1">
        <f t="shared" si="7"/>
        <v>0.59589758348716226</v>
      </c>
    </row>
    <row r="126" spans="1:12" x14ac:dyDescent="0.25">
      <c r="A126" s="1" t="s">
        <v>74</v>
      </c>
      <c r="B126" s="35" t="s">
        <v>52</v>
      </c>
      <c r="C126" s="1">
        <v>0.64580000000000004</v>
      </c>
      <c r="D126" s="1">
        <v>0.58809999999999996</v>
      </c>
      <c r="E126" s="1">
        <v>0.59930000000000005</v>
      </c>
      <c r="F126" s="1">
        <f t="shared" si="6"/>
        <v>0.59364717870978612</v>
      </c>
      <c r="G126" s="44" t="s">
        <v>75</v>
      </c>
      <c r="H126" s="6" t="s">
        <v>67</v>
      </c>
      <c r="I126" s="12">
        <v>0.67710000000000004</v>
      </c>
      <c r="J126" s="12">
        <v>0.63890000000000002</v>
      </c>
      <c r="K126" s="12">
        <v>0.63190000000000002</v>
      </c>
      <c r="L126" s="1">
        <f t="shared" si="7"/>
        <v>0.63538072080579178</v>
      </c>
    </row>
    <row r="127" spans="1:12" x14ac:dyDescent="0.25">
      <c r="A127" s="1" t="s">
        <v>74</v>
      </c>
      <c r="B127" s="35" t="s">
        <v>50</v>
      </c>
      <c r="C127" s="1">
        <v>0.64710000000000001</v>
      </c>
      <c r="D127" s="1">
        <v>0.56630000000000003</v>
      </c>
      <c r="E127" s="1">
        <v>0.55359999999999998</v>
      </c>
      <c r="F127" s="1">
        <f t="shared" si="6"/>
        <v>0.55987798910617026</v>
      </c>
      <c r="G127" s="44" t="s">
        <v>75</v>
      </c>
      <c r="H127" s="6" t="s">
        <v>60</v>
      </c>
      <c r="I127" s="12">
        <v>0.66439999999999999</v>
      </c>
      <c r="J127" s="12">
        <v>0.58730000000000004</v>
      </c>
      <c r="K127" s="12">
        <v>0.59119999999999995</v>
      </c>
      <c r="L127" s="1">
        <f t="shared" si="7"/>
        <v>0.58924354688162905</v>
      </c>
    </row>
    <row r="128" spans="1:12" x14ac:dyDescent="0.25">
      <c r="A128" s="1" t="s">
        <v>74</v>
      </c>
      <c r="B128" s="35" t="s">
        <v>69</v>
      </c>
      <c r="C128" s="1">
        <v>0.66790000000000005</v>
      </c>
      <c r="D128" s="1">
        <v>0.59099999999999997</v>
      </c>
      <c r="E128" s="1">
        <v>0.58679999999999999</v>
      </c>
      <c r="F128" s="1">
        <f t="shared" si="6"/>
        <v>0.5888925114620478</v>
      </c>
      <c r="G128" s="44" t="s">
        <v>75</v>
      </c>
      <c r="H128" s="6" t="s">
        <v>55</v>
      </c>
      <c r="I128" s="12">
        <v>0.67249999999999999</v>
      </c>
      <c r="J128" s="12">
        <v>0.61380000000000001</v>
      </c>
      <c r="K128" s="12">
        <v>0.61009999999999998</v>
      </c>
      <c r="L128" s="1">
        <f t="shared" si="7"/>
        <v>0.61194440722281229</v>
      </c>
    </row>
    <row r="129" spans="1:12" x14ac:dyDescent="0.25">
      <c r="A129" s="1" t="s">
        <v>74</v>
      </c>
      <c r="B129" s="35" t="s">
        <v>46</v>
      </c>
      <c r="C129" s="1">
        <v>0.62749999999999995</v>
      </c>
      <c r="D129" s="1">
        <v>0.55500000000000005</v>
      </c>
      <c r="E129" s="1">
        <v>0.55569999999999997</v>
      </c>
      <c r="F129" s="1">
        <f t="shared" si="6"/>
        <v>0.55534977941838481</v>
      </c>
      <c r="G129" s="44" t="s">
        <v>75</v>
      </c>
      <c r="H129" s="6" t="s">
        <v>61</v>
      </c>
      <c r="I129" s="12">
        <v>0.6794</v>
      </c>
      <c r="J129" s="12">
        <v>0.59599999999999997</v>
      </c>
      <c r="K129" s="12">
        <v>0.59489999999999998</v>
      </c>
      <c r="L129" s="1">
        <f t="shared" si="7"/>
        <v>0.59544949198085473</v>
      </c>
    </row>
    <row r="130" spans="1:12" x14ac:dyDescent="0.25">
      <c r="A130" s="1" t="s">
        <v>74</v>
      </c>
      <c r="B130" s="35" t="s">
        <v>43</v>
      </c>
      <c r="C130" s="1">
        <v>0.66180000000000005</v>
      </c>
      <c r="D130" s="1">
        <v>0.58450000000000002</v>
      </c>
      <c r="E130" s="1">
        <v>0.57989999999999997</v>
      </c>
      <c r="F130" s="1">
        <f t="shared" si="6"/>
        <v>0.58219091377533483</v>
      </c>
      <c r="G130" s="44" t="s">
        <v>75</v>
      </c>
      <c r="H130" s="6" t="s">
        <v>63</v>
      </c>
      <c r="I130" s="12">
        <v>0.66779999999999995</v>
      </c>
      <c r="J130" s="12">
        <v>0.5766</v>
      </c>
      <c r="K130" s="12">
        <v>0.57609999999999995</v>
      </c>
      <c r="L130" s="1">
        <f t="shared" si="7"/>
        <v>0.57634989155894856</v>
      </c>
    </row>
    <row r="131" spans="1:12" x14ac:dyDescent="0.25">
      <c r="A131" s="1" t="s">
        <v>74</v>
      </c>
      <c r="B131" s="35" t="s">
        <v>14</v>
      </c>
      <c r="C131" s="1">
        <v>0.64219999999999999</v>
      </c>
      <c r="D131" s="1">
        <v>0.56569999999999998</v>
      </c>
      <c r="E131" s="1">
        <v>0.57430000000000003</v>
      </c>
      <c r="F131" s="1">
        <f t="shared" si="6"/>
        <v>0.56996756140350868</v>
      </c>
      <c r="G131" s="44" t="s">
        <v>75</v>
      </c>
      <c r="H131" s="6" t="s">
        <v>64</v>
      </c>
      <c r="I131" s="12">
        <v>0.65739999999999998</v>
      </c>
      <c r="J131" s="12">
        <v>0.57920000000000005</v>
      </c>
      <c r="K131" s="12">
        <v>0.58350000000000002</v>
      </c>
      <c r="L131" s="1">
        <f t="shared" si="7"/>
        <v>0.581342048679797</v>
      </c>
    </row>
    <row r="132" spans="1:12" x14ac:dyDescent="0.25">
      <c r="A132" s="1" t="s">
        <v>74</v>
      </c>
      <c r="B132" s="35" t="s">
        <v>15</v>
      </c>
      <c r="C132" s="1">
        <v>0.65690000000000004</v>
      </c>
      <c r="D132" s="1">
        <v>0.57150000000000001</v>
      </c>
      <c r="E132" s="1">
        <v>0.55330000000000001</v>
      </c>
      <c r="F132" s="1">
        <f t="shared" si="6"/>
        <v>0.56225275604551916</v>
      </c>
      <c r="G132" s="44" t="s">
        <v>75</v>
      </c>
      <c r="H132" s="6" t="s">
        <v>58</v>
      </c>
      <c r="I132" s="12">
        <v>0.66779999999999995</v>
      </c>
      <c r="J132" s="12">
        <v>0.59199999999999997</v>
      </c>
      <c r="K132" s="12">
        <v>0.60170000000000001</v>
      </c>
      <c r="L132" s="1">
        <f t="shared" si="7"/>
        <v>0.59681058892519057</v>
      </c>
    </row>
    <row r="133" spans="1:12" x14ac:dyDescent="0.25">
      <c r="A133" s="1" t="s">
        <v>74</v>
      </c>
      <c r="B133" s="35" t="s">
        <v>70</v>
      </c>
      <c r="C133" s="1">
        <v>0.64090000000000003</v>
      </c>
      <c r="D133" s="1">
        <v>0.57730000000000004</v>
      </c>
      <c r="E133" s="1">
        <v>0.56810000000000005</v>
      </c>
      <c r="F133" s="1">
        <f t="shared" si="6"/>
        <v>0.57266305220883551</v>
      </c>
      <c r="G133" s="44" t="s">
        <v>75</v>
      </c>
      <c r="H133" s="6" t="s">
        <v>39</v>
      </c>
      <c r="I133" s="12">
        <v>0.68289999999999995</v>
      </c>
      <c r="J133" s="12">
        <v>0.60780000000000001</v>
      </c>
      <c r="K133" s="12">
        <v>0.6119</v>
      </c>
      <c r="L133" s="1">
        <f t="shared" si="7"/>
        <v>0.60984310896121996</v>
      </c>
    </row>
    <row r="134" spans="1:12" x14ac:dyDescent="0.25">
      <c r="A134" s="1" t="s">
        <v>74</v>
      </c>
      <c r="B134" s="35" t="s">
        <v>45</v>
      </c>
      <c r="C134" s="1">
        <v>0.65439999999999998</v>
      </c>
      <c r="D134" s="1">
        <v>0.57410000000000005</v>
      </c>
      <c r="E134" s="1">
        <v>0.56910000000000005</v>
      </c>
      <c r="F134" s="1">
        <f t="shared" si="6"/>
        <v>0.57158906578026591</v>
      </c>
      <c r="G134" s="44" t="s">
        <v>75</v>
      </c>
      <c r="H134" s="6" t="s">
        <v>22</v>
      </c>
      <c r="I134" s="12">
        <v>0.65739999999999998</v>
      </c>
      <c r="J134" s="12">
        <v>0.58250000000000002</v>
      </c>
      <c r="K134" s="12">
        <v>0.58689999999999998</v>
      </c>
      <c r="L134" s="1">
        <f t="shared" si="7"/>
        <v>0.58469172225072685</v>
      </c>
    </row>
    <row r="135" spans="1:12" x14ac:dyDescent="0.25">
      <c r="A135" s="1" t="s">
        <v>74</v>
      </c>
      <c r="B135" s="35" t="s">
        <v>41</v>
      </c>
      <c r="C135" s="1">
        <v>0.64090000000000003</v>
      </c>
      <c r="D135" s="1">
        <v>0.55100000000000005</v>
      </c>
      <c r="E135" s="1">
        <v>0.5615</v>
      </c>
      <c r="F135" s="1">
        <f t="shared" si="6"/>
        <v>0.55620044943820224</v>
      </c>
      <c r="G135" s="44" t="s">
        <v>75</v>
      </c>
      <c r="H135" s="6" t="s">
        <v>23</v>
      </c>
      <c r="I135" s="12">
        <v>0.67479999999999996</v>
      </c>
      <c r="J135" s="12">
        <v>0.62629999999999997</v>
      </c>
      <c r="K135" s="12">
        <v>0.63590000000000002</v>
      </c>
      <c r="L135" s="1">
        <f t="shared" si="7"/>
        <v>0.63106349231500547</v>
      </c>
    </row>
    <row r="136" spans="1:12" x14ac:dyDescent="0.25">
      <c r="A136" s="1" t="s">
        <v>74</v>
      </c>
      <c r="B136" s="35" t="s">
        <v>12</v>
      </c>
      <c r="C136" s="1">
        <v>0.66669999999999996</v>
      </c>
      <c r="D136" s="1">
        <v>0.58199999999999996</v>
      </c>
      <c r="E136" s="1">
        <v>0.58460000000000001</v>
      </c>
      <c r="F136" s="1">
        <f t="shared" si="6"/>
        <v>0.58329710269158241</v>
      </c>
      <c r="G136" s="44" t="s">
        <v>75</v>
      </c>
      <c r="H136" s="6" t="s">
        <v>65</v>
      </c>
      <c r="I136" s="12">
        <v>0.66439999999999999</v>
      </c>
      <c r="J136" s="12">
        <v>0.58430000000000004</v>
      </c>
      <c r="K136" s="12">
        <v>0.57820000000000005</v>
      </c>
      <c r="L136" s="1">
        <f t="shared" si="7"/>
        <v>0.58123399569892475</v>
      </c>
    </row>
    <row r="137" spans="1:12" x14ac:dyDescent="0.25">
      <c r="A137" s="1" t="s">
        <v>74</v>
      </c>
      <c r="B137" s="35" t="s">
        <v>44</v>
      </c>
      <c r="C137" s="1">
        <v>0.67279999999999995</v>
      </c>
      <c r="D137" s="1">
        <v>0.59989999999999999</v>
      </c>
      <c r="E137" s="1">
        <v>0.61460000000000004</v>
      </c>
      <c r="F137" s="1">
        <f t="shared" si="6"/>
        <v>0.60716103746397687</v>
      </c>
      <c r="G137" s="44" t="s">
        <v>75</v>
      </c>
      <c r="H137" s="6" t="s">
        <v>66</v>
      </c>
      <c r="I137" s="12">
        <v>0.66779999999999995</v>
      </c>
      <c r="J137" s="12">
        <v>0.58299999999999996</v>
      </c>
      <c r="K137" s="12">
        <v>0.60140000000000005</v>
      </c>
      <c r="L137" s="1">
        <f t="shared" si="7"/>
        <v>0.59205707531239438</v>
      </c>
    </row>
    <row r="138" spans="1:12" x14ac:dyDescent="0.25">
      <c r="D138" s="46">
        <f>AVERAGE(D123:D137)</f>
        <v>0.57486000000000004</v>
      </c>
      <c r="E138" s="46">
        <f>AVERAGE(E123:E137)</f>
        <v>0.57428000000000001</v>
      </c>
      <c r="F138" s="46">
        <f>AVERAGE(F123:F137)</f>
        <v>0.57451489163698344</v>
      </c>
      <c r="J138" s="46">
        <f>AVERAGE(J123:J137)</f>
        <v>0.59709333333333325</v>
      </c>
      <c r="K138" s="46">
        <f>AVERAGE(K123:K137)</f>
        <v>0.59888000000000008</v>
      </c>
      <c r="L138" s="46">
        <f>AVERAGE(L123:L137)</f>
        <v>0.59796408624351438</v>
      </c>
    </row>
    <row r="139" spans="1:12" x14ac:dyDescent="0.25">
      <c r="J139" s="12">
        <f>J138-D138</f>
        <v>2.2233333333333216E-2</v>
      </c>
      <c r="K139" s="44">
        <f>K138-E138</f>
        <v>2.4600000000000066E-2</v>
      </c>
      <c r="L139" s="44">
        <f>L138-F138</f>
        <v>2.3449194606530943E-2</v>
      </c>
    </row>
  </sheetData>
  <sortState xmlns:xlrd2="http://schemas.microsoft.com/office/spreadsheetml/2017/richdata2" ref="P3:AB17">
    <sortCondition ref="P3:P17"/>
  </sortState>
  <mergeCells count="2">
    <mergeCell ref="E1:L1"/>
    <mergeCell ref="U1:AC1"/>
  </mergeCells>
  <phoneticPr fontId="1" type="noConversion"/>
  <conditionalFormatting sqref="R3:R5 R7:R12">
    <cfRule type="cellIs" dxfId="6" priority="23" operator="lessThan">
      <formula>$R$32</formula>
    </cfRule>
  </conditionalFormatting>
  <conditionalFormatting sqref="S3:S5 T101:T105 S14:S17 S7:S12">
    <cfRule type="cellIs" dxfId="5" priority="11" operator="lessThan">
      <formula>$T$32</formula>
    </cfRule>
  </conditionalFormatting>
  <conditionalFormatting sqref="E45:E64 F101:F111">
    <cfRule type="cellIs" dxfId="4" priority="29" operator="lessThan">
      <formula>$E$65-$E$66</formula>
    </cfRule>
  </conditionalFormatting>
  <conditionalFormatting sqref="C3:C17 C101:C111">
    <cfRule type="cellIs" dxfId="3" priority="30" operator="lessThan">
      <formula>$C$24</formula>
    </cfRule>
  </conditionalFormatting>
  <conditionalFormatting sqref="D3:D17 E101:E111">
    <cfRule type="cellIs" dxfId="2" priority="32" operator="lessThan">
      <formula>$E$24</formula>
    </cfRule>
  </conditionalFormatting>
  <conditionalFormatting sqref="I3:L17 Y3:AA17 AC3:AC17">
    <cfRule type="cellIs" dxfId="1" priority="8" operator="lessThan">
      <formula>0.95</formula>
    </cfRule>
  </conditionalFormatting>
  <conditionalFormatting sqref="S13">
    <cfRule type="cellIs" dxfId="0" priority="1" operator="lessThan">
      <formula>$T$32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林涵</dc:creator>
  <cp:lastModifiedBy>林涵</cp:lastModifiedBy>
  <dcterms:created xsi:type="dcterms:W3CDTF">2015-06-05T18:19:34Z</dcterms:created>
  <dcterms:modified xsi:type="dcterms:W3CDTF">2020-10-14T07:48:54Z</dcterms:modified>
</cp:coreProperties>
</file>