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5150" windowHeight="10950"/>
  </bookViews>
  <sheets>
    <sheet name="ST2" sheetId="1" r:id="rId1"/>
  </sheets>
  <calcPr calcId="145621"/>
</workbook>
</file>

<file path=xl/calcChain.xml><?xml version="1.0" encoding="utf-8"?>
<calcChain xmlns="http://schemas.openxmlformats.org/spreadsheetml/2006/main">
  <c r="BC208" i="1" l="1"/>
  <c r="BC198" i="1"/>
  <c r="F136" i="1"/>
  <c r="AI116" i="1" l="1"/>
  <c r="AI119" i="1"/>
  <c r="AI122" i="1"/>
  <c r="AI125" i="1"/>
  <c r="AI128" i="1"/>
  <c r="AI131" i="1"/>
  <c r="AI134" i="1"/>
  <c r="AK116" i="1"/>
  <c r="AK117" i="1"/>
  <c r="BC209" i="1" l="1"/>
  <c r="BC65" i="1" l="1"/>
  <c r="BC64" i="1"/>
  <c r="BC67" i="1" s="1"/>
  <c r="BD63" i="1"/>
  <c r="BD62" i="1"/>
  <c r="BD61" i="1"/>
  <c r="AM65" i="1"/>
  <c r="AM64" i="1"/>
  <c r="AM67" i="1" s="1"/>
  <c r="AN63" i="1"/>
  <c r="AN62" i="1"/>
  <c r="AN61" i="1"/>
  <c r="W65" i="1"/>
  <c r="W66" i="1" s="1"/>
  <c r="W64" i="1"/>
  <c r="W67" i="1" s="1"/>
  <c r="X63" i="1"/>
  <c r="X62" i="1"/>
  <c r="X61" i="1"/>
  <c r="BD65" i="1" l="1"/>
  <c r="AN65" i="1"/>
  <c r="AM66" i="1"/>
  <c r="BC66" i="1"/>
  <c r="BD64" i="1"/>
  <c r="BD66" i="1" s="1"/>
  <c r="AN64" i="1"/>
  <c r="AN66" i="1" s="1"/>
  <c r="X64" i="1"/>
  <c r="X65" i="1"/>
  <c r="X66" i="1" l="1"/>
  <c r="F118" i="1" l="1"/>
  <c r="F121" i="1"/>
  <c r="F124" i="1"/>
  <c r="F127" i="1"/>
  <c r="F130" i="1"/>
  <c r="F133" i="1"/>
  <c r="C119" i="1"/>
  <c r="C122" i="1"/>
  <c r="C125" i="1"/>
  <c r="C128" i="1"/>
  <c r="C131" i="1"/>
  <c r="D71" i="1"/>
  <c r="H65" i="1"/>
  <c r="H66" i="1" s="1"/>
  <c r="H64" i="1"/>
  <c r="H67" i="1" s="1"/>
  <c r="I63" i="1"/>
  <c r="I62" i="1"/>
  <c r="I61" i="1"/>
  <c r="I64" i="1" l="1"/>
  <c r="I65" i="1"/>
  <c r="AY106" i="1"/>
  <c r="AI106" i="1"/>
  <c r="AI105" i="1"/>
  <c r="S106" i="1"/>
  <c r="S105" i="1"/>
  <c r="AI107" i="1" l="1"/>
  <c r="I66" i="1"/>
  <c r="S107" i="1"/>
  <c r="AY105" i="1"/>
  <c r="AY107" i="1" s="1"/>
  <c r="AI51" i="1" l="1"/>
  <c r="AH34" i="1" l="1"/>
  <c r="W75" i="1"/>
  <c r="W74" i="1"/>
  <c r="R75" i="1"/>
  <c r="R74" i="1"/>
  <c r="H75" i="1"/>
  <c r="H74" i="1"/>
  <c r="H76" i="1" l="1"/>
  <c r="W76" i="1"/>
  <c r="R76" i="1"/>
  <c r="C75" i="1" l="1"/>
  <c r="C74" i="1"/>
  <c r="C55" i="1"/>
  <c r="C76" i="1" l="1"/>
  <c r="AY119" i="1"/>
  <c r="AX116" i="1"/>
  <c r="BM156" i="1"/>
  <c r="D106" i="1"/>
  <c r="D105" i="1"/>
  <c r="D107" i="1" l="1"/>
  <c r="W254" i="1"/>
  <c r="R254" i="1"/>
  <c r="H254" i="1"/>
  <c r="C254" i="1"/>
  <c r="W253" i="1"/>
  <c r="W256" i="1" s="1"/>
  <c r="R253" i="1"/>
  <c r="R256" i="1" s="1"/>
  <c r="H253" i="1"/>
  <c r="H256" i="1" s="1"/>
  <c r="C253" i="1"/>
  <c r="C256" i="1" s="1"/>
  <c r="BD252" i="1"/>
  <c r="AY252" i="1"/>
  <c r="AN252" i="1"/>
  <c r="AI252" i="1"/>
  <c r="X252" i="1"/>
  <c r="S252" i="1"/>
  <c r="I252" i="1"/>
  <c r="D252" i="1"/>
  <c r="BD251" i="1"/>
  <c r="AY251" i="1"/>
  <c r="AN251" i="1"/>
  <c r="AI251" i="1"/>
  <c r="X251" i="1"/>
  <c r="S251" i="1"/>
  <c r="I251" i="1"/>
  <c r="D251" i="1"/>
  <c r="AN250" i="1"/>
  <c r="AH254" i="1"/>
  <c r="X250" i="1"/>
  <c r="S250" i="1"/>
  <c r="I250" i="1"/>
  <c r="D250" i="1"/>
  <c r="AX237" i="1"/>
  <c r="AW237" i="1"/>
  <c r="AH237" i="1"/>
  <c r="AG237" i="1"/>
  <c r="R237" i="1"/>
  <c r="Q237" i="1"/>
  <c r="C237" i="1"/>
  <c r="B237" i="1"/>
  <c r="AX231" i="1"/>
  <c r="AW231" i="1"/>
  <c r="AH231" i="1"/>
  <c r="AG231" i="1"/>
  <c r="R231" i="1"/>
  <c r="Q231" i="1"/>
  <c r="C231" i="1"/>
  <c r="B231" i="1"/>
  <c r="W211" i="1"/>
  <c r="R211" i="1"/>
  <c r="H211" i="1"/>
  <c r="C211" i="1"/>
  <c r="W210" i="1"/>
  <c r="R210" i="1"/>
  <c r="H210" i="1"/>
  <c r="C210" i="1"/>
  <c r="BD209" i="1"/>
  <c r="AY209" i="1"/>
  <c r="AN209" i="1"/>
  <c r="AI209" i="1"/>
  <c r="X209" i="1"/>
  <c r="S209" i="1"/>
  <c r="I209" i="1"/>
  <c r="D209" i="1"/>
  <c r="BD208" i="1"/>
  <c r="AY208" i="1"/>
  <c r="AN208" i="1"/>
  <c r="AI208" i="1"/>
  <c r="X208" i="1"/>
  <c r="S208" i="1"/>
  <c r="I208" i="1"/>
  <c r="D208" i="1"/>
  <c r="BD207" i="1"/>
  <c r="AY207" i="1"/>
  <c r="AN207" i="1"/>
  <c r="AI207" i="1"/>
  <c r="X207" i="1"/>
  <c r="S207" i="1"/>
  <c r="I207" i="1"/>
  <c r="D207" i="1"/>
  <c r="BD206" i="1"/>
  <c r="AY206" i="1"/>
  <c r="AN206" i="1"/>
  <c r="AI206" i="1"/>
  <c r="X206" i="1"/>
  <c r="S206" i="1"/>
  <c r="I206" i="1"/>
  <c r="D206" i="1"/>
  <c r="BD205" i="1"/>
  <c r="AN205" i="1"/>
  <c r="X205" i="1"/>
  <c r="S205" i="1"/>
  <c r="I205" i="1"/>
  <c r="D205" i="1"/>
  <c r="W200" i="1"/>
  <c r="R200" i="1"/>
  <c r="H200" i="1"/>
  <c r="C200" i="1"/>
  <c r="W199" i="1"/>
  <c r="R199" i="1"/>
  <c r="H199" i="1"/>
  <c r="C199" i="1"/>
  <c r="BD198" i="1"/>
  <c r="AY198" i="1"/>
  <c r="AN198" i="1"/>
  <c r="AI198" i="1"/>
  <c r="X198" i="1"/>
  <c r="S198" i="1"/>
  <c r="I198" i="1"/>
  <c r="D198" i="1"/>
  <c r="BD197" i="1"/>
  <c r="AY197" i="1"/>
  <c r="AN197" i="1"/>
  <c r="AI197" i="1"/>
  <c r="X197" i="1"/>
  <c r="S197" i="1"/>
  <c r="I197" i="1"/>
  <c r="D197" i="1"/>
  <c r="BD196" i="1"/>
  <c r="AY196" i="1"/>
  <c r="AN196" i="1"/>
  <c r="AI196" i="1"/>
  <c r="X196" i="1"/>
  <c r="S196" i="1"/>
  <c r="I196" i="1"/>
  <c r="D196" i="1"/>
  <c r="BD195" i="1"/>
  <c r="AY195" i="1"/>
  <c r="AN195" i="1"/>
  <c r="AI195" i="1"/>
  <c r="X195" i="1"/>
  <c r="S195" i="1"/>
  <c r="I195" i="1"/>
  <c r="D195" i="1"/>
  <c r="AY194" i="1"/>
  <c r="AI194" i="1"/>
  <c r="X194" i="1"/>
  <c r="S194" i="1"/>
  <c r="I194" i="1"/>
  <c r="D194" i="1"/>
  <c r="BN185" i="1"/>
  <c r="BM185" i="1"/>
  <c r="BN184" i="1"/>
  <c r="BM184" i="1"/>
  <c r="BN183" i="1"/>
  <c r="BM183" i="1"/>
  <c r="BN182" i="1"/>
  <c r="BM182" i="1"/>
  <c r="BN181" i="1"/>
  <c r="BM181" i="1"/>
  <c r="BN180" i="1"/>
  <c r="BM180" i="1"/>
  <c r="BN179" i="1"/>
  <c r="BM179" i="1"/>
  <c r="BN178" i="1"/>
  <c r="BM178" i="1"/>
  <c r="X178" i="1"/>
  <c r="BN177" i="1"/>
  <c r="BM177" i="1"/>
  <c r="BI177" i="1"/>
  <c r="BD177" i="1"/>
  <c r="AY177" i="1"/>
  <c r="AY178" i="1" s="1"/>
  <c r="AS177" i="1"/>
  <c r="AN177" i="1"/>
  <c r="AN178" i="1" s="1"/>
  <c r="AI177" i="1"/>
  <c r="AC177" i="1"/>
  <c r="X177" i="1"/>
  <c r="S177" i="1"/>
  <c r="S178" i="1" s="1"/>
  <c r="N177" i="1"/>
  <c r="I177" i="1"/>
  <c r="I178" i="1" s="1"/>
  <c r="D177" i="1"/>
  <c r="D178" i="1" s="1"/>
  <c r="BN176" i="1"/>
  <c r="BM176" i="1"/>
  <c r="BI176" i="1"/>
  <c r="BD176" i="1"/>
  <c r="AY176" i="1"/>
  <c r="AS176" i="1"/>
  <c r="AN176" i="1"/>
  <c r="AI176" i="1"/>
  <c r="AI178" i="1" s="1"/>
  <c r="AC176" i="1"/>
  <c r="X176" i="1"/>
  <c r="S176" i="1"/>
  <c r="N176" i="1"/>
  <c r="I176" i="1"/>
  <c r="D176" i="1"/>
  <c r="BN175" i="1"/>
  <c r="BM175" i="1"/>
  <c r="BN174" i="1"/>
  <c r="BM174" i="1"/>
  <c r="BN173" i="1"/>
  <c r="BM173" i="1"/>
  <c r="BN172" i="1"/>
  <c r="BM172" i="1"/>
  <c r="BN171" i="1"/>
  <c r="BM171" i="1"/>
  <c r="BN170" i="1"/>
  <c r="BM170" i="1"/>
  <c r="BN169" i="1"/>
  <c r="BM169" i="1"/>
  <c r="BN168" i="1"/>
  <c r="BM168" i="1"/>
  <c r="BN167" i="1"/>
  <c r="BM167" i="1"/>
  <c r="BD167" i="1"/>
  <c r="AY167" i="1"/>
  <c r="AN167" i="1"/>
  <c r="AI167" i="1"/>
  <c r="X167" i="1"/>
  <c r="S167" i="1"/>
  <c r="I167" i="1"/>
  <c r="I168" i="1" s="1"/>
  <c r="D167" i="1"/>
  <c r="BN166" i="1"/>
  <c r="BM166" i="1"/>
  <c r="BD166" i="1"/>
  <c r="AY166" i="1"/>
  <c r="AY169" i="1" s="1"/>
  <c r="AN166" i="1"/>
  <c r="AN169" i="1" s="1"/>
  <c r="AI166" i="1"/>
  <c r="AI169" i="1" s="1"/>
  <c r="X166" i="1"/>
  <c r="X169" i="1" s="1"/>
  <c r="S166" i="1"/>
  <c r="S169" i="1" s="1"/>
  <c r="I166" i="1"/>
  <c r="I169" i="1" s="1"/>
  <c r="D166" i="1"/>
  <c r="D169" i="1" s="1"/>
  <c r="BN165" i="1"/>
  <c r="BM165" i="1"/>
  <c r="BE165" i="1"/>
  <c r="AZ165" i="1"/>
  <c r="AO165" i="1"/>
  <c r="AJ165" i="1"/>
  <c r="Y165" i="1"/>
  <c r="T165" i="1"/>
  <c r="J165" i="1"/>
  <c r="E165" i="1"/>
  <c r="BN164" i="1"/>
  <c r="BM164" i="1"/>
  <c r="BE164" i="1"/>
  <c r="AZ164" i="1"/>
  <c r="AO164" i="1"/>
  <c r="AJ164" i="1"/>
  <c r="Y164" i="1"/>
  <c r="T164" i="1"/>
  <c r="J164" i="1"/>
  <c r="E164" i="1"/>
  <c r="BN163" i="1"/>
  <c r="BM163" i="1"/>
  <c r="BE163" i="1"/>
  <c r="AZ163" i="1"/>
  <c r="AO163" i="1"/>
  <c r="AJ163" i="1"/>
  <c r="Y163" i="1"/>
  <c r="T163" i="1"/>
  <c r="J163" i="1"/>
  <c r="E163" i="1"/>
  <c r="BN162" i="1"/>
  <c r="BM162" i="1"/>
  <c r="BE162" i="1"/>
  <c r="AZ162" i="1"/>
  <c r="AO162" i="1"/>
  <c r="AJ162" i="1"/>
  <c r="Y162" i="1"/>
  <c r="T162" i="1"/>
  <c r="J162" i="1"/>
  <c r="E162" i="1"/>
  <c r="BN161" i="1"/>
  <c r="BM161" i="1"/>
  <c r="BE161" i="1"/>
  <c r="AZ161" i="1"/>
  <c r="AO161" i="1"/>
  <c r="AJ161" i="1"/>
  <c r="Y161" i="1"/>
  <c r="T161" i="1"/>
  <c r="J161" i="1"/>
  <c r="E161" i="1"/>
  <c r="BN160" i="1"/>
  <c r="BM160" i="1"/>
  <c r="BE160" i="1"/>
  <c r="AZ160" i="1"/>
  <c r="AO160" i="1"/>
  <c r="AJ160" i="1"/>
  <c r="Y160" i="1"/>
  <c r="T160" i="1"/>
  <c r="J160" i="1"/>
  <c r="E160" i="1"/>
  <c r="BN159" i="1"/>
  <c r="BM159" i="1"/>
  <c r="BE159" i="1"/>
  <c r="AZ159" i="1"/>
  <c r="AO159" i="1"/>
  <c r="AJ159" i="1"/>
  <c r="Y159" i="1"/>
  <c r="T159" i="1"/>
  <c r="J159" i="1"/>
  <c r="E159" i="1"/>
  <c r="BN158" i="1"/>
  <c r="BM158" i="1"/>
  <c r="BE158" i="1"/>
  <c r="AZ158" i="1"/>
  <c r="AO158" i="1"/>
  <c r="AJ158" i="1"/>
  <c r="Y158" i="1"/>
  <c r="T158" i="1"/>
  <c r="J158" i="1"/>
  <c r="E158" i="1"/>
  <c r="BN157" i="1"/>
  <c r="BM157" i="1"/>
  <c r="BE157" i="1"/>
  <c r="AZ157" i="1"/>
  <c r="AO157" i="1"/>
  <c r="AJ157" i="1"/>
  <c r="Y157" i="1"/>
  <c r="T157" i="1"/>
  <c r="J157" i="1"/>
  <c r="E157" i="1"/>
  <c r="BN156" i="1"/>
  <c r="BE156" i="1"/>
  <c r="AZ156" i="1"/>
  <c r="AO156" i="1"/>
  <c r="AJ156" i="1"/>
  <c r="Y156" i="1"/>
  <c r="T156" i="1"/>
  <c r="J156" i="1"/>
  <c r="E156" i="1"/>
  <c r="U136" i="1"/>
  <c r="V136" i="1" s="1"/>
  <c r="G136" i="1"/>
  <c r="BA135" i="1"/>
  <c r="BB135" i="1" s="1"/>
  <c r="AK135" i="1"/>
  <c r="AL135" i="1" s="1"/>
  <c r="V135" i="1"/>
  <c r="G135" i="1"/>
  <c r="BA134" i="1"/>
  <c r="BB134" i="1" s="1"/>
  <c r="AY134" i="1"/>
  <c r="AX134" i="1"/>
  <c r="AK134" i="1"/>
  <c r="AL134" i="1" s="1"/>
  <c r="AH134" i="1"/>
  <c r="V134" i="1"/>
  <c r="T134" i="1"/>
  <c r="G134" i="1"/>
  <c r="E134" i="1"/>
  <c r="U133" i="1"/>
  <c r="BA133" i="1" s="1"/>
  <c r="BB133" i="1" s="1"/>
  <c r="G133" i="1"/>
  <c r="BA132" i="1"/>
  <c r="AK132" i="1"/>
  <c r="V132" i="1"/>
  <c r="G132" i="1"/>
  <c r="BA131" i="1"/>
  <c r="BB131" i="1" s="1"/>
  <c r="AY131" i="1"/>
  <c r="AK131" i="1"/>
  <c r="AL131" i="1" s="1"/>
  <c r="V131" i="1"/>
  <c r="R131" i="1"/>
  <c r="AX131" i="1" s="1"/>
  <c r="G131" i="1"/>
  <c r="E131" i="1"/>
  <c r="U130" i="1"/>
  <c r="BA130" i="1" s="1"/>
  <c r="BB130" i="1" s="1"/>
  <c r="G130" i="1"/>
  <c r="BA129" i="1"/>
  <c r="BB129" i="1" s="1"/>
  <c r="AK129" i="1"/>
  <c r="AL129" i="1" s="1"/>
  <c r="V129" i="1"/>
  <c r="G129" i="1"/>
  <c r="BA128" i="1"/>
  <c r="AY128" i="1"/>
  <c r="AK128" i="1"/>
  <c r="AA128" i="1"/>
  <c r="AB128" i="1" s="1"/>
  <c r="V128" i="1"/>
  <c r="R128" i="1"/>
  <c r="T128" i="1" s="1"/>
  <c r="L128" i="1"/>
  <c r="M128" i="1" s="1"/>
  <c r="G128" i="1"/>
  <c r="E128" i="1"/>
  <c r="U127" i="1"/>
  <c r="V127" i="1" s="1"/>
  <c r="BA126" i="1"/>
  <c r="BB126" i="1" s="1"/>
  <c r="AK126" i="1"/>
  <c r="AL126" i="1" s="1"/>
  <c r="V126" i="1"/>
  <c r="G126" i="1"/>
  <c r="BA125" i="1"/>
  <c r="BB125" i="1" s="1"/>
  <c r="AY125" i="1"/>
  <c r="AK125" i="1"/>
  <c r="V125" i="1"/>
  <c r="R125" i="1"/>
  <c r="AH125" i="1" s="1"/>
  <c r="G125" i="1"/>
  <c r="E125" i="1"/>
  <c r="U124" i="1"/>
  <c r="BA124" i="1" s="1"/>
  <c r="BB124" i="1" s="1"/>
  <c r="BA123" i="1"/>
  <c r="BB123" i="1" s="1"/>
  <c r="AK123" i="1"/>
  <c r="AL123" i="1" s="1"/>
  <c r="V123" i="1"/>
  <c r="G123" i="1"/>
  <c r="BA122" i="1"/>
  <c r="BB122" i="1" s="1"/>
  <c r="AY122" i="1"/>
  <c r="AK122" i="1"/>
  <c r="AL122" i="1" s="1"/>
  <c r="AA122" i="1"/>
  <c r="AB122" i="1" s="1"/>
  <c r="V122" i="1"/>
  <c r="R122" i="1"/>
  <c r="G122" i="1"/>
  <c r="E122" i="1"/>
  <c r="U121" i="1"/>
  <c r="V121" i="1" s="1"/>
  <c r="L119" i="1"/>
  <c r="BA120" i="1"/>
  <c r="BB120" i="1" s="1"/>
  <c r="AK120" i="1"/>
  <c r="AL120" i="1" s="1"/>
  <c r="V120" i="1"/>
  <c r="G120" i="1"/>
  <c r="BA119" i="1"/>
  <c r="BB119" i="1" s="1"/>
  <c r="AK119" i="1"/>
  <c r="V119" i="1"/>
  <c r="R119" i="1"/>
  <c r="T119" i="1" s="1"/>
  <c r="M119" i="1"/>
  <c r="G119" i="1"/>
  <c r="E119" i="1"/>
  <c r="U118" i="1"/>
  <c r="BA118" i="1" s="1"/>
  <c r="BB118" i="1" s="1"/>
  <c r="L116" i="1"/>
  <c r="M116" i="1" s="1"/>
  <c r="BA117" i="1"/>
  <c r="BB117" i="1" s="1"/>
  <c r="AL117" i="1"/>
  <c r="V117" i="1"/>
  <c r="G117" i="1"/>
  <c r="BA116" i="1"/>
  <c r="BG116" i="1" s="1"/>
  <c r="BH116" i="1" s="1"/>
  <c r="AY116" i="1"/>
  <c r="AZ116" i="1" s="1"/>
  <c r="AH116" i="1"/>
  <c r="AA116" i="1"/>
  <c r="AB116" i="1" s="1"/>
  <c r="V116" i="1"/>
  <c r="T116" i="1"/>
  <c r="G116" i="1"/>
  <c r="E116" i="1"/>
  <c r="X73" i="1"/>
  <c r="S73" i="1"/>
  <c r="I73" i="1"/>
  <c r="D73" i="1"/>
  <c r="AY72" i="1"/>
  <c r="AI72" i="1"/>
  <c r="X72" i="1"/>
  <c r="S72" i="1"/>
  <c r="I72" i="1"/>
  <c r="D72" i="1"/>
  <c r="X71" i="1"/>
  <c r="S71" i="1"/>
  <c r="I71" i="1"/>
  <c r="AX65" i="1"/>
  <c r="AH65" i="1"/>
  <c r="R65" i="1"/>
  <c r="R66" i="1" s="1"/>
  <c r="C65" i="1"/>
  <c r="AX64" i="1"/>
  <c r="AH64" i="1"/>
  <c r="R64" i="1"/>
  <c r="C64" i="1"/>
  <c r="AY63" i="1"/>
  <c r="AI63" i="1"/>
  <c r="S63" i="1"/>
  <c r="D63" i="1"/>
  <c r="AY62" i="1"/>
  <c r="AI62" i="1"/>
  <c r="S62" i="1"/>
  <c r="D62" i="1"/>
  <c r="AY61" i="1"/>
  <c r="AI61" i="1"/>
  <c r="S61" i="1"/>
  <c r="D61" i="1"/>
  <c r="BC55" i="1"/>
  <c r="AX55" i="1"/>
  <c r="AM55" i="1"/>
  <c r="AM56" i="1" s="1"/>
  <c r="AH55" i="1"/>
  <c r="W55" i="1"/>
  <c r="R55" i="1"/>
  <c r="H55" i="1"/>
  <c r="H56" i="1" s="1"/>
  <c r="BC54" i="1"/>
  <c r="BC57" i="1" s="1"/>
  <c r="AX54" i="1"/>
  <c r="AX57" i="1" s="1"/>
  <c r="AM54" i="1"/>
  <c r="AM57" i="1" s="1"/>
  <c r="AH54" i="1"/>
  <c r="AH57" i="1" s="1"/>
  <c r="W54" i="1"/>
  <c r="R54" i="1"/>
  <c r="R57" i="1" s="1"/>
  <c r="H54" i="1"/>
  <c r="C54" i="1"/>
  <c r="BD53" i="1"/>
  <c r="AY53" i="1"/>
  <c r="AN53" i="1"/>
  <c r="AI53" i="1"/>
  <c r="X53" i="1"/>
  <c r="S53" i="1"/>
  <c r="I53" i="1"/>
  <c r="D53" i="1"/>
  <c r="BD52" i="1"/>
  <c r="AY52" i="1"/>
  <c r="AN52" i="1"/>
  <c r="AI52" i="1"/>
  <c r="X52" i="1"/>
  <c r="S52" i="1"/>
  <c r="I52" i="1"/>
  <c r="D52" i="1"/>
  <c r="BD51" i="1"/>
  <c r="AY51" i="1"/>
  <c r="AN51" i="1"/>
  <c r="X51" i="1"/>
  <c r="S51" i="1"/>
  <c r="I51" i="1"/>
  <c r="D51" i="1"/>
  <c r="W40" i="1"/>
  <c r="W38" i="1"/>
  <c r="R38" i="1"/>
  <c r="H38" i="1"/>
  <c r="C38" i="1"/>
  <c r="W37" i="1"/>
  <c r="R37" i="1"/>
  <c r="R39" i="1" s="1"/>
  <c r="H37" i="1"/>
  <c r="H40" i="1" s="1"/>
  <c r="C37" i="1"/>
  <c r="C40" i="1" s="1"/>
  <c r="BC36" i="1"/>
  <c r="BD36" i="1" s="1"/>
  <c r="AX36" i="1"/>
  <c r="AM36" i="1"/>
  <c r="AN36" i="1" s="1"/>
  <c r="AH36" i="1"/>
  <c r="X36" i="1"/>
  <c r="S36" i="1"/>
  <c r="I36" i="1"/>
  <c r="D36" i="1"/>
  <c r="BC35" i="1"/>
  <c r="AX35" i="1"/>
  <c r="AY35" i="1" s="1"/>
  <c r="AM35" i="1"/>
  <c r="AM38" i="1" s="1"/>
  <c r="AH35" i="1"/>
  <c r="AI35" i="1" s="1"/>
  <c r="X35" i="1"/>
  <c r="S35" i="1"/>
  <c r="I35" i="1"/>
  <c r="D35" i="1"/>
  <c r="BD34" i="1"/>
  <c r="BC34" i="1"/>
  <c r="AX34" i="1"/>
  <c r="AY34" i="1" s="1"/>
  <c r="AM34" i="1"/>
  <c r="AN34" i="1" s="1"/>
  <c r="AI34" i="1"/>
  <c r="X34" i="1"/>
  <c r="S34" i="1"/>
  <c r="I34" i="1"/>
  <c r="D34" i="1"/>
  <c r="AX23" i="1"/>
  <c r="AX24" i="1" s="1"/>
  <c r="AW23" i="1"/>
  <c r="AH23" i="1"/>
  <c r="AG23" i="1"/>
  <c r="R23" i="1"/>
  <c r="Q23" i="1"/>
  <c r="Q24" i="1" s="1"/>
  <c r="C23" i="1"/>
  <c r="C24" i="1" s="1"/>
  <c r="B23" i="1"/>
  <c r="AX17" i="1"/>
  <c r="AW17" i="1"/>
  <c r="AH17" i="1"/>
  <c r="AG17" i="1"/>
  <c r="R17" i="1"/>
  <c r="Q17" i="1"/>
  <c r="C17" i="1"/>
  <c r="B17" i="1"/>
  <c r="R213" i="1" l="1"/>
  <c r="X168" i="1"/>
  <c r="BC56" i="1"/>
  <c r="G71" i="1"/>
  <c r="C213" i="1"/>
  <c r="AX67" i="1"/>
  <c r="BG73" i="1"/>
  <c r="BG72" i="1"/>
  <c r="BG71" i="1"/>
  <c r="AX66" i="1"/>
  <c r="AH66" i="1"/>
  <c r="AQ71" i="1"/>
  <c r="AQ72" i="1"/>
  <c r="AQ73" i="1"/>
  <c r="R67" i="1"/>
  <c r="AA72" i="1"/>
  <c r="AA73" i="1"/>
  <c r="AA71" i="1"/>
  <c r="C67" i="1"/>
  <c r="L72" i="1"/>
  <c r="L71" i="1"/>
  <c r="L73" i="1"/>
  <c r="V124" i="1"/>
  <c r="V118" i="1"/>
  <c r="BD168" i="1"/>
  <c r="BD169" i="1"/>
  <c r="AN168" i="1"/>
  <c r="BC254" i="1"/>
  <c r="AX254" i="1"/>
  <c r="W213" i="1"/>
  <c r="W214" i="1" s="1"/>
  <c r="R201" i="1"/>
  <c r="H213" i="1"/>
  <c r="H214" i="1" s="1"/>
  <c r="C214" i="1"/>
  <c r="AK124" i="1"/>
  <c r="AL124" i="1" s="1"/>
  <c r="AK118" i="1"/>
  <c r="AL118" i="1" s="1"/>
  <c r="AJ134" i="1"/>
  <c r="AK136" i="1"/>
  <c r="AL136" i="1" s="1"/>
  <c r="AZ134" i="1"/>
  <c r="AA134" i="1"/>
  <c r="AB134" i="1" s="1"/>
  <c r="AJ116" i="1"/>
  <c r="R26" i="1"/>
  <c r="G118" i="1"/>
  <c r="J166" i="1"/>
  <c r="AG25" i="1"/>
  <c r="G72" i="1"/>
  <c r="B239" i="1"/>
  <c r="AG239" i="1"/>
  <c r="R255" i="1"/>
  <c r="C26" i="1"/>
  <c r="AH26" i="1"/>
  <c r="AH27" i="1" s="1"/>
  <c r="AH25" i="1"/>
  <c r="R56" i="1"/>
  <c r="AX56" i="1"/>
  <c r="AL116" i="1"/>
  <c r="BB116" i="1"/>
  <c r="AA119" i="1"/>
  <c r="AB119" i="1" s="1"/>
  <c r="AL119" i="1"/>
  <c r="AK121" i="1"/>
  <c r="AL121" i="1" s="1"/>
  <c r="T125" i="1"/>
  <c r="AH131" i="1"/>
  <c r="AJ131" i="1" s="1"/>
  <c r="L134" i="1"/>
  <c r="M134" i="1" s="1"/>
  <c r="C201" i="1"/>
  <c r="H212" i="1"/>
  <c r="AH240" i="1"/>
  <c r="AH241" i="1" s="1"/>
  <c r="AJ252" i="1" s="1"/>
  <c r="AK252" i="1" s="1"/>
  <c r="C239" i="1"/>
  <c r="AH239" i="1"/>
  <c r="AM254" i="1"/>
  <c r="BD250" i="1"/>
  <c r="W255" i="1"/>
  <c r="B25" i="1"/>
  <c r="W39" i="1"/>
  <c r="AH128" i="1"/>
  <c r="AJ128" i="1" s="1"/>
  <c r="AX128" i="1"/>
  <c r="AZ128" i="1" s="1"/>
  <c r="AZ131" i="1"/>
  <c r="BI178" i="1"/>
  <c r="R212" i="1"/>
  <c r="Q239" i="1"/>
  <c r="AW239" i="1"/>
  <c r="C255" i="1"/>
  <c r="AJ125" i="1"/>
  <c r="AW25" i="1"/>
  <c r="AX125" i="1"/>
  <c r="AZ125" i="1" s="1"/>
  <c r="AX26" i="1"/>
  <c r="R25" i="1"/>
  <c r="C39" i="1"/>
  <c r="V73" i="1"/>
  <c r="V72" i="1"/>
  <c r="V71" i="1"/>
  <c r="BB73" i="1"/>
  <c r="BB72" i="1"/>
  <c r="AH56" i="1"/>
  <c r="C66" i="1"/>
  <c r="G121" i="1"/>
  <c r="BA121" i="1"/>
  <c r="BB121" i="1" s="1"/>
  <c r="T131" i="1"/>
  <c r="AS178" i="1"/>
  <c r="N178" i="1"/>
  <c r="BD178" i="1"/>
  <c r="AM211" i="1"/>
  <c r="W212" i="1"/>
  <c r="R240" i="1"/>
  <c r="R241" i="1" s="1"/>
  <c r="Y250" i="1" s="1"/>
  <c r="Z250" i="1" s="1"/>
  <c r="AX240" i="1"/>
  <c r="AX241" i="1" s="1"/>
  <c r="BE251" i="1" s="1"/>
  <c r="BF251" i="1" s="1"/>
  <c r="R239" i="1"/>
  <c r="AX239" i="1"/>
  <c r="H255" i="1"/>
  <c r="AL73" i="1"/>
  <c r="AL72" i="1"/>
  <c r="AN71" i="1"/>
  <c r="AM75" i="1"/>
  <c r="AM74" i="1"/>
  <c r="BD71" i="1"/>
  <c r="BC74" i="1"/>
  <c r="BC75" i="1"/>
  <c r="BB71" i="1"/>
  <c r="AX74" i="1"/>
  <c r="AX75" i="1"/>
  <c r="AY71" i="1"/>
  <c r="AL71" i="1"/>
  <c r="AH75" i="1"/>
  <c r="AH74" i="1"/>
  <c r="Q25" i="1"/>
  <c r="R24" i="1"/>
  <c r="AH67" i="1"/>
  <c r="AI71" i="1"/>
  <c r="G73" i="1"/>
  <c r="AK127" i="1"/>
  <c r="AL127" i="1" s="1"/>
  <c r="AG24" i="1"/>
  <c r="X55" i="1"/>
  <c r="C57" i="1"/>
  <c r="C56" i="1"/>
  <c r="W57" i="1"/>
  <c r="AX122" i="1"/>
  <c r="AH122" i="1"/>
  <c r="AJ122" i="1" s="1"/>
  <c r="T122" i="1"/>
  <c r="BN187" i="1"/>
  <c r="BN186" i="1"/>
  <c r="BN189" i="1" s="1"/>
  <c r="H39" i="1"/>
  <c r="W56" i="1"/>
  <c r="BA127" i="1"/>
  <c r="BB127" i="1" s="1"/>
  <c r="BB128" i="1"/>
  <c r="BG128" i="1"/>
  <c r="BH128" i="1" s="1"/>
  <c r="V130" i="1"/>
  <c r="AK130" i="1"/>
  <c r="AL130" i="1" s="1"/>
  <c r="AX25" i="1"/>
  <c r="C25" i="1"/>
  <c r="AH24" i="1"/>
  <c r="AW24" i="1"/>
  <c r="AX38" i="1"/>
  <c r="R40" i="1"/>
  <c r="AN55" i="1"/>
  <c r="BG122" i="1"/>
  <c r="BH122" i="1" s="1"/>
  <c r="AL125" i="1"/>
  <c r="BB132" i="1"/>
  <c r="BG131" i="1"/>
  <c r="BH131" i="1" s="1"/>
  <c r="AI65" i="1"/>
  <c r="BG119" i="1"/>
  <c r="BH119" i="1" s="1"/>
  <c r="G124" i="1"/>
  <c r="L122" i="1"/>
  <c r="M122" i="1" s="1"/>
  <c r="G127" i="1"/>
  <c r="L125" i="1"/>
  <c r="M125" i="1" s="1"/>
  <c r="B24" i="1"/>
  <c r="D55" i="1"/>
  <c r="AY65" i="1"/>
  <c r="AH119" i="1"/>
  <c r="AJ119" i="1" s="1"/>
  <c r="AX119" i="1"/>
  <c r="AZ119" i="1" s="1"/>
  <c r="E167" i="1"/>
  <c r="E166" i="1"/>
  <c r="V133" i="1"/>
  <c r="AA131" i="1"/>
  <c r="AB131" i="1" s="1"/>
  <c r="AK133" i="1"/>
  <c r="AL133" i="1" s="1"/>
  <c r="H57" i="1"/>
  <c r="AZ122" i="1"/>
  <c r="AA125" i="1"/>
  <c r="AB125" i="1" s="1"/>
  <c r="AZ167" i="1"/>
  <c r="AZ166" i="1"/>
  <c r="BA136" i="1"/>
  <c r="BB136" i="1" s="1"/>
  <c r="AJ167" i="1"/>
  <c r="AJ166" i="1"/>
  <c r="AX211" i="1"/>
  <c r="AX210" i="1"/>
  <c r="AY205" i="1"/>
  <c r="L131" i="1"/>
  <c r="M131" i="1" s="1"/>
  <c r="AL132" i="1"/>
  <c r="BE167" i="1"/>
  <c r="AN194" i="1"/>
  <c r="AM200" i="1"/>
  <c r="AM199" i="1"/>
  <c r="BC211" i="1"/>
  <c r="AL128" i="1"/>
  <c r="T167" i="1"/>
  <c r="T166" i="1"/>
  <c r="D168" i="1"/>
  <c r="AI168" i="1"/>
  <c r="AC178" i="1"/>
  <c r="AX200" i="1"/>
  <c r="AO167" i="1"/>
  <c r="AO166" i="1"/>
  <c r="AX199" i="1"/>
  <c r="BC200" i="1"/>
  <c r="BC199" i="1"/>
  <c r="BD194" i="1"/>
  <c r="Y167" i="1"/>
  <c r="BM187" i="1"/>
  <c r="AI205" i="1"/>
  <c r="AH211" i="1"/>
  <c r="AH210" i="1"/>
  <c r="S168" i="1"/>
  <c r="AY168" i="1"/>
  <c r="J167" i="1"/>
  <c r="J168" i="1" s="1"/>
  <c r="Y166" i="1"/>
  <c r="BE166" i="1"/>
  <c r="BM186" i="1"/>
  <c r="BM189" i="1" s="1"/>
  <c r="AH200" i="1"/>
  <c r="R214" i="1"/>
  <c r="H201" i="1"/>
  <c r="BC210" i="1"/>
  <c r="AW238" i="1"/>
  <c r="AI250" i="1"/>
  <c r="AY250" i="1"/>
  <c r="AX238" i="1"/>
  <c r="AM253" i="1"/>
  <c r="AM256" i="1" s="1"/>
  <c r="C212" i="1"/>
  <c r="B238" i="1"/>
  <c r="C240" i="1"/>
  <c r="C238" i="1"/>
  <c r="AX253" i="1"/>
  <c r="AX256" i="1" s="1"/>
  <c r="W201" i="1"/>
  <c r="AM210" i="1"/>
  <c r="Q238" i="1"/>
  <c r="R238" i="1"/>
  <c r="BC253" i="1"/>
  <c r="BC256" i="1" s="1"/>
  <c r="AH199" i="1"/>
  <c r="AG238" i="1"/>
  <c r="AH238" i="1"/>
  <c r="AH253" i="1"/>
  <c r="AH256" i="1" s="1"/>
  <c r="BD73" i="1"/>
  <c r="AY55" i="1"/>
  <c r="I37" i="1"/>
  <c r="I54" i="1"/>
  <c r="BD72" i="1"/>
  <c r="D37" i="1"/>
  <c r="BC38" i="1"/>
  <c r="S55" i="1"/>
  <c r="AI55" i="1"/>
  <c r="AI73" i="1"/>
  <c r="BD35" i="1"/>
  <c r="AY36" i="1"/>
  <c r="AH38" i="1"/>
  <c r="D65" i="1"/>
  <c r="AN73" i="1"/>
  <c r="AN35" i="1"/>
  <c r="AI36" i="1"/>
  <c r="D38" i="1"/>
  <c r="S65" i="1"/>
  <c r="S38" i="1"/>
  <c r="I38" i="1"/>
  <c r="AY73" i="1"/>
  <c r="X37" i="1"/>
  <c r="X38" i="1"/>
  <c r="D64" i="1"/>
  <c r="D54" i="1"/>
  <c r="AN72" i="1"/>
  <c r="AH37" i="1"/>
  <c r="AH40" i="1" s="1"/>
  <c r="AX37" i="1"/>
  <c r="AX40" i="1" s="1"/>
  <c r="X54" i="1"/>
  <c r="AN54" i="1"/>
  <c r="AN56" i="1" s="1"/>
  <c r="BD54" i="1"/>
  <c r="I55" i="1"/>
  <c r="BD55" i="1"/>
  <c r="S64" i="1"/>
  <c r="AY64" i="1"/>
  <c r="AY66" i="1" s="1"/>
  <c r="S37" i="1"/>
  <c r="AM37" i="1"/>
  <c r="AM40" i="1" s="1"/>
  <c r="BC37" i="1"/>
  <c r="BC40" i="1" s="1"/>
  <c r="S54" i="1"/>
  <c r="AI54" i="1"/>
  <c r="AY54" i="1"/>
  <c r="AI64" i="1"/>
  <c r="AQ134" i="1" l="1"/>
  <c r="AR134" i="1" s="1"/>
  <c r="AQ125" i="1"/>
  <c r="AR125" i="1" s="1"/>
  <c r="AJ51" i="1"/>
  <c r="AK51" i="1" s="1"/>
  <c r="AO61" i="1"/>
  <c r="AO62" i="1"/>
  <c r="AP62" i="1" s="1"/>
  <c r="AO63" i="1"/>
  <c r="AP63" i="1" s="1"/>
  <c r="AQ122" i="1"/>
  <c r="AR122" i="1" s="1"/>
  <c r="AQ116" i="1"/>
  <c r="AR116" i="1" s="1"/>
  <c r="C27" i="1"/>
  <c r="E196" i="1" s="1"/>
  <c r="F196" i="1" s="1"/>
  <c r="C241" i="1"/>
  <c r="E240" i="1" s="1"/>
  <c r="AZ252" i="1"/>
  <c r="BA252" i="1" s="1"/>
  <c r="AZ240" i="1"/>
  <c r="BE250" i="1"/>
  <c r="BF250" i="1" s="1"/>
  <c r="AJ168" i="1"/>
  <c r="AM212" i="1"/>
  <c r="AZ250" i="1"/>
  <c r="BA250" i="1" s="1"/>
  <c r="R27" i="1"/>
  <c r="R93" i="1" s="1"/>
  <c r="Q93" i="1" s="1"/>
  <c r="S56" i="1"/>
  <c r="I39" i="1"/>
  <c r="D56" i="1"/>
  <c r="D66" i="1"/>
  <c r="BE168" i="1"/>
  <c r="S66" i="1"/>
  <c r="AJ250" i="1"/>
  <c r="AK250" i="1" s="1"/>
  <c r="BC255" i="1"/>
  <c r="BG125" i="1"/>
  <c r="BH125" i="1" s="1"/>
  <c r="AX27" i="1"/>
  <c r="BA159" i="1" s="1"/>
  <c r="BB159" i="1" s="1"/>
  <c r="BC76" i="1"/>
  <c r="AH83" i="1"/>
  <c r="AG83" i="1" s="1"/>
  <c r="AH86" i="1"/>
  <c r="AG86" i="1" s="1"/>
  <c r="AH88" i="1"/>
  <c r="AG88" i="1" s="1"/>
  <c r="AH91" i="1"/>
  <c r="AG91" i="1" s="1"/>
  <c r="AH94" i="1"/>
  <c r="AG94" i="1" s="1"/>
  <c r="AH96" i="1"/>
  <c r="AG96" i="1" s="1"/>
  <c r="AH99" i="1"/>
  <c r="AG99" i="1" s="1"/>
  <c r="AH102" i="1"/>
  <c r="AG102" i="1" s="1"/>
  <c r="AH104" i="1"/>
  <c r="AG104" i="1" s="1"/>
  <c r="AH93" i="1"/>
  <c r="AG93" i="1" s="1"/>
  <c r="AH80" i="1"/>
  <c r="AH81" i="1"/>
  <c r="AG81" i="1" s="1"/>
  <c r="AH89" i="1"/>
  <c r="AG89" i="1" s="1"/>
  <c r="AH97" i="1"/>
  <c r="AG97" i="1" s="1"/>
  <c r="AH84" i="1"/>
  <c r="AG84" i="1" s="1"/>
  <c r="AH90" i="1"/>
  <c r="AG90" i="1" s="1"/>
  <c r="AH92" i="1"/>
  <c r="AG92" i="1" s="1"/>
  <c r="AH98" i="1"/>
  <c r="AG98" i="1" s="1"/>
  <c r="AH100" i="1"/>
  <c r="AG100" i="1" s="1"/>
  <c r="AH101" i="1"/>
  <c r="AG101" i="1" s="1"/>
  <c r="AH82" i="1"/>
  <c r="AG82" i="1" s="1"/>
  <c r="AH87" i="1"/>
  <c r="AG87" i="1" s="1"/>
  <c r="AH95" i="1"/>
  <c r="AG95" i="1" s="1"/>
  <c r="AH103" i="1"/>
  <c r="AG103" i="1" s="1"/>
  <c r="AH85" i="1"/>
  <c r="AG85" i="1" s="1"/>
  <c r="AI66" i="1"/>
  <c r="C80" i="1"/>
  <c r="B80" i="1" s="1"/>
  <c r="AQ119" i="1"/>
  <c r="AR119" i="1" s="1"/>
  <c r="X56" i="1"/>
  <c r="AY56" i="1"/>
  <c r="I56" i="1"/>
  <c r="BN188" i="1"/>
  <c r="AI56" i="1"/>
  <c r="AX76" i="1"/>
  <c r="AM76" i="1"/>
  <c r="AH76" i="1"/>
  <c r="D39" i="1"/>
  <c r="AK164" i="1"/>
  <c r="AL164" i="1" s="1"/>
  <c r="AK163" i="1"/>
  <c r="AL163" i="1" s="1"/>
  <c r="AK159" i="1"/>
  <c r="AL159" i="1" s="1"/>
  <c r="AK162" i="1"/>
  <c r="AL162" i="1" s="1"/>
  <c r="AP160" i="1"/>
  <c r="AQ160" i="1" s="1"/>
  <c r="AK160" i="1"/>
  <c r="AL160" i="1" s="1"/>
  <c r="AK158" i="1"/>
  <c r="AL158" i="1" s="1"/>
  <c r="AP156" i="1"/>
  <c r="AM135" i="1"/>
  <c r="AN135" i="1" s="1"/>
  <c r="AM136" i="1"/>
  <c r="AN136" i="1" s="1"/>
  <c r="AM129" i="1"/>
  <c r="AN129" i="1" s="1"/>
  <c r="AO53" i="1"/>
  <c r="AP53" i="1" s="1"/>
  <c r="AM126" i="1"/>
  <c r="AN126" i="1" s="1"/>
  <c r="AO36" i="1"/>
  <c r="AP36" i="1" s="1"/>
  <c r="AM117" i="1"/>
  <c r="AN117" i="1" s="1"/>
  <c r="AP157" i="1"/>
  <c r="AQ157" i="1" s="1"/>
  <c r="AP163" i="1"/>
  <c r="AQ163" i="1" s="1"/>
  <c r="AJ198" i="1"/>
  <c r="AK198" i="1" s="1"/>
  <c r="AO205" i="1"/>
  <c r="AP205" i="1" s="1"/>
  <c r="AO52" i="1"/>
  <c r="AM124" i="1"/>
  <c r="AN124" i="1" s="1"/>
  <c r="AJ61" i="1"/>
  <c r="AK61" i="1" s="1"/>
  <c r="AM118" i="1"/>
  <c r="AN118" i="1" s="1"/>
  <c r="AP162" i="1"/>
  <c r="AQ162" i="1" s="1"/>
  <c r="AJ72" i="1"/>
  <c r="AK72" i="1" s="1"/>
  <c r="AM121" i="1"/>
  <c r="AN121" i="1" s="1"/>
  <c r="AP164" i="1"/>
  <c r="AQ164" i="1" s="1"/>
  <c r="AO198" i="1"/>
  <c r="AP198" i="1" s="1"/>
  <c r="AO208" i="1"/>
  <c r="AP208" i="1" s="1"/>
  <c r="AJ197" i="1"/>
  <c r="AK197" i="1" s="1"/>
  <c r="AJ209" i="1"/>
  <c r="AK209" i="1" s="1"/>
  <c r="AO207" i="1"/>
  <c r="AP207" i="1" s="1"/>
  <c r="AJ35" i="1"/>
  <c r="AK35" i="1" s="1"/>
  <c r="AO206" i="1"/>
  <c r="AP206" i="1" s="1"/>
  <c r="AM116" i="1"/>
  <c r="AN116" i="1" s="1"/>
  <c r="AJ53" i="1"/>
  <c r="AK53" i="1" s="1"/>
  <c r="AK161" i="1"/>
  <c r="AL161" i="1" s="1"/>
  <c r="AJ52" i="1"/>
  <c r="AK52" i="1" s="1"/>
  <c r="AO71" i="1"/>
  <c r="AP71" i="1" s="1"/>
  <c r="AJ34" i="1"/>
  <c r="AK34" i="1" s="1"/>
  <c r="AM119" i="1"/>
  <c r="AN119" i="1" s="1"/>
  <c r="AK165" i="1"/>
  <c r="AL165" i="1" s="1"/>
  <c r="AJ208" i="1"/>
  <c r="AK208" i="1" s="1"/>
  <c r="AJ207" i="1"/>
  <c r="AK207" i="1" s="1"/>
  <c r="AM123" i="1"/>
  <c r="AN123" i="1" s="1"/>
  <c r="AP159" i="1"/>
  <c r="AQ159" i="1" s="1"/>
  <c r="AM120" i="1"/>
  <c r="AN120" i="1" s="1"/>
  <c r="AM134" i="1"/>
  <c r="AN134" i="1" s="1"/>
  <c r="AP161" i="1"/>
  <c r="AQ161" i="1" s="1"/>
  <c r="AJ194" i="1"/>
  <c r="AK194" i="1" s="1"/>
  <c r="AK156" i="1"/>
  <c r="AO195" i="1"/>
  <c r="AP195" i="1" s="1"/>
  <c r="AO209" i="1"/>
  <c r="AP209" i="1" s="1"/>
  <c r="AO196" i="1"/>
  <c r="AP196" i="1" s="1"/>
  <c r="AO197" i="1"/>
  <c r="AP197" i="1" s="1"/>
  <c r="AJ63" i="1"/>
  <c r="AK63" i="1" s="1"/>
  <c r="AK157" i="1"/>
  <c r="AL157" i="1" s="1"/>
  <c r="AM122" i="1"/>
  <c r="AN122" i="1" s="1"/>
  <c r="AM131" i="1"/>
  <c r="AN131" i="1" s="1"/>
  <c r="AJ196" i="1"/>
  <c r="AK196" i="1" s="1"/>
  <c r="AO51" i="1"/>
  <c r="AP51" i="1" s="1"/>
  <c r="AO34" i="1"/>
  <c r="AP158" i="1"/>
  <c r="AQ158" i="1" s="1"/>
  <c r="AP165" i="1"/>
  <c r="AQ165" i="1" s="1"/>
  <c r="AJ206" i="1"/>
  <c r="AK206" i="1" s="1"/>
  <c r="AJ195" i="1"/>
  <c r="AK195" i="1" s="1"/>
  <c r="AJ62" i="1"/>
  <c r="AK62" i="1" s="1"/>
  <c r="AJ240" i="1"/>
  <c r="AH255" i="1"/>
  <c r="AJ205" i="1"/>
  <c r="AK205" i="1" s="1"/>
  <c r="BC201" i="1"/>
  <c r="BC213" i="1"/>
  <c r="BC214" i="1" s="1"/>
  <c r="AO251" i="1"/>
  <c r="AP251" i="1" s="1"/>
  <c r="AM125" i="1"/>
  <c r="AN125" i="1" s="1"/>
  <c r="AH213" i="1"/>
  <c r="AH214" i="1" s="1"/>
  <c r="AH201" i="1"/>
  <c r="AM130" i="1"/>
  <c r="AN130" i="1" s="1"/>
  <c r="AJ36" i="1"/>
  <c r="AK36" i="1" s="1"/>
  <c r="AO252" i="1"/>
  <c r="AP252" i="1" s="1"/>
  <c r="AX213" i="1"/>
  <c r="AX214" i="1" s="1"/>
  <c r="AX201" i="1"/>
  <c r="E168" i="1"/>
  <c r="AM127" i="1"/>
  <c r="AN127" i="1" s="1"/>
  <c r="E207" i="1"/>
  <c r="F207" i="1" s="1"/>
  <c r="AO35" i="1"/>
  <c r="AJ73" i="1"/>
  <c r="AK73" i="1" s="1"/>
  <c r="BM188" i="1"/>
  <c r="AZ251" i="1"/>
  <c r="BA251" i="1" s="1"/>
  <c r="AO168" i="1"/>
  <c r="AM132" i="1"/>
  <c r="AN132" i="1" s="1"/>
  <c r="AR174" i="1"/>
  <c r="AH173" i="1"/>
  <c r="AM174" i="1"/>
  <c r="AR175" i="1"/>
  <c r="AH174" i="1"/>
  <c r="AM175" i="1"/>
  <c r="AR173" i="1"/>
  <c r="AH175" i="1"/>
  <c r="AM173" i="1"/>
  <c r="AJ27" i="1"/>
  <c r="AK27" i="1" s="1"/>
  <c r="AJ26" i="1"/>
  <c r="AK26" i="1" s="1"/>
  <c r="Y168" i="1"/>
  <c r="AO250" i="1"/>
  <c r="AP250" i="1" s="1"/>
  <c r="T251" i="1"/>
  <c r="U251" i="1" s="1"/>
  <c r="T252" i="1"/>
  <c r="U252" i="1" s="1"/>
  <c r="T250" i="1"/>
  <c r="U250" i="1" s="1"/>
  <c r="Y251" i="1"/>
  <c r="Z251" i="1" s="1"/>
  <c r="T168" i="1"/>
  <c r="BC212" i="1"/>
  <c r="AM213" i="1"/>
  <c r="AM214" i="1" s="1"/>
  <c r="AM201" i="1"/>
  <c r="Y252" i="1"/>
  <c r="Z252" i="1" s="1"/>
  <c r="AZ168" i="1"/>
  <c r="AQ128" i="1"/>
  <c r="AR128" i="1" s="1"/>
  <c r="AO73" i="1"/>
  <c r="AP73" i="1" s="1"/>
  <c r="X39" i="1"/>
  <c r="BE252" i="1"/>
  <c r="BF252" i="1" s="1"/>
  <c r="AM128" i="1"/>
  <c r="AN128" i="1" s="1"/>
  <c r="AO194" i="1"/>
  <c r="AP194" i="1" s="1"/>
  <c r="AJ251" i="1"/>
  <c r="AK251" i="1" s="1"/>
  <c r="AX212" i="1"/>
  <c r="AM133" i="1"/>
  <c r="AN133" i="1" s="1"/>
  <c r="BG134" i="1"/>
  <c r="BH134" i="1" s="1"/>
  <c r="AN38" i="1"/>
  <c r="S39" i="1"/>
  <c r="BD56" i="1"/>
  <c r="AO72" i="1"/>
  <c r="AP72" i="1" s="1"/>
  <c r="AM255" i="1"/>
  <c r="AH212" i="1"/>
  <c r="AX255" i="1"/>
  <c r="AQ131" i="1"/>
  <c r="AR131" i="1" s="1"/>
  <c r="AJ71" i="1"/>
  <c r="AK71" i="1" s="1"/>
  <c r="BD37" i="1"/>
  <c r="AN37" i="1"/>
  <c r="AX39" i="1"/>
  <c r="AI37" i="1"/>
  <c r="AY38" i="1"/>
  <c r="BC39" i="1"/>
  <c r="AY37" i="1"/>
  <c r="BD38" i="1"/>
  <c r="AI38" i="1"/>
  <c r="AH39" i="1"/>
  <c r="AM39" i="1"/>
  <c r="C94" i="1" l="1"/>
  <c r="B94" i="1" s="1"/>
  <c r="C95" i="1"/>
  <c r="B95" i="1" s="1"/>
  <c r="H173" i="1"/>
  <c r="BC132" i="1"/>
  <c r="BD132" i="1" s="1"/>
  <c r="BE63" i="1"/>
  <c r="BF63" i="1" s="1"/>
  <c r="BE62" i="1"/>
  <c r="BF62" i="1" s="1"/>
  <c r="BE61" i="1"/>
  <c r="AO64" i="1"/>
  <c r="AO65" i="1"/>
  <c r="AP61" i="1"/>
  <c r="T61" i="1"/>
  <c r="U61" i="1" s="1"/>
  <c r="W173" i="1"/>
  <c r="Y63" i="1"/>
  <c r="Z63" i="1" s="1"/>
  <c r="Y62" i="1"/>
  <c r="Z62" i="1" s="1"/>
  <c r="Y61" i="1"/>
  <c r="C88" i="1"/>
  <c r="B88" i="1" s="1"/>
  <c r="H122" i="1"/>
  <c r="I122" i="1" s="1"/>
  <c r="C82" i="1"/>
  <c r="B82" i="1" s="1"/>
  <c r="E209" i="1"/>
  <c r="F209" i="1" s="1"/>
  <c r="J51" i="1"/>
  <c r="H119" i="1"/>
  <c r="I119" i="1" s="1"/>
  <c r="K158" i="1"/>
  <c r="L158" i="1" s="1"/>
  <c r="E61" i="1"/>
  <c r="F61" i="1" s="1"/>
  <c r="F162" i="1"/>
  <c r="G162" i="1" s="1"/>
  <c r="J206" i="1"/>
  <c r="K206" i="1" s="1"/>
  <c r="K159" i="1"/>
  <c r="L159" i="1" s="1"/>
  <c r="F164" i="1"/>
  <c r="G164" i="1" s="1"/>
  <c r="H124" i="1"/>
  <c r="I124" i="1" s="1"/>
  <c r="C102" i="1"/>
  <c r="B102" i="1" s="1"/>
  <c r="M174" i="1"/>
  <c r="C89" i="1"/>
  <c r="B89" i="1" s="1"/>
  <c r="H136" i="1"/>
  <c r="I136" i="1" s="1"/>
  <c r="K156" i="1"/>
  <c r="L156" i="1" s="1"/>
  <c r="J207" i="1"/>
  <c r="K207" i="1" s="1"/>
  <c r="E195" i="1"/>
  <c r="F195" i="1" s="1"/>
  <c r="C91" i="1"/>
  <c r="B91" i="1" s="1"/>
  <c r="K164" i="1"/>
  <c r="L164" i="1" s="1"/>
  <c r="J61" i="1"/>
  <c r="K61" i="1" s="1"/>
  <c r="H117" i="1"/>
  <c r="I117" i="1" s="1"/>
  <c r="C87" i="1"/>
  <c r="B87" i="1" s="1"/>
  <c r="C96" i="1"/>
  <c r="B96" i="1" s="1"/>
  <c r="H174" i="1"/>
  <c r="J34" i="1"/>
  <c r="K34" i="1" s="1"/>
  <c r="J197" i="1"/>
  <c r="K197" i="1" s="1"/>
  <c r="K165" i="1"/>
  <c r="L165" i="1" s="1"/>
  <c r="J196" i="1"/>
  <c r="K196" i="1" s="1"/>
  <c r="C103" i="1"/>
  <c r="B103" i="1" s="1"/>
  <c r="H133" i="1"/>
  <c r="I133" i="1" s="1"/>
  <c r="E72" i="1"/>
  <c r="F72" i="1" s="1"/>
  <c r="C85" i="1"/>
  <c r="B85" i="1" s="1"/>
  <c r="C175" i="1"/>
  <c r="C86" i="1"/>
  <c r="B86" i="1" s="1"/>
  <c r="C90" i="1"/>
  <c r="B90" i="1" s="1"/>
  <c r="C173" i="1"/>
  <c r="H130" i="1"/>
  <c r="I130" i="1" s="1"/>
  <c r="F157" i="1"/>
  <c r="G157" i="1" s="1"/>
  <c r="H120" i="1"/>
  <c r="I120" i="1" s="1"/>
  <c r="J195" i="1"/>
  <c r="K195" i="1" s="1"/>
  <c r="J205" i="1"/>
  <c r="K205" i="1" s="1"/>
  <c r="K162" i="1"/>
  <c r="L162" i="1" s="1"/>
  <c r="F161" i="1"/>
  <c r="G161" i="1" s="1"/>
  <c r="J209" i="1"/>
  <c r="K209" i="1" s="1"/>
  <c r="J208" i="1"/>
  <c r="K208" i="1" s="1"/>
  <c r="C93" i="1"/>
  <c r="B93" i="1" s="1"/>
  <c r="H135" i="1"/>
  <c r="I135" i="1" s="1"/>
  <c r="F159" i="1"/>
  <c r="G159" i="1" s="1"/>
  <c r="E71" i="1"/>
  <c r="F71" i="1" s="1"/>
  <c r="H126" i="1"/>
  <c r="I126" i="1" s="1"/>
  <c r="E194" i="1"/>
  <c r="F194" i="1" s="1"/>
  <c r="H175" i="1"/>
  <c r="C84" i="1"/>
  <c r="B84" i="1" s="1"/>
  <c r="C104" i="1"/>
  <c r="B104" i="1" s="1"/>
  <c r="C98" i="1"/>
  <c r="B98" i="1" s="1"/>
  <c r="H116" i="1"/>
  <c r="I116" i="1" s="1"/>
  <c r="C97" i="1"/>
  <c r="B97" i="1" s="1"/>
  <c r="C99" i="1"/>
  <c r="B99" i="1" s="1"/>
  <c r="E34" i="1"/>
  <c r="F34" i="1" s="1"/>
  <c r="E51" i="1"/>
  <c r="J71" i="1"/>
  <c r="K71" i="1" s="1"/>
  <c r="F158" i="1"/>
  <c r="G158" i="1" s="1"/>
  <c r="E205" i="1"/>
  <c r="F205" i="1" s="1"/>
  <c r="H132" i="1"/>
  <c r="I132" i="1" s="1"/>
  <c r="F160" i="1"/>
  <c r="G160" i="1" s="1"/>
  <c r="E197" i="1"/>
  <c r="F197" i="1" s="1"/>
  <c r="J198" i="1"/>
  <c r="K198" i="1" s="1"/>
  <c r="M175" i="1"/>
  <c r="J72" i="1"/>
  <c r="K72" i="1" s="1"/>
  <c r="E206" i="1"/>
  <c r="F206" i="1" s="1"/>
  <c r="J53" i="1"/>
  <c r="K53" i="1" s="1"/>
  <c r="C101" i="1"/>
  <c r="B101" i="1" s="1"/>
  <c r="H123" i="1"/>
  <c r="I123" i="1" s="1"/>
  <c r="H128" i="1"/>
  <c r="I128" i="1" s="1"/>
  <c r="F163" i="1"/>
  <c r="G163" i="1" s="1"/>
  <c r="E52" i="1"/>
  <c r="F52" i="1" s="1"/>
  <c r="E35" i="1"/>
  <c r="F35" i="1" s="1"/>
  <c r="J52" i="1"/>
  <c r="E62" i="1"/>
  <c r="H131" i="1"/>
  <c r="I131" i="1" s="1"/>
  <c r="J131" i="1" s="1"/>
  <c r="K131" i="1" s="1"/>
  <c r="H134" i="1"/>
  <c r="I134" i="1" s="1"/>
  <c r="K157" i="1"/>
  <c r="L157" i="1" s="1"/>
  <c r="H125" i="1"/>
  <c r="I125" i="1" s="1"/>
  <c r="K163" i="1"/>
  <c r="L163" i="1" s="1"/>
  <c r="E198" i="1"/>
  <c r="F198" i="1" s="1"/>
  <c r="J194" i="1"/>
  <c r="K194" i="1" s="1"/>
  <c r="K160" i="1"/>
  <c r="L160" i="1" s="1"/>
  <c r="E208" i="1"/>
  <c r="F208" i="1" s="1"/>
  <c r="E53" i="1"/>
  <c r="F53" i="1" s="1"/>
  <c r="J36" i="1"/>
  <c r="K36" i="1" s="1"/>
  <c r="F156" i="1"/>
  <c r="G156" i="1" s="1"/>
  <c r="E73" i="1"/>
  <c r="F73" i="1" s="1"/>
  <c r="F165" i="1"/>
  <c r="G165" i="1" s="1"/>
  <c r="C100" i="1"/>
  <c r="B100" i="1" s="1"/>
  <c r="J62" i="1"/>
  <c r="K62" i="1" s="1"/>
  <c r="C174" i="1"/>
  <c r="J73" i="1"/>
  <c r="K73" i="1" s="1"/>
  <c r="E36" i="1"/>
  <c r="F36" i="1" s="1"/>
  <c r="H121" i="1"/>
  <c r="I121" i="1" s="1"/>
  <c r="M173" i="1"/>
  <c r="C92" i="1"/>
  <c r="B92" i="1" s="1"/>
  <c r="C81" i="1"/>
  <c r="B81" i="1" s="1"/>
  <c r="J35" i="1"/>
  <c r="K35" i="1" s="1"/>
  <c r="H129" i="1"/>
  <c r="I129" i="1" s="1"/>
  <c r="J63" i="1"/>
  <c r="K63" i="1" s="1"/>
  <c r="H118" i="1"/>
  <c r="I118" i="1" s="1"/>
  <c r="K161" i="1"/>
  <c r="L161" i="1" s="1"/>
  <c r="E63" i="1"/>
  <c r="F63" i="1" s="1"/>
  <c r="C83" i="1"/>
  <c r="B83" i="1" s="1"/>
  <c r="H127" i="1"/>
  <c r="I127" i="1" s="1"/>
  <c r="E250" i="1"/>
  <c r="F250" i="1" s="1"/>
  <c r="E252" i="1"/>
  <c r="F252" i="1" s="1"/>
  <c r="E251" i="1"/>
  <c r="F251" i="1" s="1"/>
  <c r="J250" i="1"/>
  <c r="K250" i="1" s="1"/>
  <c r="J251" i="1"/>
  <c r="K251" i="1" s="1"/>
  <c r="J252" i="1"/>
  <c r="K252" i="1" s="1"/>
  <c r="BF254" i="1"/>
  <c r="BA254" i="1"/>
  <c r="AK254" i="1"/>
  <c r="AO116" i="1"/>
  <c r="AP116" i="1" s="1"/>
  <c r="BC174" i="1"/>
  <c r="BC133" i="1"/>
  <c r="BD133" i="1" s="1"/>
  <c r="AX174" i="1"/>
  <c r="AX175" i="1"/>
  <c r="BC121" i="1"/>
  <c r="BD121" i="1" s="1"/>
  <c r="AZ26" i="1"/>
  <c r="BA26" i="1" s="1"/>
  <c r="BC173" i="1"/>
  <c r="BE51" i="1"/>
  <c r="BF51" i="1" s="1"/>
  <c r="AX173" i="1"/>
  <c r="BE71" i="1"/>
  <c r="BF71" i="1" s="1"/>
  <c r="BH173" i="1"/>
  <c r="BA157" i="1"/>
  <c r="BB157" i="1" s="1"/>
  <c r="AZ205" i="1"/>
  <c r="BA205" i="1" s="1"/>
  <c r="BE34" i="1"/>
  <c r="BF34" i="1" s="1"/>
  <c r="AZ51" i="1"/>
  <c r="BA51" i="1" s="1"/>
  <c r="AZ61" i="1"/>
  <c r="BA61" i="1" s="1"/>
  <c r="BH175" i="1"/>
  <c r="BC175" i="1"/>
  <c r="BC117" i="1"/>
  <c r="BD117" i="1" s="1"/>
  <c r="BC125" i="1"/>
  <c r="BD125" i="1" s="1"/>
  <c r="BA161" i="1"/>
  <c r="BB161" i="1" s="1"/>
  <c r="BA163" i="1"/>
  <c r="BB163" i="1" s="1"/>
  <c r="BE73" i="1"/>
  <c r="BF73" i="1" s="1"/>
  <c r="AZ73" i="1"/>
  <c r="BA73" i="1" s="1"/>
  <c r="BC131" i="1"/>
  <c r="BD131" i="1" s="1"/>
  <c r="BF157" i="1"/>
  <c r="BG157" i="1" s="1"/>
  <c r="BF164" i="1"/>
  <c r="BG164" i="1" s="1"/>
  <c r="BC127" i="1"/>
  <c r="BD127" i="1" s="1"/>
  <c r="BE72" i="1"/>
  <c r="BF72" i="1" s="1"/>
  <c r="AZ36" i="1"/>
  <c r="BA36" i="1" s="1"/>
  <c r="BH174" i="1"/>
  <c r="BC119" i="1"/>
  <c r="BD119" i="1" s="1"/>
  <c r="BC129" i="1"/>
  <c r="BD129" i="1" s="1"/>
  <c r="BF161" i="1"/>
  <c r="BG161" i="1" s="1"/>
  <c r="BA160" i="1"/>
  <c r="BB160" i="1" s="1"/>
  <c r="BC136" i="1"/>
  <c r="BD136" i="1" s="1"/>
  <c r="BE35" i="1"/>
  <c r="BF35" i="1" s="1"/>
  <c r="BC128" i="1"/>
  <c r="BD128" i="1" s="1"/>
  <c r="AZ71" i="1"/>
  <c r="BA71" i="1" s="1"/>
  <c r="AO134" i="1"/>
  <c r="AP134" i="1" s="1"/>
  <c r="AK37" i="1"/>
  <c r="AO122" i="1"/>
  <c r="AP122" i="1" s="1"/>
  <c r="AO54" i="1"/>
  <c r="AJ64" i="1"/>
  <c r="AJ38" i="1"/>
  <c r="AJ65" i="1"/>
  <c r="AJ37" i="1"/>
  <c r="AK38" i="1"/>
  <c r="AK39" i="1" s="1"/>
  <c r="R102" i="1"/>
  <c r="Q102" i="1" s="1"/>
  <c r="U159" i="1"/>
  <c r="V159" i="1" s="1"/>
  <c r="Y36" i="1"/>
  <c r="Z36" i="1" s="1"/>
  <c r="Y72" i="1"/>
  <c r="Z72" i="1" s="1"/>
  <c r="W125" i="1"/>
  <c r="X125" i="1" s="1"/>
  <c r="U161" i="1"/>
  <c r="V161" i="1" s="1"/>
  <c r="T72" i="1"/>
  <c r="U72" i="1" s="1"/>
  <c r="T52" i="1"/>
  <c r="U52" i="1" s="1"/>
  <c r="Y52" i="1"/>
  <c r="Z52" i="1" s="1"/>
  <c r="T205" i="1"/>
  <c r="U205" i="1" s="1"/>
  <c r="W119" i="1"/>
  <c r="X119" i="1" s="1"/>
  <c r="Y206" i="1"/>
  <c r="Z206" i="1" s="1"/>
  <c r="R92" i="1"/>
  <c r="Q92" i="1" s="1"/>
  <c r="R88" i="1"/>
  <c r="Q88" i="1" s="1"/>
  <c r="AB174" i="1"/>
  <c r="Y196" i="1"/>
  <c r="Z196" i="1" s="1"/>
  <c r="Y73" i="1"/>
  <c r="Z73" i="1" s="1"/>
  <c r="W131" i="1"/>
  <c r="X131" i="1" s="1"/>
  <c r="Z156" i="1"/>
  <c r="AA156" i="1" s="1"/>
  <c r="R103" i="1"/>
  <c r="Q103" i="1" s="1"/>
  <c r="T51" i="1"/>
  <c r="U51" i="1" s="1"/>
  <c r="Y35" i="1"/>
  <c r="Z35" i="1" s="1"/>
  <c r="T207" i="1"/>
  <c r="U207" i="1" s="1"/>
  <c r="U162" i="1"/>
  <c r="V162" i="1" s="1"/>
  <c r="R173" i="1"/>
  <c r="W133" i="1"/>
  <c r="X133" i="1" s="1"/>
  <c r="R96" i="1"/>
  <c r="Q96" i="1" s="1"/>
  <c r="AB175" i="1"/>
  <c r="R80" i="1"/>
  <c r="Q80" i="1" s="1"/>
  <c r="T71" i="1"/>
  <c r="U71" i="1" s="1"/>
  <c r="T27" i="1"/>
  <c r="U27" i="1" s="1"/>
  <c r="T206" i="1"/>
  <c r="U206" i="1" s="1"/>
  <c r="W122" i="1"/>
  <c r="X122" i="1" s="1"/>
  <c r="W136" i="1"/>
  <c r="X136" i="1" s="1"/>
  <c r="R83" i="1"/>
  <c r="Q83" i="1" s="1"/>
  <c r="Y71" i="1"/>
  <c r="Z71" i="1" s="1"/>
  <c r="Z160" i="1"/>
  <c r="AA160" i="1" s="1"/>
  <c r="T195" i="1"/>
  <c r="U195" i="1" s="1"/>
  <c r="U156" i="1"/>
  <c r="V156" i="1" s="1"/>
  <c r="W126" i="1"/>
  <c r="X126" i="1" s="1"/>
  <c r="U165" i="1"/>
  <c r="V165" i="1" s="1"/>
  <c r="T209" i="1"/>
  <c r="U209" i="1" s="1"/>
  <c r="R104" i="1"/>
  <c r="Q104" i="1" s="1"/>
  <c r="R84" i="1"/>
  <c r="Q84" i="1" s="1"/>
  <c r="R99" i="1"/>
  <c r="Q99" i="1" s="1"/>
  <c r="R87" i="1"/>
  <c r="Q87" i="1" s="1"/>
  <c r="Y198" i="1"/>
  <c r="Z198" i="1" s="1"/>
  <c r="U163" i="1"/>
  <c r="V163" i="1" s="1"/>
  <c r="Y34" i="1"/>
  <c r="Z34" i="1" s="1"/>
  <c r="W175" i="1"/>
  <c r="U164" i="1"/>
  <c r="V164" i="1" s="1"/>
  <c r="Z157" i="1"/>
  <c r="AA157" i="1" s="1"/>
  <c r="R94" i="1"/>
  <c r="Q94" i="1" s="1"/>
  <c r="T198" i="1"/>
  <c r="U198" i="1" s="1"/>
  <c r="U158" i="1"/>
  <c r="V158" i="1" s="1"/>
  <c r="T34" i="1"/>
  <c r="U34" i="1" s="1"/>
  <c r="W130" i="1"/>
  <c r="X130" i="1" s="1"/>
  <c r="Z158" i="1"/>
  <c r="AA158" i="1" s="1"/>
  <c r="W134" i="1"/>
  <c r="X134" i="1" s="1"/>
  <c r="R100" i="1"/>
  <c r="Q100" i="1" s="1"/>
  <c r="T194" i="1"/>
  <c r="U194" i="1" s="1"/>
  <c r="W118" i="1"/>
  <c r="X118" i="1" s="1"/>
  <c r="W135" i="1"/>
  <c r="X135" i="1" s="1"/>
  <c r="Y207" i="1"/>
  <c r="Z207" i="1" s="1"/>
  <c r="Y194" i="1"/>
  <c r="Z194" i="1" s="1"/>
  <c r="Y51" i="1"/>
  <c r="Z51" i="1" s="1"/>
  <c r="W127" i="1"/>
  <c r="X127" i="1" s="1"/>
  <c r="R85" i="1"/>
  <c r="Q85" i="1" s="1"/>
  <c r="R89" i="1"/>
  <c r="Q89" i="1" s="1"/>
  <c r="R86" i="1"/>
  <c r="Q86" i="1" s="1"/>
  <c r="Z165" i="1"/>
  <c r="AA165" i="1" s="1"/>
  <c r="W116" i="1"/>
  <c r="X116" i="1" s="1"/>
  <c r="W124" i="1"/>
  <c r="X124" i="1" s="1"/>
  <c r="T53" i="1"/>
  <c r="U53" i="1" s="1"/>
  <c r="T26" i="1"/>
  <c r="U26" i="1" s="1"/>
  <c r="R98" i="1"/>
  <c r="Q98" i="1" s="1"/>
  <c r="R95" i="1"/>
  <c r="Q95" i="1" s="1"/>
  <c r="Z163" i="1"/>
  <c r="AA163" i="1" s="1"/>
  <c r="W132" i="1"/>
  <c r="X132" i="1" s="1"/>
  <c r="W174" i="1"/>
  <c r="Z161" i="1"/>
  <c r="AA161" i="1" s="1"/>
  <c r="Z162" i="1"/>
  <c r="AA162" i="1" s="1"/>
  <c r="Y209" i="1"/>
  <c r="Z209" i="1" s="1"/>
  <c r="R81" i="1"/>
  <c r="Q81" i="1" s="1"/>
  <c r="W121" i="1"/>
  <c r="X121" i="1" s="1"/>
  <c r="T73" i="1"/>
  <c r="U73" i="1" s="1"/>
  <c r="T36" i="1"/>
  <c r="U36" i="1" s="1"/>
  <c r="R101" i="1"/>
  <c r="Q101" i="1" s="1"/>
  <c r="U157" i="1"/>
  <c r="V157" i="1" s="1"/>
  <c r="R174" i="1"/>
  <c r="Y195" i="1"/>
  <c r="Z195" i="1" s="1"/>
  <c r="R82" i="1"/>
  <c r="Q82" i="1" s="1"/>
  <c r="R91" i="1"/>
  <c r="Q91" i="1" s="1"/>
  <c r="T196" i="1"/>
  <c r="U196" i="1" s="1"/>
  <c r="W128" i="1"/>
  <c r="X128" i="1" s="1"/>
  <c r="T63" i="1"/>
  <c r="U63" i="1" s="1"/>
  <c r="T197" i="1"/>
  <c r="U197" i="1" s="1"/>
  <c r="Z164" i="1"/>
  <c r="AA164" i="1" s="1"/>
  <c r="W120" i="1"/>
  <c r="X120" i="1" s="1"/>
  <c r="AB173" i="1"/>
  <c r="T62" i="1"/>
  <c r="U62" i="1" s="1"/>
  <c r="T35" i="1"/>
  <c r="U35" i="1" s="1"/>
  <c r="Y208" i="1"/>
  <c r="Z208" i="1" s="1"/>
  <c r="Z159" i="1"/>
  <c r="AA159" i="1" s="1"/>
  <c r="W129" i="1"/>
  <c r="X129" i="1" s="1"/>
  <c r="Y197" i="1"/>
  <c r="Z197" i="1" s="1"/>
  <c r="Y205" i="1"/>
  <c r="Z205" i="1" s="1"/>
  <c r="R90" i="1"/>
  <c r="Q90" i="1" s="1"/>
  <c r="T208" i="1"/>
  <c r="U208" i="1" s="1"/>
  <c r="W123" i="1"/>
  <c r="X123" i="1" s="1"/>
  <c r="Y53" i="1"/>
  <c r="Z53" i="1" s="1"/>
  <c r="W117" i="1"/>
  <c r="X117" i="1" s="1"/>
  <c r="R175" i="1"/>
  <c r="U160" i="1"/>
  <c r="V160" i="1" s="1"/>
  <c r="R97" i="1"/>
  <c r="Q97" i="1" s="1"/>
  <c r="Z254" i="1"/>
  <c r="AJ54" i="1"/>
  <c r="BD39" i="1"/>
  <c r="AX89" i="1"/>
  <c r="AW89" i="1" s="1"/>
  <c r="AX100" i="1"/>
  <c r="AW100" i="1" s="1"/>
  <c r="AX84" i="1"/>
  <c r="AW84" i="1" s="1"/>
  <c r="AX91" i="1"/>
  <c r="AW91" i="1" s="1"/>
  <c r="AX102" i="1"/>
  <c r="AW102" i="1" s="1"/>
  <c r="AX86" i="1"/>
  <c r="AW86" i="1" s="1"/>
  <c r="BE194" i="1"/>
  <c r="BF194" i="1" s="1"/>
  <c r="AX101" i="1"/>
  <c r="AW101" i="1" s="1"/>
  <c r="AX85" i="1"/>
  <c r="AW85" i="1" s="1"/>
  <c r="AX96" i="1"/>
  <c r="AW96" i="1" s="1"/>
  <c r="AX103" i="1"/>
  <c r="AW103" i="1" s="1"/>
  <c r="AX87" i="1"/>
  <c r="AW87" i="1" s="1"/>
  <c r="AX98" i="1"/>
  <c r="AW98" i="1" s="1"/>
  <c r="AX82" i="1"/>
  <c r="AW82" i="1" s="1"/>
  <c r="AH106" i="1"/>
  <c r="AG80" i="1"/>
  <c r="AK80" i="1" s="1"/>
  <c r="AH105" i="1"/>
  <c r="AX97" i="1"/>
  <c r="AW97" i="1" s="1"/>
  <c r="AX81" i="1"/>
  <c r="AW81" i="1" s="1"/>
  <c r="AX92" i="1"/>
  <c r="AW92" i="1" s="1"/>
  <c r="AX99" i="1"/>
  <c r="AW99" i="1" s="1"/>
  <c r="AX83" i="1"/>
  <c r="AW83" i="1" s="1"/>
  <c r="AX94" i="1"/>
  <c r="AW94" i="1" s="1"/>
  <c r="AO125" i="1"/>
  <c r="AP125" i="1" s="1"/>
  <c r="AO55" i="1"/>
  <c r="AO56" i="1" s="1"/>
  <c r="BC120" i="1"/>
  <c r="BD120" i="1" s="1"/>
  <c r="BC124" i="1"/>
  <c r="BD124" i="1" s="1"/>
  <c r="BC116" i="1"/>
  <c r="BD116" i="1" s="1"/>
  <c r="AZ63" i="1"/>
  <c r="BA63" i="1" s="1"/>
  <c r="BA162" i="1"/>
  <c r="BB162" i="1" s="1"/>
  <c r="BF163" i="1"/>
  <c r="BG163" i="1" s="1"/>
  <c r="BE195" i="1"/>
  <c r="BF195" i="1" s="1"/>
  <c r="BA165" i="1"/>
  <c r="BB165" i="1" s="1"/>
  <c r="BE205" i="1"/>
  <c r="BF205" i="1" s="1"/>
  <c r="AZ198" i="1"/>
  <c r="BA198" i="1" s="1"/>
  <c r="BE198" i="1"/>
  <c r="BF198" i="1" s="1"/>
  <c r="BE208" i="1"/>
  <c r="BF208" i="1" s="1"/>
  <c r="AZ195" i="1"/>
  <c r="BA195" i="1" s="1"/>
  <c r="AZ209" i="1"/>
  <c r="BA209" i="1" s="1"/>
  <c r="AZ52" i="1"/>
  <c r="AZ197" i="1"/>
  <c r="BA197" i="1" s="1"/>
  <c r="AZ62" i="1"/>
  <c r="AZ196" i="1"/>
  <c r="BA196" i="1" s="1"/>
  <c r="AZ206" i="1"/>
  <c r="BA206" i="1" s="1"/>
  <c r="AZ34" i="1"/>
  <c r="BC123" i="1"/>
  <c r="BD123" i="1" s="1"/>
  <c r="BC122" i="1"/>
  <c r="BD122" i="1" s="1"/>
  <c r="AZ72" i="1"/>
  <c r="BA72" i="1" s="1"/>
  <c r="BE197" i="1"/>
  <c r="BF197" i="1" s="1"/>
  <c r="AZ207" i="1"/>
  <c r="BA207" i="1" s="1"/>
  <c r="BE207" i="1"/>
  <c r="BF207" i="1" s="1"/>
  <c r="AZ35" i="1"/>
  <c r="BA35" i="1" s="1"/>
  <c r="BF160" i="1"/>
  <c r="BG160" i="1" s="1"/>
  <c r="BE206" i="1"/>
  <c r="BF206" i="1" s="1"/>
  <c r="BC118" i="1"/>
  <c r="BD118" i="1" s="1"/>
  <c r="BC130" i="1"/>
  <c r="BD130" i="1" s="1"/>
  <c r="BE53" i="1"/>
  <c r="BF53" i="1" s="1"/>
  <c r="BA158" i="1"/>
  <c r="BB158" i="1" s="1"/>
  <c r="BF162" i="1"/>
  <c r="BG162" i="1" s="1"/>
  <c r="BF159" i="1"/>
  <c r="BG159" i="1" s="1"/>
  <c r="BE52" i="1"/>
  <c r="BF52" i="1" s="1"/>
  <c r="BE36" i="1"/>
  <c r="BF36" i="1" s="1"/>
  <c r="AZ53" i="1"/>
  <c r="BA53" i="1" s="1"/>
  <c r="BA156" i="1"/>
  <c r="BB156" i="1" s="1"/>
  <c r="BE209" i="1"/>
  <c r="BF209" i="1" s="1"/>
  <c r="BF156" i="1"/>
  <c r="BG156" i="1" s="1"/>
  <c r="AZ194" i="1"/>
  <c r="BA194" i="1" s="1"/>
  <c r="AZ27" i="1"/>
  <c r="BA27" i="1" s="1"/>
  <c r="BC134" i="1"/>
  <c r="BD134" i="1" s="1"/>
  <c r="BC126" i="1"/>
  <c r="BD126" i="1" s="1"/>
  <c r="BF158" i="1"/>
  <c r="BG158" i="1" s="1"/>
  <c r="BC135" i="1"/>
  <c r="BD135" i="1" s="1"/>
  <c r="BA164" i="1"/>
  <c r="BB164" i="1" s="1"/>
  <c r="BF165" i="1"/>
  <c r="BG165" i="1" s="1"/>
  <c r="BE196" i="1"/>
  <c r="BF196" i="1" s="1"/>
  <c r="AZ208" i="1"/>
  <c r="BA208" i="1" s="1"/>
  <c r="AX93" i="1"/>
  <c r="AW93" i="1" s="1"/>
  <c r="AX104" i="1"/>
  <c r="AW104" i="1" s="1"/>
  <c r="AX88" i="1"/>
  <c r="AW88" i="1" s="1"/>
  <c r="AX95" i="1"/>
  <c r="AW95" i="1" s="1"/>
  <c r="AX80" i="1"/>
  <c r="AX90" i="1"/>
  <c r="AW90" i="1" s="1"/>
  <c r="AN39" i="1"/>
  <c r="AP200" i="1"/>
  <c r="AP199" i="1"/>
  <c r="AO37" i="1"/>
  <c r="AP35" i="1"/>
  <c r="AJ55" i="1"/>
  <c r="AO128" i="1"/>
  <c r="AP128" i="1" s="1"/>
  <c r="U254" i="1"/>
  <c r="U253" i="1"/>
  <c r="BF253" i="1"/>
  <c r="F51" i="1"/>
  <c r="BA253" i="1"/>
  <c r="AO119" i="1"/>
  <c r="AP119" i="1" s="1"/>
  <c r="AP34" i="1"/>
  <c r="AO38" i="1"/>
  <c r="AP166" i="1"/>
  <c r="AP167" i="1"/>
  <c r="AQ156" i="1"/>
  <c r="AP52" i="1"/>
  <c r="AP55" i="1" s="1"/>
  <c r="AP254" i="1"/>
  <c r="AP253" i="1"/>
  <c r="Z253" i="1"/>
  <c r="F254" i="1"/>
  <c r="K51" i="1"/>
  <c r="AK211" i="1"/>
  <c r="AK210" i="1"/>
  <c r="AO131" i="1"/>
  <c r="AP131" i="1" s="1"/>
  <c r="AK167" i="1"/>
  <c r="AL156" i="1"/>
  <c r="AK166" i="1"/>
  <c r="AK253" i="1"/>
  <c r="K211" i="1"/>
  <c r="AK199" i="1"/>
  <c r="AK200" i="1"/>
  <c r="AP211" i="1"/>
  <c r="AP210" i="1"/>
  <c r="AY39" i="1"/>
  <c r="AJ39" i="1"/>
  <c r="AI39" i="1"/>
  <c r="AK64" i="1"/>
  <c r="AK65" i="1"/>
  <c r="AK55" i="1"/>
  <c r="AK54" i="1"/>
  <c r="BA255" i="1" l="1"/>
  <c r="J119" i="1"/>
  <c r="K119" i="1" s="1"/>
  <c r="BE65" i="1"/>
  <c r="BF61" i="1"/>
  <c r="BE64" i="1"/>
  <c r="BE131" i="1"/>
  <c r="BF131" i="1" s="1"/>
  <c r="AP65" i="1"/>
  <c r="AP64" i="1"/>
  <c r="AO66" i="1"/>
  <c r="Y119" i="1"/>
  <c r="Z119" i="1" s="1"/>
  <c r="U80" i="1"/>
  <c r="Y64" i="1"/>
  <c r="Z61" i="1"/>
  <c r="Y65" i="1"/>
  <c r="F167" i="1"/>
  <c r="K200" i="1"/>
  <c r="J55" i="1"/>
  <c r="F210" i="1"/>
  <c r="F199" i="1"/>
  <c r="G167" i="1"/>
  <c r="K167" i="1"/>
  <c r="E37" i="1"/>
  <c r="J37" i="1"/>
  <c r="C105" i="1"/>
  <c r="J134" i="1"/>
  <c r="K134" i="1" s="1"/>
  <c r="J122" i="1"/>
  <c r="K122" i="1" s="1"/>
  <c r="BE122" i="1"/>
  <c r="BF122" i="1" s="1"/>
  <c r="BE125" i="1"/>
  <c r="BF125" i="1" s="1"/>
  <c r="K210" i="1"/>
  <c r="K212" i="1" s="1"/>
  <c r="C106" i="1"/>
  <c r="G166" i="1"/>
  <c r="K199" i="1"/>
  <c r="F211" i="1"/>
  <c r="F212" i="1" s="1"/>
  <c r="E38" i="1"/>
  <c r="F200" i="1"/>
  <c r="F201" i="1" s="1"/>
  <c r="J38" i="1"/>
  <c r="J39" i="1" s="1"/>
  <c r="K166" i="1"/>
  <c r="F166" i="1"/>
  <c r="E55" i="1"/>
  <c r="B105" i="1"/>
  <c r="J125" i="1"/>
  <c r="K125" i="1" s="1"/>
  <c r="J116" i="1"/>
  <c r="K116" i="1" s="1"/>
  <c r="J128" i="1"/>
  <c r="K128" i="1" s="1"/>
  <c r="J64" i="1"/>
  <c r="J65" i="1"/>
  <c r="F62" i="1"/>
  <c r="E64" i="1"/>
  <c r="E65" i="1"/>
  <c r="K52" i="1"/>
  <c r="K55" i="1" s="1"/>
  <c r="J54" i="1"/>
  <c r="E54" i="1"/>
  <c r="E56" i="1" s="1"/>
  <c r="K65" i="1"/>
  <c r="K64" i="1"/>
  <c r="F80" i="1"/>
  <c r="K253" i="1"/>
  <c r="F253" i="1"/>
  <c r="F255" i="1" s="1"/>
  <c r="K254" i="1"/>
  <c r="BF255" i="1"/>
  <c r="AP255" i="1"/>
  <c r="AK255" i="1"/>
  <c r="Z255" i="1"/>
  <c r="U210" i="1"/>
  <c r="U199" i="1"/>
  <c r="AJ66" i="1"/>
  <c r="BB166" i="1"/>
  <c r="BE55" i="1"/>
  <c r="BE119" i="1"/>
  <c r="BF119" i="1" s="1"/>
  <c r="BE38" i="1"/>
  <c r="BB167" i="1"/>
  <c r="BE128" i="1"/>
  <c r="BF128" i="1" s="1"/>
  <c r="AZ54" i="1"/>
  <c r="BE116" i="1"/>
  <c r="BF116" i="1" s="1"/>
  <c r="BF37" i="1"/>
  <c r="BF167" i="1"/>
  <c r="BG167" i="1"/>
  <c r="BA167" i="1"/>
  <c r="BF166" i="1"/>
  <c r="BA166" i="1"/>
  <c r="AK168" i="1"/>
  <c r="AJ56" i="1"/>
  <c r="AP54" i="1"/>
  <c r="AP56" i="1" s="1"/>
  <c r="AH107" i="1"/>
  <c r="Z200" i="1"/>
  <c r="U166" i="1"/>
  <c r="AA166" i="1"/>
  <c r="V166" i="1"/>
  <c r="Y122" i="1"/>
  <c r="Z122" i="1" s="1"/>
  <c r="Z199" i="1"/>
  <c r="U200" i="1"/>
  <c r="Y37" i="1"/>
  <c r="T55" i="1"/>
  <c r="T65" i="1"/>
  <c r="U211" i="1"/>
  <c r="Q106" i="1"/>
  <c r="Q105" i="1"/>
  <c r="R106" i="1"/>
  <c r="Z211" i="1"/>
  <c r="U64" i="1"/>
  <c r="U37" i="1"/>
  <c r="AA167" i="1"/>
  <c r="V167" i="1"/>
  <c r="Y134" i="1"/>
  <c r="Z134" i="1" s="1"/>
  <c r="Y131" i="1"/>
  <c r="Z131" i="1" s="1"/>
  <c r="Z38" i="1"/>
  <c r="U38" i="1"/>
  <c r="U39" i="1" s="1"/>
  <c r="T38" i="1"/>
  <c r="T37" i="1"/>
  <c r="Z54" i="1"/>
  <c r="Y38" i="1"/>
  <c r="Y39" i="1" s="1"/>
  <c r="Z167" i="1"/>
  <c r="Y55" i="1"/>
  <c r="T64" i="1"/>
  <c r="Y125" i="1"/>
  <c r="Z125" i="1" s="1"/>
  <c r="R105" i="1"/>
  <c r="U167" i="1"/>
  <c r="U54" i="1"/>
  <c r="T54" i="1"/>
  <c r="Y116" i="1"/>
  <c r="Z116" i="1" s="1"/>
  <c r="Z37" i="1"/>
  <c r="Z210" i="1"/>
  <c r="U65" i="1"/>
  <c r="Z166" i="1"/>
  <c r="Y128" i="1"/>
  <c r="Z128" i="1" s="1"/>
  <c r="Z55" i="1"/>
  <c r="Y54" i="1"/>
  <c r="U55" i="1"/>
  <c r="BF38" i="1"/>
  <c r="BE54" i="1"/>
  <c r="BG166" i="1"/>
  <c r="AW80" i="1"/>
  <c r="BA80" i="1" s="1"/>
  <c r="AX106" i="1"/>
  <c r="AX105" i="1"/>
  <c r="BE134" i="1"/>
  <c r="BF134" i="1" s="1"/>
  <c r="BA34" i="1"/>
  <c r="AZ38" i="1"/>
  <c r="AZ37" i="1"/>
  <c r="AK201" i="1"/>
  <c r="AK212" i="1"/>
  <c r="AP168" i="1"/>
  <c r="BA211" i="1"/>
  <c r="BA210" i="1"/>
  <c r="AZ55" i="1"/>
  <c r="BA52" i="1"/>
  <c r="BA200" i="1"/>
  <c r="BA199" i="1"/>
  <c r="BF200" i="1"/>
  <c r="BF199" i="1"/>
  <c r="BE37" i="1"/>
  <c r="AZ64" i="1"/>
  <c r="AZ65" i="1"/>
  <c r="BA62" i="1"/>
  <c r="BF210" i="1"/>
  <c r="BF211" i="1"/>
  <c r="AG105" i="1"/>
  <c r="AG106" i="1"/>
  <c r="B106" i="1"/>
  <c r="AQ167" i="1"/>
  <c r="AQ166" i="1"/>
  <c r="K38" i="1"/>
  <c r="K37" i="1"/>
  <c r="AP38" i="1"/>
  <c r="AP37" i="1"/>
  <c r="F54" i="1"/>
  <c r="F55" i="1"/>
  <c r="L167" i="1"/>
  <c r="L166" i="1"/>
  <c r="AL166" i="1"/>
  <c r="AL167" i="1"/>
  <c r="E39" i="1"/>
  <c r="AP201" i="1"/>
  <c r="U255" i="1"/>
  <c r="AP212" i="1"/>
  <c r="F38" i="1"/>
  <c r="F37" i="1"/>
  <c r="BF54" i="1"/>
  <c r="BF55" i="1"/>
  <c r="AO39" i="1"/>
  <c r="AK66" i="1"/>
  <c r="AK56" i="1"/>
  <c r="BE66" i="1" l="1"/>
  <c r="J56" i="1"/>
  <c r="K168" i="1"/>
  <c r="AZ56" i="1"/>
  <c r="BF65" i="1"/>
  <c r="BF64" i="1"/>
  <c r="AP66" i="1"/>
  <c r="Z56" i="1"/>
  <c r="Z65" i="1"/>
  <c r="Z64" i="1"/>
  <c r="T39" i="1"/>
  <c r="Y66" i="1"/>
  <c r="C107" i="1"/>
  <c r="K201" i="1"/>
  <c r="F168" i="1"/>
  <c r="G168" i="1"/>
  <c r="U66" i="1"/>
  <c r="K255" i="1"/>
  <c r="J66" i="1"/>
  <c r="K54" i="1"/>
  <c r="K56" i="1" s="1"/>
  <c r="B107" i="1"/>
  <c r="E66" i="1"/>
  <c r="F64" i="1"/>
  <c r="F65" i="1"/>
  <c r="K66" i="1"/>
  <c r="BB168" i="1"/>
  <c r="Z212" i="1"/>
  <c r="Z201" i="1"/>
  <c r="U212" i="1"/>
  <c r="U201" i="1"/>
  <c r="Z168" i="1"/>
  <c r="AA168" i="1"/>
  <c r="U168" i="1"/>
  <c r="Q107" i="1"/>
  <c r="BE56" i="1"/>
  <c r="T56" i="1"/>
  <c r="BE39" i="1"/>
  <c r="BF39" i="1"/>
  <c r="BF168" i="1"/>
  <c r="BG168" i="1"/>
  <c r="AX107" i="1"/>
  <c r="BA212" i="1"/>
  <c r="BA168" i="1"/>
  <c r="BA201" i="1"/>
  <c r="BF212" i="1"/>
  <c r="BF201" i="1"/>
  <c r="V168" i="1"/>
  <c r="T66" i="1"/>
  <c r="Z39" i="1"/>
  <c r="R107" i="1"/>
  <c r="Y56" i="1"/>
  <c r="U56" i="1"/>
  <c r="F56" i="1"/>
  <c r="BA64" i="1"/>
  <c r="BA65" i="1"/>
  <c r="BA37" i="1"/>
  <c r="BA38" i="1"/>
  <c r="AW106" i="1"/>
  <c r="AW105" i="1"/>
  <c r="AZ66" i="1"/>
  <c r="BA55" i="1"/>
  <c r="BA54" i="1"/>
  <c r="AL168" i="1"/>
  <c r="AG107" i="1"/>
  <c r="AZ39" i="1"/>
  <c r="AQ168" i="1"/>
  <c r="F39" i="1"/>
  <c r="AP39" i="1"/>
  <c r="BF56" i="1"/>
  <c r="L168" i="1"/>
  <c r="K39" i="1"/>
  <c r="BF66" i="1" l="1"/>
  <c r="Z66" i="1"/>
  <c r="F66" i="1"/>
  <c r="BA66" i="1"/>
  <c r="BA39" i="1"/>
  <c r="AW107" i="1"/>
  <c r="BA56" i="1"/>
</calcChain>
</file>

<file path=xl/sharedStrings.xml><?xml version="1.0" encoding="utf-8"?>
<sst xmlns="http://schemas.openxmlformats.org/spreadsheetml/2006/main" count="1122" uniqueCount="182">
  <si>
    <r>
      <rPr>
        <b/>
        <sz val="9"/>
        <color theme="1"/>
        <rFont val="宋体"/>
        <family val="3"/>
        <charset val="134"/>
      </rPr>
      <t>过期批</t>
    </r>
  </si>
  <si>
    <t>效期内批1</t>
  </si>
  <si>
    <t>效期内批2</t>
  </si>
  <si>
    <t>效期内批3</t>
  </si>
  <si>
    <r>
      <rPr>
        <sz val="9"/>
        <color theme="1"/>
        <rFont val="宋体"/>
        <family val="3"/>
        <charset val="134"/>
      </rPr>
      <t>试剂批号</t>
    </r>
  </si>
  <si>
    <r>
      <rPr>
        <sz val="9"/>
        <color theme="1"/>
        <rFont val="宋体"/>
        <family val="3"/>
        <charset val="134"/>
      </rPr>
      <t>校准品批号</t>
    </r>
  </si>
  <si>
    <r>
      <rPr>
        <sz val="9"/>
        <color theme="1"/>
        <rFont val="宋体"/>
        <family val="3"/>
        <charset val="134"/>
      </rPr>
      <t>主曲线</t>
    </r>
  </si>
  <si>
    <t>浓度
(μIU/mL)</t>
  </si>
  <si>
    <t>RLU</t>
  </si>
  <si>
    <r>
      <rPr>
        <sz val="9"/>
        <color theme="1"/>
        <rFont val="宋体"/>
        <family val="3"/>
        <charset val="134"/>
      </rPr>
      <t>拟合方法</t>
    </r>
  </si>
  <si>
    <r>
      <rPr>
        <sz val="9"/>
        <color theme="1"/>
        <rFont val="宋体"/>
        <family val="3"/>
        <charset val="134"/>
      </rPr>
      <t>双对数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参数</t>
    </r>
  </si>
  <si>
    <r>
      <rPr>
        <sz val="9"/>
        <color theme="1"/>
        <rFont val="宋体"/>
        <family val="3"/>
        <charset val="134"/>
      </rPr>
      <t xml:space="preserve">浓度
</t>
    </r>
    <r>
      <rPr>
        <sz val="9"/>
        <color theme="1"/>
        <rFont val="Times New Roman"/>
        <family val="1"/>
      </rPr>
      <t>(μIU/mL)</t>
    </r>
  </si>
  <si>
    <r>
      <rPr>
        <sz val="9"/>
        <color theme="1"/>
        <rFont val="宋体"/>
        <family val="3"/>
        <charset val="134"/>
      </rPr>
      <t>参数</t>
    </r>
  </si>
  <si>
    <r>
      <rPr>
        <sz val="9"/>
        <color theme="1"/>
        <rFont val="Times New Roman"/>
        <family val="1"/>
      </rPr>
      <t>1.</t>
    </r>
    <r>
      <rPr>
        <sz val="9"/>
        <color theme="1"/>
        <rFont val="宋体"/>
        <family val="3"/>
        <charset val="134"/>
      </rPr>
      <t>定标</t>
    </r>
  </si>
  <si>
    <r>
      <rPr>
        <sz val="9"/>
        <color theme="1"/>
        <rFont val="宋体"/>
        <family val="3"/>
        <charset val="134"/>
      </rPr>
      <t>校准品</t>
    </r>
    <r>
      <rPr>
        <sz val="9"/>
        <color theme="1"/>
        <rFont val="Times New Roman"/>
        <family val="1"/>
      </rPr>
      <t>1</t>
    </r>
  </si>
  <si>
    <r>
      <rPr>
        <sz val="9"/>
        <color theme="1"/>
        <rFont val="宋体"/>
        <family val="3"/>
        <charset val="134"/>
      </rPr>
      <t>校准品</t>
    </r>
    <r>
      <rPr>
        <sz val="9"/>
        <color theme="1"/>
        <rFont val="Times New Roman"/>
        <family val="1"/>
      </rPr>
      <t>2</t>
    </r>
  </si>
  <si>
    <r>
      <rPr>
        <sz val="9"/>
        <color theme="1"/>
        <rFont val="Times New Roman"/>
        <family val="1"/>
      </rPr>
      <t>1.1</t>
    </r>
    <r>
      <rPr>
        <sz val="9"/>
        <color theme="1"/>
        <rFont val="宋体"/>
        <family val="3"/>
        <charset val="134"/>
      </rPr>
      <t>定标</t>
    </r>
  </si>
  <si>
    <r>
      <rPr>
        <sz val="9"/>
        <color theme="1"/>
        <rFont val="Times New Roman"/>
        <family val="1"/>
      </rPr>
      <t>2.1</t>
    </r>
    <r>
      <rPr>
        <sz val="9"/>
        <color theme="1"/>
        <rFont val="宋体"/>
        <family val="3"/>
        <charset val="134"/>
      </rPr>
      <t>定标</t>
    </r>
  </si>
  <si>
    <r>
      <rPr>
        <sz val="9"/>
        <color theme="1"/>
        <rFont val="Times New Roman"/>
        <family val="1"/>
      </rPr>
      <t>3.1</t>
    </r>
    <r>
      <rPr>
        <sz val="9"/>
        <color theme="1"/>
        <rFont val="宋体"/>
        <family val="3"/>
        <charset val="134"/>
      </rPr>
      <t>定标</t>
    </r>
  </si>
  <si>
    <r>
      <rPr>
        <sz val="9"/>
        <color theme="1"/>
        <rFont val="宋体"/>
        <family val="3"/>
        <charset val="134"/>
      </rPr>
      <t>浓度</t>
    </r>
  </si>
  <si>
    <t>RLU‘</t>
  </si>
  <si>
    <r>
      <rPr>
        <sz val="9"/>
        <color theme="1"/>
        <rFont val="Times New Roman"/>
        <family val="1"/>
      </rPr>
      <t>RLU‘</t>
    </r>
    <r>
      <rPr>
        <sz val="9"/>
        <color theme="1"/>
        <rFont val="宋体"/>
        <family val="3"/>
        <charset val="134"/>
      </rPr>
      <t>将校准品浓度带入主曲线计算得到</t>
    </r>
  </si>
  <si>
    <r>
      <rPr>
        <sz val="9"/>
        <color theme="1"/>
        <rFont val="宋体"/>
        <family val="3"/>
        <charset val="134"/>
      </rPr>
      <t>低值</t>
    </r>
  </si>
  <si>
    <r>
      <rPr>
        <sz val="9"/>
        <color theme="1"/>
        <rFont val="宋体"/>
        <family val="3"/>
        <charset val="134"/>
      </rPr>
      <t>高值</t>
    </r>
  </si>
  <si>
    <r>
      <rPr>
        <sz val="9"/>
        <rFont val="宋体"/>
        <family val="3"/>
        <charset val="134"/>
      </rPr>
      <t>发光值</t>
    </r>
  </si>
  <si>
    <r>
      <rPr>
        <sz val="9"/>
        <color theme="1"/>
        <rFont val="宋体"/>
        <family val="3"/>
        <charset val="134"/>
      </rPr>
      <t>平均值</t>
    </r>
  </si>
  <si>
    <t>CV</t>
  </si>
  <si>
    <r>
      <rPr>
        <sz val="9"/>
        <rFont val="宋体"/>
        <family val="3"/>
        <charset val="134"/>
      </rPr>
      <t>相对偏差</t>
    </r>
  </si>
  <si>
    <t>k</t>
  </si>
  <si>
    <t>b</t>
  </si>
  <si>
    <r>
      <rPr>
        <sz val="9"/>
        <color theme="1"/>
        <rFont val="宋体"/>
        <family val="3"/>
        <charset val="134"/>
      </rPr>
      <t>原始</t>
    </r>
    <r>
      <rPr>
        <sz val="9"/>
        <color theme="1"/>
        <rFont val="Times New Roman"/>
        <family val="1"/>
      </rPr>
      <t>RLU'</t>
    </r>
  </si>
  <si>
    <t>k*RLU+b</t>
  </si>
  <si>
    <t>RLU=</t>
  </si>
  <si>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原始</t>
    </r>
    <r>
      <rPr>
        <sz val="9"/>
        <color theme="1"/>
        <rFont val="Times New Roman"/>
        <family val="1"/>
      </rPr>
      <t>RLU'-b)/k</t>
    </r>
  </si>
  <si>
    <r>
      <rPr>
        <sz val="9"/>
        <color theme="1"/>
        <rFont val="Times New Roman"/>
        <family val="1"/>
      </rPr>
      <t>2.</t>
    </r>
    <r>
      <rPr>
        <sz val="9"/>
        <color theme="1"/>
        <rFont val="宋体"/>
        <family val="3"/>
        <charset val="134"/>
      </rPr>
      <t>准确度</t>
    </r>
  </si>
  <si>
    <r>
      <rPr>
        <sz val="9"/>
        <color theme="1"/>
        <rFont val="Times New Roman"/>
        <family val="1"/>
      </rPr>
      <t>1.2</t>
    </r>
    <r>
      <rPr>
        <sz val="9"/>
        <color theme="1"/>
        <rFont val="宋体"/>
        <family val="3"/>
        <charset val="134"/>
      </rPr>
      <t>准确度</t>
    </r>
  </si>
  <si>
    <r>
      <rPr>
        <sz val="9"/>
        <color theme="1"/>
        <rFont val="Times New Roman"/>
        <family val="1"/>
      </rPr>
      <t>2.2</t>
    </r>
    <r>
      <rPr>
        <sz val="9"/>
        <color theme="1"/>
        <rFont val="宋体"/>
        <family val="3"/>
        <charset val="134"/>
      </rPr>
      <t>准确度</t>
    </r>
  </si>
  <si>
    <r>
      <rPr>
        <sz val="9"/>
        <color theme="1"/>
        <rFont val="Times New Roman"/>
        <family val="1"/>
      </rPr>
      <t>3.2</t>
    </r>
    <r>
      <rPr>
        <sz val="9"/>
        <color theme="1"/>
        <rFont val="宋体"/>
        <family val="3"/>
        <charset val="134"/>
      </rPr>
      <t>准确度</t>
    </r>
  </si>
  <si>
    <r>
      <rPr>
        <sz val="9"/>
        <color theme="1"/>
        <rFont val="宋体"/>
        <family val="3"/>
        <charset val="134"/>
      </rPr>
      <t>相对偏差应在</t>
    </r>
    <r>
      <rPr>
        <sz val="9"/>
        <color theme="1"/>
        <rFont val="Times New Roman"/>
        <family val="1"/>
      </rPr>
      <t>±10%</t>
    </r>
    <r>
      <rPr>
        <sz val="9"/>
        <color theme="1"/>
        <rFont val="宋体"/>
        <family val="3"/>
        <charset val="134"/>
      </rPr>
      <t>以内</t>
    </r>
  </si>
  <si>
    <t>准确度1</t>
  </si>
  <si>
    <r>
      <rPr>
        <sz val="9"/>
        <rFont val="宋体"/>
        <family val="3"/>
        <charset val="134"/>
      </rPr>
      <t>准确度</t>
    </r>
    <r>
      <rPr>
        <sz val="9"/>
        <rFont val="Times New Roman"/>
        <family val="1"/>
      </rPr>
      <t>2</t>
    </r>
  </si>
  <si>
    <r>
      <rPr>
        <sz val="9"/>
        <color theme="1"/>
        <rFont val="宋体"/>
        <family val="3"/>
        <charset val="134"/>
      </rPr>
      <t>准确度</t>
    </r>
    <r>
      <rPr>
        <sz val="9"/>
        <color theme="1"/>
        <rFont val="Times New Roman"/>
        <family val="1"/>
      </rPr>
      <t>1</t>
    </r>
  </si>
  <si>
    <r>
      <rPr>
        <sz val="9"/>
        <color theme="1"/>
        <rFont val="宋体"/>
        <family val="3"/>
        <charset val="134"/>
      </rPr>
      <t>准确度</t>
    </r>
    <r>
      <rPr>
        <sz val="9"/>
        <color theme="1"/>
        <rFont val="Times New Roman"/>
        <family val="1"/>
      </rPr>
      <t>2</t>
    </r>
  </si>
  <si>
    <t>测定浓度
μIU/mL</t>
  </si>
  <si>
    <r>
      <rPr>
        <sz val="9"/>
        <rFont val="宋体"/>
        <family val="3"/>
        <charset val="134"/>
      </rPr>
      <t>原始</t>
    </r>
    <r>
      <rPr>
        <sz val="9"/>
        <rFont val="Times New Roman"/>
        <family val="1"/>
      </rPr>
      <t>RLU‘</t>
    </r>
  </si>
  <si>
    <r>
      <rPr>
        <sz val="9"/>
        <color rgb="FF00B050"/>
        <rFont val="Times New Roman"/>
        <family val="1"/>
      </rPr>
      <t>RLU</t>
    </r>
    <r>
      <rPr>
        <sz val="9"/>
        <color rgb="FF00B050"/>
        <rFont val="宋体"/>
        <family val="3"/>
        <charset val="134"/>
      </rPr>
      <t>取整</t>
    </r>
  </si>
  <si>
    <t>平均值</t>
  </si>
  <si>
    <t>SD</t>
  </si>
  <si>
    <r>
      <rPr>
        <sz val="9"/>
        <color theme="1"/>
        <rFont val="宋体"/>
        <family val="3"/>
        <charset val="134"/>
      </rPr>
      <t>相对偏差</t>
    </r>
  </si>
  <si>
    <t>理论浓度</t>
  </si>
  <si>
    <t>体积</t>
  </si>
  <si>
    <t>浓度</t>
  </si>
  <si>
    <r>
      <rPr>
        <sz val="9"/>
        <color theme="1"/>
        <rFont val="宋体"/>
        <family val="3"/>
        <charset val="134"/>
      </rPr>
      <t>样品</t>
    </r>
    <r>
      <rPr>
        <sz val="9"/>
        <color theme="1"/>
        <rFont val="Times New Roman"/>
        <family val="1"/>
      </rPr>
      <t>B1</t>
    </r>
  </si>
  <si>
    <r>
      <rPr>
        <sz val="9"/>
        <color theme="1"/>
        <rFont val="宋体"/>
        <family val="3"/>
        <charset val="134"/>
      </rPr>
      <t>样品</t>
    </r>
    <r>
      <rPr>
        <sz val="9"/>
        <color theme="1"/>
        <rFont val="Times New Roman"/>
        <family val="1"/>
      </rPr>
      <t>B2</t>
    </r>
  </si>
  <si>
    <t>样品B1</t>
  </si>
  <si>
    <t>样品B2</t>
  </si>
  <si>
    <t>回收率</t>
  </si>
  <si>
    <t>测试1</t>
  </si>
  <si>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Times New Roman"/>
        <family val="1"/>
      </rPr>
      <t>2</t>
    </r>
  </si>
  <si>
    <t>测试3</t>
  </si>
  <si>
    <r>
      <rPr>
        <sz val="9"/>
        <color theme="1"/>
        <rFont val="Times New Roman"/>
        <family val="1"/>
      </rPr>
      <t xml:space="preserve">3. </t>
    </r>
    <r>
      <rPr>
        <sz val="9"/>
        <color theme="1"/>
        <rFont val="宋体"/>
        <family val="3"/>
        <charset val="134"/>
      </rPr>
      <t>最低检测限</t>
    </r>
  </si>
  <si>
    <r>
      <rPr>
        <sz val="9"/>
        <color theme="1"/>
        <rFont val="Times New Roman"/>
        <family val="1"/>
      </rPr>
      <t xml:space="preserve">1.3 </t>
    </r>
    <r>
      <rPr>
        <sz val="9"/>
        <color theme="1"/>
        <rFont val="宋体"/>
        <family val="3"/>
        <charset val="134"/>
      </rPr>
      <t>最低检测限</t>
    </r>
  </si>
  <si>
    <r>
      <rPr>
        <sz val="9"/>
        <color theme="1"/>
        <rFont val="Times New Roman"/>
        <family val="1"/>
      </rPr>
      <t xml:space="preserve">2.3 </t>
    </r>
    <r>
      <rPr>
        <sz val="9"/>
        <color theme="1"/>
        <rFont val="宋体"/>
        <family val="3"/>
        <charset val="134"/>
      </rPr>
      <t>最低检测限</t>
    </r>
  </si>
  <si>
    <r>
      <rPr>
        <sz val="9"/>
        <color theme="1"/>
        <rFont val="Times New Roman"/>
        <family val="1"/>
      </rPr>
      <t xml:space="preserve">3.3 </t>
    </r>
    <r>
      <rPr>
        <sz val="9"/>
        <color theme="1"/>
        <rFont val="宋体"/>
        <family val="3"/>
        <charset val="134"/>
      </rPr>
      <t>最低检测限</t>
    </r>
  </si>
  <si>
    <t>非数字</t>
  </si>
  <si>
    <r>
      <rPr>
        <sz val="9"/>
        <rFont val="宋体"/>
        <family val="3"/>
        <charset val="134"/>
      </rPr>
      <t>平均值</t>
    </r>
  </si>
  <si>
    <r>
      <rPr>
        <sz val="9"/>
        <color theme="1"/>
        <rFont val="宋体"/>
        <family val="3"/>
        <charset val="134"/>
      </rPr>
      <t>最低检测限</t>
    </r>
  </si>
  <si>
    <r>
      <rPr>
        <b/>
        <sz val="9"/>
        <color theme="1"/>
        <rFont val="Times New Roman"/>
        <family val="1"/>
      </rPr>
      <t xml:space="preserve">4. </t>
    </r>
    <r>
      <rPr>
        <b/>
        <sz val="9"/>
        <color theme="1"/>
        <rFont val="宋体"/>
        <family val="3"/>
        <charset val="134"/>
      </rPr>
      <t>线性</t>
    </r>
  </si>
  <si>
    <r>
      <rPr>
        <b/>
        <sz val="9"/>
        <color theme="1"/>
        <rFont val="Times New Roman"/>
        <family val="1"/>
      </rPr>
      <t xml:space="preserve">1.4 </t>
    </r>
    <r>
      <rPr>
        <b/>
        <sz val="9"/>
        <color theme="1"/>
        <rFont val="宋体"/>
        <family val="3"/>
        <charset val="134"/>
      </rPr>
      <t>线性</t>
    </r>
  </si>
  <si>
    <r>
      <rPr>
        <sz val="9"/>
        <color theme="1"/>
        <rFont val="Times New Roman"/>
        <family val="1"/>
      </rPr>
      <t>2.4</t>
    </r>
    <r>
      <rPr>
        <sz val="9"/>
        <color theme="1"/>
        <rFont val="宋体"/>
        <family val="3"/>
        <charset val="134"/>
      </rPr>
      <t>线性</t>
    </r>
  </si>
  <si>
    <r>
      <rPr>
        <sz val="9"/>
        <color theme="1"/>
        <rFont val="Times New Roman"/>
        <family val="1"/>
      </rPr>
      <t xml:space="preserve">3.4 </t>
    </r>
    <r>
      <rPr>
        <sz val="9"/>
        <color theme="1"/>
        <rFont val="宋体"/>
        <family val="3"/>
        <charset val="134"/>
      </rPr>
      <t>线性</t>
    </r>
  </si>
  <si>
    <r>
      <rPr>
        <sz val="9"/>
        <color theme="1"/>
        <rFont val="宋体"/>
        <family val="3"/>
        <charset val="134"/>
      </rPr>
      <t>低值</t>
    </r>
  </si>
  <si>
    <r>
      <rPr>
        <sz val="9"/>
        <color theme="1"/>
        <rFont val="宋体"/>
        <family val="3"/>
        <charset val="134"/>
      </rPr>
      <t>高值</t>
    </r>
  </si>
  <si>
    <r>
      <rPr>
        <sz val="9"/>
        <color theme="1"/>
        <rFont val="宋体"/>
        <family val="3"/>
        <charset val="134"/>
      </rPr>
      <t>混成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个浓度</t>
    </r>
  </si>
  <si>
    <r>
      <rPr>
        <sz val="9"/>
        <rFont val="宋体"/>
        <family val="3"/>
        <charset val="134"/>
      </rPr>
      <t>理论浓度</t>
    </r>
  </si>
  <si>
    <r>
      <rPr>
        <sz val="9"/>
        <rFont val="宋体"/>
        <family val="3"/>
        <charset val="134"/>
      </rPr>
      <t>实测浓度</t>
    </r>
  </si>
  <si>
    <r>
      <rPr>
        <sz val="9"/>
        <rFont val="宋体"/>
        <family val="3"/>
        <charset val="134"/>
      </rPr>
      <t>浓度</t>
    </r>
  </si>
  <si>
    <r>
      <rPr>
        <sz val="9"/>
        <rFont val="Times New Roman"/>
        <family val="1"/>
      </rPr>
      <t>RLU</t>
    </r>
    <r>
      <rPr>
        <sz val="9"/>
        <rFont val="宋体"/>
        <family val="3"/>
        <charset val="134"/>
      </rPr>
      <t>取整</t>
    </r>
    <r>
      <rPr>
        <sz val="9"/>
        <rFont val="Times New Roman"/>
        <family val="1"/>
      </rPr>
      <t>1</t>
    </r>
  </si>
  <si>
    <t>浓度平均值</t>
  </si>
  <si>
    <r>
      <rPr>
        <sz val="9"/>
        <rFont val="宋体"/>
        <family val="3"/>
        <charset val="134"/>
      </rPr>
      <t>浓度</t>
    </r>
    <r>
      <rPr>
        <sz val="9"/>
        <rFont val="Times New Roman"/>
        <family val="1"/>
      </rPr>
      <t>CV</t>
    </r>
  </si>
  <si>
    <r>
      <rPr>
        <sz val="9"/>
        <color theme="1"/>
        <rFont val="宋体"/>
        <family val="3"/>
        <charset val="134"/>
      </rPr>
      <t>高：低</t>
    </r>
  </si>
  <si>
    <t>1:5</t>
  </si>
  <si>
    <t>2:4</t>
  </si>
  <si>
    <t>3:3</t>
  </si>
  <si>
    <t>4:2</t>
  </si>
  <si>
    <t>4:1</t>
  </si>
  <si>
    <r>
      <rPr>
        <sz val="9"/>
        <rFont val="宋体"/>
        <family val="3"/>
        <charset val="134"/>
      </rPr>
      <t>质控</t>
    </r>
    <r>
      <rPr>
        <sz val="9"/>
        <rFont val="Times New Roman"/>
        <family val="1"/>
      </rPr>
      <t>1</t>
    </r>
  </si>
  <si>
    <r>
      <rPr>
        <sz val="9"/>
        <rFont val="宋体"/>
        <family val="3"/>
        <charset val="134"/>
      </rPr>
      <t>质控</t>
    </r>
    <r>
      <rPr>
        <sz val="9"/>
        <rFont val="Times New Roman"/>
        <family val="1"/>
      </rPr>
      <t>2</t>
    </r>
  </si>
  <si>
    <r>
      <rPr>
        <sz val="9"/>
        <color theme="1"/>
        <rFont val="宋体"/>
        <family val="3"/>
        <charset val="134"/>
      </rPr>
      <t>效期内质控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Times New Roman"/>
        <family val="1"/>
      </rPr>
      <t>2</t>
    </r>
  </si>
  <si>
    <r>
      <rPr>
        <sz val="9"/>
        <color theme="1"/>
        <rFont val="宋体"/>
        <family val="3"/>
        <charset val="134"/>
      </rPr>
      <t>批号</t>
    </r>
  </si>
  <si>
    <r>
      <rPr>
        <sz val="9"/>
        <color theme="1"/>
        <rFont val="宋体"/>
        <family val="3"/>
        <charset val="134"/>
      </rPr>
      <t>靶值</t>
    </r>
  </si>
  <si>
    <r>
      <rPr>
        <sz val="9"/>
        <color theme="1"/>
        <rFont val="宋体"/>
        <family val="3"/>
        <charset val="134"/>
      </rPr>
      <t>范围</t>
    </r>
  </si>
  <si>
    <r>
      <rPr>
        <sz val="9"/>
        <color theme="1"/>
        <rFont val="Times New Roman"/>
        <family val="1"/>
      </rPr>
      <t>6.</t>
    </r>
    <r>
      <rPr>
        <sz val="9"/>
        <color theme="1"/>
        <rFont val="宋体"/>
        <family val="3"/>
        <charset val="134"/>
      </rPr>
      <t>特异性</t>
    </r>
  </si>
  <si>
    <r>
      <rPr>
        <sz val="9"/>
        <color theme="1"/>
        <rFont val="Times New Roman"/>
        <family val="1"/>
      </rPr>
      <t>1.6</t>
    </r>
    <r>
      <rPr>
        <sz val="9"/>
        <color theme="1"/>
        <rFont val="宋体"/>
        <family val="3"/>
        <charset val="134"/>
      </rPr>
      <t>特异性</t>
    </r>
  </si>
  <si>
    <r>
      <rPr>
        <sz val="9"/>
        <color theme="1"/>
        <rFont val="Times New Roman"/>
        <family val="1"/>
      </rPr>
      <t>2.6</t>
    </r>
    <r>
      <rPr>
        <sz val="9"/>
        <color theme="1"/>
        <rFont val="宋体"/>
        <family val="3"/>
        <charset val="134"/>
      </rPr>
      <t>特异性</t>
    </r>
  </si>
  <si>
    <r>
      <rPr>
        <sz val="9"/>
        <color theme="1"/>
        <rFont val="Times New Roman"/>
        <family val="1"/>
      </rPr>
      <t>3.6.</t>
    </r>
    <r>
      <rPr>
        <sz val="9"/>
        <color theme="1"/>
        <rFont val="宋体"/>
        <family val="3"/>
        <charset val="134"/>
      </rPr>
      <t>特异性</t>
    </r>
  </si>
  <si>
    <t>FSH</t>
  </si>
  <si>
    <t>LH</t>
  </si>
  <si>
    <t>hCG</t>
  </si>
  <si>
    <r>
      <rPr>
        <sz val="9"/>
        <color theme="1"/>
        <rFont val="Times New Roman"/>
        <family val="1"/>
      </rPr>
      <t>7.</t>
    </r>
    <r>
      <rPr>
        <sz val="9"/>
        <color theme="1"/>
        <rFont val="宋体"/>
        <family val="3"/>
        <charset val="134"/>
      </rPr>
      <t>批间差</t>
    </r>
  </si>
  <si>
    <r>
      <rPr>
        <sz val="9"/>
        <color theme="1"/>
        <rFont val="宋体"/>
        <family val="3"/>
        <charset val="134"/>
      </rPr>
      <t>无</t>
    </r>
  </si>
  <si>
    <r>
      <rPr>
        <sz val="9"/>
        <color theme="1"/>
        <rFont val="Times New Roman"/>
        <family val="1"/>
      </rPr>
      <t>1.7</t>
    </r>
    <r>
      <rPr>
        <sz val="9"/>
        <color theme="1"/>
        <rFont val="宋体"/>
        <family val="3"/>
        <charset val="134"/>
      </rPr>
      <t>批间差</t>
    </r>
  </si>
  <si>
    <r>
      <rPr>
        <sz val="9"/>
        <color theme="1"/>
        <rFont val="Times New Roman"/>
        <family val="1"/>
      </rPr>
      <t>2.7</t>
    </r>
    <r>
      <rPr>
        <sz val="9"/>
        <color theme="1"/>
        <rFont val="宋体"/>
        <family val="3"/>
        <charset val="134"/>
      </rPr>
      <t>批间差</t>
    </r>
  </si>
  <si>
    <r>
      <rPr>
        <sz val="9"/>
        <color theme="1"/>
        <rFont val="Times New Roman"/>
        <family val="1"/>
      </rPr>
      <t>3.7</t>
    </r>
    <r>
      <rPr>
        <sz val="9"/>
        <color theme="1"/>
        <rFont val="宋体"/>
        <family val="3"/>
        <charset val="134"/>
      </rPr>
      <t>批间差</t>
    </r>
  </si>
  <si>
    <r>
      <rPr>
        <sz val="9"/>
        <color theme="1"/>
        <rFont val="宋体"/>
        <family val="3"/>
        <charset val="134"/>
      </rPr>
      <t>效期内都测效期内质控品，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批效期内计算批间差</t>
    </r>
  </si>
  <si>
    <r>
      <rPr>
        <sz val="9"/>
        <color theme="1"/>
        <rFont val="Times New Roman"/>
        <family val="1"/>
      </rPr>
      <t>8.</t>
    </r>
    <r>
      <rPr>
        <sz val="9"/>
        <color theme="1"/>
        <rFont val="宋体"/>
        <family val="3"/>
        <charset val="134"/>
      </rPr>
      <t>校准品</t>
    </r>
  </si>
  <si>
    <r>
      <rPr>
        <sz val="9"/>
        <color theme="1"/>
        <rFont val="Times New Roman"/>
        <family val="1"/>
      </rPr>
      <t xml:space="preserve">1.8 </t>
    </r>
    <r>
      <rPr>
        <sz val="9"/>
        <color theme="1"/>
        <rFont val="宋体"/>
        <family val="3"/>
        <charset val="134"/>
      </rPr>
      <t>校准品</t>
    </r>
  </si>
  <si>
    <r>
      <rPr>
        <sz val="9"/>
        <color theme="1"/>
        <rFont val="Times New Roman"/>
        <family val="1"/>
      </rPr>
      <t>2.8</t>
    </r>
    <r>
      <rPr>
        <sz val="9"/>
        <color theme="1"/>
        <rFont val="宋体"/>
        <family val="3"/>
        <charset val="134"/>
      </rPr>
      <t>校准品</t>
    </r>
  </si>
  <si>
    <r>
      <rPr>
        <sz val="9"/>
        <color theme="1"/>
        <rFont val="Times New Roman"/>
        <family val="1"/>
      </rPr>
      <t>3.8</t>
    </r>
    <r>
      <rPr>
        <sz val="9"/>
        <color theme="1"/>
        <rFont val="宋体"/>
        <family val="3"/>
        <charset val="134"/>
      </rPr>
      <t>校准品</t>
    </r>
  </si>
  <si>
    <r>
      <rPr>
        <sz val="9"/>
        <color theme="1"/>
        <rFont val="Times New Roman"/>
        <family val="1"/>
      </rPr>
      <t xml:space="preserve">8.1 </t>
    </r>
    <r>
      <rPr>
        <sz val="9"/>
        <color theme="1"/>
        <rFont val="宋体"/>
        <family val="3"/>
        <charset val="134"/>
      </rPr>
      <t>校准品均一性</t>
    </r>
  </si>
  <si>
    <r>
      <rPr>
        <sz val="9"/>
        <color theme="1"/>
        <rFont val="Times New Roman"/>
        <family val="1"/>
      </rPr>
      <t xml:space="preserve">1.8.1 </t>
    </r>
    <r>
      <rPr>
        <sz val="9"/>
        <color theme="1"/>
        <rFont val="宋体"/>
        <family val="3"/>
        <charset val="134"/>
      </rPr>
      <t>均一性</t>
    </r>
  </si>
  <si>
    <r>
      <rPr>
        <sz val="9"/>
        <color theme="1"/>
        <rFont val="Times New Roman"/>
        <family val="1"/>
      </rPr>
      <t xml:space="preserve">2.8.1 </t>
    </r>
    <r>
      <rPr>
        <sz val="9"/>
        <color theme="1"/>
        <rFont val="宋体"/>
        <family val="3"/>
        <charset val="134"/>
      </rPr>
      <t>均一性</t>
    </r>
  </si>
  <si>
    <r>
      <rPr>
        <sz val="9"/>
        <color theme="1"/>
        <rFont val="Times New Roman"/>
        <family val="1"/>
      </rPr>
      <t xml:space="preserve">3.8.1 </t>
    </r>
    <r>
      <rPr>
        <sz val="9"/>
        <color theme="1"/>
        <rFont val="宋体"/>
        <family val="3"/>
        <charset val="134"/>
      </rPr>
      <t>均一性</t>
    </r>
  </si>
  <si>
    <r>
      <rPr>
        <sz val="9"/>
        <color theme="1"/>
        <rFont val="Times New Roman"/>
        <family val="1"/>
      </rPr>
      <t xml:space="preserve">8.1.1 </t>
    </r>
    <r>
      <rPr>
        <sz val="9"/>
        <color theme="1"/>
        <rFont val="宋体"/>
        <family val="3"/>
        <charset val="134"/>
      </rPr>
      <t>同批号五瓶</t>
    </r>
  </si>
  <si>
    <r>
      <rPr>
        <sz val="9"/>
        <color theme="1"/>
        <rFont val="Times New Roman"/>
        <family val="1"/>
      </rPr>
      <t xml:space="preserve">1.8.1.1 </t>
    </r>
    <r>
      <rPr>
        <sz val="9"/>
        <color theme="1"/>
        <rFont val="宋体"/>
        <family val="3"/>
        <charset val="134"/>
      </rPr>
      <t>同批号五瓶</t>
    </r>
  </si>
  <si>
    <r>
      <rPr>
        <sz val="9"/>
        <color theme="1"/>
        <rFont val="Times New Roman"/>
        <family val="1"/>
      </rPr>
      <t xml:space="preserve">2.8.1.1 </t>
    </r>
    <r>
      <rPr>
        <sz val="9"/>
        <color theme="1"/>
        <rFont val="宋体"/>
        <family val="3"/>
        <charset val="134"/>
      </rPr>
      <t>同批号五瓶</t>
    </r>
  </si>
  <si>
    <r>
      <rPr>
        <sz val="9"/>
        <color theme="1"/>
        <rFont val="Times New Roman"/>
        <family val="1"/>
      </rPr>
      <t xml:space="preserve">3.8.1.1 </t>
    </r>
    <r>
      <rPr>
        <sz val="9"/>
        <color theme="1"/>
        <rFont val="宋体"/>
        <family val="3"/>
        <charset val="134"/>
      </rPr>
      <t>同批号五瓶</t>
    </r>
  </si>
  <si>
    <r>
      <rPr>
        <sz val="9"/>
        <color theme="1"/>
        <rFont val="Times New Roman"/>
        <family val="1"/>
      </rPr>
      <t>SD1</t>
    </r>
    <r>
      <rPr>
        <sz val="9"/>
        <color theme="1"/>
        <rFont val="宋体"/>
        <family val="3"/>
        <charset val="134"/>
      </rPr>
      <t>要大于</t>
    </r>
    <r>
      <rPr>
        <sz val="9"/>
        <color theme="1"/>
        <rFont val="Times New Roman"/>
        <family val="1"/>
      </rPr>
      <t>SD2</t>
    </r>
  </si>
  <si>
    <r>
      <rPr>
        <sz val="9"/>
        <color theme="1"/>
        <rFont val="Times New Roman"/>
        <family val="1"/>
      </rPr>
      <t>SD</t>
    </r>
    <r>
      <rPr>
        <vertAlign val="subscript"/>
        <sz val="9"/>
        <color theme="1"/>
        <rFont val="Times New Roman"/>
        <family val="1"/>
      </rPr>
      <t>1</t>
    </r>
  </si>
  <si>
    <r>
      <rPr>
        <sz val="9"/>
        <color theme="1"/>
        <rFont val="Times New Roman"/>
        <family val="1"/>
      </rPr>
      <t xml:space="preserve">8.1.2 </t>
    </r>
    <r>
      <rPr>
        <sz val="9"/>
        <color theme="1"/>
        <rFont val="宋体"/>
        <family val="3"/>
        <charset val="134"/>
      </rPr>
      <t>同一瓶五次测定</t>
    </r>
  </si>
  <si>
    <r>
      <rPr>
        <sz val="9"/>
        <color theme="1"/>
        <rFont val="Times New Roman"/>
        <family val="1"/>
      </rPr>
      <t xml:space="preserve">1.8.1.2 </t>
    </r>
    <r>
      <rPr>
        <sz val="9"/>
        <color theme="1"/>
        <rFont val="宋体"/>
        <family val="3"/>
        <charset val="134"/>
      </rPr>
      <t>同一瓶五次测定</t>
    </r>
  </si>
  <si>
    <r>
      <rPr>
        <sz val="9"/>
        <color theme="1"/>
        <rFont val="Times New Roman"/>
        <family val="1"/>
      </rPr>
      <t xml:space="preserve">2.8.1.2 </t>
    </r>
    <r>
      <rPr>
        <sz val="9"/>
        <color theme="1"/>
        <rFont val="宋体"/>
        <family val="3"/>
        <charset val="134"/>
      </rPr>
      <t>同一瓶五次测定</t>
    </r>
  </si>
  <si>
    <r>
      <rPr>
        <sz val="9"/>
        <color theme="1"/>
        <rFont val="Times New Roman"/>
        <family val="1"/>
      </rPr>
      <t xml:space="preserve">3.8.1.2 </t>
    </r>
    <r>
      <rPr>
        <sz val="9"/>
        <color theme="1"/>
        <rFont val="宋体"/>
        <family val="3"/>
        <charset val="134"/>
      </rPr>
      <t>同一瓶五次测定</t>
    </r>
  </si>
  <si>
    <r>
      <rPr>
        <sz val="9"/>
        <color theme="1"/>
        <rFont val="Times New Roman"/>
        <family val="1"/>
      </rPr>
      <t>SD</t>
    </r>
    <r>
      <rPr>
        <vertAlign val="subscript"/>
        <sz val="9"/>
        <color theme="1"/>
        <rFont val="Times New Roman"/>
        <family val="1"/>
      </rPr>
      <t>2</t>
    </r>
  </si>
  <si>
    <r>
      <rPr>
        <i/>
        <sz val="9"/>
        <color rgb="FF000000"/>
        <rFont val="Times New Roman"/>
        <family val="1"/>
      </rPr>
      <t>SD</t>
    </r>
    <r>
      <rPr>
        <i/>
        <vertAlign val="subscript"/>
        <sz val="9"/>
        <color rgb="FF000000"/>
        <rFont val="宋体"/>
        <family val="3"/>
        <charset val="134"/>
      </rPr>
      <t>瓶间</t>
    </r>
    <r>
      <rPr>
        <sz val="9"/>
        <color rgb="FF000000"/>
        <rFont val="Times New Roman"/>
        <family val="1"/>
      </rPr>
      <t xml:space="preserve">= </t>
    </r>
  </si>
  <si>
    <r>
      <rPr>
        <sz val="9"/>
        <color theme="1"/>
        <rFont val="Times New Roman"/>
        <family val="1"/>
      </rPr>
      <t>CV</t>
    </r>
    <r>
      <rPr>
        <sz val="9"/>
        <color theme="1"/>
        <rFont val="宋体"/>
        <family val="3"/>
        <charset val="134"/>
      </rPr>
      <t>瓶间</t>
    </r>
  </si>
  <si>
    <r>
      <rPr>
        <sz val="9"/>
        <color theme="1"/>
        <rFont val="Times New Roman"/>
        <family val="1"/>
      </rPr>
      <t xml:space="preserve">8.2 </t>
    </r>
    <r>
      <rPr>
        <sz val="9"/>
        <color theme="1"/>
        <rFont val="宋体"/>
        <family val="3"/>
        <charset val="134"/>
      </rPr>
      <t>校准品准确性</t>
    </r>
  </si>
  <si>
    <r>
      <rPr>
        <sz val="9"/>
        <color theme="1"/>
        <rFont val="Times New Roman"/>
        <family val="1"/>
      </rPr>
      <t xml:space="preserve">1.8.2 </t>
    </r>
    <r>
      <rPr>
        <sz val="9"/>
        <color theme="1"/>
        <rFont val="宋体"/>
        <family val="3"/>
        <charset val="134"/>
      </rPr>
      <t>准确性</t>
    </r>
  </si>
  <si>
    <r>
      <rPr>
        <sz val="9"/>
        <color theme="1"/>
        <rFont val="Times New Roman"/>
        <family val="1"/>
      </rPr>
      <t xml:space="preserve">2.8.2 </t>
    </r>
    <r>
      <rPr>
        <sz val="9"/>
        <color theme="1"/>
        <rFont val="宋体"/>
        <family val="3"/>
        <charset val="134"/>
      </rPr>
      <t>准确性</t>
    </r>
  </si>
  <si>
    <r>
      <rPr>
        <sz val="9"/>
        <color theme="1"/>
        <rFont val="Times New Roman"/>
        <family val="1"/>
      </rPr>
      <t xml:space="preserve">3.8.2 </t>
    </r>
    <r>
      <rPr>
        <sz val="9"/>
        <color theme="1"/>
        <rFont val="宋体"/>
        <family val="3"/>
        <charset val="134"/>
      </rPr>
      <t>准确性</t>
    </r>
  </si>
  <si>
    <t>高一级校准品定标后测定校准品准确度</t>
  </si>
  <si>
    <r>
      <rPr>
        <b/>
        <sz val="9"/>
        <color theme="1"/>
        <rFont val="宋体"/>
        <family val="3"/>
        <charset val="134"/>
      </rPr>
      <t>高一级校准品定标</t>
    </r>
  </si>
  <si>
    <r>
      <rPr>
        <sz val="9"/>
        <color theme="1"/>
        <rFont val="宋体"/>
        <family val="3"/>
        <charset val="134"/>
      </rPr>
      <t>高一级校准品</t>
    </r>
    <r>
      <rPr>
        <sz val="9"/>
        <color theme="1"/>
        <rFont val="Times New Roman"/>
        <family val="1"/>
      </rPr>
      <t>1</t>
    </r>
  </si>
  <si>
    <r>
      <rPr>
        <sz val="9"/>
        <color theme="1"/>
        <rFont val="宋体"/>
        <family val="3"/>
        <charset val="134"/>
      </rPr>
      <t>高一级校准品</t>
    </r>
    <r>
      <rPr>
        <sz val="9"/>
        <color theme="1"/>
        <rFont val="Times New Roman"/>
        <family val="1"/>
      </rPr>
      <t>2</t>
    </r>
  </si>
  <si>
    <t>高一级校准品浓度选择和校准品浓度接近的点</t>
  </si>
  <si>
    <r>
      <rPr>
        <sz val="9"/>
        <color theme="1"/>
        <rFont val="Times New Roman"/>
        <family val="1"/>
      </rPr>
      <t>RLU‘</t>
    </r>
    <r>
      <rPr>
        <sz val="9"/>
        <color theme="1"/>
        <rFont val="宋体"/>
        <family val="3"/>
        <charset val="134"/>
      </rPr>
      <t>将高一级校准品浓度带入主曲线计算得到</t>
    </r>
  </si>
  <si>
    <r>
      <rPr>
        <sz val="9"/>
        <color theme="1"/>
        <rFont val="宋体"/>
        <family val="3"/>
        <charset val="134"/>
      </rPr>
      <t>相对偏差要小于</t>
    </r>
    <r>
      <rPr>
        <sz val="9"/>
        <color theme="1"/>
        <rFont val="Times New Roman"/>
        <family val="1"/>
      </rPr>
      <t>10%</t>
    </r>
  </si>
  <si>
    <t>空白限</t>
    <phoneticPr fontId="17" type="noConversion"/>
  </si>
  <si>
    <r>
      <t>低于空白限的检测结果</t>
    </r>
    <r>
      <rPr>
        <sz val="9"/>
        <color theme="1"/>
        <rFont val="宋体"/>
        <family val="3"/>
        <charset val="134"/>
      </rPr>
      <t>≤</t>
    </r>
    <r>
      <rPr>
        <sz val="9"/>
        <color theme="1"/>
        <rFont val="Times New Roman"/>
        <family val="1"/>
      </rPr>
      <t>3</t>
    </r>
    <phoneticPr fontId="17" type="noConversion"/>
  </si>
  <si>
    <t>&lt;1.00</t>
    <phoneticPr fontId="17" type="noConversion"/>
  </si>
  <si>
    <r>
      <rPr>
        <sz val="9"/>
        <color theme="1"/>
        <rFont val="宋体"/>
        <family val="3"/>
        <charset val="134"/>
      </rPr>
      <t>效期内质控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Times New Roman"/>
        <family val="1"/>
      </rPr>
      <t>2</t>
    </r>
    <phoneticPr fontId="17" type="noConversion"/>
  </si>
  <si>
    <r>
      <t>5.</t>
    </r>
    <r>
      <rPr>
        <sz val="9"/>
        <color theme="1"/>
        <rFont val="宋体"/>
        <family val="3"/>
        <charset val="134"/>
      </rPr>
      <t>批内及批间精密度</t>
    </r>
    <phoneticPr fontId="17" type="noConversion"/>
  </si>
  <si>
    <t>三批批内及批间精密度</t>
    <phoneticPr fontId="17" type="noConversion"/>
  </si>
  <si>
    <t>最高点和最低点理论浓度要超出检测范围上下限</t>
    <phoneticPr fontId="17" type="noConversion"/>
  </si>
  <si>
    <t>测定浓度应接近最低检测限</t>
    <phoneticPr fontId="17" type="noConversion"/>
  </si>
  <si>
    <t>最高点和最低点理论浓度要超出检测范围上下限</t>
    <phoneticPr fontId="17" type="noConversion"/>
  </si>
  <si>
    <r>
      <rPr>
        <sz val="9"/>
        <color theme="1"/>
        <rFont val="宋体"/>
        <family val="3"/>
        <charset val="134"/>
      </rPr>
      <t>样品</t>
    </r>
    <r>
      <rPr>
        <sz val="9"/>
        <color theme="1"/>
        <rFont val="Times New Roman"/>
        <family val="1"/>
      </rPr>
      <t>A1</t>
    </r>
    <phoneticPr fontId="17" type="noConversion"/>
  </si>
  <si>
    <r>
      <rPr>
        <sz val="9"/>
        <rFont val="宋体"/>
        <family val="3"/>
        <charset val="134"/>
      </rPr>
      <t>样品</t>
    </r>
    <r>
      <rPr>
        <sz val="9"/>
        <rFont val="Times New Roman"/>
        <family val="1"/>
      </rPr>
      <t>A1</t>
    </r>
    <phoneticPr fontId="17" type="noConversion"/>
  </si>
  <si>
    <r>
      <rPr>
        <sz val="9"/>
        <rFont val="宋体"/>
        <family val="3"/>
        <charset val="134"/>
      </rPr>
      <t>样品</t>
    </r>
    <r>
      <rPr>
        <sz val="9"/>
        <rFont val="Times New Roman"/>
        <family val="1"/>
      </rPr>
      <t>A1</t>
    </r>
    <phoneticPr fontId="17" type="noConversion"/>
  </si>
  <si>
    <r>
      <rPr>
        <sz val="9"/>
        <rFont val="宋体"/>
        <family val="3"/>
        <charset val="134"/>
      </rPr>
      <t>样品</t>
    </r>
    <r>
      <rPr>
        <sz val="9"/>
        <rFont val="Times New Roman"/>
        <family val="1"/>
      </rPr>
      <t>A1</t>
    </r>
    <phoneticPr fontId="17" type="noConversion"/>
  </si>
  <si>
    <r>
      <rPr>
        <sz val="9"/>
        <color theme="1"/>
        <rFont val="宋体"/>
        <family val="3"/>
        <charset val="134"/>
      </rPr>
      <t>样品</t>
    </r>
    <r>
      <rPr>
        <sz val="9"/>
        <color theme="1"/>
        <rFont val="Times New Roman"/>
        <family val="1"/>
      </rPr>
      <t>A1</t>
    </r>
    <phoneticPr fontId="17" type="noConversion"/>
  </si>
  <si>
    <t>混合样本A1B1</t>
    <phoneticPr fontId="17" type="noConversion"/>
  </si>
  <si>
    <t>混合样本A1B2</t>
    <phoneticPr fontId="17" type="noConversion"/>
  </si>
  <si>
    <t>样品B2</t>
    <phoneticPr fontId="17" type="noConversion"/>
  </si>
  <si>
    <t>准确度（回收率应在85%-115%,相对偏差不超过±5%，按照样品A1、B1、B2的顺序输出数据）</t>
    <phoneticPr fontId="17" type="noConversion"/>
  </si>
  <si>
    <r>
      <rPr>
        <sz val="9"/>
        <color theme="1"/>
        <rFont val="宋体"/>
        <family val="3"/>
        <charset val="134"/>
      </rPr>
      <t>原始</t>
    </r>
    <r>
      <rPr>
        <sz val="9"/>
        <color theme="1"/>
        <rFont val="Times New Roman"/>
        <family val="1"/>
      </rPr>
      <t>RLU'</t>
    </r>
    <phoneticPr fontId="17" type="noConversion"/>
  </si>
  <si>
    <r>
      <t>(</t>
    </r>
    <r>
      <rPr>
        <sz val="9"/>
        <color theme="1"/>
        <rFont val="宋体"/>
        <family val="3"/>
        <charset val="134"/>
      </rPr>
      <t>原始</t>
    </r>
    <r>
      <rPr>
        <sz val="9"/>
        <color theme="1"/>
        <rFont val="Times New Roman"/>
        <family val="1"/>
      </rPr>
      <t>RLU'-b)/k</t>
    </r>
    <phoneticPr fontId="17" type="noConversion"/>
  </si>
  <si>
    <t>样品A2</t>
  </si>
  <si>
    <t>混合样本A2B2</t>
  </si>
  <si>
    <r>
      <rPr>
        <sz val="9"/>
        <color theme="1"/>
        <rFont val="宋体"/>
        <family val="3"/>
        <charset val="134"/>
      </rPr>
      <t>样品</t>
    </r>
    <r>
      <rPr>
        <sz val="9"/>
        <color theme="1"/>
        <rFont val="Times New Roman"/>
        <family val="1"/>
      </rPr>
      <t>A2</t>
    </r>
    <phoneticPr fontId="17" type="noConversion"/>
  </si>
  <si>
    <t>样品A2</t>
    <phoneticPr fontId="17" type="noConversion"/>
  </si>
  <si>
    <t>样品A2</t>
    <phoneticPr fontId="17" type="noConversion"/>
  </si>
  <si>
    <t>样品A1</t>
  </si>
  <si>
    <t>样品A2</t>
    <phoneticPr fontId="17" type="noConversion"/>
  </si>
  <si>
    <t>12.33-17.93</t>
  </si>
  <si>
    <t>12.33-17.93</t>
    <phoneticPr fontId="17" type="noConversion"/>
  </si>
  <si>
    <t>79.94-121.5</t>
  </si>
  <si>
    <t>79.94-121.5</t>
    <phoneticPr fontId="17" type="noConversion"/>
  </si>
  <si>
    <t>参数</t>
  </si>
  <si>
    <t>CE1219040301</t>
    <phoneticPr fontId="17" type="noConversion"/>
  </si>
  <si>
    <t>CE1220040301</t>
  </si>
  <si>
    <t>R51220041701</t>
    <phoneticPr fontId="17" type="noConversion"/>
  </si>
  <si>
    <t>CE1220041001</t>
  </si>
  <si>
    <t>CE1220041001</t>
    <phoneticPr fontId="17" type="noConversion"/>
  </si>
  <si>
    <t>CE1220041701</t>
  </si>
  <si>
    <t>R51219040301</t>
    <phoneticPr fontId="17" type="noConversion"/>
  </si>
  <si>
    <t>CE1219040301</t>
    <phoneticPr fontId="17" type="noConversion"/>
  </si>
  <si>
    <t>R51220040301</t>
    <phoneticPr fontId="17" type="noConversion"/>
  </si>
  <si>
    <t>CE1220040301</t>
    <phoneticPr fontId="17" type="noConversion"/>
  </si>
  <si>
    <t>R51220041001</t>
    <phoneticPr fontId="17" type="noConversion"/>
  </si>
  <si>
    <t>CE1220041001</t>
    <phoneticPr fontId="17" type="noConversion"/>
  </si>
  <si>
    <t>CE1220041701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</si>
</sst>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00"/>
    <numFmt numFmtId="178" formatCode="0.0%"/>
    <numFmt numFmtId="179" formatCode="0.0"/>
    <numFmt numFmtId="180" formatCode="0.0000"/>
    <numFmt numFmtId="181" formatCode="0.00_ "/>
    <numFmt numFmtId="182" formatCode="0_ "/>
    <numFmt numFmtId="183" formatCode="0.000_ "/>
  </numFmts>
  <fonts count="21" x14ac:knownFonts="1">
    <font>
      <sz val="11"/>
      <color theme="1"/>
      <name val="宋体"/>
      <charset val="134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rgb="FF00B050"/>
      <name val="Times New Roman"/>
      <family val="1"/>
    </font>
    <font>
      <sz val="9"/>
      <color theme="1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i/>
      <sz val="9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9"/>
      <color theme="1"/>
      <name val="Times New Roman"/>
      <family val="1"/>
    </font>
    <font>
      <i/>
      <vertAlign val="subscript"/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0" fontId="12" fillId="0" borderId="0">
      <alignment vertical="center"/>
    </xf>
  </cellStyleXfs>
  <cellXfs count="280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Border="1"/>
    <xf numFmtId="1" fontId="4" fillId="2" borderId="0" xfId="0" applyNumberFormat="1" applyFont="1" applyFill="1" applyBorder="1"/>
    <xf numFmtId="0" fontId="1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0" fontId="1" fillId="2" borderId="0" xfId="0" applyFont="1" applyFill="1" applyBorder="1"/>
    <xf numFmtId="1" fontId="3" fillId="2" borderId="0" xfId="0" applyNumberFormat="1" applyFont="1" applyFill="1" applyBorder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3" fillId="0" borderId="1" xfId="0" applyFon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/>
    <xf numFmtId="2" fontId="3" fillId="0" borderId="0" xfId="0" applyNumberFormat="1" applyFont="1" applyAlignment="1">
      <alignment horizontal="right"/>
    </xf>
    <xf numFmtId="10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10" fontId="5" fillId="0" borderId="0" xfId="1" applyNumberFormat="1" applyFont="1" applyAlignment="1">
      <alignment horizontal="right"/>
    </xf>
    <xf numFmtId="178" fontId="1" fillId="0" borderId="0" xfId="1" applyNumberFormat="1" applyFont="1" applyAlignment="1"/>
    <xf numFmtId="0" fontId="3" fillId="0" borderId="1" xfId="0" applyFont="1" applyBorder="1" applyAlignment="1">
      <alignment horizontal="center" wrapText="1"/>
    </xf>
    <xf numFmtId="10" fontId="3" fillId="0" borderId="1" xfId="1" applyNumberFormat="1" applyFont="1" applyBorder="1" applyAlignment="1"/>
    <xf numFmtId="10" fontId="5" fillId="0" borderId="1" xfId="1" applyNumberFormat="1" applyFont="1" applyBorder="1" applyAlignment="1"/>
    <xf numFmtId="2" fontId="3" fillId="0" borderId="1" xfId="1" applyNumberFormat="1" applyFont="1" applyBorder="1" applyAlignment="1"/>
    <xf numFmtId="1" fontId="5" fillId="0" borderId="1" xfId="1" applyNumberFormat="1" applyFont="1" applyBorder="1" applyAlignment="1"/>
    <xf numFmtId="2" fontId="3" fillId="2" borderId="1" xfId="1" applyNumberFormat="1" applyFont="1" applyFill="1" applyBorder="1" applyAlignment="1"/>
    <xf numFmtId="0" fontId="5" fillId="0" borderId="1" xfId="1" applyNumberFormat="1" applyFont="1" applyBorder="1" applyAlignment="1"/>
    <xf numFmtId="177" fontId="1" fillId="0" borderId="1" xfId="0" applyNumberFormat="1" applyFont="1" applyBorder="1"/>
    <xf numFmtId="2" fontId="1" fillId="0" borderId="1" xfId="0" applyNumberFormat="1" applyFont="1" applyBorder="1"/>
    <xf numFmtId="2" fontId="3" fillId="0" borderId="1" xfId="0" applyNumberFormat="1" applyFont="1" applyBorder="1"/>
    <xf numFmtId="0" fontId="3" fillId="0" borderId="0" xfId="0" applyFont="1"/>
    <xf numFmtId="0" fontId="5" fillId="0" borderId="1" xfId="0" applyFont="1" applyBorder="1"/>
    <xf numFmtId="10" fontId="5" fillId="0" borderId="0" xfId="1" applyNumberFormat="1" applyFont="1" applyBorder="1" applyAlignment="1"/>
    <xf numFmtId="0" fontId="5" fillId="0" borderId="0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6" fillId="0" borderId="0" xfId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0" fontId="5" fillId="0" borderId="1" xfId="1" applyNumberFormat="1" applyFont="1" applyBorder="1" applyAlignment="1">
      <alignment horizontal="right"/>
    </xf>
    <xf numFmtId="0" fontId="9" fillId="0" borderId="0" xfId="0" applyFont="1"/>
    <xf numFmtId="0" fontId="3" fillId="0" borderId="1" xfId="1" applyNumberFormat="1" applyFont="1" applyBorder="1" applyAlignment="1"/>
    <xf numFmtId="0" fontId="5" fillId="0" borderId="0" xfId="0" applyFont="1"/>
    <xf numFmtId="10" fontId="5" fillId="0" borderId="0" xfId="1" applyNumberFormat="1" applyFont="1" applyAlignment="1"/>
    <xf numFmtId="179" fontId="3" fillId="0" borderId="1" xfId="1" applyNumberFormat="1" applyFont="1" applyBorder="1" applyAlignment="1"/>
    <xf numFmtId="0" fontId="1" fillId="0" borderId="1" xfId="0" applyFont="1" applyBorder="1"/>
    <xf numFmtId="0" fontId="6" fillId="0" borderId="0" xfId="0" applyFont="1"/>
    <xf numFmtId="0" fontId="6" fillId="0" borderId="1" xfId="0" applyFont="1" applyBorder="1"/>
    <xf numFmtId="10" fontId="1" fillId="0" borderId="1" xfId="1" applyNumberFormat="1" applyFont="1" applyBorder="1" applyAlignment="1"/>
    <xf numFmtId="2" fontId="3" fillId="0" borderId="0" xfId="1" applyNumberFormat="1" applyFont="1" applyBorder="1" applyAlignment="1"/>
    <xf numFmtId="0" fontId="5" fillId="0" borderId="0" xfId="1" applyNumberFormat="1" applyFont="1" applyBorder="1" applyAlignment="1"/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10" fontId="3" fillId="0" borderId="0" xfId="1" applyNumberFormat="1" applyFont="1" applyAlignment="1"/>
    <xf numFmtId="1" fontId="3" fillId="0" borderId="0" xfId="0" applyNumberFormat="1" applyFont="1"/>
    <xf numFmtId="0" fontId="5" fillId="0" borderId="0" xfId="1" applyNumberFormat="1" applyFont="1" applyAlignment="1">
      <alignment horizontal="center" vertical="center"/>
    </xf>
    <xf numFmtId="177" fontId="5" fillId="0" borderId="0" xfId="0" applyNumberFormat="1" applyFont="1"/>
    <xf numFmtId="177" fontId="3" fillId="0" borderId="0" xfId="1" applyNumberFormat="1" applyFont="1" applyAlignment="1"/>
    <xf numFmtId="179" fontId="3" fillId="0" borderId="0" xfId="1" applyNumberFormat="1" applyFont="1" applyAlignment="1"/>
    <xf numFmtId="0" fontId="3" fillId="0" borderId="0" xfId="1" applyNumberFormat="1" applyFont="1" applyAlignment="1">
      <alignment horizontal="center" vertical="center"/>
    </xf>
    <xf numFmtId="180" fontId="3" fillId="0" borderId="0" xfId="1" applyNumberFormat="1" applyFont="1" applyAlignment="1"/>
    <xf numFmtId="179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77" fontId="1" fillId="0" borderId="0" xfId="0" applyNumberFormat="1" applyFont="1"/>
    <xf numFmtId="10" fontId="5" fillId="2" borderId="0" xfId="1" applyNumberFormat="1" applyFont="1" applyFill="1" applyAlignment="1"/>
    <xf numFmtId="0" fontId="1" fillId="0" borderId="0" xfId="0" applyFont="1" applyFill="1"/>
    <xf numFmtId="0" fontId="3" fillId="0" borderId="1" xfId="0" applyFont="1" applyFill="1" applyBorder="1"/>
    <xf numFmtId="10" fontId="3" fillId="0" borderId="1" xfId="1" applyNumberFormat="1" applyFont="1" applyFill="1" applyBorder="1" applyAlignment="1"/>
    <xf numFmtId="0" fontId="3" fillId="0" borderId="1" xfId="0" applyFont="1" applyBorder="1" applyAlignment="1">
      <alignment horizontal="right" vertical="center"/>
    </xf>
    <xf numFmtId="179" fontId="3" fillId="0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/>
    <xf numFmtId="10" fontId="3" fillId="0" borderId="0" xfId="1" applyNumberFormat="1" applyFont="1" applyFill="1" applyAlignment="1"/>
    <xf numFmtId="0" fontId="8" fillId="0" borderId="0" xfId="0" applyFont="1" applyFill="1"/>
    <xf numFmtId="0" fontId="5" fillId="0" borderId="1" xfId="1" applyNumberFormat="1" applyFont="1" applyFill="1" applyBorder="1" applyAlignment="1"/>
    <xf numFmtId="179" fontId="3" fillId="0" borderId="0" xfId="0" applyNumberFormat="1" applyFont="1" applyFill="1"/>
    <xf numFmtId="0" fontId="5" fillId="0" borderId="0" xfId="0" applyFont="1" applyAlignment="1">
      <alignment wrapText="1"/>
    </xf>
    <xf numFmtId="0" fontId="5" fillId="2" borderId="0" xfId="0" applyFont="1" applyFill="1"/>
    <xf numFmtId="177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7" fontId="3" fillId="0" borderId="1" xfId="1" applyNumberFormat="1" applyFont="1" applyBorder="1" applyAlignment="1"/>
    <xf numFmtId="0" fontId="1" fillId="0" borderId="0" xfId="0" applyNumberFormat="1" applyFont="1"/>
    <xf numFmtId="0" fontId="3" fillId="0" borderId="0" xfId="1" applyNumberFormat="1" applyFont="1" applyAlignment="1"/>
    <xf numFmtId="0" fontId="1" fillId="0" borderId="1" xfId="0" applyNumberFormat="1" applyFont="1" applyBorder="1"/>
    <xf numFmtId="0" fontId="5" fillId="0" borderId="0" xfId="0" applyNumberFormat="1" applyFont="1"/>
    <xf numFmtId="0" fontId="3" fillId="0" borderId="0" xfId="0" applyFont="1" applyFill="1" applyBorder="1" applyAlignment="1">
      <alignment horizontal="center" wrapText="1"/>
    </xf>
    <xf numFmtId="10" fontId="3" fillId="0" borderId="0" xfId="1" applyNumberFormat="1" applyFont="1" applyFill="1" applyBorder="1" applyAlignment="1"/>
    <xf numFmtId="10" fontId="5" fillId="0" borderId="0" xfId="1" applyNumberFormat="1" applyFont="1" applyFill="1" applyBorder="1" applyAlignment="1"/>
    <xf numFmtId="177" fontId="3" fillId="0" borderId="0" xfId="1" applyNumberFormat="1" applyFont="1" applyFill="1" applyBorder="1" applyAlignment="1"/>
    <xf numFmtId="2" fontId="3" fillId="0" borderId="0" xfId="1" applyNumberFormat="1" applyFont="1" applyFill="1" applyBorder="1" applyAlignment="1"/>
    <xf numFmtId="1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/>
    <xf numFmtId="177" fontId="1" fillId="0" borderId="0" xfId="0" applyNumberFormat="1" applyFont="1" applyFill="1" applyBorder="1"/>
    <xf numFmtId="2" fontId="1" fillId="0" borderId="0" xfId="0" applyNumberFormat="1" applyFont="1" applyFill="1" applyBorder="1"/>
    <xf numFmtId="2" fontId="3" fillId="0" borderId="0" xfId="0" applyNumberFormat="1" applyFont="1" applyFill="1" applyBorder="1"/>
    <xf numFmtId="10" fontId="3" fillId="0" borderId="0" xfId="1" applyNumberFormat="1" applyFont="1" applyFill="1" applyBorder="1" applyAlignment="1">
      <alignment horizontal="right"/>
    </xf>
    <xf numFmtId="10" fontId="5" fillId="0" borderId="0" xfId="1" applyNumberFormat="1" applyFont="1" applyFill="1" applyBorder="1" applyAlignment="1">
      <alignment horizontal="right"/>
    </xf>
    <xf numFmtId="0" fontId="5" fillId="0" borderId="0" xfId="0" applyFont="1" applyFill="1" applyBorder="1"/>
    <xf numFmtId="0" fontId="1" fillId="0" borderId="0" xfId="0" applyFont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0" fontId="5" fillId="0" borderId="0" xfId="1" applyNumberFormat="1" applyFont="1" applyAlignment="1"/>
    <xf numFmtId="181" fontId="1" fillId="0" borderId="0" xfId="0" applyNumberFormat="1" applyFont="1"/>
    <xf numFmtId="0" fontId="3" fillId="0" borderId="0" xfId="0" applyFont="1" applyBorder="1" applyAlignment="1">
      <alignment horizontal="center"/>
    </xf>
    <xf numFmtId="177" fontId="3" fillId="0" borderId="0" xfId="1" applyNumberFormat="1" applyFont="1" applyBorder="1" applyAlignment="1"/>
    <xf numFmtId="178" fontId="5" fillId="0" borderId="0" xfId="1" applyNumberFormat="1" applyFont="1" applyBorder="1" applyAlignment="1"/>
    <xf numFmtId="0" fontId="7" fillId="0" borderId="0" xfId="0" applyFont="1"/>
    <xf numFmtId="0" fontId="3" fillId="0" borderId="1" xfId="0" applyFont="1" applyBorder="1" applyAlignment="1"/>
    <xf numFmtId="0" fontId="3" fillId="0" borderId="7" xfId="0" applyFont="1" applyBorder="1" applyAlignment="1">
      <alignment horizontal="center" wrapText="1"/>
    </xf>
    <xf numFmtId="2" fontId="5" fillId="0" borderId="0" xfId="0" applyNumberFormat="1" applyFont="1"/>
    <xf numFmtId="0" fontId="1" fillId="0" borderId="0" xfId="0" applyFont="1" applyAlignment="1"/>
    <xf numFmtId="0" fontId="11" fillId="0" borderId="0" xfId="0" applyFont="1"/>
    <xf numFmtId="0" fontId="6" fillId="2" borderId="0" xfId="0" applyFont="1" applyFill="1"/>
    <xf numFmtId="179" fontId="1" fillId="0" borderId="0" xfId="0" applyNumberFormat="1" applyFont="1"/>
    <xf numFmtId="179" fontId="3" fillId="0" borderId="1" xfId="0" applyNumberFormat="1" applyFont="1" applyBorder="1"/>
    <xf numFmtId="0" fontId="18" fillId="0" borderId="0" xfId="0" applyFont="1"/>
    <xf numFmtId="0" fontId="19" fillId="0" borderId="0" xfId="0" applyFont="1" applyAlignment="1">
      <alignment wrapText="1"/>
    </xf>
    <xf numFmtId="0" fontId="19" fillId="0" borderId="0" xfId="0" applyFont="1" applyFill="1"/>
    <xf numFmtId="0" fontId="5" fillId="0" borderId="0" xfId="0" applyFont="1" applyFill="1"/>
    <xf numFmtId="10" fontId="5" fillId="0" borderId="0" xfId="1" applyNumberFormat="1" applyFont="1" applyFill="1" applyAlignment="1"/>
    <xf numFmtId="10" fontId="18" fillId="2" borderId="0" xfId="1" applyNumberFormat="1" applyFont="1" applyFill="1" applyAlignment="1"/>
    <xf numFmtId="0" fontId="6" fillId="0" borderId="0" xfId="0" applyFont="1" applyFill="1"/>
    <xf numFmtId="10" fontId="1" fillId="0" borderId="0" xfId="1" applyNumberFormat="1" applyFont="1" applyFill="1" applyBorder="1" applyAlignment="1"/>
    <xf numFmtId="179" fontId="3" fillId="0" borderId="0" xfId="1" applyNumberFormat="1" applyFont="1" applyFill="1" applyBorder="1" applyAlignment="1"/>
    <xf numFmtId="10" fontId="8" fillId="2" borderId="0" xfId="1" applyNumberFormat="1" applyFont="1" applyFill="1" applyAlignment="1"/>
    <xf numFmtId="10" fontId="1" fillId="0" borderId="0" xfId="1" applyNumberFormat="1" applyFont="1" applyBorder="1" applyAlignment="1"/>
    <xf numFmtId="179" fontId="3" fillId="0" borderId="0" xfId="1" applyNumberFormat="1" applyFont="1" applyBorder="1" applyAlignment="1"/>
    <xf numFmtId="182" fontId="6" fillId="0" borderId="0" xfId="1" applyNumberFormat="1" applyFont="1" applyBorder="1" applyAlignment="1">
      <alignment horizontal="center"/>
    </xf>
    <xf numFmtId="10" fontId="5" fillId="3" borderId="0" xfId="1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7" fontId="3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3" fillId="0" borderId="0" xfId="3" applyFont="1" applyBorder="1"/>
    <xf numFmtId="1" fontId="4" fillId="2" borderId="0" xfId="3" applyNumberFormat="1" applyFont="1" applyFill="1" applyBorder="1"/>
    <xf numFmtId="1" fontId="3" fillId="0" borderId="0" xfId="3" applyNumberFormat="1" applyFont="1" applyBorder="1"/>
    <xf numFmtId="1" fontId="3" fillId="2" borderId="0" xfId="3" applyNumberFormat="1" applyFont="1" applyFill="1" applyBorder="1"/>
    <xf numFmtId="0" fontId="1" fillId="2" borderId="0" xfId="3" applyFont="1" applyFill="1" applyBorder="1"/>
    <xf numFmtId="0" fontId="1" fillId="2" borderId="0" xfId="3" applyFont="1" applyFill="1"/>
    <xf numFmtId="0" fontId="5" fillId="0" borderId="1" xfId="3" applyFont="1" applyFill="1" applyBorder="1" applyAlignment="1"/>
    <xf numFmtId="10" fontId="5" fillId="0" borderId="0" xfId="1" applyNumberFormat="1" applyFont="1" applyAlignment="1">
      <alignment horizontal="right"/>
    </xf>
    <xf numFmtId="10" fontId="5" fillId="0" borderId="0" xfId="1" applyNumberFormat="1" applyFont="1" applyBorder="1" applyAlignment="1"/>
    <xf numFmtId="10" fontId="5" fillId="0" borderId="0" xfId="1" applyNumberFormat="1" applyFont="1" applyAlignment="1"/>
    <xf numFmtId="10" fontId="5" fillId="3" borderId="0" xfId="1" applyNumberFormat="1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10" fontId="3" fillId="4" borderId="1" xfId="1" applyNumberFormat="1" applyFont="1" applyFill="1" applyBorder="1" applyAlignment="1"/>
    <xf numFmtId="0" fontId="3" fillId="4" borderId="1" xfId="0" applyFont="1" applyFill="1" applyBorder="1"/>
    <xf numFmtId="10" fontId="5" fillId="4" borderId="1" xfId="1" applyNumberFormat="1" applyFont="1" applyFill="1" applyBorder="1" applyAlignment="1"/>
    <xf numFmtId="177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7" fontId="3" fillId="4" borderId="1" xfId="1" applyNumberFormat="1" applyFont="1" applyFill="1" applyBorder="1" applyAlignment="1"/>
    <xf numFmtId="2" fontId="3" fillId="4" borderId="1" xfId="1" applyNumberFormat="1" applyFont="1" applyFill="1" applyBorder="1" applyAlignment="1"/>
    <xf numFmtId="1" fontId="5" fillId="4" borderId="1" xfId="1" applyNumberFormat="1" applyFont="1" applyFill="1" applyBorder="1" applyAlignment="1"/>
    <xf numFmtId="0" fontId="3" fillId="4" borderId="1" xfId="1" applyNumberFormat="1" applyFont="1" applyFill="1" applyBorder="1" applyAlignment="1"/>
    <xf numFmtId="0" fontId="5" fillId="4" borderId="1" xfId="1" applyNumberFormat="1" applyFont="1" applyFill="1" applyBorder="1" applyAlignment="1"/>
    <xf numFmtId="179" fontId="3" fillId="4" borderId="1" xfId="1" applyNumberFormat="1" applyFont="1" applyFill="1" applyBorder="1" applyAlignment="1"/>
    <xf numFmtId="177" fontId="1" fillId="4" borderId="1" xfId="0" applyNumberFormat="1" applyFont="1" applyFill="1" applyBorder="1"/>
    <xf numFmtId="2" fontId="1" fillId="4" borderId="1" xfId="0" applyNumberFormat="1" applyFont="1" applyFill="1" applyBorder="1"/>
    <xf numFmtId="2" fontId="3" fillId="4" borderId="1" xfId="0" applyNumberFormat="1" applyFont="1" applyFill="1" applyBorder="1"/>
    <xf numFmtId="0" fontId="3" fillId="4" borderId="0" xfId="0" applyFont="1" applyFill="1"/>
    <xf numFmtId="10" fontId="5" fillId="4" borderId="0" xfId="1" applyNumberFormat="1" applyFont="1" applyFill="1" applyAlignment="1">
      <alignment horizontal="right"/>
    </xf>
    <xf numFmtId="0" fontId="5" fillId="4" borderId="1" xfId="0" applyFont="1" applyFill="1" applyBorder="1"/>
    <xf numFmtId="0" fontId="5" fillId="4" borderId="0" xfId="0" applyFont="1" applyFill="1"/>
    <xf numFmtId="10" fontId="5" fillId="4" borderId="0" xfId="1" applyNumberFormat="1" applyFont="1" applyFill="1" applyAlignment="1"/>
    <xf numFmtId="10" fontId="5" fillId="4" borderId="0" xfId="1" applyNumberFormat="1" applyFont="1" applyFill="1" applyBorder="1" applyAlignment="1"/>
    <xf numFmtId="0" fontId="5" fillId="4" borderId="0" xfId="0" applyFont="1" applyFill="1" applyBorder="1"/>
    <xf numFmtId="0" fontId="6" fillId="4" borderId="0" xfId="0" applyFont="1" applyFill="1" applyAlignment="1"/>
    <xf numFmtId="10" fontId="3" fillId="0" borderId="1" xfId="1" applyNumberFormat="1" applyFont="1" applyBorder="1" applyAlignment="1"/>
    <xf numFmtId="10" fontId="5" fillId="0" borderId="1" xfId="1" applyNumberFormat="1" applyFont="1" applyBorder="1" applyAlignment="1"/>
    <xf numFmtId="2" fontId="3" fillId="0" borderId="1" xfId="1" applyNumberFormat="1" applyFont="1" applyBorder="1" applyAlignment="1"/>
    <xf numFmtId="1" fontId="5" fillId="0" borderId="1" xfId="1" applyNumberFormat="1" applyFont="1" applyBorder="1" applyAlignment="1"/>
    <xf numFmtId="0" fontId="5" fillId="0" borderId="1" xfId="1" applyNumberFormat="1" applyFont="1" applyBorder="1" applyAlignment="1"/>
    <xf numFmtId="10" fontId="5" fillId="0" borderId="1" xfId="1" applyNumberFormat="1" applyFont="1" applyBorder="1" applyAlignment="1">
      <alignment horizontal="righ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/>
    <xf numFmtId="10" fontId="1" fillId="0" borderId="1" xfId="1" applyNumberFormat="1" applyFont="1" applyBorder="1" applyAlignment="1"/>
    <xf numFmtId="1" fontId="5" fillId="0" borderId="1" xfId="1" applyNumberFormat="1" applyFont="1" applyBorder="1" applyAlignment="1"/>
    <xf numFmtId="179" fontId="3" fillId="0" borderId="0" xfId="0" applyNumberFormat="1" applyFont="1" applyFill="1" applyBorder="1"/>
    <xf numFmtId="179" fontId="3" fillId="0" borderId="0" xfId="3" applyNumberFormat="1" applyFont="1" applyFill="1" applyBorder="1"/>
    <xf numFmtId="0" fontId="1" fillId="0" borderId="0" xfId="3" applyFont="1"/>
    <xf numFmtId="177" fontId="1" fillId="0" borderId="0" xfId="3" applyNumberFormat="1" applyFont="1"/>
    <xf numFmtId="0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right"/>
    </xf>
    <xf numFmtId="10" fontId="3" fillId="0" borderId="1" xfId="1" applyNumberFormat="1" applyFont="1" applyBorder="1" applyAlignment="1"/>
    <xf numFmtId="10" fontId="5" fillId="0" borderId="1" xfId="1" applyNumberFormat="1" applyFont="1" applyBorder="1" applyAlignment="1"/>
    <xf numFmtId="2" fontId="3" fillId="0" borderId="1" xfId="1" applyNumberFormat="1" applyFont="1" applyBorder="1" applyAlignment="1"/>
    <xf numFmtId="1" fontId="5" fillId="0" borderId="1" xfId="1" applyNumberFormat="1" applyFont="1" applyBorder="1" applyAlignment="1"/>
    <xf numFmtId="2" fontId="3" fillId="2" borderId="1" xfId="1" applyNumberFormat="1" applyFont="1" applyFill="1" applyBorder="1" applyAlignment="1"/>
    <xf numFmtId="0" fontId="5" fillId="0" borderId="1" xfId="1" applyNumberFormat="1" applyFont="1" applyBorder="1" applyAlignment="1"/>
    <xf numFmtId="0" fontId="1" fillId="2" borderId="0" xfId="3" applyFont="1" applyFill="1" applyAlignment="1">
      <alignment horizontal="center" vertical="center"/>
    </xf>
    <xf numFmtId="179" fontId="3" fillId="0" borderId="1" xfId="1" applyNumberFormat="1" applyFont="1" applyBorder="1" applyAlignment="1"/>
    <xf numFmtId="10" fontId="1" fillId="0" borderId="1" xfId="1" applyNumberFormat="1" applyFont="1" applyBorder="1" applyAlignment="1"/>
    <xf numFmtId="0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2" fontId="3" fillId="0" borderId="0" xfId="3" applyNumberFormat="1" applyFont="1" applyFill="1" applyBorder="1"/>
    <xf numFmtId="179" fontId="3" fillId="2" borderId="1" xfId="1" applyNumberFormat="1" applyFont="1" applyFill="1" applyBorder="1" applyAlignment="1">
      <alignment horizontal="center" vertical="center"/>
    </xf>
    <xf numFmtId="2" fontId="3" fillId="4" borderId="0" xfId="1" applyNumberFormat="1" applyFont="1" applyFill="1" applyBorder="1" applyAlignment="1"/>
    <xf numFmtId="0" fontId="1" fillId="4" borderId="1" xfId="0" applyFont="1" applyFill="1" applyBorder="1" applyAlignment="1">
      <alignment wrapText="1"/>
    </xf>
    <xf numFmtId="1" fontId="3" fillId="4" borderId="1" xfId="0" applyNumberFormat="1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/>
    <xf numFmtId="178" fontId="5" fillId="4" borderId="1" xfId="1" applyNumberFormat="1" applyFont="1" applyFill="1" applyBorder="1" applyAlignment="1"/>
    <xf numFmtId="0" fontId="20" fillId="0" borderId="0" xfId="0" applyFont="1" applyAlignment="1">
      <alignment vertical="center"/>
    </xf>
    <xf numFmtId="0" fontId="20" fillId="0" borderId="0" xfId="0" applyFont="1"/>
    <xf numFmtId="2" fontId="1" fillId="2" borderId="0" xfId="0" applyNumberFormat="1" applyFont="1" applyFill="1"/>
    <xf numFmtId="179" fontId="3" fillId="2" borderId="1" xfId="0" applyNumberFormat="1" applyFont="1" applyFill="1" applyBorder="1" applyAlignment="1">
      <alignment horizontal="right" vertical="center"/>
    </xf>
    <xf numFmtId="183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9" fontId="3" fillId="2" borderId="1" xfId="1" applyNumberFormat="1" applyFont="1" applyFill="1" applyBorder="1" applyAlignment="1"/>
    <xf numFmtId="0" fontId="20" fillId="2" borderId="0" xfId="0" applyFont="1" applyFill="1"/>
    <xf numFmtId="0" fontId="20" fillId="0" borderId="0" xfId="0" applyFont="1" applyBorder="1"/>
    <xf numFmtId="2" fontId="1" fillId="2" borderId="0" xfId="3" applyNumberFormat="1" applyFont="1" applyFill="1"/>
    <xf numFmtId="0" fontId="1" fillId="0" borderId="0" xfId="3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right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applyNumberFormat="1" applyFont="1" applyFill="1" applyBorder="1" applyAlignment="1">
      <alignment horizontal="center" vertical="center"/>
    </xf>
    <xf numFmtId="179" fontId="20" fillId="2" borderId="1" xfId="1" applyNumberFormat="1" applyFont="1" applyFill="1" applyBorder="1" applyAlignment="1">
      <alignment horizontal="center" vertical="center"/>
    </xf>
    <xf numFmtId="179" fontId="20" fillId="2" borderId="1" xfId="1" applyNumberFormat="1" applyFont="1" applyFill="1" applyBorder="1" applyAlignment="1"/>
    <xf numFmtId="179" fontId="20" fillId="2" borderId="1" xfId="0" applyNumberFormat="1" applyFont="1" applyFill="1" applyBorder="1" applyAlignment="1">
      <alignment horizontal="right" vertical="center"/>
    </xf>
    <xf numFmtId="2" fontId="20" fillId="2" borderId="1" xfId="0" applyNumberFormat="1" applyFont="1" applyFill="1" applyBorder="1" applyAlignment="1">
      <alignment horizontal="center" vertical="center"/>
    </xf>
    <xf numFmtId="178" fontId="3" fillId="0" borderId="5" xfId="1" applyNumberFormat="1" applyFont="1" applyFill="1" applyBorder="1" applyAlignment="1">
      <alignment horizontal="center" vertical="center"/>
    </xf>
    <xf numFmtId="178" fontId="3" fillId="0" borderId="6" xfId="1" applyNumberFormat="1" applyFont="1" applyFill="1" applyBorder="1" applyAlignment="1">
      <alignment horizontal="center" vertical="center"/>
    </xf>
    <xf numFmtId="178" fontId="3" fillId="0" borderId="7" xfId="1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179" fontId="3" fillId="0" borderId="5" xfId="0" applyNumberFormat="1" applyFont="1" applyFill="1" applyBorder="1" applyAlignment="1">
      <alignment horizontal="center" vertical="center"/>
    </xf>
    <xf numFmtId="179" fontId="3" fillId="0" borderId="6" xfId="0" applyNumberFormat="1" applyFont="1" applyFill="1" applyBorder="1" applyAlignment="1">
      <alignment horizontal="center" vertical="center"/>
    </xf>
    <xf numFmtId="179" fontId="3" fillId="0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7" fontId="3" fillId="0" borderId="5" xfId="3" applyNumberFormat="1" applyFont="1" applyFill="1" applyBorder="1" applyAlignment="1">
      <alignment horizontal="center" vertical="center"/>
    </xf>
    <xf numFmtId="177" fontId="3" fillId="0" borderId="6" xfId="3" applyNumberFormat="1" applyFont="1" applyFill="1" applyBorder="1" applyAlignment="1">
      <alignment horizontal="center" vertical="center"/>
    </xf>
    <xf numFmtId="177" fontId="3" fillId="0" borderId="7" xfId="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5" xfId="3" applyNumberFormat="1" applyFont="1" applyFill="1" applyBorder="1" applyAlignment="1">
      <alignment horizontal="center" vertical="center"/>
    </xf>
    <xf numFmtId="2" fontId="3" fillId="0" borderId="6" xfId="3" applyNumberFormat="1" applyFont="1" applyFill="1" applyBorder="1" applyAlignment="1">
      <alignment horizontal="center" vertical="center"/>
    </xf>
    <xf numFmtId="2" fontId="3" fillId="0" borderId="7" xfId="3" applyNumberFormat="1" applyFont="1" applyFill="1" applyBorder="1" applyAlignment="1">
      <alignment horizontal="center" vertical="center"/>
    </xf>
    <xf numFmtId="179" fontId="3" fillId="0" borderId="5" xfId="3" applyNumberFormat="1" applyFont="1" applyFill="1" applyBorder="1" applyAlignment="1">
      <alignment horizontal="center" vertical="center"/>
    </xf>
    <xf numFmtId="179" fontId="3" fillId="0" borderId="6" xfId="3" applyNumberFormat="1" applyFont="1" applyFill="1" applyBorder="1" applyAlignment="1">
      <alignment horizontal="center" vertical="center"/>
    </xf>
    <xf numFmtId="179" fontId="3" fillId="0" borderId="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1" xfId="3" applyFont="1" applyBorder="1" applyAlignment="1">
      <alignment horizontal="center"/>
    </xf>
    <xf numFmtId="0" fontId="3" fillId="0" borderId="1" xfId="3" applyFont="1" applyBorder="1" applyAlignment="1">
      <alignment horizontal="center"/>
    </xf>
  </cellXfs>
  <cellStyles count="5">
    <cellStyle name="百分比" xfId="1" builtinId="5"/>
    <cellStyle name="常规" xfId="0" builtinId="0"/>
    <cellStyle name="常规 2" xfId="2"/>
    <cellStyle name="常规 2 2" xfId="4"/>
    <cellStyle name="常规 3" xfId="3"/>
  </cellStyles>
  <dxfs count="21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8917804993215"/>
                  <c:y val="-7.0031569723474803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'ST2'!$C$116:$C$136</c:f>
              <c:numCache>
                <c:formatCode>0.000</c:formatCode>
                <c:ptCount val="21"/>
                <c:pt idx="0">
                  <c:v>0.48699999999999999</c:v>
                </c:pt>
                <c:pt idx="3" formatCode="0.00">
                  <c:v>67.339166666666671</c:v>
                </c:pt>
                <c:pt idx="6" formatCode="0.0">
                  <c:v>134.19133333333335</c:v>
                </c:pt>
                <c:pt idx="9" formatCode="0.0">
                  <c:v>201.04350000000002</c:v>
                </c:pt>
                <c:pt idx="12" formatCode="0.0">
                  <c:v>267.89566666666667</c:v>
                </c:pt>
                <c:pt idx="15" formatCode="0.0">
                  <c:v>334.74783333333335</c:v>
                </c:pt>
                <c:pt idx="18" formatCode="0.0">
                  <c:v>401.6</c:v>
                </c:pt>
              </c:numCache>
            </c:numRef>
          </c:xVal>
          <c:yVal>
            <c:numRef>
              <c:f>'ST2'!$D$116:$D$136</c:f>
              <c:numCache>
                <c:formatCode>0.000</c:formatCode>
                <c:ptCount val="21"/>
                <c:pt idx="0">
                  <c:v>0.47199999999999998</c:v>
                </c:pt>
                <c:pt idx="3" formatCode="0.00">
                  <c:v>65.83</c:v>
                </c:pt>
                <c:pt idx="6" formatCode="0.0">
                  <c:v>132.25</c:v>
                </c:pt>
                <c:pt idx="9" formatCode="0.0">
                  <c:v>203.85</c:v>
                </c:pt>
                <c:pt idx="12" formatCode="0.0">
                  <c:v>265.14</c:v>
                </c:pt>
                <c:pt idx="15" formatCode="0.0">
                  <c:v>332.2</c:v>
                </c:pt>
                <c:pt idx="18" formatCode="0.0">
                  <c:v>404.3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2816"/>
        <c:axId val="166164352"/>
      </c:scatterChart>
      <c:valAx>
        <c:axId val="1661628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64352"/>
        <c:crosses val="autoZero"/>
        <c:crossBetween val="midCat"/>
      </c:valAx>
      <c:valAx>
        <c:axId val="1661643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62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32674081395699"/>
                  <c:y val="-1.33551133749195E-2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'ST2'!$R$116:$R$136</c:f>
              <c:numCache>
                <c:formatCode>0.000</c:formatCode>
                <c:ptCount val="21"/>
                <c:pt idx="0">
                  <c:v>0.48699999999999999</c:v>
                </c:pt>
                <c:pt idx="3" formatCode="0.00">
                  <c:v>67.339166666666671</c:v>
                </c:pt>
                <c:pt idx="6" formatCode="0.0">
                  <c:v>134.19133333333335</c:v>
                </c:pt>
                <c:pt idx="9" formatCode="0.0">
                  <c:v>201.04350000000002</c:v>
                </c:pt>
                <c:pt idx="12" formatCode="0.0">
                  <c:v>267.89566666666667</c:v>
                </c:pt>
                <c:pt idx="15" formatCode="0.0">
                  <c:v>334.74783333333335</c:v>
                </c:pt>
                <c:pt idx="18" formatCode="0.0">
                  <c:v>401.6</c:v>
                </c:pt>
              </c:numCache>
            </c:numRef>
          </c:xVal>
          <c:yVal>
            <c:numRef>
              <c:f>'ST2'!$S$116:$S$136</c:f>
              <c:numCache>
                <c:formatCode>0.000</c:formatCode>
                <c:ptCount val="21"/>
                <c:pt idx="0">
                  <c:v>0.48199999999999998</c:v>
                </c:pt>
                <c:pt idx="3" formatCode="0.00">
                  <c:v>66.430000000000007</c:v>
                </c:pt>
                <c:pt idx="6" formatCode="0.0">
                  <c:v>135.25</c:v>
                </c:pt>
                <c:pt idx="9" formatCode="0.0">
                  <c:v>202.95</c:v>
                </c:pt>
                <c:pt idx="12" formatCode="0.0">
                  <c:v>265.08</c:v>
                </c:pt>
                <c:pt idx="15" formatCode="0.0">
                  <c:v>331.9</c:v>
                </c:pt>
                <c:pt idx="18" formatCode="0.0">
                  <c:v>405.3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2208"/>
        <c:axId val="200223744"/>
      </c:scatterChart>
      <c:valAx>
        <c:axId val="20022220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3744"/>
        <c:crosses val="autoZero"/>
        <c:crossBetween val="midCat"/>
      </c:valAx>
      <c:valAx>
        <c:axId val="2002237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22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'ST2'!$AH$116:$AH$136</c:f>
              <c:numCache>
                <c:formatCode>0.000</c:formatCode>
                <c:ptCount val="21"/>
                <c:pt idx="0">
                  <c:v>0.48699999999999999</c:v>
                </c:pt>
                <c:pt idx="3" formatCode="0.00">
                  <c:v>67.339166666666671</c:v>
                </c:pt>
                <c:pt idx="6" formatCode="0.0">
                  <c:v>134.19133333333335</c:v>
                </c:pt>
                <c:pt idx="9" formatCode="0.0">
                  <c:v>201.04350000000002</c:v>
                </c:pt>
                <c:pt idx="12" formatCode="0.0">
                  <c:v>267.89566666666667</c:v>
                </c:pt>
                <c:pt idx="15" formatCode="0.0">
                  <c:v>334.74783333333335</c:v>
                </c:pt>
                <c:pt idx="18" formatCode="0.0">
                  <c:v>401.6</c:v>
                </c:pt>
              </c:numCache>
            </c:numRef>
          </c:xVal>
          <c:yVal>
            <c:numRef>
              <c:f>'ST2'!$AI$116:$AI$136</c:f>
              <c:numCache>
                <c:formatCode>0.000</c:formatCode>
                <c:ptCount val="21"/>
                <c:pt idx="0">
                  <c:v>0.48199999999999998</c:v>
                </c:pt>
                <c:pt idx="3" formatCode="0.00">
                  <c:v>66.430000000000007</c:v>
                </c:pt>
                <c:pt idx="6" formatCode="0.0">
                  <c:v>135.25</c:v>
                </c:pt>
                <c:pt idx="9" formatCode="0.0">
                  <c:v>202.95</c:v>
                </c:pt>
                <c:pt idx="12" formatCode="0.0">
                  <c:v>265.08</c:v>
                </c:pt>
                <c:pt idx="15" formatCode="0.0">
                  <c:v>331.9</c:v>
                </c:pt>
                <c:pt idx="18" formatCode="0.0">
                  <c:v>405.3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8320"/>
        <c:axId val="200250112"/>
      </c:scatterChart>
      <c:valAx>
        <c:axId val="2002483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50112"/>
        <c:crosses val="autoZero"/>
        <c:crossBetween val="midCat"/>
      </c:valAx>
      <c:valAx>
        <c:axId val="200250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483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'ST2'!$AX$116:$AX$136</c:f>
              <c:numCache>
                <c:formatCode>0.000</c:formatCode>
                <c:ptCount val="21"/>
                <c:pt idx="0">
                  <c:v>0.48699999999999999</c:v>
                </c:pt>
                <c:pt idx="3" formatCode="0.00">
                  <c:v>67.339166666666671</c:v>
                </c:pt>
                <c:pt idx="6" formatCode="0.0">
                  <c:v>134.19133333333335</c:v>
                </c:pt>
                <c:pt idx="9" formatCode="0.0">
                  <c:v>201.04350000000002</c:v>
                </c:pt>
                <c:pt idx="12" formatCode="0.0">
                  <c:v>267.89566666666667</c:v>
                </c:pt>
                <c:pt idx="15" formatCode="0.0">
                  <c:v>334.74783333333335</c:v>
                </c:pt>
                <c:pt idx="18" formatCode="0.0">
                  <c:v>401.6</c:v>
                </c:pt>
              </c:numCache>
            </c:numRef>
          </c:xVal>
          <c:yVal>
            <c:numRef>
              <c:f>'ST2'!$AY$116:$AY$136</c:f>
              <c:numCache>
                <c:formatCode>0.000</c:formatCode>
                <c:ptCount val="21"/>
                <c:pt idx="0">
                  <c:v>0.48199999999999998</c:v>
                </c:pt>
                <c:pt idx="3" formatCode="0.00">
                  <c:v>66.430000000000007</c:v>
                </c:pt>
                <c:pt idx="6" formatCode="0.0">
                  <c:v>135.25</c:v>
                </c:pt>
                <c:pt idx="9" formatCode="0.0">
                  <c:v>202.95</c:v>
                </c:pt>
                <c:pt idx="12" formatCode="0.0">
                  <c:v>265.08</c:v>
                </c:pt>
                <c:pt idx="15" formatCode="0.0">
                  <c:v>331.9</c:v>
                </c:pt>
                <c:pt idx="18" formatCode="0.0">
                  <c:v>405.3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2784"/>
        <c:axId val="200264320"/>
      </c:scatterChart>
      <c:valAx>
        <c:axId val="2002627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64320"/>
        <c:crosses val="autoZero"/>
        <c:crossBetween val="midCat"/>
      </c:valAx>
      <c:valAx>
        <c:axId val="200264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627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770659</xdr:colOff>
      <xdr:row>137</xdr:row>
      <xdr:rowOff>34636</xdr:rowOff>
    </xdr:from>
    <xdr:to>
      <xdr:col>7</xdr:col>
      <xdr:colOff>69273</xdr:colOff>
      <xdr:row>150</xdr:row>
      <xdr:rowOff>7793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658090</xdr:colOff>
      <xdr:row>138</xdr:row>
      <xdr:rowOff>25978</xdr:rowOff>
    </xdr:from>
    <xdr:to>
      <xdr:col>21</xdr:col>
      <xdr:colOff>380999</xdr:colOff>
      <xdr:row>150</xdr:row>
      <xdr:rowOff>154998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</xdr:colOff>
      <xdr:row>137</xdr:row>
      <xdr:rowOff>19050</xdr:rowOff>
    </xdr:from>
    <xdr:to>
      <xdr:col>37</xdr:col>
      <xdr:colOff>95250</xdr:colOff>
      <xdr:row>150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23811</xdr:colOff>
      <xdr:row>136</xdr:row>
      <xdr:rowOff>133349</xdr:rowOff>
    </xdr:from>
    <xdr:to>
      <xdr:col>53</xdr:col>
      <xdr:colOff>657224</xdr:colOff>
      <xdr:row>151</xdr:row>
      <xdr:rowOff>109536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7"/>
  <sheetViews>
    <sheetView tabSelected="1" topLeftCell="AW229" zoomScale="110" zoomScaleNormal="110" workbookViewId="0">
      <selection activeCell="BL244" sqref="BL244"/>
    </sheetView>
  </sheetViews>
  <sheetFormatPr defaultColWidth="9" defaultRowHeight="12" x14ac:dyDescent="0.2"/>
  <cols>
    <col min="1" max="2" width="10.5" style="1" customWidth="1"/>
    <col min="3" max="3" width="9.25" style="1" customWidth="1"/>
    <col min="4" max="4" width="8.75" style="1" customWidth="1"/>
    <col min="5" max="5" width="9.125" style="1" customWidth="1"/>
    <col min="6" max="6" width="8.375" style="1" customWidth="1"/>
    <col min="7" max="7" width="9" style="1" customWidth="1"/>
    <col min="8" max="8" width="8.75" style="1" customWidth="1"/>
    <col min="9" max="9" width="8" style="1" customWidth="1"/>
    <col min="10" max="10" width="9" style="1" customWidth="1"/>
    <col min="11" max="11" width="8.625" style="1" customWidth="1"/>
    <col min="12" max="12" width="9" style="1"/>
    <col min="13" max="13" width="9.375" style="1" customWidth="1"/>
    <col min="14" max="15" width="10.125" style="1" customWidth="1"/>
    <col min="16" max="16" width="13.75" style="2" customWidth="1"/>
    <col min="17" max="17" width="10.125" style="1" customWidth="1"/>
    <col min="18" max="18" width="9.125" style="1" customWidth="1"/>
    <col min="19" max="19" width="10.125" style="3" customWidth="1"/>
    <col min="20" max="20" width="9" style="4"/>
    <col min="21" max="21" width="10.125" style="1" customWidth="1"/>
    <col min="22" max="27" width="9" style="1"/>
    <col min="28" max="28" width="10.375" style="1" customWidth="1"/>
    <col min="29" max="32" width="9" style="1"/>
    <col min="33" max="33" width="10.5" style="1" customWidth="1"/>
    <col min="34" max="54" width="9" style="1"/>
    <col min="55" max="55" width="9.375" style="1" customWidth="1"/>
    <col min="56" max="16384" width="9" style="1"/>
  </cols>
  <sheetData>
    <row r="1" spans="1:52" x14ac:dyDescent="0.2">
      <c r="A1" s="5" t="s">
        <v>0</v>
      </c>
      <c r="P1" s="48" t="s">
        <v>1</v>
      </c>
      <c r="S1" s="1"/>
      <c r="T1" s="1"/>
      <c r="AF1" s="48" t="s">
        <v>2</v>
      </c>
      <c r="AV1" s="48" t="s">
        <v>3</v>
      </c>
    </row>
    <row r="2" spans="1:52" x14ac:dyDescent="0.2">
      <c r="A2" s="1" t="s">
        <v>4</v>
      </c>
      <c r="B2" s="226" t="s">
        <v>175</v>
      </c>
      <c r="P2" s="1" t="s">
        <v>4</v>
      </c>
      <c r="Q2" s="226" t="s">
        <v>177</v>
      </c>
      <c r="S2" s="1"/>
      <c r="T2" s="1"/>
      <c r="AF2" s="1" t="s">
        <v>4</v>
      </c>
      <c r="AG2" s="226" t="s">
        <v>179</v>
      </c>
      <c r="AV2" s="1" t="s">
        <v>4</v>
      </c>
      <c r="AW2" s="226" t="s">
        <v>171</v>
      </c>
    </row>
    <row r="3" spans="1:52" x14ac:dyDescent="0.2">
      <c r="A3" s="1" t="s">
        <v>5</v>
      </c>
      <c r="B3" s="226" t="s">
        <v>176</v>
      </c>
      <c r="P3" s="1" t="s">
        <v>5</v>
      </c>
      <c r="Q3" s="226" t="s">
        <v>178</v>
      </c>
      <c r="S3" s="1"/>
      <c r="T3" s="1"/>
      <c r="AF3" s="1" t="s">
        <v>5</v>
      </c>
      <c r="AG3" s="226" t="s">
        <v>180</v>
      </c>
      <c r="AV3" s="1" t="s">
        <v>5</v>
      </c>
      <c r="AW3" s="226" t="s">
        <v>181</v>
      </c>
    </row>
    <row r="4" spans="1:52" ht="23.25" customHeight="1" x14ac:dyDescent="0.2">
      <c r="A4" s="256" t="s">
        <v>6</v>
      </c>
      <c r="B4" s="7" t="s">
        <v>7</v>
      </c>
      <c r="C4" s="8" t="s">
        <v>8</v>
      </c>
      <c r="D4" s="1" t="s">
        <v>9</v>
      </c>
      <c r="E4" s="1" t="s">
        <v>10</v>
      </c>
      <c r="P4" s="256" t="s">
        <v>6</v>
      </c>
      <c r="Q4" s="7" t="s">
        <v>7</v>
      </c>
      <c r="R4" s="8" t="s">
        <v>8</v>
      </c>
      <c r="S4" s="1" t="s">
        <v>9</v>
      </c>
      <c r="T4" s="1" t="s">
        <v>10</v>
      </c>
      <c r="AF4" s="256" t="s">
        <v>6</v>
      </c>
      <c r="AG4" s="7" t="s">
        <v>11</v>
      </c>
      <c r="AH4" s="8" t="s">
        <v>8</v>
      </c>
      <c r="AI4" s="1" t="s">
        <v>9</v>
      </c>
      <c r="AJ4" s="1" t="s">
        <v>10</v>
      </c>
      <c r="AV4" s="256" t="s">
        <v>6</v>
      </c>
      <c r="AW4" s="7" t="s">
        <v>11</v>
      </c>
      <c r="AX4" s="8" t="s">
        <v>8</v>
      </c>
      <c r="AY4" s="1" t="s">
        <v>9</v>
      </c>
      <c r="AZ4" s="1" t="s">
        <v>10</v>
      </c>
    </row>
    <row r="5" spans="1:52" x14ac:dyDescent="0.2">
      <c r="A5" s="256"/>
      <c r="B5" s="216">
        <v>0.5</v>
      </c>
      <c r="C5" s="144">
        <v>5137</v>
      </c>
      <c r="D5" s="11" t="s">
        <v>12</v>
      </c>
      <c r="E5" s="11"/>
      <c r="F5" s="11"/>
      <c r="P5" s="256"/>
      <c r="Q5" s="105">
        <v>0.5</v>
      </c>
      <c r="R5" s="10">
        <v>5288</v>
      </c>
      <c r="S5" s="11" t="s">
        <v>12</v>
      </c>
      <c r="T5" s="11"/>
      <c r="U5" s="11"/>
      <c r="AF5" s="256"/>
      <c r="AG5" s="105">
        <v>0.5</v>
      </c>
      <c r="AH5" s="10">
        <v>5196</v>
      </c>
      <c r="AI5" s="11" t="s">
        <v>12</v>
      </c>
      <c r="AJ5" s="11"/>
      <c r="AV5" s="256"/>
      <c r="AW5" s="105">
        <v>0.5</v>
      </c>
      <c r="AX5" s="10">
        <v>5201</v>
      </c>
      <c r="AY5" s="11" t="s">
        <v>12</v>
      </c>
      <c r="AZ5" s="11"/>
    </row>
    <row r="6" spans="1:52" x14ac:dyDescent="0.2">
      <c r="A6" s="256"/>
      <c r="B6" s="143">
        <v>1.62</v>
      </c>
      <c r="C6" s="145">
        <v>15531</v>
      </c>
      <c r="D6" s="11">
        <v>1</v>
      </c>
      <c r="E6" s="147">
        <v>1444.3380999999999</v>
      </c>
      <c r="F6" s="11"/>
      <c r="P6" s="256"/>
      <c r="Q6" s="12">
        <v>1.62</v>
      </c>
      <c r="R6" s="13">
        <v>16325</v>
      </c>
      <c r="S6" s="11">
        <v>1</v>
      </c>
      <c r="T6" s="14">
        <v>1624.05071</v>
      </c>
      <c r="U6" s="11"/>
      <c r="AF6" s="256"/>
      <c r="AG6" s="12">
        <v>1.62</v>
      </c>
      <c r="AH6" s="13">
        <v>16028</v>
      </c>
      <c r="AI6" s="11">
        <v>1</v>
      </c>
      <c r="AJ6" s="14">
        <v>1862.4034999999999</v>
      </c>
      <c r="AV6" s="256"/>
      <c r="AW6" s="12">
        <v>1.62</v>
      </c>
      <c r="AX6" s="13">
        <v>16219</v>
      </c>
      <c r="AY6" s="11">
        <v>1</v>
      </c>
      <c r="AZ6" s="14">
        <v>1877.67391</v>
      </c>
    </row>
    <row r="7" spans="1:52" x14ac:dyDescent="0.2">
      <c r="A7" s="256"/>
      <c r="B7" s="143">
        <v>5.84</v>
      </c>
      <c r="C7" s="145">
        <v>48124</v>
      </c>
      <c r="D7" s="11">
        <v>2</v>
      </c>
      <c r="E7" s="147">
        <v>64304.591489999999</v>
      </c>
      <c r="F7" s="11"/>
      <c r="P7" s="256"/>
      <c r="Q7" s="12">
        <v>5.84</v>
      </c>
      <c r="R7" s="13">
        <v>47956</v>
      </c>
      <c r="S7" s="11">
        <v>2</v>
      </c>
      <c r="T7" s="14">
        <v>1744550</v>
      </c>
      <c r="U7" s="11"/>
      <c r="AF7" s="256"/>
      <c r="AG7" s="12">
        <v>5.84</v>
      </c>
      <c r="AH7" s="13">
        <v>48321</v>
      </c>
      <c r="AI7" s="11">
        <v>2</v>
      </c>
      <c r="AJ7" s="14">
        <v>177805.60668999999</v>
      </c>
      <c r="AV7" s="256"/>
      <c r="AW7" s="12">
        <v>5.84</v>
      </c>
      <c r="AX7" s="13">
        <v>48023</v>
      </c>
      <c r="AY7" s="11">
        <v>2</v>
      </c>
      <c r="AZ7" s="14">
        <v>217718.44743999999</v>
      </c>
    </row>
    <row r="8" spans="1:52" x14ac:dyDescent="0.2">
      <c r="A8" s="256"/>
      <c r="B8" s="143">
        <v>15.9</v>
      </c>
      <c r="C8" s="145">
        <v>116502</v>
      </c>
      <c r="D8" s="11">
        <v>3</v>
      </c>
      <c r="E8" s="147">
        <v>61377.884279999998</v>
      </c>
      <c r="F8" s="11"/>
      <c r="P8" s="256"/>
      <c r="Q8" s="12">
        <v>15.9</v>
      </c>
      <c r="R8" s="13">
        <v>125240</v>
      </c>
      <c r="S8" s="11">
        <v>3</v>
      </c>
      <c r="T8" s="14">
        <v>444737.54113999999</v>
      </c>
      <c r="U8" s="11"/>
      <c r="AF8" s="256"/>
      <c r="AG8" s="12">
        <v>15.9</v>
      </c>
      <c r="AH8" s="13">
        <v>120931</v>
      </c>
      <c r="AI8" s="11">
        <v>3</v>
      </c>
      <c r="AJ8" s="14">
        <v>31651.522410000001</v>
      </c>
      <c r="AV8" s="256"/>
      <c r="AW8" s="12">
        <v>15.9</v>
      </c>
      <c r="AX8" s="13">
        <v>122856</v>
      </c>
      <c r="AY8" s="11">
        <v>3</v>
      </c>
      <c r="AZ8" s="14">
        <v>34517.842239999998</v>
      </c>
    </row>
    <row r="9" spans="1:52" x14ac:dyDescent="0.2">
      <c r="A9" s="256"/>
      <c r="B9" s="143">
        <v>22.8</v>
      </c>
      <c r="C9" s="145">
        <v>168951</v>
      </c>
      <c r="D9" s="11">
        <v>4</v>
      </c>
      <c r="E9" s="147">
        <v>4.75075</v>
      </c>
      <c r="F9" s="11"/>
      <c r="P9" s="256"/>
      <c r="Q9" s="12">
        <v>22.8</v>
      </c>
      <c r="R9" s="13">
        <v>171632</v>
      </c>
      <c r="S9" s="11">
        <v>4</v>
      </c>
      <c r="T9" s="14">
        <v>0.42586000000000002</v>
      </c>
      <c r="U9" s="11"/>
      <c r="AF9" s="256"/>
      <c r="AG9" s="12">
        <v>22.8</v>
      </c>
      <c r="AH9" s="13">
        <v>170695</v>
      </c>
      <c r="AI9" s="11">
        <v>4</v>
      </c>
      <c r="AJ9" s="14">
        <v>0.55476999999999999</v>
      </c>
      <c r="AV9" s="256"/>
      <c r="AW9" s="12">
        <v>22.8</v>
      </c>
      <c r="AX9" s="13">
        <v>169865</v>
      </c>
      <c r="AY9" s="11">
        <v>4</v>
      </c>
      <c r="AZ9" s="14">
        <v>0.52778999999999998</v>
      </c>
    </row>
    <row r="10" spans="1:52" x14ac:dyDescent="0.2">
      <c r="A10" s="256"/>
      <c r="B10" s="143">
        <v>35.4</v>
      </c>
      <c r="C10" s="145">
        <v>251892</v>
      </c>
      <c r="D10" s="11">
        <v>5</v>
      </c>
      <c r="E10" s="147">
        <v>0.22387000000000001</v>
      </c>
      <c r="F10" s="11"/>
      <c r="P10" s="256"/>
      <c r="Q10" s="12">
        <v>35.4</v>
      </c>
      <c r="R10" s="13">
        <v>255432</v>
      </c>
      <c r="S10" s="11">
        <v>5</v>
      </c>
      <c r="T10" s="14">
        <v>2.9431600000000002</v>
      </c>
      <c r="U10" s="11"/>
      <c r="AF10" s="256"/>
      <c r="AG10" s="12">
        <v>35.4</v>
      </c>
      <c r="AH10" s="13">
        <v>249865</v>
      </c>
      <c r="AI10" s="11">
        <v>5</v>
      </c>
      <c r="AJ10" s="14">
        <v>2.85297</v>
      </c>
      <c r="AV10" s="256"/>
      <c r="AW10" s="12">
        <v>35.4</v>
      </c>
      <c r="AX10" s="13">
        <v>246649</v>
      </c>
      <c r="AY10" s="11">
        <v>5</v>
      </c>
      <c r="AZ10" s="14">
        <v>3.0165299999999999</v>
      </c>
    </row>
    <row r="11" spans="1:52" x14ac:dyDescent="0.2">
      <c r="A11" s="256"/>
      <c r="B11" s="143">
        <v>108.5</v>
      </c>
      <c r="C11" s="145">
        <v>608129</v>
      </c>
      <c r="D11" s="11"/>
      <c r="E11" s="11"/>
      <c r="F11" s="11"/>
      <c r="P11" s="256"/>
      <c r="Q11" s="12">
        <v>108.5</v>
      </c>
      <c r="R11" s="13">
        <v>595648</v>
      </c>
      <c r="S11" s="11"/>
      <c r="T11" s="11"/>
      <c r="U11" s="11"/>
      <c r="AF11" s="256"/>
      <c r="AG11" s="12">
        <v>108.5</v>
      </c>
      <c r="AH11" s="13">
        <v>615213</v>
      </c>
      <c r="AI11" s="11"/>
      <c r="AJ11" s="11"/>
      <c r="AV11" s="256"/>
      <c r="AW11" s="12">
        <v>108.5</v>
      </c>
      <c r="AX11" s="13">
        <v>598762</v>
      </c>
      <c r="AY11" s="11"/>
      <c r="AZ11" s="11"/>
    </row>
    <row r="12" spans="1:52" x14ac:dyDescent="0.2">
      <c r="A12" s="256"/>
      <c r="B12" s="143">
        <v>225.2</v>
      </c>
      <c r="C12" s="145">
        <v>1325562</v>
      </c>
      <c r="D12" s="11"/>
      <c r="E12" s="11"/>
      <c r="F12" s="11"/>
      <c r="P12" s="256"/>
      <c r="Q12" s="12">
        <v>225.2</v>
      </c>
      <c r="R12" s="13">
        <v>1405231</v>
      </c>
      <c r="S12" s="11"/>
      <c r="T12" s="11"/>
      <c r="U12" s="11"/>
      <c r="AF12" s="256"/>
      <c r="AG12" s="12">
        <v>225.2</v>
      </c>
      <c r="AH12" s="13">
        <v>1398755</v>
      </c>
      <c r="AI12" s="11"/>
      <c r="AJ12" s="11"/>
      <c r="AV12" s="256"/>
      <c r="AW12" s="12">
        <v>225.2</v>
      </c>
      <c r="AX12" s="13">
        <v>1410232</v>
      </c>
      <c r="AY12" s="11"/>
      <c r="AZ12" s="11"/>
    </row>
    <row r="13" spans="1:52" x14ac:dyDescent="0.2">
      <c r="A13" s="256"/>
      <c r="B13" s="143">
        <v>312.3</v>
      </c>
      <c r="C13" s="145">
        <v>2062440</v>
      </c>
      <c r="D13" s="11"/>
      <c r="E13" s="11"/>
      <c r="F13" s="11"/>
      <c r="P13" s="256"/>
      <c r="Q13" s="12">
        <v>312.3</v>
      </c>
      <c r="R13" s="13">
        <v>1965424</v>
      </c>
      <c r="S13" s="11"/>
      <c r="T13" s="11"/>
      <c r="U13" s="11"/>
      <c r="AF13" s="256"/>
      <c r="AG13" s="12">
        <v>312.3</v>
      </c>
      <c r="AH13" s="13">
        <v>2002413</v>
      </c>
      <c r="AI13" s="11"/>
      <c r="AJ13" s="11"/>
      <c r="AV13" s="256"/>
      <c r="AW13" s="12">
        <v>312.3</v>
      </c>
      <c r="AX13" s="13">
        <v>2014328</v>
      </c>
      <c r="AY13" s="11"/>
      <c r="AZ13" s="11"/>
    </row>
    <row r="14" spans="1:52" x14ac:dyDescent="0.2">
      <c r="A14" s="256"/>
      <c r="B14" s="193">
        <v>400</v>
      </c>
      <c r="C14" s="146">
        <v>2354980</v>
      </c>
      <c r="D14" s="11"/>
      <c r="E14" s="11"/>
      <c r="F14" s="11"/>
      <c r="P14" s="256"/>
      <c r="Q14" s="192">
        <v>400</v>
      </c>
      <c r="R14" s="15">
        <v>2304216</v>
      </c>
      <c r="S14" s="11"/>
      <c r="T14" s="11"/>
      <c r="U14" s="11"/>
      <c r="AF14" s="256"/>
      <c r="AG14" s="192">
        <v>400</v>
      </c>
      <c r="AH14" s="15">
        <v>2296541</v>
      </c>
      <c r="AI14" s="11"/>
      <c r="AJ14" s="11"/>
      <c r="AV14" s="256"/>
      <c r="AW14" s="192">
        <v>400</v>
      </c>
      <c r="AX14" s="15">
        <v>2287659</v>
      </c>
      <c r="AY14" s="11"/>
      <c r="AZ14" s="11"/>
    </row>
    <row r="15" spans="1:52" x14ac:dyDescent="0.2">
      <c r="A15" s="16" t="s">
        <v>13</v>
      </c>
      <c r="B15" s="1" t="s">
        <v>14</v>
      </c>
      <c r="C15" s="1" t="s">
        <v>15</v>
      </c>
      <c r="P15" s="16" t="s">
        <v>16</v>
      </c>
      <c r="Q15" s="1" t="s">
        <v>14</v>
      </c>
      <c r="R15" s="1" t="s">
        <v>15</v>
      </c>
      <c r="S15" s="1"/>
      <c r="T15" s="1"/>
      <c r="AF15" s="16" t="s">
        <v>17</v>
      </c>
      <c r="AG15" s="1" t="s">
        <v>14</v>
      </c>
      <c r="AH15" s="1" t="s">
        <v>15</v>
      </c>
      <c r="AV15" s="16" t="s">
        <v>18</v>
      </c>
      <c r="AW15" s="1" t="s">
        <v>14</v>
      </c>
      <c r="AX15" s="1" t="s">
        <v>15</v>
      </c>
    </row>
    <row r="16" spans="1:52" x14ac:dyDescent="0.2">
      <c r="A16" s="1" t="s">
        <v>19</v>
      </c>
      <c r="B16" s="234">
        <v>5.04</v>
      </c>
      <c r="C16" s="148">
        <v>101.7</v>
      </c>
      <c r="P16" s="1" t="s">
        <v>19</v>
      </c>
      <c r="Q16" s="17">
        <v>5.14</v>
      </c>
      <c r="R16" s="17">
        <v>101.6</v>
      </c>
      <c r="S16" s="1"/>
      <c r="T16" s="1"/>
      <c r="AF16" s="1" t="s">
        <v>19</v>
      </c>
      <c r="AG16" s="17">
        <v>4.8899999999999997</v>
      </c>
      <c r="AH16" s="17">
        <v>98.05</v>
      </c>
      <c r="AV16" s="1" t="s">
        <v>19</v>
      </c>
      <c r="AW16" s="17">
        <v>5.09</v>
      </c>
      <c r="AX16" s="17">
        <v>100.8</v>
      </c>
    </row>
    <row r="17" spans="1:58" x14ac:dyDescent="0.2">
      <c r="A17" s="1" t="s">
        <v>20</v>
      </c>
      <c r="B17" s="18">
        <f>ROUND((10^((($E$7-$E$6)/(((LOG10(B16*1000)*1000/$E$8)^(-$E$9)+1)^$E$10)+$E$6)/1000)),0)</f>
        <v>41348</v>
      </c>
      <c r="C17" s="18">
        <f>ROUND((10^((($E$7-$E$6)/(((LOG10(C16*1000)*1000/$E$8)^(-$E$9)+1)^$E$10)+$E$6)/1000)),0)</f>
        <v>656974</v>
      </c>
      <c r="P17" s="1" t="s">
        <v>20</v>
      </c>
      <c r="Q17" s="18">
        <f>ROUND((10^((($T$7-$T$6)/(((LOG10(Q16*1000)*1000/$T$8)^(-$T$9)+1)^$T$10)+$T$6)/1000)),0)</f>
        <v>43694</v>
      </c>
      <c r="R17" s="18">
        <f>ROUND((10^((($T$7-$T$6)/(((LOG10(R16*1000)*1000/$T$8)^(-$T$9)+1)^$T$10)+$T$6)/1000)),0)</f>
        <v>657921</v>
      </c>
      <c r="S17" s="1"/>
      <c r="T17" s="1"/>
      <c r="AF17" s="1" t="s">
        <v>20</v>
      </c>
      <c r="AG17" s="18">
        <f>ROUND((10^((($AJ$7-$AJ$6)/(((LOG10(AG16*1000)*1000/$AJ$8)^(-$AJ$9)+1)^$AJ$10)+$AJ$6)/1000)),0)</f>
        <v>41100</v>
      </c>
      <c r="AH17" s="18">
        <f>ROUND((10^((($AJ$7-$AJ$6)/(((LOG10(AH16*1000)*1000/$AJ$8)^(-$AJ$9)+1)^$AJ$10)+$AJ$6)/1000)),0)</f>
        <v>637985</v>
      </c>
      <c r="AV17" s="1" t="s">
        <v>20</v>
      </c>
      <c r="AW17" s="18">
        <f>ROUND((10^((($AZ$7-$AZ$6)/(((LOG10(AW16*1000)*1000/$AZ$8)^(-$AZ$9)+1)^$AZ$10)+$AZ$6)/1000)),0)</f>
        <v>42573</v>
      </c>
      <c r="AX17" s="18">
        <f>ROUND((10^((($AZ$7-$AZ$6)/(((LOG10(AX16*1000)*1000/$AZ$8)^(-$AZ$9)+1)^$AZ$10)+$AZ$6)/1000)),0)</f>
        <v>651791</v>
      </c>
    </row>
    <row r="18" spans="1:58" x14ac:dyDescent="0.2">
      <c r="A18" s="17" t="s">
        <v>21</v>
      </c>
      <c r="B18" s="17"/>
      <c r="C18" s="17"/>
      <c r="P18" s="17" t="s">
        <v>21</v>
      </c>
      <c r="Q18" s="17"/>
      <c r="R18" s="17"/>
      <c r="S18" s="1"/>
      <c r="T18" s="1"/>
      <c r="AF18" s="17" t="s">
        <v>21</v>
      </c>
      <c r="AG18" s="17"/>
      <c r="AH18" s="17"/>
      <c r="AV18" s="17" t="s">
        <v>21</v>
      </c>
      <c r="AW18" s="17"/>
      <c r="AX18" s="17"/>
    </row>
    <row r="19" spans="1:58" x14ac:dyDescent="0.2">
      <c r="A19" s="16"/>
      <c r="B19" s="19" t="s">
        <v>22</v>
      </c>
      <c r="C19" s="19" t="s">
        <v>23</v>
      </c>
      <c r="P19" s="16"/>
      <c r="Q19" s="19" t="s">
        <v>22</v>
      </c>
      <c r="R19" s="19" t="s">
        <v>23</v>
      </c>
      <c r="S19" s="1"/>
      <c r="T19" s="1"/>
      <c r="AF19" s="16"/>
      <c r="AG19" s="19" t="s">
        <v>22</v>
      </c>
      <c r="AH19" s="19" t="s">
        <v>23</v>
      </c>
      <c r="AV19" s="16"/>
      <c r="AW19" s="19" t="s">
        <v>22</v>
      </c>
      <c r="AX19" s="19" t="s">
        <v>23</v>
      </c>
    </row>
    <row r="20" spans="1:58" x14ac:dyDescent="0.2">
      <c r="A20" s="257" t="s">
        <v>24</v>
      </c>
      <c r="B20" s="149">
        <v>40226</v>
      </c>
      <c r="C20" s="149">
        <v>645892</v>
      </c>
      <c r="P20" s="257" t="s">
        <v>24</v>
      </c>
      <c r="Q20" s="21">
        <v>40082</v>
      </c>
      <c r="R20" s="21">
        <v>649563</v>
      </c>
      <c r="S20" s="1"/>
      <c r="T20" s="1"/>
      <c r="AF20" s="257" t="s">
        <v>24</v>
      </c>
      <c r="AG20" s="21">
        <v>38986</v>
      </c>
      <c r="AH20" s="21">
        <v>625894</v>
      </c>
      <c r="AV20" s="257" t="s">
        <v>24</v>
      </c>
      <c r="AW20" s="21">
        <v>43792</v>
      </c>
      <c r="AX20" s="21">
        <v>672473</v>
      </c>
    </row>
    <row r="21" spans="1:58" x14ac:dyDescent="0.2">
      <c r="A21" s="257"/>
      <c r="B21" s="149">
        <v>39402</v>
      </c>
      <c r="C21" s="149">
        <v>636546</v>
      </c>
      <c r="P21" s="257"/>
      <c r="Q21" s="21">
        <v>42979</v>
      </c>
      <c r="R21" s="21">
        <v>631492</v>
      </c>
      <c r="S21" s="1"/>
      <c r="T21" s="1"/>
      <c r="AF21" s="257"/>
      <c r="AG21" s="21">
        <v>39854</v>
      </c>
      <c r="AH21" s="21">
        <v>602415</v>
      </c>
      <c r="AV21" s="257"/>
      <c r="AW21" s="21">
        <v>45732</v>
      </c>
      <c r="AX21" s="21">
        <v>658679</v>
      </c>
    </row>
    <row r="22" spans="1:58" x14ac:dyDescent="0.2">
      <c r="A22" s="257"/>
      <c r="B22" s="149">
        <v>39328</v>
      </c>
      <c r="C22" s="149">
        <v>625769</v>
      </c>
      <c r="P22" s="257"/>
      <c r="Q22" s="21">
        <v>41820</v>
      </c>
      <c r="R22" s="21">
        <v>636278</v>
      </c>
      <c r="S22" s="1"/>
      <c r="T22" s="1"/>
      <c r="AF22" s="257"/>
      <c r="AG22" s="21">
        <v>39248</v>
      </c>
      <c r="AH22" s="21">
        <v>625944</v>
      </c>
      <c r="AV22" s="257"/>
      <c r="AW22" s="21">
        <v>42059</v>
      </c>
      <c r="AX22" s="21">
        <v>675685</v>
      </c>
    </row>
    <row r="23" spans="1:58" x14ac:dyDescent="0.2">
      <c r="A23" s="19" t="s">
        <v>25</v>
      </c>
      <c r="B23" s="22">
        <f>AVERAGE(B20:B22)</f>
        <v>39652</v>
      </c>
      <c r="C23" s="22">
        <f>AVERAGE(C20:C22)</f>
        <v>636069</v>
      </c>
      <c r="P23" s="19" t="s">
        <v>25</v>
      </c>
      <c r="Q23" s="22">
        <f>AVERAGE(Q20:Q22)</f>
        <v>41627</v>
      </c>
      <c r="R23" s="22">
        <f>AVERAGE(R20:R22)</f>
        <v>639111</v>
      </c>
      <c r="S23" s="1"/>
      <c r="T23" s="1"/>
      <c r="AF23" s="19" t="s">
        <v>25</v>
      </c>
      <c r="AG23" s="22">
        <f>AVERAGE(AG20:AG22)</f>
        <v>39362.666666666664</v>
      </c>
      <c r="AH23" s="22">
        <f>AVERAGE(AH20:AH22)</f>
        <v>618084.33333333337</v>
      </c>
      <c r="AV23" s="19" t="s">
        <v>25</v>
      </c>
      <c r="AW23" s="22">
        <f>AVERAGE(AW20:AW22)</f>
        <v>43861</v>
      </c>
      <c r="AX23" s="22">
        <f>AVERAGE(AX20:AX22)</f>
        <v>668945.66666666663</v>
      </c>
    </row>
    <row r="24" spans="1:58" x14ac:dyDescent="0.2">
      <c r="A24" s="19" t="s">
        <v>26</v>
      </c>
      <c r="B24" s="23">
        <f>STDEV(B20:B22)/B23</f>
        <v>1.2571211296219633E-2</v>
      </c>
      <c r="C24" s="23">
        <f>STDEV(C20:C22)/C23</f>
        <v>1.5831578985419689E-2</v>
      </c>
      <c r="P24" s="19" t="s">
        <v>26</v>
      </c>
      <c r="Q24" s="23">
        <f>STDEV(Q20:Q22)/Q23</f>
        <v>3.5028021471329142E-2</v>
      </c>
      <c r="R24" s="23">
        <f>STDEV(R20:R22)/R23</f>
        <v>1.4649528284238296E-2</v>
      </c>
      <c r="S24" s="1"/>
      <c r="T24" s="1"/>
      <c r="AF24" s="19" t="s">
        <v>26</v>
      </c>
      <c r="AG24" s="23">
        <f>STDEV(AG20:AG22)/AG23</f>
        <v>1.1310617143680833E-2</v>
      </c>
      <c r="AH24" s="23">
        <f>STDEV(AH20:AH22)/AH23</f>
        <v>2.195503594550071E-2</v>
      </c>
      <c r="AV24" s="19" t="s">
        <v>26</v>
      </c>
      <c r="AW24" s="23">
        <f>STDEV(AW20:AW22)/AW23</f>
        <v>4.1893069117145403E-2</v>
      </c>
      <c r="AX24" s="23">
        <f>STDEV(AX20:AX22)/AX23</f>
        <v>1.3506439828787733E-2</v>
      </c>
    </row>
    <row r="25" spans="1:58" x14ac:dyDescent="0.2">
      <c r="A25" s="24" t="s">
        <v>27</v>
      </c>
      <c r="B25" s="25">
        <f>(B23-B17)/B17</f>
        <v>-4.1017703395569316E-2</v>
      </c>
      <c r="C25" s="25">
        <f>(C23-C17)/C17</f>
        <v>-3.1820132912413583E-2</v>
      </c>
      <c r="P25" s="24" t="s">
        <v>27</v>
      </c>
      <c r="Q25" s="25">
        <f>(Q23-Q17)/Q17</f>
        <v>-4.7306266306586714E-2</v>
      </c>
      <c r="R25" s="25">
        <f>(R23-R17)/R17</f>
        <v>-2.8590058684857301E-2</v>
      </c>
      <c r="S25" s="1"/>
      <c r="T25" s="1"/>
      <c r="AF25" s="24" t="s">
        <v>27</v>
      </c>
      <c r="AG25" s="25">
        <f>(AG23-AG17)/AG17</f>
        <v>-4.2270884022708899E-2</v>
      </c>
      <c r="AH25" s="25">
        <f>(AH23-AH17)/AH17</f>
        <v>-3.1193000880375913E-2</v>
      </c>
      <c r="AV25" s="24" t="s">
        <v>27</v>
      </c>
      <c r="AW25" s="25">
        <f>(AW23-AW17)/AW17</f>
        <v>3.0253916801728797E-2</v>
      </c>
      <c r="AX25" s="25">
        <f>(AX23-AX17)/AX17</f>
        <v>2.6319275145969535E-2</v>
      </c>
    </row>
    <row r="26" spans="1:58" x14ac:dyDescent="0.2">
      <c r="B26" s="1" t="s">
        <v>28</v>
      </c>
      <c r="C26" s="1">
        <f>(C17-B17)/(C23-B23)</f>
        <v>1.0322073314476281</v>
      </c>
      <c r="F26" s="26"/>
      <c r="P26" s="1"/>
      <c r="Q26" s="1" t="s">
        <v>28</v>
      </c>
      <c r="R26" s="1">
        <f>(R17-Q17)/(R23-Q23)</f>
        <v>1.0280225077156877</v>
      </c>
      <c r="S26" s="1"/>
      <c r="T26" s="1">
        <f>R26*Q23+R27</f>
        <v>43694</v>
      </c>
      <c r="U26" s="26">
        <f>T26/Q17</f>
        <v>1</v>
      </c>
      <c r="AG26" s="1" t="s">
        <v>28</v>
      </c>
      <c r="AH26" s="1">
        <f>(AH17-AG17)/(AH23-AG23)</f>
        <v>1.0313852658013494</v>
      </c>
      <c r="AJ26" s="1">
        <f>AH26*AG23+AH27</f>
        <v>41100</v>
      </c>
      <c r="AK26" s="26">
        <f>AJ26/AG17</f>
        <v>1</v>
      </c>
      <c r="AW26" s="1" t="s">
        <v>28</v>
      </c>
      <c r="AX26" s="1">
        <f>(AX17-AW17)/(AX23-AW23)</f>
        <v>0.97461677191463136</v>
      </c>
      <c r="AZ26" s="1">
        <f>AX26*AW23+AX27</f>
        <v>42573</v>
      </c>
      <c r="BA26" s="26">
        <f>AZ26/AW17</f>
        <v>1</v>
      </c>
    </row>
    <row r="27" spans="1:58" x14ac:dyDescent="0.2">
      <c r="B27" s="1" t="s">
        <v>29</v>
      </c>
      <c r="C27" s="1">
        <f>B17-C26*B23</f>
        <v>418.91489343864669</v>
      </c>
      <c r="F27" s="26"/>
      <c r="P27" s="1"/>
      <c r="Q27" s="1" t="s">
        <v>29</v>
      </c>
      <c r="R27" s="1">
        <f>Q17-R26*Q23</f>
        <v>900.50707131906529</v>
      </c>
      <c r="S27" s="1"/>
      <c r="T27" s="1">
        <f>R26*R23+R27</f>
        <v>657920.99999999988</v>
      </c>
      <c r="U27" s="26">
        <f>T27/R17</f>
        <v>0.99999999999999978</v>
      </c>
      <c r="AG27" s="1" t="s">
        <v>29</v>
      </c>
      <c r="AH27" s="1">
        <f>AG17-AH26*AG23</f>
        <v>501.9255773500845</v>
      </c>
      <c r="AJ27" s="1">
        <f>AH26*AH23+AH27</f>
        <v>637985</v>
      </c>
      <c r="AK27" s="26">
        <f>AJ27/AH17</f>
        <v>1</v>
      </c>
      <c r="AW27" s="1" t="s">
        <v>29</v>
      </c>
      <c r="AX27" s="1">
        <f>AW17-AX26*AW23</f>
        <v>-174.66623294764577</v>
      </c>
      <c r="AZ27" s="1">
        <f>AX26*AX23+AX27</f>
        <v>651791</v>
      </c>
      <c r="BA27" s="26">
        <f>AZ27/AX17</f>
        <v>1</v>
      </c>
    </row>
    <row r="28" spans="1:58" x14ac:dyDescent="0.2">
      <c r="B28" s="1" t="s">
        <v>155</v>
      </c>
      <c r="C28" s="1" t="s">
        <v>31</v>
      </c>
      <c r="P28" s="1"/>
      <c r="Q28" s="1" t="s">
        <v>30</v>
      </c>
      <c r="S28" s="1"/>
      <c r="T28" s="1"/>
      <c r="AG28" s="1" t="s">
        <v>30</v>
      </c>
      <c r="AW28" s="1" t="s">
        <v>30</v>
      </c>
    </row>
    <row r="29" spans="1:58" x14ac:dyDescent="0.2">
      <c r="B29" s="1" t="s">
        <v>32</v>
      </c>
      <c r="C29" s="1" t="s">
        <v>156</v>
      </c>
      <c r="P29" s="1"/>
      <c r="Q29" s="1" t="s">
        <v>32</v>
      </c>
      <c r="R29" s="1" t="s">
        <v>33</v>
      </c>
      <c r="S29" s="1"/>
      <c r="T29" s="1"/>
      <c r="AG29" s="1" t="s">
        <v>32</v>
      </c>
      <c r="AH29" s="1" t="s">
        <v>33</v>
      </c>
      <c r="AW29" s="1" t="s">
        <v>32</v>
      </c>
      <c r="AX29" s="1" t="s">
        <v>33</v>
      </c>
    </row>
    <row r="30" spans="1:58" ht="12" customHeight="1" x14ac:dyDescent="0.2">
      <c r="A30" s="1" t="s">
        <v>34</v>
      </c>
      <c r="P30" s="1" t="s">
        <v>35</v>
      </c>
      <c r="S30" s="1"/>
      <c r="T30" s="1"/>
      <c r="AF30" s="1" t="s">
        <v>36</v>
      </c>
      <c r="AV30" s="1" t="s">
        <v>37</v>
      </c>
    </row>
    <row r="31" spans="1:58" s="154" customFormat="1" ht="12" customHeight="1" x14ac:dyDescent="0.2">
      <c r="A31" s="154" t="s">
        <v>38</v>
      </c>
      <c r="P31" s="154" t="s">
        <v>38</v>
      </c>
      <c r="AF31" s="154" t="s">
        <v>38</v>
      </c>
      <c r="AV31" s="154" t="s">
        <v>38</v>
      </c>
    </row>
    <row r="32" spans="1:58" s="154" customFormat="1" ht="14.25" customHeight="1" x14ac:dyDescent="0.2">
      <c r="C32" s="264" t="s">
        <v>39</v>
      </c>
      <c r="D32" s="264"/>
      <c r="E32" s="264"/>
      <c r="F32" s="264"/>
      <c r="H32" s="264" t="s">
        <v>40</v>
      </c>
      <c r="I32" s="264"/>
      <c r="J32" s="264"/>
      <c r="K32" s="264"/>
      <c r="R32" s="261" t="s">
        <v>39</v>
      </c>
      <c r="S32" s="262"/>
      <c r="T32" s="262"/>
      <c r="U32" s="263"/>
      <c r="W32" s="261" t="s">
        <v>40</v>
      </c>
      <c r="X32" s="262"/>
      <c r="Y32" s="262"/>
      <c r="Z32" s="263"/>
      <c r="AH32" s="261" t="s">
        <v>39</v>
      </c>
      <c r="AI32" s="262"/>
      <c r="AJ32" s="262"/>
      <c r="AK32" s="263"/>
      <c r="AM32" s="261" t="s">
        <v>40</v>
      </c>
      <c r="AN32" s="262"/>
      <c r="AO32" s="262"/>
      <c r="AP32" s="263"/>
      <c r="AX32" s="261" t="s">
        <v>39</v>
      </c>
      <c r="AY32" s="262"/>
      <c r="AZ32" s="262"/>
      <c r="BA32" s="263"/>
      <c r="BC32" s="261" t="s">
        <v>40</v>
      </c>
      <c r="BD32" s="262"/>
      <c r="BE32" s="262"/>
      <c r="BF32" s="263"/>
    </row>
    <row r="33" spans="1:58" s="154" customFormat="1" ht="24" x14ac:dyDescent="0.2">
      <c r="A33" s="155" t="s">
        <v>41</v>
      </c>
      <c r="B33" s="155" t="s">
        <v>42</v>
      </c>
      <c r="C33" s="156" t="s">
        <v>43</v>
      </c>
      <c r="D33" s="157" t="s">
        <v>44</v>
      </c>
      <c r="E33" s="158" t="s">
        <v>8</v>
      </c>
      <c r="F33" s="159" t="s">
        <v>45</v>
      </c>
      <c r="H33" s="156" t="s">
        <v>43</v>
      </c>
      <c r="I33" s="157" t="s">
        <v>44</v>
      </c>
      <c r="J33" s="158" t="s">
        <v>8</v>
      </c>
      <c r="K33" s="159" t="s">
        <v>45</v>
      </c>
      <c r="P33" s="155" t="s">
        <v>41</v>
      </c>
      <c r="Q33" s="155" t="s">
        <v>42</v>
      </c>
      <c r="R33" s="156" t="s">
        <v>43</v>
      </c>
      <c r="S33" s="157" t="s">
        <v>44</v>
      </c>
      <c r="T33" s="158" t="s">
        <v>8</v>
      </c>
      <c r="U33" s="159" t="s">
        <v>45</v>
      </c>
      <c r="W33" s="156" t="s">
        <v>43</v>
      </c>
      <c r="X33" s="157" t="s">
        <v>44</v>
      </c>
      <c r="Y33" s="158" t="s">
        <v>8</v>
      </c>
      <c r="Z33" s="159" t="s">
        <v>45</v>
      </c>
      <c r="AF33" s="155" t="s">
        <v>41</v>
      </c>
      <c r="AG33" s="155" t="s">
        <v>42</v>
      </c>
      <c r="AH33" s="156" t="s">
        <v>43</v>
      </c>
      <c r="AI33" s="157" t="s">
        <v>44</v>
      </c>
      <c r="AJ33" s="158" t="s">
        <v>8</v>
      </c>
      <c r="AK33" s="159" t="s">
        <v>45</v>
      </c>
      <c r="AM33" s="156" t="s">
        <v>43</v>
      </c>
      <c r="AN33" s="157" t="s">
        <v>44</v>
      </c>
      <c r="AO33" s="158" t="s">
        <v>8</v>
      </c>
      <c r="AP33" s="159" t="s">
        <v>45</v>
      </c>
      <c r="AV33" s="155" t="s">
        <v>41</v>
      </c>
      <c r="AW33" s="155" t="s">
        <v>42</v>
      </c>
      <c r="AX33" s="156" t="s">
        <v>43</v>
      </c>
      <c r="AY33" s="157" t="s">
        <v>44</v>
      </c>
      <c r="AZ33" s="158" t="s">
        <v>8</v>
      </c>
      <c r="BA33" s="159" t="s">
        <v>45</v>
      </c>
      <c r="BC33" s="156" t="s">
        <v>43</v>
      </c>
      <c r="BD33" s="157" t="s">
        <v>44</v>
      </c>
      <c r="BE33" s="158" t="s">
        <v>8</v>
      </c>
      <c r="BF33" s="159" t="s">
        <v>45</v>
      </c>
    </row>
    <row r="34" spans="1:58" s="154" customFormat="1" ht="12" customHeight="1" x14ac:dyDescent="0.2">
      <c r="A34" s="160">
        <v>0.5</v>
      </c>
      <c r="B34" s="161">
        <v>50</v>
      </c>
      <c r="C34" s="162">
        <v>0.498</v>
      </c>
      <c r="D34" s="158">
        <f>ROUND((10^((($E$7-$E$6)/(((LOG10(C34*1000)*1000/$E$8)^(-$E$9)+1)^$E$10)+$E$6)/1000)),0)</f>
        <v>5119</v>
      </c>
      <c r="E34" s="163">
        <f>(D34-$C$27)/$C$26</f>
        <v>4553.4312374721057</v>
      </c>
      <c r="F34" s="164">
        <f>ROUND(E34,0)</f>
        <v>4553</v>
      </c>
      <c r="H34" s="163">
        <v>50.22</v>
      </c>
      <c r="I34" s="158">
        <f>ROUND((10^((($E$7-$E$6)/(((LOG10(H34*1000)*1000/$E$8)^(-$E$9)+1)^$E$10)+$E$6)/1000)),0)</f>
        <v>341561</v>
      </c>
      <c r="J34" s="165">
        <f>(I34-$C$27)/$C$26</f>
        <v>330497.63813256752</v>
      </c>
      <c r="K34" s="166">
        <f>ROUND(J34,0)</f>
        <v>330498</v>
      </c>
      <c r="P34" s="160">
        <v>0.5</v>
      </c>
      <c r="Q34" s="161">
        <v>50</v>
      </c>
      <c r="R34" s="162">
        <v>0.52300000000000002</v>
      </c>
      <c r="S34" s="158">
        <f>ROUND((10^((($T$7-$T$6)/(((LOG10(R34*1000)*1000/$T$8)^(-$T$9)+1)^$T$10)+$T$6)/1000)),0)</f>
        <v>5684</v>
      </c>
      <c r="T34" s="163">
        <f>(S34-$R$27)/$R$26</f>
        <v>4653.1013599206808</v>
      </c>
      <c r="U34" s="166">
        <f>ROUND(T34,0)</f>
        <v>4653</v>
      </c>
      <c r="W34" s="163">
        <v>51.23</v>
      </c>
      <c r="X34" s="158">
        <f>ROUND((10^((($T$7-$T$6)/(((LOG10(W34*1000)*1000/$T$8)^(-$T$9)+1)^$T$10)+$T$6)/1000)),0)</f>
        <v>351985</v>
      </c>
      <c r="Y34" s="165">
        <f>(X34-$R$27)/$R$26</f>
        <v>341514.40293735056</v>
      </c>
      <c r="Z34" s="166">
        <f>ROUND(Y34,0)</f>
        <v>341514</v>
      </c>
      <c r="AF34" s="160">
        <v>0.5</v>
      </c>
      <c r="AG34" s="161">
        <v>50</v>
      </c>
      <c r="AH34" s="162">
        <f>R34</f>
        <v>0.52300000000000002</v>
      </c>
      <c r="AI34" s="158">
        <f>ROUND((10^((($AJ$7-$AJ$6)/(((LOG10(AH34*1000)*1000/$AJ$8)^(-$AJ$9)+1)^$AJ$10)+$AJ$6)/1000)),0)</f>
        <v>5598</v>
      </c>
      <c r="AJ34" s="167">
        <f>(AI34-$AH$27)/$AH$26</f>
        <v>4940.9998296712611</v>
      </c>
      <c r="AK34" s="166">
        <f>ROUND(AJ34,0)</f>
        <v>4941</v>
      </c>
      <c r="AM34" s="163">
        <f>W34</f>
        <v>51.23</v>
      </c>
      <c r="AN34" s="158">
        <f>ROUND((10^((($AJ$7-$AJ$6)/(((LOG10(AM34*1000)*1000/$AJ$8)^(-$AJ$9)+1)^$AJ$10)+$AJ$6)/1000)),0)</f>
        <v>351260</v>
      </c>
      <c r="AO34" s="167">
        <f>(AN34-$AH$27)/$AH$26</f>
        <v>340084.43406463001</v>
      </c>
      <c r="AP34" s="166">
        <f>ROUND(AO34,0)</f>
        <v>340084</v>
      </c>
      <c r="AV34" s="160">
        <v>0.5</v>
      </c>
      <c r="AW34" s="161">
        <v>50</v>
      </c>
      <c r="AX34" s="162">
        <f>R34</f>
        <v>0.52300000000000002</v>
      </c>
      <c r="AY34" s="158">
        <f>ROUND((10^((($AZ$7-$AZ$6)/(((LOG10(AX34*1000)*1000/$AZ$8)^(-$AZ$9)+1)^$AZ$10)+$AZ$6)/1000)),0)</f>
        <v>5635</v>
      </c>
      <c r="AZ34" s="163">
        <f>(AY34-$AX$27)/$AX$26</f>
        <v>5960.9750215303357</v>
      </c>
      <c r="BA34" s="166">
        <f>ROUND(AZ34,0)</f>
        <v>5961</v>
      </c>
      <c r="BC34" s="163">
        <f>W34</f>
        <v>51.23</v>
      </c>
      <c r="BD34" s="158">
        <f>ROUND((10^((($AZ$7-$AZ$6)/(((LOG10(BC34*1000)*1000/$AZ$8)^(-$AZ$9)+1)^$AZ$10)+$AZ$6)/1000)),0)</f>
        <v>349812</v>
      </c>
      <c r="BE34" s="167">
        <f>(BD34-$AX$27)/$AX$26</f>
        <v>359101.82988683856</v>
      </c>
      <c r="BF34" s="166">
        <f>ROUND(BE34,0)</f>
        <v>359102</v>
      </c>
    </row>
    <row r="35" spans="1:58" s="154" customFormat="1" ht="12" customHeight="1" x14ac:dyDescent="0.2">
      <c r="C35" s="162">
        <v>0.49299999999999999</v>
      </c>
      <c r="D35" s="158">
        <f t="shared" ref="D35:D36" si="0">ROUND((10^((($E$7-$E$6)/(((LOG10(C35*1000)*1000/$E$8)^(-$E$9)+1)^$E$10)+$E$6)/1000)),0)</f>
        <v>5073</v>
      </c>
      <c r="E35" s="163">
        <f t="shared" ref="E35:E36" si="1">(D35-$C$27)/$C$26</f>
        <v>4508.8665472218563</v>
      </c>
      <c r="F35" s="166">
        <f t="shared" ref="F35:F36" si="2">ROUND(E35,0)</f>
        <v>4509</v>
      </c>
      <c r="H35" s="163">
        <v>49.92</v>
      </c>
      <c r="I35" s="158">
        <f t="shared" ref="I35:I36" si="3">ROUND((10^((($E$7-$E$6)/(((LOG10(H35*1000)*1000/$E$8)^(-$E$9)+1)^$E$10)+$E$6)/1000)),0)</f>
        <v>339673</v>
      </c>
      <c r="J35" s="165">
        <f t="shared" ref="J35:J36" si="4">(I35-$C$27)/$C$26</f>
        <v>328668.548237079</v>
      </c>
      <c r="K35" s="166">
        <f t="shared" ref="K35:K36" si="5">ROUND(J35,0)</f>
        <v>328669</v>
      </c>
      <c r="R35" s="162">
        <v>0.51</v>
      </c>
      <c r="S35" s="158">
        <f t="shared" ref="S35:S36" si="6">ROUND((10^((($T$7-$T$6)/(((LOG10(R35*1000)*1000/$T$8)^(-$T$9)+1)^$T$10)+$T$6)/1000)),0)</f>
        <v>5559</v>
      </c>
      <c r="T35" s="163">
        <f t="shared" ref="T35:T36" si="7">(S35-$R$27)/$R$26</f>
        <v>4531.5086914121321</v>
      </c>
      <c r="U35" s="166">
        <f t="shared" ref="U35:U36" si="8">ROUND(T35,0)</f>
        <v>4532</v>
      </c>
      <c r="W35" s="163">
        <v>50.12</v>
      </c>
      <c r="X35" s="158">
        <f t="shared" ref="X35:X36" si="9">ROUND((10^((($T$7-$T$6)/(((LOG10(W35*1000)*1000/$T$8)^(-$T$9)+1)^$T$10)+$T$6)/1000)),0)</f>
        <v>345020</v>
      </c>
      <c r="Y35" s="165">
        <f t="shared" ref="Y35:Y36" si="10">(X35-$R$27)/$R$26</f>
        <v>334739.25944805425</v>
      </c>
      <c r="Z35" s="166">
        <f t="shared" ref="Z35:Z36" si="11">ROUND(Y35,0)</f>
        <v>334739</v>
      </c>
      <c r="AH35" s="162">
        <f t="shared" ref="AH35:AH36" si="12">R35</f>
        <v>0.51</v>
      </c>
      <c r="AI35" s="158">
        <f t="shared" ref="AI35:AI36" si="13">ROUND((10^((($AJ$7-$AJ$6)/(((LOG10(AH35*1000)*1000/$AJ$8)^(-$AJ$9)+1)^$AJ$10)+$AJ$6)/1000)),0)</f>
        <v>5476</v>
      </c>
      <c r="AJ35" s="167">
        <f t="shared" ref="AJ35:AJ36" si="14">(AI35-$AH$27)/$AH$26</f>
        <v>4822.7123147674965</v>
      </c>
      <c r="AK35" s="166">
        <f t="shared" ref="AK35:AK36" si="15">ROUND(AJ35,0)</f>
        <v>4823</v>
      </c>
      <c r="AM35" s="163">
        <f t="shared" ref="AM35:AM36" si="16">W35</f>
        <v>50.12</v>
      </c>
      <c r="AN35" s="158">
        <f t="shared" ref="AN35:AN36" si="17">ROUND((10^((($AJ$7-$AJ$6)/(((LOG10(AM35*1000)*1000/$AJ$8)^(-$AJ$9)+1)^$AJ$10)+$AJ$6)/1000)),0)</f>
        <v>344263</v>
      </c>
      <c r="AO35" s="167">
        <f t="shared" ref="AO35:AO36" si="18">(AN35-$AH$27)/$AH$26</f>
        <v>333300.35421396088</v>
      </c>
      <c r="AP35" s="166">
        <f t="shared" ref="AP35:AP36" si="19">ROUND(AO35,0)</f>
        <v>333300</v>
      </c>
      <c r="AX35" s="162">
        <f t="shared" ref="AX35:AX36" si="20">R35</f>
        <v>0.51</v>
      </c>
      <c r="AY35" s="158">
        <f t="shared" ref="AY35:AY36" si="21">ROUND((10^((($AZ$7-$AZ$6)/(((LOG10(AX35*1000)*1000/$AZ$8)^(-$AZ$9)+1)^$AZ$10)+$AZ$6)/1000)),0)</f>
        <v>5513</v>
      </c>
      <c r="AZ35" s="163">
        <f t="shared" ref="AZ35:AZ36" si="22">(AY35-$AX$27)/$AX$26</f>
        <v>5835.7976148658354</v>
      </c>
      <c r="BA35" s="166">
        <f t="shared" ref="BA35:BA36" si="23">ROUND(AZ35,0)</f>
        <v>5836</v>
      </c>
      <c r="BC35" s="163">
        <f t="shared" ref="BC35:BC36" si="24">W35</f>
        <v>50.12</v>
      </c>
      <c r="BD35" s="158">
        <f t="shared" ref="BD35:BD36" si="25">ROUND((10^((($AZ$7-$AZ$6)/(((LOG10(BC35*1000)*1000/$AZ$8)^(-$AZ$9)+1)^$AZ$10)+$AZ$6)/1000)),0)</f>
        <v>342846</v>
      </c>
      <c r="BE35" s="167">
        <f t="shared" ref="BE35:BE36" si="26">(BD35-$AX$27)/$AX$26</f>
        <v>351954.40517515899</v>
      </c>
      <c r="BF35" s="166">
        <f t="shared" ref="BF35:BF36" si="27">ROUND(BE35,0)</f>
        <v>351954</v>
      </c>
    </row>
    <row r="36" spans="1:58" s="154" customFormat="1" ht="12" customHeight="1" x14ac:dyDescent="0.2">
      <c r="C36" s="162">
        <v>0.52100000000000002</v>
      </c>
      <c r="D36" s="158">
        <f t="shared" si="0"/>
        <v>5330</v>
      </c>
      <c r="E36" s="163">
        <f t="shared" si="1"/>
        <v>4757.8475340547711</v>
      </c>
      <c r="F36" s="166">
        <f t="shared" si="2"/>
        <v>4758</v>
      </c>
      <c r="H36" s="163">
        <v>51.58</v>
      </c>
      <c r="I36" s="158">
        <f t="shared" si="3"/>
        <v>350111</v>
      </c>
      <c r="J36" s="165">
        <f t="shared" si="4"/>
        <v>338780.85773342906</v>
      </c>
      <c r="K36" s="166">
        <f t="shared" si="5"/>
        <v>338781</v>
      </c>
      <c r="R36" s="162">
        <v>0.496</v>
      </c>
      <c r="S36" s="158">
        <f t="shared" si="6"/>
        <v>5424</v>
      </c>
      <c r="T36" s="163">
        <f t="shared" si="7"/>
        <v>4400.1886094229003</v>
      </c>
      <c r="U36" s="166">
        <f t="shared" si="8"/>
        <v>4400</v>
      </c>
      <c r="W36" s="163">
        <v>51.28</v>
      </c>
      <c r="X36" s="158">
        <f t="shared" si="9"/>
        <v>352298</v>
      </c>
      <c r="Y36" s="165">
        <f t="shared" si="10"/>
        <v>341818.87097929599</v>
      </c>
      <c r="Z36" s="166">
        <f t="shared" si="11"/>
        <v>341819</v>
      </c>
      <c r="AH36" s="162">
        <f t="shared" si="12"/>
        <v>0.496</v>
      </c>
      <c r="AI36" s="158">
        <f t="shared" si="13"/>
        <v>5345</v>
      </c>
      <c r="AJ36" s="167">
        <f t="shared" si="14"/>
        <v>4695.698671715094</v>
      </c>
      <c r="AK36" s="166">
        <f t="shared" si="15"/>
        <v>4696</v>
      </c>
      <c r="AM36" s="163">
        <f t="shared" si="16"/>
        <v>51.28</v>
      </c>
      <c r="AN36" s="158">
        <f t="shared" si="17"/>
        <v>351575</v>
      </c>
      <c r="AO36" s="167">
        <f t="shared" si="18"/>
        <v>340389.84854983236</v>
      </c>
      <c r="AP36" s="166">
        <f t="shared" si="19"/>
        <v>340390</v>
      </c>
      <c r="AX36" s="162">
        <f t="shared" si="20"/>
        <v>0.496</v>
      </c>
      <c r="AY36" s="158">
        <f t="shared" si="21"/>
        <v>5381</v>
      </c>
      <c r="AZ36" s="163">
        <f t="shared" si="22"/>
        <v>5700.3597650321144</v>
      </c>
      <c r="BA36" s="166">
        <f t="shared" si="23"/>
        <v>5700</v>
      </c>
      <c r="BC36" s="163">
        <f t="shared" si="24"/>
        <v>51.28</v>
      </c>
      <c r="BD36" s="158">
        <f t="shared" si="25"/>
        <v>350126</v>
      </c>
      <c r="BE36" s="167">
        <f t="shared" si="26"/>
        <v>359424.00780235208</v>
      </c>
      <c r="BF36" s="166">
        <f t="shared" si="27"/>
        <v>359424</v>
      </c>
    </row>
    <row r="37" spans="1:58" s="154" customFormat="1" ht="12" customHeight="1" x14ac:dyDescent="0.2">
      <c r="B37" s="154" t="s">
        <v>46</v>
      </c>
      <c r="C37" s="168">
        <f>AVERAGE(C34:C36)</f>
        <v>0.504</v>
      </c>
      <c r="D37" s="169">
        <f>AVERAGE(D34:D36)</f>
        <v>5174</v>
      </c>
      <c r="E37" s="169">
        <f t="shared" ref="E37:F37" si="28">AVERAGE(E34:E36)</f>
        <v>4606.7151062495768</v>
      </c>
      <c r="F37" s="169">
        <f t="shared" si="28"/>
        <v>4606.666666666667</v>
      </c>
      <c r="H37" s="169">
        <f>AVERAGE(H34:H36)</f>
        <v>50.573333333333331</v>
      </c>
      <c r="I37" s="158">
        <f>AVERAGE(I34:I36)</f>
        <v>343781.66666666669</v>
      </c>
      <c r="J37" s="169">
        <f t="shared" ref="J37" si="29">AVERAGE(J34:J36)</f>
        <v>332649.01470102521</v>
      </c>
      <c r="K37" s="158">
        <f t="shared" ref="K37" si="30">AVERAGE(K34:K36)</f>
        <v>332649.33333333331</v>
      </c>
      <c r="Q37" s="154" t="s">
        <v>46</v>
      </c>
      <c r="R37" s="168">
        <f>AVERAGE(R34:R36)</f>
        <v>0.5096666666666666</v>
      </c>
      <c r="S37" s="169">
        <f>AVERAGE(S34:S36)</f>
        <v>5555.666666666667</v>
      </c>
      <c r="T37" s="169">
        <f t="shared" ref="T37:U37" si="31">AVERAGE(T34:T36)</f>
        <v>4528.266220251905</v>
      </c>
      <c r="U37" s="169">
        <f t="shared" si="31"/>
        <v>4528.333333333333</v>
      </c>
      <c r="W37" s="169">
        <f>AVERAGE(W34:W36)</f>
        <v>50.876666666666665</v>
      </c>
      <c r="X37" s="169">
        <f>AVERAGE(X34:X36)</f>
        <v>349767.66666666669</v>
      </c>
      <c r="Y37" s="169">
        <f t="shared" ref="Y37:Z37" si="32">AVERAGE(Y34:Y36)</f>
        <v>339357.51112156693</v>
      </c>
      <c r="Z37" s="169">
        <f t="shared" si="32"/>
        <v>339357.33333333331</v>
      </c>
      <c r="AG37" s="154" t="s">
        <v>46</v>
      </c>
      <c r="AH37" s="169">
        <f>AVERAGE(AH34:AH36)</f>
        <v>0.5096666666666666</v>
      </c>
      <c r="AI37" s="169">
        <f>AVERAGE(AI34:AI36)</f>
        <v>5473</v>
      </c>
      <c r="AJ37" s="169">
        <f t="shared" ref="AJ37:AK37" si="33">AVERAGE(AJ34:AJ36)</f>
        <v>4819.8036053846172</v>
      </c>
      <c r="AK37" s="169">
        <f t="shared" si="33"/>
        <v>4820</v>
      </c>
      <c r="AM37" s="169">
        <f>AVERAGE(AM34:AM36)</f>
        <v>50.876666666666665</v>
      </c>
      <c r="AN37" s="169">
        <f>AVERAGE(AN34:AN36)</f>
        <v>349032.66666666669</v>
      </c>
      <c r="AO37" s="169">
        <f t="shared" ref="AO37:AP37" si="34">AVERAGE(AO34:AO36)</f>
        <v>337924.87894280773</v>
      </c>
      <c r="AP37" s="169">
        <f t="shared" si="34"/>
        <v>337924.66666666669</v>
      </c>
      <c r="AW37" s="154" t="s">
        <v>46</v>
      </c>
      <c r="AX37" s="169">
        <f>AVERAGE(AX34:AX36)</f>
        <v>0.5096666666666666</v>
      </c>
      <c r="AY37" s="169">
        <f>AVERAGE(AY34:AY36)</f>
        <v>5509.666666666667</v>
      </c>
      <c r="AZ37" s="169">
        <f t="shared" ref="AZ37:BA37" si="35">AVERAGE(AZ34:AZ36)</f>
        <v>5832.3774671427609</v>
      </c>
      <c r="BA37" s="169">
        <f t="shared" si="35"/>
        <v>5832.333333333333</v>
      </c>
      <c r="BC37" s="169">
        <f>AVERAGE(BC34:BC36)</f>
        <v>50.876666666666665</v>
      </c>
      <c r="BD37" s="169">
        <f>AVERAGE(BD34:BD36)</f>
        <v>347594.66666666669</v>
      </c>
      <c r="BE37" s="169">
        <f t="shared" ref="BE37:BF37" si="36">AVERAGE(BE34:BE36)</f>
        <v>356826.74762144987</v>
      </c>
      <c r="BF37" s="169">
        <f t="shared" si="36"/>
        <v>356826.66666666669</v>
      </c>
    </row>
    <row r="38" spans="1:58" s="154" customFormat="1" ht="12" customHeight="1" x14ac:dyDescent="0.2">
      <c r="B38" s="154" t="s">
        <v>47</v>
      </c>
      <c r="C38" s="170">
        <f>STDEV(C34:C36)</f>
        <v>1.4933184523068093E-2</v>
      </c>
      <c r="D38" s="170">
        <f>STDEV(D34:D36)</f>
        <v>137.04378862246912</v>
      </c>
      <c r="E38" s="170">
        <f t="shared" ref="E38:F38" si="37">STDEV(E34:E36)</f>
        <v>132.76769544958654</v>
      </c>
      <c r="F38" s="170">
        <f t="shared" si="37"/>
        <v>132.89218687843666</v>
      </c>
      <c r="G38" s="171"/>
      <c r="H38" s="170">
        <f>STDEV(H34:H36)</f>
        <v>0.88460914156102344</v>
      </c>
      <c r="I38" s="170">
        <f>STDEV(I34:I36)</f>
        <v>5562.0572932444102</v>
      </c>
      <c r="J38" s="170">
        <f t="shared" ref="J38:K38" si="38">STDEV(J34:J36)</f>
        <v>5388.5078353821154</v>
      </c>
      <c r="K38" s="170">
        <f t="shared" si="38"/>
        <v>5388.3496855097792</v>
      </c>
      <c r="L38" s="171"/>
      <c r="M38" s="171"/>
      <c r="O38" s="171"/>
      <c r="Q38" s="154" t="s">
        <v>47</v>
      </c>
      <c r="R38" s="170">
        <f>STDEV(R34:R36)</f>
        <v>1.3503086067019408E-2</v>
      </c>
      <c r="S38" s="170">
        <f>STDEV(S34:S36)</f>
        <v>130.03204733193019</v>
      </c>
      <c r="T38" s="170">
        <f t="shared" ref="T38:U38" si="39">STDEV(T34:T36)</f>
        <v>126.48754901375402</v>
      </c>
      <c r="U38" s="170">
        <f t="shared" si="39"/>
        <v>126.53984879607424</v>
      </c>
      <c r="V38" s="171"/>
      <c r="W38" s="170">
        <f>STDEV(W34:W36)</f>
        <v>0.65576926836604243</v>
      </c>
      <c r="X38" s="170">
        <f>STDEV(X34:X36)</f>
        <v>4114.5772970419857</v>
      </c>
      <c r="Y38" s="170">
        <f t="shared" ref="Y38:Z38" si="40">STDEV(Y34:Y36)</f>
        <v>4002.4194666562071</v>
      </c>
      <c r="Z38" s="170">
        <f t="shared" si="40"/>
        <v>4002.5002602539994</v>
      </c>
      <c r="AG38" s="154" t="s">
        <v>47</v>
      </c>
      <c r="AH38" s="170">
        <f>STDEV(AH34:AH36)</f>
        <v>1.3503086067019408E-2</v>
      </c>
      <c r="AI38" s="170">
        <f>STDEV(AI34:AI36)</f>
        <v>126.52667702899653</v>
      </c>
      <c r="AJ38" s="170">
        <f t="shared" ref="AJ38:AK38" si="41">STDEV(AJ34:AJ36)</f>
        <v>122.67644421960009</v>
      </c>
      <c r="AK38" s="170">
        <f t="shared" si="41"/>
        <v>122.5275479229059</v>
      </c>
      <c r="AL38" s="171"/>
      <c r="AM38" s="170">
        <f>STDEV(AM34:AM36)</f>
        <v>0.65576926836604243</v>
      </c>
      <c r="AN38" s="170">
        <f>STDEV(AN34:AN36)</f>
        <v>4133.6541138964849</v>
      </c>
      <c r="AO38" s="170">
        <f t="shared" ref="AO38:AP38" si="42">STDEV(AO34:AO36)</f>
        <v>4007.8661688896286</v>
      </c>
      <c r="AP38" s="170">
        <f t="shared" si="42"/>
        <v>4008.0001663339954</v>
      </c>
      <c r="AW38" s="154" t="s">
        <v>47</v>
      </c>
      <c r="AX38" s="170">
        <f>STDEV(AX34:AX36)</f>
        <v>1.3503086067019408E-2</v>
      </c>
      <c r="AY38" s="170">
        <f>STDEV(AY34:AY36)</f>
        <v>127.03280416228453</v>
      </c>
      <c r="AZ38" s="170">
        <f t="shared" ref="AZ38:BA38" si="43">STDEV(AZ34:AZ36)</f>
        <v>130.34128677339405</v>
      </c>
      <c r="BA38" s="170">
        <f t="shared" si="43"/>
        <v>130.53862774417897</v>
      </c>
      <c r="BB38" s="171"/>
      <c r="BC38" s="170">
        <f>STDEV(BC34:BC36)</f>
        <v>0.65576926836604243</v>
      </c>
      <c r="BD38" s="170">
        <f>STDEV(BD34:BD36)</f>
        <v>4115.461739991435</v>
      </c>
      <c r="BE38" s="170">
        <f t="shared" ref="BE38:BF38" si="44">STDEV(BE34:BE36)</f>
        <v>4222.6461298286722</v>
      </c>
      <c r="BF38" s="170">
        <f t="shared" si="44"/>
        <v>4222.9233160612021</v>
      </c>
    </row>
    <row r="39" spans="1:58" s="154" customFormat="1" ht="12" customHeight="1" x14ac:dyDescent="0.2">
      <c r="B39" s="154" t="s">
        <v>26</v>
      </c>
      <c r="C39" s="172">
        <f>C38/C37</f>
        <v>2.9629334371166851E-2</v>
      </c>
      <c r="D39" s="157">
        <f>D38/D37</f>
        <v>2.6487009784010269E-2</v>
      </c>
      <c r="E39" s="157">
        <f t="shared" ref="E39:F39" si="45">E38/E37</f>
        <v>2.8820470202177425E-2</v>
      </c>
      <c r="F39" s="172">
        <f t="shared" si="45"/>
        <v>2.8847797441049924E-2</v>
      </c>
      <c r="G39" s="171"/>
      <c r="H39" s="172">
        <f>H38/H37</f>
        <v>1.7491612343020501E-2</v>
      </c>
      <c r="I39" s="157">
        <f>I38/I37</f>
        <v>1.6179039874855871E-2</v>
      </c>
      <c r="J39" s="157">
        <f t="shared" ref="J39" si="46">J38/J37</f>
        <v>1.6198778884780832E-2</v>
      </c>
      <c r="K39" s="172">
        <f t="shared" ref="K39" si="47">K38/K37</f>
        <v>1.6198287943389175E-2</v>
      </c>
      <c r="L39" s="171"/>
      <c r="M39" s="171"/>
      <c r="O39" s="171"/>
      <c r="Q39" s="154" t="s">
        <v>26</v>
      </c>
      <c r="R39" s="172">
        <f>R38/R37</f>
        <v>2.6493955657984455E-2</v>
      </c>
      <c r="S39" s="157">
        <f>S38/S37</f>
        <v>2.3405300413739158E-2</v>
      </c>
      <c r="T39" s="157">
        <f t="shared" ref="T39:U39" si="48">T38/T37</f>
        <v>2.7932887083374172E-2</v>
      </c>
      <c r="U39" s="172">
        <f t="shared" si="48"/>
        <v>2.7944022553420888E-2</v>
      </c>
      <c r="V39" s="171"/>
      <c r="W39" s="172">
        <f>W38/W37</f>
        <v>1.2889391371932958E-2</v>
      </c>
      <c r="X39" s="157">
        <f>X38/X37</f>
        <v>1.1763744019721621E-2</v>
      </c>
      <c r="Y39" s="157">
        <f t="shared" ref="Y39:Z39" si="49">Y38/Y37</f>
        <v>1.1794108972064076E-2</v>
      </c>
      <c r="Z39" s="172">
        <f t="shared" si="49"/>
        <v>1.1794353229203827E-2</v>
      </c>
      <c r="AG39" s="154" t="s">
        <v>26</v>
      </c>
      <c r="AH39" s="172">
        <f>AH38/AH37</f>
        <v>2.6493955657984455E-2</v>
      </c>
      <c r="AI39" s="157">
        <f>AI38/AI37</f>
        <v>2.3118340403617127E-2</v>
      </c>
      <c r="AJ39" s="157">
        <f t="shared" ref="AJ39:AK39" si="50">AJ38/AJ37</f>
        <v>2.5452581528954351E-2</v>
      </c>
      <c r="AK39" s="172">
        <f t="shared" si="50"/>
        <v>2.5420653096038567E-2</v>
      </c>
      <c r="AL39" s="171"/>
      <c r="AM39" s="172">
        <f>AM38/AM37</f>
        <v>1.2889391371932958E-2</v>
      </c>
      <c r="AN39" s="157">
        <f>AN38/AN37</f>
        <v>1.1843172598638766E-2</v>
      </c>
      <c r="AO39" s="157">
        <f t="shared" ref="AO39:AP39" si="51">AO38/AO37</f>
        <v>1.1860228170912335E-2</v>
      </c>
      <c r="AP39" s="172">
        <f t="shared" si="51"/>
        <v>1.1860632151743865E-2</v>
      </c>
      <c r="AW39" s="154" t="s">
        <v>26</v>
      </c>
      <c r="AX39" s="172">
        <f>AX38/AX37</f>
        <v>2.6493955657984455E-2</v>
      </c>
      <c r="AY39" s="157">
        <f>AY38/AY37</f>
        <v>2.3056350201878732E-2</v>
      </c>
      <c r="AZ39" s="157">
        <f t="shared" ref="AZ39:BA39" si="52">AZ38/AZ37</f>
        <v>2.2347882575790706E-2</v>
      </c>
      <c r="BA39" s="172">
        <f t="shared" si="52"/>
        <v>2.2381887365407607E-2</v>
      </c>
      <c r="BB39" s="171"/>
      <c r="BC39" s="172">
        <f>BC38/BC37</f>
        <v>1.2889391371932958E-2</v>
      </c>
      <c r="BD39" s="157">
        <f>BD38/BD37</f>
        <v>1.1839829935992788E-2</v>
      </c>
      <c r="BE39" s="157">
        <f t="shared" ref="BE39:BF39" si="53">BE38/BE37</f>
        <v>1.1833883412541681E-2</v>
      </c>
      <c r="BF39" s="172">
        <f t="shared" si="53"/>
        <v>1.1834662906531282E-2</v>
      </c>
    </row>
    <row r="40" spans="1:58" s="154" customFormat="1" ht="12" customHeight="1" x14ac:dyDescent="0.2">
      <c r="B40" s="154" t="s">
        <v>48</v>
      </c>
      <c r="C40" s="172">
        <f>(C37-A34)/A34</f>
        <v>8.0000000000000071E-3</v>
      </c>
      <c r="D40" s="159"/>
      <c r="E40" s="173"/>
      <c r="F40" s="159"/>
      <c r="H40" s="172">
        <f>(H37-B34)/B34</f>
        <v>1.1466666666666611E-2</v>
      </c>
      <c r="I40" s="159"/>
      <c r="J40" s="173"/>
      <c r="K40" s="159"/>
      <c r="L40" s="174"/>
      <c r="M40" s="174"/>
      <c r="N40" s="175"/>
      <c r="O40" s="174"/>
      <c r="Q40" s="154" t="s">
        <v>48</v>
      </c>
      <c r="R40" s="172">
        <f>(R37-P34)/P34</f>
        <v>1.9333333333333202E-2</v>
      </c>
      <c r="S40" s="159"/>
      <c r="T40" s="173"/>
      <c r="U40" s="159"/>
      <c r="W40" s="172">
        <f>(W37-Q34)/Q34</f>
        <v>1.7533333333333304E-2</v>
      </c>
      <c r="X40" s="159"/>
      <c r="Y40" s="173"/>
      <c r="Z40" s="159"/>
      <c r="AG40" s="154" t="s">
        <v>48</v>
      </c>
      <c r="AH40" s="172">
        <f>(AH37-AF34)/AF34</f>
        <v>1.9333333333333202E-2</v>
      </c>
      <c r="AI40" s="159"/>
      <c r="AJ40" s="173"/>
      <c r="AK40" s="159"/>
      <c r="AM40" s="172">
        <f>(AM37-AG34)/AG34</f>
        <v>1.7533333333333304E-2</v>
      </c>
      <c r="AN40" s="159"/>
      <c r="AO40" s="173"/>
      <c r="AP40" s="159"/>
      <c r="AW40" s="154" t="s">
        <v>48</v>
      </c>
      <c r="AX40" s="172">
        <f>(AX37-AV34)/AV34</f>
        <v>1.9333333333333202E-2</v>
      </c>
      <c r="AY40" s="159"/>
      <c r="AZ40" s="173"/>
      <c r="BA40" s="159"/>
      <c r="BC40" s="172">
        <f>(BC37-AW34)/AW34</f>
        <v>1.7533333333333304E-2</v>
      </c>
      <c r="BD40" s="159"/>
      <c r="BE40" s="173"/>
      <c r="BF40" s="159"/>
    </row>
    <row r="41" spans="1:58" s="154" customFormat="1" ht="12" customHeight="1" x14ac:dyDescent="0.2">
      <c r="C41" s="172"/>
      <c r="D41" s="176"/>
      <c r="E41" s="177"/>
      <c r="F41" s="176"/>
      <c r="H41" s="172"/>
      <c r="I41" s="176"/>
      <c r="J41" s="177"/>
      <c r="K41" s="176"/>
      <c r="L41" s="174"/>
      <c r="M41" s="174"/>
      <c r="N41" s="175"/>
      <c r="O41" s="174"/>
      <c r="R41" s="172"/>
      <c r="S41" s="176"/>
      <c r="T41" s="177"/>
      <c r="U41" s="176"/>
      <c r="W41" s="172"/>
      <c r="X41" s="176"/>
      <c r="Y41" s="177"/>
      <c r="Z41" s="176"/>
      <c r="AH41" s="172"/>
      <c r="AI41" s="176"/>
      <c r="AJ41" s="177"/>
      <c r="AK41" s="176"/>
      <c r="AM41" s="172"/>
      <c r="AN41" s="176"/>
      <c r="AO41" s="177"/>
      <c r="AP41" s="176"/>
      <c r="AX41" s="172"/>
      <c r="AY41" s="176"/>
      <c r="AZ41" s="177"/>
      <c r="BA41" s="176"/>
      <c r="BC41" s="172"/>
      <c r="BD41" s="176"/>
      <c r="BE41" s="177"/>
      <c r="BF41" s="176"/>
    </row>
    <row r="42" spans="1:58" s="154" customFormat="1" ht="12" customHeight="1" x14ac:dyDescent="0.2">
      <c r="A42" s="178" t="s">
        <v>154</v>
      </c>
      <c r="D42" s="176"/>
      <c r="E42" s="177"/>
      <c r="F42" s="176"/>
      <c r="H42" s="172"/>
      <c r="I42" s="176"/>
      <c r="J42" s="177"/>
      <c r="K42" s="176"/>
      <c r="L42" s="174"/>
      <c r="M42" s="174"/>
      <c r="N42" s="175"/>
      <c r="O42" s="174"/>
      <c r="P42" s="178" t="s">
        <v>154</v>
      </c>
      <c r="S42" s="176"/>
      <c r="T42" s="177"/>
      <c r="U42" s="176"/>
      <c r="W42" s="172"/>
      <c r="X42" s="176"/>
      <c r="Y42" s="177"/>
      <c r="Z42" s="176"/>
      <c r="AF42" s="178" t="s">
        <v>154</v>
      </c>
      <c r="AI42" s="176"/>
      <c r="AJ42" s="177"/>
      <c r="AK42" s="176"/>
      <c r="AM42" s="172"/>
      <c r="AN42" s="176"/>
      <c r="AO42" s="177"/>
      <c r="AP42" s="176"/>
      <c r="AV42" s="178" t="s">
        <v>154</v>
      </c>
      <c r="AY42" s="176"/>
      <c r="AZ42" s="177"/>
      <c r="BA42" s="176"/>
      <c r="BC42" s="172"/>
      <c r="BD42" s="176"/>
      <c r="BE42" s="177"/>
      <c r="BF42" s="176"/>
    </row>
    <row r="43" spans="1:58" ht="12" customHeight="1" x14ac:dyDescent="0.2">
      <c r="A43" s="41"/>
      <c r="B43" s="42" t="s">
        <v>49</v>
      </c>
      <c r="C43" s="43" t="s">
        <v>50</v>
      </c>
      <c r="D43" s="39"/>
      <c r="E43" s="40"/>
      <c r="F43" s="39"/>
      <c r="H43" s="138"/>
      <c r="I43" s="39"/>
      <c r="J43" s="40"/>
      <c r="K43" s="39"/>
      <c r="L43" s="50"/>
      <c r="M43" s="50"/>
      <c r="N43" s="51"/>
      <c r="O43" s="50"/>
      <c r="P43" s="41"/>
      <c r="Q43" s="42" t="s">
        <v>51</v>
      </c>
      <c r="R43" s="43" t="s">
        <v>50</v>
      </c>
      <c r="S43" s="39"/>
      <c r="T43" s="40"/>
      <c r="U43" s="39"/>
      <c r="W43" s="25"/>
      <c r="X43" s="39"/>
      <c r="Y43" s="40"/>
      <c r="Z43" s="39"/>
      <c r="AF43" s="41"/>
      <c r="AG43" s="42" t="s">
        <v>51</v>
      </c>
      <c r="AH43" s="43" t="s">
        <v>50</v>
      </c>
      <c r="AI43" s="39"/>
      <c r="AJ43" s="40"/>
      <c r="AK43" s="39"/>
      <c r="AM43" s="25"/>
      <c r="AN43" s="39"/>
      <c r="AO43" s="40"/>
      <c r="AP43" s="39"/>
      <c r="AV43" s="41"/>
      <c r="AW43" s="42" t="s">
        <v>51</v>
      </c>
      <c r="AX43" s="43" t="s">
        <v>50</v>
      </c>
      <c r="AY43" s="39"/>
      <c r="AZ43" s="40"/>
      <c r="BA43" s="39"/>
      <c r="BC43" s="25"/>
      <c r="BD43" s="39"/>
      <c r="BE43" s="40"/>
      <c r="BF43" s="39"/>
    </row>
    <row r="44" spans="1:58" ht="12" customHeight="1" x14ac:dyDescent="0.2">
      <c r="A44" s="6" t="s">
        <v>146</v>
      </c>
      <c r="B44" s="185">
        <v>44</v>
      </c>
      <c r="C44" s="235">
        <v>30</v>
      </c>
      <c r="D44" s="39"/>
      <c r="E44" s="40"/>
      <c r="F44" s="39"/>
      <c r="H44" s="138"/>
      <c r="I44" s="39"/>
      <c r="J44" s="40"/>
      <c r="K44" s="39"/>
      <c r="L44" s="50"/>
      <c r="M44" s="50"/>
      <c r="N44" s="51"/>
      <c r="O44" s="50"/>
      <c r="P44" s="6" t="s">
        <v>150</v>
      </c>
      <c r="Q44" s="211">
        <v>44</v>
      </c>
      <c r="R44" s="235">
        <v>30</v>
      </c>
      <c r="S44" s="39"/>
      <c r="T44" s="40"/>
      <c r="U44" s="39"/>
      <c r="W44" s="25"/>
      <c r="X44" s="39"/>
      <c r="Y44" s="40"/>
      <c r="Z44" s="39"/>
      <c r="AF44" s="6" t="s">
        <v>162</v>
      </c>
      <c r="AG44" s="44">
        <v>44</v>
      </c>
      <c r="AH44" s="235">
        <v>30</v>
      </c>
      <c r="AI44" s="39"/>
      <c r="AJ44" s="40"/>
      <c r="AK44" s="39"/>
      <c r="AM44" s="25"/>
      <c r="AN44" s="39"/>
      <c r="AO44" s="40"/>
      <c r="AP44" s="39"/>
      <c r="AV44" s="6" t="s">
        <v>162</v>
      </c>
      <c r="AW44" s="44">
        <v>44</v>
      </c>
      <c r="AX44" s="235">
        <v>30</v>
      </c>
      <c r="AY44" s="39"/>
      <c r="AZ44" s="40"/>
      <c r="BA44" s="39"/>
      <c r="BC44" s="25"/>
      <c r="BD44" s="39"/>
      <c r="BE44" s="40"/>
      <c r="BF44" s="39"/>
    </row>
    <row r="45" spans="1:58" ht="12" customHeight="1" x14ac:dyDescent="0.2">
      <c r="A45" s="142" t="s">
        <v>159</v>
      </c>
      <c r="B45" s="185">
        <v>130</v>
      </c>
      <c r="C45" s="235">
        <v>30</v>
      </c>
      <c r="D45" s="151"/>
      <c r="E45" s="40"/>
      <c r="F45" s="151"/>
      <c r="H45" s="153"/>
      <c r="I45" s="151"/>
      <c r="J45" s="40"/>
      <c r="K45" s="151"/>
      <c r="L45" s="50"/>
      <c r="M45" s="50"/>
      <c r="N45" s="152"/>
      <c r="O45" s="50"/>
      <c r="P45" s="142" t="s">
        <v>159</v>
      </c>
      <c r="Q45" s="211">
        <v>130</v>
      </c>
      <c r="R45" s="235">
        <v>30</v>
      </c>
      <c r="S45" s="151"/>
      <c r="T45" s="40"/>
      <c r="U45" s="151"/>
      <c r="W45" s="150"/>
      <c r="X45" s="151"/>
      <c r="Y45" s="40"/>
      <c r="Z45" s="151"/>
      <c r="AF45" s="142" t="s">
        <v>157</v>
      </c>
      <c r="AG45" s="44">
        <v>130</v>
      </c>
      <c r="AH45" s="235">
        <v>30</v>
      </c>
      <c r="AI45" s="151"/>
      <c r="AJ45" s="40"/>
      <c r="AK45" s="151"/>
      <c r="AM45" s="150"/>
      <c r="AN45" s="151"/>
      <c r="AO45" s="40"/>
      <c r="AP45" s="151"/>
      <c r="AV45" s="142" t="s">
        <v>157</v>
      </c>
      <c r="AW45" s="44">
        <v>130</v>
      </c>
      <c r="AX45" s="235">
        <v>30</v>
      </c>
      <c r="AY45" s="151"/>
      <c r="AZ45" s="40"/>
      <c r="BA45" s="151"/>
      <c r="BC45" s="150"/>
      <c r="BD45" s="151"/>
      <c r="BE45" s="40"/>
      <c r="BF45" s="151"/>
    </row>
    <row r="46" spans="1:58" ht="12" customHeight="1" x14ac:dyDescent="0.2">
      <c r="A46" s="6" t="s">
        <v>52</v>
      </c>
      <c r="B46" s="185">
        <v>4</v>
      </c>
      <c r="C46" s="235">
        <v>270</v>
      </c>
      <c r="D46" s="39"/>
      <c r="E46" s="40"/>
      <c r="F46" s="39"/>
      <c r="H46" s="138"/>
      <c r="I46" s="39"/>
      <c r="J46" s="40"/>
      <c r="K46" s="39"/>
      <c r="L46" s="50"/>
      <c r="M46" s="50"/>
      <c r="N46" s="51"/>
      <c r="O46" s="50"/>
      <c r="P46" s="6" t="s">
        <v>52</v>
      </c>
      <c r="Q46" s="211">
        <v>4</v>
      </c>
      <c r="R46" s="235">
        <v>270</v>
      </c>
      <c r="S46" s="39"/>
      <c r="T46" s="40"/>
      <c r="U46" s="39"/>
      <c r="W46" s="25"/>
      <c r="X46" s="39"/>
      <c r="Y46" s="40"/>
      <c r="Z46" s="39"/>
      <c r="AF46" s="6" t="s">
        <v>54</v>
      </c>
      <c r="AG46" s="44">
        <v>4</v>
      </c>
      <c r="AH46" s="235">
        <v>270</v>
      </c>
      <c r="AI46" s="39"/>
      <c r="AJ46" s="40"/>
      <c r="AK46" s="39"/>
      <c r="AM46" s="25"/>
      <c r="AN46" s="39"/>
      <c r="AO46" s="40"/>
      <c r="AP46" s="39"/>
      <c r="AV46" s="6" t="s">
        <v>54</v>
      </c>
      <c r="AW46" s="44">
        <v>4</v>
      </c>
      <c r="AX46" s="235">
        <v>270</v>
      </c>
      <c r="AY46" s="39"/>
      <c r="AZ46" s="40"/>
      <c r="BA46" s="39"/>
      <c r="BC46" s="25"/>
      <c r="BD46" s="39"/>
      <c r="BE46" s="40"/>
      <c r="BF46" s="39"/>
    </row>
    <row r="47" spans="1:58" ht="12" customHeight="1" x14ac:dyDescent="0.2">
      <c r="A47" s="6" t="s">
        <v>53</v>
      </c>
      <c r="B47" s="185">
        <v>30</v>
      </c>
      <c r="C47" s="235">
        <v>270</v>
      </c>
      <c r="D47" s="39"/>
      <c r="E47" s="40"/>
      <c r="F47" s="39"/>
      <c r="H47" s="138"/>
      <c r="I47" s="39"/>
      <c r="J47" s="40"/>
      <c r="K47" s="39"/>
      <c r="L47" s="50"/>
      <c r="M47" s="50"/>
      <c r="N47" s="51"/>
      <c r="O47" s="50"/>
      <c r="P47" s="6" t="s">
        <v>53</v>
      </c>
      <c r="Q47" s="211">
        <v>30</v>
      </c>
      <c r="R47" s="235">
        <v>270</v>
      </c>
      <c r="S47" s="39"/>
      <c r="T47" s="40"/>
      <c r="U47" s="39"/>
      <c r="W47" s="25"/>
      <c r="X47" s="39"/>
      <c r="Y47" s="40"/>
      <c r="Z47" s="39"/>
      <c r="AF47" s="6" t="s">
        <v>55</v>
      </c>
      <c r="AG47" s="44">
        <v>30</v>
      </c>
      <c r="AH47" s="235">
        <v>270</v>
      </c>
      <c r="AI47" s="39"/>
      <c r="AJ47" s="40"/>
      <c r="AK47" s="39"/>
      <c r="AM47" s="25"/>
      <c r="AN47" s="39"/>
      <c r="AO47" s="40"/>
      <c r="AP47" s="39"/>
      <c r="AV47" s="6" t="s">
        <v>55</v>
      </c>
      <c r="AW47" s="44">
        <v>30</v>
      </c>
      <c r="AX47" s="235">
        <v>270</v>
      </c>
      <c r="AY47" s="39"/>
      <c r="AZ47" s="40"/>
      <c r="BA47" s="39"/>
      <c r="BC47" s="25"/>
      <c r="BD47" s="39"/>
      <c r="BE47" s="40"/>
      <c r="BF47" s="39"/>
    </row>
    <row r="49" spans="2:58" x14ac:dyDescent="0.2">
      <c r="C49" s="269" t="s">
        <v>147</v>
      </c>
      <c r="D49" s="269"/>
      <c r="E49" s="269"/>
      <c r="F49" s="269"/>
      <c r="H49" s="268" t="s">
        <v>54</v>
      </c>
      <c r="I49" s="269"/>
      <c r="J49" s="269"/>
      <c r="K49" s="269"/>
      <c r="R49" s="269" t="s">
        <v>148</v>
      </c>
      <c r="S49" s="269"/>
      <c r="T49" s="269"/>
      <c r="U49" s="269"/>
      <c r="W49" s="268" t="s">
        <v>54</v>
      </c>
      <c r="X49" s="269"/>
      <c r="Y49" s="269"/>
      <c r="Z49" s="269"/>
      <c r="AH49" s="269" t="s">
        <v>149</v>
      </c>
      <c r="AI49" s="269"/>
      <c r="AJ49" s="269"/>
      <c r="AK49" s="269"/>
      <c r="AM49" s="268" t="s">
        <v>54</v>
      </c>
      <c r="AN49" s="269"/>
      <c r="AO49" s="269"/>
      <c r="AP49" s="269"/>
      <c r="AX49" s="269" t="s">
        <v>149</v>
      </c>
      <c r="AY49" s="269"/>
      <c r="AZ49" s="269"/>
      <c r="BA49" s="269"/>
      <c r="BC49" s="268" t="s">
        <v>54</v>
      </c>
      <c r="BD49" s="269"/>
      <c r="BE49" s="269"/>
      <c r="BF49" s="269"/>
    </row>
    <row r="50" spans="2:58" ht="24" x14ac:dyDescent="0.2">
      <c r="B50" s="45"/>
      <c r="C50" s="27" t="s">
        <v>43</v>
      </c>
      <c r="D50" s="28" t="s">
        <v>44</v>
      </c>
      <c r="E50" s="18" t="s">
        <v>8</v>
      </c>
      <c r="F50" s="29" t="s">
        <v>45</v>
      </c>
      <c r="H50" s="27" t="s">
        <v>43</v>
      </c>
      <c r="I50" s="28" t="s">
        <v>44</v>
      </c>
      <c r="J50" s="18" t="s">
        <v>8</v>
      </c>
      <c r="K50" s="29" t="s">
        <v>45</v>
      </c>
      <c r="R50" s="27" t="s">
        <v>43</v>
      </c>
      <c r="S50" s="28" t="s">
        <v>44</v>
      </c>
      <c r="T50" s="18" t="s">
        <v>8</v>
      </c>
      <c r="U50" s="29" t="s">
        <v>45</v>
      </c>
      <c r="W50" s="27" t="s">
        <v>43</v>
      </c>
      <c r="X50" s="28" t="s">
        <v>44</v>
      </c>
      <c r="Y50" s="18" t="s">
        <v>8</v>
      </c>
      <c r="Z50" s="29" t="s">
        <v>45</v>
      </c>
      <c r="AH50" s="27" t="s">
        <v>43</v>
      </c>
      <c r="AI50" s="28" t="s">
        <v>44</v>
      </c>
      <c r="AJ50" s="18" t="s">
        <v>8</v>
      </c>
      <c r="AK50" s="29" t="s">
        <v>45</v>
      </c>
      <c r="AM50" s="27" t="s">
        <v>43</v>
      </c>
      <c r="AN50" s="28" t="s">
        <v>44</v>
      </c>
      <c r="AO50" s="18" t="s">
        <v>8</v>
      </c>
      <c r="AP50" s="29" t="s">
        <v>45</v>
      </c>
      <c r="AX50" s="27" t="s">
        <v>43</v>
      </c>
      <c r="AY50" s="28" t="s">
        <v>44</v>
      </c>
      <c r="AZ50" s="18" t="s">
        <v>8</v>
      </c>
      <c r="BA50" s="29" t="s">
        <v>45</v>
      </c>
      <c r="BC50" s="27" t="s">
        <v>43</v>
      </c>
      <c r="BD50" s="28" t="s">
        <v>44</v>
      </c>
      <c r="BE50" s="18" t="s">
        <v>8</v>
      </c>
      <c r="BF50" s="29" t="s">
        <v>45</v>
      </c>
    </row>
    <row r="51" spans="2:58" x14ac:dyDescent="0.2">
      <c r="B51" s="39"/>
      <c r="C51" s="239">
        <v>43.6</v>
      </c>
      <c r="D51" s="18">
        <f>ROUND((10^((($E$7-$E$6)/(((LOG10(C51*1000)*1000/$E$8)^(-$E$9)+1)^$E$10)+$E$6)/1000)),0)</f>
        <v>299707</v>
      </c>
      <c r="E51" s="30">
        <f>(D51-$C$27)/$C$26</f>
        <v>289949.58279052546</v>
      </c>
      <c r="F51" s="31">
        <f>ROUND(E51,0)</f>
        <v>289950</v>
      </c>
      <c r="H51" s="186">
        <v>3.91</v>
      </c>
      <c r="I51" s="18">
        <f>ROUND((10^((($E$7-$E$6)/(((LOG10(H51*1000)*1000/$E$8)^(-$E$9)+1)^$E$10)+$E$6)/1000)),0)</f>
        <v>32816</v>
      </c>
      <c r="J51" s="30">
        <f>(I51-$C$27)/$C$26</f>
        <v>31386.218756192888</v>
      </c>
      <c r="K51" s="31">
        <f>ROUND(J51,0)</f>
        <v>31386</v>
      </c>
      <c r="R51" s="243">
        <v>43.6</v>
      </c>
      <c r="S51" s="18">
        <f>ROUND((10^((($T$7-$T$6)/(((LOG10(R51*1000)*1000/$T$8)^(-$T$9)+1)^$T$10)+$T$6)/1000)),0)</f>
        <v>303839</v>
      </c>
      <c r="T51" s="30">
        <f>(S51-$R$27)/$R$26</f>
        <v>294680.79799325007</v>
      </c>
      <c r="U51" s="33">
        <f>ROUND(T51,0)</f>
        <v>294681</v>
      </c>
      <c r="W51" s="46">
        <v>3.91</v>
      </c>
      <c r="X51" s="18">
        <f>ROUND((10^((($T$7-$T$6)/(((LOG10(W51*1000)*1000/$T$8)^(-$T$9)+1)^$T$10)+$T$6)/1000)),0)</f>
        <v>34155</v>
      </c>
      <c r="Y51" s="30">
        <f>(X51-$R$27)/$R$26</f>
        <v>32348.020280775676</v>
      </c>
      <c r="Z51" s="33">
        <f>ROUND(Y51,0)</f>
        <v>32348</v>
      </c>
      <c r="AH51" s="243">
        <v>43.6</v>
      </c>
      <c r="AI51" s="18">
        <f>ROUND((10^((($AJ$7-$AJ$6)/(((LOG10(AH51*1000)*1000/$AJ$8)^(-$AJ$9)+1)^$AJ$10)+$AJ$6)/1000)),0)</f>
        <v>302906</v>
      </c>
      <c r="AJ51" s="52">
        <f>(AI51-$AH$27)/$AH$26</f>
        <v>293201.85623137909</v>
      </c>
      <c r="AK51" s="208">
        <f>ROUND(AJ51,0)</f>
        <v>293202</v>
      </c>
      <c r="AM51" s="46">
        <v>3.91</v>
      </c>
      <c r="AN51" s="18">
        <f>ROUND((10^((($AJ$7-$AJ$6)/(((LOG10(AM51*1000)*1000/$AJ$8)^(-$AJ$9)+1)^$AJ$10)+$AJ$6)/1000)),0)</f>
        <v>33573</v>
      </c>
      <c r="AO51" s="52">
        <f>(AN51-$AH$27)/$AH$26</f>
        <v>32064.714825022129</v>
      </c>
      <c r="AP51" s="33">
        <f>ROUND(AO51,0)</f>
        <v>32065</v>
      </c>
      <c r="AX51" s="243">
        <v>43.6</v>
      </c>
      <c r="AY51" s="18">
        <f>ROUND((10^((($AZ$7-$AZ$6)/(((LOG10(AX51*1000)*1000/$AZ$8)^(-$AZ$9)+1)^$AZ$10)+$AZ$6)/1000)),0)</f>
        <v>301671</v>
      </c>
      <c r="AZ51" s="30">
        <f>(AY51-$AX$27)/$AX$26</f>
        <v>309707.03042589023</v>
      </c>
      <c r="BA51" s="33">
        <f>ROUND(AZ51,0)</f>
        <v>309707</v>
      </c>
      <c r="BC51" s="46">
        <v>3.91</v>
      </c>
      <c r="BD51" s="18">
        <f>ROUND((10^((($AZ$7-$AZ$6)/(((LOG10(BC51*1000)*1000/$AZ$8)^(-$AZ$9)+1)^$AZ$10)+$AZ$6)/1000)),0)</f>
        <v>33558</v>
      </c>
      <c r="BE51" s="30">
        <f>(BD51-$AX$27)/$AX$26</f>
        <v>34611.21048294699</v>
      </c>
      <c r="BF51" s="33">
        <f>ROUND(BE51,0)</f>
        <v>34611</v>
      </c>
    </row>
    <row r="52" spans="2:58" x14ac:dyDescent="0.2">
      <c r="B52" s="39"/>
      <c r="C52" s="239">
        <v>45.27</v>
      </c>
      <c r="D52" s="18">
        <f t="shared" ref="D52:D53" si="54">ROUND((10^((($E$7-$E$6)/(((LOG10(C52*1000)*1000/$E$8)^(-$E$9)+1)^$E$10)+$E$6)/1000)),0)</f>
        <v>310305</v>
      </c>
      <c r="E52" s="30">
        <f t="shared" ref="E52:E53" si="55">(D52-$C$27)/$C$26</f>
        <v>300216.89990513719</v>
      </c>
      <c r="F52" s="31">
        <f t="shared" ref="F52:F53" si="56">ROUND(E52,0)</f>
        <v>300217</v>
      </c>
      <c r="H52" s="186">
        <v>3.87</v>
      </c>
      <c r="I52" s="18">
        <f t="shared" ref="I52:I53" si="57">ROUND((10^((($E$7-$E$6)/(((LOG10(H52*1000)*1000/$E$8)^(-$E$9)+1)^$E$10)+$E$6)/1000)),0)</f>
        <v>32511</v>
      </c>
      <c r="J52" s="30">
        <f t="shared" ref="J52:J53" si="58">(I52-$C$27)/$C$26</f>
        <v>31090.73548388145</v>
      </c>
      <c r="K52" s="33">
        <f t="shared" ref="K52:K53" si="59">ROUND(J52,0)</f>
        <v>31091</v>
      </c>
      <c r="R52" s="236">
        <v>45.27</v>
      </c>
      <c r="S52" s="18">
        <f t="shared" ref="S52:S53" si="60">ROUND((10^((($T$7-$T$6)/(((LOG10(R52*1000)*1000/$T$8)^(-$T$9)+1)^$T$10)+$T$6)/1000)),0)</f>
        <v>314433</v>
      </c>
      <c r="T52" s="30">
        <f t="shared" ref="T52:T53" si="61">(S52-$R$27)/$R$26</f>
        <v>304986.01983468659</v>
      </c>
      <c r="U52" s="33">
        <f t="shared" ref="U52:U53" si="62">ROUND(T52,0)</f>
        <v>304986</v>
      </c>
      <c r="W52" s="46">
        <v>3.87</v>
      </c>
      <c r="X52" s="18">
        <f t="shared" ref="X52:X53" si="63">ROUND((10^((($T$7-$T$6)/(((LOG10(W52*1000)*1000/$T$8)^(-$T$9)+1)^$T$10)+$T$6)/1000)),0)</f>
        <v>33841</v>
      </c>
      <c r="Y52" s="30">
        <f t="shared" ref="Y52:Y53" si="64">(X52-$R$27)/$R$26</f>
        <v>32042.579497482202</v>
      </c>
      <c r="Z52" s="33">
        <f t="shared" ref="Z52:Z53" si="65">ROUND(Y52,0)</f>
        <v>32043</v>
      </c>
      <c r="AH52" s="236">
        <v>45.27</v>
      </c>
      <c r="AI52" s="18">
        <f t="shared" ref="AI52:AI53" si="66">ROUND((10^((($AJ$7-$AJ$6)/(((LOG10(AH52*1000)*1000/$AJ$8)^(-$AJ$9)+1)^$AJ$10)+$AJ$6)/1000)),0)</f>
        <v>313543</v>
      </c>
      <c r="AJ52" s="52">
        <f t="shared" ref="AJ52:AJ53" si="67">(AI52-$AH$27)/$AH$26</f>
        <v>303515.17013327533</v>
      </c>
      <c r="AK52" s="33">
        <f t="shared" ref="AK52:AK53" si="68">ROUND(AJ52,0)</f>
        <v>303515</v>
      </c>
      <c r="AM52" s="46">
        <v>3.87</v>
      </c>
      <c r="AN52" s="18">
        <f t="shared" ref="AN52:AN53" si="69">ROUND((10^((($AJ$7-$AJ$6)/(((LOG10(AM52*1000)*1000/$AJ$8)^(-$AJ$9)+1)^$AJ$10)+$AJ$6)/1000)),0)</f>
        <v>33262</v>
      </c>
      <c r="AO52" s="52">
        <f t="shared" ref="AO52:AO53" si="70">(AN52-$AH$27)/$AH$26</f>
        <v>31763.178618996957</v>
      </c>
      <c r="AP52" s="33">
        <f t="shared" ref="AP52:AP53" si="71">ROUND(AO52,0)</f>
        <v>31763</v>
      </c>
      <c r="AX52" s="236">
        <v>45.27</v>
      </c>
      <c r="AY52" s="18">
        <f t="shared" ref="AY52:AY53" si="72">ROUND((10^((($AZ$7-$AZ$6)/(((LOG10(AX52*1000)*1000/$AZ$8)^(-$AZ$9)+1)^$AZ$10)+$AZ$6)/1000)),0)</f>
        <v>312260</v>
      </c>
      <c r="AZ52" s="30">
        <f t="shared" ref="AZ52:AZ53" si="73">(AY52-$AX$27)/$AX$26</f>
        <v>320571.81369777868</v>
      </c>
      <c r="BA52" s="33">
        <f t="shared" ref="BA52:BA53" si="74">ROUND(AZ52,0)</f>
        <v>320572</v>
      </c>
      <c r="BC52" s="46">
        <v>3.87</v>
      </c>
      <c r="BD52" s="18">
        <f t="shared" ref="BD52:BD53" si="75">ROUND((10^((($AZ$7-$AZ$6)/(((LOG10(BC52*1000)*1000/$AZ$8)^(-$AZ$9)+1)^$AZ$10)+$AZ$6)/1000)),0)</f>
        <v>33248</v>
      </c>
      <c r="BE52" s="30">
        <f t="shared" ref="BE52:BE53" si="76">(BD52-$AX$27)/$AX$26</f>
        <v>34293.136744701129</v>
      </c>
      <c r="BF52" s="33">
        <f t="shared" ref="BF52:BF53" si="77">ROUND(BE52,0)</f>
        <v>34293</v>
      </c>
    </row>
    <row r="53" spans="2:58" x14ac:dyDescent="0.2">
      <c r="B53" s="45"/>
      <c r="C53" s="239">
        <v>44.81</v>
      </c>
      <c r="D53" s="18">
        <f t="shared" si="54"/>
        <v>307389</v>
      </c>
      <c r="E53" s="30">
        <f t="shared" si="55"/>
        <v>297391.88606231706</v>
      </c>
      <c r="F53" s="31">
        <f t="shared" si="56"/>
        <v>297392</v>
      </c>
      <c r="H53" s="186">
        <v>4.09</v>
      </c>
      <c r="I53" s="18">
        <f t="shared" si="57"/>
        <v>34188</v>
      </c>
      <c r="J53" s="30">
        <f t="shared" si="58"/>
        <v>32715.409082787279</v>
      </c>
      <c r="K53" s="208">
        <f t="shared" si="59"/>
        <v>32715</v>
      </c>
      <c r="R53" s="236">
        <v>44.81</v>
      </c>
      <c r="S53" s="18">
        <f t="shared" si="60"/>
        <v>311519</v>
      </c>
      <c r="T53" s="30">
        <f t="shared" si="61"/>
        <v>302151.45154641528</v>
      </c>
      <c r="U53" s="33">
        <f t="shared" si="62"/>
        <v>302151</v>
      </c>
      <c r="W53" s="46">
        <v>4.09</v>
      </c>
      <c r="X53" s="18">
        <f t="shared" si="63"/>
        <v>35567</v>
      </c>
      <c r="Y53" s="30">
        <f t="shared" si="64"/>
        <v>33721.531064248236</v>
      </c>
      <c r="Z53" s="33">
        <f t="shared" si="65"/>
        <v>33722</v>
      </c>
      <c r="AH53" s="236">
        <v>44.81</v>
      </c>
      <c r="AI53" s="18">
        <f t="shared" si="66"/>
        <v>310616</v>
      </c>
      <c r="AJ53" s="52">
        <f t="shared" si="67"/>
        <v>300677.23934537923</v>
      </c>
      <c r="AK53" s="33">
        <f t="shared" si="68"/>
        <v>300677</v>
      </c>
      <c r="AM53" s="46">
        <v>4.09</v>
      </c>
      <c r="AN53" s="18">
        <f t="shared" si="69"/>
        <v>34966</v>
      </c>
      <c r="AO53" s="52">
        <f t="shared" si="70"/>
        <v>33415.325548472487</v>
      </c>
      <c r="AP53" s="33">
        <f t="shared" si="71"/>
        <v>33415</v>
      </c>
      <c r="AX53" s="236">
        <v>44.81</v>
      </c>
      <c r="AY53" s="18">
        <f t="shared" si="72"/>
        <v>309346</v>
      </c>
      <c r="AZ53" s="30">
        <f t="shared" si="73"/>
        <v>317581.92055826762</v>
      </c>
      <c r="BA53" s="33">
        <f t="shared" si="74"/>
        <v>317582</v>
      </c>
      <c r="BC53" s="46">
        <v>4.09</v>
      </c>
      <c r="BD53" s="18">
        <f t="shared" si="75"/>
        <v>34947</v>
      </c>
      <c r="BE53" s="30">
        <f t="shared" si="76"/>
        <v>36036.386039151832</v>
      </c>
      <c r="BF53" s="33">
        <f t="shared" si="77"/>
        <v>36036</v>
      </c>
    </row>
    <row r="54" spans="2:58" x14ac:dyDescent="0.2">
      <c r="B54" s="1" t="s">
        <v>46</v>
      </c>
      <c r="C54" s="34">
        <f>AVERAGE(C51:C53)</f>
        <v>44.56</v>
      </c>
      <c r="D54" s="35">
        <f>AVERAGE(D51:D53)</f>
        <v>305800.33333333331</v>
      </c>
      <c r="E54" s="35">
        <f>AVERAGE(E51:E53)</f>
        <v>295852.78958599322</v>
      </c>
      <c r="F54" s="35">
        <f>AVERAGE(F51:F53)</f>
        <v>295853</v>
      </c>
      <c r="G54" s="1" t="s">
        <v>46</v>
      </c>
      <c r="H54" s="34">
        <f>AVERAGE(H51:H53)</f>
        <v>3.956666666666667</v>
      </c>
      <c r="I54" s="35">
        <f t="shared" ref="I54:K54" si="78">AVERAGE(I51:I53)</f>
        <v>33171.666666666664</v>
      </c>
      <c r="J54" s="35">
        <f t="shared" si="78"/>
        <v>31730.787774287204</v>
      </c>
      <c r="K54" s="35">
        <f t="shared" si="78"/>
        <v>31730.666666666668</v>
      </c>
      <c r="Q54" s="1" t="s">
        <v>46</v>
      </c>
      <c r="R54" s="34">
        <f>AVERAGE(R51:R53)</f>
        <v>44.56</v>
      </c>
      <c r="S54" s="35">
        <f>AVERAGE(S51:S53)</f>
        <v>309930.33333333331</v>
      </c>
      <c r="T54" s="35">
        <f t="shared" ref="T54:U54" si="79">AVERAGE(T51:T53)</f>
        <v>300606.08979145065</v>
      </c>
      <c r="U54" s="35">
        <f t="shared" si="79"/>
        <v>300606</v>
      </c>
      <c r="V54" s="1" t="s">
        <v>46</v>
      </c>
      <c r="W54" s="34">
        <f>AVERAGE(W51:W53)</f>
        <v>3.956666666666667</v>
      </c>
      <c r="X54" s="35">
        <f>AVERAGE(X51:X53)</f>
        <v>34521</v>
      </c>
      <c r="Y54" s="35">
        <f t="shared" ref="Y54:Z54" si="80">AVERAGE(Y51:Y53)</f>
        <v>32704.043614168706</v>
      </c>
      <c r="Z54" s="35">
        <f t="shared" si="80"/>
        <v>32704.333333333332</v>
      </c>
      <c r="AG54" s="1" t="s">
        <v>46</v>
      </c>
      <c r="AH54" s="35">
        <f>AVERAGE(AH51:AH53)</f>
        <v>44.56</v>
      </c>
      <c r="AI54" s="35">
        <f>AVERAGE(AI51:AI53)</f>
        <v>309021.66666666669</v>
      </c>
      <c r="AJ54" s="35">
        <f t="shared" ref="AJ54:AK54" si="81">AVERAGE(AJ51:AJ53)</f>
        <v>299131.42190334457</v>
      </c>
      <c r="AK54" s="35">
        <f t="shared" si="81"/>
        <v>299131.33333333331</v>
      </c>
      <c r="AL54" s="1" t="s">
        <v>46</v>
      </c>
      <c r="AM54" s="35">
        <f>AVERAGE(AM51:AM53)</f>
        <v>3.956666666666667</v>
      </c>
      <c r="AN54" s="35">
        <f>AVERAGE(AN51:AN53)</f>
        <v>33933.666666666664</v>
      </c>
      <c r="AO54" s="35">
        <f t="shared" ref="AO54:AP54" si="82">AVERAGE(AO51:AO53)</f>
        <v>32414.406330830523</v>
      </c>
      <c r="AP54" s="35">
        <f t="shared" si="82"/>
        <v>32414.333333333332</v>
      </c>
      <c r="AW54" s="1" t="s">
        <v>46</v>
      </c>
      <c r="AX54" s="35">
        <f>AVERAGE(AX51:AX53)</f>
        <v>44.56</v>
      </c>
      <c r="AY54" s="35">
        <f>AVERAGE(AY51:AY53)</f>
        <v>307759</v>
      </c>
      <c r="AZ54" s="35">
        <f t="shared" ref="AZ54:BA54" si="83">AVERAGE(AZ51:AZ53)</f>
        <v>315953.5882273122</v>
      </c>
      <c r="BA54" s="35">
        <f t="shared" si="83"/>
        <v>315953.66666666669</v>
      </c>
      <c r="BB54" s="1" t="s">
        <v>46</v>
      </c>
      <c r="BC54" s="35">
        <f>AVERAGE(BC51:BC53)</f>
        <v>3.956666666666667</v>
      </c>
      <c r="BD54" s="35">
        <f>AVERAGE(BD51:BD53)</f>
        <v>33917.666666666664</v>
      </c>
      <c r="BE54" s="35">
        <f t="shared" ref="BE54:BF54" si="84">AVERAGE(BE51:BE53)</f>
        <v>34980.244422266645</v>
      </c>
      <c r="BF54" s="35">
        <f t="shared" si="84"/>
        <v>34980</v>
      </c>
    </row>
    <row r="55" spans="2:58" x14ac:dyDescent="0.2">
      <c r="B55" s="1" t="s">
        <v>47</v>
      </c>
      <c r="C55" s="36">
        <f>STDEV(C51:C53)</f>
        <v>0.86261231152818674</v>
      </c>
      <c r="D55" s="36">
        <f>STDEV(D51:D53)</f>
        <v>5474.6960950662206</v>
      </c>
      <c r="E55" s="36">
        <f t="shared" ref="E55:F55" si="85">STDEV(E51:E53)</f>
        <v>5303.8725150190112</v>
      </c>
      <c r="F55" s="36">
        <f t="shared" si="85"/>
        <v>5303.6980494745358</v>
      </c>
      <c r="G55" s="1" t="s">
        <v>47</v>
      </c>
      <c r="H55" s="36">
        <f>STDEV(H51:H53)</f>
        <v>0.11718930554164615</v>
      </c>
      <c r="I55" s="36">
        <f>STDEV(I51:I53)</f>
        <v>893.28401605163253</v>
      </c>
      <c r="J55" s="36">
        <f t="shared" ref="J55:K55" si="86">STDEV(J51:J53)</f>
        <v>865.41142349651602</v>
      </c>
      <c r="K55" s="36">
        <f t="shared" si="86"/>
        <v>865.12446118077901</v>
      </c>
      <c r="Q55" s="1" t="s">
        <v>47</v>
      </c>
      <c r="R55" s="36">
        <f>STDEV(R51:R53)</f>
        <v>0.86261231152818674</v>
      </c>
      <c r="S55" s="36">
        <f>STDEV(S51:S53)</f>
        <v>5472.7603029306274</v>
      </c>
      <c r="T55" s="36">
        <f t="shared" ref="T55:U55" si="87">STDEV(T51:T53)</f>
        <v>5323.5802347279023</v>
      </c>
      <c r="U55" s="36">
        <f t="shared" si="87"/>
        <v>5323.3941240528111</v>
      </c>
      <c r="V55" s="1" t="s">
        <v>47</v>
      </c>
      <c r="W55" s="36">
        <f>STDEV(W51:W53)</f>
        <v>0.11718930554164615</v>
      </c>
      <c r="X55" s="36">
        <f>STDEV(X51:X53)</f>
        <v>919.36717365805487</v>
      </c>
      <c r="Y55" s="36">
        <f t="shared" ref="Y55:Z55" si="88">STDEV(Y51:Y53)</f>
        <v>894.30646387395825</v>
      </c>
      <c r="Z55" s="36">
        <f t="shared" si="88"/>
        <v>894.42178715264606</v>
      </c>
      <c r="AG55" s="1" t="s">
        <v>47</v>
      </c>
      <c r="AH55" s="36">
        <f>STDEV(AH51:AH53)</f>
        <v>0.86261231152818674</v>
      </c>
      <c r="AI55" s="36">
        <f>STDEV(AI51:AI53)</f>
        <v>5494.803575500523</v>
      </c>
      <c r="AJ55" s="36">
        <f t="shared" ref="AJ55:AK55" si="89">STDEV(AJ51:AJ53)</f>
        <v>5327.5955723793022</v>
      </c>
      <c r="AK55" s="36">
        <f t="shared" si="89"/>
        <v>5327.4108470563197</v>
      </c>
      <c r="AL55" s="1" t="s">
        <v>47</v>
      </c>
      <c r="AM55" s="36">
        <f>STDEV(AM51:AM53)</f>
        <v>0.11718930554164615</v>
      </c>
      <c r="AN55" s="36">
        <f>STDEV(AN51:AN53)</f>
        <v>907.44935579531568</v>
      </c>
      <c r="AO55" s="36">
        <f t="shared" ref="AO55:AP55" si="90">STDEV(AO51:AO53)</f>
        <v>879.83548522991646</v>
      </c>
      <c r="AP55" s="36">
        <f t="shared" si="90"/>
        <v>879.65978271905396</v>
      </c>
      <c r="AW55" s="1" t="s">
        <v>47</v>
      </c>
      <c r="AX55" s="36">
        <f>STDEV(AX51:AX53)</f>
        <v>0.86261231152818674</v>
      </c>
      <c r="AY55" s="36">
        <f>STDEV(AY51:AY53)</f>
        <v>5469.9777878890882</v>
      </c>
      <c r="AZ55" s="36">
        <f t="shared" ref="AZ55:BA55" si="91">STDEV(AZ51:AZ53)</f>
        <v>5612.4396229538934</v>
      </c>
      <c r="BA55" s="36">
        <f t="shared" si="91"/>
        <v>5612.5447288492351</v>
      </c>
      <c r="BB55" s="1" t="s">
        <v>47</v>
      </c>
      <c r="BC55" s="36">
        <f>STDEV(BC51:BC53)</f>
        <v>0.11718930554164615</v>
      </c>
      <c r="BD55" s="36">
        <f>STDEV(BD51:BD53)</f>
        <v>904.80403034764015</v>
      </c>
      <c r="BE55" s="36">
        <f t="shared" ref="BE55:BF55" si="92">STDEV(BE51:BE53)</f>
        <v>928.36903326643687</v>
      </c>
      <c r="BF55" s="36">
        <f t="shared" si="92"/>
        <v>928.24188657913942</v>
      </c>
    </row>
    <row r="56" spans="2:58" x14ac:dyDescent="0.2">
      <c r="B56" s="1" t="s">
        <v>26</v>
      </c>
      <c r="C56" s="47">
        <f>C55/C54</f>
        <v>1.9358445052248353E-2</v>
      </c>
      <c r="D56" s="28">
        <f>D55/D54</f>
        <v>1.7902845413509103E-2</v>
      </c>
      <c r="E56" s="28">
        <f t="shared" ref="E56:F56" si="93">E55/E54</f>
        <v>1.7927404106755519E-2</v>
      </c>
      <c r="F56" s="47">
        <f t="shared" si="93"/>
        <v>1.7926801653099803E-2</v>
      </c>
      <c r="G56" s="1" t="s">
        <v>26</v>
      </c>
      <c r="H56" s="47">
        <f>H55/H54</f>
        <v>2.961819011162076E-2</v>
      </c>
      <c r="I56" s="28">
        <f>I55/I54</f>
        <v>2.6929126746268378E-2</v>
      </c>
      <c r="J56" s="28">
        <f t="shared" ref="J56:K56" si="94">J55/J54</f>
        <v>2.7273556195720909E-2</v>
      </c>
      <c r="K56" s="47">
        <f t="shared" si="94"/>
        <v>2.7264616601629727E-2</v>
      </c>
      <c r="Q56" s="1" t="s">
        <v>26</v>
      </c>
      <c r="R56" s="25">
        <f>R55/R54</f>
        <v>1.9358445052248353E-2</v>
      </c>
      <c r="S56" s="28">
        <f>S55/S54</f>
        <v>1.7658033804147259E-2</v>
      </c>
      <c r="T56" s="28">
        <f t="shared" ref="T56:U56" si="95">T55/T54</f>
        <v>1.7709488980816073E-2</v>
      </c>
      <c r="U56" s="25">
        <f t="shared" si="95"/>
        <v>1.7708875152368252E-2</v>
      </c>
      <c r="V56" s="1" t="s">
        <v>26</v>
      </c>
      <c r="W56" s="25">
        <f>W55/W54</f>
        <v>2.961819011162076E-2</v>
      </c>
      <c r="X56" s="28">
        <f>X55/X54</f>
        <v>2.663211302274137E-2</v>
      </c>
      <c r="Y56" s="28">
        <f t="shared" ref="Y56:Z56" si="96">Y55/Y54</f>
        <v>2.7345440044805613E-2</v>
      </c>
      <c r="Z56" s="25">
        <f t="shared" si="96"/>
        <v>2.7348724037160602E-2</v>
      </c>
      <c r="AG56" s="1" t="s">
        <v>26</v>
      </c>
      <c r="AH56" s="25">
        <f>AH55/AH54</f>
        <v>1.9358445052248353E-2</v>
      </c>
      <c r="AI56" s="28">
        <f>AI55/AI54</f>
        <v>1.7781289042841191E-2</v>
      </c>
      <c r="AJ56" s="28">
        <f t="shared" ref="AJ56:AK56" si="97">AJ55/AJ54</f>
        <v>1.7810217122896425E-2</v>
      </c>
      <c r="AK56" s="25">
        <f t="shared" si="97"/>
        <v>1.7809604857140744E-2</v>
      </c>
      <c r="AL56" s="1" t="s">
        <v>26</v>
      </c>
      <c r="AM56" s="25">
        <f>AM55/AM54</f>
        <v>2.961819011162076E-2</v>
      </c>
      <c r="AN56" s="28">
        <f>AN55/AN54</f>
        <v>2.6741859779235443E-2</v>
      </c>
      <c r="AO56" s="28">
        <f t="shared" ref="AO56:AP56" si="98">AO55/AO54</f>
        <v>2.7143347197232881E-2</v>
      </c>
      <c r="AP56" s="25">
        <f t="shared" si="98"/>
        <v>2.7137987805365547E-2</v>
      </c>
      <c r="AW56" s="1" t="s">
        <v>26</v>
      </c>
      <c r="AX56" s="25">
        <f>AX55/AX54</f>
        <v>1.9358445052248353E-2</v>
      </c>
      <c r="AY56" s="28">
        <f>AY55/AY54</f>
        <v>1.7773575388174149E-2</v>
      </c>
      <c r="AZ56" s="28">
        <f t="shared" ref="AZ56:BA56" si="99">AZ55/AZ54</f>
        <v>1.7763493855040616E-2</v>
      </c>
      <c r="BA56" s="25">
        <f t="shared" si="99"/>
        <v>1.7763822107405732E-2</v>
      </c>
      <c r="BB56" s="1" t="s">
        <v>26</v>
      </c>
      <c r="BC56" s="25">
        <f>BC55/BC54</f>
        <v>2.961819011162076E-2</v>
      </c>
      <c r="BD56" s="28">
        <f>BD55/BD54</f>
        <v>2.6676482177851471E-2</v>
      </c>
      <c r="BE56" s="28">
        <f t="shared" ref="BE56:BF56" si="100">BE55/BE54</f>
        <v>2.6539809786906017E-2</v>
      </c>
      <c r="BF56" s="25">
        <f t="shared" si="100"/>
        <v>2.6536360393914792E-2</v>
      </c>
    </row>
    <row r="57" spans="2:58" x14ac:dyDescent="0.2">
      <c r="B57" s="17" t="s">
        <v>48</v>
      </c>
      <c r="C57" s="47">
        <f>(C54-B44)/B44</f>
        <v>1.272727272727278E-2</v>
      </c>
      <c r="D57" s="29"/>
      <c r="E57" s="38"/>
      <c r="F57" s="29"/>
      <c r="G57" s="17" t="s">
        <v>48</v>
      </c>
      <c r="H57" s="47">
        <f>(H54-B46)/B46</f>
        <v>-1.083333333333325E-2</v>
      </c>
      <c r="I57" s="29"/>
      <c r="J57" s="38"/>
      <c r="K57" s="29"/>
      <c r="Q57" s="17" t="s">
        <v>48</v>
      </c>
      <c r="R57" s="25">
        <f>(R54-Q44)/Q44</f>
        <v>1.272727272727278E-2</v>
      </c>
      <c r="S57" s="29"/>
      <c r="T57" s="38"/>
      <c r="U57" s="29"/>
      <c r="V57" s="17" t="s">
        <v>48</v>
      </c>
      <c r="W57" s="25">
        <f>(W54-Q46)/Q46</f>
        <v>-1.083333333333325E-2</v>
      </c>
      <c r="X57" s="29"/>
      <c r="Y57" s="38"/>
      <c r="Z57" s="29"/>
      <c r="AG57" s="17" t="s">
        <v>48</v>
      </c>
      <c r="AH57" s="25">
        <f>(AH54-AG44)/AG44</f>
        <v>1.272727272727278E-2</v>
      </c>
      <c r="AI57" s="29"/>
      <c r="AJ57" s="38"/>
      <c r="AK57" s="29"/>
      <c r="AL57" s="17" t="s">
        <v>48</v>
      </c>
      <c r="AM57" s="25">
        <f>(AM54-AG46)/AG46</f>
        <v>-1.083333333333325E-2</v>
      </c>
      <c r="AN57" s="29"/>
      <c r="AO57" s="38"/>
      <c r="AP57" s="29"/>
      <c r="AW57" s="17" t="s">
        <v>48</v>
      </c>
      <c r="AX57" s="25">
        <f>(AX54-AW44)/AW44</f>
        <v>1.272727272727278E-2</v>
      </c>
      <c r="AY57" s="29"/>
      <c r="AZ57" s="38"/>
      <c r="BA57" s="29"/>
      <c r="BB57" s="17" t="s">
        <v>48</v>
      </c>
      <c r="BC57" s="25">
        <f>(BC54-AW46)/AW46</f>
        <v>-1.083333333333325E-2</v>
      </c>
      <c r="BD57" s="29"/>
      <c r="BE57" s="38"/>
      <c r="BF57" s="29"/>
    </row>
    <row r="58" spans="2:58" x14ac:dyDescent="0.2">
      <c r="B58" s="39"/>
    </row>
    <row r="59" spans="2:58" x14ac:dyDescent="0.2">
      <c r="B59" s="137"/>
      <c r="C59" s="268" t="s">
        <v>55</v>
      </c>
      <c r="D59" s="269"/>
      <c r="E59" s="269"/>
      <c r="F59" s="269"/>
      <c r="H59" s="268" t="s">
        <v>160</v>
      </c>
      <c r="I59" s="269"/>
      <c r="J59" s="269"/>
      <c r="K59" s="269"/>
      <c r="R59" s="268" t="s">
        <v>55</v>
      </c>
      <c r="S59" s="269"/>
      <c r="T59" s="269"/>
      <c r="U59" s="269"/>
      <c r="W59" s="268" t="s">
        <v>161</v>
      </c>
      <c r="X59" s="269"/>
      <c r="Y59" s="269"/>
      <c r="Z59" s="269"/>
      <c r="AH59" s="268" t="s">
        <v>55</v>
      </c>
      <c r="AI59" s="269"/>
      <c r="AJ59" s="269"/>
      <c r="AK59" s="269"/>
      <c r="AM59" s="268" t="s">
        <v>163</v>
      </c>
      <c r="AN59" s="269"/>
      <c r="AO59" s="269"/>
      <c r="AP59" s="269"/>
      <c r="AX59" s="268" t="s">
        <v>153</v>
      </c>
      <c r="AY59" s="269"/>
      <c r="AZ59" s="269"/>
      <c r="BA59" s="269"/>
      <c r="BC59" s="268" t="s">
        <v>160</v>
      </c>
      <c r="BD59" s="269"/>
      <c r="BE59" s="269"/>
      <c r="BF59" s="269"/>
    </row>
    <row r="60" spans="2:58" ht="24" x14ac:dyDescent="0.2">
      <c r="B60" s="45"/>
      <c r="C60" s="27" t="s">
        <v>43</v>
      </c>
      <c r="D60" s="28" t="s">
        <v>44</v>
      </c>
      <c r="E60" s="18" t="s">
        <v>8</v>
      </c>
      <c r="F60" s="29" t="s">
        <v>45</v>
      </c>
      <c r="H60" s="27" t="s">
        <v>43</v>
      </c>
      <c r="I60" s="179" t="s">
        <v>44</v>
      </c>
      <c r="J60" s="18" t="s">
        <v>8</v>
      </c>
      <c r="K60" s="180" t="s">
        <v>45</v>
      </c>
      <c r="R60" s="27" t="s">
        <v>43</v>
      </c>
      <c r="S60" s="28" t="s">
        <v>44</v>
      </c>
      <c r="T60" s="18" t="s">
        <v>8</v>
      </c>
      <c r="U60" s="29" t="s">
        <v>45</v>
      </c>
      <c r="W60" s="27" t="s">
        <v>43</v>
      </c>
      <c r="X60" s="205" t="s">
        <v>44</v>
      </c>
      <c r="Y60" s="18" t="s">
        <v>8</v>
      </c>
      <c r="Z60" s="206" t="s">
        <v>45</v>
      </c>
      <c r="AH60" s="27" t="s">
        <v>43</v>
      </c>
      <c r="AI60" s="28" t="s">
        <v>44</v>
      </c>
      <c r="AJ60" s="18" t="s">
        <v>8</v>
      </c>
      <c r="AK60" s="29" t="s">
        <v>45</v>
      </c>
      <c r="AM60" s="27" t="s">
        <v>43</v>
      </c>
      <c r="AN60" s="205" t="s">
        <v>44</v>
      </c>
      <c r="AO60" s="18" t="s">
        <v>8</v>
      </c>
      <c r="AP60" s="206" t="s">
        <v>45</v>
      </c>
      <c r="AX60" s="27" t="s">
        <v>43</v>
      </c>
      <c r="AY60" s="28" t="s">
        <v>44</v>
      </c>
      <c r="AZ60" s="18" t="s">
        <v>8</v>
      </c>
      <c r="BA60" s="29" t="s">
        <v>45</v>
      </c>
      <c r="BC60" s="27" t="s">
        <v>43</v>
      </c>
      <c r="BD60" s="205" t="s">
        <v>44</v>
      </c>
      <c r="BE60" s="18" t="s">
        <v>8</v>
      </c>
      <c r="BF60" s="206" t="s">
        <v>45</v>
      </c>
    </row>
    <row r="61" spans="2:58" x14ac:dyDescent="0.2">
      <c r="C61" s="238">
        <v>30.73</v>
      </c>
      <c r="D61" s="18">
        <f>ROUND((10^((($E$7-$E$6)/(((LOG10(C61*1000)*1000/$E$8)^(-$E$9)+1)^$E$10)+$E$6)/1000)),0)</f>
        <v>216976</v>
      </c>
      <c r="E61" s="30">
        <f>(D61-$C$27)/$C$26</f>
        <v>209799.98737545198</v>
      </c>
      <c r="F61" s="31">
        <f>ROUND(E61,0)</f>
        <v>209800</v>
      </c>
      <c r="H61" s="187">
        <v>132.4</v>
      </c>
      <c r="I61" s="18">
        <f>ROUND((10^((($E$7-$E$6)/(((LOG10(H61*1000)*1000/$E$8)^(-$E$9)+1)^$E$10)+$E$6)/1000)),0)</f>
        <v>839540</v>
      </c>
      <c r="J61" s="181">
        <f>(I61-$C$27)/$C$26</f>
        <v>812938.50522232649</v>
      </c>
      <c r="K61" s="182">
        <f>ROUND(J61,0)</f>
        <v>812939</v>
      </c>
      <c r="R61" s="236">
        <v>30.73</v>
      </c>
      <c r="S61" s="18">
        <f>ROUND((10^((($T$7-$T$6)/(((LOG10(R61*1000)*1000/$T$8)^(-$T$9)+1)^$T$10)+$T$6)/1000)),0)</f>
        <v>220913</v>
      </c>
      <c r="T61" s="30">
        <f>(S61-$R$27)/$R$26</f>
        <v>214015.24896333116</v>
      </c>
      <c r="U61" s="33">
        <f>ROUND(T61,0)</f>
        <v>214015</v>
      </c>
      <c r="W61" s="46">
        <v>132.4</v>
      </c>
      <c r="X61" s="18">
        <f>ROUND((10^((($T$7-$T$6)/(((LOG10(W61*1000)*1000/$T$8)^(-$T$9)+1)^$T$10)+$T$6)/1000)),0)</f>
        <v>838279</v>
      </c>
      <c r="Y61" s="207">
        <f>(X61-$R$27)/$R$26</f>
        <v>814552.68405491789</v>
      </c>
      <c r="Z61" s="210">
        <f>ROUND(Y61,0)</f>
        <v>814553</v>
      </c>
      <c r="AH61" s="236">
        <v>30.73</v>
      </c>
      <c r="AI61" s="18">
        <f>ROUND((10^((($AJ$7-$AJ$6)/(((LOG10(AH61*1000)*1000/$AJ$8)^(-$AJ$9)+1)^$AJ$10)+$AJ$6)/1000)),0)</f>
        <v>219738</v>
      </c>
      <c r="AJ61" s="52">
        <f>(AI61-$AH$27)/$AH$26</f>
        <v>212564.67557960638</v>
      </c>
      <c r="AK61" s="33">
        <f>ROUND(AJ61,0)</f>
        <v>212565</v>
      </c>
      <c r="AM61" s="46">
        <v>132.4</v>
      </c>
      <c r="AN61" s="18">
        <f>ROUND((10^((($AJ$7-$AJ$6)/(((LOG10(AM61*1000)*1000/$AJ$8)^(-$AJ$9)+1)^$AJ$10)+$AJ$6)/1000)),0)</f>
        <v>841070</v>
      </c>
      <c r="AO61" s="212">
        <f>(AN61-$AH$27)/$AH$26</f>
        <v>814989.41500735772</v>
      </c>
      <c r="AP61" s="210">
        <f>ROUND(AO61,0)</f>
        <v>814989</v>
      </c>
      <c r="AX61" s="236">
        <v>30.73</v>
      </c>
      <c r="AY61" s="18">
        <f>ROUND((10^((($AZ$7-$AZ$6)/(((LOG10(AX61*1000)*1000/$AZ$8)^(-$AZ$9)+1)^$AZ$10)+$AZ$6)/1000)),0)</f>
        <v>218882</v>
      </c>
      <c r="AZ61" s="30">
        <f>(AY61-$AX$27)/$AX$26</f>
        <v>224761.84747222395</v>
      </c>
      <c r="BA61" s="33">
        <f>ROUND(AZ61,0)</f>
        <v>224762</v>
      </c>
      <c r="BC61" s="46">
        <v>132.4</v>
      </c>
      <c r="BD61" s="18">
        <f>ROUND((10^((($AZ$7-$AZ$6)/(((LOG10(BC61*1000)*1000/$AZ$8)^(-$AZ$9)+1)^$AZ$10)+$AZ$6)/1000)),0)</f>
        <v>837820</v>
      </c>
      <c r="BE61" s="207">
        <f>(BD61-$AX$27)/$AX$26</f>
        <v>859819.66489937366</v>
      </c>
      <c r="BF61" s="210">
        <f>ROUND(BE61,0)</f>
        <v>859820</v>
      </c>
    </row>
    <row r="62" spans="2:58" x14ac:dyDescent="0.2">
      <c r="B62" s="45"/>
      <c r="C62" s="238">
        <v>29.54</v>
      </c>
      <c r="D62" s="18">
        <f t="shared" ref="D62:D63" si="101">ROUND((10^((($E$7-$E$6)/(((LOG10(C62*1000)*1000/$E$8)^(-$E$9)+1)^$E$10)+$E$6)/1000)),0)</f>
        <v>209215</v>
      </c>
      <c r="E62" s="30">
        <f t="shared" ref="E62:E63" si="102">(D62-$C$27)/$C$26</f>
        <v>202281.14909214363</v>
      </c>
      <c r="F62" s="31">
        <f t="shared" ref="F62" si="103">ROUND(E62,0)</f>
        <v>202281</v>
      </c>
      <c r="H62" s="187">
        <v>129.19999999999999</v>
      </c>
      <c r="I62" s="18">
        <f t="shared" ref="I62:I63" si="104">ROUND((10^((($E$7-$E$6)/(((LOG10(H62*1000)*1000/$E$8)^(-$E$9)+1)^$E$10)+$E$6)/1000)),0)</f>
        <v>820651</v>
      </c>
      <c r="J62" s="181">
        <f t="shared" ref="J62:J63" si="105">(I62-$C$27)/$C$26</f>
        <v>794638.88708891429</v>
      </c>
      <c r="K62" s="183">
        <f t="shared" ref="K62:K63" si="106">ROUND(J62,0)</f>
        <v>794639</v>
      </c>
      <c r="R62" s="236">
        <v>29.54</v>
      </c>
      <c r="S62" s="18">
        <f t="shared" ref="S62:S63" si="107">ROUND((10^((($T$7-$T$6)/(((LOG10(R62*1000)*1000/$T$8)^(-$T$9)+1)^$T$10)+$T$6)/1000)),0)</f>
        <v>213111</v>
      </c>
      <c r="T62" s="30">
        <f t="shared" ref="T62:T63" si="108">(S62-$R$27)/$R$26</f>
        <v>206425.92096570163</v>
      </c>
      <c r="U62" s="33">
        <f t="shared" ref="U62:U63" si="109">ROUND(T62,0)</f>
        <v>206426</v>
      </c>
      <c r="W62" s="46">
        <v>129.19999999999999</v>
      </c>
      <c r="X62" s="18">
        <f t="shared" ref="X62:X63" si="110">ROUND((10^((($T$7-$T$6)/(((LOG10(W62*1000)*1000/$T$8)^(-$T$9)+1)^$T$10)+$T$6)/1000)),0)</f>
        <v>819715</v>
      </c>
      <c r="Y62" s="207">
        <f t="shared" ref="Y62:Y63" si="111">(X62-$R$27)/$R$26</f>
        <v>796494.71366937645</v>
      </c>
      <c r="Z62" s="210">
        <f t="shared" ref="Z62:Z63" si="112">ROUND(Y62,0)</f>
        <v>796495</v>
      </c>
      <c r="AH62" s="236">
        <v>29.54</v>
      </c>
      <c r="AI62" s="18">
        <f t="shared" ref="AI62:AI63" si="113">ROUND((10^((($AJ$7-$AJ$6)/(((LOG10(AH62*1000)*1000/$AJ$8)^(-$AJ$9)+1)^$AJ$10)+$AJ$6)/1000)),0)</f>
        <v>211924</v>
      </c>
      <c r="AJ62" s="52">
        <f t="shared" ref="AJ62:AJ63" si="114">(AI62-$AH$27)/$AH$26</f>
        <v>204988.45720699971</v>
      </c>
      <c r="AK62" s="33">
        <f t="shared" ref="AK62:AK63" si="115">ROUND(AJ62,0)</f>
        <v>204988</v>
      </c>
      <c r="AM62" s="46">
        <v>129.19999999999999</v>
      </c>
      <c r="AN62" s="18">
        <f t="shared" ref="AN62:AN63" si="116">ROUND((10^((($AJ$7-$AJ$6)/(((LOG10(AM62*1000)*1000/$AJ$8)^(-$AJ$9)+1)^$AJ$10)+$AJ$6)/1000)),0)</f>
        <v>822344</v>
      </c>
      <c r="AO62" s="212">
        <f t="shared" ref="AO62:AO63" si="117">(AN62-$AH$27)/$AH$26</f>
        <v>796833.25103942421</v>
      </c>
      <c r="AP62" s="210">
        <f t="shared" ref="AP62:AP63" si="118">ROUND(AO62,0)</f>
        <v>796833</v>
      </c>
      <c r="AX62" s="236">
        <v>29.54</v>
      </c>
      <c r="AY62" s="18">
        <f t="shared" ref="AY62:AY63" si="119">ROUND((10^((($AZ$7-$AZ$6)/(((LOG10(AX62*1000)*1000/$AZ$8)^(-$AZ$9)+1)^$AZ$10)+$AZ$6)/1000)),0)</f>
        <v>211104</v>
      </c>
      <c r="AZ62" s="30">
        <f t="shared" ref="AZ62:AZ63" si="120">(AY62-$AX$27)/$AX$26</f>
        <v>216781.27477520361</v>
      </c>
      <c r="BA62" s="33">
        <f t="shared" ref="BA62:BA63" si="121">ROUND(AZ62,0)</f>
        <v>216781</v>
      </c>
      <c r="BC62" s="46">
        <v>129.19999999999999</v>
      </c>
      <c r="BD62" s="18">
        <f t="shared" ref="BD62:BD63" si="122">ROUND((10^((($AZ$7-$AZ$6)/(((LOG10(BC62*1000)*1000/$AZ$8)^(-$AZ$9)+1)^$AZ$10)+$AZ$6)/1000)),0)</f>
        <v>819152</v>
      </c>
      <c r="BE62" s="207">
        <f t="shared" ref="BE62:BE63" si="123">(BD62-$AX$27)/$AX$26</f>
        <v>840665.46959107125</v>
      </c>
      <c r="BF62" s="210">
        <f t="shared" ref="BF62:BF63" si="124">ROUND(BE62,0)</f>
        <v>840665</v>
      </c>
    </row>
    <row r="63" spans="2:58" x14ac:dyDescent="0.2">
      <c r="B63" s="39"/>
      <c r="C63" s="238">
        <v>31.61</v>
      </c>
      <c r="D63" s="18">
        <f t="shared" si="101"/>
        <v>222701</v>
      </c>
      <c r="E63" s="30">
        <f t="shared" si="102"/>
        <v>215346.35371637976</v>
      </c>
      <c r="F63" s="31">
        <f>ROUND(E63,0)</f>
        <v>215346</v>
      </c>
      <c r="H63" s="187">
        <v>133.80000000000001</v>
      </c>
      <c r="I63" s="18">
        <f t="shared" si="104"/>
        <v>847795</v>
      </c>
      <c r="J63" s="181">
        <f t="shared" si="105"/>
        <v>820935.92952701799</v>
      </c>
      <c r="K63" s="208">
        <f t="shared" si="106"/>
        <v>820936</v>
      </c>
      <c r="R63" s="236">
        <v>31.61</v>
      </c>
      <c r="S63" s="18">
        <f t="shared" si="107"/>
        <v>226665</v>
      </c>
      <c r="T63" s="30">
        <f t="shared" si="108"/>
        <v>219610.4571974205</v>
      </c>
      <c r="U63" s="33">
        <f t="shared" si="109"/>
        <v>219610</v>
      </c>
      <c r="W63" s="46">
        <v>133.80000000000001</v>
      </c>
      <c r="X63" s="18">
        <f t="shared" si="110"/>
        <v>846389</v>
      </c>
      <c r="Y63" s="207">
        <f t="shared" si="111"/>
        <v>822441.61638775247</v>
      </c>
      <c r="Z63" s="210">
        <f t="shared" si="112"/>
        <v>822442</v>
      </c>
      <c r="AH63" s="236">
        <v>31.61</v>
      </c>
      <c r="AI63" s="18">
        <f t="shared" si="113"/>
        <v>225502</v>
      </c>
      <c r="AJ63" s="52">
        <f t="shared" si="114"/>
        <v>218153.27587391209</v>
      </c>
      <c r="AK63" s="33">
        <f t="shared" si="115"/>
        <v>218153</v>
      </c>
      <c r="AM63" s="46">
        <v>133.80000000000001</v>
      </c>
      <c r="AN63" s="18">
        <f t="shared" si="116"/>
        <v>849251</v>
      </c>
      <c r="AO63" s="212">
        <f t="shared" si="117"/>
        <v>822921.46549446997</v>
      </c>
      <c r="AP63" s="210">
        <f t="shared" si="118"/>
        <v>822921</v>
      </c>
      <c r="AX63" s="236">
        <v>31.61</v>
      </c>
      <c r="AY63" s="18">
        <f t="shared" si="119"/>
        <v>224619</v>
      </c>
      <c r="AZ63" s="30">
        <f t="shared" si="120"/>
        <v>230648.2637184062</v>
      </c>
      <c r="BA63" s="33">
        <f t="shared" si="121"/>
        <v>230648</v>
      </c>
      <c r="BC63" s="46">
        <v>133.80000000000001</v>
      </c>
      <c r="BD63" s="18">
        <f t="shared" si="122"/>
        <v>845976</v>
      </c>
      <c r="BE63" s="207">
        <f t="shared" si="123"/>
        <v>868188.08234819048</v>
      </c>
      <c r="BF63" s="210">
        <f t="shared" si="124"/>
        <v>868188</v>
      </c>
    </row>
    <row r="64" spans="2:58" x14ac:dyDescent="0.2">
      <c r="B64" s="1" t="s">
        <v>46</v>
      </c>
      <c r="C64" s="34">
        <f>AVERAGE(C61:C63)</f>
        <v>30.626666666666665</v>
      </c>
      <c r="D64" s="35">
        <f>AVERAGE(D61:D63)</f>
        <v>216297.33333333334</v>
      </c>
      <c r="E64" s="35">
        <f t="shared" ref="E64" si="125">AVERAGE(E61:E63)</f>
        <v>209142.49672799176</v>
      </c>
      <c r="F64" s="35">
        <f>AVERAGE(F61:F63)</f>
        <v>209142.33333333334</v>
      </c>
      <c r="G64" s="1" t="s">
        <v>46</v>
      </c>
      <c r="H64" s="34">
        <f>AVERAGE(H61:H63)</f>
        <v>131.80000000000001</v>
      </c>
      <c r="I64" s="35">
        <f t="shared" ref="I64:K64" si="126">AVERAGE(I61:I63)</f>
        <v>835995.33333333337</v>
      </c>
      <c r="J64" s="35">
        <f t="shared" si="126"/>
        <v>809504.44061275292</v>
      </c>
      <c r="K64" s="35">
        <f t="shared" si="126"/>
        <v>809504.66666666663</v>
      </c>
      <c r="Q64" s="1" t="s">
        <v>46</v>
      </c>
      <c r="R64" s="34">
        <f>AVERAGE(R61:R63)</f>
        <v>30.626666666666665</v>
      </c>
      <c r="S64" s="35">
        <f>AVERAGE(S61:S63)</f>
        <v>220229.66666666666</v>
      </c>
      <c r="T64" s="35">
        <f t="shared" ref="T64:U64" si="127">AVERAGE(T61:T63)</f>
        <v>213350.54237548445</v>
      </c>
      <c r="U64" s="35">
        <f t="shared" si="127"/>
        <v>213350.33333333334</v>
      </c>
      <c r="V64" s="1" t="s">
        <v>46</v>
      </c>
      <c r="W64" s="34">
        <f>AVERAGE(W61:W63)</f>
        <v>131.80000000000001</v>
      </c>
      <c r="X64" s="35">
        <f>AVERAGE(X61:X63)</f>
        <v>834794.33333333337</v>
      </c>
      <c r="Y64" s="35">
        <f t="shared" ref="Y64:Z64" si="128">AVERAGE(Y61:Y63)</f>
        <v>811163.00470401568</v>
      </c>
      <c r="Z64" s="35">
        <f t="shared" si="128"/>
        <v>811163.33333333337</v>
      </c>
      <c r="AG64" s="1" t="s">
        <v>46</v>
      </c>
      <c r="AH64" s="35">
        <f>AVERAGE(AH61:AH63)</f>
        <v>30.626666666666665</v>
      </c>
      <c r="AI64" s="35">
        <f>AVERAGE(AI61:AI63)</f>
        <v>219054.66666666666</v>
      </c>
      <c r="AJ64" s="35">
        <f t="shared" ref="AJ64:AK64" si="129">AVERAGE(AJ61:AJ63)</f>
        <v>211902.13622017275</v>
      </c>
      <c r="AK64" s="35">
        <f t="shared" si="129"/>
        <v>211902</v>
      </c>
      <c r="AL64" s="1" t="s">
        <v>46</v>
      </c>
      <c r="AM64" s="35">
        <f>AVERAGE(AM61:AM63)</f>
        <v>131.80000000000001</v>
      </c>
      <c r="AN64" s="35">
        <f>AVERAGE(AN61:AN63)</f>
        <v>837555</v>
      </c>
      <c r="AO64" s="35">
        <f t="shared" ref="AO64:AP64" si="130">AVERAGE(AO61:AO63)</f>
        <v>811581.37718041742</v>
      </c>
      <c r="AP64" s="35">
        <f t="shared" si="130"/>
        <v>811581</v>
      </c>
      <c r="AW64" s="1" t="s">
        <v>46</v>
      </c>
      <c r="AX64" s="35">
        <f>AVERAGE(AX61:AX63)</f>
        <v>30.626666666666665</v>
      </c>
      <c r="AY64" s="35">
        <f>AVERAGE(AY61:AY63)</f>
        <v>218201.66666666666</v>
      </c>
      <c r="AZ64" s="35">
        <f t="shared" ref="AZ64:BA64" si="131">AVERAGE(AZ61:AZ63)</f>
        <v>224063.79532194461</v>
      </c>
      <c r="BA64" s="35">
        <f t="shared" si="131"/>
        <v>224063.66666666666</v>
      </c>
      <c r="BB64" s="1" t="s">
        <v>46</v>
      </c>
      <c r="BC64" s="35">
        <f>AVERAGE(BC61:BC63)</f>
        <v>131.80000000000001</v>
      </c>
      <c r="BD64" s="35">
        <f>AVERAGE(BD61:BD63)</f>
        <v>834316</v>
      </c>
      <c r="BE64" s="35">
        <f t="shared" ref="BE64:BF64" si="132">AVERAGE(BE61:BE63)</f>
        <v>856224.4056128785</v>
      </c>
      <c r="BF64" s="35">
        <f t="shared" si="132"/>
        <v>856224.33333333337</v>
      </c>
    </row>
    <row r="65" spans="1:59" x14ac:dyDescent="0.2">
      <c r="B65" s="1" t="s">
        <v>47</v>
      </c>
      <c r="C65" s="36">
        <f>STDEV(C61:C63)</f>
        <v>1.0388615563843595</v>
      </c>
      <c r="D65" s="36">
        <f>STDEV(D61:D63)</f>
        <v>6768.5663425376379</v>
      </c>
      <c r="E65" s="36">
        <f t="shared" ref="E65:F65" si="133">STDEV(E61:E63)</f>
        <v>6557.3709237707044</v>
      </c>
      <c r="F65" s="36">
        <f t="shared" si="133"/>
        <v>6557.2822368213901</v>
      </c>
      <c r="G65" s="1" t="s">
        <v>47</v>
      </c>
      <c r="H65" s="36">
        <f>STDEV(H61:H63)</f>
        <v>2.3579652245103309</v>
      </c>
      <c r="I65" s="36">
        <f>STDEV(I61:I63)</f>
        <v>13914.836698047638</v>
      </c>
      <c r="J65" s="36">
        <f t="shared" ref="J65:K65" si="134">STDEV(J61:J63)</f>
        <v>13480.66059415862</v>
      </c>
      <c r="K65" s="36">
        <f t="shared" si="134"/>
        <v>13480.691240931725</v>
      </c>
      <c r="Q65" s="1" t="s">
        <v>47</v>
      </c>
      <c r="R65" s="36">
        <f>STDEV(R61:R63)</f>
        <v>1.0388615563843595</v>
      </c>
      <c r="S65" s="36">
        <f>STDEV(S61:S63)</f>
        <v>6802.7889378793261</v>
      </c>
      <c r="T65" s="36">
        <f t="shared" ref="T65:U65" si="135">STDEV(T61:T63)</f>
        <v>6617.3540820574226</v>
      </c>
      <c r="U65" s="36">
        <f t="shared" si="135"/>
        <v>6617.0839750855002</v>
      </c>
      <c r="V65" s="1" t="s">
        <v>47</v>
      </c>
      <c r="W65" s="36">
        <f>STDEV(W61:W63)</f>
        <v>2.3579652245103309</v>
      </c>
      <c r="X65" s="36">
        <f>STDEV(X61:X63)</f>
        <v>13674.163423527354</v>
      </c>
      <c r="Y65" s="36">
        <f t="shared" ref="Y65:Z65" si="136">STDEV(Y61:Y63)</f>
        <v>13301.424162309359</v>
      </c>
      <c r="Z65" s="36">
        <f t="shared" si="136"/>
        <v>13301.469179505448</v>
      </c>
      <c r="AG65" s="1" t="s">
        <v>47</v>
      </c>
      <c r="AH65" s="36">
        <f>STDEV(AH61:AH63)</f>
        <v>1.0388615563843595</v>
      </c>
      <c r="AI65" s="36">
        <f>STDEV(AI61:AI63)</f>
        <v>6814.7435265997592</v>
      </c>
      <c r="AJ65" s="36">
        <f t="shared" ref="AJ65:AK65" si="137">STDEV(AJ61:AJ63)</f>
        <v>6607.3694792459009</v>
      </c>
      <c r="AK65" s="36">
        <f t="shared" si="137"/>
        <v>6607.4944570540501</v>
      </c>
      <c r="AL65" s="1" t="s">
        <v>47</v>
      </c>
      <c r="AM65" s="36">
        <f>STDEV(AM61:AM63)</f>
        <v>2.3579652245103309</v>
      </c>
      <c r="AN65" s="36">
        <f>STDEV(AN61:AN63)</f>
        <v>13793.588401862657</v>
      </c>
      <c r="AO65" s="36">
        <f t="shared" ref="AO65:AP65" si="138">STDEV(AO61:AO63)</f>
        <v>13373.846669358341</v>
      </c>
      <c r="AP65" s="36">
        <f t="shared" si="138"/>
        <v>13373.734856052741</v>
      </c>
      <c r="AW65" s="1" t="s">
        <v>47</v>
      </c>
      <c r="AX65" s="36">
        <f>STDEV(AX61:AX63)</f>
        <v>1.0388615563843595</v>
      </c>
      <c r="AY65" s="36">
        <f>STDEV(AY61:AY63)</f>
        <v>6783.1369095230066</v>
      </c>
      <c r="AZ65" s="36">
        <f t="shared" ref="AZ65:BA65" si="139">STDEV(AZ61:AZ63)</f>
        <v>6959.7990769208263</v>
      </c>
      <c r="BA65" s="36">
        <f t="shared" si="139"/>
        <v>6959.8257401556639</v>
      </c>
      <c r="BB65" s="1" t="s">
        <v>47</v>
      </c>
      <c r="BC65" s="36">
        <f>STDEV(BC61:BC63)</f>
        <v>2.3579652245103309</v>
      </c>
      <c r="BD65" s="36">
        <f>STDEV(BD61:BD63)</f>
        <v>13751.009272049816</v>
      </c>
      <c r="BE65" s="36">
        <f t="shared" ref="BE65:BF65" si="140">STDEV(BE61:BE63)</f>
        <v>14109.144915530249</v>
      </c>
      <c r="BF65" s="36">
        <f t="shared" si="140"/>
        <v>14109.411622506919</v>
      </c>
    </row>
    <row r="66" spans="1:59" x14ac:dyDescent="0.2">
      <c r="B66" s="1" t="s">
        <v>26</v>
      </c>
      <c r="C66" s="47">
        <f>C65/C64</f>
        <v>3.3920164009067028E-2</v>
      </c>
      <c r="D66" s="28">
        <f>D65/D64</f>
        <v>3.1292879289023308E-2</v>
      </c>
      <c r="E66" s="28">
        <f t="shared" ref="E66:F66" si="141">E65/E64</f>
        <v>3.1353603530415643E-2</v>
      </c>
      <c r="F66" s="47">
        <f t="shared" si="141"/>
        <v>3.135320397506669E-2</v>
      </c>
      <c r="G66" s="1" t="s">
        <v>26</v>
      </c>
      <c r="H66" s="184">
        <f>H65/H64</f>
        <v>1.7890479700381871E-2</v>
      </c>
      <c r="I66" s="179">
        <f>I65/I64</f>
        <v>1.6644634417473988E-2</v>
      </c>
      <c r="J66" s="179">
        <f t="shared" ref="J66:K66" si="142">J65/J64</f>
        <v>1.6652979178167892E-2</v>
      </c>
      <c r="K66" s="184">
        <f t="shared" si="142"/>
        <v>1.6653012386502682E-2</v>
      </c>
      <c r="Q66" s="1" t="s">
        <v>26</v>
      </c>
      <c r="R66" s="25">
        <f>R65/R64</f>
        <v>3.3920164009067028E-2</v>
      </c>
      <c r="S66" s="28">
        <f>S65/S64</f>
        <v>3.0889521111503261E-2</v>
      </c>
      <c r="T66" s="28">
        <f t="shared" ref="T66:U66" si="143">T65/T64</f>
        <v>3.1016345252177831E-2</v>
      </c>
      <c r="U66" s="25">
        <f t="shared" si="143"/>
        <v>3.1015109616665704E-2</v>
      </c>
      <c r="V66" s="1" t="s">
        <v>26</v>
      </c>
      <c r="W66" s="204">
        <f>W65/W64</f>
        <v>1.7890479700381871E-2</v>
      </c>
      <c r="X66" s="205">
        <f>X65/X64</f>
        <v>1.6380278204484722E-2</v>
      </c>
      <c r="Y66" s="205">
        <f t="shared" ref="Y66:Z66" si="144">Y65/Y64</f>
        <v>1.6397966974791831E-2</v>
      </c>
      <c r="Z66" s="204">
        <f t="shared" si="144"/>
        <v>1.6398015828508167E-2</v>
      </c>
      <c r="AG66" s="1" t="s">
        <v>26</v>
      </c>
      <c r="AH66" s="25">
        <f>AH65/AH64</f>
        <v>3.3920164009067028E-2</v>
      </c>
      <c r="AI66" s="28">
        <f>AI65/AI64</f>
        <v>3.1109784741402875E-2</v>
      </c>
      <c r="AJ66" s="28">
        <f t="shared" ref="AJ66:AK66" si="145">AJ65/AJ64</f>
        <v>3.1181231096135076E-2</v>
      </c>
      <c r="AK66" s="25">
        <f t="shared" si="145"/>
        <v>3.1181840931440243E-2</v>
      </c>
      <c r="AL66" s="1" t="s">
        <v>26</v>
      </c>
      <c r="AM66" s="204">
        <f>AM65/AM64</f>
        <v>1.7890479700381871E-2</v>
      </c>
      <c r="AN66" s="205">
        <f>AN65/AN64</f>
        <v>1.6468874762687415E-2</v>
      </c>
      <c r="AO66" s="205">
        <f t="shared" ref="AO66:AP66" si="146">AO65/AO64</f>
        <v>1.6478750061788675E-2</v>
      </c>
      <c r="AP66" s="204">
        <f t="shared" si="146"/>
        <v>1.6478619948043068E-2</v>
      </c>
      <c r="AW66" s="1" t="s">
        <v>26</v>
      </c>
      <c r="AX66" s="25">
        <f>AX65/AX64</f>
        <v>3.3920164009067028E-2</v>
      </c>
      <c r="AY66" s="28">
        <f>AY65/AY64</f>
        <v>3.1086549489492167E-2</v>
      </c>
      <c r="AZ66" s="28">
        <f t="shared" ref="AZ66:BA66" si="147">AZ65/AZ64</f>
        <v>3.1061685208539309E-2</v>
      </c>
      <c r="BA66" s="25">
        <f t="shared" si="147"/>
        <v>3.1061822042346584E-2</v>
      </c>
      <c r="BB66" s="1" t="s">
        <v>26</v>
      </c>
      <c r="BC66" s="204">
        <f>BC65/BC64</f>
        <v>1.7890479700381871E-2</v>
      </c>
      <c r="BD66" s="205">
        <f>BD65/BD64</f>
        <v>1.648177581641706E-2</v>
      </c>
      <c r="BE66" s="205">
        <f t="shared" ref="BE66:BF66" si="148">BE65/BE64</f>
        <v>1.6478326035837577E-2</v>
      </c>
      <c r="BF66" s="204">
        <f t="shared" si="148"/>
        <v>1.6478638918819465E-2</v>
      </c>
    </row>
    <row r="67" spans="1:59" x14ac:dyDescent="0.2">
      <c r="B67" s="17" t="s">
        <v>48</v>
      </c>
      <c r="C67" s="47">
        <f>(C64-B47)/B47</f>
        <v>2.0888888888888839E-2</v>
      </c>
      <c r="D67" s="29"/>
      <c r="E67" s="38"/>
      <c r="F67" s="29"/>
      <c r="G67" s="17" t="s">
        <v>48</v>
      </c>
      <c r="H67" s="184">
        <f>(H64-B45)/B45</f>
        <v>1.3846153846153933E-2</v>
      </c>
      <c r="I67" s="180"/>
      <c r="J67" s="38"/>
      <c r="K67" s="180"/>
      <c r="Q67" s="17" t="s">
        <v>48</v>
      </c>
      <c r="R67" s="25">
        <f>(R64-Q47)/Q47</f>
        <v>2.0888888888888839E-2</v>
      </c>
      <c r="S67" s="29"/>
      <c r="T67" s="38"/>
      <c r="U67" s="29"/>
      <c r="V67" s="17" t="s">
        <v>48</v>
      </c>
      <c r="W67" s="204">
        <f>(W64-Q45)/Q45</f>
        <v>1.3846153846153933E-2</v>
      </c>
      <c r="X67" s="206"/>
      <c r="Y67" s="38"/>
      <c r="Z67" s="206"/>
      <c r="AG67" s="17" t="s">
        <v>48</v>
      </c>
      <c r="AH67" s="25">
        <f>(AH64-AG47)/AG47</f>
        <v>2.0888888888888839E-2</v>
      </c>
      <c r="AI67" s="29"/>
      <c r="AJ67" s="38"/>
      <c r="AK67" s="29"/>
      <c r="AL67" s="17" t="s">
        <v>48</v>
      </c>
      <c r="AM67" s="204">
        <f>(AM64-AG45)/AG45</f>
        <v>1.3846153846153933E-2</v>
      </c>
      <c r="AN67" s="206"/>
      <c r="AO67" s="38"/>
      <c r="AP67" s="206"/>
      <c r="AW67" s="17" t="s">
        <v>48</v>
      </c>
      <c r="AX67" s="25">
        <f>(AX64-AW47)/AW47</f>
        <v>2.0888888888888839E-2</v>
      </c>
      <c r="AY67" s="29"/>
      <c r="AZ67" s="38"/>
      <c r="BA67" s="29"/>
      <c r="BB67" s="17" t="s">
        <v>48</v>
      </c>
      <c r="BC67" s="204">
        <f>(BC64-AW45)/AW45</f>
        <v>1.3846153846153933E-2</v>
      </c>
      <c r="BD67" s="206"/>
      <c r="BE67" s="38"/>
      <c r="BF67" s="206"/>
    </row>
    <row r="69" spans="1:59" ht="12" customHeight="1" x14ac:dyDescent="0.2">
      <c r="C69" s="268" t="s">
        <v>151</v>
      </c>
      <c r="D69" s="269"/>
      <c r="E69" s="269"/>
      <c r="F69" s="269"/>
      <c r="G69" s="53"/>
      <c r="H69" s="278" t="s">
        <v>158</v>
      </c>
      <c r="I69" s="279"/>
      <c r="J69" s="279"/>
      <c r="K69" s="279"/>
      <c r="L69" s="38"/>
      <c r="M69" s="50"/>
      <c r="N69" s="51"/>
      <c r="O69" s="50"/>
      <c r="P69" s="1"/>
      <c r="R69" s="268" t="s">
        <v>151</v>
      </c>
      <c r="S69" s="269"/>
      <c r="T69" s="269"/>
      <c r="U69" s="269"/>
      <c r="V69" s="53"/>
      <c r="W69" s="268" t="s">
        <v>152</v>
      </c>
      <c r="X69" s="269"/>
      <c r="Y69" s="269"/>
      <c r="Z69" s="269"/>
      <c r="AA69" s="53"/>
      <c r="AH69" s="268" t="s">
        <v>151</v>
      </c>
      <c r="AI69" s="269"/>
      <c r="AJ69" s="269"/>
      <c r="AK69" s="269"/>
      <c r="AL69" s="53"/>
      <c r="AM69" s="268" t="s">
        <v>152</v>
      </c>
      <c r="AN69" s="269"/>
      <c r="AO69" s="269"/>
      <c r="AP69" s="269"/>
      <c r="AQ69" s="53"/>
      <c r="AX69" s="268" t="s">
        <v>151</v>
      </c>
      <c r="AY69" s="269"/>
      <c r="AZ69" s="269"/>
      <c r="BA69" s="269"/>
      <c r="BB69" s="53"/>
      <c r="BC69" s="268" t="s">
        <v>152</v>
      </c>
      <c r="BD69" s="269"/>
      <c r="BE69" s="269"/>
      <c r="BF69" s="269"/>
      <c r="BG69" s="53"/>
    </row>
    <row r="70" spans="1:59" ht="12" customHeight="1" x14ac:dyDescent="0.2">
      <c r="B70" s="54"/>
      <c r="C70" s="27" t="s">
        <v>43</v>
      </c>
      <c r="D70" s="28" t="s">
        <v>44</v>
      </c>
      <c r="E70" s="18" t="s">
        <v>8</v>
      </c>
      <c r="F70" s="29" t="s">
        <v>45</v>
      </c>
      <c r="G70" s="55" t="s">
        <v>56</v>
      </c>
      <c r="H70" s="27" t="s">
        <v>43</v>
      </c>
      <c r="I70" s="28" t="s">
        <v>44</v>
      </c>
      <c r="J70" s="18" t="s">
        <v>8</v>
      </c>
      <c r="K70" s="29" t="s">
        <v>45</v>
      </c>
      <c r="L70" s="55" t="s">
        <v>56</v>
      </c>
      <c r="M70" s="50"/>
      <c r="N70" s="51"/>
      <c r="O70" s="50"/>
      <c r="P70" s="1"/>
      <c r="Q70" s="54"/>
      <c r="R70" s="27" t="s">
        <v>43</v>
      </c>
      <c r="S70" s="28" t="s">
        <v>44</v>
      </c>
      <c r="T70" s="18" t="s">
        <v>8</v>
      </c>
      <c r="U70" s="29" t="s">
        <v>45</v>
      </c>
      <c r="V70" s="55" t="s">
        <v>56</v>
      </c>
      <c r="W70" s="27" t="s">
        <v>43</v>
      </c>
      <c r="X70" s="28" t="s">
        <v>44</v>
      </c>
      <c r="Y70" s="18" t="s">
        <v>8</v>
      </c>
      <c r="Z70" s="29" t="s">
        <v>45</v>
      </c>
      <c r="AA70" s="55" t="s">
        <v>56</v>
      </c>
      <c r="AG70" s="54"/>
      <c r="AH70" s="27" t="s">
        <v>43</v>
      </c>
      <c r="AI70" s="28" t="s">
        <v>44</v>
      </c>
      <c r="AJ70" s="18" t="s">
        <v>8</v>
      </c>
      <c r="AK70" s="29" t="s">
        <v>45</v>
      </c>
      <c r="AL70" s="55" t="s">
        <v>56</v>
      </c>
      <c r="AM70" s="27" t="s">
        <v>43</v>
      </c>
      <c r="AN70" s="28" t="s">
        <v>44</v>
      </c>
      <c r="AO70" s="18" t="s">
        <v>8</v>
      </c>
      <c r="AP70" s="29" t="s">
        <v>45</v>
      </c>
      <c r="AQ70" s="55" t="s">
        <v>56</v>
      </c>
      <c r="AW70" s="54"/>
      <c r="AX70" s="27" t="s">
        <v>43</v>
      </c>
      <c r="AY70" s="28" t="s">
        <v>44</v>
      </c>
      <c r="AZ70" s="18" t="s">
        <v>8</v>
      </c>
      <c r="BA70" s="29" t="s">
        <v>45</v>
      </c>
      <c r="BB70" s="55" t="s">
        <v>56</v>
      </c>
      <c r="BC70" s="27" t="s">
        <v>43</v>
      </c>
      <c r="BD70" s="28" t="s">
        <v>44</v>
      </c>
      <c r="BE70" s="18" t="s">
        <v>8</v>
      </c>
      <c r="BF70" s="29" t="s">
        <v>45</v>
      </c>
      <c r="BG70" s="55" t="s">
        <v>56</v>
      </c>
    </row>
    <row r="71" spans="1:59" ht="12" customHeight="1" x14ac:dyDescent="0.2">
      <c r="B71" s="54" t="s">
        <v>57</v>
      </c>
      <c r="C71" s="188">
        <v>8.15</v>
      </c>
      <c r="D71" s="18">
        <f>ROUND((10^((($E$7-$E$6)/(((LOG10(C71*1000)*1000/$E$8)^(-$E$9)+1)^$E$10)+$E$6)/1000)),0)</f>
        <v>64119</v>
      </c>
      <c r="E71" s="30">
        <f>(D71-$C$27)/$C$26</f>
        <v>61712.490471487559</v>
      </c>
      <c r="F71" s="31">
        <f>ROUND(E71,0)</f>
        <v>61712</v>
      </c>
      <c r="G71" s="56">
        <f>(C71*($C$44+$C$46)-$H$54*$C$46)/($C$54*$C$44)</f>
        <v>1.0298473967684019</v>
      </c>
      <c r="H71" s="189">
        <v>40.869999999999997</v>
      </c>
      <c r="I71" s="18">
        <f>ROUND((10^((($E$7-$E$6)/(((LOG10(H71*1000)*1000/$E$8)^(-$E$9)+1)^$E$10)+$E$6)/1000)),0)</f>
        <v>282322</v>
      </c>
      <c r="J71" s="30">
        <f>(I71-$C$27)/$C$26</f>
        <v>273107.03626877361</v>
      </c>
      <c r="K71" s="31">
        <f>ROUND(J71,0)</f>
        <v>273107</v>
      </c>
      <c r="L71" s="56">
        <f>(H71*($C$45+$C$47)-$C$64*$C$47)/($H$64*$C$45)</f>
        <v>1.0095599393019727</v>
      </c>
      <c r="M71" s="50"/>
      <c r="N71" s="51"/>
      <c r="O71" s="50"/>
      <c r="P71" s="1"/>
      <c r="Q71" s="54" t="s">
        <v>57</v>
      </c>
      <c r="R71" s="32">
        <v>7.79</v>
      </c>
      <c r="S71" s="18">
        <f>ROUND((10^((($T$7-$T$6)/(((LOG10(R71*1000)*1000/$T$8)^(-$T$9)+1)^$T$10)+$T$6)/1000)),0)</f>
        <v>63594</v>
      </c>
      <c r="T71" s="30">
        <f>(S71-$R$27)/$R$26</f>
        <v>60984.552826560866</v>
      </c>
      <c r="U71" s="33">
        <f>ROUND(T71,0)</f>
        <v>60985</v>
      </c>
      <c r="V71" s="56">
        <f>(R71*($R$44+$R$46)-$W$54*$R$46)/($R$54*$R$44)</f>
        <v>0.949057450628366</v>
      </c>
      <c r="W71" s="209">
        <v>41.03</v>
      </c>
      <c r="X71" s="18">
        <f>ROUND((10^((($T$7-$T$6)/(((LOG10(W71*1000)*1000/$T$8)^(-$T$9)+1)^$T$10)+$T$6)/1000)),0)</f>
        <v>287467</v>
      </c>
      <c r="Y71" s="30">
        <f>(X71-$R$27)/$R$26</f>
        <v>278755.07664267451</v>
      </c>
      <c r="Z71" s="33">
        <f>ROUND(Y71,0)</f>
        <v>278755</v>
      </c>
      <c r="AA71" s="56">
        <f>(W71*($R$45+$R$47)-$R$64*$R$47)/($W$64*$R$45)</f>
        <v>1.0216995447647954</v>
      </c>
      <c r="AG71" s="54" t="s">
        <v>57</v>
      </c>
      <c r="AH71" s="32">
        <v>8.06</v>
      </c>
      <c r="AI71" s="18">
        <f>ROUND((10^((($AJ$7-$AJ$6)/(((LOG10(AH71*1000)*1000/$AJ$8)^(-$AJ$9)+1)^$AJ$10)+$AJ$6)/1000)),0)</f>
        <v>64689</v>
      </c>
      <c r="AJ71" s="52">
        <f>(AI71-$AH$27)/$AH$26</f>
        <v>62233.848544247776</v>
      </c>
      <c r="AK71" s="33">
        <f>ROUND(AJ71,0)</f>
        <v>62234</v>
      </c>
      <c r="AL71" s="56">
        <f>(AH71*($AH$44+$AH$46)-$AM$54*$AH$46)/($AH$54*$AH$44)</f>
        <v>1.0096499102333929</v>
      </c>
      <c r="AM71" s="209">
        <v>41.85</v>
      </c>
      <c r="AN71" s="18">
        <f>ROUND((10^((($AJ$7-$AJ$6)/(((LOG10(AM71*1000)*1000/$AJ$8)^(-$AJ$9)+1)^$AJ$10)+$AJ$6)/1000)),0)</f>
        <v>291725</v>
      </c>
      <c r="AO71" s="52">
        <f>(AN71-$AH$27)/$AH$26</f>
        <v>282361.09636138735</v>
      </c>
      <c r="AP71" s="33">
        <f>ROUND(AO71,0)</f>
        <v>282361</v>
      </c>
      <c r="AQ71" s="56">
        <f>(AM71*($AH$45+$AH$47)-$AH$64*$AH$47)/($AM$64*$AH$45)</f>
        <v>1.0839150227617604</v>
      </c>
      <c r="AW71" s="54" t="s">
        <v>57</v>
      </c>
      <c r="AX71" s="32">
        <v>7.97</v>
      </c>
      <c r="AY71" s="18">
        <f>ROUND((10^((($AZ$7-$AZ$6)/(((LOG10(AX71*1000)*1000/$AZ$8)^(-$AZ$9)+1)^$AZ$10)+$AZ$6)/1000)),0)</f>
        <v>63898</v>
      </c>
      <c r="AZ71" s="30">
        <f>(AY71-$AX$27)/$AX$26</f>
        <v>65741.395058364433</v>
      </c>
      <c r="BA71" s="33">
        <f>ROUND(AZ71,0)</f>
        <v>65741</v>
      </c>
      <c r="BB71" s="56">
        <f>(AX71*($AX$44+$AX$46)-$BC$54*$AX$46)/($AX$54*$AX$44)</f>
        <v>0.98945242369838393</v>
      </c>
      <c r="BC71" s="209">
        <v>41.05</v>
      </c>
      <c r="BD71" s="18">
        <f>ROUND((10^((($AZ$7-$AZ$6)/(((LOG10(BC71*1000)*1000/$AZ$8)^(-$AZ$9)+1)^$AZ$10)+$AZ$6)/1000)),0)</f>
        <v>285440</v>
      </c>
      <c r="BE71" s="30">
        <f>(BD71-$AX$27)/$AX$26</f>
        <v>293053.30511792714</v>
      </c>
      <c r="BF71" s="33">
        <f>ROUND(BE71,0)</f>
        <v>293053</v>
      </c>
      <c r="BG71" s="56">
        <f>(BC71*($AX$45+$AX$47)-$AX$64*$AX$47)/($BC$64*$AX$45)</f>
        <v>1.0232169954476482</v>
      </c>
    </row>
    <row r="72" spans="1:59" ht="12" customHeight="1" x14ac:dyDescent="0.2">
      <c r="B72" s="1" t="s">
        <v>58</v>
      </c>
      <c r="C72" s="188">
        <v>7.98</v>
      </c>
      <c r="D72" s="18">
        <f t="shared" ref="D72:D73" si="149">ROUND((10^((($E$7-$E$6)/(((LOG10(C72*1000)*1000/$E$8)^(-$E$9)+1)^$E$10)+$E$6)/1000)),0)</f>
        <v>62895</v>
      </c>
      <c r="E72" s="30">
        <f t="shared" ref="E72:E73" si="150">(D72-$C$27)/$C$26</f>
        <v>60526.682191785272</v>
      </c>
      <c r="F72" s="33">
        <f t="shared" ref="F72:F73" si="151">ROUND(E72,0)</f>
        <v>60527</v>
      </c>
      <c r="G72" s="56">
        <f>(C72*($C$44+$C$46)-$H$54*$C$46)/($C$54*$C$44)</f>
        <v>0.99169658886894052</v>
      </c>
      <c r="H72" s="189">
        <v>41.29</v>
      </c>
      <c r="I72" s="18">
        <f t="shared" ref="I72:I73" si="152">ROUND((10^((($E$7-$E$6)/(((LOG10(H72*1000)*1000/$E$8)^(-$E$9)+1)^$E$10)+$E$6)/1000)),0)</f>
        <v>285002</v>
      </c>
      <c r="J72" s="30">
        <f t="shared" ref="J72:J73" si="153">(I72-$C$27)/$C$26</f>
        <v>275703.41387465765</v>
      </c>
      <c r="K72" s="33">
        <f t="shared" ref="K72:K73" si="154">ROUND(J72,0)</f>
        <v>275703</v>
      </c>
      <c r="L72" s="190">
        <f t="shared" ref="L72:L73" si="155">(H72*($C$45+$C$47)-$C$64*$C$47)/($H$64*$C$45)</f>
        <v>1.0414264036418819</v>
      </c>
      <c r="M72" s="50"/>
      <c r="N72" s="51"/>
      <c r="O72" s="50"/>
      <c r="P72" s="1"/>
      <c r="Q72" s="1" t="s">
        <v>58</v>
      </c>
      <c r="R72" s="32">
        <v>8.15</v>
      </c>
      <c r="S72" s="18">
        <f t="shared" ref="S72:S73" si="156">ROUND((10^((($T$7-$T$6)/(((LOG10(R72*1000)*1000/$T$8)^(-$T$9)+1)^$T$10)+$T$6)/1000)),0)</f>
        <v>66245</v>
      </c>
      <c r="T72" s="30">
        <f t="shared" ref="T72:T73" si="157">(S72-$R$27)/$R$26</f>
        <v>63563.290140290155</v>
      </c>
      <c r="U72" s="33">
        <f t="shared" ref="U72:U73" si="158">ROUND(T72,0)</f>
        <v>63563</v>
      </c>
      <c r="V72" s="56">
        <f>(R72*($R$44+$R$46)-$W$54*$R$46)/($R$54*$R$44)</f>
        <v>1.0298473967684019</v>
      </c>
      <c r="W72" s="209">
        <v>42.43</v>
      </c>
      <c r="X72" s="18">
        <f t="shared" ref="X72:X73" si="159">ROUND((10^((($T$7-$T$6)/(((LOG10(W72*1000)*1000/$T$8)^(-$T$9)+1)^$T$10)+$T$6)/1000)),0)</f>
        <v>296396</v>
      </c>
      <c r="Y72" s="30">
        <f t="shared" ref="Y72:Y73" si="160">(X72-$R$27)/$R$26</f>
        <v>287440.68413957709</v>
      </c>
      <c r="Z72" s="33">
        <f t="shared" ref="Z72:Z73" si="161">ROUND(Y72,0)</f>
        <v>287441</v>
      </c>
      <c r="AA72" s="213">
        <f t="shared" ref="AA72:AA73" si="162">(W72*($R$45+$R$47)-$R$64*$R$47)/($W$64*$R$45)</f>
        <v>1.1279210925644918</v>
      </c>
      <c r="AG72" s="1" t="s">
        <v>58</v>
      </c>
      <c r="AH72" s="32">
        <v>7.88</v>
      </c>
      <c r="AI72" s="18">
        <f t="shared" ref="AI72:AI73" si="163">ROUND((10^((($AJ$7-$AJ$6)/(((LOG10(AH72*1000)*1000/$AJ$8)^(-$AJ$9)+1)^$AJ$10)+$AJ$6)/1000)),0)</f>
        <v>63374</v>
      </c>
      <c r="AJ72" s="52">
        <f t="shared" ref="AJ72:AJ73" si="164">(AI72-$AH$27)/$AH$26</f>
        <v>60958.864264752287</v>
      </c>
      <c r="AK72" s="33">
        <f t="shared" ref="AK72:AK73" si="165">ROUND(AJ72,0)</f>
        <v>60959</v>
      </c>
      <c r="AL72" s="56">
        <f>(AH72*($AH$44+$AH$46)-$AM$54*$AH$46)/($AH$54*$AH$44)</f>
        <v>0.96925493716337496</v>
      </c>
      <c r="AM72" s="209">
        <v>42.09</v>
      </c>
      <c r="AN72" s="18">
        <f t="shared" ref="AN72:AN73" si="166">ROUND((10^((($AJ$7-$AJ$6)/(((LOG10(AM72*1000)*1000/$AJ$8)^(-$AJ$9)+1)^$AJ$10)+$AJ$6)/1000)),0)</f>
        <v>293261</v>
      </c>
      <c r="AO72" s="52">
        <f t="shared" ref="AO72:AO73" si="167">(AN72-$AH$27)/$AH$26</f>
        <v>283850.35556542163</v>
      </c>
      <c r="AP72" s="33">
        <f t="shared" ref="AP72:AP73" si="168">ROUND(AO72,0)</f>
        <v>283850</v>
      </c>
      <c r="AQ72" s="213">
        <f t="shared" ref="AQ72:AQ73" si="169">(AM72*($AH$45+$AH$47)-$AH$64*$AH$47)/($AM$64*$AH$45)</f>
        <v>1.1021244309559945</v>
      </c>
      <c r="AW72" s="1" t="s">
        <v>58</v>
      </c>
      <c r="AX72" s="32">
        <v>8.2100000000000009</v>
      </c>
      <c r="AY72" s="18">
        <f t="shared" ref="AY72:AY73" si="170">ROUND((10^((($AZ$7-$AZ$6)/(((LOG10(AX72*1000)*1000/$AZ$8)^(-$AZ$9)+1)^$AZ$10)+$AZ$6)/1000)),0)</f>
        <v>65642</v>
      </c>
      <c r="AZ72" s="30">
        <f t="shared" ref="AZ72:AZ73" si="171">(AY72-$AX$27)/$AX$26</f>
        <v>67530.81634707663</v>
      </c>
      <c r="BA72" s="33">
        <f t="shared" ref="BA72:BA73" si="172">ROUND(AZ72,0)</f>
        <v>67531</v>
      </c>
      <c r="BB72" s="56">
        <f>(AX72*($AX$44+$AX$46)-$BC$54*$AX$46)/($AX$54*$AX$44)</f>
        <v>1.0433123877917416</v>
      </c>
      <c r="BC72" s="209">
        <v>40.78</v>
      </c>
      <c r="BD72" s="18">
        <f t="shared" ref="BD72:BD73" si="173">ROUND((10^((($AZ$7-$AZ$6)/(((LOG10(BC72*1000)*1000/$AZ$8)^(-$AZ$9)+1)^$AZ$10)+$AZ$6)/1000)),0)</f>
        <v>283717</v>
      </c>
      <c r="BE72" s="30">
        <f t="shared" ref="BE72:BE73" si="174">(BD72-$AX$27)/$AX$26</f>
        <v>291285.43075987033</v>
      </c>
      <c r="BF72" s="33">
        <f t="shared" ref="BF72:BF73" si="175">ROUND(BE72,0)</f>
        <v>291285</v>
      </c>
      <c r="BG72" s="213">
        <f>(BC72*($AX$45+$AX$47)-$AX$64*$AX$47)/($BC$64*$AX$45)</f>
        <v>1.0027314112291352</v>
      </c>
    </row>
    <row r="73" spans="1:59" ht="12" customHeight="1" x14ac:dyDescent="0.2">
      <c r="B73" s="54" t="s">
        <v>59</v>
      </c>
      <c r="C73" s="188">
        <v>8.09</v>
      </c>
      <c r="D73" s="18">
        <f t="shared" si="149"/>
        <v>63687</v>
      </c>
      <c r="E73" s="30">
        <f t="shared" si="150"/>
        <v>61293.96990218087</v>
      </c>
      <c r="F73" s="33">
        <f t="shared" si="151"/>
        <v>61294</v>
      </c>
      <c r="G73" s="56">
        <f>(C73*($C$44+$C$46)-$H$54*$C$46)/($C$54*$C$44)</f>
        <v>1.0163824057450626</v>
      </c>
      <c r="H73" s="189">
        <v>40.32</v>
      </c>
      <c r="I73" s="18">
        <f t="shared" si="152"/>
        <v>278810</v>
      </c>
      <c r="J73" s="30">
        <f t="shared" si="153"/>
        <v>269704.61904792849</v>
      </c>
      <c r="K73" s="33">
        <f t="shared" si="154"/>
        <v>269705</v>
      </c>
      <c r="L73" s="190">
        <f t="shared" si="155"/>
        <v>0.9678300455235207</v>
      </c>
      <c r="M73" s="50"/>
      <c r="N73" s="51"/>
      <c r="O73" s="50"/>
      <c r="P73" s="1"/>
      <c r="Q73" s="54" t="s">
        <v>59</v>
      </c>
      <c r="R73" s="32">
        <v>8.1</v>
      </c>
      <c r="S73" s="18">
        <f t="shared" si="156"/>
        <v>65878</v>
      </c>
      <c r="T73" s="30">
        <f t="shared" si="157"/>
        <v>63206.29406554906</v>
      </c>
      <c r="U73" s="33">
        <f t="shared" si="158"/>
        <v>63206</v>
      </c>
      <c r="V73" s="56">
        <f t="shared" ref="V73" si="176">(R73*($R$44+$R$46)-$W$54*$R$46)/($R$54*$R$44)</f>
        <v>1.018626570915619</v>
      </c>
      <c r="W73" s="209">
        <v>40.96</v>
      </c>
      <c r="X73" s="18">
        <f t="shared" si="159"/>
        <v>287020</v>
      </c>
      <c r="Y73" s="30">
        <f t="shared" si="160"/>
        <v>278320.26126008795</v>
      </c>
      <c r="Z73" s="33">
        <f t="shared" si="161"/>
        <v>278320</v>
      </c>
      <c r="AA73" s="213">
        <f t="shared" si="162"/>
        <v>1.0163884673748105</v>
      </c>
      <c r="AG73" s="54" t="s">
        <v>59</v>
      </c>
      <c r="AH73" s="32">
        <v>8.14</v>
      </c>
      <c r="AI73" s="18">
        <f t="shared" si="163"/>
        <v>65273</v>
      </c>
      <c r="AJ73" s="52">
        <f t="shared" si="164"/>
        <v>62800.077304114981</v>
      </c>
      <c r="AK73" s="33">
        <f t="shared" si="165"/>
        <v>62800</v>
      </c>
      <c r="AL73" s="56">
        <f>(AH73*($AH$44+$AH$46)-$AM$54*$AH$46)/($AH$54*$AH$44)</f>
        <v>1.0276032315978454</v>
      </c>
      <c r="AM73" s="209">
        <v>40.98</v>
      </c>
      <c r="AN73" s="18">
        <f t="shared" si="166"/>
        <v>286153</v>
      </c>
      <c r="AO73" s="52">
        <f t="shared" si="167"/>
        <v>276958.65346758591</v>
      </c>
      <c r="AP73" s="33">
        <f t="shared" si="168"/>
        <v>276959</v>
      </c>
      <c r="AQ73" s="213">
        <f t="shared" si="169"/>
        <v>1.0179059180576628</v>
      </c>
      <c r="AW73" s="54" t="s">
        <v>59</v>
      </c>
      <c r="AX73" s="32">
        <v>8.1199999999999992</v>
      </c>
      <c r="AY73" s="18">
        <f t="shared" si="170"/>
        <v>64989</v>
      </c>
      <c r="AZ73" s="30">
        <f t="shared" si="171"/>
        <v>66860.809408126486</v>
      </c>
      <c r="BA73" s="33">
        <f t="shared" si="172"/>
        <v>66861</v>
      </c>
      <c r="BB73" s="56">
        <f>(AX73*($AX$44+$AX$46)-$BC$54*$AX$46)/($AX$54*$AX$44)</f>
        <v>1.023114901256732</v>
      </c>
      <c r="BC73" s="209">
        <v>42.12</v>
      </c>
      <c r="BD73" s="18">
        <f t="shared" si="173"/>
        <v>292260</v>
      </c>
      <c r="BE73" s="30">
        <f t="shared" si="174"/>
        <v>300050.92735933606</v>
      </c>
      <c r="BF73" s="33">
        <f t="shared" si="175"/>
        <v>300051</v>
      </c>
      <c r="BG73" s="213">
        <f>(BC73*($AX$45+$AX$47)-$AX$64*$AX$47)/($BC$64*$AX$45)</f>
        <v>1.1044006069802732</v>
      </c>
    </row>
    <row r="74" spans="1:59" ht="12" customHeight="1" x14ac:dyDescent="0.2">
      <c r="B74" s="1" t="s">
        <v>46</v>
      </c>
      <c r="C74" s="34">
        <f>AVERAGE(C71:C73)</f>
        <v>8.0733333333333341</v>
      </c>
      <c r="D74" s="12"/>
      <c r="E74" s="57"/>
      <c r="F74" s="58"/>
      <c r="G74" s="135"/>
      <c r="H74" s="34">
        <f>AVERAGE(H71:H73)</f>
        <v>40.826666666666661</v>
      </c>
      <c r="I74" s="12"/>
      <c r="J74" s="57"/>
      <c r="K74" s="58"/>
      <c r="L74" s="135"/>
      <c r="M74" s="50"/>
      <c r="N74" s="51"/>
      <c r="O74" s="50"/>
      <c r="P74" s="1"/>
      <c r="Q74" s="1" t="s">
        <v>46</v>
      </c>
      <c r="R74" s="34">
        <f>AVERAGE(R71:R73)</f>
        <v>8.0133333333333336</v>
      </c>
      <c r="S74" s="12"/>
      <c r="T74" s="57"/>
      <c r="U74" s="58"/>
      <c r="V74" s="135"/>
      <c r="W74" s="34">
        <f>AVERAGE(W71:W73)</f>
        <v>41.473333333333336</v>
      </c>
      <c r="X74" s="12"/>
      <c r="Y74" s="57"/>
      <c r="Z74" s="58"/>
      <c r="AA74" s="135"/>
      <c r="AG74" s="1" t="s">
        <v>46</v>
      </c>
      <c r="AH74" s="35">
        <f>AVERAGE(AH71:AH73)</f>
        <v>8.0266666666666673</v>
      </c>
      <c r="AI74" s="12"/>
      <c r="AJ74" s="136"/>
      <c r="AK74" s="58"/>
      <c r="AL74" s="135"/>
      <c r="AM74" s="35">
        <f>AVERAGE(AM71:AM73)</f>
        <v>41.639999999999993</v>
      </c>
      <c r="AN74" s="12"/>
      <c r="AO74" s="136"/>
      <c r="AP74" s="58"/>
      <c r="AQ74" s="135"/>
      <c r="AW74" s="1" t="s">
        <v>46</v>
      </c>
      <c r="AX74" s="35">
        <f>AVERAGE(AX71:AX73)</f>
        <v>8.1</v>
      </c>
      <c r="AY74" s="12"/>
      <c r="AZ74" s="57"/>
      <c r="BA74" s="58"/>
      <c r="BB74" s="135"/>
      <c r="BC74" s="35">
        <f>AVERAGE(BC71:BC73)</f>
        <v>41.316666666666663</v>
      </c>
      <c r="BD74" s="12"/>
      <c r="BE74" s="57"/>
      <c r="BF74" s="58"/>
      <c r="BG74" s="135"/>
    </row>
    <row r="75" spans="1:59" ht="12" customHeight="1" x14ac:dyDescent="0.2">
      <c r="B75" s="1" t="s">
        <v>47</v>
      </c>
      <c r="C75" s="36">
        <f>STDEV(C71:C73)</f>
        <v>8.6216781042516996E-2</v>
      </c>
      <c r="D75" s="12"/>
      <c r="E75" s="57"/>
      <c r="F75" s="58"/>
      <c r="G75" s="135"/>
      <c r="H75" s="36">
        <f>STDEV(H71:H73)</f>
        <v>0.48644972333565234</v>
      </c>
      <c r="I75" s="12"/>
      <c r="J75" s="57"/>
      <c r="K75" s="58"/>
      <c r="L75" s="135"/>
      <c r="M75" s="50"/>
      <c r="N75" s="51"/>
      <c r="O75" s="50"/>
      <c r="P75" s="1"/>
      <c r="Q75" s="1" t="s">
        <v>47</v>
      </c>
      <c r="R75" s="36">
        <f>STDEV(R71:R73)</f>
        <v>0.19502136635080103</v>
      </c>
      <c r="S75" s="12"/>
      <c r="T75" s="57"/>
      <c r="U75" s="58"/>
      <c r="V75" s="135"/>
      <c r="W75" s="36">
        <f>STDEV(W71:W73)</f>
        <v>0.82923659671611938</v>
      </c>
      <c r="X75" s="12"/>
      <c r="Y75" s="57"/>
      <c r="Z75" s="58"/>
      <c r="AA75" s="135"/>
      <c r="AG75" s="1" t="s">
        <v>47</v>
      </c>
      <c r="AH75" s="36">
        <f>STDEV(AH71:AH73)</f>
        <v>0.13316656236958824</v>
      </c>
      <c r="AI75" s="12"/>
      <c r="AJ75" s="136"/>
      <c r="AK75" s="58"/>
      <c r="AL75" s="135"/>
      <c r="AM75" s="36">
        <f>STDEV(AM71:AM73)</f>
        <v>0.58403767001795692</v>
      </c>
      <c r="AN75" s="12"/>
      <c r="AO75" s="136"/>
      <c r="AP75" s="58"/>
      <c r="AQ75" s="135"/>
      <c r="AW75" s="1" t="s">
        <v>47</v>
      </c>
      <c r="AX75" s="36">
        <f>STDEV(AX71:AX73)</f>
        <v>0.12124355652982186</v>
      </c>
      <c r="AY75" s="12"/>
      <c r="AZ75" s="57"/>
      <c r="BA75" s="58"/>
      <c r="BB75" s="135"/>
      <c r="BC75" s="36">
        <f>STDEV(BC71:BC73)</f>
        <v>0.70868422681285315</v>
      </c>
      <c r="BD75" s="12"/>
      <c r="BE75" s="57"/>
      <c r="BF75" s="58"/>
      <c r="BG75" s="135"/>
    </row>
    <row r="76" spans="1:59" ht="12" customHeight="1" x14ac:dyDescent="0.2">
      <c r="B76" s="1" t="s">
        <v>26</v>
      </c>
      <c r="C76" s="47">
        <f>C75/C74</f>
        <v>1.0679204918561147E-2</v>
      </c>
      <c r="D76" s="12"/>
      <c r="E76" s="57"/>
      <c r="F76" s="58"/>
      <c r="G76" s="135"/>
      <c r="H76" s="47">
        <f>H75/H74</f>
        <v>1.1914999755118854E-2</v>
      </c>
      <c r="I76" s="12"/>
      <c r="J76" s="57"/>
      <c r="K76" s="58"/>
      <c r="L76" s="135"/>
      <c r="M76" s="50"/>
      <c r="N76" s="51"/>
      <c r="O76" s="50"/>
      <c r="P76" s="1"/>
      <c r="Q76" s="1" t="s">
        <v>26</v>
      </c>
      <c r="R76" s="25">
        <f>R75/R74</f>
        <v>2.433710894560745E-2</v>
      </c>
      <c r="S76" s="12"/>
      <c r="T76" s="57"/>
      <c r="U76" s="58"/>
      <c r="V76" s="135"/>
      <c r="W76" s="25">
        <f>W75/W74</f>
        <v>1.999445258116346E-2</v>
      </c>
      <c r="X76" s="12"/>
      <c r="Y76" s="57"/>
      <c r="Z76" s="58"/>
      <c r="AA76" s="135"/>
      <c r="AG76" s="1" t="s">
        <v>26</v>
      </c>
      <c r="AH76" s="25">
        <f>AH75/AH74</f>
        <v>1.6590518567639729E-2</v>
      </c>
      <c r="AI76" s="12"/>
      <c r="AJ76" s="136"/>
      <c r="AK76" s="58"/>
      <c r="AL76" s="135"/>
      <c r="AM76" s="25">
        <f>AM75/AM74</f>
        <v>1.4025880644043157E-2</v>
      </c>
      <c r="AN76" s="12"/>
      <c r="AO76" s="136"/>
      <c r="AP76" s="58"/>
      <c r="AQ76" s="135"/>
      <c r="AW76" s="1" t="s">
        <v>26</v>
      </c>
      <c r="AX76" s="25">
        <f>AX75/AX74</f>
        <v>1.4968340312323686E-2</v>
      </c>
      <c r="AY76" s="12"/>
      <c r="AZ76" s="57"/>
      <c r="BA76" s="58"/>
      <c r="BB76" s="135"/>
      <c r="BC76" s="25">
        <f>BC75/BC74</f>
        <v>1.7152502464207822E-2</v>
      </c>
      <c r="BD76" s="12"/>
      <c r="BE76" s="57"/>
      <c r="BF76" s="58"/>
      <c r="BG76" s="135"/>
    </row>
    <row r="77" spans="1:59" s="73" customFormat="1" ht="12" customHeight="1" x14ac:dyDescent="0.2">
      <c r="B77" s="131"/>
      <c r="C77" s="99"/>
      <c r="D77" s="9"/>
      <c r="E77" s="100"/>
      <c r="F77" s="102"/>
      <c r="G77" s="132"/>
      <c r="H77" s="99"/>
      <c r="I77" s="9"/>
      <c r="J77" s="100"/>
      <c r="K77" s="102"/>
      <c r="L77" s="132"/>
      <c r="M77" s="128"/>
      <c r="N77" s="129"/>
      <c r="O77" s="128"/>
      <c r="Q77" s="131"/>
      <c r="R77" s="99"/>
      <c r="S77" s="9"/>
      <c r="T77" s="100"/>
      <c r="U77" s="102"/>
      <c r="V77" s="132"/>
      <c r="W77" s="99"/>
      <c r="X77" s="9"/>
      <c r="Y77" s="100"/>
      <c r="Z77" s="102"/>
      <c r="AA77" s="132"/>
      <c r="AG77" s="131"/>
      <c r="AH77" s="99"/>
      <c r="AI77" s="9"/>
      <c r="AJ77" s="133"/>
      <c r="AK77" s="102"/>
      <c r="AL77" s="132"/>
      <c r="AM77" s="99"/>
      <c r="AN77" s="9"/>
      <c r="AO77" s="133"/>
      <c r="AP77" s="102"/>
      <c r="AQ77" s="132"/>
      <c r="AW77" s="131"/>
      <c r="AX77" s="99"/>
      <c r="AY77" s="9"/>
      <c r="AZ77" s="100"/>
      <c r="BA77" s="102"/>
      <c r="BB77" s="132"/>
      <c r="BC77" s="99"/>
      <c r="BD77" s="9"/>
      <c r="BE77" s="100"/>
      <c r="BF77" s="102"/>
      <c r="BG77" s="132"/>
    </row>
    <row r="78" spans="1:59" ht="12" customHeight="1" x14ac:dyDescent="0.2">
      <c r="A78" s="1" t="s">
        <v>60</v>
      </c>
      <c r="B78" s="122" t="s">
        <v>144</v>
      </c>
      <c r="C78" s="85"/>
      <c r="D78" s="51"/>
      <c r="E78" s="50"/>
      <c r="F78" s="51"/>
      <c r="I78" s="51"/>
      <c r="J78" s="50"/>
      <c r="K78" s="51"/>
      <c r="L78" s="50"/>
      <c r="M78" s="50"/>
      <c r="N78" s="51"/>
      <c r="O78" s="50"/>
      <c r="P78" s="1" t="s">
        <v>61</v>
      </c>
      <c r="Q78" s="122" t="s">
        <v>144</v>
      </c>
      <c r="R78" s="85"/>
      <c r="S78" s="72"/>
      <c r="T78" s="50"/>
      <c r="U78" s="51"/>
      <c r="V78" s="50"/>
      <c r="W78" s="50"/>
      <c r="AF78" s="1" t="s">
        <v>62</v>
      </c>
      <c r="AH78" s="122" t="s">
        <v>144</v>
      </c>
      <c r="AI78" s="85"/>
      <c r="AJ78" s="72"/>
      <c r="AV78" s="1" t="s">
        <v>63</v>
      </c>
      <c r="AX78" s="122" t="s">
        <v>144</v>
      </c>
      <c r="AY78" s="85"/>
      <c r="AZ78" s="72"/>
    </row>
    <row r="79" spans="1:59" ht="40.5" customHeight="1" x14ac:dyDescent="0.2">
      <c r="A79" s="59"/>
      <c r="B79" s="60" t="s">
        <v>19</v>
      </c>
      <c r="C79" s="61" t="s">
        <v>44</v>
      </c>
      <c r="D79" s="37" t="s">
        <v>8</v>
      </c>
      <c r="E79" s="125" t="s">
        <v>137</v>
      </c>
      <c r="F79" s="126" t="s">
        <v>138</v>
      </c>
      <c r="I79" s="51"/>
      <c r="J79" s="50"/>
      <c r="K79" s="51"/>
      <c r="L79" s="50"/>
      <c r="M79" s="50"/>
      <c r="N79" s="51"/>
      <c r="O79" s="50"/>
      <c r="P79" s="1"/>
      <c r="Q79" s="60" t="s">
        <v>19</v>
      </c>
      <c r="R79" s="61" t="s">
        <v>44</v>
      </c>
      <c r="S79" s="37" t="s">
        <v>8</v>
      </c>
      <c r="T79" s="125" t="s">
        <v>137</v>
      </c>
      <c r="U79" s="126" t="s">
        <v>138</v>
      </c>
      <c r="V79" s="50"/>
      <c r="W79" s="50"/>
      <c r="AG79" s="60" t="s">
        <v>19</v>
      </c>
      <c r="AH79" s="61" t="s">
        <v>44</v>
      </c>
      <c r="AI79" s="37" t="s">
        <v>8</v>
      </c>
      <c r="AJ79" s="125" t="s">
        <v>137</v>
      </c>
      <c r="AK79" s="126" t="s">
        <v>138</v>
      </c>
      <c r="AW79" s="60" t="s">
        <v>19</v>
      </c>
      <c r="AX79" s="61" t="s">
        <v>44</v>
      </c>
      <c r="AY79" s="37" t="s">
        <v>8</v>
      </c>
      <c r="AZ79" s="125" t="s">
        <v>137</v>
      </c>
      <c r="BA79" s="126" t="s">
        <v>138</v>
      </c>
    </row>
    <row r="80" spans="1:59" ht="12" customHeight="1" x14ac:dyDescent="0.2">
      <c r="A80" s="54"/>
      <c r="B80" s="141">
        <f>10^((((($E$7-$E$6)/(LOG10(C80)*1000-$E$6))^(1/$E$10)-1)^(-1/$E$9))*$E$8/1000)/1000</f>
        <v>0.43084021369272951</v>
      </c>
      <c r="C80" s="62">
        <f>D80*$C$26+$C$27</f>
        <v>4498.1982673196726</v>
      </c>
      <c r="D80" s="191">
        <v>3952</v>
      </c>
      <c r="E80" s="9">
        <v>0.2</v>
      </c>
      <c r="F80" s="109" t="str">
        <f>IF(COUNTIF(B80:B104,"&lt;=E80")&lt;=3,"T","F")</f>
        <v>T</v>
      </c>
      <c r="I80" s="51"/>
      <c r="J80" s="50"/>
      <c r="K80" s="51"/>
      <c r="L80" s="50"/>
      <c r="M80" s="50"/>
      <c r="N80" s="51"/>
      <c r="O80" s="50"/>
      <c r="P80" s="1"/>
      <c r="Q80" s="141">
        <f>10^((((($T$7-$T$6)/(LOG10(R80)*1000-$T$6))^(1/$T$10)-1)^(-1/$T$9))*$T$8/1000)/1000</f>
        <v>0.44228106818291091</v>
      </c>
      <c r="R80" s="62">
        <f>S80*$R$26+$R$27</f>
        <v>4903.6267163639532</v>
      </c>
      <c r="S80" s="63">
        <v>3894</v>
      </c>
      <c r="T80" s="9">
        <v>0.2</v>
      </c>
      <c r="U80" s="109" t="str">
        <f>IF(COUNTIF(Q80:Q104,"&lt;=T80")&lt;=3,"T","F")</f>
        <v>T</v>
      </c>
      <c r="V80" s="84"/>
      <c r="W80" s="50"/>
      <c r="AG80" s="141">
        <f>10^((((($AJ$7-$AJ$6)/(LOG10(AH80)*1000-$AJ$6))^(1/$AJ$10)-1)^(-1/$AJ$9))*$AJ$8/1000)/1000</f>
        <v>0.43257854045220329</v>
      </c>
      <c r="AH80" s="62">
        <f>AI80*$AH$26+$AH$27</f>
        <v>4744.0131755910343</v>
      </c>
      <c r="AI80" s="63">
        <v>4113</v>
      </c>
      <c r="AJ80" s="9">
        <v>0.2</v>
      </c>
      <c r="AK80" s="139" t="str">
        <f>IF(COUNTIF(AG80:AG104,"&lt;=AJ80")&lt;=3,"T","F")</f>
        <v>T</v>
      </c>
      <c r="AW80" s="141">
        <f>10^((((($AZ$7-$AZ$6)/(LOG10(AX80)*1000-$AZ$6))^(1/$AZ$10)-1)^(-1/$AZ$9))*$AZ$8/1000)/1000</f>
        <v>0.45260094378314053</v>
      </c>
      <c r="AX80" s="62">
        <f>AY80*$AX$26+$AX$27</f>
        <v>4970.3357059896935</v>
      </c>
      <c r="AY80" s="63">
        <v>5279</v>
      </c>
      <c r="AZ80" s="9">
        <v>0.2</v>
      </c>
      <c r="BA80" s="139" t="str">
        <f>IF(COUNTIF(AW80:AW104,"&lt;=AZ80")&lt;=3,"T","F")</f>
        <v>T</v>
      </c>
    </row>
    <row r="81" spans="2:53" ht="12" customHeight="1" x14ac:dyDescent="0.2">
      <c r="B81" s="141">
        <f t="shared" ref="B81:B104" si="177">10^((((($E$7-$E$6)/(LOG10(C81)*1000-$E$6))^(1/$E$10)-1)^(-1/$E$9))*$E$8/1000)/1000</f>
        <v>0.45763970955213334</v>
      </c>
      <c r="C81" s="62">
        <f t="shared" ref="C81:C99" si="178">D81*$C$26+$C$27</f>
        <v>4746.960234198551</v>
      </c>
      <c r="D81" s="191">
        <v>4193</v>
      </c>
      <c r="E81" s="64"/>
      <c r="F81" s="63"/>
      <c r="G81" s="54"/>
      <c r="I81" s="51"/>
      <c r="J81" s="50"/>
      <c r="K81" s="51"/>
      <c r="L81" s="50"/>
      <c r="M81" s="50"/>
      <c r="N81" s="51"/>
      <c r="O81" s="50"/>
      <c r="P81" s="1"/>
      <c r="Q81" s="141">
        <f t="shared" ref="Q81:Q104" si="179">10^((((($T$7-$T$6)/(LOG10(R81)*1000-$T$6))^(1/$T$10)-1)^(-1/$T$9))*$T$8/1000)/1000</f>
        <v>0.44903185369989612</v>
      </c>
      <c r="R81" s="62">
        <f t="shared" ref="R81:R104" si="180">S81*$R$26+$R$27</f>
        <v>4969.4201568577573</v>
      </c>
      <c r="S81" s="63">
        <v>3958</v>
      </c>
      <c r="T81" s="50"/>
      <c r="U81" s="50"/>
      <c r="V81" s="50"/>
      <c r="W81" s="50"/>
      <c r="AG81" s="141">
        <f>10^((((($AJ$7-$AJ$6)/(LOG10(AH81)*1000-$AJ$6))^(1/$AJ$10)-1)^(-1/$AJ$9))*$AJ$8/1000)/1000</f>
        <v>0.43798757582238551</v>
      </c>
      <c r="AH81" s="62">
        <f t="shared" ref="AH81:AH104" si="181">AI81*$AH$26+$AH$27</f>
        <v>4795.5824388811016</v>
      </c>
      <c r="AI81" s="63">
        <v>4163</v>
      </c>
      <c r="AJ81" s="50"/>
      <c r="AK81" s="50"/>
      <c r="AW81" s="141">
        <f t="shared" ref="AW81:AW104" si="182">10^((((($AZ$7-$AZ$6)/(LOG10(AX81)*1000-$AZ$6))^(1/$AZ$10)-1)^(-1/$AZ$9))*$AZ$8/1000)/1000</f>
        <v>0.42565016156316166</v>
      </c>
      <c r="AX81" s="62">
        <f t="shared" ref="AX81:AX104" si="183">AY81*$AX$26+$AX$27</f>
        <v>4713.0368782042306</v>
      </c>
      <c r="AY81" s="63">
        <v>5015</v>
      </c>
      <c r="AZ81" s="50"/>
      <c r="BA81" s="50"/>
    </row>
    <row r="82" spans="2:53" ht="12" customHeight="1" x14ac:dyDescent="0.2">
      <c r="B82" s="141">
        <f t="shared" si="177"/>
        <v>0.43350191841389535</v>
      </c>
      <c r="C82" s="62">
        <f t="shared" si="178"/>
        <v>4522.9712432744163</v>
      </c>
      <c r="D82" s="191">
        <v>3976</v>
      </c>
      <c r="E82" s="37"/>
      <c r="F82" s="63"/>
      <c r="G82" s="54"/>
      <c r="I82" s="51"/>
      <c r="J82" s="50"/>
      <c r="K82" s="51"/>
      <c r="L82" s="50"/>
      <c r="M82" s="50"/>
      <c r="N82" s="51"/>
      <c r="O82" s="50"/>
      <c r="P82" s="1"/>
      <c r="Q82" s="141">
        <f t="shared" si="179"/>
        <v>0.46288346826125387</v>
      </c>
      <c r="R82" s="62">
        <f t="shared" si="180"/>
        <v>5104.0911053685122</v>
      </c>
      <c r="S82" s="63">
        <v>4089</v>
      </c>
      <c r="T82" s="50"/>
      <c r="U82" s="50"/>
      <c r="V82" s="50"/>
      <c r="W82" s="50"/>
      <c r="AG82" s="141">
        <f t="shared" ref="AG82:AG104" si="184">10^((((($AJ$7-$AJ$6)/(LOG10(AH82)*1000-$AJ$6))^(1/$AJ$10)-1)^(-1/$AJ$9))*$AJ$8/1000)/1000</f>
        <v>0.42642089086700663</v>
      </c>
      <c r="AH82" s="62">
        <f t="shared" si="181"/>
        <v>4685.2242154403575</v>
      </c>
      <c r="AI82" s="63">
        <v>4056</v>
      </c>
      <c r="AJ82" s="50"/>
      <c r="AK82" s="50"/>
      <c r="AW82" s="141">
        <f t="shared" si="182"/>
        <v>0.46583403995173339</v>
      </c>
      <c r="AX82" s="62">
        <f t="shared" si="183"/>
        <v>5096.0612695666805</v>
      </c>
      <c r="AY82" s="63">
        <v>5408</v>
      </c>
      <c r="AZ82" s="50"/>
      <c r="BA82" s="50"/>
    </row>
    <row r="83" spans="2:53" ht="12" customHeight="1" x14ac:dyDescent="0.2">
      <c r="B83" s="141">
        <f t="shared" si="177"/>
        <v>0.43516629622680819</v>
      </c>
      <c r="C83" s="62">
        <f t="shared" si="178"/>
        <v>4538.4543532461303</v>
      </c>
      <c r="D83" s="191">
        <v>3991</v>
      </c>
      <c r="E83" s="37"/>
      <c r="F83" s="63"/>
      <c r="G83" s="54"/>
      <c r="I83" s="51"/>
      <c r="J83" s="50"/>
      <c r="K83" s="51"/>
      <c r="L83" s="50"/>
      <c r="M83" s="50"/>
      <c r="N83" s="51"/>
      <c r="O83" s="50"/>
      <c r="P83" s="1"/>
      <c r="Q83" s="141">
        <f t="shared" si="179"/>
        <v>0.43711990226937369</v>
      </c>
      <c r="R83" s="62">
        <f t="shared" si="180"/>
        <v>4853.2536134858847</v>
      </c>
      <c r="S83" s="63">
        <v>3845</v>
      </c>
      <c r="T83" s="50"/>
      <c r="U83" s="50"/>
      <c r="V83" s="50"/>
      <c r="W83" s="50"/>
      <c r="AG83" s="141">
        <f t="shared" si="184"/>
        <v>0.41768663101823494</v>
      </c>
      <c r="AH83" s="62">
        <f t="shared" si="181"/>
        <v>4601.6820089104485</v>
      </c>
      <c r="AI83" s="63">
        <v>3975</v>
      </c>
      <c r="AJ83" s="50"/>
      <c r="AK83" s="50"/>
      <c r="AW83" s="141">
        <f t="shared" si="182"/>
        <v>0.42687127927449831</v>
      </c>
      <c r="AX83" s="62">
        <f t="shared" si="183"/>
        <v>4724.7322794672064</v>
      </c>
      <c r="AY83" s="63">
        <v>5027</v>
      </c>
      <c r="AZ83" s="50"/>
      <c r="BA83" s="50"/>
    </row>
    <row r="84" spans="2:53" ht="12" customHeight="1" x14ac:dyDescent="0.2">
      <c r="B84" s="141">
        <f t="shared" si="177"/>
        <v>0.43749747026351032</v>
      </c>
      <c r="C84" s="62">
        <f t="shared" si="178"/>
        <v>4560.130707206531</v>
      </c>
      <c r="D84" s="191">
        <v>4012</v>
      </c>
      <c r="E84" s="37"/>
      <c r="F84" s="63"/>
      <c r="G84" s="54"/>
      <c r="I84" s="51"/>
      <c r="J84" s="50"/>
      <c r="K84" s="51"/>
      <c r="L84" s="50"/>
      <c r="M84" s="50"/>
      <c r="N84" s="51"/>
      <c r="O84" s="50"/>
      <c r="P84" s="1"/>
      <c r="Q84" s="141">
        <f t="shared" si="179"/>
        <v>0.45114370045045776</v>
      </c>
      <c r="R84" s="62">
        <f t="shared" si="180"/>
        <v>4989.9806070120703</v>
      </c>
      <c r="S84" s="63">
        <v>3978</v>
      </c>
      <c r="T84" s="50"/>
      <c r="U84" s="50"/>
      <c r="V84" s="50"/>
      <c r="W84" s="50"/>
      <c r="AG84" s="141">
        <f t="shared" si="184"/>
        <v>0.41854842516860952</v>
      </c>
      <c r="AH84" s="62">
        <f t="shared" si="181"/>
        <v>4609.933091036859</v>
      </c>
      <c r="AI84" s="63">
        <v>3983</v>
      </c>
      <c r="AJ84" s="50"/>
      <c r="AK84" s="50"/>
      <c r="AW84" s="141">
        <f t="shared" si="182"/>
        <v>0.48446949443343595</v>
      </c>
      <c r="AX84" s="62">
        <f t="shared" si="183"/>
        <v>5272.4669052832287</v>
      </c>
      <c r="AY84" s="63">
        <v>5589</v>
      </c>
      <c r="AZ84" s="50"/>
      <c r="BA84" s="50"/>
    </row>
    <row r="85" spans="2:53" ht="12" customHeight="1" x14ac:dyDescent="0.2">
      <c r="B85" s="141">
        <f t="shared" si="177"/>
        <v>0.4322817714500608</v>
      </c>
      <c r="C85" s="62">
        <f t="shared" si="178"/>
        <v>4511.6169626284918</v>
      </c>
      <c r="D85" s="191">
        <v>3965</v>
      </c>
      <c r="E85" s="37"/>
      <c r="F85" s="63"/>
      <c r="G85" s="54"/>
      <c r="I85" s="51"/>
      <c r="J85" s="50"/>
      <c r="K85" s="51"/>
      <c r="L85" s="50"/>
      <c r="M85" s="50"/>
      <c r="N85" s="51"/>
      <c r="O85" s="50"/>
      <c r="P85" s="1"/>
      <c r="Q85" s="141">
        <f t="shared" si="179"/>
        <v>0.45896665366780948</v>
      </c>
      <c r="R85" s="62">
        <f t="shared" si="180"/>
        <v>5066.0542725830319</v>
      </c>
      <c r="S85" s="63">
        <v>4052</v>
      </c>
      <c r="T85" s="50"/>
      <c r="U85" s="50"/>
      <c r="V85" s="50"/>
      <c r="W85" s="50"/>
      <c r="AG85" s="141">
        <f t="shared" si="184"/>
        <v>0.45490845902428212</v>
      </c>
      <c r="AH85" s="62">
        <f t="shared" si="181"/>
        <v>4956.4785403461128</v>
      </c>
      <c r="AI85" s="63">
        <v>4319</v>
      </c>
      <c r="AJ85" s="50"/>
      <c r="AK85" s="50"/>
      <c r="AW85" s="141">
        <f t="shared" si="182"/>
        <v>0.4451308064745268</v>
      </c>
      <c r="AX85" s="62">
        <f t="shared" si="183"/>
        <v>4899.1886816399256</v>
      </c>
      <c r="AY85" s="63">
        <v>5206</v>
      </c>
      <c r="AZ85" s="50"/>
      <c r="BA85" s="50"/>
    </row>
    <row r="86" spans="2:53" ht="12" customHeight="1" x14ac:dyDescent="0.2">
      <c r="B86" s="141">
        <f t="shared" si="177"/>
        <v>0.45563267602404206</v>
      </c>
      <c r="C86" s="62">
        <f t="shared" si="178"/>
        <v>4728.3805022324941</v>
      </c>
      <c r="D86" s="191">
        <v>4175</v>
      </c>
      <c r="E86" s="37"/>
      <c r="F86" s="63"/>
      <c r="I86" s="51"/>
      <c r="J86" s="50"/>
      <c r="K86" s="51"/>
      <c r="L86" s="50"/>
      <c r="M86" s="50"/>
      <c r="N86" s="51"/>
      <c r="O86" s="50"/>
      <c r="P86" s="1"/>
      <c r="Q86" s="141">
        <f t="shared" si="179"/>
        <v>0.4972231335369221</v>
      </c>
      <c r="R86" s="62">
        <f t="shared" si="180"/>
        <v>5436.1423753606796</v>
      </c>
      <c r="S86" s="63">
        <v>4412</v>
      </c>
      <c r="T86" s="50"/>
      <c r="U86" s="50"/>
      <c r="V86" s="50"/>
      <c r="W86" s="50"/>
      <c r="AG86" s="141">
        <f t="shared" si="184"/>
        <v>0.43063301867937809</v>
      </c>
      <c r="AH86" s="62">
        <f t="shared" si="181"/>
        <v>4725.4482408066106</v>
      </c>
      <c r="AI86" s="63">
        <v>4095</v>
      </c>
      <c r="AJ86" s="50"/>
      <c r="AK86" s="50"/>
      <c r="AW86" s="141">
        <f t="shared" si="182"/>
        <v>0.4227006999184435</v>
      </c>
      <c r="AX86" s="62">
        <f t="shared" si="183"/>
        <v>4684.772991818706</v>
      </c>
      <c r="AY86" s="63">
        <v>4986</v>
      </c>
      <c r="AZ86" s="50"/>
      <c r="BA86" s="50"/>
    </row>
    <row r="87" spans="2:53" ht="12" customHeight="1" x14ac:dyDescent="0.2">
      <c r="B87" s="141">
        <f t="shared" si="177"/>
        <v>0.44928276329608624</v>
      </c>
      <c r="C87" s="62">
        <f t="shared" si="178"/>
        <v>4669.5446843399795</v>
      </c>
      <c r="D87" s="191">
        <v>4118</v>
      </c>
      <c r="E87" s="37"/>
      <c r="F87" s="63"/>
      <c r="G87" s="54"/>
      <c r="I87" s="51"/>
      <c r="J87" s="50"/>
      <c r="K87" s="51"/>
      <c r="L87" s="50"/>
      <c r="M87" s="50"/>
      <c r="N87" s="51"/>
      <c r="O87" s="50"/>
      <c r="P87" s="1"/>
      <c r="Q87" s="141">
        <f t="shared" si="179"/>
        <v>0.44565509918251317</v>
      </c>
      <c r="R87" s="62">
        <f t="shared" si="180"/>
        <v>4936.5234366108552</v>
      </c>
      <c r="S87" s="63">
        <v>3926</v>
      </c>
      <c r="T87" s="50"/>
      <c r="U87" s="50"/>
      <c r="V87" s="50"/>
      <c r="W87" s="50"/>
      <c r="AG87" s="141">
        <f t="shared" si="184"/>
        <v>0.46764250292559717</v>
      </c>
      <c r="AH87" s="62">
        <f t="shared" si="181"/>
        <v>5077.1506164448701</v>
      </c>
      <c r="AI87" s="63">
        <v>4436</v>
      </c>
      <c r="AJ87" s="50"/>
      <c r="AK87" s="50"/>
      <c r="AW87" s="141">
        <f t="shared" si="182"/>
        <v>0.42331075035140575</v>
      </c>
      <c r="AX87" s="62">
        <f t="shared" si="183"/>
        <v>4690.6206924501939</v>
      </c>
      <c r="AY87" s="63">
        <v>4992</v>
      </c>
      <c r="AZ87" s="50"/>
      <c r="BA87" s="50"/>
    </row>
    <row r="88" spans="2:53" ht="12" customHeight="1" x14ac:dyDescent="0.2">
      <c r="B88" s="141">
        <f t="shared" si="177"/>
        <v>0.44572172252799991</v>
      </c>
      <c r="C88" s="62">
        <f t="shared" si="178"/>
        <v>4636.5140497336552</v>
      </c>
      <c r="D88" s="191">
        <v>4086</v>
      </c>
      <c r="E88" s="37"/>
      <c r="F88" s="63"/>
      <c r="G88" s="54"/>
      <c r="I88" s="51"/>
      <c r="J88" s="50"/>
      <c r="K88" s="51"/>
      <c r="L88" s="50"/>
      <c r="M88" s="50"/>
      <c r="N88" s="51"/>
      <c r="O88" s="50"/>
      <c r="P88" s="1"/>
      <c r="Q88" s="141">
        <f t="shared" si="179"/>
        <v>0.45494767456543284</v>
      </c>
      <c r="R88" s="62">
        <f t="shared" si="180"/>
        <v>5026.9894172898357</v>
      </c>
      <c r="S88" s="63">
        <v>4014</v>
      </c>
      <c r="T88" s="50"/>
      <c r="U88" s="50"/>
      <c r="V88" s="50"/>
      <c r="W88" s="50"/>
      <c r="AG88" s="141">
        <f t="shared" si="184"/>
        <v>0.43409235933154783</v>
      </c>
      <c r="AH88" s="62">
        <f t="shared" si="181"/>
        <v>4758.4525693122532</v>
      </c>
      <c r="AI88" s="63">
        <v>4127</v>
      </c>
      <c r="AJ88" s="50"/>
      <c r="AK88" s="50"/>
      <c r="AW88" s="141">
        <f t="shared" si="182"/>
        <v>0.43695989151270476</v>
      </c>
      <c r="AX88" s="62">
        <f t="shared" si="183"/>
        <v>4821.2193398867548</v>
      </c>
      <c r="AY88" s="63">
        <v>5126</v>
      </c>
      <c r="AZ88" s="50"/>
      <c r="BA88" s="50"/>
    </row>
    <row r="89" spans="2:53" ht="12" customHeight="1" x14ac:dyDescent="0.2">
      <c r="B89" s="141">
        <f t="shared" si="177"/>
        <v>0.44638920702296342</v>
      </c>
      <c r="C89" s="62">
        <f t="shared" si="178"/>
        <v>4642.7072937223411</v>
      </c>
      <c r="D89" s="191">
        <v>4092</v>
      </c>
      <c r="E89" s="37"/>
      <c r="F89" s="63"/>
      <c r="G89" s="54"/>
      <c r="I89" s="51"/>
      <c r="J89" s="50"/>
      <c r="K89" s="51"/>
      <c r="L89" s="50"/>
      <c r="M89" s="50"/>
      <c r="N89" s="51"/>
      <c r="O89" s="50"/>
      <c r="P89" s="1"/>
      <c r="Q89" s="141">
        <f t="shared" si="179"/>
        <v>0.45114370045045776</v>
      </c>
      <c r="R89" s="62">
        <f t="shared" si="180"/>
        <v>4989.9806070120703</v>
      </c>
      <c r="S89" s="63">
        <v>3978</v>
      </c>
      <c r="T89" s="50"/>
      <c r="U89" s="50"/>
      <c r="V89" s="50"/>
      <c r="W89" s="50"/>
      <c r="AG89" s="141">
        <f t="shared" si="184"/>
        <v>0.44210313415190627</v>
      </c>
      <c r="AH89" s="62">
        <f t="shared" si="181"/>
        <v>4834.7750789815536</v>
      </c>
      <c r="AI89" s="63">
        <v>4201</v>
      </c>
      <c r="AJ89" s="50"/>
      <c r="AK89" s="50"/>
      <c r="AW89" s="141">
        <f t="shared" si="182"/>
        <v>0.42992573178771831</v>
      </c>
      <c r="AX89" s="62">
        <f t="shared" si="183"/>
        <v>4753.9707826246449</v>
      </c>
      <c r="AY89" s="63">
        <v>5057</v>
      </c>
      <c r="AZ89" s="50"/>
      <c r="BA89" s="50"/>
    </row>
    <row r="90" spans="2:53" ht="12" customHeight="1" x14ac:dyDescent="0.2">
      <c r="B90" s="141">
        <f t="shared" si="177"/>
        <v>0.43217086568018276</v>
      </c>
      <c r="C90" s="62">
        <f t="shared" si="178"/>
        <v>4510.5847552970445</v>
      </c>
      <c r="D90" s="191">
        <v>3964</v>
      </c>
      <c r="E90" s="37"/>
      <c r="F90" s="63"/>
      <c r="G90" s="54"/>
      <c r="I90" s="51"/>
      <c r="J90" s="50"/>
      <c r="K90" s="51"/>
      <c r="L90" s="50"/>
      <c r="M90" s="50"/>
      <c r="N90" s="51"/>
      <c r="O90" s="50"/>
      <c r="P90" s="1"/>
      <c r="Q90" s="141">
        <f t="shared" si="179"/>
        <v>0.44375687048312029</v>
      </c>
      <c r="R90" s="62">
        <f t="shared" si="180"/>
        <v>4918.019031471973</v>
      </c>
      <c r="S90" s="63">
        <v>3908</v>
      </c>
      <c r="T90" s="50"/>
      <c r="U90" s="50"/>
      <c r="V90" s="50"/>
      <c r="W90" s="50"/>
      <c r="AG90" s="141">
        <f t="shared" si="184"/>
        <v>0.4599106351057064</v>
      </c>
      <c r="AH90" s="62">
        <f t="shared" si="181"/>
        <v>5003.9222625729744</v>
      </c>
      <c r="AI90" s="63">
        <v>4365</v>
      </c>
      <c r="AJ90" s="50"/>
      <c r="AK90" s="50"/>
      <c r="AW90" s="141">
        <f t="shared" si="182"/>
        <v>0.43665380172212714</v>
      </c>
      <c r="AX90" s="62">
        <f t="shared" si="183"/>
        <v>4818.2954895710109</v>
      </c>
      <c r="AY90" s="63">
        <v>5123</v>
      </c>
      <c r="AZ90" s="50"/>
      <c r="BA90" s="50"/>
    </row>
    <row r="91" spans="2:53" ht="12" customHeight="1" x14ac:dyDescent="0.2">
      <c r="B91" s="141">
        <f t="shared" si="177"/>
        <v>0.45028480300514456</v>
      </c>
      <c r="C91" s="62">
        <f t="shared" si="178"/>
        <v>4678.8345503230075</v>
      </c>
      <c r="D91" s="191">
        <v>4127</v>
      </c>
      <c r="E91" s="37"/>
      <c r="F91" s="63"/>
      <c r="G91" s="54"/>
      <c r="I91" s="51"/>
      <c r="J91" s="50"/>
      <c r="K91" s="51"/>
      <c r="L91" s="50"/>
      <c r="M91" s="50"/>
      <c r="N91" s="51"/>
      <c r="O91" s="50"/>
      <c r="P91" s="1"/>
      <c r="Q91" s="141">
        <f t="shared" si="179"/>
        <v>0.43996301101660107</v>
      </c>
      <c r="R91" s="62">
        <f t="shared" si="180"/>
        <v>4881.0102211942085</v>
      </c>
      <c r="S91" s="63">
        <v>3872</v>
      </c>
      <c r="T91" s="50"/>
      <c r="U91" s="50"/>
      <c r="V91" s="50"/>
      <c r="W91" s="50"/>
      <c r="AG91" s="141">
        <f t="shared" si="184"/>
        <v>0.41510237395511312</v>
      </c>
      <c r="AH91" s="62">
        <f t="shared" si="181"/>
        <v>4576.9287625312154</v>
      </c>
      <c r="AI91" s="63">
        <v>3951</v>
      </c>
      <c r="AJ91" s="50"/>
      <c r="AK91" s="50"/>
      <c r="AW91" s="141">
        <f t="shared" si="182"/>
        <v>0.41924555932229146</v>
      </c>
      <c r="AX91" s="62">
        <f t="shared" si="183"/>
        <v>4651.6360215736086</v>
      </c>
      <c r="AY91" s="63">
        <v>4952</v>
      </c>
      <c r="AZ91" s="50"/>
      <c r="BA91" s="50"/>
    </row>
    <row r="92" spans="2:53" ht="12" customHeight="1" x14ac:dyDescent="0.2">
      <c r="B92" s="141">
        <f t="shared" si="177"/>
        <v>0.44828094141251706</v>
      </c>
      <c r="C92" s="62">
        <f t="shared" si="178"/>
        <v>4660.2548183569506</v>
      </c>
      <c r="D92" s="191">
        <v>4109</v>
      </c>
      <c r="E92" s="37"/>
      <c r="F92" s="63"/>
      <c r="G92" s="54"/>
      <c r="I92" s="51"/>
      <c r="J92" s="50"/>
      <c r="K92" s="51"/>
      <c r="L92" s="50"/>
      <c r="M92" s="50"/>
      <c r="N92" s="51"/>
      <c r="O92" s="50"/>
      <c r="P92" s="1"/>
      <c r="Q92" s="141">
        <f t="shared" si="179"/>
        <v>0.44449496793330767</v>
      </c>
      <c r="R92" s="62">
        <f t="shared" si="180"/>
        <v>4925.2151890259829</v>
      </c>
      <c r="S92" s="63">
        <v>3915</v>
      </c>
      <c r="T92" s="50"/>
      <c r="U92" s="50"/>
      <c r="V92" s="50"/>
      <c r="W92" s="50"/>
      <c r="AG92" s="141">
        <f t="shared" si="184"/>
        <v>0.43798757582238551</v>
      </c>
      <c r="AH92" s="62">
        <f t="shared" si="181"/>
        <v>4795.5824388811016</v>
      </c>
      <c r="AI92" s="63">
        <v>4163</v>
      </c>
      <c r="AJ92" s="50"/>
      <c r="AK92" s="50"/>
      <c r="AW92" s="141">
        <f t="shared" si="182"/>
        <v>0.44533528854808307</v>
      </c>
      <c r="AX92" s="62">
        <f t="shared" si="183"/>
        <v>4901.1379151837546</v>
      </c>
      <c r="AY92" s="63">
        <v>5208</v>
      </c>
      <c r="AZ92" s="50"/>
      <c r="BA92" s="50"/>
    </row>
    <row r="93" spans="2:53" ht="12" customHeight="1" x14ac:dyDescent="0.2">
      <c r="B93" s="141">
        <f t="shared" si="177"/>
        <v>0.44460946508613913</v>
      </c>
      <c r="C93" s="62">
        <f t="shared" si="178"/>
        <v>4626.1919764191789</v>
      </c>
      <c r="D93" s="191">
        <v>4076</v>
      </c>
      <c r="E93" s="37"/>
      <c r="F93" s="63"/>
      <c r="G93" s="54"/>
      <c r="I93" s="51"/>
      <c r="J93" s="50"/>
      <c r="K93" s="51"/>
      <c r="L93" s="50"/>
      <c r="M93" s="50"/>
      <c r="N93" s="51"/>
      <c r="O93" s="50"/>
      <c r="P93" s="1"/>
      <c r="Q93" s="141">
        <f t="shared" si="179"/>
        <v>0.49103782843132565</v>
      </c>
      <c r="R93" s="62">
        <f t="shared" si="180"/>
        <v>5376.5170699131695</v>
      </c>
      <c r="S93" s="63">
        <v>4354</v>
      </c>
      <c r="T93" s="50"/>
      <c r="U93" s="50"/>
      <c r="V93" s="50"/>
      <c r="W93" s="50"/>
      <c r="AG93" s="141">
        <f t="shared" si="184"/>
        <v>0.45219228503337427</v>
      </c>
      <c r="AH93" s="62">
        <f t="shared" si="181"/>
        <v>4930.6939087010787</v>
      </c>
      <c r="AI93" s="63">
        <v>4294</v>
      </c>
      <c r="AJ93" s="50"/>
      <c r="AK93" s="50"/>
      <c r="AW93" s="141">
        <f t="shared" si="182"/>
        <v>0.42280236834631157</v>
      </c>
      <c r="AX93" s="62">
        <f t="shared" si="183"/>
        <v>4685.747608590621</v>
      </c>
      <c r="AY93" s="63">
        <v>4987</v>
      </c>
      <c r="AZ93" s="50"/>
      <c r="BA93" s="50"/>
    </row>
    <row r="94" spans="2:53" ht="12" customHeight="1" x14ac:dyDescent="0.2">
      <c r="B94" s="141">
        <f t="shared" si="177"/>
        <v>0.43472240120342842</v>
      </c>
      <c r="C94" s="62">
        <f t="shared" si="178"/>
        <v>4534.3255239203399</v>
      </c>
      <c r="D94" s="191">
        <v>3987</v>
      </c>
      <c r="E94" s="37"/>
      <c r="F94" s="63"/>
      <c r="G94" s="54"/>
      <c r="I94" s="51"/>
      <c r="J94" s="50"/>
      <c r="K94" s="51"/>
      <c r="L94" s="50"/>
      <c r="M94" s="50"/>
      <c r="N94" s="51"/>
      <c r="O94" s="50"/>
      <c r="P94" s="1"/>
      <c r="Q94" s="141">
        <f t="shared" si="179"/>
        <v>0.50747872765633051</v>
      </c>
      <c r="R94" s="62">
        <f t="shared" si="180"/>
        <v>5534.8325361013858</v>
      </c>
      <c r="S94" s="63">
        <v>4508</v>
      </c>
      <c r="T94" s="50"/>
      <c r="U94" s="50"/>
      <c r="V94" s="50"/>
      <c r="W94" s="50"/>
      <c r="AG94" s="141">
        <f t="shared" si="184"/>
        <v>0.42383098128755159</v>
      </c>
      <c r="AH94" s="62">
        <f t="shared" si="181"/>
        <v>4660.4709690611253</v>
      </c>
      <c r="AI94" s="63">
        <v>4032</v>
      </c>
      <c r="AJ94" s="50"/>
      <c r="AK94" s="50"/>
      <c r="AW94" s="141">
        <f t="shared" si="182"/>
        <v>0.42585365478468717</v>
      </c>
      <c r="AX94" s="62">
        <f t="shared" si="183"/>
        <v>4714.9861117480596</v>
      </c>
      <c r="AY94" s="63">
        <v>5017</v>
      </c>
      <c r="AZ94" s="50"/>
      <c r="BA94" s="50"/>
    </row>
    <row r="95" spans="2:53" ht="12" customHeight="1" x14ac:dyDescent="0.2">
      <c r="B95" s="141">
        <f t="shared" si="177"/>
        <v>0.44205230397361572</v>
      </c>
      <c r="C95" s="62">
        <f t="shared" si="178"/>
        <v>4602.4512077958834</v>
      </c>
      <c r="D95" s="191">
        <v>4053</v>
      </c>
      <c r="E95" s="37"/>
      <c r="F95" s="63"/>
      <c r="G95" s="54"/>
      <c r="I95" s="51"/>
      <c r="J95" s="50"/>
      <c r="K95" s="51"/>
      <c r="L95" s="50"/>
      <c r="M95" s="50"/>
      <c r="N95" s="51"/>
      <c r="O95" s="50"/>
      <c r="P95" s="1"/>
      <c r="Q95" s="141">
        <f t="shared" si="179"/>
        <v>0.49626280897563968</v>
      </c>
      <c r="R95" s="62">
        <f t="shared" si="180"/>
        <v>5426.890172791238</v>
      </c>
      <c r="S95" s="63">
        <v>4403</v>
      </c>
      <c r="T95" s="50"/>
      <c r="U95" s="50"/>
      <c r="V95" s="50"/>
      <c r="W95" s="50"/>
      <c r="AG95" s="141">
        <f t="shared" si="184"/>
        <v>0.40864917035143983</v>
      </c>
      <c r="AH95" s="62">
        <f t="shared" si="181"/>
        <v>4515.0456465831348</v>
      </c>
      <c r="AI95" s="63">
        <v>3891</v>
      </c>
      <c r="AJ95" s="50"/>
      <c r="AK95" s="50"/>
      <c r="AW95" s="141">
        <f t="shared" si="182"/>
        <v>0.45721247169679879</v>
      </c>
      <c r="AX95" s="62">
        <f t="shared" si="183"/>
        <v>5014.1934607258518</v>
      </c>
      <c r="AY95" s="63">
        <v>5324</v>
      </c>
      <c r="AZ95" s="50"/>
      <c r="BA95" s="50"/>
    </row>
    <row r="96" spans="2:53" ht="12" customHeight="1" x14ac:dyDescent="0.2">
      <c r="B96" s="141">
        <f t="shared" si="177"/>
        <v>0.43150548952507645</v>
      </c>
      <c r="C96" s="62">
        <f t="shared" si="178"/>
        <v>4504.3915113083585</v>
      </c>
      <c r="D96" s="191">
        <v>3958</v>
      </c>
      <c r="E96" s="37"/>
      <c r="F96" s="63"/>
      <c r="G96" s="54"/>
      <c r="I96" s="51"/>
      <c r="J96" s="50"/>
      <c r="K96" s="51"/>
      <c r="L96" s="50"/>
      <c r="M96" s="50"/>
      <c r="N96" s="51"/>
      <c r="O96" s="50"/>
      <c r="P96" s="1"/>
      <c r="Q96" s="141">
        <f t="shared" si="179"/>
        <v>0.45293959804215433</v>
      </c>
      <c r="R96" s="62">
        <f t="shared" si="180"/>
        <v>5007.4569896432376</v>
      </c>
      <c r="S96" s="63">
        <v>3995</v>
      </c>
      <c r="T96" s="50"/>
      <c r="U96" s="50"/>
      <c r="V96" s="50"/>
      <c r="W96" s="50"/>
      <c r="AG96" s="141">
        <f t="shared" si="184"/>
        <v>0.41768663101823494</v>
      </c>
      <c r="AH96" s="62">
        <f t="shared" si="181"/>
        <v>4601.6820089104485</v>
      </c>
      <c r="AI96" s="63">
        <v>3975</v>
      </c>
      <c r="AJ96" s="50"/>
      <c r="AK96" s="50"/>
      <c r="AW96" s="141">
        <f t="shared" si="182"/>
        <v>0.44584653810819541</v>
      </c>
      <c r="AX96" s="62">
        <f t="shared" si="183"/>
        <v>4906.0109990433275</v>
      </c>
      <c r="AY96" s="63">
        <v>5213</v>
      </c>
      <c r="AZ96" s="50"/>
      <c r="BA96" s="50"/>
    </row>
    <row r="97" spans="1:56" ht="12" customHeight="1" x14ac:dyDescent="0.2">
      <c r="B97" s="141">
        <f t="shared" si="177"/>
        <v>0.45351507431773036</v>
      </c>
      <c r="C97" s="62">
        <f t="shared" si="178"/>
        <v>4708.7685629349889</v>
      </c>
      <c r="D97" s="191">
        <v>4156</v>
      </c>
      <c r="E97" s="37"/>
      <c r="F97" s="63"/>
      <c r="G97" s="54"/>
      <c r="I97" s="51"/>
      <c r="J97" s="50"/>
      <c r="K97" s="51"/>
      <c r="L97" s="50"/>
      <c r="M97" s="50"/>
      <c r="N97" s="51"/>
      <c r="O97" s="50"/>
      <c r="P97" s="1"/>
      <c r="Q97" s="141">
        <f t="shared" si="179"/>
        <v>0.45420774697187427</v>
      </c>
      <c r="R97" s="62">
        <f t="shared" si="180"/>
        <v>5019.7932597358258</v>
      </c>
      <c r="S97" s="63">
        <v>4007</v>
      </c>
      <c r="T97" s="50"/>
      <c r="U97" s="50"/>
      <c r="V97" s="50"/>
      <c r="W97" s="50"/>
      <c r="AG97" s="141">
        <f t="shared" si="184"/>
        <v>0.41617894222879875</v>
      </c>
      <c r="AH97" s="62">
        <f t="shared" si="181"/>
        <v>4587.2426151892296</v>
      </c>
      <c r="AI97" s="63">
        <v>3961</v>
      </c>
      <c r="AJ97" s="50"/>
      <c r="AK97" s="50"/>
      <c r="AW97" s="141">
        <f t="shared" si="182"/>
        <v>0.48756575471757513</v>
      </c>
      <c r="AX97" s="62">
        <f t="shared" si="183"/>
        <v>5301.7054084406682</v>
      </c>
      <c r="AY97" s="63">
        <v>5619</v>
      </c>
      <c r="AZ97" s="50"/>
      <c r="BA97" s="50"/>
    </row>
    <row r="98" spans="1:56" ht="12" customHeight="1" x14ac:dyDescent="0.2">
      <c r="B98" s="141">
        <f t="shared" si="177"/>
        <v>0.43483337080802392</v>
      </c>
      <c r="C98" s="62">
        <f t="shared" si="178"/>
        <v>4535.3577312517873</v>
      </c>
      <c r="D98" s="191">
        <v>3988</v>
      </c>
      <c r="E98" s="37"/>
      <c r="F98" s="63"/>
      <c r="G98" s="54"/>
      <c r="I98" s="51"/>
      <c r="J98" s="50"/>
      <c r="K98" s="51"/>
      <c r="L98" s="50"/>
      <c r="M98" s="50"/>
      <c r="N98" s="51"/>
      <c r="O98" s="50"/>
      <c r="P98" s="1"/>
      <c r="Q98" s="141">
        <f t="shared" si="179"/>
        <v>0.43091405947245376</v>
      </c>
      <c r="R98" s="62">
        <f t="shared" si="180"/>
        <v>4792.6002855306588</v>
      </c>
      <c r="S98" s="63">
        <v>3786</v>
      </c>
      <c r="T98" s="50"/>
      <c r="U98" s="50"/>
      <c r="V98" s="50"/>
      <c r="W98" s="50"/>
      <c r="AG98" s="141">
        <f t="shared" si="184"/>
        <v>0.40929400953071693</v>
      </c>
      <c r="AH98" s="62">
        <f t="shared" si="181"/>
        <v>4521.2339581779434</v>
      </c>
      <c r="AI98" s="63">
        <v>3897</v>
      </c>
      <c r="AJ98" s="50"/>
      <c r="AK98" s="50"/>
      <c r="AW98" s="141">
        <f t="shared" si="182"/>
        <v>0.42381919874640833</v>
      </c>
      <c r="AX98" s="62">
        <f t="shared" si="183"/>
        <v>4695.4937763097669</v>
      </c>
      <c r="AY98" s="63">
        <v>4997</v>
      </c>
      <c r="AZ98" s="50"/>
      <c r="BA98" s="50"/>
    </row>
    <row r="99" spans="1:56" ht="12" customHeight="1" x14ac:dyDescent="0.2">
      <c r="B99" s="141">
        <f t="shared" si="177"/>
        <v>0.43339098207300741</v>
      </c>
      <c r="C99" s="62">
        <f t="shared" si="178"/>
        <v>4521.9390359429681</v>
      </c>
      <c r="D99" s="191">
        <v>3975</v>
      </c>
      <c r="E99" s="37"/>
      <c r="F99" s="63"/>
      <c r="G99" s="54"/>
      <c r="I99" s="51"/>
      <c r="J99" s="50"/>
      <c r="K99" s="51"/>
      <c r="L99" s="50"/>
      <c r="M99" s="50"/>
      <c r="N99" s="51"/>
      <c r="O99" s="50"/>
      <c r="P99" s="1"/>
      <c r="Q99" s="141">
        <f t="shared" si="179"/>
        <v>0.47954236206218953</v>
      </c>
      <c r="R99" s="62">
        <f t="shared" si="180"/>
        <v>5265.4906390798751</v>
      </c>
      <c r="S99" s="63">
        <v>4246</v>
      </c>
      <c r="T99" s="50"/>
      <c r="U99" s="50"/>
      <c r="V99" s="50"/>
      <c r="W99" s="50"/>
      <c r="AG99" s="141">
        <f t="shared" si="184"/>
        <v>0.42372310442936401</v>
      </c>
      <c r="AH99" s="62">
        <f t="shared" si="181"/>
        <v>4659.4395837953234</v>
      </c>
      <c r="AI99" s="63">
        <v>4031</v>
      </c>
      <c r="AJ99" s="50"/>
      <c r="AK99" s="50"/>
      <c r="AW99" s="141">
        <f t="shared" si="182"/>
        <v>0.42280236834631157</v>
      </c>
      <c r="AX99" s="62">
        <f t="shared" si="183"/>
        <v>4685.747608590621</v>
      </c>
      <c r="AY99" s="63">
        <v>4987</v>
      </c>
      <c r="AZ99" s="50"/>
      <c r="BA99" s="50"/>
    </row>
    <row r="100" spans="1:56" ht="12" customHeight="1" x14ac:dyDescent="0.2">
      <c r="B100" s="141">
        <f t="shared" si="177"/>
        <v>0.49166319952655735</v>
      </c>
      <c r="C100" s="62">
        <f t="shared" ref="C100:C104" si="185">D100*$C$26+$C$27</f>
        <v>5060.7512629586299</v>
      </c>
      <c r="D100" s="191">
        <v>4497</v>
      </c>
      <c r="E100" s="37"/>
      <c r="F100" s="63"/>
      <c r="G100" s="54"/>
      <c r="I100" s="51"/>
      <c r="J100" s="50"/>
      <c r="K100" s="51"/>
      <c r="L100" s="50"/>
      <c r="M100" s="50"/>
      <c r="N100" s="51"/>
      <c r="O100" s="50"/>
      <c r="P100" s="1"/>
      <c r="Q100" s="141">
        <f t="shared" si="179"/>
        <v>0.43522559103145825</v>
      </c>
      <c r="R100" s="62">
        <f t="shared" si="180"/>
        <v>4834.7492083470024</v>
      </c>
      <c r="S100" s="63">
        <v>3827</v>
      </c>
      <c r="T100" s="50"/>
      <c r="U100" s="50"/>
      <c r="V100" s="50"/>
      <c r="W100" s="50"/>
      <c r="AG100" s="141">
        <f t="shared" si="184"/>
        <v>0.42674474608573226</v>
      </c>
      <c r="AH100" s="62">
        <f t="shared" si="181"/>
        <v>4688.3183712377613</v>
      </c>
      <c r="AI100" s="63">
        <v>4059</v>
      </c>
      <c r="AJ100" s="50"/>
      <c r="AK100" s="50"/>
      <c r="AW100" s="141">
        <f t="shared" si="182"/>
        <v>0.49417812249995885</v>
      </c>
      <c r="AX100" s="62">
        <f t="shared" si="183"/>
        <v>5364.0808818432042</v>
      </c>
      <c r="AY100" s="63">
        <v>5683</v>
      </c>
      <c r="AZ100" s="50"/>
      <c r="BA100" s="50"/>
    </row>
    <row r="101" spans="1:56" ht="12" customHeight="1" x14ac:dyDescent="0.2">
      <c r="B101" s="141">
        <f t="shared" si="177"/>
        <v>0.46992341944587224</v>
      </c>
      <c r="C101" s="62">
        <f t="shared" si="185"/>
        <v>4860.5030406577907</v>
      </c>
      <c r="D101" s="191">
        <v>4303</v>
      </c>
      <c r="E101" s="37"/>
      <c r="F101" s="63"/>
      <c r="G101" s="54"/>
      <c r="I101" s="51"/>
      <c r="J101" s="50"/>
      <c r="K101" s="51"/>
      <c r="L101" s="50"/>
      <c r="M101" s="50"/>
      <c r="N101" s="51"/>
      <c r="O101" s="50"/>
      <c r="P101" s="1"/>
      <c r="Q101" s="141">
        <f t="shared" si="179"/>
        <v>0.46245985849544063</v>
      </c>
      <c r="R101" s="62">
        <f t="shared" si="180"/>
        <v>5099.9790153376498</v>
      </c>
      <c r="S101" s="63">
        <v>4085</v>
      </c>
      <c r="T101" s="50"/>
      <c r="U101" s="50"/>
      <c r="V101" s="50"/>
      <c r="W101" s="50"/>
      <c r="AG101" s="141">
        <f t="shared" si="184"/>
        <v>0.43430866443172045</v>
      </c>
      <c r="AH101" s="62">
        <f t="shared" si="181"/>
        <v>4760.5153398438561</v>
      </c>
      <c r="AI101" s="63">
        <v>4129</v>
      </c>
      <c r="AJ101" s="50"/>
      <c r="AK101" s="50"/>
      <c r="AW101" s="141">
        <f t="shared" si="182"/>
        <v>0.45577723455958896</v>
      </c>
      <c r="AX101" s="62">
        <f t="shared" si="183"/>
        <v>5000.548825919047</v>
      </c>
      <c r="AY101" s="63">
        <v>5310</v>
      </c>
      <c r="AZ101" s="50"/>
      <c r="BA101" s="50"/>
    </row>
    <row r="102" spans="1:56" ht="12" customHeight="1" x14ac:dyDescent="0.2">
      <c r="B102" s="141">
        <f t="shared" si="177"/>
        <v>0.4488374822080764</v>
      </c>
      <c r="C102" s="62">
        <f t="shared" si="185"/>
        <v>4665.4158550141883</v>
      </c>
      <c r="D102" s="191">
        <v>4114</v>
      </c>
      <c r="E102" s="37"/>
      <c r="F102" s="63"/>
      <c r="G102" s="54"/>
      <c r="I102" s="51"/>
      <c r="J102" s="50"/>
      <c r="K102" s="51"/>
      <c r="L102" s="50"/>
      <c r="M102" s="50"/>
      <c r="N102" s="51"/>
      <c r="O102" s="50"/>
      <c r="P102" s="1"/>
      <c r="Q102" s="141">
        <f t="shared" si="179"/>
        <v>0.45251696561527471</v>
      </c>
      <c r="R102" s="62">
        <f t="shared" si="180"/>
        <v>5003.3448996123752</v>
      </c>
      <c r="S102" s="63">
        <v>3991</v>
      </c>
      <c r="T102" s="50"/>
      <c r="U102" s="50"/>
      <c r="V102" s="50"/>
      <c r="W102" s="50"/>
      <c r="AG102" s="141">
        <f t="shared" si="184"/>
        <v>0.45458242859043874</v>
      </c>
      <c r="AH102" s="62">
        <f t="shared" si="181"/>
        <v>4953.3843845487081</v>
      </c>
      <c r="AI102" s="63">
        <v>4316</v>
      </c>
      <c r="AJ102" s="50"/>
      <c r="AK102" s="50"/>
      <c r="AW102" s="141">
        <f t="shared" si="182"/>
        <v>0.47684112051455757</v>
      </c>
      <c r="AX102" s="62">
        <f t="shared" si="183"/>
        <v>5200.3452641615459</v>
      </c>
      <c r="AY102" s="63">
        <v>5515</v>
      </c>
      <c r="AZ102" s="50"/>
      <c r="BA102" s="50"/>
    </row>
    <row r="103" spans="1:56" ht="12" customHeight="1" x14ac:dyDescent="0.2">
      <c r="B103" s="141">
        <f t="shared" si="177"/>
        <v>0.50099300607462804</v>
      </c>
      <c r="C103" s="62">
        <f t="shared" si="185"/>
        <v>5146.4244714687838</v>
      </c>
      <c r="D103" s="191">
        <v>4580</v>
      </c>
      <c r="E103" s="37"/>
      <c r="F103" s="63"/>
      <c r="G103" s="54"/>
      <c r="I103" s="51"/>
      <c r="J103" s="50"/>
      <c r="K103" s="51"/>
      <c r="L103" s="50"/>
      <c r="M103" s="50"/>
      <c r="N103" s="51"/>
      <c r="O103" s="50"/>
      <c r="P103" s="1"/>
      <c r="Q103" s="141">
        <f t="shared" si="179"/>
        <v>0.44776525272008455</v>
      </c>
      <c r="R103" s="62">
        <f t="shared" si="180"/>
        <v>4957.0838867651692</v>
      </c>
      <c r="S103" s="63">
        <v>3946</v>
      </c>
      <c r="T103" s="50"/>
      <c r="U103" s="50"/>
      <c r="V103" s="50"/>
      <c r="W103" s="50"/>
      <c r="AG103" s="141">
        <f t="shared" si="184"/>
        <v>0.4654631563033807</v>
      </c>
      <c r="AH103" s="62">
        <f t="shared" si="181"/>
        <v>5056.5229111288436</v>
      </c>
      <c r="AI103" s="63">
        <v>4416</v>
      </c>
      <c r="AJ103" s="50"/>
      <c r="AK103" s="50"/>
      <c r="AW103" s="141">
        <f t="shared" si="182"/>
        <v>0.44461964570381152</v>
      </c>
      <c r="AX103" s="62">
        <f t="shared" si="183"/>
        <v>4894.3155977803517</v>
      </c>
      <c r="AY103" s="63">
        <v>5201</v>
      </c>
      <c r="AZ103" s="50"/>
      <c r="BA103" s="50"/>
    </row>
    <row r="104" spans="1:56" ht="12" customHeight="1" x14ac:dyDescent="0.2">
      <c r="B104" s="141">
        <f t="shared" si="177"/>
        <v>0.49278637179546236</v>
      </c>
      <c r="C104" s="62">
        <f t="shared" si="185"/>
        <v>5071.0733362731062</v>
      </c>
      <c r="D104" s="191">
        <v>4507</v>
      </c>
      <c r="E104" s="37"/>
      <c r="F104" s="63"/>
      <c r="G104" s="54"/>
      <c r="I104" s="51"/>
      <c r="J104" s="50"/>
      <c r="K104" s="51"/>
      <c r="L104" s="50"/>
      <c r="M104" s="50"/>
      <c r="N104" s="51"/>
      <c r="O104" s="50"/>
      <c r="P104" s="1"/>
      <c r="Q104" s="141">
        <f t="shared" si="179"/>
        <v>0.44038437931381302</v>
      </c>
      <c r="R104" s="62">
        <f t="shared" si="180"/>
        <v>4885.1223112250709</v>
      </c>
      <c r="S104" s="63">
        <v>3876</v>
      </c>
      <c r="T104" s="50"/>
      <c r="U104" s="50"/>
      <c r="V104" s="50"/>
      <c r="W104" s="50"/>
      <c r="AG104" s="141">
        <f t="shared" si="184"/>
        <v>0.42113492809424768</v>
      </c>
      <c r="AH104" s="62">
        <f t="shared" si="181"/>
        <v>4634.6863374160912</v>
      </c>
      <c r="AI104" s="63">
        <v>4007</v>
      </c>
      <c r="AJ104" s="50"/>
      <c r="AK104" s="50"/>
      <c r="AW104" s="141">
        <f t="shared" si="182"/>
        <v>0.4309444070878104</v>
      </c>
      <c r="AX104" s="62">
        <f t="shared" si="183"/>
        <v>4763.7169503437917</v>
      </c>
      <c r="AY104" s="63">
        <v>5067</v>
      </c>
      <c r="AZ104" s="50"/>
      <c r="BA104" s="50"/>
    </row>
    <row r="105" spans="1:56" ht="12" customHeight="1" x14ac:dyDescent="0.2">
      <c r="A105" s="37" t="s">
        <v>65</v>
      </c>
      <c r="B105" s="65">
        <f>AVERAGE(B80:B104)</f>
        <v>0.44934091698422768</v>
      </c>
      <c r="C105" s="66">
        <f>AVERAGE(C80:C104)</f>
        <v>4669.7098375130108</v>
      </c>
      <c r="D105" s="67">
        <f>AVERAGE(D80:D104)</f>
        <v>4118.16</v>
      </c>
      <c r="E105" s="37"/>
      <c r="F105" s="51"/>
      <c r="I105" s="51"/>
      <c r="J105" s="50"/>
      <c r="K105" s="51"/>
      <c r="L105" s="50"/>
      <c r="M105" s="50"/>
      <c r="N105" s="51"/>
      <c r="O105" s="50"/>
      <c r="P105" s="37" t="s">
        <v>65</v>
      </c>
      <c r="Q105" s="65">
        <f>AVERAGE(Q80:Q104)</f>
        <v>0.45717385129952381</v>
      </c>
      <c r="R105" s="66">
        <f>AVERAGE(R80:R104)</f>
        <v>5048.1666809487788</v>
      </c>
      <c r="S105" s="67">
        <f>AVERAGE(S80:S104)</f>
        <v>4034.6</v>
      </c>
      <c r="T105" s="20"/>
      <c r="U105" s="51"/>
      <c r="V105" s="50"/>
      <c r="W105" s="50"/>
      <c r="AF105" s="37" t="s">
        <v>65</v>
      </c>
      <c r="AG105" s="65">
        <f>AVERAGE(AG80:AG104)</f>
        <v>0.43317564678837422</v>
      </c>
      <c r="AH105" s="66">
        <f>AVERAGE(AH80:AH104)</f>
        <v>4749.3763789732011</v>
      </c>
      <c r="AI105" s="67">
        <f>AVERAGE(AI80:AI104)</f>
        <v>4118.2</v>
      </c>
      <c r="AJ105" s="140"/>
      <c r="AK105" s="51"/>
      <c r="AV105" s="37" t="s">
        <v>65</v>
      </c>
      <c r="AW105" s="65">
        <f>AVERAGE(AW80:AW104)</f>
        <v>0.44411805335021148</v>
      </c>
      <c r="AX105" s="66">
        <f>AVERAGE(AX80:AX104)</f>
        <v>4888.9746978702597</v>
      </c>
      <c r="AY105" s="67">
        <f>AVERAGE(AY80:AY104)</f>
        <v>5195.5200000000004</v>
      </c>
      <c r="AZ105" s="140"/>
      <c r="BA105" s="51"/>
    </row>
    <row r="106" spans="1:56" ht="12" customHeight="1" x14ac:dyDescent="0.2">
      <c r="A106" s="37" t="s">
        <v>47</v>
      </c>
      <c r="B106" s="68">
        <f>STDEV(B80:B104)</f>
        <v>1.990871722597487E-2</v>
      </c>
      <c r="C106" s="66">
        <f>STDEV(C80:C104)</f>
        <v>184.0611398168474</v>
      </c>
      <c r="D106" s="69">
        <f>STDEV(D80:D104)</f>
        <v>178.31799310968779</v>
      </c>
      <c r="E106" s="37"/>
      <c r="F106" s="51"/>
      <c r="I106" s="51"/>
      <c r="J106" s="50"/>
      <c r="K106" s="51"/>
      <c r="L106" s="50"/>
      <c r="M106" s="50"/>
      <c r="N106" s="51"/>
      <c r="O106" s="50"/>
      <c r="P106" s="37" t="s">
        <v>47</v>
      </c>
      <c r="Q106" s="68">
        <f>STDEV(Q80:Q104)</f>
        <v>2.091756113766342E-2</v>
      </c>
      <c r="R106" s="66">
        <f>STDEV(R80:R104)</f>
        <v>202.78813436035315</v>
      </c>
      <c r="S106" s="69">
        <f>STDEV(S80:S104)</f>
        <v>197.26040318996277</v>
      </c>
      <c r="T106" s="20"/>
      <c r="U106" s="51"/>
      <c r="V106" s="50"/>
      <c r="W106" s="50"/>
      <c r="AF106" s="37" t="s">
        <v>47</v>
      </c>
      <c r="AG106" s="68">
        <f>STDEV(AG80:AG104)</f>
        <v>1.7395140636454472E-2</v>
      </c>
      <c r="AH106" s="66">
        <f>STDEV(AH80:AH104)</f>
        <v>165.75246892640891</v>
      </c>
      <c r="AI106" s="69">
        <f>STDEV(AI80:AI104)</f>
        <v>160.70858720056</v>
      </c>
      <c r="AJ106" s="140"/>
      <c r="AK106" s="51"/>
      <c r="AV106" s="37" t="s">
        <v>47</v>
      </c>
      <c r="AW106" s="68">
        <f>STDEV(AW80:AW104)</f>
        <v>2.2578117690971958E-2</v>
      </c>
      <c r="AX106" s="66">
        <f>STDEV(AX80:AX104)</f>
        <v>214.80686313673937</v>
      </c>
      <c r="AY106" s="69">
        <f>STDEV(AY80:AY104)</f>
        <v>220.40136115732136</v>
      </c>
      <c r="AZ106" s="140"/>
      <c r="BA106" s="51"/>
    </row>
    <row r="107" spans="1:56" ht="12" customHeight="1" x14ac:dyDescent="0.2">
      <c r="A107" s="37" t="s">
        <v>26</v>
      </c>
      <c r="B107" s="61">
        <f>B106/B105</f>
        <v>4.4306486396994839E-2</v>
      </c>
      <c r="C107" s="61">
        <f>C106/C105</f>
        <v>3.9415969347439045E-2</v>
      </c>
      <c r="D107" s="70">
        <f>D106/D105</f>
        <v>4.330040433341293E-2</v>
      </c>
      <c r="E107" s="37"/>
      <c r="F107" s="51"/>
      <c r="I107" s="51"/>
      <c r="J107" s="50"/>
      <c r="K107" s="51"/>
      <c r="L107" s="50"/>
      <c r="M107" s="50"/>
      <c r="N107" s="51"/>
      <c r="O107" s="50"/>
      <c r="P107" s="37" t="s">
        <v>26</v>
      </c>
      <c r="Q107" s="61">
        <f>Q106/Q105</f>
        <v>4.5754062876091725E-2</v>
      </c>
      <c r="R107" s="61">
        <f>R106/R105</f>
        <v>4.0170649500471743E-2</v>
      </c>
      <c r="S107" s="70">
        <f>S106/S105</f>
        <v>4.8892183410985668E-2</v>
      </c>
      <c r="T107" s="20"/>
      <c r="U107" s="51"/>
      <c r="V107" s="50"/>
      <c r="W107" s="50"/>
      <c r="AF107" s="37" t="s">
        <v>26</v>
      </c>
      <c r="AG107" s="61">
        <f>AG106/AG105</f>
        <v>4.0157245139297457E-2</v>
      </c>
      <c r="AH107" s="61">
        <f>AH106/AH105</f>
        <v>3.4899838568330947E-2</v>
      </c>
      <c r="AI107" s="70">
        <f>AI106/AI105</f>
        <v>3.902398795603905E-2</v>
      </c>
      <c r="AJ107" s="140"/>
      <c r="AK107" s="51"/>
      <c r="AV107" s="37" t="s">
        <v>26</v>
      </c>
      <c r="AW107" s="61">
        <f>AW106/AW105</f>
        <v>5.0838099286110022E-2</v>
      </c>
      <c r="AX107" s="61">
        <f>AX106/AX105</f>
        <v>4.3936996284786208E-2</v>
      </c>
      <c r="AY107" s="70">
        <f>AY106/AY105</f>
        <v>4.2421424834727099E-2</v>
      </c>
      <c r="AZ107" s="140"/>
      <c r="BA107" s="51"/>
    </row>
    <row r="108" spans="1:56" ht="12" customHeight="1" x14ac:dyDescent="0.2">
      <c r="A108" s="1" t="s">
        <v>66</v>
      </c>
      <c r="C108" s="119">
        <v>0.5</v>
      </c>
      <c r="D108" s="232" t="s">
        <v>139</v>
      </c>
      <c r="E108" s="37"/>
      <c r="F108" s="51"/>
      <c r="I108" s="51"/>
      <c r="J108" s="50"/>
      <c r="K108" s="51"/>
      <c r="L108" s="50"/>
      <c r="M108" s="50"/>
      <c r="N108" s="51"/>
      <c r="O108" s="50"/>
      <c r="P108" s="1" t="s">
        <v>66</v>
      </c>
      <c r="R108" s="119">
        <v>0.5</v>
      </c>
      <c r="S108" s="232" t="s">
        <v>139</v>
      </c>
      <c r="T108" s="20"/>
      <c r="U108" s="51"/>
      <c r="V108" s="50"/>
      <c r="W108" s="50"/>
      <c r="AF108" s="1" t="s">
        <v>66</v>
      </c>
      <c r="AH108" s="119">
        <v>1</v>
      </c>
      <c r="AI108" s="232" t="s">
        <v>139</v>
      </c>
      <c r="AJ108" s="140"/>
      <c r="AK108" s="51"/>
      <c r="AV108" s="1" t="s">
        <v>66</v>
      </c>
      <c r="AX108" s="119">
        <v>0.5</v>
      </c>
      <c r="AY108" s="232" t="s">
        <v>139</v>
      </c>
      <c r="AZ108" s="140"/>
      <c r="BA108" s="51"/>
    </row>
    <row r="109" spans="1:56" ht="12" customHeight="1" x14ac:dyDescent="0.2">
      <c r="C109" s="37"/>
      <c r="D109" s="61"/>
      <c r="E109" s="37"/>
      <c r="F109" s="51"/>
      <c r="I109" s="51"/>
      <c r="J109" s="50"/>
      <c r="K109" s="51"/>
      <c r="L109" s="50"/>
      <c r="M109" s="50"/>
      <c r="N109" s="51"/>
      <c r="O109" s="50"/>
      <c r="P109" s="6"/>
      <c r="Q109" s="6"/>
      <c r="R109" s="20"/>
      <c r="S109" s="70"/>
      <c r="T109" s="20"/>
      <c r="U109" s="51"/>
      <c r="V109" s="50"/>
      <c r="W109" s="50"/>
      <c r="AF109" s="6"/>
      <c r="AG109" s="6"/>
      <c r="AH109" s="20"/>
      <c r="AI109" s="70"/>
      <c r="AJ109" s="37"/>
      <c r="AV109" s="6"/>
      <c r="AW109" s="6"/>
      <c r="AX109" s="20"/>
      <c r="AY109" s="70"/>
      <c r="AZ109" s="37"/>
    </row>
    <row r="110" spans="1:56" ht="12" customHeight="1" x14ac:dyDescent="0.2">
      <c r="A110" s="5" t="s">
        <v>67</v>
      </c>
      <c r="B110" s="127"/>
      <c r="C110" s="128"/>
      <c r="D110" s="129"/>
      <c r="E110" s="50"/>
      <c r="F110" s="51"/>
      <c r="I110" s="51"/>
      <c r="J110" s="50"/>
      <c r="K110" s="51"/>
      <c r="L110" s="50"/>
      <c r="M110" s="50"/>
      <c r="N110" s="51"/>
      <c r="O110" s="50"/>
      <c r="P110" s="5" t="s">
        <v>68</v>
      </c>
      <c r="R110" s="50"/>
      <c r="S110" s="51"/>
      <c r="T110" s="50"/>
      <c r="U110" s="51"/>
      <c r="X110" s="51"/>
      <c r="AF110" s="1" t="s">
        <v>69</v>
      </c>
      <c r="AH110" s="50"/>
      <c r="AI110" s="51"/>
      <c r="AJ110" s="50"/>
      <c r="AK110" s="51"/>
      <c r="AN110" s="51"/>
      <c r="AV110" s="1" t="s">
        <v>70</v>
      </c>
      <c r="AX110" s="50"/>
      <c r="AY110" s="51"/>
      <c r="AZ110" s="50"/>
      <c r="BA110" s="51"/>
      <c r="BD110" s="51"/>
    </row>
    <row r="111" spans="1:56" ht="12" customHeight="1" x14ac:dyDescent="0.2">
      <c r="A111" s="1" t="s">
        <v>71</v>
      </c>
      <c r="B111" s="195">
        <v>0.48699999999999999</v>
      </c>
      <c r="C111" s="50"/>
      <c r="D111" s="51"/>
      <c r="F111" s="51"/>
      <c r="I111" s="51"/>
      <c r="J111" s="50"/>
      <c r="K111" s="51"/>
      <c r="L111" s="50"/>
      <c r="M111" s="50"/>
      <c r="N111" s="51"/>
      <c r="O111" s="50"/>
      <c r="P111" s="1" t="s">
        <v>71</v>
      </c>
      <c r="Q111" s="71">
        <v>0.48699999999999999</v>
      </c>
      <c r="R111" s="50"/>
      <c r="S111" s="51"/>
      <c r="T111" s="50"/>
      <c r="U111" s="51"/>
      <c r="X111" s="51"/>
      <c r="AF111" s="1" t="s">
        <v>71</v>
      </c>
      <c r="AG111" s="71">
        <v>0.48699999999999999</v>
      </c>
      <c r="AH111" s="50"/>
      <c r="AI111" s="51"/>
      <c r="AJ111" s="50"/>
      <c r="AK111" s="51"/>
      <c r="AN111" s="51"/>
      <c r="AV111" s="1" t="s">
        <v>71</v>
      </c>
      <c r="AW111" s="71">
        <v>0.48699999999999999</v>
      </c>
      <c r="AX111" s="50"/>
      <c r="AY111" s="51"/>
      <c r="AZ111" s="50"/>
      <c r="BA111" s="51"/>
      <c r="BD111" s="51"/>
    </row>
    <row r="112" spans="1:56" ht="12" customHeight="1" x14ac:dyDescent="0.2">
      <c r="A112" s="1" t="s">
        <v>72</v>
      </c>
      <c r="B112" s="194">
        <v>401.6</v>
      </c>
      <c r="C112" s="50"/>
      <c r="D112" s="51"/>
      <c r="E112" s="50"/>
      <c r="F112" s="51"/>
      <c r="I112" s="51"/>
      <c r="J112" s="50"/>
      <c r="K112" s="51"/>
      <c r="L112" s="50"/>
      <c r="M112" s="50"/>
      <c r="N112" s="51"/>
      <c r="O112" s="50"/>
      <c r="P112" s="1" t="s">
        <v>72</v>
      </c>
      <c r="Q112" s="1">
        <v>401.6</v>
      </c>
      <c r="R112" s="50"/>
      <c r="S112" s="51"/>
      <c r="T112" s="50"/>
      <c r="U112" s="51"/>
      <c r="X112" s="51"/>
      <c r="AF112" s="1" t="s">
        <v>72</v>
      </c>
      <c r="AG112" s="1">
        <v>401.6</v>
      </c>
      <c r="AH112" s="50"/>
      <c r="AI112" s="51"/>
      <c r="AJ112" s="50"/>
      <c r="AK112" s="51"/>
      <c r="AN112" s="51"/>
      <c r="AV112" s="1" t="s">
        <v>72</v>
      </c>
      <c r="AW112" s="1">
        <v>401.6</v>
      </c>
      <c r="AX112" s="50"/>
      <c r="AY112" s="51"/>
      <c r="AZ112" s="50"/>
      <c r="BA112" s="51"/>
      <c r="BD112" s="51"/>
    </row>
    <row r="113" spans="1:60" ht="12" customHeight="1" x14ac:dyDescent="0.2">
      <c r="C113" s="50"/>
      <c r="D113" s="51"/>
      <c r="E113" s="50"/>
      <c r="F113" s="51"/>
      <c r="I113" s="51"/>
      <c r="J113" s="50"/>
      <c r="K113" s="51"/>
      <c r="L113" s="50"/>
      <c r="M113" s="50"/>
      <c r="N113" s="51"/>
      <c r="O113" s="50"/>
      <c r="P113" s="51"/>
      <c r="Q113" s="50"/>
      <c r="R113" s="50"/>
      <c r="S113" s="51"/>
      <c r="T113" s="50"/>
      <c r="U113" s="51"/>
      <c r="V113" s="50"/>
      <c r="W113" s="50"/>
      <c r="AF113" s="51"/>
      <c r="AG113" s="50"/>
      <c r="AH113" s="50"/>
      <c r="AI113" s="51"/>
      <c r="AJ113" s="50"/>
      <c r="AK113" s="51"/>
      <c r="AL113" s="50"/>
      <c r="AM113" s="50"/>
      <c r="AV113" s="51"/>
      <c r="AW113" s="50"/>
      <c r="AX113" s="50"/>
      <c r="AY113" s="51"/>
      <c r="AZ113" s="50"/>
      <c r="BA113" s="51"/>
      <c r="BB113" s="50"/>
      <c r="BC113" s="50"/>
    </row>
    <row r="114" spans="1:60" ht="12" customHeight="1" x14ac:dyDescent="0.2">
      <c r="B114" s="134" t="s">
        <v>145</v>
      </c>
      <c r="C114" s="17"/>
      <c r="D114" s="72"/>
      <c r="E114" s="85"/>
      <c r="F114" s="134"/>
      <c r="G114" s="17"/>
      <c r="H114" s="17"/>
      <c r="I114" s="51"/>
      <c r="J114" s="50"/>
      <c r="K114" s="51"/>
      <c r="L114" s="50"/>
      <c r="M114" s="50"/>
      <c r="N114" s="51"/>
      <c r="O114" s="50"/>
      <c r="P114" s="51"/>
      <c r="Q114" s="50"/>
      <c r="R114" s="130" t="s">
        <v>143</v>
      </c>
      <c r="S114" s="17"/>
      <c r="T114" s="72"/>
      <c r="U114" s="85"/>
      <c r="V114" s="130"/>
      <c r="W114" s="17"/>
      <c r="X114" s="17"/>
      <c r="AF114" s="51"/>
      <c r="AG114" s="50"/>
      <c r="AH114" s="130" t="s">
        <v>143</v>
      </c>
      <c r="AI114" s="17"/>
      <c r="AJ114" s="72"/>
      <c r="AK114" s="85"/>
      <c r="AL114" s="130"/>
      <c r="AM114" s="17"/>
      <c r="AN114" s="17"/>
      <c r="AV114" s="51"/>
      <c r="AW114" s="50"/>
      <c r="AX114" s="130" t="s">
        <v>143</v>
      </c>
      <c r="AY114" s="17"/>
      <c r="AZ114" s="72"/>
      <c r="BA114" s="85"/>
      <c r="BB114" s="130"/>
      <c r="BC114" s="17"/>
      <c r="BD114" s="17"/>
    </row>
    <row r="115" spans="1:60" ht="12" customHeight="1" x14ac:dyDescent="0.2">
      <c r="A115" s="73" t="s">
        <v>73</v>
      </c>
      <c r="B115" s="73"/>
      <c r="C115" s="74" t="s">
        <v>74</v>
      </c>
      <c r="D115" s="75" t="s">
        <v>75</v>
      </c>
      <c r="E115" s="74" t="s">
        <v>27</v>
      </c>
      <c r="F115" s="74" t="s">
        <v>76</v>
      </c>
      <c r="G115" s="75" t="s">
        <v>44</v>
      </c>
      <c r="H115" s="74" t="s">
        <v>8</v>
      </c>
      <c r="I115" s="75" t="s">
        <v>77</v>
      </c>
      <c r="J115" s="79" t="s">
        <v>65</v>
      </c>
      <c r="K115" s="80" t="s">
        <v>26</v>
      </c>
      <c r="L115" s="81" t="s">
        <v>78</v>
      </c>
      <c r="M115" s="80" t="s">
        <v>79</v>
      </c>
      <c r="P115" s="73" t="s">
        <v>73</v>
      </c>
      <c r="Q115" s="73"/>
      <c r="R115" s="74" t="s">
        <v>74</v>
      </c>
      <c r="S115" s="75" t="s">
        <v>75</v>
      </c>
      <c r="T115" s="74" t="s">
        <v>27</v>
      </c>
      <c r="U115" s="74" t="s">
        <v>76</v>
      </c>
      <c r="V115" s="75" t="s">
        <v>44</v>
      </c>
      <c r="W115" s="74" t="s">
        <v>8</v>
      </c>
      <c r="X115" s="75" t="s">
        <v>77</v>
      </c>
      <c r="Y115" s="79" t="s">
        <v>65</v>
      </c>
      <c r="Z115" s="80" t="s">
        <v>26</v>
      </c>
      <c r="AA115" s="81" t="s">
        <v>78</v>
      </c>
      <c r="AB115" s="80" t="s">
        <v>79</v>
      </c>
      <c r="AF115" s="73" t="s">
        <v>73</v>
      </c>
      <c r="AG115" s="73"/>
      <c r="AH115" s="74" t="s">
        <v>74</v>
      </c>
      <c r="AI115" s="75" t="s">
        <v>75</v>
      </c>
      <c r="AJ115" s="74" t="s">
        <v>27</v>
      </c>
      <c r="AK115" s="74" t="s">
        <v>76</v>
      </c>
      <c r="AL115" s="75" t="s">
        <v>44</v>
      </c>
      <c r="AM115" s="74" t="s">
        <v>8</v>
      </c>
      <c r="AN115" s="75" t="s">
        <v>77</v>
      </c>
      <c r="AO115" s="79" t="s">
        <v>65</v>
      </c>
      <c r="AP115" s="80" t="s">
        <v>26</v>
      </c>
      <c r="AQ115" s="81" t="s">
        <v>78</v>
      </c>
      <c r="AR115" s="80" t="s">
        <v>79</v>
      </c>
      <c r="AV115" s="73" t="s">
        <v>73</v>
      </c>
      <c r="AW115" s="73"/>
      <c r="AX115" s="74" t="s">
        <v>74</v>
      </c>
      <c r="AY115" s="75" t="s">
        <v>75</v>
      </c>
      <c r="AZ115" s="74" t="s">
        <v>27</v>
      </c>
      <c r="BA115" s="74" t="s">
        <v>76</v>
      </c>
      <c r="BB115" s="75" t="s">
        <v>44</v>
      </c>
      <c r="BC115" s="74" t="s">
        <v>8</v>
      </c>
      <c r="BD115" s="75" t="s">
        <v>77</v>
      </c>
      <c r="BE115" s="79" t="s">
        <v>65</v>
      </c>
      <c r="BF115" s="80" t="s">
        <v>26</v>
      </c>
      <c r="BG115" s="81" t="s">
        <v>78</v>
      </c>
      <c r="BH115" s="80" t="s">
        <v>79</v>
      </c>
    </row>
    <row r="116" spans="1:60" ht="12" customHeight="1" x14ac:dyDescent="0.2">
      <c r="A116" s="258">
        <v>1</v>
      </c>
      <c r="B116" s="258" t="s">
        <v>80</v>
      </c>
      <c r="C116" s="247">
        <v>0.48699999999999999</v>
      </c>
      <c r="D116" s="265">
        <v>0.47199999999999998</v>
      </c>
      <c r="E116" s="244">
        <f>(D116-C116)/C116</f>
        <v>-3.0800821355236169E-2</v>
      </c>
      <c r="F116" s="198">
        <v>0.47099999999999997</v>
      </c>
      <c r="G116" s="76">
        <f>ROUND((10^((($E$7-$E$6)/(((LOG10(F116*1000)*1000/$E$8)^(-$E$9)+1)^$E$10)+$E$6)/1000)),0)</f>
        <v>4870</v>
      </c>
      <c r="H116" s="77">
        <f>(G116-$C$27)/$C$26</f>
        <v>4312.2006315522776</v>
      </c>
      <c r="I116" s="82">
        <f>ROUND(H116,0)</f>
        <v>4312</v>
      </c>
      <c r="J116" s="83">
        <f>AVERAGE(I116:I118)</f>
        <v>4321.333333333333</v>
      </c>
      <c r="K116" s="80">
        <f>STDEV(I116:I118)/J116</f>
        <v>1.3551491055845574E-2</v>
      </c>
      <c r="L116" s="37">
        <f>AVERAGE(F116:F118)</f>
        <v>0.47199999999999998</v>
      </c>
      <c r="M116" s="61">
        <f>STDEV(F116:F118)/L116</f>
        <v>1.3892878229453287E-2</v>
      </c>
      <c r="O116" s="50"/>
      <c r="P116" s="258">
        <v>1</v>
      </c>
      <c r="Q116" s="258" t="s">
        <v>80</v>
      </c>
      <c r="R116" s="247">
        <v>0.48699999999999999</v>
      </c>
      <c r="S116" s="247">
        <v>0.48199999999999998</v>
      </c>
      <c r="T116" s="244">
        <f>(S116-R116)/R116</f>
        <v>-1.026694045174539E-2</v>
      </c>
      <c r="U116" s="214">
        <v>0.47799999999999998</v>
      </c>
      <c r="V116" s="18">
        <f>ROUND((10^((($T$7-$T$6)/(((LOG10(U116*1000)*1000/$T$8)^(-$T$9)+1)^$T$10)+$T$6)/1000)),0)</f>
        <v>5251</v>
      </c>
      <c r="W116" s="87">
        <f>(V116-$R$27)/$R$26</f>
        <v>4231.9043562070701</v>
      </c>
      <c r="X116" s="82">
        <f>ROUND(W116,0)</f>
        <v>4232</v>
      </c>
      <c r="Y116" s="83">
        <f>AVERAGE(X116:X118)</f>
        <v>4269.333333333333</v>
      </c>
      <c r="Z116" s="80">
        <f>STDEV(X116:X118)/Y116</f>
        <v>1.3361984176050067E-2</v>
      </c>
      <c r="AA116" s="37">
        <f>AVERAGE(U116:U118)</f>
        <v>0.48199999999999998</v>
      </c>
      <c r="AB116" s="61">
        <f>STDEV(U116:U118)/AA116</f>
        <v>1.2619839274477644E-2</v>
      </c>
      <c r="AF116" s="258">
        <v>1</v>
      </c>
      <c r="AG116" s="258" t="s">
        <v>80</v>
      </c>
      <c r="AH116" s="247">
        <f>R116</f>
        <v>0.48699999999999999</v>
      </c>
      <c r="AI116" s="247">
        <f>S116</f>
        <v>0.48199999999999998</v>
      </c>
      <c r="AJ116" s="244">
        <f>(AI116-AH116)/AH116</f>
        <v>-1.026694045174539E-2</v>
      </c>
      <c r="AK116" s="86">
        <f>U116</f>
        <v>0.47799999999999998</v>
      </c>
      <c r="AL116" s="18">
        <f>ROUND((10^((($AJ$7-$AJ$6)/(((LOG10(AK116*1000)*1000/$AJ$8)^(-$AJ$9)+1)^$AJ$10)+$AJ$6)/1000)),0)</f>
        <v>5175</v>
      </c>
      <c r="AM116" s="87">
        <f>(AL116-$AH$27)/$AH$26</f>
        <v>4530.8718066852589</v>
      </c>
      <c r="AN116" s="82">
        <f>ROUND(AM116,0)</f>
        <v>4531</v>
      </c>
      <c r="AO116" s="83">
        <f>AVERAGE(AN116:AN118)</f>
        <v>4567.666666666667</v>
      </c>
      <c r="AP116" s="80">
        <f>STDEV(AN116:AN118)/AO116</f>
        <v>1.2237262556703406E-2</v>
      </c>
      <c r="AQ116" s="37">
        <f>AVERAGE(AK116:AK118)</f>
        <v>0.48199999999999998</v>
      </c>
      <c r="AR116" s="61">
        <f>STDEV(AK116:AK118)/AQ116</f>
        <v>1.2619839274477644E-2</v>
      </c>
      <c r="AV116" s="258">
        <v>1</v>
      </c>
      <c r="AW116" s="258" t="s">
        <v>80</v>
      </c>
      <c r="AX116" s="247">
        <f>R116</f>
        <v>0.48699999999999999</v>
      </c>
      <c r="AY116" s="247">
        <f>S116</f>
        <v>0.48199999999999998</v>
      </c>
      <c r="AZ116" s="244">
        <f>(AY116-AX116)/AX116</f>
        <v>-1.026694045174539E-2</v>
      </c>
      <c r="BA116" s="86">
        <f>U116</f>
        <v>0.47799999999999998</v>
      </c>
      <c r="BB116" s="18">
        <f>ROUND((10^((($AZ$7-$AZ$6)/(((LOG10(BA116*1000)*1000/$AZ$8)^(-$AZ$9)+1)^$AZ$10)+$AZ$6)/1000)),0)</f>
        <v>5211</v>
      </c>
      <c r="BC116" s="77">
        <f>(BB116-$AX$27)/$AX$26</f>
        <v>5525.9322311553524</v>
      </c>
      <c r="BD116" s="82">
        <f>ROUND(BC116,0)</f>
        <v>5526</v>
      </c>
      <c r="BE116" s="83">
        <f>AVERAGE(BD116:BD118)</f>
        <v>5565</v>
      </c>
      <c r="BF116" s="80">
        <f>STDEV(BD116:BD118)/BE116</f>
        <v>1.0620234936774272E-2</v>
      </c>
      <c r="BG116" s="37">
        <f>AVERAGE(BA116:BA118)</f>
        <v>0.48199999999999998</v>
      </c>
      <c r="BH116" s="61">
        <f>STDEV(BA116:BA118)/BG116</f>
        <v>1.2619839274477644E-2</v>
      </c>
    </row>
    <row r="117" spans="1:60" ht="12" customHeight="1" x14ac:dyDescent="0.2">
      <c r="A117" s="258"/>
      <c r="B117" s="258"/>
      <c r="C117" s="248"/>
      <c r="D117" s="266"/>
      <c r="E117" s="245"/>
      <c r="F117" s="198">
        <v>0.46600000000000003</v>
      </c>
      <c r="G117" s="76">
        <f t="shared" ref="G117:G136" si="186">ROUND((10^((($E$7-$E$6)/(((LOG10(F117*1000)*1000/$E$8)^(-$E$9)+1)^$E$10)+$E$6)/1000)),0)</f>
        <v>4824</v>
      </c>
      <c r="H117" s="77">
        <f t="shared" ref="H117:H136" si="187">(G117-$C$27)/$C$26</f>
        <v>4267.6359413020282</v>
      </c>
      <c r="I117" s="82">
        <f t="shared" ref="I117:I136" si="188">ROUND(H117,0)</f>
        <v>4268</v>
      </c>
      <c r="J117" s="83"/>
      <c r="K117" s="79"/>
      <c r="L117" s="50"/>
      <c r="M117" s="51"/>
      <c r="O117" s="50"/>
      <c r="P117" s="258"/>
      <c r="Q117" s="258"/>
      <c r="R117" s="248"/>
      <c r="S117" s="248"/>
      <c r="T117" s="245"/>
      <c r="U117" s="214">
        <v>0.48899999999999999</v>
      </c>
      <c r="V117" s="18">
        <f t="shared" ref="V117:V136" si="189">ROUND((10^((($T$7-$T$6)/(((LOG10(U117*1000)*1000/$T$8)^(-$T$9)+1)^$T$10)+$T$6)/1000)),0)</f>
        <v>5357</v>
      </c>
      <c r="W117" s="87">
        <f t="shared" ref="W117:W136" si="190">(V117-$R$27)/$R$26</f>
        <v>4335.0149391023187</v>
      </c>
      <c r="X117" s="82">
        <f t="shared" ref="X117:X136" si="191">ROUND(W117,0)</f>
        <v>4335</v>
      </c>
      <c r="Y117" s="83"/>
      <c r="Z117" s="79"/>
      <c r="AA117" s="50"/>
      <c r="AB117" s="51"/>
      <c r="AF117" s="258"/>
      <c r="AG117" s="258"/>
      <c r="AH117" s="248"/>
      <c r="AI117" s="248"/>
      <c r="AJ117" s="245"/>
      <c r="AK117" s="86">
        <f>U117</f>
        <v>0.48899999999999999</v>
      </c>
      <c r="AL117" s="18">
        <f t="shared" ref="AL117:AL136" si="192">ROUND((10^((($AJ$7-$AJ$6)/(((LOG10(AK117*1000)*1000/$AJ$8)^(-$AJ$9)+1)^$AJ$10)+$AJ$6)/1000)),0)</f>
        <v>5279</v>
      </c>
      <c r="AM117" s="87">
        <f t="shared" ref="AM117:AM136" si="193">(AL117-$AH$27)/$AH$26</f>
        <v>4631.7070652917464</v>
      </c>
      <c r="AN117" s="82">
        <f t="shared" ref="AN117:AN136" si="194">ROUND(AM117,0)</f>
        <v>4632</v>
      </c>
      <c r="AO117" s="83"/>
      <c r="AP117" s="79"/>
      <c r="AQ117" s="50"/>
      <c r="AR117" s="51"/>
      <c r="AV117" s="258"/>
      <c r="AW117" s="258"/>
      <c r="AX117" s="248"/>
      <c r="AY117" s="248"/>
      <c r="AZ117" s="245"/>
      <c r="BA117" s="86">
        <f t="shared" ref="BA117:BA136" si="195">U117</f>
        <v>0.48899999999999999</v>
      </c>
      <c r="BB117" s="18">
        <f t="shared" ref="BB117:BB136" si="196">ROUND((10^((($AZ$7-$AZ$6)/(((LOG10(BA117*1000)*1000/$AZ$8)^(-$AZ$9)+1)^$AZ$10)+$AZ$6)/1000)),0)</f>
        <v>5315</v>
      </c>
      <c r="BC117" s="77">
        <f t="shared" ref="BC117:BC136" si="197">(BB117-$AX$27)/$AX$26</f>
        <v>5632.6408401152539</v>
      </c>
      <c r="BD117" s="82">
        <f t="shared" ref="BD117:BD136" si="198">ROUND(BC117,0)</f>
        <v>5633</v>
      </c>
      <c r="BE117" s="83"/>
      <c r="BF117" s="79"/>
      <c r="BG117" s="50"/>
      <c r="BH117" s="51"/>
    </row>
    <row r="118" spans="1:60" ht="12" customHeight="1" x14ac:dyDescent="0.2">
      <c r="A118" s="258"/>
      <c r="B118" s="258"/>
      <c r="C118" s="249"/>
      <c r="D118" s="267"/>
      <c r="E118" s="246"/>
      <c r="F118" s="196">
        <f>D116*3-F116-F117</f>
        <v>0.47899999999999993</v>
      </c>
      <c r="G118" s="76">
        <f t="shared" si="186"/>
        <v>4944</v>
      </c>
      <c r="H118" s="77">
        <f t="shared" si="187"/>
        <v>4383.8916549983314</v>
      </c>
      <c r="I118" s="82">
        <f t="shared" si="188"/>
        <v>4384</v>
      </c>
      <c r="J118" s="83"/>
      <c r="K118" s="79"/>
      <c r="L118" s="50"/>
      <c r="M118" s="51"/>
      <c r="O118" s="50"/>
      <c r="P118" s="258"/>
      <c r="Q118" s="258"/>
      <c r="R118" s="249"/>
      <c r="S118" s="249"/>
      <c r="T118" s="246"/>
      <c r="U118" s="86">
        <f>S116*3-U116-U117</f>
        <v>0.47899999999999998</v>
      </c>
      <c r="V118" s="18">
        <f t="shared" si="189"/>
        <v>5260</v>
      </c>
      <c r="W118" s="87">
        <f t="shared" si="190"/>
        <v>4240.6590283396854</v>
      </c>
      <c r="X118" s="82">
        <f t="shared" si="191"/>
        <v>4241</v>
      </c>
      <c r="Y118" s="83"/>
      <c r="Z118" s="79"/>
      <c r="AA118" s="50"/>
      <c r="AB118" s="51"/>
      <c r="AF118" s="258"/>
      <c r="AG118" s="258"/>
      <c r="AH118" s="249"/>
      <c r="AI118" s="249"/>
      <c r="AJ118" s="246"/>
      <c r="AK118" s="86">
        <f t="shared" ref="AK118:AK136" si="199">U118</f>
        <v>0.47899999999999998</v>
      </c>
      <c r="AL118" s="18">
        <f t="shared" si="192"/>
        <v>5184</v>
      </c>
      <c r="AM118" s="87">
        <f t="shared" si="193"/>
        <v>4539.5979348338969</v>
      </c>
      <c r="AN118" s="82">
        <f t="shared" si="194"/>
        <v>4540</v>
      </c>
      <c r="AO118" s="83"/>
      <c r="AP118" s="79"/>
      <c r="AQ118" s="50"/>
      <c r="AR118" s="51"/>
      <c r="AV118" s="258"/>
      <c r="AW118" s="258"/>
      <c r="AX118" s="249"/>
      <c r="AY118" s="249"/>
      <c r="AZ118" s="246"/>
      <c r="BA118" s="86">
        <f t="shared" si="195"/>
        <v>0.47899999999999998</v>
      </c>
      <c r="BB118" s="18">
        <f t="shared" si="196"/>
        <v>5221</v>
      </c>
      <c r="BC118" s="77">
        <f t="shared" si="197"/>
        <v>5536.1926743245731</v>
      </c>
      <c r="BD118" s="82">
        <f t="shared" si="198"/>
        <v>5536</v>
      </c>
      <c r="BE118" s="83"/>
      <c r="BF118" s="79"/>
      <c r="BG118" s="50"/>
      <c r="BH118" s="51"/>
    </row>
    <row r="119" spans="1:60" ht="12" customHeight="1" x14ac:dyDescent="0.2">
      <c r="A119" s="258">
        <v>2</v>
      </c>
      <c r="B119" s="259" t="s">
        <v>81</v>
      </c>
      <c r="C119" s="250">
        <f>(B111*5+B112*1)/6</f>
        <v>67.339166666666671</v>
      </c>
      <c r="D119" s="270">
        <v>65.83</v>
      </c>
      <c r="E119" s="244">
        <f>(D119-C119)/C119</f>
        <v>-2.2411424752806153E-2</v>
      </c>
      <c r="F119" s="199">
        <v>64.92</v>
      </c>
      <c r="G119" s="76">
        <f t="shared" si="186"/>
        <v>433212</v>
      </c>
      <c r="H119" s="77">
        <f t="shared" si="187"/>
        <v>419288.90826573275</v>
      </c>
      <c r="I119" s="82">
        <f t="shared" si="188"/>
        <v>419289</v>
      </c>
      <c r="J119" s="83">
        <f>AVERAGE(I119:I121)</f>
        <v>424735</v>
      </c>
      <c r="K119" s="80">
        <f>STDEV(I119:I121)/J119</f>
        <v>1.3111270964279911E-2</v>
      </c>
      <c r="L119" s="37">
        <f>AVERAGE(F119:F121)</f>
        <v>65.83</v>
      </c>
      <c r="M119" s="61">
        <f>STDEV(F119:F121)/L119</f>
        <v>1.4137094602220736E-2</v>
      </c>
      <c r="O119" s="50"/>
      <c r="P119" s="258">
        <v>2</v>
      </c>
      <c r="Q119" s="259" t="s">
        <v>81</v>
      </c>
      <c r="R119" s="250">
        <f>(Q111*5+Q112*1)/6</f>
        <v>67.339166666666671</v>
      </c>
      <c r="S119" s="250">
        <v>66.430000000000007</v>
      </c>
      <c r="T119" s="244">
        <f t="shared" ref="T119" si="200">(S119-R119)/R119</f>
        <v>-1.3501305579962092E-2</v>
      </c>
      <c r="U119" s="215">
        <v>66.92</v>
      </c>
      <c r="V119" s="18">
        <f t="shared" si="189"/>
        <v>449202</v>
      </c>
      <c r="W119" s="87">
        <f t="shared" si="190"/>
        <v>436081.39857251476</v>
      </c>
      <c r="X119" s="82">
        <f t="shared" si="191"/>
        <v>436081</v>
      </c>
      <c r="Y119" s="83">
        <f>AVERAGE(X119:X121)</f>
        <v>433155</v>
      </c>
      <c r="Z119" s="80">
        <f>STDEV(X119:X121)/Y119</f>
        <v>1.5034404718578835E-2</v>
      </c>
      <c r="AA119" s="37">
        <f>AVERAGE(U119:U121)</f>
        <v>66.430000000000007</v>
      </c>
      <c r="AB119" s="61">
        <f>STDEV(U119:U121)/AA119</f>
        <v>1.6422053972987207E-2</v>
      </c>
      <c r="AF119" s="258">
        <v>2</v>
      </c>
      <c r="AG119" s="259" t="s">
        <v>81</v>
      </c>
      <c r="AH119" s="250">
        <f t="shared" ref="AH119" si="201">R119</f>
        <v>67.339166666666671</v>
      </c>
      <c r="AI119" s="250">
        <f t="shared" ref="AI119" si="202">S119</f>
        <v>66.430000000000007</v>
      </c>
      <c r="AJ119" s="244">
        <f t="shared" ref="AJ119" si="203">(AI119-AH119)/AH119</f>
        <v>-1.3501305579962092E-2</v>
      </c>
      <c r="AK119" s="78">
        <f t="shared" si="199"/>
        <v>66.92</v>
      </c>
      <c r="AL119" s="18">
        <f t="shared" si="192"/>
        <v>449009</v>
      </c>
      <c r="AM119" s="87">
        <f t="shared" si="193"/>
        <v>434858.91188699112</v>
      </c>
      <c r="AN119" s="82">
        <f t="shared" si="194"/>
        <v>434859</v>
      </c>
      <c r="AO119" s="83">
        <f>AVERAGE(AN119:AN121)</f>
        <v>431925</v>
      </c>
      <c r="AP119" s="80">
        <f>STDEV(AN119:AN121)/AO119</f>
        <v>1.5117584006793715E-2</v>
      </c>
      <c r="AQ119" s="37">
        <f>AVERAGE(AK119:AK121)</f>
        <v>66.430000000000007</v>
      </c>
      <c r="AR119" s="61">
        <f>STDEV(AK119:AK121)/AQ119</f>
        <v>1.6422053972987207E-2</v>
      </c>
      <c r="AV119" s="258">
        <v>2</v>
      </c>
      <c r="AW119" s="259" t="s">
        <v>81</v>
      </c>
      <c r="AX119" s="250">
        <f t="shared" ref="AX119" si="204">R119</f>
        <v>67.339166666666671</v>
      </c>
      <c r="AY119" s="250">
        <f>S119</f>
        <v>66.430000000000007</v>
      </c>
      <c r="AZ119" s="244">
        <f t="shared" ref="AZ119" si="205">(AY119-AX119)/AX119</f>
        <v>-1.3501305579962092E-2</v>
      </c>
      <c r="BA119" s="78">
        <f t="shared" si="195"/>
        <v>66.92</v>
      </c>
      <c r="BB119" s="18">
        <f t="shared" si="196"/>
        <v>447150</v>
      </c>
      <c r="BC119" s="77">
        <f t="shared" si="197"/>
        <v>458974.9316074049</v>
      </c>
      <c r="BD119" s="82">
        <f t="shared" si="198"/>
        <v>458975</v>
      </c>
      <c r="BE119" s="83">
        <f>AVERAGE(BD119:BD121)</f>
        <v>455882.66666666669</v>
      </c>
      <c r="BF119" s="80">
        <f>STDEV(BD119:BD121)/BE119</f>
        <v>1.5095866950306153E-2</v>
      </c>
      <c r="BG119" s="37">
        <f>AVERAGE(BA119:BA121)</f>
        <v>66.430000000000007</v>
      </c>
      <c r="BH119" s="61">
        <f>STDEV(BA119:BA121)/BG119</f>
        <v>1.6422053972987207E-2</v>
      </c>
    </row>
    <row r="120" spans="1:60" ht="12" customHeight="1" x14ac:dyDescent="0.2">
      <c r="A120" s="258"/>
      <c r="B120" s="259"/>
      <c r="C120" s="251"/>
      <c r="D120" s="271"/>
      <c r="E120" s="245"/>
      <c r="F120" s="199">
        <v>65.790000000000006</v>
      </c>
      <c r="G120" s="76">
        <f t="shared" si="186"/>
        <v>438588</v>
      </c>
      <c r="H120" s="77">
        <f t="shared" si="187"/>
        <v>424497.16423932713</v>
      </c>
      <c r="I120" s="82">
        <f t="shared" si="188"/>
        <v>424497</v>
      </c>
      <c r="J120" s="83"/>
      <c r="K120" s="79"/>
      <c r="L120" s="50"/>
      <c r="M120" s="51"/>
      <c r="O120" s="50"/>
      <c r="P120" s="258"/>
      <c r="Q120" s="259"/>
      <c r="R120" s="251"/>
      <c r="S120" s="251"/>
      <c r="T120" s="245"/>
      <c r="U120" s="215">
        <v>67.19</v>
      </c>
      <c r="V120" s="18">
        <f t="shared" si="189"/>
        <v>450857</v>
      </c>
      <c r="W120" s="87">
        <f t="shared" si="190"/>
        <v>437691.28550356795</v>
      </c>
      <c r="X120" s="82">
        <f t="shared" si="191"/>
        <v>437691</v>
      </c>
      <c r="Y120" s="83"/>
      <c r="Z120" s="79"/>
      <c r="AA120" s="50"/>
      <c r="AB120" s="51"/>
      <c r="AF120" s="258"/>
      <c r="AG120" s="259"/>
      <c r="AH120" s="251"/>
      <c r="AI120" s="251"/>
      <c r="AJ120" s="245"/>
      <c r="AK120" s="78">
        <f t="shared" si="199"/>
        <v>67.19</v>
      </c>
      <c r="AL120" s="18">
        <f t="shared" si="192"/>
        <v>450674</v>
      </c>
      <c r="AM120" s="87">
        <f t="shared" si="193"/>
        <v>436473.24559448921</v>
      </c>
      <c r="AN120" s="82">
        <f t="shared" si="194"/>
        <v>436473</v>
      </c>
      <c r="AO120" s="83"/>
      <c r="AP120" s="79"/>
      <c r="AQ120" s="50"/>
      <c r="AR120" s="51"/>
      <c r="AV120" s="258"/>
      <c r="AW120" s="259"/>
      <c r="AX120" s="251"/>
      <c r="AY120" s="251"/>
      <c r="AZ120" s="245"/>
      <c r="BA120" s="78">
        <f t="shared" si="195"/>
        <v>67.19</v>
      </c>
      <c r="BB120" s="18">
        <f t="shared" si="196"/>
        <v>448808</v>
      </c>
      <c r="BC120" s="77">
        <f t="shared" si="197"/>
        <v>460676.11308486178</v>
      </c>
      <c r="BD120" s="82">
        <f t="shared" si="198"/>
        <v>460676</v>
      </c>
      <c r="BE120" s="83"/>
      <c r="BF120" s="79"/>
      <c r="BG120" s="50"/>
      <c r="BH120" s="51"/>
    </row>
    <row r="121" spans="1:60" ht="12" customHeight="1" x14ac:dyDescent="0.2">
      <c r="A121" s="258"/>
      <c r="B121" s="259"/>
      <c r="C121" s="252"/>
      <c r="D121" s="272"/>
      <c r="E121" s="246"/>
      <c r="F121" s="197">
        <f>D119*3-F119-F120</f>
        <v>66.779999999999987</v>
      </c>
      <c r="G121" s="76">
        <f t="shared" si="186"/>
        <v>444701</v>
      </c>
      <c r="H121" s="77">
        <f t="shared" si="187"/>
        <v>430419.42405453959</v>
      </c>
      <c r="I121" s="82">
        <f t="shared" si="188"/>
        <v>430419</v>
      </c>
      <c r="J121" s="83"/>
      <c r="K121" s="79"/>
      <c r="L121" s="50"/>
      <c r="M121" s="51"/>
      <c r="O121" s="50"/>
      <c r="P121" s="258"/>
      <c r="Q121" s="259"/>
      <c r="R121" s="252"/>
      <c r="S121" s="252"/>
      <c r="T121" s="246"/>
      <c r="U121" s="78">
        <f>S119*3-U119-U120</f>
        <v>65.180000000000007</v>
      </c>
      <c r="V121" s="18">
        <f t="shared" si="189"/>
        <v>438523</v>
      </c>
      <c r="W121" s="87">
        <f t="shared" si="190"/>
        <v>425693.49371649249</v>
      </c>
      <c r="X121" s="82">
        <f t="shared" si="191"/>
        <v>425693</v>
      </c>
      <c r="Y121" s="83"/>
      <c r="Z121" s="79"/>
      <c r="AA121" s="50"/>
      <c r="AB121" s="51"/>
      <c r="AF121" s="258"/>
      <c r="AG121" s="259"/>
      <c r="AH121" s="252"/>
      <c r="AI121" s="252"/>
      <c r="AJ121" s="246"/>
      <c r="AK121" s="78">
        <f t="shared" si="199"/>
        <v>65.180000000000007</v>
      </c>
      <c r="AL121" s="18">
        <f t="shared" si="192"/>
        <v>438266</v>
      </c>
      <c r="AM121" s="87">
        <f t="shared" si="193"/>
        <v>424442.82358689985</v>
      </c>
      <c r="AN121" s="82">
        <f t="shared" si="194"/>
        <v>424443</v>
      </c>
      <c r="AO121" s="83"/>
      <c r="AP121" s="79"/>
      <c r="AQ121" s="50"/>
      <c r="AR121" s="51"/>
      <c r="AV121" s="258"/>
      <c r="AW121" s="259"/>
      <c r="AX121" s="252"/>
      <c r="AY121" s="252"/>
      <c r="AZ121" s="246"/>
      <c r="BA121" s="78">
        <f t="shared" si="195"/>
        <v>65.180000000000007</v>
      </c>
      <c r="BB121" s="18">
        <f t="shared" si="196"/>
        <v>436451</v>
      </c>
      <c r="BC121" s="77">
        <f t="shared" si="197"/>
        <v>447997.28346065502</v>
      </c>
      <c r="BD121" s="82">
        <f t="shared" si="198"/>
        <v>447997</v>
      </c>
      <c r="BE121" s="83"/>
      <c r="BF121" s="79"/>
      <c r="BG121" s="50"/>
      <c r="BH121" s="51"/>
    </row>
    <row r="122" spans="1:60" ht="12" customHeight="1" x14ac:dyDescent="0.2">
      <c r="A122" s="258">
        <v>3</v>
      </c>
      <c r="B122" s="259" t="s">
        <v>82</v>
      </c>
      <c r="C122" s="253">
        <f>(B111*4+B112*2)/6</f>
        <v>134.19133333333335</v>
      </c>
      <c r="D122" s="273">
        <v>132.25</v>
      </c>
      <c r="E122" s="244">
        <f>(D122-C122)/C122</f>
        <v>-1.4466905463343485E-2</v>
      </c>
      <c r="F122" s="200">
        <v>130.41</v>
      </c>
      <c r="G122" s="76">
        <f t="shared" si="186"/>
        <v>827797</v>
      </c>
      <c r="H122" s="77">
        <f t="shared" si="187"/>
        <v>801561.91483952908</v>
      </c>
      <c r="I122" s="82">
        <f t="shared" si="188"/>
        <v>801562</v>
      </c>
      <c r="J122" s="83">
        <f>AVERAGE(I122:I124)</f>
        <v>812078.66666666663</v>
      </c>
      <c r="K122" s="80">
        <f>STDEV(I122:I124)/J122</f>
        <v>1.1264834598525286E-2</v>
      </c>
      <c r="L122" s="37">
        <f>AVERAGE(F122:F124)</f>
        <v>132.25</v>
      </c>
      <c r="M122" s="61">
        <f>STDEV(F122:F124)/L122</f>
        <v>1.2102315023315558E-2</v>
      </c>
      <c r="O122" s="50"/>
      <c r="P122" s="258">
        <v>3</v>
      </c>
      <c r="Q122" s="259" t="s">
        <v>82</v>
      </c>
      <c r="R122" s="253">
        <f>(Q111*4+Q112*2)/6</f>
        <v>134.19133333333335</v>
      </c>
      <c r="S122" s="253">
        <v>135.25</v>
      </c>
      <c r="T122" s="244">
        <f t="shared" ref="T122" si="206">(S122-R122)/R122</f>
        <v>7.8892327870154523E-3</v>
      </c>
      <c r="U122" s="217">
        <v>136.28</v>
      </c>
      <c r="V122" s="18">
        <f t="shared" si="189"/>
        <v>860738</v>
      </c>
      <c r="W122" s="87">
        <f t="shared" si="190"/>
        <v>836399.48199118581</v>
      </c>
      <c r="X122" s="82">
        <f t="shared" si="191"/>
        <v>836399</v>
      </c>
      <c r="Y122" s="83">
        <f>AVERAGE(X122:X124)</f>
        <v>830600.33333333337</v>
      </c>
      <c r="Z122" s="80">
        <f>STDEV(X122:X124)/Y122</f>
        <v>1.3403493874877933E-2</v>
      </c>
      <c r="AA122" s="37">
        <f>AVERAGE(U122:U124)</f>
        <v>135.25</v>
      </c>
      <c r="AB122" s="61">
        <f>STDEV(U122:U124)/AA122</f>
        <v>1.4621808170174609E-2</v>
      </c>
      <c r="AF122" s="258">
        <v>3</v>
      </c>
      <c r="AG122" s="259" t="s">
        <v>82</v>
      </c>
      <c r="AH122" s="253">
        <f t="shared" ref="AH122" si="207">R122</f>
        <v>134.19133333333335</v>
      </c>
      <c r="AI122" s="253">
        <f t="shared" ref="AI122" si="208">S122</f>
        <v>135.25</v>
      </c>
      <c r="AJ122" s="244">
        <f t="shared" ref="AJ122" si="209">(AI122-AH122)/AH122</f>
        <v>7.8892327870154523E-3</v>
      </c>
      <c r="AK122" s="240">
        <f t="shared" si="199"/>
        <v>136.28</v>
      </c>
      <c r="AL122" s="18">
        <f t="shared" si="192"/>
        <v>863727</v>
      </c>
      <c r="AM122" s="87">
        <f t="shared" si="193"/>
        <v>836956.95783665765</v>
      </c>
      <c r="AN122" s="82">
        <f t="shared" si="194"/>
        <v>836957</v>
      </c>
      <c r="AO122" s="83">
        <f>AVERAGE(AN122:AN124)</f>
        <v>831125.66666666663</v>
      </c>
      <c r="AP122" s="80">
        <f>STDEV(AN122:AN124)/AO122</f>
        <v>1.346943627878892E-2</v>
      </c>
      <c r="AQ122" s="37">
        <f>AVERAGE(AK122:AK124)</f>
        <v>135.25</v>
      </c>
      <c r="AR122" s="61">
        <f>STDEV(AK122:AK124)/AQ122</f>
        <v>1.4621808170174609E-2</v>
      </c>
      <c r="AV122" s="258">
        <v>3</v>
      </c>
      <c r="AW122" s="259" t="s">
        <v>82</v>
      </c>
      <c r="AX122" s="253">
        <f t="shared" ref="AX122" si="210">R122</f>
        <v>134.19133333333335</v>
      </c>
      <c r="AY122" s="253">
        <f t="shared" ref="AY122" si="211">S122</f>
        <v>135.25</v>
      </c>
      <c r="AZ122" s="244">
        <f t="shared" ref="AZ122" si="212">(AY122-AX122)/AX122</f>
        <v>7.8892327870154523E-3</v>
      </c>
      <c r="BA122" s="240">
        <f t="shared" si="195"/>
        <v>136.28</v>
      </c>
      <c r="BB122" s="18">
        <f t="shared" si="196"/>
        <v>860408</v>
      </c>
      <c r="BC122" s="77">
        <f t="shared" si="197"/>
        <v>882995.95393001079</v>
      </c>
      <c r="BD122" s="82">
        <f t="shared" si="198"/>
        <v>882996</v>
      </c>
      <c r="BE122" s="83">
        <f>AVERAGE(BD122:BD124)</f>
        <v>876843.66666666663</v>
      </c>
      <c r="BF122" s="80">
        <f>STDEV(BD122:BD124)/BE122</f>
        <v>1.3469460934630841E-2</v>
      </c>
      <c r="BG122" s="37">
        <f>AVERAGE(BA122:BA124)</f>
        <v>135.25</v>
      </c>
      <c r="BH122" s="61">
        <f>STDEV(BA122:BA124)/BG122</f>
        <v>1.4621808170174609E-2</v>
      </c>
    </row>
    <row r="123" spans="1:60" ht="12" customHeight="1" x14ac:dyDescent="0.2">
      <c r="A123" s="258"/>
      <c r="B123" s="259"/>
      <c r="C123" s="254"/>
      <c r="D123" s="274"/>
      <c r="E123" s="245"/>
      <c r="F123" s="200">
        <v>133.02000000000001</v>
      </c>
      <c r="G123" s="76">
        <f t="shared" si="186"/>
        <v>843196</v>
      </c>
      <c r="H123" s="77">
        <f t="shared" si="187"/>
        <v>816480.42929960717</v>
      </c>
      <c r="I123" s="82">
        <f t="shared" si="188"/>
        <v>816480</v>
      </c>
      <c r="J123" s="83"/>
      <c r="K123" s="79"/>
      <c r="L123" s="50"/>
      <c r="M123" s="51"/>
      <c r="O123" s="50"/>
      <c r="P123" s="258"/>
      <c r="Q123" s="259"/>
      <c r="R123" s="254"/>
      <c r="S123" s="254"/>
      <c r="T123" s="245"/>
      <c r="U123" s="217">
        <v>136.5</v>
      </c>
      <c r="V123" s="18">
        <f t="shared" si="189"/>
        <v>862010</v>
      </c>
      <c r="W123" s="87">
        <f t="shared" si="190"/>
        <v>837636.80898592877</v>
      </c>
      <c r="X123" s="82">
        <f t="shared" si="191"/>
        <v>837637</v>
      </c>
      <c r="Y123" s="83"/>
      <c r="Z123" s="79"/>
      <c r="AA123" s="50"/>
      <c r="AB123" s="51"/>
      <c r="AF123" s="258"/>
      <c r="AG123" s="259"/>
      <c r="AH123" s="254"/>
      <c r="AI123" s="254"/>
      <c r="AJ123" s="245"/>
      <c r="AK123" s="240">
        <f t="shared" si="199"/>
        <v>136.5</v>
      </c>
      <c r="AL123" s="18">
        <f t="shared" si="192"/>
        <v>865010</v>
      </c>
      <c r="AM123" s="87">
        <f t="shared" si="193"/>
        <v>838200.91588273575</v>
      </c>
      <c r="AN123" s="82">
        <f t="shared" si="194"/>
        <v>838201</v>
      </c>
      <c r="AO123" s="83"/>
      <c r="AP123" s="79"/>
      <c r="AQ123" s="50"/>
      <c r="AR123" s="51"/>
      <c r="AV123" s="258"/>
      <c r="AW123" s="259"/>
      <c r="AX123" s="254"/>
      <c r="AY123" s="254"/>
      <c r="AZ123" s="245"/>
      <c r="BA123" s="240">
        <f t="shared" si="195"/>
        <v>136.5</v>
      </c>
      <c r="BB123" s="18">
        <f t="shared" si="196"/>
        <v>861687</v>
      </c>
      <c r="BC123" s="77">
        <f t="shared" si="197"/>
        <v>884308.2646113541</v>
      </c>
      <c r="BD123" s="82">
        <f t="shared" si="198"/>
        <v>884308</v>
      </c>
      <c r="BE123" s="83"/>
      <c r="BF123" s="79"/>
      <c r="BG123" s="50"/>
      <c r="BH123" s="51"/>
    </row>
    <row r="124" spans="1:60" ht="12" customHeight="1" x14ac:dyDescent="0.2">
      <c r="A124" s="258"/>
      <c r="B124" s="259"/>
      <c r="C124" s="255"/>
      <c r="D124" s="275"/>
      <c r="E124" s="246"/>
      <c r="F124" s="240">
        <f>D122*3-F122-F123</f>
        <v>133.32000000000002</v>
      </c>
      <c r="G124" s="76">
        <f t="shared" si="186"/>
        <v>844965</v>
      </c>
      <c r="H124" s="77">
        <f t="shared" si="187"/>
        <v>818194.23227901349</v>
      </c>
      <c r="I124" s="82">
        <f t="shared" si="188"/>
        <v>818194</v>
      </c>
      <c r="J124" s="83"/>
      <c r="K124" s="79"/>
      <c r="L124" s="50"/>
      <c r="O124" s="50"/>
      <c r="P124" s="258"/>
      <c r="Q124" s="259"/>
      <c r="R124" s="255"/>
      <c r="S124" s="255"/>
      <c r="T124" s="246"/>
      <c r="U124" s="217">
        <f>S122*3-U122-U123</f>
        <v>132.97000000000003</v>
      </c>
      <c r="V124" s="18">
        <f t="shared" si="189"/>
        <v>841581</v>
      </c>
      <c r="W124" s="87">
        <f t="shared" si="190"/>
        <v>817764.67598623969</v>
      </c>
      <c r="X124" s="82">
        <f t="shared" si="191"/>
        <v>817765</v>
      </c>
      <c r="Y124" s="83"/>
      <c r="Z124" s="79"/>
      <c r="AA124" s="50"/>
      <c r="AF124" s="258"/>
      <c r="AG124" s="259"/>
      <c r="AH124" s="255"/>
      <c r="AI124" s="255"/>
      <c r="AJ124" s="246"/>
      <c r="AK124" s="240">
        <f t="shared" si="199"/>
        <v>132.97000000000003</v>
      </c>
      <c r="AL124" s="18">
        <f t="shared" si="192"/>
        <v>844401</v>
      </c>
      <c r="AM124" s="87">
        <f t="shared" si="193"/>
        <v>818219.05199214828</v>
      </c>
      <c r="AN124" s="82">
        <f t="shared" si="194"/>
        <v>818219</v>
      </c>
      <c r="AO124" s="83"/>
      <c r="AP124" s="79"/>
      <c r="AQ124" s="50"/>
      <c r="AV124" s="258"/>
      <c r="AW124" s="259"/>
      <c r="AX124" s="255"/>
      <c r="AY124" s="255"/>
      <c r="AZ124" s="246"/>
      <c r="BA124" s="240">
        <f t="shared" si="195"/>
        <v>132.97000000000003</v>
      </c>
      <c r="BB124" s="18">
        <f t="shared" si="196"/>
        <v>841141</v>
      </c>
      <c r="BC124" s="77">
        <f t="shared" si="197"/>
        <v>863227.15807587199</v>
      </c>
      <c r="BD124" s="82">
        <f t="shared" si="198"/>
        <v>863227</v>
      </c>
      <c r="BE124" s="83"/>
      <c r="BF124" s="79"/>
      <c r="BG124" s="50"/>
    </row>
    <row r="125" spans="1:60" ht="12" customHeight="1" x14ac:dyDescent="0.2">
      <c r="A125" s="258">
        <v>4</v>
      </c>
      <c r="B125" s="259" t="s">
        <v>83</v>
      </c>
      <c r="C125" s="253">
        <f>(B111*3+B112*3)/6</f>
        <v>201.04350000000002</v>
      </c>
      <c r="D125" s="273">
        <v>203.85</v>
      </c>
      <c r="E125" s="244">
        <f>(D125-C125)/C125</f>
        <v>1.3959665445537763E-2</v>
      </c>
      <c r="F125" s="201">
        <v>200.9</v>
      </c>
      <c r="G125" s="76">
        <f t="shared" si="186"/>
        <v>1237882</v>
      </c>
      <c r="H125" s="77">
        <f t="shared" si="187"/>
        <v>1198851.2844324315</v>
      </c>
      <c r="I125" s="82">
        <f t="shared" si="188"/>
        <v>1198851</v>
      </c>
      <c r="J125" s="83">
        <f>AVERAGE(I125:I127)</f>
        <v>1215253.3333333333</v>
      </c>
      <c r="K125" s="80">
        <f>STDEV(I125:I127)/J125</f>
        <v>1.6270518118022489E-2</v>
      </c>
      <c r="L125" s="37">
        <f>AVERAGE(F125:F127)</f>
        <v>203.85</v>
      </c>
      <c r="M125" s="61">
        <f>STDEV(F125:F127)/L125</f>
        <v>1.7449277813914598E-2</v>
      </c>
      <c r="O125" s="50"/>
      <c r="P125" s="258">
        <v>4</v>
      </c>
      <c r="Q125" s="259" t="s">
        <v>83</v>
      </c>
      <c r="R125" s="253">
        <f>(Q111*3+Q112*3)/6</f>
        <v>201.04350000000002</v>
      </c>
      <c r="S125" s="253">
        <v>202.95</v>
      </c>
      <c r="T125" s="244">
        <f t="shared" ref="T125" si="213">(S125-R125)/R125</f>
        <v>9.4830223309878975E-3</v>
      </c>
      <c r="U125" s="217">
        <v>198.8</v>
      </c>
      <c r="V125" s="18">
        <f t="shared" si="189"/>
        <v>1216363</v>
      </c>
      <c r="W125" s="87">
        <f t="shared" si="190"/>
        <v>1182330.6238980053</v>
      </c>
      <c r="X125" s="82">
        <f t="shared" si="191"/>
        <v>1182331</v>
      </c>
      <c r="Y125" s="83">
        <f>AVERAGE(X125:X127)</f>
        <v>1204933.6666666667</v>
      </c>
      <c r="Z125" s="80">
        <f>STDEV(X125:X127)/Y125</f>
        <v>1.8867106868785177E-2</v>
      </c>
      <c r="AA125" s="37">
        <f>AVERAGE(U125:U127)</f>
        <v>202.94999999999996</v>
      </c>
      <c r="AB125" s="61">
        <f>STDEV(U125:U127)/AA125</f>
        <v>2.0572675756884821E-2</v>
      </c>
      <c r="AF125" s="258">
        <v>4</v>
      </c>
      <c r="AG125" s="259" t="s">
        <v>83</v>
      </c>
      <c r="AH125" s="253">
        <f t="shared" ref="AH125" si="214">R125</f>
        <v>201.04350000000002</v>
      </c>
      <c r="AI125" s="253">
        <f t="shared" ref="AI125" si="215">S125</f>
        <v>202.95</v>
      </c>
      <c r="AJ125" s="244">
        <f t="shared" ref="AJ125" si="216">(AI125-AH125)/AH125</f>
        <v>9.4830223309878975E-3</v>
      </c>
      <c r="AK125" s="240">
        <f t="shared" si="199"/>
        <v>198.8</v>
      </c>
      <c r="AL125" s="18">
        <f t="shared" si="192"/>
        <v>1222690</v>
      </c>
      <c r="AM125" s="87">
        <f t="shared" si="193"/>
        <v>1184996.6399055095</v>
      </c>
      <c r="AN125" s="82">
        <f t="shared" si="194"/>
        <v>1184997</v>
      </c>
      <c r="AO125" s="83">
        <f>AVERAGE(AN125:AN127)</f>
        <v>1207746.6666666667</v>
      </c>
      <c r="AP125" s="80">
        <f>STDEV(AN125:AN127)/AO125</f>
        <v>1.8945713355376134E-2</v>
      </c>
      <c r="AQ125" s="37">
        <f>AVERAGE(AK125:AK127)</f>
        <v>202.94999999999996</v>
      </c>
      <c r="AR125" s="61">
        <f>STDEV(AK125:AK127)/AQ125</f>
        <v>2.0572675756884821E-2</v>
      </c>
      <c r="AV125" s="258">
        <v>4</v>
      </c>
      <c r="AW125" s="259" t="s">
        <v>83</v>
      </c>
      <c r="AX125" s="253">
        <f t="shared" ref="AX125" si="217">R125</f>
        <v>201.04350000000002</v>
      </c>
      <c r="AY125" s="253">
        <f t="shared" ref="AY125" si="218">S125</f>
        <v>202.95</v>
      </c>
      <c r="AZ125" s="244">
        <f t="shared" ref="AZ125" si="219">(AY125-AX125)/AX125</f>
        <v>9.4830223309878975E-3</v>
      </c>
      <c r="BA125" s="240">
        <f t="shared" si="195"/>
        <v>198.8</v>
      </c>
      <c r="BB125" s="18">
        <f t="shared" si="196"/>
        <v>1218432</v>
      </c>
      <c r="BC125" s="77">
        <f t="shared" si="197"/>
        <v>1250344.4444517398</v>
      </c>
      <c r="BD125" s="82">
        <f t="shared" si="198"/>
        <v>1250344</v>
      </c>
      <c r="BE125" s="83">
        <f>AVERAGE(BD125:BD127)</f>
        <v>1274366.3333333333</v>
      </c>
      <c r="BF125" s="80">
        <f>STDEV(BD125:BD127)/BE125</f>
        <v>1.895976418997072E-2</v>
      </c>
      <c r="BG125" s="37">
        <f>AVERAGE(BA125:BA127)</f>
        <v>202.94999999999996</v>
      </c>
      <c r="BH125" s="61">
        <f>STDEV(BA125:BA127)/BG125</f>
        <v>2.0572675756884821E-2</v>
      </c>
    </row>
    <row r="126" spans="1:60" ht="12" customHeight="1" x14ac:dyDescent="0.2">
      <c r="A126" s="258"/>
      <c r="B126" s="259"/>
      <c r="C126" s="254"/>
      <c r="D126" s="274"/>
      <c r="E126" s="245"/>
      <c r="F126" s="201">
        <v>207.8</v>
      </c>
      <c r="G126" s="76">
        <f t="shared" si="186"/>
        <v>1277475</v>
      </c>
      <c r="H126" s="77">
        <f t="shared" si="187"/>
        <v>1237208.8883689123</v>
      </c>
      <c r="I126" s="82">
        <f t="shared" si="188"/>
        <v>1237209</v>
      </c>
      <c r="J126" s="83"/>
      <c r="K126" s="79"/>
      <c r="L126" s="50"/>
      <c r="M126" s="51"/>
      <c r="O126" s="50"/>
      <c r="P126" s="258"/>
      <c r="Q126" s="259"/>
      <c r="R126" s="254"/>
      <c r="S126" s="254"/>
      <c r="T126" s="245"/>
      <c r="U126" s="217">
        <v>202.9</v>
      </c>
      <c r="V126" s="18">
        <f t="shared" si="189"/>
        <v>1239332</v>
      </c>
      <c r="W126" s="87">
        <f t="shared" si="190"/>
        <v>1204673.519921788</v>
      </c>
      <c r="X126" s="82">
        <f t="shared" si="191"/>
        <v>1204674</v>
      </c>
      <c r="Y126" s="83"/>
      <c r="Z126" s="79"/>
      <c r="AA126" s="50"/>
      <c r="AB126" s="51"/>
      <c r="AF126" s="258"/>
      <c r="AG126" s="259"/>
      <c r="AH126" s="254"/>
      <c r="AI126" s="254"/>
      <c r="AJ126" s="245"/>
      <c r="AK126" s="240">
        <f t="shared" si="199"/>
        <v>202.9</v>
      </c>
      <c r="AL126" s="18">
        <f t="shared" si="192"/>
        <v>1245884</v>
      </c>
      <c r="AM126" s="87">
        <f t="shared" si="193"/>
        <v>1207484.8417143449</v>
      </c>
      <c r="AN126" s="82">
        <f t="shared" si="194"/>
        <v>1207485</v>
      </c>
      <c r="AO126" s="83"/>
      <c r="AP126" s="79"/>
      <c r="AQ126" s="50"/>
      <c r="AR126" s="51"/>
      <c r="AV126" s="258"/>
      <c r="AW126" s="259"/>
      <c r="AX126" s="254"/>
      <c r="AY126" s="254"/>
      <c r="AZ126" s="245"/>
      <c r="BA126" s="240">
        <f t="shared" si="195"/>
        <v>202.9</v>
      </c>
      <c r="BB126" s="18">
        <f t="shared" si="196"/>
        <v>1241575</v>
      </c>
      <c r="BC126" s="77">
        <f t="shared" si="197"/>
        <v>1274090.1880782687</v>
      </c>
      <c r="BD126" s="82">
        <f t="shared" si="198"/>
        <v>1274090</v>
      </c>
      <c r="BE126" s="83"/>
      <c r="BF126" s="79"/>
      <c r="BG126" s="50"/>
      <c r="BH126" s="51"/>
    </row>
    <row r="127" spans="1:60" ht="12" customHeight="1" x14ac:dyDescent="0.2">
      <c r="A127" s="258"/>
      <c r="B127" s="259"/>
      <c r="C127" s="255"/>
      <c r="D127" s="275"/>
      <c r="E127" s="246"/>
      <c r="F127" s="240">
        <f>D125*3-F125-F126</f>
        <v>202.84999999999997</v>
      </c>
      <c r="G127" s="76">
        <f t="shared" si="186"/>
        <v>1249080</v>
      </c>
      <c r="H127" s="77">
        <f t="shared" si="187"/>
        <v>1209699.8801155246</v>
      </c>
      <c r="I127" s="82">
        <f t="shared" si="188"/>
        <v>1209700</v>
      </c>
      <c r="J127" s="83"/>
      <c r="K127" s="79"/>
      <c r="L127" s="50"/>
      <c r="M127" s="51"/>
      <c r="O127" s="50"/>
      <c r="P127" s="258"/>
      <c r="Q127" s="259"/>
      <c r="R127" s="255"/>
      <c r="S127" s="255"/>
      <c r="T127" s="246"/>
      <c r="U127" s="217">
        <f>S125*3-U125-U126</f>
        <v>207.14999999999989</v>
      </c>
      <c r="V127" s="18">
        <f t="shared" si="189"/>
        <v>1263102</v>
      </c>
      <c r="W127" s="87">
        <f t="shared" si="190"/>
        <v>1227795.5817653735</v>
      </c>
      <c r="X127" s="82">
        <f t="shared" si="191"/>
        <v>1227796</v>
      </c>
      <c r="Y127" s="83"/>
      <c r="Z127" s="79"/>
      <c r="AA127" s="50"/>
      <c r="AB127" s="51"/>
      <c r="AF127" s="258"/>
      <c r="AG127" s="259"/>
      <c r="AH127" s="255"/>
      <c r="AI127" s="255"/>
      <c r="AJ127" s="246"/>
      <c r="AK127" s="240">
        <f t="shared" si="199"/>
        <v>207.14999999999989</v>
      </c>
      <c r="AL127" s="18">
        <f t="shared" si="192"/>
        <v>1269888</v>
      </c>
      <c r="AM127" s="87">
        <f t="shared" si="193"/>
        <v>1230758.3950565576</v>
      </c>
      <c r="AN127" s="82">
        <f t="shared" si="194"/>
        <v>1230758</v>
      </c>
      <c r="AO127" s="83"/>
      <c r="AP127" s="79"/>
      <c r="AQ127" s="50"/>
      <c r="AR127" s="51"/>
      <c r="AV127" s="258"/>
      <c r="AW127" s="259"/>
      <c r="AX127" s="255"/>
      <c r="AY127" s="255"/>
      <c r="AZ127" s="246"/>
      <c r="BA127" s="240">
        <f t="shared" si="195"/>
        <v>207.14999999999989</v>
      </c>
      <c r="BB127" s="18">
        <f t="shared" si="196"/>
        <v>1265526</v>
      </c>
      <c r="BC127" s="77">
        <f t="shared" si="197"/>
        <v>1298664.9755128706</v>
      </c>
      <c r="BD127" s="82">
        <f t="shared" si="198"/>
        <v>1298665</v>
      </c>
      <c r="BE127" s="83"/>
      <c r="BF127" s="79"/>
      <c r="BG127" s="50"/>
      <c r="BH127" s="51"/>
    </row>
    <row r="128" spans="1:60" ht="12" customHeight="1" x14ac:dyDescent="0.2">
      <c r="A128" s="258">
        <v>5</v>
      </c>
      <c r="B128" s="259" t="s">
        <v>84</v>
      </c>
      <c r="C128" s="253">
        <f>(B111*2+B112*4)/6</f>
        <v>267.89566666666667</v>
      </c>
      <c r="D128" s="273">
        <v>265.14</v>
      </c>
      <c r="E128" s="244">
        <f>(D128-C128)/C128</f>
        <v>-1.0286342817539729E-2</v>
      </c>
      <c r="F128" s="202">
        <v>269.91000000000003</v>
      </c>
      <c r="G128" s="76">
        <f t="shared" si="186"/>
        <v>1630501</v>
      </c>
      <c r="H128" s="77">
        <f t="shared" si="187"/>
        <v>1579219.6348968367</v>
      </c>
      <c r="I128" s="82">
        <f t="shared" si="188"/>
        <v>1579220</v>
      </c>
      <c r="J128" s="83">
        <f>AVERAGE(I128:I130)</f>
        <v>1553132.3333333333</v>
      </c>
      <c r="K128" s="80">
        <f>STDEV(I128:I130)/J128</f>
        <v>1.6233664215411756E-2</v>
      </c>
      <c r="L128" s="37">
        <f>AVERAGE(F128:F130)</f>
        <v>265.14000000000004</v>
      </c>
      <c r="M128" s="61">
        <f>STDEV(F128:F130)/L128</f>
        <v>1.7384831709638966E-2</v>
      </c>
      <c r="O128" s="50"/>
      <c r="P128" s="258">
        <v>5</v>
      </c>
      <c r="Q128" s="259" t="s">
        <v>84</v>
      </c>
      <c r="R128" s="253">
        <f>(Q111*2+Q112*4)/6</f>
        <v>267.89566666666667</v>
      </c>
      <c r="S128" s="253">
        <v>265.08</v>
      </c>
      <c r="T128" s="244">
        <f t="shared" ref="T128" si="220">(S128-R128)/R128</f>
        <v>-1.0510310605994696E-2</v>
      </c>
      <c r="U128" s="217">
        <v>267.8</v>
      </c>
      <c r="V128" s="18">
        <f t="shared" si="189"/>
        <v>1598386</v>
      </c>
      <c r="W128" s="87">
        <f t="shared" si="190"/>
        <v>1553940.1919111339</v>
      </c>
      <c r="X128" s="82">
        <f t="shared" si="191"/>
        <v>1553940</v>
      </c>
      <c r="Y128" s="83">
        <f>AVERAGE(X128:X130)</f>
        <v>1539447.3333333333</v>
      </c>
      <c r="Z128" s="80">
        <f>STDEV(X128:X130)/Y128</f>
        <v>1.0433629154677051E-2</v>
      </c>
      <c r="AA128" s="37">
        <f>AVERAGE(U128:U130)</f>
        <v>265.08000000000004</v>
      </c>
      <c r="AB128" s="61">
        <f>STDEV(U128:U130)/AA128</f>
        <v>1.1369529072503109E-2</v>
      </c>
      <c r="AF128" s="258">
        <v>5</v>
      </c>
      <c r="AG128" s="259" t="s">
        <v>84</v>
      </c>
      <c r="AH128" s="253">
        <f t="shared" ref="AH128" si="221">R128</f>
        <v>267.89566666666667</v>
      </c>
      <c r="AI128" s="253">
        <f t="shared" ref="AI128" si="222">S128</f>
        <v>265.08</v>
      </c>
      <c r="AJ128" s="244">
        <f t="shared" ref="AJ128" si="223">(AI128-AH128)/AH128</f>
        <v>-1.0510310605994696E-2</v>
      </c>
      <c r="AK128" s="240">
        <f t="shared" si="199"/>
        <v>267.8</v>
      </c>
      <c r="AL128" s="18">
        <f t="shared" si="192"/>
        <v>1608547</v>
      </c>
      <c r="AM128" s="87">
        <f t="shared" si="193"/>
        <v>1559111.9320220815</v>
      </c>
      <c r="AN128" s="82">
        <f t="shared" si="194"/>
        <v>1559112</v>
      </c>
      <c r="AO128" s="83">
        <f>AVERAGE(AN128:AN130)</f>
        <v>1544518.6666666667</v>
      </c>
      <c r="AP128" s="80">
        <f>STDEV(AN128:AN130)/AO128</f>
        <v>1.047095087698258E-2</v>
      </c>
      <c r="AQ128" s="37">
        <f>AVERAGE(AK128:AK130)</f>
        <v>265.08000000000004</v>
      </c>
      <c r="AR128" s="61">
        <f>STDEV(AK128:AK130)/AQ128</f>
        <v>1.1369529072503109E-2</v>
      </c>
      <c r="AV128" s="258">
        <v>5</v>
      </c>
      <c r="AW128" s="259" t="s">
        <v>84</v>
      </c>
      <c r="AX128" s="253">
        <f t="shared" ref="AX128" si="224">R128</f>
        <v>267.89566666666667</v>
      </c>
      <c r="AY128" s="253">
        <f t="shared" ref="AY128" si="225">S128</f>
        <v>265.08</v>
      </c>
      <c r="AZ128" s="244">
        <f t="shared" ref="AZ128" si="226">(AY128-AX128)/AX128</f>
        <v>-1.0510310605994696E-2</v>
      </c>
      <c r="BA128" s="240">
        <f t="shared" si="195"/>
        <v>267.8</v>
      </c>
      <c r="BB128" s="18">
        <f t="shared" si="196"/>
        <v>1603563</v>
      </c>
      <c r="BC128" s="77">
        <f t="shared" si="197"/>
        <v>1645505.9182722769</v>
      </c>
      <c r="BD128" s="82">
        <f t="shared" si="198"/>
        <v>1645506</v>
      </c>
      <c r="BE128" s="83">
        <f>AVERAGE(BD128:BD130)</f>
        <v>1630086.3333333333</v>
      </c>
      <c r="BF128" s="80">
        <f>STDEV(BD128:BD130)/BE128</f>
        <v>1.0483127208184307E-2</v>
      </c>
      <c r="BG128" s="37">
        <f>AVERAGE(BA128:BA130)</f>
        <v>265.08000000000004</v>
      </c>
      <c r="BH128" s="61">
        <f>STDEV(BA128:BA130)/BG128</f>
        <v>1.1369529072503109E-2</v>
      </c>
    </row>
    <row r="129" spans="1:60" ht="12" customHeight="1" x14ac:dyDescent="0.2">
      <c r="A129" s="258"/>
      <c r="B129" s="259"/>
      <c r="C129" s="254"/>
      <c r="D129" s="274"/>
      <c r="E129" s="245"/>
      <c r="F129" s="202">
        <v>264.8</v>
      </c>
      <c r="G129" s="76">
        <f t="shared" si="186"/>
        <v>1601663</v>
      </c>
      <c r="H129" s="77">
        <f t="shared" si="187"/>
        <v>1551281.4493003869</v>
      </c>
      <c r="I129" s="82">
        <f t="shared" si="188"/>
        <v>1551281</v>
      </c>
      <c r="J129" s="83"/>
      <c r="K129" s="79"/>
      <c r="L129" s="50"/>
      <c r="M129" s="51"/>
      <c r="O129" s="50"/>
      <c r="P129" s="258"/>
      <c r="Q129" s="259"/>
      <c r="R129" s="254"/>
      <c r="S129" s="254"/>
      <c r="T129" s="245"/>
      <c r="U129" s="217">
        <v>265.60000000000002</v>
      </c>
      <c r="V129" s="18">
        <f t="shared" si="189"/>
        <v>1586341</v>
      </c>
      <c r="W129" s="87">
        <f t="shared" si="190"/>
        <v>1542223.5223736502</v>
      </c>
      <c r="X129" s="82">
        <f t="shared" si="191"/>
        <v>1542224</v>
      </c>
      <c r="Y129" s="83"/>
      <c r="Z129" s="79"/>
      <c r="AA129" s="50"/>
      <c r="AB129" s="51"/>
      <c r="AF129" s="258"/>
      <c r="AG129" s="259"/>
      <c r="AH129" s="254"/>
      <c r="AI129" s="254"/>
      <c r="AJ129" s="245"/>
      <c r="AK129" s="240">
        <f t="shared" si="199"/>
        <v>265.60000000000002</v>
      </c>
      <c r="AL129" s="18">
        <f t="shared" si="192"/>
        <v>1596378</v>
      </c>
      <c r="AM129" s="87">
        <f t="shared" si="193"/>
        <v>1547313.2371953281</v>
      </c>
      <c r="AN129" s="82">
        <f t="shared" si="194"/>
        <v>1547313</v>
      </c>
      <c r="AO129" s="83"/>
      <c r="AP129" s="79"/>
      <c r="AQ129" s="50"/>
      <c r="AR129" s="51"/>
      <c r="AV129" s="258"/>
      <c r="AW129" s="259"/>
      <c r="AX129" s="254"/>
      <c r="AY129" s="254"/>
      <c r="AZ129" s="245"/>
      <c r="BA129" s="240">
        <f t="shared" si="195"/>
        <v>265.60000000000002</v>
      </c>
      <c r="BB129" s="18">
        <f t="shared" si="196"/>
        <v>1591413</v>
      </c>
      <c r="BC129" s="77">
        <f t="shared" si="197"/>
        <v>1633039.4798216729</v>
      </c>
      <c r="BD129" s="82">
        <f t="shared" si="198"/>
        <v>1633039</v>
      </c>
      <c r="BE129" s="83"/>
      <c r="BF129" s="79"/>
      <c r="BG129" s="50"/>
      <c r="BH129" s="51"/>
    </row>
    <row r="130" spans="1:60" ht="12" customHeight="1" x14ac:dyDescent="0.2">
      <c r="A130" s="258"/>
      <c r="B130" s="259"/>
      <c r="C130" s="255"/>
      <c r="D130" s="275"/>
      <c r="E130" s="246"/>
      <c r="F130" s="240">
        <f>D128*3-F128-F129</f>
        <v>260.70999999999998</v>
      </c>
      <c r="G130" s="76">
        <f t="shared" si="186"/>
        <v>1578557</v>
      </c>
      <c r="H130" s="77">
        <f t="shared" si="187"/>
        <v>1528896.4116281639</v>
      </c>
      <c r="I130" s="82">
        <f t="shared" si="188"/>
        <v>1528896</v>
      </c>
      <c r="J130" s="83"/>
      <c r="K130" s="79"/>
      <c r="L130" s="50"/>
      <c r="M130" s="51"/>
      <c r="O130" s="50"/>
      <c r="P130" s="258"/>
      <c r="Q130" s="259"/>
      <c r="R130" s="255"/>
      <c r="S130" s="255"/>
      <c r="T130" s="246"/>
      <c r="U130" s="240">
        <f>S128*3-U128-U129</f>
        <v>261.84000000000003</v>
      </c>
      <c r="V130" s="18">
        <f t="shared" si="189"/>
        <v>1565734</v>
      </c>
      <c r="W130" s="87">
        <f t="shared" si="190"/>
        <v>1522178.2414140052</v>
      </c>
      <c r="X130" s="82">
        <f t="shared" si="191"/>
        <v>1522178</v>
      </c>
      <c r="Y130" s="83"/>
      <c r="Z130" s="79"/>
      <c r="AA130" s="50"/>
      <c r="AB130" s="51"/>
      <c r="AF130" s="258"/>
      <c r="AG130" s="259"/>
      <c r="AH130" s="255"/>
      <c r="AI130" s="255"/>
      <c r="AJ130" s="246"/>
      <c r="AK130" s="240">
        <f t="shared" si="199"/>
        <v>261.84000000000003</v>
      </c>
      <c r="AL130" s="18">
        <f t="shared" si="192"/>
        <v>1575562</v>
      </c>
      <c r="AM130" s="87">
        <f t="shared" si="193"/>
        <v>1527130.6723573219</v>
      </c>
      <c r="AN130" s="82">
        <f t="shared" si="194"/>
        <v>1527131</v>
      </c>
      <c r="AO130" s="83"/>
      <c r="AP130" s="79"/>
      <c r="AQ130" s="50"/>
      <c r="AR130" s="51"/>
      <c r="AV130" s="258"/>
      <c r="AW130" s="259"/>
      <c r="AX130" s="255"/>
      <c r="AY130" s="255"/>
      <c r="AZ130" s="246"/>
      <c r="BA130" s="240">
        <f t="shared" si="195"/>
        <v>261.84000000000003</v>
      </c>
      <c r="BB130" s="18">
        <f t="shared" si="196"/>
        <v>1570629</v>
      </c>
      <c r="BC130" s="77">
        <f t="shared" si="197"/>
        <v>1611714.1747387634</v>
      </c>
      <c r="BD130" s="82">
        <f t="shared" si="198"/>
        <v>1611714</v>
      </c>
      <c r="BE130" s="83"/>
      <c r="BF130" s="79"/>
      <c r="BG130" s="50"/>
      <c r="BH130" s="51"/>
    </row>
    <row r="131" spans="1:60" ht="12" customHeight="1" x14ac:dyDescent="0.2">
      <c r="A131" s="258">
        <v>6</v>
      </c>
      <c r="B131" s="259" t="s">
        <v>85</v>
      </c>
      <c r="C131" s="253">
        <f>(B111*1+B112*5)/6</f>
        <v>334.74783333333335</v>
      </c>
      <c r="D131" s="273">
        <v>332.2</v>
      </c>
      <c r="E131" s="244">
        <f>(D131-C131)/C131</f>
        <v>-7.6112018648864278E-3</v>
      </c>
      <c r="F131" s="203">
        <v>329.9</v>
      </c>
      <c r="G131" s="76">
        <f t="shared" si="186"/>
        <v>1966726</v>
      </c>
      <c r="H131" s="77">
        <f t="shared" si="187"/>
        <v>1904953.6127096647</v>
      </c>
      <c r="I131" s="82">
        <f t="shared" si="188"/>
        <v>1904954</v>
      </c>
      <c r="J131" s="83">
        <f>AVERAGE(I131:I133)</f>
        <v>1917360</v>
      </c>
      <c r="K131" s="80">
        <f>STDEV(I131:I133)/J131</f>
        <v>1.2195618603323907E-2</v>
      </c>
      <c r="L131" s="37">
        <f>AVERAGE(F131:F133)</f>
        <v>332.2</v>
      </c>
      <c r="M131" s="61">
        <f>STDEV(F131:F133)/L131</f>
        <v>1.3048595305053179E-2</v>
      </c>
      <c r="O131" s="50"/>
      <c r="P131" s="258">
        <v>6</v>
      </c>
      <c r="Q131" s="259" t="s">
        <v>85</v>
      </c>
      <c r="R131" s="253">
        <f>(Q111*1+Q112*5)/6</f>
        <v>334.74783333333335</v>
      </c>
      <c r="S131" s="253">
        <v>331.9</v>
      </c>
      <c r="T131" s="244">
        <f t="shared" ref="T131" si="227">(S131-R131)/R131</f>
        <v>-8.5073988529675397E-3</v>
      </c>
      <c r="U131" s="217">
        <v>332.8</v>
      </c>
      <c r="V131" s="18">
        <f t="shared" si="189"/>
        <v>1950967</v>
      </c>
      <c r="W131" s="87">
        <f t="shared" si="190"/>
        <v>1896910.3091544332</v>
      </c>
      <c r="X131" s="82">
        <f t="shared" si="191"/>
        <v>1896910</v>
      </c>
      <c r="Y131" s="83">
        <f>AVERAGE(X131:X133)</f>
        <v>1892193.6666666667</v>
      </c>
      <c r="Z131" s="80">
        <f>STDEV(X131:X133)/Y131</f>
        <v>1.1408675522470553E-2</v>
      </c>
      <c r="AA131" s="37">
        <f>AVERAGE(U131:U133)</f>
        <v>331.89999999999992</v>
      </c>
      <c r="AB131" s="61">
        <f>STDEV(U131:U133)/AA131</f>
        <v>1.2426387844110674E-2</v>
      </c>
      <c r="AF131" s="258">
        <v>6</v>
      </c>
      <c r="AG131" s="259" t="s">
        <v>85</v>
      </c>
      <c r="AH131" s="253">
        <f t="shared" ref="AH131" si="228">R131</f>
        <v>334.74783333333335</v>
      </c>
      <c r="AI131" s="253">
        <f t="shared" ref="AI131" si="229">S131</f>
        <v>331.9</v>
      </c>
      <c r="AJ131" s="244">
        <f t="shared" ref="AJ131" si="230">(AI131-AH131)/AH131</f>
        <v>-8.5073988529675397E-3</v>
      </c>
      <c r="AK131" s="240">
        <f t="shared" si="199"/>
        <v>332.8</v>
      </c>
      <c r="AL131" s="18">
        <f t="shared" si="192"/>
        <v>1964762</v>
      </c>
      <c r="AM131" s="87">
        <f t="shared" si="193"/>
        <v>1904487.2362962158</v>
      </c>
      <c r="AN131" s="82">
        <f t="shared" si="194"/>
        <v>1904487</v>
      </c>
      <c r="AO131" s="83">
        <f>AVERAGE(AN131:AN133)</f>
        <v>1899737</v>
      </c>
      <c r="AP131" s="80">
        <f>STDEV(AN131:AN133)/AO131</f>
        <v>1.1443552313216233E-2</v>
      </c>
      <c r="AQ131" s="37">
        <f>AVERAGE(AK131:AK133)</f>
        <v>331.89999999999992</v>
      </c>
      <c r="AR131" s="61">
        <f>STDEV(AK131:AK133)/AQ131</f>
        <v>1.2426387844110674E-2</v>
      </c>
      <c r="AV131" s="258">
        <v>6</v>
      </c>
      <c r="AW131" s="259" t="s">
        <v>85</v>
      </c>
      <c r="AX131" s="253">
        <f t="shared" ref="AX131" si="231">R131</f>
        <v>334.74783333333335</v>
      </c>
      <c r="AY131" s="253">
        <f t="shared" ref="AY131" si="232">S131</f>
        <v>331.9</v>
      </c>
      <c r="AZ131" s="244">
        <f t="shared" ref="AZ131" si="233">(AY131-AX131)/AX131</f>
        <v>-8.5073988529675397E-3</v>
      </c>
      <c r="BA131" s="240">
        <f t="shared" si="195"/>
        <v>332.8</v>
      </c>
      <c r="BB131" s="18">
        <f t="shared" si="196"/>
        <v>1959331</v>
      </c>
      <c r="BC131" s="77">
        <f t="shared" si="197"/>
        <v>2010539.6528150295</v>
      </c>
      <c r="BD131" s="82">
        <f t="shared" si="198"/>
        <v>2010540</v>
      </c>
      <c r="BE131" s="83">
        <f>AVERAGE(BD131:BD133)</f>
        <v>2005518.6666666667</v>
      </c>
      <c r="BF131" s="80">
        <f>STDEV(BD131:BD133)/BE131</f>
        <v>1.1459950798053191E-2</v>
      </c>
      <c r="BG131" s="37">
        <f>AVERAGE(BA131:BA133)</f>
        <v>331.89999999999992</v>
      </c>
      <c r="BH131" s="61">
        <f>STDEV(BA131:BA133)/BG131</f>
        <v>1.2426387844110674E-2</v>
      </c>
    </row>
    <row r="132" spans="1:60" ht="12" customHeight="1" x14ac:dyDescent="0.2">
      <c r="A132" s="258"/>
      <c r="B132" s="259"/>
      <c r="C132" s="254"/>
      <c r="D132" s="274"/>
      <c r="E132" s="245"/>
      <c r="F132" s="203">
        <v>337.2</v>
      </c>
      <c r="G132" s="76">
        <f t="shared" si="186"/>
        <v>2007373</v>
      </c>
      <c r="H132" s="77">
        <f t="shared" si="187"/>
        <v>1944332.3293314448</v>
      </c>
      <c r="I132" s="82">
        <f t="shared" si="188"/>
        <v>1944332</v>
      </c>
      <c r="J132" s="83"/>
      <c r="K132" s="79"/>
      <c r="L132" s="50"/>
      <c r="M132" s="51"/>
      <c r="O132" s="50"/>
      <c r="P132" s="258"/>
      <c r="Q132" s="259"/>
      <c r="R132" s="254"/>
      <c r="S132" s="254"/>
      <c r="T132" s="245"/>
      <c r="U132" s="217">
        <v>335.5</v>
      </c>
      <c r="V132" s="18">
        <f t="shared" si="189"/>
        <v>1965485</v>
      </c>
      <c r="W132" s="87">
        <f t="shared" si="190"/>
        <v>1911032.5680456902</v>
      </c>
      <c r="X132" s="82">
        <f t="shared" si="191"/>
        <v>1911033</v>
      </c>
      <c r="Y132" s="83"/>
      <c r="Z132" s="79"/>
      <c r="AA132" s="50"/>
      <c r="AB132" s="51"/>
      <c r="AF132" s="258"/>
      <c r="AG132" s="259"/>
      <c r="AH132" s="254"/>
      <c r="AI132" s="254"/>
      <c r="AJ132" s="245"/>
      <c r="AK132" s="240">
        <f t="shared" si="199"/>
        <v>335.5</v>
      </c>
      <c r="AL132" s="18">
        <f t="shared" si="192"/>
        <v>1979430</v>
      </c>
      <c r="AM132" s="87">
        <f t="shared" si="193"/>
        <v>1918708.8860389078</v>
      </c>
      <c r="AN132" s="82">
        <f t="shared" si="194"/>
        <v>1918709</v>
      </c>
      <c r="AO132" s="83"/>
      <c r="AP132" s="79"/>
      <c r="AQ132" s="50"/>
      <c r="AR132" s="51"/>
      <c r="AV132" s="258"/>
      <c r="AW132" s="259"/>
      <c r="AX132" s="254"/>
      <c r="AY132" s="254"/>
      <c r="AZ132" s="245"/>
      <c r="BA132" s="240">
        <f t="shared" si="195"/>
        <v>335.5</v>
      </c>
      <c r="BB132" s="18">
        <f t="shared" si="196"/>
        <v>1973986</v>
      </c>
      <c r="BC132" s="77">
        <f t="shared" si="197"/>
        <v>2025576.3322795234</v>
      </c>
      <c r="BD132" s="82">
        <f t="shared" si="198"/>
        <v>2025576</v>
      </c>
      <c r="BE132" s="83"/>
      <c r="BF132" s="79"/>
      <c r="BG132" s="50"/>
      <c r="BH132" s="51"/>
    </row>
    <row r="133" spans="1:60" ht="12" customHeight="1" x14ac:dyDescent="0.2">
      <c r="A133" s="258"/>
      <c r="B133" s="259"/>
      <c r="C133" s="255"/>
      <c r="D133" s="275"/>
      <c r="E133" s="246"/>
      <c r="F133" s="240">
        <f>D131*3-F131-F132</f>
        <v>329.49999999999994</v>
      </c>
      <c r="G133" s="76">
        <f t="shared" si="186"/>
        <v>1964497</v>
      </c>
      <c r="H133" s="77">
        <f t="shared" si="187"/>
        <v>1902794.1628277558</v>
      </c>
      <c r="I133" s="82">
        <f t="shared" si="188"/>
        <v>1902794</v>
      </c>
      <c r="J133" s="83"/>
      <c r="K133" s="79"/>
      <c r="L133" s="50"/>
      <c r="M133" s="51"/>
      <c r="O133" s="50"/>
      <c r="P133" s="258"/>
      <c r="Q133" s="259"/>
      <c r="R133" s="255"/>
      <c r="S133" s="255"/>
      <c r="T133" s="246"/>
      <c r="U133" s="240">
        <f>S131*3-U131-U132</f>
        <v>327.39999999999986</v>
      </c>
      <c r="V133" s="18">
        <f t="shared" si="189"/>
        <v>1921902</v>
      </c>
      <c r="W133" s="87">
        <f t="shared" si="190"/>
        <v>1868637.5818728257</v>
      </c>
      <c r="X133" s="82">
        <f t="shared" si="191"/>
        <v>1868638</v>
      </c>
      <c r="Y133" s="83"/>
      <c r="Z133" s="79"/>
      <c r="AA133" s="50"/>
      <c r="AB133" s="51"/>
      <c r="AF133" s="258"/>
      <c r="AG133" s="259"/>
      <c r="AH133" s="255"/>
      <c r="AI133" s="255"/>
      <c r="AJ133" s="246"/>
      <c r="AK133" s="240">
        <f t="shared" si="199"/>
        <v>327.39999999999986</v>
      </c>
      <c r="AL133" s="18">
        <f t="shared" si="192"/>
        <v>1935396</v>
      </c>
      <c r="AM133" s="87">
        <f t="shared" si="193"/>
        <v>1876014.8497170031</v>
      </c>
      <c r="AN133" s="82">
        <f t="shared" si="194"/>
        <v>1876015</v>
      </c>
      <c r="AO133" s="83"/>
      <c r="AP133" s="79"/>
      <c r="AQ133" s="50"/>
      <c r="AR133" s="51"/>
      <c r="AV133" s="258"/>
      <c r="AW133" s="259"/>
      <c r="AX133" s="255"/>
      <c r="AY133" s="255"/>
      <c r="AZ133" s="246"/>
      <c r="BA133" s="240">
        <f t="shared" si="195"/>
        <v>327.39999999999986</v>
      </c>
      <c r="BB133" s="18">
        <f t="shared" si="196"/>
        <v>1929995</v>
      </c>
      <c r="BC133" s="77">
        <f t="shared" si="197"/>
        <v>1980439.6167338018</v>
      </c>
      <c r="BD133" s="82">
        <f t="shared" si="198"/>
        <v>1980440</v>
      </c>
      <c r="BE133" s="83"/>
      <c r="BF133" s="79"/>
      <c r="BG133" s="50"/>
      <c r="BH133" s="51"/>
    </row>
    <row r="134" spans="1:60" ht="12" customHeight="1" x14ac:dyDescent="0.2">
      <c r="A134" s="258">
        <v>7</v>
      </c>
      <c r="B134" s="259"/>
      <c r="C134" s="253">
        <v>401.6</v>
      </c>
      <c r="D134" s="273">
        <v>404.3</v>
      </c>
      <c r="E134" s="244">
        <f>(D134-C134)/C134</f>
        <v>6.723107569721087E-3</v>
      </c>
      <c r="F134" s="240">
        <v>401.3</v>
      </c>
      <c r="G134" s="76">
        <f t="shared" si="186"/>
        <v>2362139</v>
      </c>
      <c r="H134" s="77">
        <f t="shared" si="187"/>
        <v>2288028.7837079656</v>
      </c>
      <c r="I134" s="82">
        <f t="shared" si="188"/>
        <v>2288029</v>
      </c>
      <c r="J134" s="83">
        <f>AVERAGE(I134:I136)</f>
        <v>2304016.3333333335</v>
      </c>
      <c r="K134" s="80">
        <f>STDEV(I134:I136)/J134</f>
        <v>1.6843156754889614E-2</v>
      </c>
      <c r="L134" s="37">
        <f>AVERAGE(F134:F136)</f>
        <v>404.3</v>
      </c>
      <c r="M134" s="61">
        <f>STDEV(F134:F136)/L134</f>
        <v>1.8005003843832124E-2</v>
      </c>
      <c r="O134" s="50"/>
      <c r="P134" s="258">
        <v>7</v>
      </c>
      <c r="Q134" s="259"/>
      <c r="R134" s="253">
        <v>401.6</v>
      </c>
      <c r="S134" s="253">
        <v>405.3</v>
      </c>
      <c r="T134" s="244">
        <f t="shared" ref="T134" si="234">(S134-R134)/R134</f>
        <v>9.2131474103585367E-3</v>
      </c>
      <c r="U134" s="240">
        <v>413.1</v>
      </c>
      <c r="V134" s="18">
        <f t="shared" si="189"/>
        <v>2379037</v>
      </c>
      <c r="W134" s="87">
        <f t="shared" si="190"/>
        <v>2313311.6980220671</v>
      </c>
      <c r="X134" s="82">
        <f t="shared" si="191"/>
        <v>2313312</v>
      </c>
      <c r="Y134" s="83">
        <f>AVERAGE(X134:X136)</f>
        <v>2273154</v>
      </c>
      <c r="Z134" s="80">
        <f>STDEV(X134:X136)/Y134</f>
        <v>1.558079205326242E-2</v>
      </c>
      <c r="AA134" s="37">
        <f>AVERAGE(U134:U136)</f>
        <v>405.3</v>
      </c>
      <c r="AB134" s="61">
        <f>STDEV(U134:U136)/AA134</f>
        <v>1.697249792442122E-2</v>
      </c>
      <c r="AF134" s="258">
        <v>7</v>
      </c>
      <c r="AG134" s="259"/>
      <c r="AH134" s="253">
        <f t="shared" ref="AH134" si="235">R134</f>
        <v>401.6</v>
      </c>
      <c r="AI134" s="253">
        <f t="shared" ref="AI134" si="236">S134</f>
        <v>405.3</v>
      </c>
      <c r="AJ134" s="244">
        <f t="shared" ref="AJ134" si="237">(AI134-AH134)/AH134</f>
        <v>9.2131474103585367E-3</v>
      </c>
      <c r="AK134" s="240">
        <f t="shared" si="199"/>
        <v>413.1</v>
      </c>
      <c r="AL134" s="18">
        <f t="shared" si="192"/>
        <v>2397270</v>
      </c>
      <c r="AM134" s="87">
        <f t="shared" si="193"/>
        <v>2323833.9288863577</v>
      </c>
      <c r="AN134" s="82">
        <f t="shared" si="194"/>
        <v>2323834</v>
      </c>
      <c r="AO134" s="83">
        <f>AVERAGE(AN134:AN136)</f>
        <v>2283393</v>
      </c>
      <c r="AP134" s="80">
        <f>STDEV(AN134:AN136)/AO134</f>
        <v>1.5620174094845399E-2</v>
      </c>
      <c r="AQ134" s="37">
        <f>AVERAGE(AK134:AK136)</f>
        <v>405.3</v>
      </c>
      <c r="AR134" s="61">
        <f>STDEV(AK134:AK136)/AQ134</f>
        <v>1.697249792442122E-2</v>
      </c>
      <c r="AV134" s="258">
        <v>7</v>
      </c>
      <c r="AW134" s="259"/>
      <c r="AX134" s="253">
        <f t="shared" ref="AX134" si="238">R134</f>
        <v>401.6</v>
      </c>
      <c r="AY134" s="253">
        <f t="shared" ref="AY134" si="239">S134</f>
        <v>405.3</v>
      </c>
      <c r="AZ134" s="244">
        <f t="shared" ref="AZ134" si="240">(AY134-AX134)/AX134</f>
        <v>9.2131474103585367E-3</v>
      </c>
      <c r="BA134" s="240">
        <f t="shared" si="195"/>
        <v>413.1</v>
      </c>
      <c r="BB134" s="18">
        <f t="shared" si="196"/>
        <v>2391554</v>
      </c>
      <c r="BC134" s="77">
        <f t="shared" si="197"/>
        <v>2454019.6056080637</v>
      </c>
      <c r="BD134" s="82">
        <f t="shared" si="198"/>
        <v>2454020</v>
      </c>
      <c r="BE134" s="83">
        <f>AVERAGE(BD134:BD136)</f>
        <v>2411240.3333333335</v>
      </c>
      <c r="BF134" s="80">
        <f>STDEV(BD134:BD136)/BE134</f>
        <v>1.5647361151488778E-2</v>
      </c>
      <c r="BG134" s="37">
        <f>AVERAGE(BA134:BA136)</f>
        <v>405.3</v>
      </c>
      <c r="BH134" s="61">
        <f>STDEV(BA134:BA136)/BG134</f>
        <v>1.697249792442122E-2</v>
      </c>
    </row>
    <row r="135" spans="1:60" ht="12" customHeight="1" x14ac:dyDescent="0.2">
      <c r="A135" s="258"/>
      <c r="B135" s="259"/>
      <c r="C135" s="254"/>
      <c r="D135" s="274"/>
      <c r="E135" s="245"/>
      <c r="F135" s="240">
        <v>412.6</v>
      </c>
      <c r="G135" s="76">
        <f t="shared" si="186"/>
        <v>2424313</v>
      </c>
      <c r="H135" s="77">
        <f t="shared" si="187"/>
        <v>2348262.8065692484</v>
      </c>
      <c r="I135" s="82">
        <f t="shared" si="188"/>
        <v>2348263</v>
      </c>
      <c r="J135" s="102"/>
      <c r="K135" s="102"/>
      <c r="L135" s="83"/>
      <c r="M135" s="50"/>
      <c r="N135" s="51"/>
      <c r="O135" s="50"/>
      <c r="P135" s="258"/>
      <c r="Q135" s="259"/>
      <c r="R135" s="254"/>
      <c r="S135" s="254"/>
      <c r="T135" s="245"/>
      <c r="U135" s="240">
        <v>402.7</v>
      </c>
      <c r="V135" s="18">
        <f t="shared" si="189"/>
        <v>2324001</v>
      </c>
      <c r="W135" s="87">
        <f t="shared" si="190"/>
        <v>2259775.9051897754</v>
      </c>
      <c r="X135" s="82">
        <f t="shared" si="191"/>
        <v>2259776</v>
      </c>
      <c r="Y135" s="102"/>
      <c r="Z135" s="102"/>
      <c r="AA135" s="83"/>
      <c r="AF135" s="258"/>
      <c r="AG135" s="259"/>
      <c r="AH135" s="254"/>
      <c r="AI135" s="254"/>
      <c r="AJ135" s="245"/>
      <c r="AK135" s="240">
        <f t="shared" si="199"/>
        <v>402.7</v>
      </c>
      <c r="AL135" s="18">
        <f t="shared" si="192"/>
        <v>2341664</v>
      </c>
      <c r="AM135" s="87">
        <f t="shared" si="193"/>
        <v>2269920.0309048928</v>
      </c>
      <c r="AN135" s="82">
        <f t="shared" si="194"/>
        <v>2269920</v>
      </c>
      <c r="AO135" s="102"/>
      <c r="AP135" s="102"/>
      <c r="AQ135" s="83"/>
      <c r="AV135" s="258"/>
      <c r="AW135" s="259"/>
      <c r="AX135" s="254"/>
      <c r="AY135" s="254"/>
      <c r="AZ135" s="245"/>
      <c r="BA135" s="240">
        <f t="shared" si="195"/>
        <v>402.7</v>
      </c>
      <c r="BB135" s="18">
        <f t="shared" si="196"/>
        <v>2335970</v>
      </c>
      <c r="BC135" s="77">
        <f t="shared" si="197"/>
        <v>2396987.9582962641</v>
      </c>
      <c r="BD135" s="82">
        <f t="shared" si="198"/>
        <v>2396988</v>
      </c>
      <c r="BE135" s="102"/>
      <c r="BF135" s="102"/>
      <c r="BG135" s="83"/>
    </row>
    <row r="136" spans="1:60" ht="12" customHeight="1" x14ac:dyDescent="0.2">
      <c r="A136" s="258"/>
      <c r="B136" s="259"/>
      <c r="C136" s="255"/>
      <c r="D136" s="275"/>
      <c r="E136" s="246"/>
      <c r="F136" s="240">
        <f>D134*3-F134-F135</f>
        <v>399.00000000000011</v>
      </c>
      <c r="G136" s="76">
        <f t="shared" si="186"/>
        <v>2349472</v>
      </c>
      <c r="H136" s="77">
        <f t="shared" si="187"/>
        <v>2275757.0243297066</v>
      </c>
      <c r="I136" s="82">
        <f t="shared" si="188"/>
        <v>2275757</v>
      </c>
      <c r="J136" s="102"/>
      <c r="K136" s="102"/>
      <c r="L136" s="83"/>
      <c r="M136" s="50"/>
      <c r="N136" s="51"/>
      <c r="O136" s="50"/>
      <c r="P136" s="258"/>
      <c r="Q136" s="259"/>
      <c r="R136" s="255"/>
      <c r="S136" s="255"/>
      <c r="T136" s="246"/>
      <c r="U136" s="240">
        <f>S134*3-U134-U135</f>
        <v>400.10000000000008</v>
      </c>
      <c r="V136" s="18">
        <f t="shared" si="189"/>
        <v>2310224</v>
      </c>
      <c r="W136" s="87">
        <f t="shared" si="190"/>
        <v>2246374.4476374374</v>
      </c>
      <c r="X136" s="82">
        <f t="shared" si="191"/>
        <v>2246374</v>
      </c>
      <c r="Y136" s="102"/>
      <c r="Z136" s="102"/>
      <c r="AA136" s="83"/>
      <c r="AF136" s="258"/>
      <c r="AG136" s="259"/>
      <c r="AH136" s="255"/>
      <c r="AI136" s="255"/>
      <c r="AJ136" s="246"/>
      <c r="AK136" s="240">
        <f t="shared" si="199"/>
        <v>400.10000000000008</v>
      </c>
      <c r="AL136" s="18">
        <f t="shared" si="192"/>
        <v>2327745</v>
      </c>
      <c r="AM136" s="87">
        <f t="shared" si="193"/>
        <v>2256424.5889381263</v>
      </c>
      <c r="AN136" s="82">
        <f t="shared" si="194"/>
        <v>2256425</v>
      </c>
      <c r="AO136" s="102"/>
      <c r="AP136" s="102"/>
      <c r="AQ136" s="83"/>
      <c r="AV136" s="258"/>
      <c r="AW136" s="259"/>
      <c r="AX136" s="255"/>
      <c r="AY136" s="255"/>
      <c r="AZ136" s="246"/>
      <c r="BA136" s="240">
        <f t="shared" si="195"/>
        <v>400.10000000000008</v>
      </c>
      <c r="BB136" s="18">
        <f t="shared" si="196"/>
        <v>2322057</v>
      </c>
      <c r="BC136" s="77">
        <f t="shared" si="197"/>
        <v>2382712.6037149262</v>
      </c>
      <c r="BD136" s="82">
        <f t="shared" si="198"/>
        <v>2382713</v>
      </c>
      <c r="BE136" s="102"/>
      <c r="BF136" s="102"/>
      <c r="BG136" s="83"/>
    </row>
    <row r="137" spans="1:60" ht="12" customHeight="1" x14ac:dyDescent="0.2">
      <c r="C137" s="50"/>
      <c r="D137" s="51"/>
      <c r="E137" s="50"/>
      <c r="F137" s="51"/>
      <c r="I137" s="51"/>
      <c r="J137" s="50"/>
      <c r="K137" s="51"/>
      <c r="L137" s="50"/>
      <c r="M137" s="50"/>
      <c r="N137" s="51"/>
      <c r="O137" s="50"/>
      <c r="P137" s="51"/>
      <c r="Q137" s="50"/>
      <c r="R137" s="50"/>
      <c r="S137" s="51"/>
      <c r="T137" s="50"/>
      <c r="U137" s="51"/>
      <c r="V137" s="50"/>
      <c r="W137" s="50"/>
    </row>
    <row r="138" spans="1:60" ht="12" customHeight="1" x14ac:dyDescent="0.2">
      <c r="C138" s="50"/>
      <c r="D138" s="51"/>
      <c r="E138" s="50"/>
      <c r="F138" s="51"/>
      <c r="I138" s="51"/>
      <c r="J138" s="50"/>
      <c r="K138" s="51"/>
      <c r="L138" s="50"/>
      <c r="M138" s="50"/>
      <c r="N138" s="51"/>
      <c r="O138" s="50"/>
      <c r="P138" s="51"/>
      <c r="Q138" s="50"/>
      <c r="R138" s="50"/>
      <c r="S138" s="51"/>
      <c r="T138" s="50"/>
      <c r="U138" s="51"/>
      <c r="V138" s="50"/>
      <c r="W138" s="50"/>
    </row>
    <row r="139" spans="1:60" ht="12" customHeight="1" x14ac:dyDescent="0.2">
      <c r="C139" s="50"/>
      <c r="D139" s="51"/>
      <c r="E139" s="50"/>
      <c r="F139" s="51"/>
      <c r="I139" s="51"/>
      <c r="J139" s="50"/>
      <c r="K139" s="51"/>
      <c r="L139" s="50"/>
      <c r="M139" s="50"/>
      <c r="N139" s="51"/>
      <c r="O139" s="50"/>
      <c r="P139" s="51"/>
      <c r="Q139" s="50"/>
      <c r="R139" s="50"/>
      <c r="S139" s="51"/>
      <c r="T139" s="50"/>
      <c r="U139" s="51"/>
      <c r="V139" s="50"/>
      <c r="W139" s="50"/>
    </row>
    <row r="140" spans="1:60" ht="12" customHeight="1" x14ac:dyDescent="0.2">
      <c r="C140" s="50"/>
      <c r="D140" s="51"/>
      <c r="E140" s="50"/>
      <c r="F140" s="51"/>
      <c r="I140" s="51"/>
      <c r="J140" s="50"/>
      <c r="K140" s="51"/>
      <c r="L140" s="50"/>
      <c r="M140" s="50"/>
      <c r="N140" s="51"/>
      <c r="O140" s="50"/>
      <c r="P140" s="51"/>
      <c r="Q140" s="50"/>
      <c r="R140" s="50"/>
      <c r="S140" s="51"/>
      <c r="T140" s="50"/>
      <c r="U140" s="51"/>
      <c r="V140" s="50"/>
      <c r="W140" s="50"/>
    </row>
    <row r="141" spans="1:60" ht="12" customHeight="1" x14ac:dyDescent="0.2">
      <c r="C141" s="50"/>
      <c r="D141" s="51"/>
      <c r="E141" s="50"/>
      <c r="F141" s="51"/>
      <c r="I141" s="51"/>
      <c r="J141" s="50"/>
      <c r="K141" s="51"/>
      <c r="L141" s="50"/>
      <c r="M141" s="50"/>
      <c r="N141" s="51"/>
      <c r="O141" s="50"/>
      <c r="P141" s="51"/>
      <c r="Q141" s="50"/>
      <c r="R141" s="50"/>
      <c r="S141" s="51"/>
      <c r="T141" s="50"/>
      <c r="U141" s="51"/>
      <c r="V141" s="50"/>
      <c r="W141" s="50"/>
    </row>
    <row r="142" spans="1:60" ht="12" customHeight="1" x14ac:dyDescent="0.2">
      <c r="C142" s="50"/>
      <c r="D142" s="51"/>
      <c r="E142" s="50"/>
      <c r="F142" s="51"/>
      <c r="I142" s="51"/>
      <c r="J142" s="50"/>
      <c r="K142" s="51"/>
      <c r="L142" s="50"/>
      <c r="M142" s="50"/>
      <c r="N142" s="51"/>
      <c r="O142" s="50"/>
      <c r="P142" s="51"/>
      <c r="Q142" s="50"/>
      <c r="R142" s="50"/>
      <c r="S142" s="51"/>
      <c r="T142" s="50"/>
      <c r="U142" s="51"/>
      <c r="V142" s="50"/>
      <c r="W142" s="50"/>
    </row>
    <row r="143" spans="1:60" ht="12" customHeight="1" x14ac:dyDescent="0.2">
      <c r="C143" s="50"/>
      <c r="D143" s="51"/>
      <c r="E143" s="50"/>
      <c r="F143" s="51"/>
      <c r="J143" s="50"/>
      <c r="K143" s="51"/>
      <c r="L143" s="50"/>
      <c r="M143" s="50"/>
      <c r="N143" s="51"/>
      <c r="O143" s="50"/>
      <c r="P143" s="51"/>
      <c r="Q143" s="50"/>
      <c r="R143" s="50"/>
      <c r="S143" s="51"/>
      <c r="T143" s="50"/>
      <c r="U143" s="51"/>
      <c r="V143" s="50"/>
      <c r="W143" s="50"/>
    </row>
    <row r="144" spans="1:60" ht="12" customHeight="1" x14ac:dyDescent="0.2">
      <c r="C144" s="50"/>
      <c r="D144" s="51"/>
      <c r="E144" s="50"/>
      <c r="F144" s="51"/>
      <c r="J144" s="50"/>
      <c r="K144" s="51"/>
      <c r="L144" s="50"/>
      <c r="M144" s="50"/>
      <c r="N144" s="51"/>
      <c r="O144" s="50"/>
      <c r="P144" s="51"/>
      <c r="Q144" s="50"/>
      <c r="R144" s="50"/>
      <c r="S144" s="51"/>
      <c r="T144" s="50"/>
      <c r="U144" s="51"/>
      <c r="V144" s="50"/>
      <c r="W144" s="50"/>
    </row>
    <row r="145" spans="1:66" ht="12" customHeight="1" x14ac:dyDescent="0.2">
      <c r="C145" s="50"/>
      <c r="D145" s="51"/>
      <c r="E145" s="50"/>
      <c r="F145" s="51"/>
      <c r="J145" s="50"/>
      <c r="K145" s="51"/>
      <c r="L145" s="50"/>
      <c r="M145" s="50"/>
      <c r="N145" s="51"/>
      <c r="O145" s="50"/>
      <c r="P145" s="51"/>
      <c r="Q145" s="50"/>
      <c r="R145" s="50"/>
      <c r="S145" s="51"/>
      <c r="T145" s="50"/>
      <c r="U145" s="51"/>
      <c r="V145" s="50"/>
      <c r="W145" s="50"/>
    </row>
    <row r="146" spans="1:66" ht="12" customHeight="1" x14ac:dyDescent="0.2">
      <c r="C146" s="50"/>
      <c r="D146" s="51"/>
      <c r="E146" s="50"/>
      <c r="F146" s="51"/>
      <c r="I146" s="51"/>
      <c r="J146" s="50"/>
      <c r="K146" s="51"/>
      <c r="L146" s="50"/>
      <c r="M146" s="50"/>
      <c r="N146" s="51"/>
      <c r="O146" s="50"/>
      <c r="P146" s="51"/>
      <c r="Q146" s="50"/>
      <c r="R146" s="50"/>
      <c r="S146" s="51"/>
      <c r="T146" s="50"/>
      <c r="U146" s="51"/>
      <c r="V146" s="50"/>
      <c r="W146" s="50"/>
    </row>
    <row r="147" spans="1:66" ht="12" customHeight="1" x14ac:dyDescent="0.2">
      <c r="C147" s="50"/>
      <c r="D147" s="51"/>
      <c r="E147" s="50"/>
      <c r="F147" s="51"/>
      <c r="I147" s="51"/>
      <c r="J147" s="50"/>
      <c r="K147" s="51"/>
      <c r="L147" s="50"/>
      <c r="M147" s="50"/>
      <c r="N147" s="51"/>
      <c r="O147" s="50"/>
      <c r="P147" s="51"/>
      <c r="Q147" s="50"/>
      <c r="R147" s="50"/>
      <c r="S147" s="51"/>
      <c r="T147" s="50"/>
      <c r="U147" s="51"/>
      <c r="V147" s="50"/>
      <c r="W147" s="50"/>
    </row>
    <row r="148" spans="1:66" ht="12" customHeight="1" x14ac:dyDescent="0.2">
      <c r="C148" s="50"/>
      <c r="D148" s="51"/>
      <c r="E148" s="50"/>
      <c r="F148" s="51"/>
      <c r="I148" s="51"/>
      <c r="J148" s="50"/>
      <c r="K148" s="51"/>
      <c r="L148" s="50"/>
      <c r="M148" s="50"/>
      <c r="N148" s="51"/>
      <c r="O148" s="50"/>
      <c r="P148" s="51"/>
      <c r="Q148" s="50"/>
      <c r="R148" s="50"/>
      <c r="S148" s="51"/>
      <c r="T148" s="50"/>
      <c r="U148" s="51"/>
      <c r="V148" s="50"/>
      <c r="W148" s="50"/>
    </row>
    <row r="149" spans="1:66" ht="12" customHeight="1" x14ac:dyDescent="0.2">
      <c r="C149" s="50"/>
      <c r="D149" s="51"/>
      <c r="E149" s="50"/>
      <c r="F149" s="51"/>
      <c r="I149" s="51"/>
      <c r="J149" s="50"/>
      <c r="K149" s="51"/>
      <c r="L149" s="50"/>
      <c r="M149" s="50"/>
      <c r="N149" s="51"/>
      <c r="O149" s="50"/>
      <c r="P149" s="51"/>
      <c r="Q149" s="50"/>
      <c r="R149" s="50"/>
      <c r="S149" s="51"/>
      <c r="T149" s="50"/>
      <c r="U149" s="51"/>
      <c r="V149" s="50"/>
      <c r="W149" s="50"/>
    </row>
    <row r="150" spans="1:66" ht="12" customHeight="1" x14ac:dyDescent="0.2">
      <c r="C150" s="50"/>
      <c r="D150" s="51"/>
      <c r="E150" s="50"/>
      <c r="F150" s="51"/>
      <c r="I150" s="51"/>
      <c r="J150" s="50"/>
      <c r="K150" s="51"/>
      <c r="L150" s="50"/>
      <c r="M150" s="50"/>
      <c r="N150" s="51"/>
      <c r="O150" s="50"/>
      <c r="P150" s="51"/>
      <c r="Q150" s="50"/>
      <c r="R150" s="50"/>
      <c r="S150" s="51"/>
      <c r="T150" s="50"/>
      <c r="U150" s="51"/>
      <c r="V150" s="50"/>
      <c r="W150" s="50"/>
    </row>
    <row r="151" spans="1:66" ht="12" customHeight="1" x14ac:dyDescent="0.2">
      <c r="C151" s="50"/>
      <c r="D151" s="51"/>
      <c r="E151" s="50"/>
      <c r="F151" s="51"/>
      <c r="I151" s="51"/>
      <c r="J151" s="50"/>
      <c r="K151" s="51"/>
      <c r="L151" s="50"/>
      <c r="M151" s="50"/>
      <c r="N151" s="51"/>
      <c r="O151" s="50"/>
      <c r="P151" s="51"/>
      <c r="Q151" s="50"/>
      <c r="R151" s="50"/>
      <c r="S151" s="51"/>
      <c r="T151" s="50"/>
      <c r="U151" s="51"/>
      <c r="V151" s="50"/>
      <c r="W151" s="50"/>
    </row>
    <row r="152" spans="1:66" ht="12" customHeight="1" x14ac:dyDescent="0.2">
      <c r="C152" s="50"/>
      <c r="D152" s="51"/>
      <c r="E152" s="50"/>
      <c r="F152" s="51"/>
      <c r="I152" s="51"/>
      <c r="J152" s="50"/>
      <c r="K152" s="51"/>
      <c r="L152" s="50"/>
      <c r="M152" s="50"/>
      <c r="N152" s="51"/>
      <c r="O152" s="50"/>
      <c r="P152" s="51"/>
      <c r="Q152" s="50"/>
      <c r="R152" s="50"/>
      <c r="S152" s="51"/>
      <c r="T152" s="50"/>
      <c r="U152" s="51"/>
      <c r="V152" s="50"/>
      <c r="W152" s="50"/>
    </row>
    <row r="153" spans="1:66" ht="12" customHeight="1" x14ac:dyDescent="0.2">
      <c r="C153" s="50"/>
      <c r="D153" s="51"/>
      <c r="E153" s="50"/>
      <c r="F153" s="51"/>
      <c r="I153" s="51"/>
      <c r="J153" s="50"/>
      <c r="K153" s="51"/>
      <c r="L153" s="50"/>
      <c r="M153" s="50"/>
      <c r="N153" s="51"/>
      <c r="O153" s="50"/>
      <c r="P153" s="51"/>
      <c r="Q153" s="50"/>
      <c r="R153" s="50"/>
      <c r="S153" s="51"/>
      <c r="T153" s="50"/>
      <c r="U153" s="51"/>
      <c r="V153" s="50"/>
      <c r="W153" s="50"/>
    </row>
    <row r="154" spans="1:66" ht="12" customHeight="1" x14ac:dyDescent="0.2">
      <c r="A154" s="1" t="s">
        <v>141</v>
      </c>
      <c r="C154" s="50"/>
      <c r="D154" s="269" t="s">
        <v>86</v>
      </c>
      <c r="E154" s="269"/>
      <c r="F154" s="269"/>
      <c r="G154" s="269"/>
      <c r="I154" s="269" t="s">
        <v>87</v>
      </c>
      <c r="J154" s="269"/>
      <c r="K154" s="269"/>
      <c r="L154" s="269"/>
      <c r="M154" s="50"/>
      <c r="N154" s="51"/>
      <c r="O154" s="50"/>
      <c r="P154" s="1" t="s">
        <v>141</v>
      </c>
      <c r="R154" s="50"/>
      <c r="S154" s="269" t="s">
        <v>86</v>
      </c>
      <c r="T154" s="269"/>
      <c r="U154" s="269"/>
      <c r="V154" s="269"/>
      <c r="X154" s="269" t="s">
        <v>87</v>
      </c>
      <c r="Y154" s="269"/>
      <c r="Z154" s="269"/>
      <c r="AA154" s="269"/>
      <c r="AF154" s="1" t="s">
        <v>141</v>
      </c>
      <c r="AH154" s="50"/>
      <c r="AI154" s="269" t="s">
        <v>86</v>
      </c>
      <c r="AJ154" s="269"/>
      <c r="AK154" s="269"/>
      <c r="AL154" s="269"/>
      <c r="AN154" s="269" t="s">
        <v>87</v>
      </c>
      <c r="AO154" s="269"/>
      <c r="AP154" s="269"/>
      <c r="AQ154" s="269"/>
      <c r="AR154" s="113"/>
      <c r="AV154" s="1" t="s">
        <v>141</v>
      </c>
      <c r="AX154" s="50"/>
      <c r="AY154" s="269" t="s">
        <v>86</v>
      </c>
      <c r="AZ154" s="269"/>
      <c r="BA154" s="269"/>
      <c r="BB154" s="269"/>
      <c r="BD154" s="269" t="s">
        <v>87</v>
      </c>
      <c r="BE154" s="269"/>
      <c r="BF154" s="269"/>
      <c r="BG154" s="269"/>
      <c r="BH154" s="113"/>
      <c r="BJ154" s="54" t="s">
        <v>142</v>
      </c>
      <c r="BL154" s="50"/>
      <c r="BM154" s="117" t="s">
        <v>86</v>
      </c>
      <c r="BN154" s="117" t="s">
        <v>87</v>
      </c>
    </row>
    <row r="155" spans="1:66" ht="12" customHeight="1" x14ac:dyDescent="0.2">
      <c r="D155" s="27" t="s">
        <v>43</v>
      </c>
      <c r="E155" s="28" t="s">
        <v>44</v>
      </c>
      <c r="F155" s="18" t="s">
        <v>8</v>
      </c>
      <c r="G155" s="29" t="s">
        <v>45</v>
      </c>
      <c r="H155" s="50"/>
      <c r="I155" s="27" t="s">
        <v>43</v>
      </c>
      <c r="J155" s="28" t="s">
        <v>44</v>
      </c>
      <c r="K155" s="18" t="s">
        <v>8</v>
      </c>
      <c r="L155" s="29" t="s">
        <v>45</v>
      </c>
      <c r="M155" s="50"/>
      <c r="N155" s="51"/>
      <c r="O155" s="50"/>
      <c r="P155" s="1"/>
      <c r="S155" s="27" t="s">
        <v>43</v>
      </c>
      <c r="T155" s="28" t="s">
        <v>44</v>
      </c>
      <c r="U155" s="18" t="s">
        <v>8</v>
      </c>
      <c r="V155" s="29" t="s">
        <v>45</v>
      </c>
      <c r="W155" s="50"/>
      <c r="X155" s="27" t="s">
        <v>43</v>
      </c>
      <c r="Y155" s="28" t="s">
        <v>44</v>
      </c>
      <c r="Z155" s="18" t="s">
        <v>8</v>
      </c>
      <c r="AA155" s="29" t="s">
        <v>45</v>
      </c>
      <c r="AI155" s="27" t="s">
        <v>43</v>
      </c>
      <c r="AJ155" s="28" t="s">
        <v>44</v>
      </c>
      <c r="AK155" s="18" t="s">
        <v>8</v>
      </c>
      <c r="AL155" s="29" t="s">
        <v>45</v>
      </c>
      <c r="AM155" s="50"/>
      <c r="AN155" s="27" t="s">
        <v>43</v>
      </c>
      <c r="AO155" s="28" t="s">
        <v>44</v>
      </c>
      <c r="AP155" s="18" t="s">
        <v>8</v>
      </c>
      <c r="AQ155" s="29" t="s">
        <v>45</v>
      </c>
      <c r="AR155" s="39"/>
      <c r="AY155" s="27" t="s">
        <v>43</v>
      </c>
      <c r="AZ155" s="28" t="s">
        <v>44</v>
      </c>
      <c r="BA155" s="18" t="s">
        <v>8</v>
      </c>
      <c r="BB155" s="29" t="s">
        <v>45</v>
      </c>
      <c r="BC155" s="50"/>
      <c r="BD155" s="27" t="s">
        <v>43</v>
      </c>
      <c r="BE155" s="28" t="s">
        <v>44</v>
      </c>
      <c r="BF155" s="18" t="s">
        <v>8</v>
      </c>
      <c r="BG155" s="29" t="s">
        <v>45</v>
      </c>
      <c r="BH155" s="39"/>
      <c r="BM155" s="118" t="s">
        <v>43</v>
      </c>
      <c r="BN155" s="118" t="s">
        <v>43</v>
      </c>
    </row>
    <row r="156" spans="1:66" ht="12" customHeight="1" x14ac:dyDescent="0.2">
      <c r="A156" s="1" t="s">
        <v>140</v>
      </c>
      <c r="C156" s="50"/>
      <c r="D156" s="110">
        <v>14.09</v>
      </c>
      <c r="E156" s="76">
        <f>ROUND((10^((($E$7-$E$6)/(((LOG10(D156*1000)*1000/$E$8)^(-$E$9)+1)^$E$10)+$E$6)/1000)),0)</f>
        <v>105877</v>
      </c>
      <c r="F156" s="52">
        <f>(E156-$C$27)/$C$26</f>
        <v>102167.54124257261</v>
      </c>
      <c r="G156" s="33">
        <f>ROUND(F156,0)</f>
        <v>102168</v>
      </c>
      <c r="H156" s="50"/>
      <c r="I156" s="32">
        <v>97.76</v>
      </c>
      <c r="J156" s="76">
        <f>ROUND((10^((($E$7-$E$6)/(((LOG10(I156*1000)*1000/$E$8)^(-$E$9)+1)^$E$10)+$E$6)/1000)),0)</f>
        <v>633302</v>
      </c>
      <c r="K156" s="49">
        <f>(J156-$C$27)/$C$26</f>
        <v>613135.62287817593</v>
      </c>
      <c r="L156" s="33">
        <f>ROUND(K156,0)</f>
        <v>613136</v>
      </c>
      <c r="M156" s="50"/>
      <c r="N156" s="50"/>
      <c r="O156" s="50"/>
      <c r="P156" s="1" t="s">
        <v>88</v>
      </c>
      <c r="R156" s="50"/>
      <c r="S156" s="209">
        <v>16.010000000000002</v>
      </c>
      <c r="T156" s="18">
        <f>ROUND((10^((($T$7-$T$6)/(((LOG10(S156*1000)*1000/$T$8)^(-$T$9)+1)^$T$10)+$T$6)/1000)),0)</f>
        <v>122123</v>
      </c>
      <c r="U156" s="49">
        <f>(T156-$R$27)/$R$26</f>
        <v>117918.13118765538</v>
      </c>
      <c r="V156" s="33">
        <f>ROUND(U156,0)</f>
        <v>117918</v>
      </c>
      <c r="W156" s="50"/>
      <c r="X156" s="231">
        <v>102.3</v>
      </c>
      <c r="Y156" s="18">
        <f>ROUND((10^((($T$7-$T$6)/(((LOG10(X156*1000)*1000/$T$8)^(-$T$9)+1)^$T$10)+$T$6)/1000)),0)</f>
        <v>662066</v>
      </c>
      <c r="Z156" s="49">
        <f>(Y156-$R$27)/$R$26</f>
        <v>643143.01288774353</v>
      </c>
      <c r="AA156" s="33">
        <f>ROUND(Z156,0)</f>
        <v>643143</v>
      </c>
      <c r="AF156" s="1" t="s">
        <v>88</v>
      </c>
      <c r="AH156" s="50"/>
      <c r="AI156" s="209">
        <v>14.47</v>
      </c>
      <c r="AJ156" s="18">
        <f>ROUND((10^((($AJ$7-$AJ$6)/(((LOG10(AI156*1000)*1000/$AJ$8)^(-$AJ$9)+1)^$AJ$10)+$AJ$6)/1000)),0)</f>
        <v>110283</v>
      </c>
      <c r="AK156" s="49">
        <f>(AJ156-$AH$27)/$AH$26</f>
        <v>106440.41374524967</v>
      </c>
      <c r="AL156" s="33">
        <f t="shared" ref="AL156:AL165" si="241">ROUND(AK156,0)</f>
        <v>106440</v>
      </c>
      <c r="AM156" s="50"/>
      <c r="AN156" s="32">
        <v>98.45</v>
      </c>
      <c r="AO156" s="18">
        <f>ROUND((10^((($AJ$7-$AJ$6)/(((LOG10(AN156*1000)*1000/$AJ$8)^(-$AJ$9)+1)^$AJ$10)+$AJ$6)/1000)),0)</f>
        <v>640379</v>
      </c>
      <c r="AP156" s="49">
        <f t="shared" ref="AP156:AP165" si="242">(AO156-$AH$27)/$AH$26</f>
        <v>620405.4834208712</v>
      </c>
      <c r="AQ156" s="33">
        <f t="shared" ref="AQ156:AQ165" si="243">ROUND(AP156,0)</f>
        <v>620405</v>
      </c>
      <c r="AR156" s="58"/>
      <c r="AV156" s="1" t="s">
        <v>88</v>
      </c>
      <c r="AX156" s="50"/>
      <c r="AY156" s="209">
        <v>16.260000000000002</v>
      </c>
      <c r="AZ156" s="18">
        <f>ROUND((10^((($AZ$7-$AZ$6)/(((LOG10(AY156*1000)*1000/$AZ$8)^(-$AZ$9)+1)^$AZ$10)+$AZ$6)/1000)),0)</f>
        <v>122286</v>
      </c>
      <c r="BA156" s="52">
        <f t="shared" ref="BA156:BA165" si="244">(AZ156-$AX$27)/$AX$26</f>
        <v>125650.07063481379</v>
      </c>
      <c r="BB156" s="33">
        <f t="shared" ref="BB156:BB165" si="245">ROUND(BA156,0)</f>
        <v>125650</v>
      </c>
      <c r="BC156" s="50"/>
      <c r="BD156" s="231">
        <v>108.21</v>
      </c>
      <c r="BE156" s="18">
        <f>ROUND((10^((($AZ$7-$AZ$6)/(((LOG10(BD156*1000)*1000/$AZ$8)^(-$AZ$9)+1)^$AZ$10)+$AZ$6)/1000)),0)</f>
        <v>695772</v>
      </c>
      <c r="BF156" s="52">
        <f t="shared" ref="BF156:BF165" si="246">(BE156-$AX$27)/$AX$26</f>
        <v>714072.12176921882</v>
      </c>
      <c r="BG156" s="33">
        <f t="shared" ref="BG156:BG165" si="247">ROUND(BF156,0)</f>
        <v>714072</v>
      </c>
      <c r="BH156" s="58"/>
      <c r="BJ156" s="1" t="s">
        <v>88</v>
      </c>
      <c r="BL156" s="50"/>
      <c r="BM156" s="91">
        <f>S156</f>
        <v>16.010000000000002</v>
      </c>
      <c r="BN156" s="30">
        <f>X156</f>
        <v>102.3</v>
      </c>
    </row>
    <row r="157" spans="1:66" ht="12" customHeight="1" x14ac:dyDescent="0.2">
      <c r="A157" s="1" t="s">
        <v>89</v>
      </c>
      <c r="B157" s="88">
        <v>2020040301</v>
      </c>
      <c r="C157" s="50"/>
      <c r="D157" s="110">
        <v>15.11</v>
      </c>
      <c r="E157" s="76">
        <f t="shared" ref="E157:E165" si="248">ROUND((10^((($E$7-$E$6)/(((LOG10(D157*1000)*1000/$E$8)^(-$E$9)+1)^$E$10)+$E$6)/1000)),0)</f>
        <v>112893</v>
      </c>
      <c r="F157" s="52">
        <f t="shared" ref="F157:F165" si="249">(E157-$C$27)/$C$26</f>
        <v>108964.62530334976</v>
      </c>
      <c r="G157" s="33">
        <f t="shared" ref="G157:G165" si="250">ROUND(F157,0)</f>
        <v>108965</v>
      </c>
      <c r="H157" s="50"/>
      <c r="I157" s="32">
        <v>98.83</v>
      </c>
      <c r="J157" s="76">
        <f t="shared" ref="J157:J165" si="251">ROUND((10^((($E$7-$E$6)/(((LOG10(I157*1000)*1000/$E$8)^(-$E$9)+1)^$E$10)+$E$6)/1000)),0)</f>
        <v>639736</v>
      </c>
      <c r="K157" s="49">
        <f t="shared" ref="K157:K165" si="252">(J157-$C$27)/$C$26</f>
        <v>619368.86672752607</v>
      </c>
      <c r="L157" s="33">
        <f t="shared" ref="L157:L165" si="253">ROUND(K157,0)</f>
        <v>619369</v>
      </c>
      <c r="M157" s="50"/>
      <c r="N157" s="50"/>
      <c r="O157" s="50"/>
      <c r="P157" s="1" t="s">
        <v>89</v>
      </c>
      <c r="Q157" s="88">
        <v>2020040301</v>
      </c>
      <c r="R157" s="50"/>
      <c r="S157" s="209">
        <v>14.81</v>
      </c>
      <c r="T157" s="18">
        <f t="shared" ref="T157:T161" si="254">ROUND((10^((($T$7-$T$6)/(((LOG10(S157*1000)*1000/$T$8)^(-$T$9)+1)^$T$10)+$T$6)/1000)),0)</f>
        <v>113787</v>
      </c>
      <c r="U157" s="49">
        <f t="shared" ref="U157:U165" si="255">(T157-$R$27)/$R$26</f>
        <v>109809.35931015732</v>
      </c>
      <c r="V157" s="33">
        <f t="shared" ref="V157:V165" si="256">ROUND(U157,0)</f>
        <v>109809</v>
      </c>
      <c r="W157" s="50"/>
      <c r="X157" s="231">
        <v>105.6</v>
      </c>
      <c r="Y157" s="18">
        <f t="shared" ref="Y157:Y161" si="257">ROUND((10^((($T$7-$T$6)/(((LOG10(X157*1000)*1000/$T$8)^(-$T$9)+1)^$T$10)+$T$6)/1000)),0)</f>
        <v>681573</v>
      </c>
      <c r="Z157" s="49">
        <f t="shared" ref="Z157:Z165" si="258">(Y157-$R$27)/$R$26</f>
        <v>662118.27836451354</v>
      </c>
      <c r="AA157" s="33">
        <f t="shared" ref="AA157:AA165" si="259">ROUND(Z157,0)</f>
        <v>662118</v>
      </c>
      <c r="AF157" s="1" t="s">
        <v>89</v>
      </c>
      <c r="AG157" s="88">
        <v>2020040301</v>
      </c>
      <c r="AH157" s="50"/>
      <c r="AI157" s="209">
        <v>15.13</v>
      </c>
      <c r="AJ157" s="18">
        <f t="shared" ref="AJ157:AJ165" si="260">ROUND((10^((($AJ$7-$AJ$6)/(((LOG10(AI157*1000)*1000/$AJ$8)^(-$AJ$9)+1)^$AJ$10)+$AJ$6)/1000)),0)</f>
        <v>114870</v>
      </c>
      <c r="AK157" s="49">
        <f t="shared" ref="AK157:AK165" si="261">(AJ157-$AH$27)/$AH$26</f>
        <v>110887.83039167234</v>
      </c>
      <c r="AL157" s="33">
        <f t="shared" si="241"/>
        <v>110888</v>
      </c>
      <c r="AM157" s="50"/>
      <c r="AN157" s="32">
        <v>98.76</v>
      </c>
      <c r="AO157" s="18">
        <f t="shared" ref="AO157:AO165" si="262">ROUND((10^((($AJ$7-$AJ$6)/(((LOG10(AN157*1000)*1000/$AJ$8)^(-$AJ$9)+1)^$AJ$10)+$AJ$6)/1000)),0)</f>
        <v>642234</v>
      </c>
      <c r="AP157" s="49">
        <f t="shared" si="242"/>
        <v>622204.03538928507</v>
      </c>
      <c r="AQ157" s="33">
        <f t="shared" si="243"/>
        <v>622204</v>
      </c>
      <c r="AR157" s="58"/>
      <c r="AV157" s="1" t="s">
        <v>89</v>
      </c>
      <c r="AW157" s="88">
        <v>2017042701</v>
      </c>
      <c r="AX157" s="50"/>
      <c r="AY157" s="209">
        <v>15.81</v>
      </c>
      <c r="AZ157" s="18">
        <f t="shared" ref="AZ157:AZ165" si="263">ROUND((10^((($AZ$7-$AZ$6)/(((LOG10(AY157*1000)*1000/$AZ$8)^(-$AZ$9)+1)^$AZ$10)+$AZ$6)/1000)),0)</f>
        <v>119193</v>
      </c>
      <c r="BA157" s="52">
        <f t="shared" si="244"/>
        <v>122476.51556257365</v>
      </c>
      <c r="BB157" s="33">
        <f t="shared" si="245"/>
        <v>122477</v>
      </c>
      <c r="BC157" s="50"/>
      <c r="BD157" s="32">
        <v>99.43</v>
      </c>
      <c r="BE157" s="18">
        <f t="shared" ref="BE157:BE165" si="264">ROUND((10^((($AZ$7-$AZ$6)/(((LOG10(BD157*1000)*1000/$AZ$8)^(-$AZ$9)+1)^$AZ$10)+$AZ$6)/1000)),0)</f>
        <v>643633</v>
      </c>
      <c r="BF157" s="52">
        <f t="shared" si="246"/>
        <v>660575.19712921581</v>
      </c>
      <c r="BG157" s="33">
        <f t="shared" si="247"/>
        <v>660575</v>
      </c>
      <c r="BH157" s="58"/>
      <c r="BJ157" s="1" t="s">
        <v>89</v>
      </c>
      <c r="BK157" s="88">
        <v>2017042701</v>
      </c>
      <c r="BL157" s="50"/>
      <c r="BM157" s="91">
        <f t="shared" ref="BM157:BM165" si="265">S157</f>
        <v>14.81</v>
      </c>
      <c r="BN157" s="30">
        <f t="shared" ref="BN157:BN165" si="266">X157</f>
        <v>105.6</v>
      </c>
    </row>
    <row r="158" spans="1:66" ht="12" customHeight="1" x14ac:dyDescent="0.2">
      <c r="A158" s="89" t="s">
        <v>90</v>
      </c>
      <c r="B158" s="89" t="s">
        <v>47</v>
      </c>
      <c r="C158" s="89" t="s">
        <v>91</v>
      </c>
      <c r="D158" s="110">
        <v>15.06</v>
      </c>
      <c r="E158" s="76">
        <f t="shared" si="248"/>
        <v>112550</v>
      </c>
      <c r="F158" s="52">
        <f t="shared" si="249"/>
        <v>108632.32772170116</v>
      </c>
      <c r="G158" s="33">
        <f t="shared" si="250"/>
        <v>108632</v>
      </c>
      <c r="H158" s="50"/>
      <c r="I158" s="231">
        <v>100.5</v>
      </c>
      <c r="J158" s="76">
        <f t="shared" si="251"/>
        <v>649770</v>
      </c>
      <c r="K158" s="49">
        <f t="shared" si="252"/>
        <v>629089.78198776522</v>
      </c>
      <c r="L158" s="33">
        <f t="shared" si="253"/>
        <v>629090</v>
      </c>
      <c r="M158" s="50"/>
      <c r="N158" s="50"/>
      <c r="O158" s="50"/>
      <c r="P158" s="89" t="s">
        <v>90</v>
      </c>
      <c r="Q158" s="89" t="s">
        <v>47</v>
      </c>
      <c r="R158" s="89" t="s">
        <v>91</v>
      </c>
      <c r="S158" s="209">
        <v>16.11</v>
      </c>
      <c r="T158" s="18">
        <f t="shared" si="254"/>
        <v>122815</v>
      </c>
      <c r="U158" s="49">
        <f t="shared" si="255"/>
        <v>118591.26820051871</v>
      </c>
      <c r="V158" s="33">
        <f t="shared" si="256"/>
        <v>118591</v>
      </c>
      <c r="W158" s="50"/>
      <c r="X158" s="209">
        <v>98.54</v>
      </c>
      <c r="Y158" s="18">
        <f t="shared" si="257"/>
        <v>639776</v>
      </c>
      <c r="Z158" s="49">
        <f t="shared" si="258"/>
        <v>621460.60823929927</v>
      </c>
      <c r="AA158" s="33">
        <f t="shared" si="259"/>
        <v>621461</v>
      </c>
      <c r="AF158" s="89" t="s">
        <v>90</v>
      </c>
      <c r="AG158" s="89" t="s">
        <v>47</v>
      </c>
      <c r="AH158" s="89" t="s">
        <v>91</v>
      </c>
      <c r="AI158" s="209">
        <v>14.92</v>
      </c>
      <c r="AJ158" s="18">
        <f t="shared" si="260"/>
        <v>113412</v>
      </c>
      <c r="AK158" s="49">
        <f t="shared" si="261"/>
        <v>109474.19763159292</v>
      </c>
      <c r="AL158" s="33">
        <f t="shared" si="241"/>
        <v>109474</v>
      </c>
      <c r="AM158" s="50"/>
      <c r="AN158" s="32">
        <v>99.32</v>
      </c>
      <c r="AO158" s="18">
        <f t="shared" si="262"/>
        <v>645583</v>
      </c>
      <c r="AP158" s="49">
        <f t="shared" si="242"/>
        <v>625451.12463037274</v>
      </c>
      <c r="AQ158" s="33">
        <f t="shared" si="243"/>
        <v>625451</v>
      </c>
      <c r="AR158" s="58"/>
      <c r="AV158" s="89" t="s">
        <v>90</v>
      </c>
      <c r="AW158" s="89" t="s">
        <v>47</v>
      </c>
      <c r="AX158" s="89" t="s">
        <v>91</v>
      </c>
      <c r="AY158" s="209">
        <v>14.96</v>
      </c>
      <c r="AZ158" s="18">
        <f t="shared" si="263"/>
        <v>113332</v>
      </c>
      <c r="BA158" s="52">
        <f t="shared" si="244"/>
        <v>116462.86982109305</v>
      </c>
      <c r="BB158" s="33">
        <f t="shared" si="245"/>
        <v>116463</v>
      </c>
      <c r="BC158" s="50"/>
      <c r="BD158" s="32">
        <v>99.15</v>
      </c>
      <c r="BE158" s="18">
        <f t="shared" si="264"/>
        <v>641965</v>
      </c>
      <c r="BF158" s="52">
        <f t="shared" si="246"/>
        <v>658863.75520858972</v>
      </c>
      <c r="BG158" s="33">
        <f t="shared" si="247"/>
        <v>658864</v>
      </c>
      <c r="BH158" s="58"/>
      <c r="BJ158" s="89" t="s">
        <v>90</v>
      </c>
      <c r="BK158" s="89" t="s">
        <v>47</v>
      </c>
      <c r="BL158" s="89" t="s">
        <v>91</v>
      </c>
      <c r="BM158" s="91">
        <f t="shared" si="265"/>
        <v>16.11</v>
      </c>
      <c r="BN158" s="30">
        <f t="shared" si="266"/>
        <v>98.54</v>
      </c>
    </row>
    <row r="159" spans="1:66" ht="12" customHeight="1" x14ac:dyDescent="0.2">
      <c r="A159" s="90">
        <v>15.13</v>
      </c>
      <c r="B159" s="229">
        <v>0.93200000000000005</v>
      </c>
      <c r="C159" s="89" t="s">
        <v>165</v>
      </c>
      <c r="D159" s="110">
        <v>15.16</v>
      </c>
      <c r="E159" s="76">
        <f t="shared" si="248"/>
        <v>113236</v>
      </c>
      <c r="F159" s="52">
        <f t="shared" si="249"/>
        <v>109296.92288499836</v>
      </c>
      <c r="G159" s="33">
        <f t="shared" si="250"/>
        <v>109297</v>
      </c>
      <c r="H159" s="50"/>
      <c r="I159" s="32">
        <v>97.82</v>
      </c>
      <c r="J159" s="76">
        <f t="shared" si="251"/>
        <v>633663</v>
      </c>
      <c r="K159" s="49">
        <f t="shared" si="252"/>
        <v>613485.35881687899</v>
      </c>
      <c r="L159" s="33">
        <f t="shared" si="253"/>
        <v>613485</v>
      </c>
      <c r="M159" s="50"/>
      <c r="N159" s="50"/>
      <c r="O159" s="50"/>
      <c r="P159" s="90">
        <v>15.13</v>
      </c>
      <c r="Q159" s="89">
        <v>0.93200000000000005</v>
      </c>
      <c r="R159" s="89" t="s">
        <v>164</v>
      </c>
      <c r="S159" s="209">
        <v>15.23</v>
      </c>
      <c r="T159" s="18">
        <f t="shared" si="254"/>
        <v>116711</v>
      </c>
      <c r="U159" s="49">
        <f t="shared" si="255"/>
        <v>112653.65501190929</v>
      </c>
      <c r="V159" s="33">
        <f t="shared" si="256"/>
        <v>112654</v>
      </c>
      <c r="W159" s="50"/>
      <c r="X159" s="209">
        <v>98.72</v>
      </c>
      <c r="Y159" s="18">
        <f t="shared" si="257"/>
        <v>640844</v>
      </c>
      <c r="Z159" s="49">
        <f t="shared" si="258"/>
        <v>622499.49599903624</v>
      </c>
      <c r="AA159" s="33">
        <f t="shared" si="259"/>
        <v>622499</v>
      </c>
      <c r="AF159" s="90">
        <v>15.13</v>
      </c>
      <c r="AG159" s="89">
        <v>0.93200000000000005</v>
      </c>
      <c r="AH159" s="89" t="s">
        <v>164</v>
      </c>
      <c r="AI159" s="209">
        <v>14.85</v>
      </c>
      <c r="AJ159" s="18">
        <f t="shared" si="260"/>
        <v>112926</v>
      </c>
      <c r="AK159" s="49">
        <f t="shared" si="261"/>
        <v>109002.98671156645</v>
      </c>
      <c r="AL159" s="33">
        <f t="shared" si="241"/>
        <v>109003</v>
      </c>
      <c r="AM159" s="50"/>
      <c r="AN159" s="231">
        <v>100.4</v>
      </c>
      <c r="AO159" s="18">
        <f t="shared" si="262"/>
        <v>652038</v>
      </c>
      <c r="AP159" s="49">
        <f t="shared" si="242"/>
        <v>631709.69765253505</v>
      </c>
      <c r="AQ159" s="33">
        <f t="shared" si="243"/>
        <v>631710</v>
      </c>
      <c r="AR159" s="58"/>
      <c r="AS159" s="58"/>
      <c r="AT159" s="58"/>
      <c r="AV159" s="90">
        <v>15.13</v>
      </c>
      <c r="AW159" s="89">
        <v>0.93200000000000005</v>
      </c>
      <c r="AX159" s="89" t="s">
        <v>164</v>
      </c>
      <c r="AY159" s="209">
        <v>16.010000000000002</v>
      </c>
      <c r="AZ159" s="18">
        <f t="shared" si="263"/>
        <v>120568</v>
      </c>
      <c r="BA159" s="52">
        <f t="shared" si="244"/>
        <v>123887.32649834157</v>
      </c>
      <c r="BB159" s="33">
        <f t="shared" si="245"/>
        <v>123887</v>
      </c>
      <c r="BC159" s="50"/>
      <c r="BD159" s="231">
        <v>103.2</v>
      </c>
      <c r="BE159" s="18">
        <f t="shared" si="264"/>
        <v>666062</v>
      </c>
      <c r="BF159" s="52">
        <f t="shared" si="246"/>
        <v>683588.3451134623</v>
      </c>
      <c r="BG159" s="33">
        <f t="shared" si="247"/>
        <v>683588</v>
      </c>
      <c r="BH159" s="58"/>
      <c r="BI159" s="58"/>
      <c r="BJ159" s="90">
        <v>15.13</v>
      </c>
      <c r="BK159" s="89">
        <v>0.93200000000000005</v>
      </c>
      <c r="BL159" s="89" t="s">
        <v>164</v>
      </c>
      <c r="BM159" s="91">
        <f t="shared" si="265"/>
        <v>15.23</v>
      </c>
      <c r="BN159" s="30">
        <f t="shared" si="266"/>
        <v>98.72</v>
      </c>
    </row>
    <row r="160" spans="1:66" ht="12" customHeight="1" x14ac:dyDescent="0.2">
      <c r="A160" s="90">
        <v>100.7</v>
      </c>
      <c r="B160" s="230">
        <v>6.92</v>
      </c>
      <c r="C160" s="89" t="s">
        <v>167</v>
      </c>
      <c r="D160" s="110">
        <v>14.98</v>
      </c>
      <c r="E160" s="76">
        <f t="shared" si="248"/>
        <v>112001</v>
      </c>
      <c r="F160" s="52">
        <f t="shared" si="249"/>
        <v>108100.45783154058</v>
      </c>
      <c r="G160" s="33">
        <f t="shared" si="250"/>
        <v>108100</v>
      </c>
      <c r="H160" s="50"/>
      <c r="I160" s="32">
        <v>98.74</v>
      </c>
      <c r="J160" s="76">
        <f t="shared" si="251"/>
        <v>639195</v>
      </c>
      <c r="K160" s="49">
        <f t="shared" si="252"/>
        <v>618844.74721827859</v>
      </c>
      <c r="L160" s="33">
        <f t="shared" si="253"/>
        <v>618845</v>
      </c>
      <c r="M160" s="50"/>
      <c r="N160" s="50"/>
      <c r="O160" s="50"/>
      <c r="P160" s="90">
        <v>100.7</v>
      </c>
      <c r="Q160" s="89">
        <v>6.92</v>
      </c>
      <c r="R160" s="89" t="s">
        <v>166</v>
      </c>
      <c r="S160" s="209">
        <v>15.37</v>
      </c>
      <c r="T160" s="18">
        <f t="shared" si="254"/>
        <v>117685</v>
      </c>
      <c r="U160" s="49">
        <f t="shared" si="255"/>
        <v>113601.1050849279</v>
      </c>
      <c r="V160" s="33">
        <f t="shared" si="256"/>
        <v>113601</v>
      </c>
      <c r="W160" s="50"/>
      <c r="X160" s="231">
        <v>103.3</v>
      </c>
      <c r="Y160" s="18">
        <f t="shared" si="257"/>
        <v>667982</v>
      </c>
      <c r="Z160" s="49">
        <f t="shared" si="258"/>
        <v>648897.75070291606</v>
      </c>
      <c r="AA160" s="33">
        <f t="shared" si="259"/>
        <v>648898</v>
      </c>
      <c r="AF160" s="90">
        <v>100.7</v>
      </c>
      <c r="AG160" s="89">
        <v>6.92</v>
      </c>
      <c r="AH160" s="89" t="s">
        <v>166</v>
      </c>
      <c r="AI160" s="209">
        <v>15.17</v>
      </c>
      <c r="AJ160" s="18">
        <f t="shared" si="260"/>
        <v>115147</v>
      </c>
      <c r="AK160" s="49">
        <f t="shared" si="261"/>
        <v>111156.40122469154</v>
      </c>
      <c r="AL160" s="33">
        <f t="shared" si="241"/>
        <v>111156</v>
      </c>
      <c r="AM160" s="50"/>
      <c r="AN160" s="231">
        <v>101.5</v>
      </c>
      <c r="AO160" s="18">
        <f t="shared" si="262"/>
        <v>658608</v>
      </c>
      <c r="AP160" s="49">
        <f t="shared" si="242"/>
        <v>638079.77120104106</v>
      </c>
      <c r="AQ160" s="33">
        <f t="shared" si="243"/>
        <v>638080</v>
      </c>
      <c r="AR160" s="58"/>
      <c r="AS160" s="58"/>
      <c r="AT160" s="58"/>
      <c r="AV160" s="90">
        <v>100.7</v>
      </c>
      <c r="AW160" s="89">
        <v>6.92</v>
      </c>
      <c r="AX160" s="89" t="s">
        <v>166</v>
      </c>
      <c r="AY160" s="209">
        <v>14.91</v>
      </c>
      <c r="AZ160" s="18">
        <f t="shared" si="263"/>
        <v>112986</v>
      </c>
      <c r="BA160" s="52">
        <f t="shared" si="244"/>
        <v>116107.85848743799</v>
      </c>
      <c r="BB160" s="33">
        <f t="shared" si="245"/>
        <v>116108</v>
      </c>
      <c r="BC160" s="50"/>
      <c r="BD160" s="231">
        <v>100.1</v>
      </c>
      <c r="BE160" s="18">
        <f t="shared" si="264"/>
        <v>647624</v>
      </c>
      <c r="BF160" s="52">
        <f t="shared" si="246"/>
        <v>664670.13999805204</v>
      </c>
      <c r="BG160" s="33">
        <f t="shared" si="247"/>
        <v>664670</v>
      </c>
      <c r="BH160" s="58"/>
      <c r="BI160" s="58"/>
      <c r="BJ160" s="90">
        <v>100.7</v>
      </c>
      <c r="BK160" s="89">
        <v>6.92</v>
      </c>
      <c r="BL160" s="89" t="s">
        <v>166</v>
      </c>
      <c r="BM160" s="91">
        <f t="shared" si="265"/>
        <v>15.37</v>
      </c>
      <c r="BN160" s="30">
        <f t="shared" si="266"/>
        <v>103.3</v>
      </c>
    </row>
    <row r="161" spans="1:66" ht="12" customHeight="1" x14ac:dyDescent="0.2">
      <c r="C161" s="50"/>
      <c r="D161" s="110">
        <v>15.02</v>
      </c>
      <c r="E161" s="76">
        <f t="shared" si="248"/>
        <v>112275</v>
      </c>
      <c r="F161" s="52">
        <f t="shared" si="249"/>
        <v>108365.9083778138</v>
      </c>
      <c r="G161" s="33">
        <f t="shared" si="250"/>
        <v>108366</v>
      </c>
      <c r="H161" s="50"/>
      <c r="I161" s="231">
        <v>101.2</v>
      </c>
      <c r="J161" s="76">
        <f t="shared" si="251"/>
        <v>653973</v>
      </c>
      <c r="K161" s="49">
        <f t="shared" si="252"/>
        <v>633161.63835997821</v>
      </c>
      <c r="L161" s="33">
        <f t="shared" si="253"/>
        <v>633162</v>
      </c>
      <c r="M161" s="50"/>
      <c r="N161" s="50"/>
      <c r="O161" s="50"/>
      <c r="P161" s="1"/>
      <c r="R161" s="50"/>
      <c r="S161" s="209">
        <v>14.31</v>
      </c>
      <c r="T161" s="18">
        <f t="shared" si="254"/>
        <v>110297</v>
      </c>
      <c r="U161" s="49">
        <f t="shared" si="255"/>
        <v>106414.49200539866</v>
      </c>
      <c r="V161" s="33">
        <f t="shared" si="256"/>
        <v>106414</v>
      </c>
      <c r="W161" s="50"/>
      <c r="X161" s="231">
        <v>104.5</v>
      </c>
      <c r="Y161" s="18">
        <f t="shared" si="257"/>
        <v>675076</v>
      </c>
      <c r="Z161" s="49">
        <f t="shared" si="258"/>
        <v>655798.37782611325</v>
      </c>
      <c r="AA161" s="33">
        <f t="shared" si="259"/>
        <v>655798</v>
      </c>
      <c r="AH161" s="50"/>
      <c r="AI161" s="209">
        <v>15.08</v>
      </c>
      <c r="AJ161" s="18">
        <f t="shared" si="260"/>
        <v>114523</v>
      </c>
      <c r="AK161" s="49">
        <f t="shared" si="261"/>
        <v>110551.38967305262</v>
      </c>
      <c r="AL161" s="33">
        <f t="shared" si="241"/>
        <v>110551</v>
      </c>
      <c r="AM161" s="50"/>
      <c r="AN161" s="32">
        <v>99.15</v>
      </c>
      <c r="AO161" s="18">
        <f t="shared" si="262"/>
        <v>644566</v>
      </c>
      <c r="AP161" s="49">
        <f t="shared" si="242"/>
        <v>624465.07214957662</v>
      </c>
      <c r="AQ161" s="33">
        <f t="shared" si="243"/>
        <v>624465</v>
      </c>
      <c r="AR161" s="58"/>
      <c r="AS161" s="58"/>
      <c r="AT161" s="58"/>
      <c r="AX161" s="50"/>
      <c r="AY161" s="209">
        <v>15.08</v>
      </c>
      <c r="AZ161" s="18">
        <f t="shared" si="263"/>
        <v>114161</v>
      </c>
      <c r="BA161" s="52">
        <f t="shared" si="244"/>
        <v>117313.46055982148</v>
      </c>
      <c r="BB161" s="33">
        <f t="shared" si="245"/>
        <v>117313</v>
      </c>
      <c r="BC161" s="50"/>
      <c r="BD161" s="231">
        <v>105.79</v>
      </c>
      <c r="BE161" s="18">
        <f t="shared" si="264"/>
        <v>681435</v>
      </c>
      <c r="BF161" s="52">
        <f t="shared" si="246"/>
        <v>699361.72439750622</v>
      </c>
      <c r="BG161" s="33">
        <f t="shared" si="247"/>
        <v>699362</v>
      </c>
      <c r="BH161" s="58"/>
      <c r="BI161" s="58"/>
      <c r="BM161" s="91">
        <f t="shared" si="265"/>
        <v>14.31</v>
      </c>
      <c r="BN161" s="30">
        <f t="shared" si="266"/>
        <v>104.5</v>
      </c>
    </row>
    <row r="162" spans="1:66" ht="12" customHeight="1" x14ac:dyDescent="0.2">
      <c r="C162" s="50"/>
      <c r="D162" s="110">
        <v>14.87</v>
      </c>
      <c r="E162" s="76">
        <f t="shared" si="248"/>
        <v>111245</v>
      </c>
      <c r="F162" s="52">
        <f t="shared" si="249"/>
        <v>107368.04683525387</v>
      </c>
      <c r="G162" s="33">
        <f t="shared" si="250"/>
        <v>107368</v>
      </c>
      <c r="H162" s="50"/>
      <c r="I162" s="231">
        <v>100.8</v>
      </c>
      <c r="J162" s="76">
        <f t="shared" si="251"/>
        <v>651572</v>
      </c>
      <c r="K162" s="49">
        <f t="shared" si="252"/>
        <v>630835.5552884381</v>
      </c>
      <c r="L162" s="33">
        <f t="shared" si="253"/>
        <v>630836</v>
      </c>
      <c r="M162" s="50"/>
      <c r="N162" s="50"/>
      <c r="O162" s="50"/>
      <c r="P162" s="1"/>
      <c r="R162" s="50"/>
      <c r="S162" s="209">
        <v>15.29</v>
      </c>
      <c r="T162" s="18">
        <f t="shared" ref="T162:T165" si="267">ROUND((10^((($T$7-$T$6)/(((LOG10(S162*1000)*1000/$T$8)^(-$T$9)+1)^$T$10)+$T$6)/1000)),0)</f>
        <v>117129</v>
      </c>
      <c r="U162" s="49">
        <f t="shared" si="255"/>
        <v>113060.26089540187</v>
      </c>
      <c r="V162" s="33">
        <f t="shared" si="256"/>
        <v>113060</v>
      </c>
      <c r="W162" s="50"/>
      <c r="X162" s="209">
        <v>99.71</v>
      </c>
      <c r="Y162" s="18">
        <f t="shared" ref="Y162:Y165" si="268">ROUND((10^((($T$7-$T$6)/(((LOG10(X162*1000)*1000/$T$8)^(-$T$9)+1)^$T$10)+$T$6)/1000)),0)</f>
        <v>646719</v>
      </c>
      <c r="Z162" s="49">
        <f t="shared" si="258"/>
        <v>628214.35141893802</v>
      </c>
      <c r="AA162" s="33">
        <f t="shared" si="259"/>
        <v>628214</v>
      </c>
      <c r="AH162" s="50"/>
      <c r="AI162" s="209">
        <v>14.69</v>
      </c>
      <c r="AJ162" s="18">
        <f t="shared" si="260"/>
        <v>111814</v>
      </c>
      <c r="AK162" s="49">
        <f t="shared" si="261"/>
        <v>107924.82510031248</v>
      </c>
      <c r="AL162" s="33">
        <f t="shared" si="241"/>
        <v>107925</v>
      </c>
      <c r="AM162" s="50"/>
      <c r="AN162" s="32">
        <v>98.62</v>
      </c>
      <c r="AO162" s="18">
        <f t="shared" si="262"/>
        <v>641396</v>
      </c>
      <c r="AP162" s="49">
        <f t="shared" si="242"/>
        <v>621391.53590166732</v>
      </c>
      <c r="AQ162" s="33">
        <f t="shared" si="243"/>
        <v>621392</v>
      </c>
      <c r="AR162" s="58"/>
      <c r="AS162" s="58"/>
      <c r="AT162" s="58"/>
      <c r="AX162" s="50"/>
      <c r="AY162" s="209">
        <v>15.19</v>
      </c>
      <c r="AZ162" s="18">
        <f t="shared" si="263"/>
        <v>114920</v>
      </c>
      <c r="BA162" s="52">
        <f t="shared" si="244"/>
        <v>118092.22819636538</v>
      </c>
      <c r="BB162" s="33">
        <f t="shared" si="245"/>
        <v>118092</v>
      </c>
      <c r="BC162" s="50"/>
      <c r="BD162" s="231">
        <v>100.3</v>
      </c>
      <c r="BE162" s="18">
        <f t="shared" si="264"/>
        <v>648815</v>
      </c>
      <c r="BF162" s="52">
        <f t="shared" si="246"/>
        <v>665892.15877950634</v>
      </c>
      <c r="BG162" s="33">
        <f t="shared" si="247"/>
        <v>665892</v>
      </c>
      <c r="BH162" s="58"/>
      <c r="BI162" s="58"/>
      <c r="BM162" s="91">
        <f t="shared" si="265"/>
        <v>15.29</v>
      </c>
      <c r="BN162" s="30">
        <f t="shared" si="266"/>
        <v>99.71</v>
      </c>
    </row>
    <row r="163" spans="1:66" ht="12" customHeight="1" x14ac:dyDescent="0.2">
      <c r="C163" s="50"/>
      <c r="D163" s="110">
        <v>14.95</v>
      </c>
      <c r="E163" s="76">
        <f t="shared" si="248"/>
        <v>111795</v>
      </c>
      <c r="F163" s="52">
        <f t="shared" si="249"/>
        <v>107900.8855230286</v>
      </c>
      <c r="G163" s="33">
        <f t="shared" si="250"/>
        <v>107901</v>
      </c>
      <c r="H163" s="50"/>
      <c r="I163" s="32">
        <v>99.81</v>
      </c>
      <c r="J163" s="76">
        <f t="shared" si="251"/>
        <v>645626</v>
      </c>
      <c r="K163" s="49">
        <f t="shared" si="252"/>
        <v>625075.08467478631</v>
      </c>
      <c r="L163" s="33">
        <f t="shared" si="253"/>
        <v>625075</v>
      </c>
      <c r="M163" s="50"/>
      <c r="N163" s="50"/>
      <c r="O163" s="50"/>
      <c r="P163" s="1"/>
      <c r="R163" s="50"/>
      <c r="S163" s="209">
        <v>15.52</v>
      </c>
      <c r="T163" s="18">
        <f t="shared" si="267"/>
        <v>118726</v>
      </c>
      <c r="U163" s="49">
        <f t="shared" si="255"/>
        <v>114613.72882826708</v>
      </c>
      <c r="V163" s="33">
        <f t="shared" si="256"/>
        <v>114614</v>
      </c>
      <c r="W163" s="50"/>
      <c r="X163" s="231">
        <v>101.53</v>
      </c>
      <c r="Y163" s="18">
        <f t="shared" si="268"/>
        <v>657506</v>
      </c>
      <c r="Z163" s="49">
        <f t="shared" si="258"/>
        <v>638707.31234055175</v>
      </c>
      <c r="AA163" s="33">
        <f t="shared" si="259"/>
        <v>638707</v>
      </c>
      <c r="AH163" s="50"/>
      <c r="AI163" s="209">
        <v>14.94</v>
      </c>
      <c r="AJ163" s="18">
        <f t="shared" si="260"/>
        <v>113551</v>
      </c>
      <c r="AK163" s="49">
        <f t="shared" si="261"/>
        <v>109608.96783299967</v>
      </c>
      <c r="AL163" s="33">
        <f t="shared" si="241"/>
        <v>109609</v>
      </c>
      <c r="AM163" s="50"/>
      <c r="AN163" s="32">
        <v>97.75</v>
      </c>
      <c r="AO163" s="18">
        <f t="shared" si="262"/>
        <v>636189</v>
      </c>
      <c r="AP163" s="49">
        <f t="shared" si="242"/>
        <v>616342.98598278291</v>
      </c>
      <c r="AQ163" s="33">
        <f t="shared" si="243"/>
        <v>616343</v>
      </c>
      <c r="AR163" s="58"/>
      <c r="AS163" s="58"/>
      <c r="AT163" s="58"/>
      <c r="AX163" s="50"/>
      <c r="AY163" s="209">
        <v>15.04</v>
      </c>
      <c r="AZ163" s="18">
        <f t="shared" si="263"/>
        <v>113885</v>
      </c>
      <c r="BA163" s="52">
        <f t="shared" si="244"/>
        <v>117030.27232835098</v>
      </c>
      <c r="BB163" s="33">
        <f t="shared" si="245"/>
        <v>117030</v>
      </c>
      <c r="BC163" s="50"/>
      <c r="BD163" s="32">
        <v>99.71</v>
      </c>
      <c r="BE163" s="18">
        <f t="shared" si="264"/>
        <v>645301</v>
      </c>
      <c r="BF163" s="52">
        <f t="shared" si="246"/>
        <v>662286.63904984191</v>
      </c>
      <c r="BG163" s="33">
        <f t="shared" si="247"/>
        <v>662287</v>
      </c>
      <c r="BH163" s="58"/>
      <c r="BI163" s="58"/>
      <c r="BM163" s="91">
        <f t="shared" si="265"/>
        <v>15.52</v>
      </c>
      <c r="BN163" s="30">
        <f t="shared" si="266"/>
        <v>101.53</v>
      </c>
    </row>
    <row r="164" spans="1:66" ht="12" customHeight="1" x14ac:dyDescent="0.2">
      <c r="C164" s="50"/>
      <c r="D164" s="110">
        <v>15.14</v>
      </c>
      <c r="E164" s="76">
        <f t="shared" si="248"/>
        <v>113099</v>
      </c>
      <c r="F164" s="52">
        <f t="shared" si="249"/>
        <v>109164.19761186175</v>
      </c>
      <c r="G164" s="33">
        <f t="shared" si="250"/>
        <v>109164</v>
      </c>
      <c r="H164" s="50"/>
      <c r="I164" s="32">
        <v>98.5</v>
      </c>
      <c r="J164" s="76">
        <f t="shared" si="251"/>
        <v>637752</v>
      </c>
      <c r="K164" s="49">
        <f t="shared" si="252"/>
        <v>617446.77226108056</v>
      </c>
      <c r="L164" s="33">
        <f t="shared" si="253"/>
        <v>617447</v>
      </c>
      <c r="M164" s="50"/>
      <c r="N164" s="50"/>
      <c r="O164" s="50"/>
      <c r="P164" s="1"/>
      <c r="R164" s="50"/>
      <c r="S164" s="209">
        <v>15.06</v>
      </c>
      <c r="T164" s="18">
        <f t="shared" si="267"/>
        <v>115529</v>
      </c>
      <c r="U164" s="49">
        <f t="shared" si="255"/>
        <v>111503.87473849245</v>
      </c>
      <c r="V164" s="33">
        <f t="shared" si="256"/>
        <v>111504</v>
      </c>
      <c r="W164" s="50"/>
      <c r="X164" s="231">
        <v>102.3</v>
      </c>
      <c r="Y164" s="18">
        <f t="shared" si="268"/>
        <v>662066</v>
      </c>
      <c r="Z164" s="49">
        <f t="shared" si="258"/>
        <v>643143.01288774353</v>
      </c>
      <c r="AA164" s="33">
        <f t="shared" si="259"/>
        <v>643143</v>
      </c>
      <c r="AH164" s="50"/>
      <c r="AI164" s="209">
        <v>14.71</v>
      </c>
      <c r="AJ164" s="18">
        <f t="shared" si="260"/>
        <v>111953</v>
      </c>
      <c r="AK164" s="49">
        <f t="shared" si="261"/>
        <v>108059.59530171922</v>
      </c>
      <c r="AL164" s="33">
        <f t="shared" si="241"/>
        <v>108060</v>
      </c>
      <c r="AM164" s="50"/>
      <c r="AN164" s="231">
        <v>100.3</v>
      </c>
      <c r="AO164" s="18">
        <f t="shared" si="262"/>
        <v>651441</v>
      </c>
      <c r="AP164" s="49">
        <f t="shared" si="242"/>
        <v>631130.86448534206</v>
      </c>
      <c r="AQ164" s="33">
        <f t="shared" si="243"/>
        <v>631131</v>
      </c>
      <c r="AR164" s="58"/>
      <c r="AS164" s="58"/>
      <c r="AT164" s="58"/>
      <c r="AX164" s="50"/>
      <c r="AY164" s="209">
        <v>15.07</v>
      </c>
      <c r="AZ164" s="18">
        <f t="shared" si="263"/>
        <v>114092</v>
      </c>
      <c r="BA164" s="52">
        <f t="shared" si="244"/>
        <v>117242.66350195385</v>
      </c>
      <c r="BB164" s="33">
        <f t="shared" si="245"/>
        <v>117243</v>
      </c>
      <c r="BC164" s="50"/>
      <c r="BD164" s="231">
        <v>103.5</v>
      </c>
      <c r="BE164" s="18">
        <f t="shared" si="264"/>
        <v>667845</v>
      </c>
      <c r="BF164" s="52">
        <f t="shared" si="246"/>
        <v>685417.78213053453</v>
      </c>
      <c r="BG164" s="33">
        <f t="shared" si="247"/>
        <v>685418</v>
      </c>
      <c r="BH164" s="58"/>
      <c r="BI164" s="58"/>
      <c r="BM164" s="91">
        <f t="shared" si="265"/>
        <v>15.06</v>
      </c>
      <c r="BN164" s="30">
        <f t="shared" si="266"/>
        <v>102.3</v>
      </c>
    </row>
    <row r="165" spans="1:66" ht="12" customHeight="1" x14ac:dyDescent="0.2">
      <c r="C165" s="50"/>
      <c r="D165" s="110">
        <v>15.18</v>
      </c>
      <c r="E165" s="76">
        <f t="shared" si="248"/>
        <v>113373</v>
      </c>
      <c r="F165" s="52">
        <f t="shared" si="249"/>
        <v>109429.64815813498</v>
      </c>
      <c r="G165" s="33">
        <f t="shared" si="250"/>
        <v>109430</v>
      </c>
      <c r="H165" s="50"/>
      <c r="I165" s="241">
        <v>100.4</v>
      </c>
      <c r="J165" s="76">
        <f t="shared" si="251"/>
        <v>649170</v>
      </c>
      <c r="K165" s="49">
        <f t="shared" si="252"/>
        <v>628508.50341928378</v>
      </c>
      <c r="L165" s="33">
        <f t="shared" si="253"/>
        <v>628509</v>
      </c>
      <c r="M165" s="50"/>
      <c r="N165" s="50"/>
      <c r="O165" s="50"/>
      <c r="P165" s="1"/>
      <c r="R165" s="50"/>
      <c r="S165" s="209">
        <v>15.24</v>
      </c>
      <c r="T165" s="18">
        <f t="shared" si="267"/>
        <v>116781</v>
      </c>
      <c r="U165" s="49">
        <f t="shared" si="255"/>
        <v>112721.74690627407</v>
      </c>
      <c r="V165" s="33">
        <f t="shared" si="256"/>
        <v>112722</v>
      </c>
      <c r="W165" s="50"/>
      <c r="X165" s="231">
        <v>103.4</v>
      </c>
      <c r="Y165" s="18">
        <f t="shared" si="268"/>
        <v>668574</v>
      </c>
      <c r="Z165" s="49">
        <f t="shared" si="258"/>
        <v>649473.61358097254</v>
      </c>
      <c r="AA165" s="33">
        <f t="shared" si="259"/>
        <v>649474</v>
      </c>
      <c r="AH165" s="50"/>
      <c r="AI165" s="209">
        <v>15.21</v>
      </c>
      <c r="AJ165" s="18">
        <f t="shared" si="260"/>
        <v>115424</v>
      </c>
      <c r="AK165" s="49">
        <f t="shared" si="261"/>
        <v>111424.97205771075</v>
      </c>
      <c r="AL165" s="33">
        <f t="shared" si="241"/>
        <v>111425</v>
      </c>
      <c r="AM165" s="50"/>
      <c r="AN165" s="231">
        <v>101.7</v>
      </c>
      <c r="AO165" s="18">
        <f t="shared" si="262"/>
        <v>659802</v>
      </c>
      <c r="AP165" s="49">
        <f t="shared" si="242"/>
        <v>639237.43753542705</v>
      </c>
      <c r="AQ165" s="33">
        <f t="shared" si="243"/>
        <v>639237</v>
      </c>
      <c r="AR165" s="58"/>
      <c r="AS165" s="58"/>
      <c r="AT165" s="58"/>
      <c r="AX165" s="50"/>
      <c r="AY165" s="209">
        <v>15.17</v>
      </c>
      <c r="AZ165" s="18">
        <f t="shared" si="263"/>
        <v>114782</v>
      </c>
      <c r="BA165" s="52">
        <f t="shared" si="244"/>
        <v>117950.63408063013</v>
      </c>
      <c r="BB165" s="33">
        <f t="shared" si="245"/>
        <v>117951</v>
      </c>
      <c r="BC165" s="50"/>
      <c r="BD165" s="231">
        <v>101.1</v>
      </c>
      <c r="BE165" s="18">
        <f t="shared" si="264"/>
        <v>653577</v>
      </c>
      <c r="BF165" s="52">
        <f t="shared" si="246"/>
        <v>670778.18181668955</v>
      </c>
      <c r="BG165" s="33">
        <f t="shared" si="247"/>
        <v>670778</v>
      </c>
      <c r="BH165" s="58"/>
      <c r="BI165" s="58"/>
      <c r="BM165" s="91">
        <f t="shared" si="265"/>
        <v>15.24</v>
      </c>
      <c r="BN165" s="30">
        <f t="shared" si="266"/>
        <v>103.4</v>
      </c>
    </row>
    <row r="166" spans="1:66" ht="12" customHeight="1" x14ac:dyDescent="0.2">
      <c r="C166" s="61" t="s">
        <v>65</v>
      </c>
      <c r="D166" s="91">
        <f>AVERAGE(D156:D165)</f>
        <v>14.956</v>
      </c>
      <c r="E166" s="30">
        <f>AVERAGE(E156:E165)</f>
        <v>111834.4</v>
      </c>
      <c r="F166" s="30">
        <f>AVERAGE(F156:F165)</f>
        <v>107939.05614902553</v>
      </c>
      <c r="G166" s="30">
        <f>AVERAGE(G156:G165)</f>
        <v>107939.1</v>
      </c>
      <c r="H166" s="50"/>
      <c r="I166" s="30">
        <f>AVERAGE(I156:I165)</f>
        <v>99.436000000000007</v>
      </c>
      <c r="J166" s="30">
        <f>AVERAGE(J156:J165)</f>
        <v>643375.9</v>
      </c>
      <c r="K166" s="52">
        <f>AVERAGE(K156:K165)</f>
        <v>622895.19316321914</v>
      </c>
      <c r="L166" s="30">
        <f>AVERAGE(L156:L165)</f>
        <v>622895.4</v>
      </c>
      <c r="M166" s="50"/>
      <c r="N166" s="51"/>
      <c r="O166" s="50"/>
      <c r="P166" s="1"/>
      <c r="R166" s="61" t="s">
        <v>65</v>
      </c>
      <c r="S166" s="91">
        <f>AVERAGE(S156:S165)</f>
        <v>15.294999999999998</v>
      </c>
      <c r="T166" s="30">
        <f>AVERAGE(T156:T165)</f>
        <v>117158.3</v>
      </c>
      <c r="U166" s="30">
        <f>AVERAGE(U156:U165)</f>
        <v>113088.76221690027</v>
      </c>
      <c r="V166" s="30">
        <f>AVERAGE(V156:V165)</f>
        <v>113088.7</v>
      </c>
      <c r="W166" s="50"/>
      <c r="X166" s="30">
        <f>AVERAGE(X156:X165)</f>
        <v>101.99</v>
      </c>
      <c r="Y166" s="30">
        <f>AVERAGE(Y156:Y165)</f>
        <v>660218.19999999995</v>
      </c>
      <c r="Z166" s="30">
        <f>AVERAGE(Z156:Z165)</f>
        <v>641345.58142478275</v>
      </c>
      <c r="AA166" s="30">
        <f>AVERAGE(AA156:AA165)</f>
        <v>641345.5</v>
      </c>
      <c r="AH166" s="61" t="s">
        <v>65</v>
      </c>
      <c r="AI166" s="91">
        <f>AVERAGE(AI156:AI165)</f>
        <v>14.917000000000002</v>
      </c>
      <c r="AJ166" s="30">
        <f>AVERAGE(AJ156:AJ165)</f>
        <v>113390.3</v>
      </c>
      <c r="AK166" s="30">
        <f>AVERAGE(AK156:AK165)</f>
        <v>109453.15796705676</v>
      </c>
      <c r="AL166" s="30">
        <f>AVERAGE(AL156:AL165)</f>
        <v>109453.1</v>
      </c>
      <c r="AM166" s="50"/>
      <c r="AN166" s="30">
        <f>AVERAGE(AN156:AN165)</f>
        <v>99.594999999999999</v>
      </c>
      <c r="AO166" s="30">
        <f>AVERAGE(AO156:AO165)</f>
        <v>647223.6</v>
      </c>
      <c r="AP166" s="30">
        <f>AVERAGE(AP156:AP165)</f>
        <v>627041.80083489011</v>
      </c>
      <c r="AQ166" s="30">
        <f>AVERAGE(AQ156:AQ165)</f>
        <v>627041.80000000005</v>
      </c>
      <c r="AR166" s="57"/>
      <c r="AS166" s="57"/>
      <c r="AT166" s="57"/>
      <c r="AX166" s="61" t="s">
        <v>65</v>
      </c>
      <c r="AY166" s="91">
        <f>AVERAGE(AY156:AY165)</f>
        <v>15.349999999999998</v>
      </c>
      <c r="AZ166" s="30">
        <f>AVERAGE(AZ156:AZ165)</f>
        <v>116020.5</v>
      </c>
      <c r="BA166" s="30">
        <f>AVERAGE(BA156:BA165)</f>
        <v>119221.38996713818</v>
      </c>
      <c r="BB166" s="30">
        <f>AVERAGE(BB156:BB165)</f>
        <v>119221.4</v>
      </c>
      <c r="BC166" s="50"/>
      <c r="BD166" s="30">
        <f>AVERAGE(BD156:BD165)</f>
        <v>102.04899999999999</v>
      </c>
      <c r="BE166" s="30">
        <f>AVERAGE(BE156:BE165)</f>
        <v>659202.9</v>
      </c>
      <c r="BF166" s="30">
        <f>AVERAGE(BF156:BF165)</f>
        <v>676550.60453926178</v>
      </c>
      <c r="BG166" s="30">
        <f>AVERAGE(BG156:BG165)</f>
        <v>676550.6</v>
      </c>
      <c r="BH166" s="57"/>
      <c r="BI166" s="57"/>
      <c r="BM166" s="91">
        <f>AI156</f>
        <v>14.47</v>
      </c>
      <c r="BN166" s="30">
        <f>AN156</f>
        <v>98.45</v>
      </c>
    </row>
    <row r="167" spans="1:66" ht="12" customHeight="1" x14ac:dyDescent="0.2">
      <c r="C167" s="61" t="s">
        <v>47</v>
      </c>
      <c r="D167" s="91">
        <f>STDEV(D156:D165)</f>
        <v>0.32011109182768277</v>
      </c>
      <c r="E167" s="91">
        <f>STDEV(E156:E165)</f>
        <v>2201.6444964818656</v>
      </c>
      <c r="F167" s="91">
        <f>STDEV(F156:F165)</f>
        <v>2132.9479353669662</v>
      </c>
      <c r="G167" s="91">
        <f>STDEV(G156:G165)</f>
        <v>2132.8377262854915</v>
      </c>
      <c r="H167" s="50"/>
      <c r="I167" s="91">
        <f>STDEV(I156:I165)</f>
        <v>1.2614647570714517</v>
      </c>
      <c r="J167" s="91">
        <f>STDEV(J156:J165)</f>
        <v>7580.4908877987573</v>
      </c>
      <c r="K167" s="91">
        <f>STDEV(K156:K165)</f>
        <v>7343.9614860780421</v>
      </c>
      <c r="L167" s="91">
        <f>STDEV(L156:L165)</f>
        <v>7344.0849244666133</v>
      </c>
      <c r="M167" s="50"/>
      <c r="N167" s="51"/>
      <c r="O167" s="50"/>
      <c r="P167" s="1"/>
      <c r="R167" s="61" t="s">
        <v>47</v>
      </c>
      <c r="S167" s="91">
        <f>STDEV(S156:S165)</f>
        <v>0.52700938216400739</v>
      </c>
      <c r="T167" s="91">
        <f>STDEV(T156:T165)</f>
        <v>3663.9779247879392</v>
      </c>
      <c r="U167" s="91">
        <f>STDEV(U156:U165)</f>
        <v>3564.1028258510255</v>
      </c>
      <c r="V167" s="91">
        <f>STDEV(V156:V165)</f>
        <v>3564.1738656306379</v>
      </c>
      <c r="W167" s="50"/>
      <c r="X167" s="91">
        <f>STDEV(X156:X165)</f>
        <v>2.3859309853109041</v>
      </c>
      <c r="Y167" s="91">
        <f>STDEV(Y156:Y165)</f>
        <v>14128.513382518346</v>
      </c>
      <c r="Z167" s="91">
        <f>STDEV(Z156:Z165)</f>
        <v>13743.389153913113</v>
      </c>
      <c r="AA167" s="91">
        <f>STDEV(AA156:AA165)</f>
        <v>13743.395062113777</v>
      </c>
      <c r="AH167" s="61" t="s">
        <v>47</v>
      </c>
      <c r="AI167" s="91">
        <f>STDEV(AI156:AI165)</f>
        <v>0.24060340812216277</v>
      </c>
      <c r="AJ167" s="91">
        <f>STDEV(AJ156:AJ165)</f>
        <v>1671.3995499447628</v>
      </c>
      <c r="AK167" s="91">
        <f>STDEV(AK156:AK165)</f>
        <v>1620.5385178216061</v>
      </c>
      <c r="AL167" s="91">
        <f>STDEV(AL156:AL165)</f>
        <v>1620.5109242320941</v>
      </c>
      <c r="AM167" s="50"/>
      <c r="AN167" s="91">
        <f>STDEV(AN156:AN165)</f>
        <v>1.3267190106926683</v>
      </c>
      <c r="AO167" s="91">
        <f>STDEV(AO156:AO165)</f>
        <v>7930.3075630422081</v>
      </c>
      <c r="AP167" s="91">
        <f>STDEV(AP156:AP165)</f>
        <v>7688.9866725802476</v>
      </c>
      <c r="AQ167" s="91">
        <f>STDEV(AQ156:AQ165)</f>
        <v>7688.9887906162421</v>
      </c>
      <c r="AR167" s="114"/>
      <c r="AS167" s="114"/>
      <c r="AT167" s="114"/>
      <c r="AX167" s="61" t="s">
        <v>47</v>
      </c>
      <c r="AY167" s="91">
        <f>STDEV(AY156:AY165)</f>
        <v>0.48607269689488547</v>
      </c>
      <c r="AZ167" s="91">
        <f>STDEV(AZ156:AZ165)</f>
        <v>3348.6219470768037</v>
      </c>
      <c r="BA167" s="91">
        <f>STDEV(BA156:BA165)</f>
        <v>3435.8345183188717</v>
      </c>
      <c r="BB167" s="91">
        <f>STDEV(BB156:BB165)</f>
        <v>3435.8151935813489</v>
      </c>
      <c r="BC167" s="50"/>
      <c r="BD167" s="91">
        <f>STDEV(BD156:BD165)</f>
        <v>3.0527890708516217</v>
      </c>
      <c r="BE167" s="91">
        <f>STDEV(BE156:BE165)</f>
        <v>18134.553999662265</v>
      </c>
      <c r="BF167" s="91">
        <f>STDEV(BF156:BF165)</f>
        <v>18606.856071270973</v>
      </c>
      <c r="BG167" s="91">
        <f>STDEV(BG156:BG165)</f>
        <v>18606.851875347187</v>
      </c>
      <c r="BH167" s="114"/>
      <c r="BI167" s="114"/>
      <c r="BM167" s="91">
        <f t="shared" ref="BM167:BM175" si="269">AI157</f>
        <v>15.13</v>
      </c>
      <c r="BN167" s="30">
        <f t="shared" ref="BN167:BN175" si="270">AN157</f>
        <v>98.76</v>
      </c>
    </row>
    <row r="168" spans="1:66" ht="12" customHeight="1" x14ac:dyDescent="0.2">
      <c r="C168" s="61" t="s">
        <v>26</v>
      </c>
      <c r="D168" s="25">
        <f>D167/D166</f>
        <v>2.1403523123006338E-2</v>
      </c>
      <c r="E168" s="25">
        <f>E167/E166</f>
        <v>1.9686648262805233E-2</v>
      </c>
      <c r="F168" s="25">
        <f>F167/F166</f>
        <v>1.9760668764993852E-2</v>
      </c>
      <c r="G168" s="25">
        <f>G167/G166</f>
        <v>1.9759639706885563E-2</v>
      </c>
      <c r="H168" s="50"/>
      <c r="I168" s="25">
        <f>I167/I166</f>
        <v>1.2686197725888528E-2</v>
      </c>
      <c r="J168" s="25">
        <f>J167/J166</f>
        <v>1.1782366867951935E-2</v>
      </c>
      <c r="K168" s="25">
        <f>K167/K166</f>
        <v>1.1790043600727678E-2</v>
      </c>
      <c r="L168" s="25">
        <f>L167/L166</f>
        <v>1.179023785448827E-2</v>
      </c>
      <c r="M168" s="50"/>
      <c r="N168" s="51"/>
      <c r="O168" s="50"/>
      <c r="P168" s="1"/>
      <c r="R168" s="61" t="s">
        <v>26</v>
      </c>
      <c r="S168" s="25">
        <f>S167/S166</f>
        <v>3.4456317892383619E-2</v>
      </c>
      <c r="T168" s="25">
        <f>T167/T166</f>
        <v>3.127373753961895E-2</v>
      </c>
      <c r="U168" s="25">
        <f>U167/U166</f>
        <v>3.1515976972276004E-2</v>
      </c>
      <c r="V168" s="25">
        <f>V167/V166</f>
        <v>3.1516622488636251E-2</v>
      </c>
      <c r="W168" s="50"/>
      <c r="X168" s="25">
        <f>X167/X166</f>
        <v>2.3393773755377038E-2</v>
      </c>
      <c r="Y168" s="25">
        <f>Y167/Y166</f>
        <v>2.1399763566830401E-2</v>
      </c>
      <c r="Z168" s="25">
        <f>Z167/Z166</f>
        <v>2.1428991719848533E-2</v>
      </c>
      <c r="AA168" s="25">
        <f>AA167/AA166</f>
        <v>2.142900365265489E-2</v>
      </c>
      <c r="AH168" s="61" t="s">
        <v>26</v>
      </c>
      <c r="AI168" s="25">
        <f>AI167/AI166</f>
        <v>1.6129476980771117E-2</v>
      </c>
      <c r="AJ168" s="25">
        <f>AJ167/AJ166</f>
        <v>1.4740233952505309E-2</v>
      </c>
      <c r="AK168" s="25">
        <f>AK167/AK166</f>
        <v>1.4805772148752037E-2</v>
      </c>
      <c r="AL168" s="25">
        <f>AL167/AL166</f>
        <v>1.4805527885752838E-2</v>
      </c>
      <c r="AM168" s="50"/>
      <c r="AN168" s="25">
        <f>AN167/AN166</f>
        <v>1.3321140726870509E-2</v>
      </c>
      <c r="AO168" s="25">
        <f>AO167/AO166</f>
        <v>1.2252809636487619E-2</v>
      </c>
      <c r="AP168" s="25">
        <f>AP167/AP166</f>
        <v>1.2262319134613607E-2</v>
      </c>
      <c r="AQ168" s="25">
        <f>AQ167/AQ166</f>
        <v>1.226232252876322E-2</v>
      </c>
      <c r="AR168" s="115"/>
      <c r="AS168" s="115"/>
      <c r="AT168" s="115"/>
      <c r="AX168" s="61" t="s">
        <v>26</v>
      </c>
      <c r="AY168" s="25">
        <f>AY167/AY166</f>
        <v>3.1665973739080491E-2</v>
      </c>
      <c r="AZ168" s="25">
        <f>AZ167/AZ166</f>
        <v>2.8862329907876658E-2</v>
      </c>
      <c r="BA168" s="25">
        <f>BA167/BA166</f>
        <v>2.8818943641454899E-2</v>
      </c>
      <c r="BB168" s="25">
        <f>BB167/BB166</f>
        <v>2.8818779125067723E-2</v>
      </c>
      <c r="BC168" s="50"/>
      <c r="BD168" s="25">
        <f>BD167/BD166</f>
        <v>2.9914933716661818E-2</v>
      </c>
      <c r="BE168" s="25">
        <f>BE167/BE166</f>
        <v>2.7509821330674158E-2</v>
      </c>
      <c r="BF168" s="25">
        <f>BF167/BF166</f>
        <v>2.7502534099341235E-2</v>
      </c>
      <c r="BG168" s="25">
        <f>BG167/BG166</f>
        <v>2.7502528081930884E-2</v>
      </c>
      <c r="BH168" s="115"/>
      <c r="BI168" s="115"/>
      <c r="BM168" s="91">
        <f t="shared" si="269"/>
        <v>14.92</v>
      </c>
      <c r="BN168" s="30">
        <f t="shared" si="270"/>
        <v>99.32</v>
      </c>
    </row>
    <row r="169" spans="1:66" ht="12" customHeight="1" x14ac:dyDescent="0.2">
      <c r="A169" s="92"/>
      <c r="B169" s="92"/>
      <c r="C169" s="93" t="s">
        <v>27</v>
      </c>
      <c r="D169" s="25">
        <f>(D166-A159)/A159</f>
        <v>-1.1500330469266441E-2</v>
      </c>
      <c r="E169" s="94"/>
      <c r="F169" s="94"/>
      <c r="G169" s="33"/>
      <c r="H169" s="95"/>
      <c r="I169" s="25">
        <f>(I166-A160)/A160</f>
        <v>-1.2552135054617634E-2</v>
      </c>
      <c r="J169" s="94"/>
      <c r="K169" s="94"/>
      <c r="L169" s="33"/>
      <c r="M169" s="95"/>
      <c r="N169" s="111"/>
      <c r="O169" s="50"/>
      <c r="P169" s="92"/>
      <c r="Q169" s="92"/>
      <c r="R169" s="93" t="s">
        <v>27</v>
      </c>
      <c r="S169" s="25">
        <f>(S166-P159)/P159</f>
        <v>1.0905485789821373E-2</v>
      </c>
      <c r="T169" s="94"/>
      <c r="U169" s="94"/>
      <c r="V169" s="33"/>
      <c r="W169" s="95"/>
      <c r="X169" s="25">
        <f>(X166-P160)/P160</f>
        <v>1.2810327706057518E-2</v>
      </c>
      <c r="Y169" s="94"/>
      <c r="Z169" s="94"/>
      <c r="AA169" s="33"/>
      <c r="AF169" s="92"/>
      <c r="AG169" s="92"/>
      <c r="AH169" s="93" t="s">
        <v>27</v>
      </c>
      <c r="AI169" s="25">
        <f>(AI166-AF159)/AF159</f>
        <v>-1.4077990746860487E-2</v>
      </c>
      <c r="AJ169" s="94"/>
      <c r="AK169" s="94"/>
      <c r="AL169" s="33"/>
      <c r="AM169" s="95"/>
      <c r="AN169" s="25">
        <f>(AN166-AF160)/AF160</f>
        <v>-1.0973187686196663E-2</v>
      </c>
      <c r="AO169" s="94"/>
      <c r="AP169" s="94"/>
      <c r="AQ169" s="33"/>
      <c r="AR169" s="58"/>
      <c r="AS169" s="58"/>
      <c r="AT169" s="58"/>
      <c r="AV169" s="92"/>
      <c r="AW169" s="92"/>
      <c r="AX169" s="93" t="s">
        <v>27</v>
      </c>
      <c r="AY169" s="25">
        <f>(AY166-AV159)/AV159</f>
        <v>1.4540647719761868E-2</v>
      </c>
      <c r="AZ169" s="94"/>
      <c r="BA169" s="94"/>
      <c r="BB169" s="33"/>
      <c r="BC169" s="95"/>
      <c r="BD169" s="25">
        <f>(BD166-AV160)/AV160</f>
        <v>1.3396226415094236E-2</v>
      </c>
      <c r="BE169" s="94"/>
      <c r="BF169" s="94"/>
      <c r="BG169" s="33"/>
      <c r="BH169" s="58"/>
      <c r="BI169" s="58"/>
      <c r="BM169" s="91">
        <f t="shared" si="269"/>
        <v>14.85</v>
      </c>
      <c r="BN169" s="30">
        <f t="shared" si="270"/>
        <v>100.4</v>
      </c>
    </row>
    <row r="170" spans="1:66" s="154" customFormat="1" ht="12" customHeight="1" x14ac:dyDescent="0.2">
      <c r="A170" s="154" t="s">
        <v>92</v>
      </c>
      <c r="C170" s="174"/>
      <c r="D170" s="175"/>
      <c r="E170" s="174"/>
      <c r="F170" s="175"/>
      <c r="I170" s="175"/>
      <c r="J170" s="174"/>
      <c r="K170" s="175"/>
      <c r="L170" s="174"/>
      <c r="M170" s="174"/>
      <c r="N170" s="175"/>
      <c r="O170" s="174"/>
      <c r="P170" s="154" t="s">
        <v>93</v>
      </c>
      <c r="R170" s="174"/>
      <c r="S170" s="175"/>
      <c r="T170" s="174"/>
      <c r="U170" s="175"/>
      <c r="X170" s="175"/>
      <c r="Y170" s="174"/>
      <c r="Z170" s="175"/>
      <c r="AA170" s="174"/>
      <c r="AB170" s="174"/>
      <c r="AC170" s="175"/>
      <c r="AF170" s="154" t="s">
        <v>94</v>
      </c>
      <c r="AH170" s="174"/>
      <c r="AI170" s="175"/>
      <c r="AJ170" s="174"/>
      <c r="AK170" s="175"/>
      <c r="AN170" s="175"/>
      <c r="AO170" s="174"/>
      <c r="AP170" s="175"/>
      <c r="AQ170" s="174"/>
      <c r="AR170" s="174"/>
      <c r="AS170" s="175"/>
      <c r="AV170" s="154" t="s">
        <v>95</v>
      </c>
      <c r="AX170" s="174"/>
      <c r="AY170" s="175"/>
      <c r="AZ170" s="174"/>
      <c r="BA170" s="175"/>
      <c r="BD170" s="175"/>
      <c r="BE170" s="174"/>
      <c r="BF170" s="175"/>
      <c r="BG170" s="174"/>
      <c r="BH170" s="174"/>
      <c r="BI170" s="175"/>
      <c r="BM170" s="162">
        <f t="shared" si="269"/>
        <v>15.17</v>
      </c>
      <c r="BN170" s="163">
        <f t="shared" si="270"/>
        <v>101.5</v>
      </c>
    </row>
    <row r="171" spans="1:66" s="154" customFormat="1" ht="12" customHeight="1" x14ac:dyDescent="0.2">
      <c r="A171" s="260" t="s">
        <v>96</v>
      </c>
      <c r="B171" s="260"/>
      <c r="C171" s="260"/>
      <c r="D171" s="260"/>
      <c r="F171" s="260" t="s">
        <v>97</v>
      </c>
      <c r="G171" s="260"/>
      <c r="H171" s="260"/>
      <c r="I171" s="260"/>
      <c r="K171" s="260" t="s">
        <v>98</v>
      </c>
      <c r="L171" s="260"/>
      <c r="M171" s="260"/>
      <c r="N171" s="260"/>
      <c r="O171" s="174"/>
      <c r="P171" s="260" t="s">
        <v>96</v>
      </c>
      <c r="Q171" s="260"/>
      <c r="R171" s="260"/>
      <c r="S171" s="260"/>
      <c r="U171" s="260" t="s">
        <v>97</v>
      </c>
      <c r="V171" s="260"/>
      <c r="W171" s="260"/>
      <c r="X171" s="260"/>
      <c r="Z171" s="260" t="s">
        <v>98</v>
      </c>
      <c r="AA171" s="260"/>
      <c r="AB171" s="260"/>
      <c r="AC171" s="260"/>
      <c r="AF171" s="260" t="s">
        <v>96</v>
      </c>
      <c r="AG171" s="260"/>
      <c r="AH171" s="260"/>
      <c r="AI171" s="260"/>
      <c r="AK171" s="260" t="s">
        <v>97</v>
      </c>
      <c r="AL171" s="260"/>
      <c r="AM171" s="260"/>
      <c r="AN171" s="260"/>
      <c r="AP171" s="260" t="s">
        <v>98</v>
      </c>
      <c r="AQ171" s="260"/>
      <c r="AR171" s="260"/>
      <c r="AS171" s="260"/>
      <c r="AT171" s="218"/>
      <c r="AV171" s="260" t="s">
        <v>96</v>
      </c>
      <c r="AW171" s="260"/>
      <c r="AX171" s="260"/>
      <c r="AY171" s="260"/>
      <c r="BA171" s="260" t="s">
        <v>97</v>
      </c>
      <c r="BB171" s="260"/>
      <c r="BC171" s="260"/>
      <c r="BD171" s="260"/>
      <c r="BF171" s="260" t="s">
        <v>98</v>
      </c>
      <c r="BG171" s="260"/>
      <c r="BH171" s="260"/>
      <c r="BI171" s="260"/>
      <c r="BM171" s="162">
        <f t="shared" si="269"/>
        <v>15.08</v>
      </c>
      <c r="BN171" s="163">
        <f t="shared" si="270"/>
        <v>99.15</v>
      </c>
    </row>
    <row r="172" spans="1:66" s="154" customFormat="1" ht="12" customHeight="1" x14ac:dyDescent="0.2">
      <c r="A172" s="156"/>
      <c r="B172" s="219" t="s">
        <v>19</v>
      </c>
      <c r="C172" s="157" t="s">
        <v>44</v>
      </c>
      <c r="D172" s="158" t="s">
        <v>8</v>
      </c>
      <c r="F172" s="156"/>
      <c r="G172" s="219" t="s">
        <v>19</v>
      </c>
      <c r="H172" s="157" t="s">
        <v>44</v>
      </c>
      <c r="I172" s="158" t="s">
        <v>8</v>
      </c>
      <c r="K172" s="156"/>
      <c r="L172" s="219" t="s">
        <v>19</v>
      </c>
      <c r="M172" s="157" t="s">
        <v>44</v>
      </c>
      <c r="N172" s="158" t="s">
        <v>8</v>
      </c>
      <c r="O172" s="174"/>
      <c r="P172" s="156"/>
      <c r="Q172" s="219" t="s">
        <v>19</v>
      </c>
      <c r="R172" s="157" t="s">
        <v>44</v>
      </c>
      <c r="S172" s="158" t="s">
        <v>8</v>
      </c>
      <c r="U172" s="156"/>
      <c r="V172" s="219" t="s">
        <v>19</v>
      </c>
      <c r="W172" s="157" t="s">
        <v>44</v>
      </c>
      <c r="X172" s="158" t="s">
        <v>8</v>
      </c>
      <c r="Z172" s="156"/>
      <c r="AA172" s="219" t="s">
        <v>19</v>
      </c>
      <c r="AB172" s="157" t="s">
        <v>44</v>
      </c>
      <c r="AC172" s="158" t="s">
        <v>8</v>
      </c>
      <c r="AF172" s="156"/>
      <c r="AG172" s="219" t="s">
        <v>19</v>
      </c>
      <c r="AH172" s="157" t="s">
        <v>44</v>
      </c>
      <c r="AI172" s="158" t="s">
        <v>8</v>
      </c>
      <c r="AK172" s="156"/>
      <c r="AL172" s="219" t="s">
        <v>19</v>
      </c>
      <c r="AM172" s="157" t="s">
        <v>44</v>
      </c>
      <c r="AN172" s="158" t="s">
        <v>8</v>
      </c>
      <c r="AP172" s="156"/>
      <c r="AQ172" s="219" t="s">
        <v>19</v>
      </c>
      <c r="AR172" s="157" t="s">
        <v>44</v>
      </c>
      <c r="AS172" s="158" t="s">
        <v>8</v>
      </c>
      <c r="AT172" s="218"/>
      <c r="AV172" s="156"/>
      <c r="AW172" s="219" t="s">
        <v>19</v>
      </c>
      <c r="AX172" s="157" t="s">
        <v>44</v>
      </c>
      <c r="AY172" s="158" t="s">
        <v>8</v>
      </c>
      <c r="BA172" s="156"/>
      <c r="BB172" s="219" t="s">
        <v>19</v>
      </c>
      <c r="BC172" s="157" t="s">
        <v>44</v>
      </c>
      <c r="BD172" s="158" t="s">
        <v>8</v>
      </c>
      <c r="BF172" s="156"/>
      <c r="BG172" s="219" t="s">
        <v>19</v>
      </c>
      <c r="BH172" s="157" t="s">
        <v>44</v>
      </c>
      <c r="BI172" s="158" t="s">
        <v>8</v>
      </c>
      <c r="BM172" s="162">
        <f t="shared" si="269"/>
        <v>14.69</v>
      </c>
      <c r="BN172" s="163">
        <f t="shared" si="270"/>
        <v>98.62</v>
      </c>
    </row>
    <row r="173" spans="1:66" s="154" customFormat="1" ht="12" customHeight="1" x14ac:dyDescent="0.2">
      <c r="A173" s="158"/>
      <c r="B173" s="158" t="s">
        <v>64</v>
      </c>
      <c r="C173" s="220">
        <f>D173*$C$26+$C$27</f>
        <v>1574.9871046599901</v>
      </c>
      <c r="D173" s="166">
        <v>1120</v>
      </c>
      <c r="F173" s="158"/>
      <c r="G173" s="158" t="s">
        <v>64</v>
      </c>
      <c r="H173" s="220">
        <f>I173*$C$26+$C$27</f>
        <v>1660.6603131701434</v>
      </c>
      <c r="I173" s="166">
        <v>1203</v>
      </c>
      <c r="K173" s="158"/>
      <c r="L173" s="158" t="s">
        <v>64</v>
      </c>
      <c r="M173" s="220">
        <f>N173*$C$26+$C$27</f>
        <v>1634.8551298839525</v>
      </c>
      <c r="N173" s="166">
        <v>1178</v>
      </c>
      <c r="O173" s="174"/>
      <c r="P173" s="158"/>
      <c r="Q173" s="158" t="s">
        <v>64</v>
      </c>
      <c r="R173" s="221">
        <f>S173*$R$26+$R$27</f>
        <v>2120.7697879775869</v>
      </c>
      <c r="S173" s="166">
        <v>1187</v>
      </c>
      <c r="U173" s="158"/>
      <c r="V173" s="158" t="s">
        <v>64</v>
      </c>
      <c r="W173" s="221">
        <f>X173*$R$26+$R$27</f>
        <v>2099.1813153155572</v>
      </c>
      <c r="X173" s="166">
        <v>1166</v>
      </c>
      <c r="Z173" s="158"/>
      <c r="AA173" s="158" t="s">
        <v>64</v>
      </c>
      <c r="AB173" s="221">
        <f>AC173*$R$26+$R$27</f>
        <v>1931.6136465579</v>
      </c>
      <c r="AC173" s="166">
        <v>1003</v>
      </c>
      <c r="AF173" s="158"/>
      <c r="AG173" s="158">
        <v>4.0000000000000001E-3</v>
      </c>
      <c r="AH173" s="222">
        <f t="shared" ref="AH173:AH175" si="271">AI173*$AH$26+$AH$27</f>
        <v>1726.1798878562861</v>
      </c>
      <c r="AI173" s="166">
        <v>1187</v>
      </c>
      <c r="AK173" s="158"/>
      <c r="AL173" s="158">
        <v>4.0000000000000001E-3</v>
      </c>
      <c r="AM173" s="222">
        <f t="shared" ref="AM173:AM175" si="272">AN173*$AH$26+$AH$27</f>
        <v>1704.5207972744579</v>
      </c>
      <c r="AN173" s="166">
        <v>1166</v>
      </c>
      <c r="AP173" s="158"/>
      <c r="AQ173" s="158" t="s">
        <v>64</v>
      </c>
      <c r="AR173" s="222">
        <f t="shared" ref="AR173:AR175" si="273">AS173*$AH$26+$AH$27</f>
        <v>1536.4049989488378</v>
      </c>
      <c r="AS173" s="166">
        <v>1003</v>
      </c>
      <c r="AT173" s="218"/>
      <c r="AV173" s="158"/>
      <c r="AW173" s="158">
        <v>3.0000000000000001E-3</v>
      </c>
      <c r="AX173" s="222">
        <f t="shared" ref="AX173:AX175" si="274">AY173*$AX$26+$AX$27</f>
        <v>982.20387531502161</v>
      </c>
      <c r="AY173" s="166">
        <v>1187</v>
      </c>
      <c r="BA173" s="158"/>
      <c r="BB173" s="158">
        <v>2E-3</v>
      </c>
      <c r="BC173" s="222">
        <f t="shared" ref="BC173:BC175" si="275">BD173*$AX$26+$AX$27</f>
        <v>961.73692310481442</v>
      </c>
      <c r="BD173" s="166">
        <v>1166</v>
      </c>
      <c r="BF173" s="158"/>
      <c r="BG173" s="158" t="s">
        <v>64</v>
      </c>
      <c r="BH173" s="222">
        <f t="shared" ref="BH173:BH175" si="276">BI173*$AX$26+$AX$27</f>
        <v>802.87438928272945</v>
      </c>
      <c r="BI173" s="166">
        <v>1003</v>
      </c>
      <c r="BJ173" s="223"/>
      <c r="BM173" s="162">
        <f t="shared" si="269"/>
        <v>14.94</v>
      </c>
      <c r="BN173" s="163">
        <f t="shared" si="270"/>
        <v>97.75</v>
      </c>
    </row>
    <row r="174" spans="1:66" s="154" customFormat="1" ht="12" customHeight="1" x14ac:dyDescent="0.2">
      <c r="A174" s="158"/>
      <c r="B174" s="158" t="s">
        <v>64</v>
      </c>
      <c r="C174" s="220">
        <f>D174*$C$26+$C$27</f>
        <v>1552.2785433681424</v>
      </c>
      <c r="D174" s="166">
        <v>1098</v>
      </c>
      <c r="F174" s="158"/>
      <c r="G174" s="158" t="s">
        <v>64</v>
      </c>
      <c r="H174" s="220">
        <f>I174*$C$26+$C$27</f>
        <v>1661.6925205015909</v>
      </c>
      <c r="I174" s="166">
        <v>1204</v>
      </c>
      <c r="K174" s="158"/>
      <c r="L174" s="158" t="s">
        <v>64</v>
      </c>
      <c r="M174" s="220">
        <f>N174*$C$26+$C$27</f>
        <v>1685.4332891248864</v>
      </c>
      <c r="N174" s="166">
        <v>1227</v>
      </c>
      <c r="O174" s="174"/>
      <c r="P174" s="158"/>
      <c r="Q174" s="158" t="s">
        <v>64</v>
      </c>
      <c r="R174" s="221">
        <f t="shared" ref="R174:R175" si="277">S174*$R$26+$R$27</f>
        <v>2018.9955597137334</v>
      </c>
      <c r="S174" s="166">
        <v>1088</v>
      </c>
      <c r="U174" s="158"/>
      <c r="V174" s="158" t="s">
        <v>64</v>
      </c>
      <c r="W174" s="221">
        <f t="shared" ref="W174:W175" si="278">X174*$R$26+$R$27</f>
        <v>2133.1060580701751</v>
      </c>
      <c r="X174" s="166">
        <v>1199</v>
      </c>
      <c r="Z174" s="158"/>
      <c r="AA174" s="158" t="s">
        <v>64</v>
      </c>
      <c r="AB174" s="221">
        <f t="shared" ref="AB174:AB175" si="279">AC174*$R$26+$R$27</f>
        <v>2020.0235822214493</v>
      </c>
      <c r="AC174" s="166">
        <v>1089</v>
      </c>
      <c r="AF174" s="158"/>
      <c r="AG174" s="158">
        <v>2E-3</v>
      </c>
      <c r="AH174" s="222">
        <f t="shared" si="271"/>
        <v>1624.0727465419527</v>
      </c>
      <c r="AI174" s="166">
        <v>1088</v>
      </c>
      <c r="AK174" s="158"/>
      <c r="AL174" s="158">
        <v>4.0000000000000001E-3</v>
      </c>
      <c r="AM174" s="222">
        <f t="shared" si="272"/>
        <v>1738.5565110459024</v>
      </c>
      <c r="AN174" s="166">
        <v>1199</v>
      </c>
      <c r="AP174" s="158"/>
      <c r="AQ174" s="158">
        <v>2E-3</v>
      </c>
      <c r="AR174" s="222">
        <f t="shared" si="273"/>
        <v>1625.1041318077539</v>
      </c>
      <c r="AS174" s="166">
        <v>1089</v>
      </c>
      <c r="AT174" s="218"/>
      <c r="AV174" s="158"/>
      <c r="AW174" s="158" t="s">
        <v>64</v>
      </c>
      <c r="AX174" s="222">
        <f t="shared" si="274"/>
        <v>885.71681489547314</v>
      </c>
      <c r="AY174" s="166">
        <v>1088</v>
      </c>
      <c r="BA174" s="158"/>
      <c r="BB174" s="158">
        <v>3.0000000000000001E-3</v>
      </c>
      <c r="BC174" s="222">
        <f t="shared" si="275"/>
        <v>993.89927657799717</v>
      </c>
      <c r="BD174" s="166">
        <v>1199</v>
      </c>
      <c r="BF174" s="158"/>
      <c r="BG174" s="158" t="s">
        <v>64</v>
      </c>
      <c r="BH174" s="222">
        <f t="shared" si="276"/>
        <v>886.69143166738786</v>
      </c>
      <c r="BI174" s="166">
        <v>1089</v>
      </c>
      <c r="BM174" s="162">
        <f t="shared" si="269"/>
        <v>14.71</v>
      </c>
      <c r="BN174" s="163">
        <f t="shared" si="270"/>
        <v>100.3</v>
      </c>
    </row>
    <row r="175" spans="1:66" s="154" customFormat="1" ht="12" customHeight="1" x14ac:dyDescent="0.2">
      <c r="A175" s="158"/>
      <c r="B175" s="158" t="s">
        <v>64</v>
      </c>
      <c r="C175" s="220">
        <f>D175*$C$26+$C$27</f>
        <v>1600.792287946181</v>
      </c>
      <c r="D175" s="166">
        <v>1145</v>
      </c>
      <c r="F175" s="158"/>
      <c r="G175" s="158" t="s">
        <v>64</v>
      </c>
      <c r="H175" s="220">
        <f>I175*$C$26+$C$27</f>
        <v>1602.8567026090761</v>
      </c>
      <c r="I175" s="166">
        <v>1147</v>
      </c>
      <c r="K175" s="158"/>
      <c r="L175" s="158" t="s">
        <v>64</v>
      </c>
      <c r="M175" s="220">
        <f>N175*$C$26+$C$27</f>
        <v>1568.7938606713044</v>
      </c>
      <c r="N175" s="166">
        <v>1114</v>
      </c>
      <c r="O175" s="174"/>
      <c r="P175" s="158"/>
      <c r="Q175" s="158" t="s">
        <v>64</v>
      </c>
      <c r="R175" s="221">
        <f t="shared" si="277"/>
        <v>2074.5087751303809</v>
      </c>
      <c r="S175" s="166">
        <v>1142</v>
      </c>
      <c r="U175" s="158"/>
      <c r="V175" s="158" t="s">
        <v>64</v>
      </c>
      <c r="W175" s="221">
        <f t="shared" si="278"/>
        <v>2048.8082124374887</v>
      </c>
      <c r="X175" s="166">
        <v>1117</v>
      </c>
      <c r="Z175" s="158"/>
      <c r="AA175" s="158" t="s">
        <v>64</v>
      </c>
      <c r="AB175" s="221">
        <f t="shared" si="279"/>
        <v>2032.3598523140374</v>
      </c>
      <c r="AC175" s="166">
        <v>1101</v>
      </c>
      <c r="AF175" s="158"/>
      <c r="AG175" s="158">
        <v>3.0000000000000001E-3</v>
      </c>
      <c r="AH175" s="222">
        <f t="shared" si="271"/>
        <v>1679.7675508952254</v>
      </c>
      <c r="AI175" s="166">
        <v>1142</v>
      </c>
      <c r="AK175" s="158"/>
      <c r="AL175" s="158">
        <v>3.0000000000000001E-3</v>
      </c>
      <c r="AM175" s="222">
        <f t="shared" si="272"/>
        <v>1653.9829192501918</v>
      </c>
      <c r="AN175" s="166">
        <v>1117</v>
      </c>
      <c r="AP175" s="158"/>
      <c r="AQ175" s="158">
        <v>3.0000000000000001E-3</v>
      </c>
      <c r="AR175" s="222">
        <f t="shared" si="273"/>
        <v>1637.4807549973702</v>
      </c>
      <c r="AS175" s="166">
        <v>1101</v>
      </c>
      <c r="AT175" s="218"/>
      <c r="AV175" s="158"/>
      <c r="AW175" s="158">
        <v>1E-3</v>
      </c>
      <c r="AX175" s="222">
        <f t="shared" si="274"/>
        <v>938.34612057886329</v>
      </c>
      <c r="AY175" s="166">
        <v>1142</v>
      </c>
      <c r="BA175" s="158"/>
      <c r="BB175" s="158" t="s">
        <v>64</v>
      </c>
      <c r="BC175" s="222">
        <f t="shared" si="275"/>
        <v>913.98070128099744</v>
      </c>
      <c r="BD175" s="166">
        <v>1117</v>
      </c>
      <c r="BF175" s="158"/>
      <c r="BG175" s="158" t="s">
        <v>64</v>
      </c>
      <c r="BH175" s="222">
        <f t="shared" si="276"/>
        <v>898.38683293036343</v>
      </c>
      <c r="BI175" s="166">
        <v>1101</v>
      </c>
      <c r="BM175" s="162">
        <f t="shared" si="269"/>
        <v>15.21</v>
      </c>
      <c r="BN175" s="163">
        <f t="shared" si="270"/>
        <v>101.7</v>
      </c>
    </row>
    <row r="176" spans="1:66" s="154" customFormat="1" ht="12" customHeight="1" x14ac:dyDescent="0.2">
      <c r="A176" s="157" t="s">
        <v>65</v>
      </c>
      <c r="B176" s="158"/>
      <c r="C176" s="165"/>
      <c r="D176" s="163">
        <f>AVERAGE(D173:D175)</f>
        <v>1121</v>
      </c>
      <c r="F176" s="157" t="s">
        <v>65</v>
      </c>
      <c r="G176" s="158"/>
      <c r="H176" s="157"/>
      <c r="I176" s="163">
        <f>AVERAGE(I173:I175)</f>
        <v>1184.6666666666667</v>
      </c>
      <c r="K176" s="157" t="s">
        <v>65</v>
      </c>
      <c r="L176" s="158"/>
      <c r="M176" s="157"/>
      <c r="N176" s="163">
        <f>AVERAGE(N173:N175)</f>
        <v>1173</v>
      </c>
      <c r="O176" s="174"/>
      <c r="P176" s="157" t="s">
        <v>65</v>
      </c>
      <c r="Q176" s="158"/>
      <c r="R176" s="157"/>
      <c r="S176" s="163">
        <f>AVERAGE(S173:S175)</f>
        <v>1139</v>
      </c>
      <c r="U176" s="157" t="s">
        <v>65</v>
      </c>
      <c r="V176" s="158"/>
      <c r="W176" s="157"/>
      <c r="X176" s="163">
        <f>AVERAGE(X173:X175)</f>
        <v>1160.6666666666667</v>
      </c>
      <c r="Z176" s="157" t="s">
        <v>65</v>
      </c>
      <c r="AA176" s="158"/>
      <c r="AB176" s="157"/>
      <c r="AC176" s="163">
        <f>AVERAGE(AC173:AC175)</f>
        <v>1064.3333333333333</v>
      </c>
      <c r="AF176" s="157" t="s">
        <v>65</v>
      </c>
      <c r="AG176" s="158"/>
      <c r="AH176" s="157"/>
      <c r="AI176" s="163">
        <f>AVERAGE(AI173:AI175)</f>
        <v>1139</v>
      </c>
      <c r="AK176" s="157" t="s">
        <v>65</v>
      </c>
      <c r="AL176" s="158"/>
      <c r="AM176" s="157"/>
      <c r="AN176" s="163">
        <f>AVERAGE(AN173:AN175)</f>
        <v>1160.6666666666667</v>
      </c>
      <c r="AP176" s="157" t="s">
        <v>65</v>
      </c>
      <c r="AQ176" s="158"/>
      <c r="AR176" s="157"/>
      <c r="AS176" s="163">
        <f>AVERAGE(AS173:AS175)</f>
        <v>1064.3333333333333</v>
      </c>
      <c r="AT176" s="218"/>
      <c r="AV176" s="157" t="s">
        <v>65</v>
      </c>
      <c r="AW176" s="158"/>
      <c r="AX176" s="157"/>
      <c r="AY176" s="163">
        <f>AVERAGE(AY173:AY175)</f>
        <v>1139</v>
      </c>
      <c r="BA176" s="157" t="s">
        <v>65</v>
      </c>
      <c r="BB176" s="158"/>
      <c r="BC176" s="157"/>
      <c r="BD176" s="163">
        <f>AVERAGE(BD173:BD175)</f>
        <v>1160.6666666666667</v>
      </c>
      <c r="BF176" s="157" t="s">
        <v>65</v>
      </c>
      <c r="BG176" s="158"/>
      <c r="BH176" s="157"/>
      <c r="BI176" s="163">
        <f>AVERAGE(BI173:BI175)</f>
        <v>1064.3333333333333</v>
      </c>
      <c r="BM176" s="162">
        <f>AY156</f>
        <v>16.260000000000002</v>
      </c>
      <c r="BN176" s="163">
        <f>BD156</f>
        <v>108.21</v>
      </c>
    </row>
    <row r="177" spans="1:66" s="154" customFormat="1" ht="12" customHeight="1" x14ac:dyDescent="0.2">
      <c r="A177" s="157" t="s">
        <v>47</v>
      </c>
      <c r="B177" s="159"/>
      <c r="C177" s="165"/>
      <c r="D177" s="162">
        <f>STDEV(D173:D175)</f>
        <v>23.515952032609693</v>
      </c>
      <c r="F177" s="157" t="s">
        <v>47</v>
      </c>
      <c r="G177" s="159"/>
      <c r="H177" s="157"/>
      <c r="I177" s="162">
        <f>STDEV(I173:I175)</f>
        <v>32.624121954978854</v>
      </c>
      <c r="K177" s="157" t="s">
        <v>47</v>
      </c>
      <c r="L177" s="159"/>
      <c r="M177" s="157"/>
      <c r="N177" s="162">
        <f>STDEV(N173:N175)</f>
        <v>56.665686266028757</v>
      </c>
      <c r="O177" s="174"/>
      <c r="P177" s="157" t="s">
        <v>47</v>
      </c>
      <c r="Q177" s="159"/>
      <c r="R177" s="157"/>
      <c r="S177" s="162">
        <f>STDEV(S173:S175)</f>
        <v>49.568134925574917</v>
      </c>
      <c r="U177" s="157" t="s">
        <v>47</v>
      </c>
      <c r="V177" s="159"/>
      <c r="W177" s="157"/>
      <c r="X177" s="162">
        <f>STDEV(X173:X175)</f>
        <v>41.259342376404078</v>
      </c>
      <c r="Z177" s="157" t="s">
        <v>47</v>
      </c>
      <c r="AA177" s="159"/>
      <c r="AB177" s="157"/>
      <c r="AC177" s="162">
        <f>STDEV(AC173:AC175)</f>
        <v>53.454030094402917</v>
      </c>
      <c r="AF177" s="157" t="s">
        <v>47</v>
      </c>
      <c r="AG177" s="159"/>
      <c r="AH177" s="157"/>
      <c r="AI177" s="162">
        <f>STDEV(AI173:AI175)</f>
        <v>49.568134925574917</v>
      </c>
      <c r="AK177" s="157" t="s">
        <v>47</v>
      </c>
      <c r="AL177" s="159"/>
      <c r="AM177" s="157"/>
      <c r="AN177" s="162">
        <f>STDEV(AN173:AN175)</f>
        <v>41.259342376404078</v>
      </c>
      <c r="AP177" s="157" t="s">
        <v>47</v>
      </c>
      <c r="AQ177" s="159"/>
      <c r="AR177" s="157"/>
      <c r="AS177" s="162">
        <f>STDEV(AS173:AS175)</f>
        <v>53.454030094402917</v>
      </c>
      <c r="AT177" s="218"/>
      <c r="AV177" s="157" t="s">
        <v>47</v>
      </c>
      <c r="AW177" s="159"/>
      <c r="AX177" s="157"/>
      <c r="AY177" s="162">
        <f>STDEV(AY173:AY175)</f>
        <v>49.568134925574917</v>
      </c>
      <c r="BA177" s="157" t="s">
        <v>47</v>
      </c>
      <c r="BB177" s="159"/>
      <c r="BC177" s="157"/>
      <c r="BD177" s="162">
        <f>STDEV(BD173:BD175)</f>
        <v>41.259342376404078</v>
      </c>
      <c r="BF177" s="157" t="s">
        <v>47</v>
      </c>
      <c r="BG177" s="159"/>
      <c r="BH177" s="157"/>
      <c r="BI177" s="162">
        <f>STDEV(BI173:BI175)</f>
        <v>53.454030094402917</v>
      </c>
      <c r="BJ177" s="223"/>
      <c r="BM177" s="162">
        <f t="shared" ref="BM177:BM185" si="280">AY157</f>
        <v>15.81</v>
      </c>
      <c r="BN177" s="163">
        <f t="shared" ref="BN177:BN185" si="281">BD157</f>
        <v>99.43</v>
      </c>
    </row>
    <row r="178" spans="1:66" s="154" customFormat="1" ht="12" customHeight="1" x14ac:dyDescent="0.2">
      <c r="A178" s="157" t="s">
        <v>26</v>
      </c>
      <c r="B178" s="159"/>
      <c r="C178" s="165"/>
      <c r="D178" s="224">
        <f>D177/D176</f>
        <v>2.0977655693675015E-2</v>
      </c>
      <c r="F178" s="157" t="s">
        <v>26</v>
      </c>
      <c r="G178" s="159"/>
      <c r="H178" s="157"/>
      <c r="I178" s="224">
        <f>I177/I176</f>
        <v>2.7538651059351871E-2</v>
      </c>
      <c r="K178" s="157" t="s">
        <v>26</v>
      </c>
      <c r="L178" s="159"/>
      <c r="M178" s="157"/>
      <c r="N178" s="224">
        <f>N177/N176</f>
        <v>4.8308342937790925E-2</v>
      </c>
      <c r="O178" s="174"/>
      <c r="P178" s="157" t="s">
        <v>26</v>
      </c>
      <c r="Q178" s="159"/>
      <c r="R178" s="157"/>
      <c r="S178" s="224">
        <f>S177/S176</f>
        <v>4.3518994666878766E-2</v>
      </c>
      <c r="U178" s="157" t="s">
        <v>26</v>
      </c>
      <c r="V178" s="159"/>
      <c r="W178" s="157"/>
      <c r="X178" s="224">
        <f>X177/X176</f>
        <v>3.5547968733260257E-2</v>
      </c>
      <c r="Z178" s="157" t="s">
        <v>26</v>
      </c>
      <c r="AA178" s="159"/>
      <c r="AB178" s="157"/>
      <c r="AC178" s="224">
        <f>AC177/AC176</f>
        <v>5.0223016061136473E-2</v>
      </c>
      <c r="AF178" s="157" t="s">
        <v>26</v>
      </c>
      <c r="AG178" s="159"/>
      <c r="AH178" s="157"/>
      <c r="AI178" s="172">
        <f>AI177/AI176</f>
        <v>4.3518994666878766E-2</v>
      </c>
      <c r="AK178" s="157" t="s">
        <v>26</v>
      </c>
      <c r="AL178" s="159"/>
      <c r="AM178" s="157"/>
      <c r="AN178" s="224">
        <f>AN177/AN176</f>
        <v>3.5547968733260257E-2</v>
      </c>
      <c r="AP178" s="157" t="s">
        <v>26</v>
      </c>
      <c r="AQ178" s="159"/>
      <c r="AR178" s="157"/>
      <c r="AS178" s="224">
        <f>AS177/AS176</f>
        <v>5.0223016061136473E-2</v>
      </c>
      <c r="AT178" s="218"/>
      <c r="AV178" s="157" t="s">
        <v>26</v>
      </c>
      <c r="AW178" s="159"/>
      <c r="AX178" s="157"/>
      <c r="AY178" s="224">
        <f>AY177/AY176</f>
        <v>4.3518994666878766E-2</v>
      </c>
      <c r="BA178" s="157" t="s">
        <v>26</v>
      </c>
      <c r="BB178" s="159"/>
      <c r="BC178" s="157"/>
      <c r="BD178" s="224">
        <f>BD177/BD176</f>
        <v>3.5547968733260257E-2</v>
      </c>
      <c r="BF178" s="157" t="s">
        <v>26</v>
      </c>
      <c r="BG178" s="159"/>
      <c r="BH178" s="157"/>
      <c r="BI178" s="224">
        <f>BI177/BI176</f>
        <v>5.0223016061136473E-2</v>
      </c>
      <c r="BJ178" s="223"/>
      <c r="BM178" s="162">
        <f t="shared" si="280"/>
        <v>14.96</v>
      </c>
      <c r="BN178" s="163">
        <f t="shared" si="281"/>
        <v>99.15</v>
      </c>
    </row>
    <row r="179" spans="1:66" ht="12" customHeight="1" x14ac:dyDescent="0.2">
      <c r="C179" s="50"/>
      <c r="D179" s="51"/>
      <c r="E179" s="50"/>
      <c r="F179" s="51"/>
      <c r="I179" s="51"/>
      <c r="J179" s="50"/>
      <c r="K179" s="51"/>
      <c r="L179" s="50"/>
      <c r="M179" s="50"/>
      <c r="N179" s="51"/>
      <c r="O179" s="50"/>
      <c r="P179" s="51"/>
      <c r="Q179" s="50"/>
      <c r="R179" s="50"/>
      <c r="S179" s="51"/>
      <c r="T179" s="50"/>
      <c r="U179" s="51"/>
      <c r="V179" s="50"/>
      <c r="W179" s="50"/>
      <c r="AF179" s="51"/>
      <c r="AG179" s="50"/>
      <c r="AH179" s="50"/>
      <c r="AI179" s="51"/>
      <c r="AJ179" s="50"/>
      <c r="AK179" s="51"/>
      <c r="AL179" s="50"/>
      <c r="AM179" s="50"/>
      <c r="AT179" s="57"/>
      <c r="AV179" s="51"/>
      <c r="AW179" s="50"/>
      <c r="AX179" s="50"/>
      <c r="AY179" s="51"/>
      <c r="AZ179" s="50"/>
      <c r="BA179" s="51"/>
      <c r="BB179" s="50"/>
      <c r="BC179" s="50"/>
      <c r="BJ179" s="54"/>
      <c r="BM179" s="91">
        <f t="shared" si="280"/>
        <v>16.010000000000002</v>
      </c>
      <c r="BN179" s="30">
        <f t="shared" si="281"/>
        <v>103.2</v>
      </c>
    </row>
    <row r="180" spans="1:66" ht="12" customHeight="1" x14ac:dyDescent="0.2">
      <c r="A180" s="1" t="s">
        <v>99</v>
      </c>
      <c r="B180" s="1" t="s">
        <v>100</v>
      </c>
      <c r="C180" s="50"/>
      <c r="D180" s="51"/>
      <c r="E180" s="50"/>
      <c r="F180" s="51"/>
      <c r="I180" s="51"/>
      <c r="J180" s="50"/>
      <c r="K180" s="51"/>
      <c r="L180" s="50"/>
      <c r="M180" s="50"/>
      <c r="N180" s="51"/>
      <c r="O180" s="50"/>
      <c r="P180" s="1" t="s">
        <v>101</v>
      </c>
      <c r="R180" s="50"/>
      <c r="S180" s="51"/>
      <c r="T180" s="50"/>
      <c r="U180" s="51"/>
      <c r="V180" s="50"/>
      <c r="W180" s="50"/>
      <c r="X180" s="54"/>
      <c r="AF180" s="1" t="s">
        <v>102</v>
      </c>
      <c r="AH180" s="50"/>
      <c r="AI180" s="51"/>
      <c r="AJ180" s="50"/>
      <c r="AK180" s="51"/>
      <c r="AL180" s="50"/>
      <c r="AM180" s="50"/>
      <c r="AV180" s="1" t="s">
        <v>103</v>
      </c>
      <c r="AX180" s="50"/>
      <c r="AY180" s="51"/>
      <c r="AZ180" s="50"/>
      <c r="BA180" s="51"/>
      <c r="BB180" s="50"/>
      <c r="BC180" s="116"/>
      <c r="BJ180" s="54"/>
      <c r="BM180" s="91">
        <f t="shared" si="280"/>
        <v>14.91</v>
      </c>
      <c r="BN180" s="30">
        <f t="shared" si="281"/>
        <v>100.1</v>
      </c>
    </row>
    <row r="181" spans="1:66" ht="12" customHeight="1" x14ac:dyDescent="0.2">
      <c r="C181" s="50"/>
      <c r="D181" s="51"/>
      <c r="E181" s="277"/>
      <c r="F181" s="277"/>
      <c r="G181" s="277"/>
      <c r="H181" s="277"/>
      <c r="I181" s="51"/>
      <c r="J181" s="50"/>
      <c r="K181" s="51"/>
      <c r="L181" s="50"/>
      <c r="M181" s="50"/>
      <c r="N181" s="51"/>
      <c r="O181" s="50"/>
      <c r="P181" s="1" t="s">
        <v>104</v>
      </c>
      <c r="R181" s="50"/>
      <c r="S181" s="51"/>
      <c r="T181" s="50"/>
      <c r="U181" s="51"/>
      <c r="V181" s="50"/>
      <c r="W181" s="50"/>
      <c r="X181" s="54"/>
      <c r="AF181" s="1" t="s">
        <v>104</v>
      </c>
      <c r="AH181" s="50"/>
      <c r="AI181" s="51"/>
      <c r="AJ181" s="50"/>
      <c r="AK181" s="51"/>
      <c r="AL181" s="50"/>
      <c r="AM181" s="50"/>
      <c r="AV181" s="1" t="s">
        <v>104</v>
      </c>
      <c r="AX181" s="50"/>
      <c r="AY181" s="51"/>
      <c r="AZ181" s="50"/>
      <c r="BA181" s="51"/>
      <c r="BB181" s="50"/>
      <c r="BC181" s="116"/>
      <c r="BM181" s="91">
        <f t="shared" si="280"/>
        <v>15.08</v>
      </c>
      <c r="BN181" s="30">
        <f t="shared" si="281"/>
        <v>105.79</v>
      </c>
    </row>
    <row r="182" spans="1:66" ht="12" customHeight="1" x14ac:dyDescent="0.2">
      <c r="C182" s="50"/>
      <c r="D182" s="51"/>
      <c r="E182" s="96"/>
      <c r="F182" s="97"/>
      <c r="G182" s="9"/>
      <c r="H182" s="98"/>
      <c r="I182" s="51"/>
      <c r="J182" s="50"/>
      <c r="K182" s="51"/>
      <c r="L182" s="50"/>
      <c r="M182" s="50"/>
      <c r="N182" s="51"/>
      <c r="O182" s="50"/>
      <c r="P182" s="1"/>
      <c r="R182" s="50"/>
      <c r="S182" s="51"/>
      <c r="T182" s="50"/>
      <c r="U182" s="51"/>
      <c r="V182" s="50"/>
      <c r="W182" s="50"/>
      <c r="X182" s="54"/>
      <c r="BC182" s="54"/>
      <c r="BM182" s="91">
        <f t="shared" si="280"/>
        <v>15.19</v>
      </c>
      <c r="BN182" s="30">
        <f t="shared" si="281"/>
        <v>100.3</v>
      </c>
    </row>
    <row r="183" spans="1:66" ht="12" customHeight="1" x14ac:dyDescent="0.2">
      <c r="C183" s="50"/>
      <c r="D183" s="51"/>
      <c r="E183" s="99"/>
      <c r="F183" s="9"/>
      <c r="G183" s="100"/>
      <c r="H183" s="101"/>
      <c r="I183" s="51"/>
      <c r="J183" s="50"/>
      <c r="K183" s="51"/>
      <c r="L183" s="50"/>
      <c r="M183" s="50"/>
      <c r="N183" s="51"/>
      <c r="O183" s="50"/>
      <c r="P183" s="1"/>
      <c r="R183" s="50"/>
      <c r="S183" s="51"/>
      <c r="T183" s="50"/>
      <c r="U183" s="51"/>
      <c r="V183" s="50"/>
      <c r="W183" s="50"/>
      <c r="X183" s="54"/>
      <c r="BC183" s="54"/>
      <c r="BM183" s="91">
        <f t="shared" si="280"/>
        <v>15.04</v>
      </c>
      <c r="BN183" s="30">
        <f t="shared" si="281"/>
        <v>99.71</v>
      </c>
    </row>
    <row r="184" spans="1:66" ht="12" customHeight="1" x14ac:dyDescent="0.2">
      <c r="C184" s="50"/>
      <c r="D184" s="51"/>
      <c r="E184" s="99"/>
      <c r="F184" s="9"/>
      <c r="G184" s="100"/>
      <c r="H184" s="102"/>
      <c r="I184" s="51"/>
      <c r="J184" s="50"/>
      <c r="K184" s="51"/>
      <c r="L184" s="50"/>
      <c r="M184" s="50"/>
      <c r="N184" s="51"/>
      <c r="O184" s="50"/>
      <c r="P184" s="1"/>
      <c r="R184" s="50"/>
      <c r="S184" s="51"/>
      <c r="T184" s="50"/>
      <c r="U184" s="51"/>
      <c r="V184" s="50"/>
      <c r="W184" s="50"/>
      <c r="X184" s="54"/>
      <c r="BM184" s="91">
        <f t="shared" si="280"/>
        <v>15.07</v>
      </c>
      <c r="BN184" s="30">
        <f t="shared" si="281"/>
        <v>103.5</v>
      </c>
    </row>
    <row r="185" spans="1:66" ht="12" customHeight="1" x14ac:dyDescent="0.2">
      <c r="A185" s="1" t="s">
        <v>105</v>
      </c>
      <c r="C185" s="50"/>
      <c r="D185" s="51"/>
      <c r="E185" s="99"/>
      <c r="F185" s="9"/>
      <c r="G185" s="100"/>
      <c r="H185" s="102"/>
      <c r="I185" s="51"/>
      <c r="J185" s="50"/>
      <c r="K185" s="51"/>
      <c r="L185" s="50"/>
      <c r="M185" s="50"/>
      <c r="N185" s="51"/>
      <c r="O185" s="50"/>
      <c r="P185" s="1" t="s">
        <v>106</v>
      </c>
      <c r="R185" s="50"/>
      <c r="S185" s="51"/>
      <c r="T185" s="50"/>
      <c r="U185" s="51"/>
      <c r="V185" s="50"/>
      <c r="W185" s="50"/>
      <c r="X185" s="54"/>
      <c r="AF185" s="1" t="s">
        <v>107</v>
      </c>
      <c r="AH185" s="50"/>
      <c r="AI185" s="51"/>
      <c r="AJ185" s="50"/>
      <c r="AK185" s="51"/>
      <c r="AL185" s="50"/>
      <c r="AM185" s="50"/>
      <c r="AV185" s="1" t="s">
        <v>108</v>
      </c>
      <c r="AX185" s="50"/>
      <c r="AY185" s="51"/>
      <c r="AZ185" s="50"/>
      <c r="BA185" s="51"/>
      <c r="BB185" s="50"/>
      <c r="BC185" s="50"/>
      <c r="BM185" s="91">
        <f t="shared" si="280"/>
        <v>15.17</v>
      </c>
      <c r="BN185" s="30">
        <f t="shared" si="281"/>
        <v>101.1</v>
      </c>
    </row>
    <row r="186" spans="1:66" ht="12" customHeight="1" x14ac:dyDescent="0.2">
      <c r="A186" s="1" t="s">
        <v>5</v>
      </c>
      <c r="B186" s="225" t="s">
        <v>169</v>
      </c>
      <c r="C186" s="50"/>
      <c r="D186" s="51"/>
      <c r="E186" s="103"/>
      <c r="F186" s="104"/>
      <c r="G186" s="104"/>
      <c r="H186" s="104"/>
      <c r="I186" s="51"/>
      <c r="J186" s="50"/>
      <c r="K186" s="51"/>
      <c r="L186" s="50"/>
      <c r="M186" s="50"/>
      <c r="N186" s="51"/>
      <c r="O186" s="50"/>
      <c r="P186" s="1" t="s">
        <v>5</v>
      </c>
      <c r="Q186" s="226" t="s">
        <v>170</v>
      </c>
      <c r="R186" s="50"/>
      <c r="S186" s="51"/>
      <c r="T186" s="50"/>
      <c r="U186" s="51"/>
      <c r="V186" s="50"/>
      <c r="W186" s="50"/>
      <c r="X186" s="54"/>
      <c r="AF186" s="1" t="s">
        <v>5</v>
      </c>
      <c r="AG186" s="226" t="s">
        <v>173</v>
      </c>
      <c r="AH186" s="50"/>
      <c r="AI186" s="51"/>
      <c r="AJ186" s="50"/>
      <c r="AK186" s="51"/>
      <c r="AL186" s="50"/>
      <c r="AM186" s="50"/>
      <c r="AV186" s="1" t="s">
        <v>5</v>
      </c>
      <c r="AW186" s="226" t="s">
        <v>174</v>
      </c>
      <c r="AX186" s="50"/>
      <c r="AY186" s="51"/>
      <c r="AZ186" s="50"/>
      <c r="BA186" s="51"/>
      <c r="BB186" s="50"/>
      <c r="BC186" s="116"/>
      <c r="BL186" s="61" t="s">
        <v>65</v>
      </c>
      <c r="BM186" s="30">
        <f>AVERAGE(BM156:BM185)</f>
        <v>15.187333333333331</v>
      </c>
      <c r="BN186" s="30">
        <f>AVERAGE(BN156:BN185)</f>
        <v>101.21133333333333</v>
      </c>
    </row>
    <row r="187" spans="1:66" ht="12" customHeight="1" x14ac:dyDescent="0.2">
      <c r="A187" s="16"/>
      <c r="B187" s="1" t="s">
        <v>14</v>
      </c>
      <c r="C187" s="1" t="s">
        <v>15</v>
      </c>
      <c r="D187" s="51"/>
      <c r="E187" s="105"/>
      <c r="F187" s="105"/>
      <c r="G187" s="105"/>
      <c r="H187" s="105"/>
      <c r="I187" s="51"/>
      <c r="J187" s="50"/>
      <c r="K187" s="51"/>
      <c r="L187" s="50"/>
      <c r="M187" s="50"/>
      <c r="N187" s="51"/>
      <c r="O187" s="50"/>
      <c r="P187" s="16"/>
      <c r="Q187" s="1" t="s">
        <v>14</v>
      </c>
      <c r="R187" s="1" t="s">
        <v>15</v>
      </c>
      <c r="S187" s="51"/>
      <c r="T187" s="50"/>
      <c r="U187" s="51"/>
      <c r="V187" s="50"/>
      <c r="W187" s="50"/>
      <c r="X187" s="54"/>
      <c r="AF187" s="16"/>
      <c r="AG187" s="1" t="s">
        <v>14</v>
      </c>
      <c r="AH187" s="1" t="s">
        <v>15</v>
      </c>
      <c r="AI187" s="51"/>
      <c r="AJ187" s="50"/>
      <c r="AK187" s="51"/>
      <c r="AL187" s="50"/>
      <c r="AM187" s="50"/>
      <c r="AV187" s="16"/>
      <c r="AW187" s="1" t="s">
        <v>14</v>
      </c>
      <c r="AX187" s="1" t="s">
        <v>15</v>
      </c>
      <c r="AY187" s="51"/>
      <c r="AZ187" s="50"/>
      <c r="BA187" s="51"/>
      <c r="BB187" s="50"/>
      <c r="BC187" s="116"/>
      <c r="BL187" s="61" t="s">
        <v>47</v>
      </c>
      <c r="BM187" s="91">
        <f>STDEV(BM156:BM185)</f>
        <v>0.46454971400444256</v>
      </c>
      <c r="BN187" s="91">
        <f>STDEV(BN156:BN185)</f>
        <v>2.5606892032033666</v>
      </c>
    </row>
    <row r="188" spans="1:66" ht="12" customHeight="1" x14ac:dyDescent="0.2">
      <c r="A188" s="1" t="s">
        <v>19</v>
      </c>
      <c r="B188" s="227">
        <v>5.04</v>
      </c>
      <c r="C188" s="17">
        <v>101.7</v>
      </c>
      <c r="D188" s="51"/>
      <c r="E188" s="106"/>
      <c r="F188" s="97"/>
      <c r="G188" s="97"/>
      <c r="H188" s="107"/>
      <c r="I188" s="51"/>
      <c r="J188" s="50"/>
      <c r="K188" s="51"/>
      <c r="L188" s="50"/>
      <c r="M188" s="50"/>
      <c r="N188" s="51"/>
      <c r="O188" s="50"/>
      <c r="P188" s="1" t="s">
        <v>19</v>
      </c>
      <c r="Q188" s="17">
        <v>5.14</v>
      </c>
      <c r="R188" s="17">
        <v>101.6</v>
      </c>
      <c r="S188" s="51"/>
      <c r="T188" s="50"/>
      <c r="U188" s="51"/>
      <c r="V188" s="50"/>
      <c r="W188" s="50"/>
      <c r="X188" s="54"/>
      <c r="AF188" s="1" t="s">
        <v>19</v>
      </c>
      <c r="AG188" s="17">
        <v>4.8899999999999997</v>
      </c>
      <c r="AH188" s="17">
        <v>98.05</v>
      </c>
      <c r="AI188" s="51"/>
      <c r="AJ188" s="50"/>
      <c r="AK188" s="51"/>
      <c r="AL188" s="50"/>
      <c r="AM188" s="50"/>
      <c r="AV188" s="1" t="s">
        <v>19</v>
      </c>
      <c r="AW188" s="17">
        <v>5.09</v>
      </c>
      <c r="AX188" s="17">
        <v>100.8</v>
      </c>
      <c r="AY188" s="51"/>
      <c r="AZ188" s="50"/>
      <c r="BA188" s="51"/>
      <c r="BB188" s="50"/>
      <c r="BC188" s="116"/>
      <c r="BL188" s="61" t="s">
        <v>26</v>
      </c>
      <c r="BM188" s="25">
        <f>BM187/BM186</f>
        <v>3.0587971160469862E-2</v>
      </c>
      <c r="BN188" s="25">
        <f>BN187/BN186</f>
        <v>2.5300419615754823E-2</v>
      </c>
    </row>
    <row r="189" spans="1:66" ht="12" customHeight="1" x14ac:dyDescent="0.2">
      <c r="A189" s="1" t="s">
        <v>20</v>
      </c>
      <c r="B189" s="17">
        <v>41348</v>
      </c>
      <c r="C189" s="17">
        <v>656974</v>
      </c>
      <c r="D189" s="51"/>
      <c r="E189" s="106"/>
      <c r="F189" s="98"/>
      <c r="G189" s="108"/>
      <c r="H189" s="98"/>
      <c r="I189" s="51"/>
      <c r="J189" s="50"/>
      <c r="K189" s="51"/>
      <c r="L189" s="50"/>
      <c r="M189" s="50"/>
      <c r="N189" s="51"/>
      <c r="O189" s="50"/>
      <c r="P189" s="1" t="s">
        <v>20</v>
      </c>
      <c r="Q189" s="17">
        <v>43694</v>
      </c>
      <c r="R189" s="17">
        <v>657921</v>
      </c>
      <c r="S189" s="51"/>
      <c r="T189" s="50"/>
      <c r="U189" s="51"/>
      <c r="V189" s="50"/>
      <c r="W189" s="50"/>
      <c r="AF189" s="1" t="s">
        <v>20</v>
      </c>
      <c r="AG189" s="17">
        <v>41100</v>
      </c>
      <c r="AH189" s="17">
        <v>637985</v>
      </c>
      <c r="AI189" s="51"/>
      <c r="AJ189" s="50"/>
      <c r="AK189" s="51"/>
      <c r="AL189" s="50"/>
      <c r="AM189" s="50"/>
      <c r="AV189" s="1" t="s">
        <v>20</v>
      </c>
      <c r="AW189" s="17">
        <v>42573</v>
      </c>
      <c r="AX189" s="17">
        <v>651791</v>
      </c>
      <c r="AY189" s="51"/>
      <c r="AZ189" s="50"/>
      <c r="BA189" s="51"/>
      <c r="BB189" s="50"/>
      <c r="BC189" s="50"/>
      <c r="BL189" s="93" t="s">
        <v>27</v>
      </c>
      <c r="BM189" s="25">
        <f>(BM186-BJ159)/BJ159</f>
        <v>3.7893809209075062E-3</v>
      </c>
      <c r="BN189" s="25">
        <f>(BN186-BJ160)/BJ160</f>
        <v>5.077788811651697E-3</v>
      </c>
    </row>
    <row r="190" spans="1:66" ht="12" customHeight="1" x14ac:dyDescent="0.2">
      <c r="A190" s="1" t="s">
        <v>109</v>
      </c>
      <c r="I190" s="51"/>
      <c r="J190" s="50"/>
      <c r="K190" s="51"/>
      <c r="L190" s="50"/>
      <c r="M190" s="50"/>
      <c r="O190" s="50"/>
      <c r="P190" s="1" t="s">
        <v>110</v>
      </c>
      <c r="S190" s="1"/>
      <c r="T190" s="1"/>
      <c r="X190" s="51"/>
      <c r="Y190" s="50"/>
      <c r="Z190" s="51"/>
      <c r="AF190" s="1" t="s">
        <v>111</v>
      </c>
      <c r="AN190" s="51"/>
      <c r="AO190" s="50"/>
      <c r="AP190" s="51"/>
      <c r="AV190" s="1" t="s">
        <v>112</v>
      </c>
      <c r="BD190" s="51"/>
      <c r="BE190" s="50"/>
      <c r="BF190" s="51"/>
    </row>
    <row r="191" spans="1:66" ht="12" customHeight="1" x14ac:dyDescent="0.2">
      <c r="A191" s="1" t="s">
        <v>113</v>
      </c>
      <c r="I191" s="51"/>
      <c r="J191" s="50"/>
      <c r="K191" s="51"/>
      <c r="L191" s="50"/>
      <c r="M191" s="50"/>
      <c r="O191" s="50"/>
      <c r="P191" s="1" t="s">
        <v>114</v>
      </c>
      <c r="S191" s="1"/>
      <c r="T191" s="1"/>
      <c r="X191" s="51"/>
      <c r="Y191" s="50"/>
      <c r="Z191" s="51"/>
      <c r="AF191" s="1" t="s">
        <v>115</v>
      </c>
      <c r="AN191" s="51"/>
      <c r="AO191" s="50"/>
      <c r="AP191" s="51"/>
      <c r="AV191" s="1" t="s">
        <v>116</v>
      </c>
      <c r="BD191" s="51"/>
      <c r="BE191" s="50"/>
      <c r="BF191" s="51"/>
    </row>
    <row r="192" spans="1:66" ht="12" customHeight="1" x14ac:dyDescent="0.2">
      <c r="A192" s="17" t="s">
        <v>117</v>
      </c>
      <c r="C192" s="276" t="s">
        <v>14</v>
      </c>
      <c r="D192" s="276"/>
      <c r="E192" s="276"/>
      <c r="F192" s="276"/>
      <c r="H192" s="276" t="s">
        <v>15</v>
      </c>
      <c r="I192" s="276"/>
      <c r="J192" s="276"/>
      <c r="K192" s="276"/>
      <c r="L192" s="50"/>
      <c r="M192" s="50"/>
      <c r="O192" s="50"/>
      <c r="P192" s="17" t="s">
        <v>117</v>
      </c>
      <c r="R192" s="276" t="s">
        <v>14</v>
      </c>
      <c r="S192" s="276"/>
      <c r="T192" s="276"/>
      <c r="U192" s="276"/>
      <c r="W192" s="276" t="s">
        <v>15</v>
      </c>
      <c r="X192" s="276"/>
      <c r="Y192" s="276"/>
      <c r="Z192" s="276"/>
      <c r="AF192" s="17" t="s">
        <v>117</v>
      </c>
      <c r="AH192" s="276" t="s">
        <v>14</v>
      </c>
      <c r="AI192" s="276"/>
      <c r="AJ192" s="276"/>
      <c r="AK192" s="276"/>
      <c r="AM192" s="276" t="s">
        <v>15</v>
      </c>
      <c r="AN192" s="276"/>
      <c r="AO192" s="276"/>
      <c r="AP192" s="276"/>
      <c r="AV192" s="17" t="s">
        <v>117</v>
      </c>
      <c r="AX192" s="276" t="s">
        <v>14</v>
      </c>
      <c r="AY192" s="276"/>
      <c r="AZ192" s="276"/>
      <c r="BA192" s="276"/>
      <c r="BC192" s="276" t="s">
        <v>15</v>
      </c>
      <c r="BD192" s="276"/>
      <c r="BE192" s="276"/>
      <c r="BF192" s="276"/>
    </row>
    <row r="193" spans="1:58" ht="12" customHeight="1" x14ac:dyDescent="0.2">
      <c r="B193" s="7"/>
      <c r="C193" s="7" t="s">
        <v>43</v>
      </c>
      <c r="D193" s="28" t="s">
        <v>44</v>
      </c>
      <c r="E193" s="18" t="s">
        <v>8</v>
      </c>
      <c r="F193" s="29" t="s">
        <v>45</v>
      </c>
      <c r="H193" s="7" t="s">
        <v>43</v>
      </c>
      <c r="I193" s="28" t="s">
        <v>44</v>
      </c>
      <c r="J193" s="18" t="s">
        <v>8</v>
      </c>
      <c r="K193" s="29" t="s">
        <v>45</v>
      </c>
      <c r="L193" s="50"/>
      <c r="M193" s="50"/>
      <c r="O193" s="50"/>
      <c r="P193" s="1"/>
      <c r="Q193" s="7"/>
      <c r="R193" s="7" t="s">
        <v>43</v>
      </c>
      <c r="S193" s="28" t="s">
        <v>44</v>
      </c>
      <c r="T193" s="18" t="s">
        <v>8</v>
      </c>
      <c r="U193" s="29" t="s">
        <v>45</v>
      </c>
      <c r="W193" s="7" t="s">
        <v>43</v>
      </c>
      <c r="X193" s="28" t="s">
        <v>44</v>
      </c>
      <c r="Y193" s="18" t="s">
        <v>8</v>
      </c>
      <c r="Z193" s="29" t="s">
        <v>45</v>
      </c>
      <c r="AG193" s="7"/>
      <c r="AH193" s="7" t="s">
        <v>43</v>
      </c>
      <c r="AI193" s="28" t="s">
        <v>44</v>
      </c>
      <c r="AJ193" s="18" t="s">
        <v>8</v>
      </c>
      <c r="AK193" s="29" t="s">
        <v>45</v>
      </c>
      <c r="AM193" s="7" t="s">
        <v>43</v>
      </c>
      <c r="AN193" s="28" t="s">
        <v>44</v>
      </c>
      <c r="AO193" s="18" t="s">
        <v>8</v>
      </c>
      <c r="AP193" s="29" t="s">
        <v>45</v>
      </c>
      <c r="AW193" s="7"/>
      <c r="AX193" s="7" t="s">
        <v>43</v>
      </c>
      <c r="AY193" s="28" t="s">
        <v>44</v>
      </c>
      <c r="AZ193" s="18" t="s">
        <v>8</v>
      </c>
      <c r="BA193" s="29" t="s">
        <v>45</v>
      </c>
      <c r="BC193" s="7" t="s">
        <v>43</v>
      </c>
      <c r="BD193" s="28" t="s">
        <v>44</v>
      </c>
      <c r="BE193" s="18" t="s">
        <v>8</v>
      </c>
      <c r="BF193" s="29" t="s">
        <v>45</v>
      </c>
    </row>
    <row r="194" spans="1:58" ht="12" customHeight="1" x14ac:dyDescent="0.2">
      <c r="C194" s="237">
        <v>5.0780000000000003</v>
      </c>
      <c r="D194" s="76">
        <f>ROUND((10^((($E$7-$E$6)/(((LOG10(C194*1000)*1000/$E$8)^(-$E$9)+1)^$E$10)+$E$6)/1000)),0)</f>
        <v>41632</v>
      </c>
      <c r="E194" s="49">
        <f>(D194-$C$27)/$C$26</f>
        <v>39927.138522414585</v>
      </c>
      <c r="F194" s="33">
        <f>ROUND(E194,0)</f>
        <v>39927</v>
      </c>
      <c r="H194" s="110">
        <v>97.83</v>
      </c>
      <c r="I194" s="76">
        <f>ROUND((10^((($E$7-$E$6)/(((LOG10(H194*1000)*1000/$E$8)^(-$E$9)+1)^$E$10)+$E$6)/1000)),0)</f>
        <v>633723</v>
      </c>
      <c r="J194" s="49">
        <f>(I194-$C$27)/$C$26</f>
        <v>613543.48667372717</v>
      </c>
      <c r="K194" s="33">
        <f>ROUND(J194,0)</f>
        <v>613543</v>
      </c>
      <c r="L194" s="50"/>
      <c r="M194" s="50"/>
      <c r="O194" s="50"/>
      <c r="P194" s="1"/>
      <c r="R194" s="110">
        <v>5.09</v>
      </c>
      <c r="S194" s="18">
        <f>ROUND((10^((($T$7-$T$6)/(((LOG10(R194*1000)*1000/$T$8)^(-$T$9)+1)^$T$10)+$T$6)/1000)),0)</f>
        <v>43311</v>
      </c>
      <c r="T194" s="49">
        <f>(S194-$R$27)/$R$26</f>
        <v>41254.440063689814</v>
      </c>
      <c r="U194" s="33">
        <f>ROUND(T194,0)</f>
        <v>41254</v>
      </c>
      <c r="W194" s="110">
        <v>99.76</v>
      </c>
      <c r="X194" s="18">
        <f>ROUND((10^((($T$7-$T$6)/(((LOG10(W194*1000)*1000/$T$8)^(-$T$9)+1)^$T$10)+$T$6)/1000)),0)</f>
        <v>647016</v>
      </c>
      <c r="Y194" s="49">
        <f>(X194-$R$27)/$R$26</f>
        <v>628503.25559931435</v>
      </c>
      <c r="Z194" s="33">
        <f>ROUND(Y194,0)</f>
        <v>628503</v>
      </c>
      <c r="AB194" s="112"/>
      <c r="AH194" s="110">
        <v>4.68</v>
      </c>
      <c r="AI194" s="18">
        <f>ROUND((10^((($AJ$7-$AJ$6)/(((LOG10(AH194*1000)*1000/$AJ$8)^(-$AJ$9)+1)^$AJ$10)+$AJ$6)/1000)),0)</f>
        <v>39499</v>
      </c>
      <c r="AJ194" s="49">
        <f>(AI194-$AH$27)/$AH$26</f>
        <v>37810.385426003333</v>
      </c>
      <c r="AK194" s="33">
        <f>ROUND(AJ194,0)</f>
        <v>37810</v>
      </c>
      <c r="AM194" s="110">
        <v>97.15</v>
      </c>
      <c r="AN194" s="18">
        <f>ROUND((10^((($AJ$7-$AJ$6)/(((LOG10(AM194*1000)*1000/$AJ$8)^(-$AJ$9)+1)^$AJ$10)+$AJ$6)/1000)),0)</f>
        <v>632596</v>
      </c>
      <c r="AO194" s="49">
        <f>(AN194-$AH$27)/$AH$26</f>
        <v>612859.32171188761</v>
      </c>
      <c r="AP194" s="33">
        <f>ROUND(AO194,0)</f>
        <v>612859</v>
      </c>
      <c r="AX194" s="110">
        <v>5.13</v>
      </c>
      <c r="AY194" s="18">
        <f>ROUND((10^((($AZ$7-$AZ$6)/(((LOG10(AX194*1000)*1000/$AZ$8)^(-$AZ$9)+1)^$AZ$10)+$AZ$6)/1000)),0)</f>
        <v>42875</v>
      </c>
      <c r="AZ194" s="52">
        <f>(AY194-$AX$27)/$AX$26</f>
        <v>44170.865383710479</v>
      </c>
      <c r="BA194" s="33">
        <f>ROUND(AZ194,0)</f>
        <v>44171</v>
      </c>
      <c r="BC194" s="110">
        <v>99.95</v>
      </c>
      <c r="BD194" s="18">
        <f>ROUND((10^((($AZ$7-$AZ$6)/(((LOG10(BC194*1000)*1000/$AZ$8)^(-$AZ$9)+1)^$AZ$10)+$AZ$6)/1000)),0)</f>
        <v>646731</v>
      </c>
      <c r="BE194" s="52">
        <f>(BD194-$AX$27)/$AX$26</f>
        <v>663753.88242304057</v>
      </c>
      <c r="BF194" s="33">
        <f>ROUND(BE194,0)</f>
        <v>663754</v>
      </c>
    </row>
    <row r="195" spans="1:58" ht="12" customHeight="1" x14ac:dyDescent="0.2">
      <c r="C195" s="237">
        <v>4.8600000000000003</v>
      </c>
      <c r="D195" s="76">
        <f t="shared" ref="D195:D198" si="282">ROUND((10^((($E$7-$E$6)/(((LOG10(C195*1000)*1000/$E$8)^(-$E$9)+1)^$E$10)+$E$6)/1000)),0)</f>
        <v>40001</v>
      </c>
      <c r="E195" s="49">
        <f t="shared" ref="E195:E198" si="283">(D195-$C$27)/$C$26</f>
        <v>38347.029613759005</v>
      </c>
      <c r="F195" s="33">
        <f t="shared" ref="F195:F198" si="284">ROUND(E195,0)</f>
        <v>38347</v>
      </c>
      <c r="H195" s="110">
        <v>98.35</v>
      </c>
      <c r="I195" s="76">
        <f t="shared" ref="I195:I198" si="285">ROUND((10^((($E$7-$E$6)/(((LOG10(H195*1000)*1000/$E$8)^(-$E$9)+1)^$E$10)+$E$6)/1000)),0)</f>
        <v>636850</v>
      </c>
      <c r="J195" s="49">
        <f t="shared" ref="J195:J198" si="286">(I195-$C$27)/$C$26</f>
        <v>616572.91681313002</v>
      </c>
      <c r="K195" s="33">
        <f t="shared" ref="K195:K198" si="287">ROUND(J195,0)</f>
        <v>616573</v>
      </c>
      <c r="L195" s="50"/>
      <c r="M195" s="50"/>
      <c r="O195" s="50"/>
      <c r="P195" s="1"/>
      <c r="R195" s="110">
        <v>4.83</v>
      </c>
      <c r="S195" s="18">
        <f t="shared" ref="S195:S198" si="288">ROUND((10^((($T$7-$T$6)/(((LOG10(R195*1000)*1000/$T$8)^(-$T$9)+1)^$T$10)+$T$6)/1000)),0)</f>
        <v>41312</v>
      </c>
      <c r="T195" s="49">
        <f t="shared" ref="T195:T198" si="289">(S195-$R$27)/$R$26</f>
        <v>39309.930108901106</v>
      </c>
      <c r="U195" s="33">
        <f t="shared" ref="U195:U197" si="290">ROUND(T195,0)</f>
        <v>39310</v>
      </c>
      <c r="W195" s="228">
        <v>104.4</v>
      </c>
      <c r="X195" s="18">
        <f t="shared" ref="X195:X198" si="291">ROUND((10^((($T$7-$T$6)/(((LOG10(W195*1000)*1000/$T$8)^(-$T$9)+1)^$T$10)+$T$6)/1000)),0)</f>
        <v>674485</v>
      </c>
      <c r="Y195" s="49">
        <f t="shared" ref="Y195:Y198" si="292">(X195-$R$27)/$R$26</f>
        <v>655223.48768940486</v>
      </c>
      <c r="Z195" s="33">
        <f t="shared" ref="Z195:Z197" si="293">ROUND(Y195,0)</f>
        <v>655223</v>
      </c>
      <c r="AB195" s="112"/>
      <c r="AH195" s="110">
        <v>4.83</v>
      </c>
      <c r="AI195" s="18">
        <f t="shared" ref="AI195:AI198" si="294">ROUND((10^((($AJ$7-$AJ$6)/(((LOG10(AH195*1000)*1000/$AJ$8)^(-$AJ$9)+1)^$AJ$10)+$AJ$6)/1000)),0)</f>
        <v>40643</v>
      </c>
      <c r="AJ195" s="49">
        <f t="shared" ref="AJ195:AJ198" si="295">(AI195-$AH$27)/$AH$26</f>
        <v>38919.5732706747</v>
      </c>
      <c r="AK195" s="33">
        <f t="shared" ref="AK195:AK197" si="296">ROUND(AJ195,0)</f>
        <v>38920</v>
      </c>
      <c r="AM195" s="110">
        <v>96.56</v>
      </c>
      <c r="AN195" s="18">
        <f t="shared" ref="AN195:AN198" si="297">ROUND((10^((($AJ$7-$AJ$6)/(((LOG10(AM195*1000)*1000/$AJ$8)^(-$AJ$9)+1)^$AJ$10)+$AJ$6)/1000)),0)</f>
        <v>629061</v>
      </c>
      <c r="AO195" s="49">
        <f t="shared" ref="AO195:AO198" si="298">(AN195-$AH$27)/$AH$26</f>
        <v>609431.89248906134</v>
      </c>
      <c r="AP195" s="33">
        <f t="shared" ref="AP195:AP197" si="299">ROUND(AO195,0)</f>
        <v>609432</v>
      </c>
      <c r="AX195" s="110">
        <v>5.26</v>
      </c>
      <c r="AY195" s="18">
        <f t="shared" ref="AY195:AY198" si="300">ROUND((10^((($AZ$7-$AZ$6)/(((LOG10(AX195*1000)*1000/$AZ$8)^(-$AZ$9)+1)^$AZ$10)+$AZ$6)/1000)),0)</f>
        <v>43856</v>
      </c>
      <c r="AZ195" s="52">
        <f t="shared" ref="AZ195:AZ198" si="301">(AY195-$AX$27)/$AX$26</f>
        <v>45177.41485861109</v>
      </c>
      <c r="BA195" s="33">
        <f t="shared" ref="BA195:BA197" si="302">ROUND(AZ195,0)</f>
        <v>45177</v>
      </c>
      <c r="BC195" s="242">
        <v>102.4</v>
      </c>
      <c r="BD195" s="18">
        <f t="shared" ref="BD195:BD198" si="303">ROUND((10^((($AZ$7-$AZ$6)/(((LOG10(BC195*1000)*1000/$AZ$8)^(-$AZ$9)+1)^$AZ$10)+$AZ$6)/1000)),0)</f>
        <v>661308</v>
      </c>
      <c r="BE195" s="52">
        <f t="shared" ref="BE195:BE198" si="304">(BD195-$AX$27)/$AX$26</f>
        <v>678710.53043081448</v>
      </c>
      <c r="BF195" s="33">
        <f t="shared" ref="BF195:BF197" si="305">ROUND(BE195,0)</f>
        <v>678711</v>
      </c>
    </row>
    <row r="196" spans="1:58" ht="12" customHeight="1" x14ac:dyDescent="0.2">
      <c r="C196" s="237">
        <v>5.17</v>
      </c>
      <c r="D196" s="76">
        <f t="shared" si="282"/>
        <v>42319</v>
      </c>
      <c r="E196" s="49">
        <f t="shared" si="283"/>
        <v>40592.70248332592</v>
      </c>
      <c r="F196" s="33">
        <f t="shared" si="284"/>
        <v>40593</v>
      </c>
      <c r="H196" s="228">
        <v>102.6</v>
      </c>
      <c r="I196" s="76">
        <f t="shared" si="285"/>
        <v>662372</v>
      </c>
      <c r="J196" s="49">
        <f t="shared" si="286"/>
        <v>641298.56952110527</v>
      </c>
      <c r="K196" s="33">
        <f t="shared" si="287"/>
        <v>641299</v>
      </c>
      <c r="L196" s="50"/>
      <c r="M196" s="50"/>
      <c r="O196" s="50"/>
      <c r="P196" s="1"/>
      <c r="R196" s="110">
        <v>4.96</v>
      </c>
      <c r="S196" s="18">
        <f t="shared" si="288"/>
        <v>42313</v>
      </c>
      <c r="T196" s="49">
        <f t="shared" si="289"/>
        <v>40283.644198317561</v>
      </c>
      <c r="U196" s="33">
        <f t="shared" si="290"/>
        <v>40284</v>
      </c>
      <c r="W196" s="228">
        <v>102.2</v>
      </c>
      <c r="X196" s="18">
        <f t="shared" si="291"/>
        <v>661474</v>
      </c>
      <c r="Y196" s="49">
        <f t="shared" si="292"/>
        <v>642567.15000968706</v>
      </c>
      <c r="Z196" s="33">
        <f t="shared" si="293"/>
        <v>642567</v>
      </c>
      <c r="AB196" s="112"/>
      <c r="AH196" s="110">
        <v>4.92</v>
      </c>
      <c r="AI196" s="18">
        <f t="shared" si="294"/>
        <v>41328</v>
      </c>
      <c r="AJ196" s="49">
        <f t="shared" si="295"/>
        <v>39583.728579765506</v>
      </c>
      <c r="AK196" s="33">
        <f t="shared" si="296"/>
        <v>39584</v>
      </c>
      <c r="AM196" s="228">
        <v>102.3</v>
      </c>
      <c r="AN196" s="18">
        <f t="shared" si="297"/>
        <v>663382</v>
      </c>
      <c r="AO196" s="49">
        <f t="shared" si="298"/>
        <v>642708.49739899661</v>
      </c>
      <c r="AP196" s="33">
        <f t="shared" si="299"/>
        <v>642708</v>
      </c>
      <c r="AX196" s="110">
        <v>5.17</v>
      </c>
      <c r="AY196" s="18">
        <f t="shared" si="300"/>
        <v>43177</v>
      </c>
      <c r="AZ196" s="52">
        <f t="shared" si="301"/>
        <v>44480.730767420966</v>
      </c>
      <c r="BA196" s="33">
        <f t="shared" si="302"/>
        <v>44481</v>
      </c>
      <c r="BC196" s="237">
        <v>98.75</v>
      </c>
      <c r="BD196" s="18">
        <f t="shared" si="303"/>
        <v>639580</v>
      </c>
      <c r="BE196" s="52">
        <f t="shared" si="304"/>
        <v>656416.63951273041</v>
      </c>
      <c r="BF196" s="33">
        <f t="shared" si="305"/>
        <v>656417</v>
      </c>
    </row>
    <row r="197" spans="1:58" ht="12" customHeight="1" x14ac:dyDescent="0.2">
      <c r="C197" s="237">
        <v>4.9850000000000003</v>
      </c>
      <c r="D197" s="76">
        <f t="shared" si="282"/>
        <v>40937</v>
      </c>
      <c r="E197" s="49">
        <f t="shared" si="283"/>
        <v>39253.824180590163</v>
      </c>
      <c r="F197" s="33">
        <f t="shared" si="284"/>
        <v>39254</v>
      </c>
      <c r="H197" s="110">
        <v>99.53</v>
      </c>
      <c r="I197" s="76">
        <f t="shared" si="285"/>
        <v>643944</v>
      </c>
      <c r="J197" s="49">
        <f t="shared" si="286"/>
        <v>623445.56708780979</v>
      </c>
      <c r="K197" s="33">
        <f t="shared" si="287"/>
        <v>623446</v>
      </c>
      <c r="L197" s="50"/>
      <c r="M197" s="50"/>
      <c r="O197" s="50"/>
      <c r="P197" s="1"/>
      <c r="R197" s="110">
        <v>5.24</v>
      </c>
      <c r="S197" s="18">
        <f t="shared" si="288"/>
        <v>44460</v>
      </c>
      <c r="T197" s="49">
        <f t="shared" si="289"/>
        <v>42372.119872620387</v>
      </c>
      <c r="U197" s="33">
        <f t="shared" si="290"/>
        <v>42372</v>
      </c>
      <c r="W197" s="228">
        <v>103.8</v>
      </c>
      <c r="X197" s="18">
        <f t="shared" si="291"/>
        <v>670939</v>
      </c>
      <c r="Y197" s="49">
        <f t="shared" si="292"/>
        <v>651774.1468691543</v>
      </c>
      <c r="Z197" s="33">
        <f t="shared" si="293"/>
        <v>651774</v>
      </c>
      <c r="AB197" s="112"/>
      <c r="AH197" s="110">
        <v>4.87</v>
      </c>
      <c r="AI197" s="18">
        <f t="shared" si="294"/>
        <v>40948</v>
      </c>
      <c r="AJ197" s="49">
        <f t="shared" si="295"/>
        <v>39215.292057934108</v>
      </c>
      <c r="AK197" s="33">
        <f t="shared" si="296"/>
        <v>39215</v>
      </c>
      <c r="AM197" s="110">
        <v>99.05</v>
      </c>
      <c r="AN197" s="18">
        <f t="shared" si="297"/>
        <v>643968</v>
      </c>
      <c r="AO197" s="49">
        <f t="shared" si="298"/>
        <v>623885.26941258938</v>
      </c>
      <c r="AP197" s="33">
        <f t="shared" si="299"/>
        <v>623885</v>
      </c>
      <c r="AX197" s="110">
        <v>5.04</v>
      </c>
      <c r="AY197" s="18">
        <f t="shared" si="300"/>
        <v>42195</v>
      </c>
      <c r="AZ197" s="52">
        <f t="shared" si="301"/>
        <v>43473.155248203431</v>
      </c>
      <c r="BA197" s="33">
        <f t="shared" si="302"/>
        <v>43473</v>
      </c>
      <c r="BC197" s="242">
        <v>105.3</v>
      </c>
      <c r="BD197" s="18">
        <f t="shared" si="303"/>
        <v>678529</v>
      </c>
      <c r="BE197" s="52">
        <f t="shared" si="304"/>
        <v>696380.0396125305</v>
      </c>
      <c r="BF197" s="33">
        <f t="shared" si="305"/>
        <v>696380</v>
      </c>
    </row>
    <row r="198" spans="1:58" ht="12" customHeight="1" x14ac:dyDescent="0.2">
      <c r="C198" s="237">
        <v>5.0140000000000002</v>
      </c>
      <c r="D198" s="76">
        <f t="shared" si="282"/>
        <v>41154</v>
      </c>
      <c r="E198" s="49">
        <f t="shared" si="283"/>
        <v>39464.053262857647</v>
      </c>
      <c r="F198" s="33">
        <f t="shared" si="284"/>
        <v>39464</v>
      </c>
      <c r="H198" s="228">
        <v>101.6</v>
      </c>
      <c r="I198" s="76">
        <f t="shared" si="285"/>
        <v>656374</v>
      </c>
      <c r="J198" s="49">
        <f t="shared" si="286"/>
        <v>635487.72143151844</v>
      </c>
      <c r="K198" s="33">
        <f t="shared" si="287"/>
        <v>635488</v>
      </c>
      <c r="L198" s="50"/>
      <c r="M198" s="50"/>
      <c r="O198" s="50"/>
      <c r="P198" s="1"/>
      <c r="R198" s="110">
        <v>5.19</v>
      </c>
      <c r="S198" s="18">
        <f t="shared" si="288"/>
        <v>44077</v>
      </c>
      <c r="T198" s="49">
        <f t="shared" si="289"/>
        <v>41999.559936310194</v>
      </c>
      <c r="U198" s="33">
        <f t="shared" ref="U198" si="306">ROUND(T198,0)</f>
        <v>42000</v>
      </c>
      <c r="W198" s="228">
        <v>102.7</v>
      </c>
      <c r="X198" s="18">
        <f t="shared" si="291"/>
        <v>664433</v>
      </c>
      <c r="Y198" s="49">
        <f t="shared" si="292"/>
        <v>645445.49165862135</v>
      </c>
      <c r="Z198" s="33">
        <f t="shared" ref="Z198" si="307">ROUND(Y198,0)</f>
        <v>645445</v>
      </c>
      <c r="AB198" s="112"/>
      <c r="AH198" s="110">
        <v>4.95</v>
      </c>
      <c r="AI198" s="18">
        <f t="shared" si="294"/>
        <v>41556</v>
      </c>
      <c r="AJ198" s="49">
        <f t="shared" si="295"/>
        <v>39804.79049286434</v>
      </c>
      <c r="AK198" s="33">
        <f t="shared" ref="AK198" si="308">ROUND(AJ198,0)</f>
        <v>39805</v>
      </c>
      <c r="AM198" s="228">
        <v>101.7</v>
      </c>
      <c r="AN198" s="18">
        <f t="shared" si="297"/>
        <v>659802</v>
      </c>
      <c r="AO198" s="49">
        <f t="shared" si="298"/>
        <v>639237.43753542705</v>
      </c>
      <c r="AP198" s="33">
        <f t="shared" ref="AP198" si="309">ROUND(AO198,0)</f>
        <v>639237</v>
      </c>
      <c r="AX198" s="110">
        <v>5.31</v>
      </c>
      <c r="AY198" s="18">
        <f t="shared" si="300"/>
        <v>44232</v>
      </c>
      <c r="AZ198" s="52">
        <f t="shared" si="301"/>
        <v>45563.207521773817</v>
      </c>
      <c r="BA198" s="33">
        <f t="shared" ref="BA198" si="310">ROUND(AZ198,0)</f>
        <v>45563</v>
      </c>
      <c r="BC198" s="242">
        <f>103.6</f>
        <v>103.6</v>
      </c>
      <c r="BD198" s="18">
        <f t="shared" si="303"/>
        <v>668438</v>
      </c>
      <c r="BE198" s="52">
        <f t="shared" si="304"/>
        <v>686026.22641046927</v>
      </c>
      <c r="BF198" s="33">
        <f t="shared" ref="BF198" si="311">ROUND(BE198,0)</f>
        <v>686026</v>
      </c>
    </row>
    <row r="199" spans="1:58" ht="12" customHeight="1" x14ac:dyDescent="0.2">
      <c r="B199" s="1" t="s">
        <v>46</v>
      </c>
      <c r="C199" s="71">
        <f>AVERAGE(C194:C198)</f>
        <v>5.0213999999999999</v>
      </c>
      <c r="F199" s="4">
        <f>AVERAGE(F194:F198)</f>
        <v>39517</v>
      </c>
      <c r="H199" s="4">
        <f>AVERAGE(H194:H198)</f>
        <v>99.981999999999999</v>
      </c>
      <c r="K199" s="3">
        <f>AVERAGE(K194:K198)</f>
        <v>626069.80000000005</v>
      </c>
      <c r="L199" s="50"/>
      <c r="M199" s="50"/>
      <c r="O199" s="50"/>
      <c r="P199" s="1"/>
      <c r="Q199" s="1" t="s">
        <v>46</v>
      </c>
      <c r="R199" s="71">
        <f>AVERAGE(R194:R198)</f>
        <v>5.0619999999999994</v>
      </c>
      <c r="S199" s="1"/>
      <c r="T199" s="1"/>
      <c r="U199" s="4">
        <f>AVERAGE(U194:U198)</f>
        <v>41044</v>
      </c>
      <c r="W199" s="4">
        <f>AVERAGE(W194:W198)</f>
        <v>102.572</v>
      </c>
      <c r="Z199" s="4">
        <f>AVERAGE(Z194:Z198)</f>
        <v>644702.4</v>
      </c>
      <c r="AB199" s="112"/>
      <c r="AG199" s="1" t="s">
        <v>46</v>
      </c>
      <c r="AH199" s="4">
        <f>AVERAGE(AH194:AH198)</f>
        <v>4.8499999999999996</v>
      </c>
      <c r="AK199" s="4">
        <f>AVERAGE(AK194:AK198)</f>
        <v>39066.800000000003</v>
      </c>
      <c r="AM199" s="3">
        <f>AVERAGE(AM194:AM198)</f>
        <v>99.352000000000004</v>
      </c>
      <c r="AP199" s="4">
        <f>AVERAGE(AP194:AP198)</f>
        <v>625624.19999999995</v>
      </c>
      <c r="AW199" s="1" t="s">
        <v>46</v>
      </c>
      <c r="AX199" s="71">
        <f>AVERAGE(AX194:AX198)</f>
        <v>5.1820000000000004</v>
      </c>
      <c r="AZ199" s="123"/>
      <c r="BA199" s="4">
        <f>AVERAGE(BA194:BA198)</f>
        <v>44573</v>
      </c>
      <c r="BC199" s="4">
        <f>AVERAGE(BC194:BC198)</f>
        <v>102</v>
      </c>
      <c r="BE199" s="123"/>
      <c r="BF199" s="4">
        <f>AVERAGE(BF194:BF198)</f>
        <v>676257.6</v>
      </c>
    </row>
    <row r="200" spans="1:58" ht="12" customHeight="1" x14ac:dyDescent="0.25">
      <c r="B200" s="1" t="s">
        <v>118</v>
      </c>
      <c r="C200" s="64">
        <f>STDEV(C194:C198)</f>
        <v>0.11479895469907367</v>
      </c>
      <c r="F200" s="119">
        <f>STDEV(F194:F198)</f>
        <v>831.67812283358762</v>
      </c>
      <c r="H200" s="119">
        <f>STDEV(H194:H198)</f>
        <v>2.059774259476022</v>
      </c>
      <c r="K200" s="119">
        <f>STDEV(K194:K198)</f>
        <v>11985.671433006997</v>
      </c>
      <c r="L200" s="50"/>
      <c r="M200" s="50"/>
      <c r="O200" s="50"/>
      <c r="P200" s="1"/>
      <c r="Q200" s="1" t="s">
        <v>118</v>
      </c>
      <c r="R200" s="64">
        <f>STDEV(R194:R198)</f>
        <v>0.16813684902483464</v>
      </c>
      <c r="S200" s="1"/>
      <c r="T200" s="1"/>
      <c r="U200" s="119">
        <f>STDEV(U194:U198)</f>
        <v>1255.5851225623853</v>
      </c>
      <c r="W200" s="119">
        <f>STDEV(W194:W198)</f>
        <v>1.7966413108909625</v>
      </c>
      <c r="Z200" s="119">
        <f>STDEV(Z194:Z198)</f>
        <v>10346.768809633277</v>
      </c>
      <c r="AB200" s="112"/>
      <c r="AG200" s="1" t="s">
        <v>118</v>
      </c>
      <c r="AH200" s="64">
        <f>STDEV(AH194:AH198)</f>
        <v>0.10559356040971452</v>
      </c>
      <c r="AK200" s="119">
        <f>STDEV(AK194:AK198)</f>
        <v>780.30359476296144</v>
      </c>
      <c r="AM200" s="119">
        <f>STDEV(AM194:AM198)</f>
        <v>2.5951435413094188</v>
      </c>
      <c r="AP200" s="119">
        <f>STDEV(AP194:AP198)</f>
        <v>15044.326462158417</v>
      </c>
      <c r="AW200" s="1" t="s">
        <v>118</v>
      </c>
      <c r="AX200" s="119">
        <f>STDEV(AX194:AX198)</f>
        <v>0.10663020210053044</v>
      </c>
      <c r="AZ200" s="123"/>
      <c r="BA200" s="119">
        <f>STDEV(BA194:BA198)</f>
        <v>825.37627782727077</v>
      </c>
      <c r="BC200" s="119">
        <f>STDEV(BC194:BC198)</f>
        <v>2.6634094690828127</v>
      </c>
      <c r="BE200" s="123"/>
      <c r="BF200" s="119">
        <f>STDEV(BF194:BF198)</f>
        <v>16250.701624853002</v>
      </c>
    </row>
    <row r="201" spans="1:58" ht="12" customHeight="1" x14ac:dyDescent="0.2">
      <c r="B201" s="1" t="s">
        <v>26</v>
      </c>
      <c r="C201" s="25">
        <f>C200/C199</f>
        <v>2.2861941828787525E-2</v>
      </c>
      <c r="F201" s="25">
        <f>F200/F199</f>
        <v>2.1046084541680481E-2</v>
      </c>
      <c r="H201" s="25">
        <f>H200/H199</f>
        <v>2.0601450855914284E-2</v>
      </c>
      <c r="K201" s="25">
        <f>K200/K199</f>
        <v>1.9144305368198555E-2</v>
      </c>
      <c r="L201" s="50"/>
      <c r="M201" s="50"/>
      <c r="O201" s="50"/>
      <c r="P201" s="1"/>
      <c r="Q201" s="1" t="s">
        <v>26</v>
      </c>
      <c r="R201" s="25">
        <f>R200/R199</f>
        <v>3.3215497634301594E-2</v>
      </c>
      <c r="S201" s="1"/>
      <c r="T201" s="1"/>
      <c r="U201" s="25">
        <f>U200/U199</f>
        <v>3.0591197801441997E-2</v>
      </c>
      <c r="W201" s="25">
        <f>W200/W199</f>
        <v>1.7515904056574529E-2</v>
      </c>
      <c r="Z201" s="25">
        <f>Z200/Z199</f>
        <v>1.6048906921446664E-2</v>
      </c>
      <c r="AB201" s="112"/>
      <c r="AG201" s="1" t="s">
        <v>26</v>
      </c>
      <c r="AH201" s="25">
        <f>AH200/AH199</f>
        <v>2.1771868125714335E-2</v>
      </c>
      <c r="AK201" s="25">
        <f>AK200/AK199</f>
        <v>1.9973573334979098E-2</v>
      </c>
      <c r="AM201" s="25">
        <f>AM200/AM199</f>
        <v>2.6120697533108733E-2</v>
      </c>
      <c r="AP201" s="25">
        <f>AP200/AP199</f>
        <v>2.404690621328014E-2</v>
      </c>
      <c r="AW201" s="1" t="s">
        <v>26</v>
      </c>
      <c r="AX201" s="25">
        <f>AX200/AX199</f>
        <v>2.0577036298828722E-2</v>
      </c>
      <c r="AZ201" s="123"/>
      <c r="BA201" s="25">
        <f>BA200/BA199</f>
        <v>1.8517404658139922E-2</v>
      </c>
      <c r="BC201" s="25">
        <f>BC200/BC199</f>
        <v>2.6111857540027577E-2</v>
      </c>
      <c r="BE201" s="123"/>
      <c r="BF201" s="25">
        <f>BF200/BF199</f>
        <v>2.4030342320519579E-2</v>
      </c>
    </row>
    <row r="202" spans="1:58" ht="12" customHeight="1" x14ac:dyDescent="0.2">
      <c r="A202" s="1" t="s">
        <v>119</v>
      </c>
      <c r="L202" s="50"/>
      <c r="M202" s="50"/>
      <c r="O202" s="50"/>
      <c r="P202" s="1" t="s">
        <v>120</v>
      </c>
      <c r="S202" s="1"/>
      <c r="T202" s="1"/>
      <c r="AB202" s="112"/>
      <c r="AF202" s="1" t="s">
        <v>121</v>
      </c>
      <c r="AV202" s="1" t="s">
        <v>122</v>
      </c>
      <c r="AZ202" s="123"/>
      <c r="BE202" s="123"/>
    </row>
    <row r="203" spans="1:58" ht="12" customHeight="1" x14ac:dyDescent="0.2">
      <c r="C203" s="120"/>
      <c r="H203" s="120"/>
      <c r="L203" s="50"/>
      <c r="M203" s="50"/>
      <c r="O203" s="50"/>
      <c r="P203" s="1"/>
      <c r="R203" s="120"/>
      <c r="S203" s="1"/>
      <c r="T203" s="1"/>
      <c r="W203" s="120"/>
      <c r="AB203" s="112"/>
      <c r="AH203" s="120"/>
      <c r="AM203" s="120"/>
      <c r="AX203" s="120"/>
      <c r="AZ203" s="123"/>
      <c r="BC203" s="120"/>
      <c r="BE203" s="123"/>
    </row>
    <row r="204" spans="1:58" ht="12" customHeight="1" x14ac:dyDescent="0.2">
      <c r="C204" s="7" t="s">
        <v>43</v>
      </c>
      <c r="D204" s="28" t="s">
        <v>44</v>
      </c>
      <c r="E204" s="18" t="s">
        <v>8</v>
      </c>
      <c r="F204" s="29" t="s">
        <v>45</v>
      </c>
      <c r="H204" s="7" t="s">
        <v>43</v>
      </c>
      <c r="I204" s="28" t="s">
        <v>44</v>
      </c>
      <c r="J204" s="18" t="s">
        <v>8</v>
      </c>
      <c r="K204" s="29" t="s">
        <v>45</v>
      </c>
      <c r="L204" s="50"/>
      <c r="M204" s="50"/>
      <c r="O204" s="50"/>
      <c r="P204" s="1"/>
      <c r="R204" s="7" t="s">
        <v>43</v>
      </c>
      <c r="S204" s="28" t="s">
        <v>44</v>
      </c>
      <c r="T204" s="18" t="s">
        <v>8</v>
      </c>
      <c r="U204" s="29" t="s">
        <v>45</v>
      </c>
      <c r="W204" s="7" t="s">
        <v>43</v>
      </c>
      <c r="X204" s="28" t="s">
        <v>44</v>
      </c>
      <c r="Y204" s="18" t="s">
        <v>8</v>
      </c>
      <c r="Z204" s="29" t="s">
        <v>45</v>
      </c>
      <c r="AB204" s="112"/>
      <c r="AH204" s="7" t="s">
        <v>43</v>
      </c>
      <c r="AI204" s="28" t="s">
        <v>44</v>
      </c>
      <c r="AJ204" s="18" t="s">
        <v>8</v>
      </c>
      <c r="AK204" s="29" t="s">
        <v>45</v>
      </c>
      <c r="AM204" s="7" t="s">
        <v>43</v>
      </c>
      <c r="AN204" s="28" t="s">
        <v>44</v>
      </c>
      <c r="AO204" s="18" t="s">
        <v>8</v>
      </c>
      <c r="AP204" s="29" t="s">
        <v>45</v>
      </c>
      <c r="AX204" s="7" t="s">
        <v>43</v>
      </c>
      <c r="AY204" s="28" t="s">
        <v>44</v>
      </c>
      <c r="AZ204" s="124" t="s">
        <v>8</v>
      </c>
      <c r="BA204" s="29" t="s">
        <v>45</v>
      </c>
      <c r="BC204" s="7" t="s">
        <v>43</v>
      </c>
      <c r="BD204" s="28" t="s">
        <v>44</v>
      </c>
      <c r="BE204" s="124" t="s">
        <v>8</v>
      </c>
      <c r="BF204" s="29" t="s">
        <v>45</v>
      </c>
    </row>
    <row r="205" spans="1:58" ht="12" customHeight="1" x14ac:dyDescent="0.2">
      <c r="C205" s="237">
        <v>4.92</v>
      </c>
      <c r="D205" s="76">
        <f>ROUND((10^((($E$7-$E$6)/(((LOG10(C205*1000)*1000/$E$8)^(-$E$9)+1)^$E$10)+$E$6)/1000)),0)</f>
        <v>40450</v>
      </c>
      <c r="E205" s="49">
        <f>(D205-$C$27)/$C$26</f>
        <v>38782.019742506003</v>
      </c>
      <c r="F205" s="33">
        <f>ROUND(E205,0)</f>
        <v>38782</v>
      </c>
      <c r="H205" s="228">
        <v>101.5</v>
      </c>
      <c r="I205" s="76">
        <f>ROUND((10^((($E$7-$E$6)/(((LOG10(H205*1000)*1000/$E$8)^(-$E$9)+1)^$E$10)+$E$6)/1000)),0)</f>
        <v>655773</v>
      </c>
      <c r="J205" s="49">
        <f>(I205-$C$27)/$C$26</f>
        <v>634905.47406542278</v>
      </c>
      <c r="K205" s="33">
        <f>ROUND(J205,0)</f>
        <v>634905</v>
      </c>
      <c r="L205" s="50"/>
      <c r="M205" s="50"/>
      <c r="O205" s="50"/>
      <c r="P205" s="1"/>
      <c r="R205" s="110">
        <v>5.0999999999999996</v>
      </c>
      <c r="S205" s="18">
        <f>ROUND((10^((($T$7-$T$6)/(((LOG10(R205*1000)*1000/$T$8)^(-$T$9)+1)^$T$10)+$T$6)/1000)),0)</f>
        <v>43388</v>
      </c>
      <c r="T205" s="49">
        <f>(S205-$R$27)/$R$26</f>
        <v>41329.341147491075</v>
      </c>
      <c r="U205" s="33">
        <f>ROUND(T205,0)</f>
        <v>41329</v>
      </c>
      <c r="W205" s="110">
        <v>99.62</v>
      </c>
      <c r="X205" s="18">
        <f>ROUND((10^((($T$7-$T$6)/(((LOG10(W205*1000)*1000/$T$8)^(-$T$9)+1)^$T$10)+$T$6)/1000)),0)</f>
        <v>646185</v>
      </c>
      <c r="Y205" s="49">
        <f>(X205-$R$27)/$R$26</f>
        <v>627694.90753906954</v>
      </c>
      <c r="Z205" s="33">
        <f>ROUND(Y205,0)</f>
        <v>627695</v>
      </c>
      <c r="AB205" s="112"/>
      <c r="AH205" s="110">
        <v>4.72</v>
      </c>
      <c r="AI205" s="18">
        <f>ROUND((10^((($AJ$7-$AJ$6)/(((LOG10(AH205*1000)*1000/$AJ$8)^(-$AJ$9)+1)^$AJ$10)+$AJ$6)/1000)),0)</f>
        <v>39804</v>
      </c>
      <c r="AJ205" s="49">
        <f t="shared" ref="AJ205:AJ209" si="312">(AI205-$AH$27)/$AH$26</f>
        <v>38106.104213262748</v>
      </c>
      <c r="AK205" s="33">
        <f>ROUND(AJ205,0)</f>
        <v>38106</v>
      </c>
      <c r="AM205" s="110">
        <v>99.15</v>
      </c>
      <c r="AN205" s="18">
        <f>ROUND((10^((($AJ$7-$AJ$6)/(((LOG10(AM205*1000)*1000/$AJ$8)^(-$AJ$9)+1)^$AJ$10)+$AJ$6)/1000)),0)</f>
        <v>644566</v>
      </c>
      <c r="AO205" s="49">
        <f t="shared" ref="AO205:AO209" si="313">(AN205-$AH$27)/$AH$26</f>
        <v>624465.07214957662</v>
      </c>
      <c r="AP205" s="33">
        <f>ROUND(AO205,0)</f>
        <v>624465</v>
      </c>
      <c r="AX205" s="110">
        <v>5.0999999999999996</v>
      </c>
      <c r="AY205" s="18">
        <f>ROUND((10^((($AZ$7-$AZ$6)/(((LOG10(AX205*1000)*1000/$AZ$8)^(-$AZ$9)+1)^$AZ$10)+$AZ$6)/1000)),0)</f>
        <v>42648</v>
      </c>
      <c r="AZ205" s="52">
        <f t="shared" ref="AZ205:AZ209" si="314">(AY205-$AX$27)/$AX$26</f>
        <v>43937.953323769158</v>
      </c>
      <c r="BA205" s="33">
        <f>ROUND(AZ205,0)</f>
        <v>43938</v>
      </c>
      <c r="BC205" s="237">
        <v>99.27</v>
      </c>
      <c r="BD205" s="18">
        <f>ROUND((10^((($AZ$7-$AZ$6)/(((LOG10(BC205*1000)*1000/$AZ$8)^(-$AZ$9)+1)^$AZ$10)+$AZ$6)/1000)),0)</f>
        <v>642680</v>
      </c>
      <c r="BE205" s="52">
        <f t="shared" ref="BE205:BE209" si="315">(BD205-$AX$27)/$AX$26</f>
        <v>659597.37689518905</v>
      </c>
      <c r="BF205" s="33">
        <f>ROUND(BE205,0)</f>
        <v>659597</v>
      </c>
    </row>
    <row r="206" spans="1:58" ht="12" customHeight="1" x14ac:dyDescent="0.2">
      <c r="C206" s="237">
        <v>4.83</v>
      </c>
      <c r="D206" s="76">
        <f t="shared" ref="D206:D209" si="316">ROUND((10^((($E$7-$E$6)/(((LOG10(C206*1000)*1000/$E$8)^(-$E$9)+1)^$E$10)+$E$6)/1000)),0)</f>
        <v>39776</v>
      </c>
      <c r="E206" s="49">
        <f t="shared" ref="E206:E209" si="317">(D206-$C$27)/$C$26</f>
        <v>38129.050150578441</v>
      </c>
      <c r="F206" s="33">
        <f t="shared" ref="F206:F209" si="318">ROUND(E206,0)</f>
        <v>38129</v>
      </c>
      <c r="H206" s="228">
        <v>100.1</v>
      </c>
      <c r="I206" s="76">
        <f t="shared" ref="I206:I209" si="319">ROUND((10^((($E$7-$E$6)/(((LOG10(H206*1000)*1000/$E$8)^(-$E$9)+1)^$E$10)+$E$6)/1000)),0)</f>
        <v>647368</v>
      </c>
      <c r="J206" s="49">
        <f t="shared" ref="J206:J209" si="320">(I206-$C$27)/$C$26</f>
        <v>626762.7301186109</v>
      </c>
      <c r="K206" s="33">
        <f t="shared" ref="K206:K209" si="321">ROUND(J206,0)</f>
        <v>626763</v>
      </c>
      <c r="L206" s="50"/>
      <c r="M206" s="50"/>
      <c r="O206" s="50"/>
      <c r="P206" s="1"/>
      <c r="R206" s="110">
        <v>4.87</v>
      </c>
      <c r="S206" s="18">
        <f t="shared" ref="S206:S209" si="322">ROUND((10^((($T$7-$T$6)/(((LOG10(R206*1000)*1000/$T$8)^(-$T$9)+1)^$T$10)+$T$6)/1000)),0)</f>
        <v>41620</v>
      </c>
      <c r="T206" s="49">
        <f t="shared" ref="T206:T209" si="323">(S206-$R$27)/$R$26</f>
        <v>39609.534444106175</v>
      </c>
      <c r="U206" s="33">
        <f t="shared" ref="U206:U208" si="324">ROUND(T206,0)</f>
        <v>39610</v>
      </c>
      <c r="W206" s="110">
        <v>98.83</v>
      </c>
      <c r="X206" s="18">
        <f t="shared" ref="X206:X209" si="325">ROUND((10^((($T$7-$T$6)/(((LOG10(W206*1000)*1000/$T$8)^(-$T$9)+1)^$T$10)+$T$6)/1000)),0)</f>
        <v>641497</v>
      </c>
      <c r="Y206" s="49">
        <f t="shared" ref="Y206:Y209" si="326">(X206-$R$27)/$R$26</f>
        <v>623134.69609932497</v>
      </c>
      <c r="Z206" s="33">
        <f t="shared" ref="Z206:Z208" si="327">ROUND(Y206,0)</f>
        <v>623135</v>
      </c>
      <c r="AB206" s="112"/>
      <c r="AH206" s="110">
        <v>4.91</v>
      </c>
      <c r="AI206" s="18">
        <f t="shared" ref="AI206:AI209" si="328">ROUND((10^((($AJ$7-$AJ$6)/(((LOG10(AH206*1000)*1000/$AJ$8)^(-$AJ$9)+1)^$AJ$10)+$AJ$6)/1000)),0)</f>
        <v>41252</v>
      </c>
      <c r="AJ206" s="49">
        <f t="shared" si="312"/>
        <v>39510.041275399228</v>
      </c>
      <c r="AK206" s="33">
        <f t="shared" ref="AK206:AK208" si="329">ROUND(AJ206,0)</f>
        <v>39510</v>
      </c>
      <c r="AM206" s="228">
        <v>101.4</v>
      </c>
      <c r="AN206" s="18">
        <f t="shared" ref="AN206:AN209" si="330">ROUND((10^((($AJ$7-$AJ$6)/(((LOG10(AM206*1000)*1000/$AJ$8)^(-$AJ$9)+1)^$AJ$10)+$AJ$6)/1000)),0)</f>
        <v>658011</v>
      </c>
      <c r="AO206" s="49">
        <f t="shared" si="313"/>
        <v>637500.93803384807</v>
      </c>
      <c r="AP206" s="33">
        <f t="shared" ref="AP206:AP208" si="331">ROUND(AO206,0)</f>
        <v>637501</v>
      </c>
      <c r="AX206" s="110">
        <v>5.22</v>
      </c>
      <c r="AY206" s="18">
        <f t="shared" ref="AY206:AY209" si="332">ROUND((10^((($AZ$7-$AZ$6)/(((LOG10(AX206*1000)*1000/$AZ$8)^(-$AZ$9)+1)^$AZ$10)+$AZ$6)/1000)),0)</f>
        <v>43554</v>
      </c>
      <c r="AZ206" s="52">
        <f t="shared" si="314"/>
        <v>44867.54947490061</v>
      </c>
      <c r="BA206" s="33">
        <f t="shared" ref="BA206:BA208" si="333">ROUND(AZ206,0)</f>
        <v>44868</v>
      </c>
      <c r="BC206" s="242">
        <v>103.3</v>
      </c>
      <c r="BD206" s="18">
        <f t="shared" ref="BD206:BD209" si="334">ROUND((10^((($AZ$7-$AZ$6)/(((LOG10(BC206*1000)*1000/$AZ$8)^(-$AZ$9)+1)^$AZ$10)+$AZ$6)/1000)),0)</f>
        <v>666657</v>
      </c>
      <c r="BE206" s="52">
        <f t="shared" si="315"/>
        <v>684198.84148203093</v>
      </c>
      <c r="BF206" s="33">
        <f t="shared" ref="BF206:BF208" si="335">ROUND(BE206,0)</f>
        <v>684199</v>
      </c>
    </row>
    <row r="207" spans="1:58" ht="12" customHeight="1" x14ac:dyDescent="0.2">
      <c r="C207" s="237">
        <v>4.9669999999999996</v>
      </c>
      <c r="D207" s="76">
        <f t="shared" si="316"/>
        <v>40802</v>
      </c>
      <c r="E207" s="49">
        <f t="shared" si="317"/>
        <v>39123.036502681825</v>
      </c>
      <c r="F207" s="33">
        <f t="shared" si="318"/>
        <v>39123</v>
      </c>
      <c r="H207" s="110">
        <v>99.86</v>
      </c>
      <c r="I207" s="76">
        <f t="shared" si="319"/>
        <v>645926</v>
      </c>
      <c r="J207" s="49">
        <f t="shared" si="320"/>
        <v>625365.72395902697</v>
      </c>
      <c r="K207" s="33">
        <f t="shared" si="321"/>
        <v>625366</v>
      </c>
      <c r="L207" s="50"/>
      <c r="M207" s="50"/>
      <c r="O207" s="50"/>
      <c r="P207" s="1"/>
      <c r="R207" s="110">
        <v>5.08</v>
      </c>
      <c r="S207" s="18">
        <f t="shared" si="322"/>
        <v>43234</v>
      </c>
      <c r="T207" s="49">
        <f t="shared" si="323"/>
        <v>41179.538979888544</v>
      </c>
      <c r="U207" s="33">
        <f t="shared" si="324"/>
        <v>41180</v>
      </c>
      <c r="W207" s="228">
        <v>102.2</v>
      </c>
      <c r="X207" s="18">
        <f t="shared" si="325"/>
        <v>661474</v>
      </c>
      <c r="Y207" s="49">
        <f t="shared" si="326"/>
        <v>642567.15000968706</v>
      </c>
      <c r="Z207" s="33">
        <f t="shared" si="327"/>
        <v>642567</v>
      </c>
      <c r="AB207" s="112"/>
      <c r="AH207" s="110">
        <v>4.8499999999999996</v>
      </c>
      <c r="AI207" s="18">
        <f t="shared" si="328"/>
        <v>40795</v>
      </c>
      <c r="AJ207" s="49">
        <f t="shared" si="312"/>
        <v>39066.947879407257</v>
      </c>
      <c r="AK207" s="33">
        <f t="shared" si="329"/>
        <v>39067</v>
      </c>
      <c r="AM207" s="110">
        <v>98.57</v>
      </c>
      <c r="AN207" s="18">
        <f t="shared" si="330"/>
        <v>641097</v>
      </c>
      <c r="AO207" s="49">
        <f t="shared" si="313"/>
        <v>621101.63453317375</v>
      </c>
      <c r="AP207" s="33">
        <f t="shared" si="331"/>
        <v>621102</v>
      </c>
      <c r="AX207" s="110">
        <v>5.03</v>
      </c>
      <c r="AY207" s="18">
        <f t="shared" si="332"/>
        <v>42119</v>
      </c>
      <c r="AZ207" s="52">
        <f t="shared" si="314"/>
        <v>43395.175880117349</v>
      </c>
      <c r="BA207" s="33">
        <f t="shared" si="333"/>
        <v>43395</v>
      </c>
      <c r="BC207" s="242">
        <v>101.1</v>
      </c>
      <c r="BD207" s="18">
        <f t="shared" si="334"/>
        <v>653577</v>
      </c>
      <c r="BE207" s="52">
        <f t="shared" si="315"/>
        <v>670778.18181668955</v>
      </c>
      <c r="BF207" s="33">
        <f t="shared" si="335"/>
        <v>670778</v>
      </c>
    </row>
    <row r="208" spans="1:58" ht="12" customHeight="1" x14ac:dyDescent="0.2">
      <c r="C208" s="237">
        <v>5.0289999999999999</v>
      </c>
      <c r="D208" s="76">
        <f t="shared" si="316"/>
        <v>41266</v>
      </c>
      <c r="E208" s="49">
        <f t="shared" si="317"/>
        <v>39572.558595640861</v>
      </c>
      <c r="F208" s="33">
        <f t="shared" si="318"/>
        <v>39573</v>
      </c>
      <c r="H208" s="228">
        <v>102.1</v>
      </c>
      <c r="I208" s="76">
        <f t="shared" si="319"/>
        <v>659373</v>
      </c>
      <c r="J208" s="49">
        <f t="shared" si="320"/>
        <v>638393.14547631191</v>
      </c>
      <c r="K208" s="33">
        <f t="shared" si="321"/>
        <v>638393</v>
      </c>
      <c r="L208" s="50"/>
      <c r="M208" s="50"/>
      <c r="O208" s="50"/>
      <c r="P208" s="1"/>
      <c r="R208" s="110">
        <v>5.13</v>
      </c>
      <c r="S208" s="18">
        <f t="shared" si="322"/>
        <v>43618</v>
      </c>
      <c r="T208" s="49">
        <f t="shared" si="323"/>
        <v>41553.071657546803</v>
      </c>
      <c r="U208" s="33">
        <f t="shared" si="324"/>
        <v>41553</v>
      </c>
      <c r="W208" s="228">
        <v>101.8</v>
      </c>
      <c r="X208" s="18">
        <f t="shared" si="325"/>
        <v>659105</v>
      </c>
      <c r="Y208" s="49">
        <f t="shared" si="326"/>
        <v>640262.72575611307</v>
      </c>
      <c r="Z208" s="33">
        <f t="shared" si="327"/>
        <v>640263</v>
      </c>
      <c r="AB208" s="112"/>
      <c r="AH208" s="110">
        <v>4.9000000000000004</v>
      </c>
      <c r="AI208" s="18">
        <f t="shared" si="328"/>
        <v>41176</v>
      </c>
      <c r="AJ208" s="49">
        <f t="shared" si="312"/>
        <v>39436.35397103295</v>
      </c>
      <c r="AK208" s="33">
        <f t="shared" si="329"/>
        <v>39436</v>
      </c>
      <c r="AM208" s="110">
        <v>99.53</v>
      </c>
      <c r="AN208" s="18">
        <f t="shared" si="330"/>
        <v>646839</v>
      </c>
      <c r="AO208" s="49">
        <f t="shared" si="313"/>
        <v>626668.904292005</v>
      </c>
      <c r="AP208" s="33">
        <f t="shared" si="331"/>
        <v>626669</v>
      </c>
      <c r="AX208" s="110">
        <v>5.18</v>
      </c>
      <c r="AY208" s="18">
        <f t="shared" si="332"/>
        <v>43252</v>
      </c>
      <c r="AZ208" s="52">
        <f t="shared" si="314"/>
        <v>44557.684091190124</v>
      </c>
      <c r="BA208" s="33">
        <f t="shared" si="333"/>
        <v>44558</v>
      </c>
      <c r="BC208" s="242">
        <f>102.4</f>
        <v>102.4</v>
      </c>
      <c r="BD208" s="18">
        <f t="shared" si="334"/>
        <v>661308</v>
      </c>
      <c r="BE208" s="52">
        <f t="shared" si="315"/>
        <v>678710.53043081448</v>
      </c>
      <c r="BF208" s="33">
        <f t="shared" si="335"/>
        <v>678711</v>
      </c>
    </row>
    <row r="209" spans="1:58" ht="12" customHeight="1" x14ac:dyDescent="0.2">
      <c r="C209" s="237">
        <v>5.0359999999999996</v>
      </c>
      <c r="D209" s="76">
        <f t="shared" si="316"/>
        <v>41318</v>
      </c>
      <c r="E209" s="49">
        <f t="shared" si="317"/>
        <v>39622.936071575925</v>
      </c>
      <c r="F209" s="33">
        <f t="shared" si="318"/>
        <v>39623</v>
      </c>
      <c r="H209" s="228">
        <v>103.4</v>
      </c>
      <c r="I209" s="76">
        <f t="shared" si="319"/>
        <v>667169</v>
      </c>
      <c r="J209" s="49">
        <f t="shared" si="320"/>
        <v>645945.89167611499</v>
      </c>
      <c r="K209" s="33">
        <f t="shared" si="321"/>
        <v>645946</v>
      </c>
      <c r="L209" s="50"/>
      <c r="M209" s="50"/>
      <c r="O209" s="50"/>
      <c r="P209" s="1"/>
      <c r="R209" s="110">
        <v>5.0599999999999996</v>
      </c>
      <c r="S209" s="18">
        <f t="shared" si="322"/>
        <v>43081</v>
      </c>
      <c r="T209" s="49">
        <f t="shared" si="323"/>
        <v>41030.709553634086</v>
      </c>
      <c r="U209" s="33">
        <f t="shared" ref="U209" si="336">ROUND(T209,0)</f>
        <v>41031</v>
      </c>
      <c r="W209" s="228">
        <v>100.7</v>
      </c>
      <c r="X209" s="18">
        <f t="shared" si="325"/>
        <v>652589</v>
      </c>
      <c r="Y209" s="49">
        <f t="shared" si="326"/>
        <v>633924.34313209949</v>
      </c>
      <c r="Z209" s="33">
        <f t="shared" ref="Z209" si="337">ROUND(Y209,0)</f>
        <v>633924</v>
      </c>
      <c r="AB209" s="112"/>
      <c r="AH209" s="110">
        <v>4.95</v>
      </c>
      <c r="AI209" s="18">
        <f t="shared" si="328"/>
        <v>41556</v>
      </c>
      <c r="AJ209" s="49">
        <f t="shared" si="312"/>
        <v>39804.79049286434</v>
      </c>
      <c r="AK209" s="33">
        <f t="shared" ref="AK209" si="338">ROUND(AJ209,0)</f>
        <v>39805</v>
      </c>
      <c r="AM209" s="228">
        <v>101.2</v>
      </c>
      <c r="AN209" s="18">
        <f t="shared" si="330"/>
        <v>656817</v>
      </c>
      <c r="AO209" s="49">
        <f t="shared" si="313"/>
        <v>636343.27169946197</v>
      </c>
      <c r="AP209" s="33">
        <f t="shared" ref="AP209" si="339">ROUND(AO209,0)</f>
        <v>636343</v>
      </c>
      <c r="AX209" s="110">
        <v>5.1100000000000003</v>
      </c>
      <c r="AY209" s="18">
        <f t="shared" si="332"/>
        <v>42724</v>
      </c>
      <c r="AZ209" s="52">
        <f t="shared" si="314"/>
        <v>44015.93269185524</v>
      </c>
      <c r="BA209" s="33">
        <f t="shared" ref="BA209" si="340">ROUND(AZ209,0)</f>
        <v>44016</v>
      </c>
      <c r="BC209" s="242">
        <f>100.6</f>
        <v>100.6</v>
      </c>
      <c r="BD209" s="18">
        <f t="shared" si="334"/>
        <v>650601</v>
      </c>
      <c r="BE209" s="52">
        <f t="shared" si="315"/>
        <v>667724.67392952926</v>
      </c>
      <c r="BF209" s="33">
        <f t="shared" ref="BF209" si="341">ROUND(BE209,0)</f>
        <v>667725</v>
      </c>
    </row>
    <row r="210" spans="1:58" ht="12" customHeight="1" x14ac:dyDescent="0.2">
      <c r="B210" s="1" t="s">
        <v>46</v>
      </c>
      <c r="C210" s="71">
        <f>AVERAGE(C205:C209)</f>
        <v>4.9563999999999995</v>
      </c>
      <c r="F210" s="4">
        <f>AVERAGE(F205:F209)</f>
        <v>39046</v>
      </c>
      <c r="H210" s="4">
        <f>AVERAGE(H205:H209)</f>
        <v>101.39199999999998</v>
      </c>
      <c r="K210" s="123">
        <f>AVERAGE(K205:K209)</f>
        <v>634274.6</v>
      </c>
      <c r="L210" s="50"/>
      <c r="M210" s="50"/>
      <c r="O210" s="50"/>
      <c r="P210" s="1"/>
      <c r="Q210" s="1" t="s">
        <v>46</v>
      </c>
      <c r="R210" s="71">
        <f>AVERAGE(R205:R209)</f>
        <v>5.048</v>
      </c>
      <c r="S210" s="1"/>
      <c r="T210" s="1"/>
      <c r="U210" s="4">
        <f>AVERAGE(U205:U209)</f>
        <v>40940.6</v>
      </c>
      <c r="W210" s="4">
        <f>AVERAGE(W205:W209)</f>
        <v>100.63</v>
      </c>
      <c r="Z210" s="4">
        <f>AVERAGE(Z205:Z209)</f>
        <v>633516.80000000005</v>
      </c>
      <c r="AG210" s="1" t="s">
        <v>46</v>
      </c>
      <c r="AH210" s="4">
        <f>AVERAGE(AH205:AH209)</f>
        <v>4.8659999999999997</v>
      </c>
      <c r="AK210" s="4">
        <f>AVERAGE(AK205:AK209)</f>
        <v>39184.800000000003</v>
      </c>
      <c r="AM210" s="4">
        <f>AVERAGE(AM205:AM209)</f>
        <v>99.97</v>
      </c>
      <c r="AP210" s="4">
        <f>AVERAGE(AP205:AP209)</f>
        <v>629216</v>
      </c>
      <c r="AW210" s="1" t="s">
        <v>46</v>
      </c>
      <c r="AX210" s="71">
        <f>AVERAGE(AX205:AX209)</f>
        <v>5.1280000000000001</v>
      </c>
      <c r="BA210" s="4">
        <f>AVERAGE(BA205:BA209)</f>
        <v>44155</v>
      </c>
      <c r="BC210" s="4">
        <f>AVERAGE(BC205:BC209)</f>
        <v>101.33399999999999</v>
      </c>
      <c r="BF210" s="4">
        <f>AVERAGE(BF205:BF209)</f>
        <v>672202</v>
      </c>
    </row>
    <row r="211" spans="1:58" ht="12" customHeight="1" x14ac:dyDescent="0.25">
      <c r="B211" s="1" t="s">
        <v>123</v>
      </c>
      <c r="C211" s="64">
        <f>STDEV(C205:C209)</f>
        <v>8.5178048815407692E-2</v>
      </c>
      <c r="F211" s="119">
        <f>STDEV(F205:F209)</f>
        <v>617.89400385503018</v>
      </c>
      <c r="H211" s="119">
        <f>STDEV(H205:H209)</f>
        <v>1.4629832534926734</v>
      </c>
      <c r="K211" s="119">
        <f>STDEV(K205:K209)</f>
        <v>8505.4025360355517</v>
      </c>
      <c r="L211" s="50"/>
      <c r="M211" s="50"/>
      <c r="O211" s="50"/>
      <c r="P211" s="1"/>
      <c r="Q211" s="1" t="s">
        <v>123</v>
      </c>
      <c r="R211" s="64">
        <f>STDEV(R205:R209)</f>
        <v>0.10281050529979889</v>
      </c>
      <c r="S211" s="1"/>
      <c r="T211" s="1"/>
      <c r="U211" s="119">
        <f>STDEV(U205:U209)</f>
        <v>768.41870096972525</v>
      </c>
      <c r="W211" s="119">
        <f>STDEV(W205:W209)</f>
        <v>1.422919533916096</v>
      </c>
      <c r="Z211" s="119">
        <f>STDEV(Z205:Z209)</f>
        <v>8204.5455815663554</v>
      </c>
      <c r="AG211" s="1" t="s">
        <v>123</v>
      </c>
      <c r="AH211" s="119">
        <f>STDEV(AH205:AH209)</f>
        <v>8.905054744357295E-2</v>
      </c>
      <c r="AK211" s="119">
        <f>STDEV(AK205:AK209)</f>
        <v>657.8736200821553</v>
      </c>
      <c r="AM211" s="119">
        <f>STDEV(AM205:AM209)</f>
        <v>1.263309146646223</v>
      </c>
      <c r="AP211" s="119">
        <f>STDEV(AP205:AP209)</f>
        <v>7320.0334698688366</v>
      </c>
      <c r="AW211" s="1" t="s">
        <v>123</v>
      </c>
      <c r="AX211" s="64">
        <f>STDEV(AX205:AX209)</f>
        <v>7.3959448348402179E-2</v>
      </c>
      <c r="BA211" s="119">
        <f>STDEV(BA205:BA209)</f>
        <v>573.32102699970812</v>
      </c>
      <c r="BC211" s="119">
        <f>STDEV(BC205:BC209)</f>
        <v>1.569643271574789</v>
      </c>
      <c r="BF211" s="119">
        <f>STDEV(BF205:BF209)</f>
        <v>9581.9155183084349</v>
      </c>
    </row>
    <row r="212" spans="1:58" ht="12" customHeight="1" x14ac:dyDescent="0.2">
      <c r="B212" s="1" t="s">
        <v>26</v>
      </c>
      <c r="C212" s="25">
        <f>C211/C210</f>
        <v>1.7185467035632254E-2</v>
      </c>
      <c r="F212" s="25">
        <f>F211/F210</f>
        <v>1.5824770881909291E-2</v>
      </c>
      <c r="H212" s="25">
        <f>H211/H210</f>
        <v>1.4428981117767414E-2</v>
      </c>
      <c r="K212" s="25">
        <f>K211/K210</f>
        <v>1.3409653383622096E-2</v>
      </c>
      <c r="L212" s="50"/>
      <c r="M212" s="50"/>
      <c r="O212" s="50"/>
      <c r="P212" s="1"/>
      <c r="Q212" s="1" t="s">
        <v>26</v>
      </c>
      <c r="R212" s="25">
        <f>R211/R210</f>
        <v>2.0366581873969669E-2</v>
      </c>
      <c r="S212" s="1"/>
      <c r="T212" s="1"/>
      <c r="U212" s="51">
        <f>U211/U210</f>
        <v>1.8769111858881533E-2</v>
      </c>
      <c r="W212" s="25">
        <f>W211/W210</f>
        <v>1.4140112629594515E-2</v>
      </c>
      <c r="Z212" s="25">
        <f>Z211/Z210</f>
        <v>1.2950794014564972E-2</v>
      </c>
      <c r="AG212" s="1" t="s">
        <v>26</v>
      </c>
      <c r="AH212" s="25">
        <f>AH211/AH210</f>
        <v>1.8300564620545204E-2</v>
      </c>
      <c r="AK212" s="25">
        <f>AK211/AK210</f>
        <v>1.6789000328753887E-2</v>
      </c>
      <c r="AM212" s="25">
        <f>AM211/AM210</f>
        <v>1.2636882531221597E-2</v>
      </c>
      <c r="AP212" s="25">
        <f>AP211/AP210</f>
        <v>1.163357808744348E-2</v>
      </c>
      <c r="AW212" s="1" t="s">
        <v>26</v>
      </c>
      <c r="AX212" s="25">
        <f>AX211/AX210</f>
        <v>1.4422669334711813E-2</v>
      </c>
      <c r="BA212" s="25">
        <f>BA211/BA210</f>
        <v>1.298428325217321E-2</v>
      </c>
      <c r="BC212" s="25">
        <f>BC211/BC210</f>
        <v>1.5489798799759105E-2</v>
      </c>
      <c r="BF212" s="25">
        <f>BF211/BF210</f>
        <v>1.425451801438918E-2</v>
      </c>
    </row>
    <row r="213" spans="1:58" ht="12" customHeight="1" x14ac:dyDescent="0.2">
      <c r="A213" s="121" t="s">
        <v>124</v>
      </c>
      <c r="C213" s="4">
        <f>SQRT(C200*C200-C211*C211)</f>
        <v>7.6964277427908026E-2</v>
      </c>
      <c r="H213" s="4">
        <f>SQRT(H200*H200-H211*H211)</f>
        <v>1.4499482749394845</v>
      </c>
      <c r="L213" s="50"/>
      <c r="M213" s="50"/>
      <c r="O213" s="50"/>
      <c r="P213" s="121" t="s">
        <v>124</v>
      </c>
      <c r="R213" s="4">
        <f>SQRT(R200*R200-R211*R211)</f>
        <v>0.13304134695650094</v>
      </c>
      <c r="S213" s="1"/>
      <c r="T213" s="1"/>
      <c r="W213" s="4">
        <f>SQRT(W200*W200-W211*W211)</f>
        <v>1.0969138525882496</v>
      </c>
      <c r="AF213" s="121" t="s">
        <v>124</v>
      </c>
      <c r="AH213" s="4">
        <f>SQRT(AH200*AH200-AH211*AH211)</f>
        <v>5.6745043836444346E-2</v>
      </c>
      <c r="AM213" s="4">
        <f>SQRT(AM200*AM200-AM211*AM211)</f>
        <v>2.2668965569694581</v>
      </c>
      <c r="AV213" s="121" t="s">
        <v>124</v>
      </c>
      <c r="AX213" s="4">
        <f>SQRT(AX200*AX200-AX211*AX211)</f>
        <v>7.6811457478686049E-2</v>
      </c>
      <c r="BC213" s="4">
        <f>SQRT(BC200*BC200-BC211*BC211)</f>
        <v>2.1517365080325201</v>
      </c>
    </row>
    <row r="214" spans="1:58" ht="12" customHeight="1" x14ac:dyDescent="0.2">
      <c r="A214" s="1" t="s">
        <v>125</v>
      </c>
      <c r="C214" s="25">
        <f>C213/C199</f>
        <v>1.5327254834888284E-2</v>
      </c>
      <c r="H214" s="25">
        <f>H213/H199</f>
        <v>1.4502093126157554E-2</v>
      </c>
      <c r="L214" s="50"/>
      <c r="M214" s="50"/>
      <c r="O214" s="50"/>
      <c r="P214" s="1" t="s">
        <v>125</v>
      </c>
      <c r="R214" s="25">
        <f>R213/R199</f>
        <v>2.6282368027756017E-2</v>
      </c>
      <c r="S214" s="1"/>
      <c r="T214" s="1"/>
      <c r="W214" s="25">
        <f>W213/W199</f>
        <v>1.0694086618065842E-2</v>
      </c>
      <c r="AF214" s="1" t="s">
        <v>125</v>
      </c>
      <c r="AH214" s="25">
        <f>AH213/AH199</f>
        <v>1.1700009038442134E-2</v>
      </c>
      <c r="AM214" s="25">
        <f>AM213/AM199</f>
        <v>2.2816818553924006E-2</v>
      </c>
      <c r="AV214" s="1" t="s">
        <v>125</v>
      </c>
      <c r="AX214" s="25">
        <f>AX213/AX199</f>
        <v>1.4822743627689318E-2</v>
      </c>
      <c r="BC214" s="25">
        <f>BC213/BC199</f>
        <v>2.1095455961103137E-2</v>
      </c>
    </row>
    <row r="215" spans="1:58" ht="12" customHeight="1" x14ac:dyDescent="0.2">
      <c r="A215" s="1" t="s">
        <v>126</v>
      </c>
      <c r="C215" s="51"/>
      <c r="I215" s="51"/>
      <c r="J215" s="50"/>
      <c r="K215" s="51"/>
      <c r="L215" s="50"/>
      <c r="M215" s="50"/>
      <c r="N215" s="51"/>
      <c r="O215" s="50"/>
      <c r="P215" s="1" t="s">
        <v>127</v>
      </c>
      <c r="R215" s="51"/>
      <c r="S215" s="1"/>
      <c r="T215" s="1"/>
      <c r="X215" s="51"/>
      <c r="Y215" s="50"/>
      <c r="Z215" s="51"/>
      <c r="AF215" s="1" t="s">
        <v>128</v>
      </c>
      <c r="AH215" s="51"/>
      <c r="AN215" s="51"/>
      <c r="AO215" s="50"/>
      <c r="AP215" s="51"/>
      <c r="AV215" s="1" t="s">
        <v>129</v>
      </c>
      <c r="AX215" s="51"/>
      <c r="BD215" s="51"/>
      <c r="BE215" s="50"/>
      <c r="BF215" s="51"/>
    </row>
    <row r="216" spans="1:58" ht="12" customHeight="1" x14ac:dyDescent="0.2">
      <c r="A216" s="48" t="s">
        <v>130</v>
      </c>
      <c r="C216" s="50"/>
      <c r="D216" s="51"/>
      <c r="E216" s="50"/>
      <c r="I216" s="51"/>
      <c r="J216" s="50"/>
      <c r="K216" s="51"/>
      <c r="L216" s="50"/>
      <c r="M216" s="50"/>
      <c r="N216" s="51"/>
      <c r="O216" s="50"/>
      <c r="P216" s="5" t="s">
        <v>131</v>
      </c>
      <c r="R216" s="50"/>
      <c r="S216" s="51"/>
      <c r="T216" s="50"/>
      <c r="X216" s="51"/>
      <c r="Y216" s="50"/>
      <c r="Z216" s="51"/>
      <c r="AF216" s="5" t="s">
        <v>131</v>
      </c>
      <c r="AH216" s="50"/>
      <c r="AI216" s="51"/>
      <c r="AJ216" s="50"/>
      <c r="AN216" s="51"/>
      <c r="AO216" s="50"/>
      <c r="AP216" s="51"/>
      <c r="AV216" s="5" t="s">
        <v>131</v>
      </c>
      <c r="AX216" s="50"/>
      <c r="AY216" s="51"/>
      <c r="AZ216" s="50"/>
      <c r="BD216" s="51"/>
      <c r="BE216" s="50"/>
      <c r="BF216" s="51"/>
    </row>
    <row r="217" spans="1:58" ht="12" customHeight="1" x14ac:dyDescent="0.2">
      <c r="A217" s="1" t="s">
        <v>89</v>
      </c>
      <c r="I217" s="51"/>
      <c r="J217" s="50"/>
      <c r="K217" s="51"/>
      <c r="L217" s="50"/>
      <c r="M217" s="50"/>
      <c r="N217" s="51"/>
      <c r="O217" s="50"/>
      <c r="P217" s="1" t="s">
        <v>89</v>
      </c>
      <c r="S217" s="1"/>
      <c r="T217" s="1"/>
      <c r="X217" s="51"/>
      <c r="Y217" s="50"/>
      <c r="Z217" s="51"/>
      <c r="AF217" s="1" t="s">
        <v>89</v>
      </c>
      <c r="AN217" s="51"/>
      <c r="AO217" s="50"/>
      <c r="AP217" s="51"/>
      <c r="AV217" s="1" t="s">
        <v>89</v>
      </c>
      <c r="BD217" s="51"/>
      <c r="BE217" s="50"/>
      <c r="BF217" s="51"/>
    </row>
    <row r="218" spans="1:58" ht="12" customHeight="1" x14ac:dyDescent="0.2">
      <c r="A218" s="256" t="s">
        <v>6</v>
      </c>
      <c r="B218" s="7" t="s">
        <v>7</v>
      </c>
      <c r="C218" s="8" t="s">
        <v>8</v>
      </c>
      <c r="D218" s="1" t="s">
        <v>9</v>
      </c>
      <c r="E218" s="1" t="s">
        <v>10</v>
      </c>
      <c r="I218" s="51"/>
      <c r="J218" s="50"/>
      <c r="K218" s="51"/>
      <c r="L218" s="50"/>
      <c r="M218" s="50"/>
      <c r="N218" s="51"/>
      <c r="O218" s="50"/>
      <c r="P218" s="256" t="s">
        <v>6</v>
      </c>
      <c r="Q218" s="7" t="s">
        <v>7</v>
      </c>
      <c r="R218" s="8" t="s">
        <v>8</v>
      </c>
      <c r="S218" s="1" t="s">
        <v>9</v>
      </c>
      <c r="T218" s="1" t="s">
        <v>10</v>
      </c>
      <c r="X218" s="51"/>
      <c r="Y218" s="50"/>
      <c r="Z218" s="51"/>
      <c r="AF218" s="256" t="s">
        <v>6</v>
      </c>
      <c r="AG218" s="7" t="s">
        <v>7</v>
      </c>
      <c r="AH218" s="8" t="s">
        <v>8</v>
      </c>
      <c r="AI218" s="1" t="s">
        <v>9</v>
      </c>
      <c r="AJ218" s="1" t="s">
        <v>10</v>
      </c>
      <c r="AN218" s="51"/>
      <c r="AO218" s="50"/>
      <c r="AP218" s="51"/>
      <c r="AV218" s="256" t="s">
        <v>6</v>
      </c>
      <c r="AW218" s="7" t="s">
        <v>7</v>
      </c>
      <c r="AX218" s="8" t="s">
        <v>8</v>
      </c>
      <c r="AY218" s="1" t="s">
        <v>9</v>
      </c>
      <c r="AZ218" s="1" t="s">
        <v>10</v>
      </c>
      <c r="BD218" s="51"/>
      <c r="BE218" s="50"/>
      <c r="BF218" s="51"/>
    </row>
    <row r="219" spans="1:58" ht="12" customHeight="1" x14ac:dyDescent="0.2">
      <c r="A219" s="256"/>
      <c r="B219" s="9">
        <v>0.5</v>
      </c>
      <c r="C219" s="10">
        <v>5137</v>
      </c>
      <c r="D219" s="11" t="s">
        <v>12</v>
      </c>
      <c r="E219" s="11"/>
      <c r="I219" s="51"/>
      <c r="J219" s="50"/>
      <c r="K219" s="51"/>
      <c r="L219" s="50"/>
      <c r="M219" s="50"/>
      <c r="N219" s="51"/>
      <c r="O219" s="50"/>
      <c r="P219" s="256"/>
      <c r="Q219" s="9">
        <v>0.5</v>
      </c>
      <c r="R219" s="10">
        <v>5288</v>
      </c>
      <c r="S219" s="11" t="s">
        <v>168</v>
      </c>
      <c r="T219" s="11"/>
      <c r="X219" s="51"/>
      <c r="Y219" s="50"/>
      <c r="Z219" s="51"/>
      <c r="AF219" s="256"/>
      <c r="AG219" s="9">
        <v>0.5</v>
      </c>
      <c r="AH219" s="10">
        <v>5196</v>
      </c>
      <c r="AI219" s="11" t="s">
        <v>168</v>
      </c>
      <c r="AJ219" s="11"/>
      <c r="AN219" s="51"/>
      <c r="AO219" s="50"/>
      <c r="AP219" s="51"/>
      <c r="AV219" s="256"/>
      <c r="AW219" s="9">
        <v>0.5</v>
      </c>
      <c r="AX219" s="10">
        <v>5201</v>
      </c>
      <c r="AY219" s="11" t="s">
        <v>168</v>
      </c>
      <c r="AZ219" s="11"/>
      <c r="BD219" s="51"/>
      <c r="BE219" s="50"/>
      <c r="BF219" s="51"/>
    </row>
    <row r="220" spans="1:58" ht="12" customHeight="1" x14ac:dyDescent="0.2">
      <c r="A220" s="256"/>
      <c r="B220" s="12">
        <v>1.62</v>
      </c>
      <c r="C220" s="13">
        <v>15531</v>
      </c>
      <c r="D220" s="11">
        <v>1</v>
      </c>
      <c r="E220" s="14">
        <v>1444.3380999999999</v>
      </c>
      <c r="I220" s="51"/>
      <c r="J220" s="50"/>
      <c r="K220" s="51"/>
      <c r="L220" s="50"/>
      <c r="M220" s="50"/>
      <c r="N220" s="51"/>
      <c r="O220" s="50"/>
      <c r="P220" s="256"/>
      <c r="Q220" s="12">
        <v>1.62</v>
      </c>
      <c r="R220" s="13">
        <v>16325</v>
      </c>
      <c r="S220" s="11">
        <v>1</v>
      </c>
      <c r="T220" s="14">
        <v>1624.05071</v>
      </c>
      <c r="X220" s="51"/>
      <c r="Y220" s="50"/>
      <c r="Z220" s="51"/>
      <c r="AF220" s="256"/>
      <c r="AG220" s="12">
        <v>1.62</v>
      </c>
      <c r="AH220" s="13">
        <v>16028</v>
      </c>
      <c r="AI220" s="11">
        <v>1</v>
      </c>
      <c r="AJ220" s="14">
        <v>1862.4034999999999</v>
      </c>
      <c r="AN220" s="51"/>
      <c r="AO220" s="50"/>
      <c r="AP220" s="51"/>
      <c r="AV220" s="256"/>
      <c r="AW220" s="12">
        <v>1.62</v>
      </c>
      <c r="AX220" s="13">
        <v>16219</v>
      </c>
      <c r="AY220" s="11">
        <v>1</v>
      </c>
      <c r="AZ220" s="14">
        <v>1877.67391</v>
      </c>
      <c r="BD220" s="51"/>
      <c r="BE220" s="50"/>
      <c r="BF220" s="51"/>
    </row>
    <row r="221" spans="1:58" ht="12" customHeight="1" x14ac:dyDescent="0.2">
      <c r="A221" s="256"/>
      <c r="B221" s="233">
        <v>5.84</v>
      </c>
      <c r="C221" s="13">
        <v>48124</v>
      </c>
      <c r="D221" s="11">
        <v>2</v>
      </c>
      <c r="E221" s="14">
        <v>64304.591489999999</v>
      </c>
      <c r="I221" s="51"/>
      <c r="J221" s="50"/>
      <c r="K221" s="51"/>
      <c r="L221" s="50"/>
      <c r="M221" s="50"/>
      <c r="N221" s="51"/>
      <c r="O221" s="50"/>
      <c r="P221" s="256"/>
      <c r="Q221" s="233">
        <v>5.84</v>
      </c>
      <c r="R221" s="13">
        <v>47956</v>
      </c>
      <c r="S221" s="11">
        <v>2</v>
      </c>
      <c r="T221" s="14">
        <v>1744550</v>
      </c>
      <c r="X221" s="51"/>
      <c r="Y221" s="50"/>
      <c r="Z221" s="51"/>
      <c r="AF221" s="256"/>
      <c r="AG221" s="12">
        <v>5.84</v>
      </c>
      <c r="AH221" s="13">
        <v>48321</v>
      </c>
      <c r="AI221" s="11">
        <v>2</v>
      </c>
      <c r="AJ221" s="14">
        <v>177805.60668999999</v>
      </c>
      <c r="AN221" s="51"/>
      <c r="AO221" s="50"/>
      <c r="AP221" s="51"/>
      <c r="AV221" s="256"/>
      <c r="AW221" s="12">
        <v>5.84</v>
      </c>
      <c r="AX221" s="13">
        <v>48023</v>
      </c>
      <c r="AY221" s="11">
        <v>2</v>
      </c>
      <c r="AZ221" s="14">
        <v>217718.44743999999</v>
      </c>
      <c r="BD221" s="51"/>
      <c r="BE221" s="50"/>
      <c r="BF221" s="51"/>
    </row>
    <row r="222" spans="1:58" ht="12" customHeight="1" x14ac:dyDescent="0.2">
      <c r="A222" s="256"/>
      <c r="B222" s="12">
        <v>15.9</v>
      </c>
      <c r="C222" s="13">
        <v>116502</v>
      </c>
      <c r="D222" s="11">
        <v>3</v>
      </c>
      <c r="E222" s="14">
        <v>61377.884279999998</v>
      </c>
      <c r="I222" s="51"/>
      <c r="J222" s="50"/>
      <c r="K222" s="51"/>
      <c r="L222" s="50"/>
      <c r="M222" s="50"/>
      <c r="N222" s="51"/>
      <c r="O222" s="50"/>
      <c r="P222" s="256"/>
      <c r="Q222" s="12">
        <v>15.9</v>
      </c>
      <c r="R222" s="13">
        <v>125240</v>
      </c>
      <c r="S222" s="11">
        <v>3</v>
      </c>
      <c r="T222" s="14">
        <v>444737.54113999999</v>
      </c>
      <c r="X222" s="51"/>
      <c r="Y222" s="50"/>
      <c r="Z222" s="51"/>
      <c r="AF222" s="256"/>
      <c r="AG222" s="12">
        <v>15.9</v>
      </c>
      <c r="AH222" s="13">
        <v>120931</v>
      </c>
      <c r="AI222" s="11">
        <v>3</v>
      </c>
      <c r="AJ222" s="14">
        <v>31651.522410000001</v>
      </c>
      <c r="AN222" s="51"/>
      <c r="AO222" s="50"/>
      <c r="AP222" s="51"/>
      <c r="AV222" s="256"/>
      <c r="AW222" s="12">
        <v>15.9</v>
      </c>
      <c r="AX222" s="13">
        <v>122856</v>
      </c>
      <c r="AY222" s="11">
        <v>3</v>
      </c>
      <c r="AZ222" s="14">
        <v>34517.842239999998</v>
      </c>
      <c r="BD222" s="51"/>
      <c r="BE222" s="50"/>
      <c r="BF222" s="51"/>
    </row>
    <row r="223" spans="1:58" ht="12" customHeight="1" x14ac:dyDescent="0.2">
      <c r="A223" s="256"/>
      <c r="B223" s="12">
        <v>22.8</v>
      </c>
      <c r="C223" s="13">
        <v>168951</v>
      </c>
      <c r="D223" s="11">
        <v>4</v>
      </c>
      <c r="E223" s="14">
        <v>4.75075</v>
      </c>
      <c r="I223" s="51"/>
      <c r="J223" s="50"/>
      <c r="K223" s="51"/>
      <c r="L223" s="50"/>
      <c r="M223" s="50"/>
      <c r="N223" s="51"/>
      <c r="O223" s="50"/>
      <c r="P223" s="256"/>
      <c r="Q223" s="12">
        <v>22.8</v>
      </c>
      <c r="R223" s="13">
        <v>171632</v>
      </c>
      <c r="S223" s="11">
        <v>4</v>
      </c>
      <c r="T223" s="14">
        <v>0.42586000000000002</v>
      </c>
      <c r="X223" s="51"/>
      <c r="Y223" s="50"/>
      <c r="Z223" s="51"/>
      <c r="AF223" s="256"/>
      <c r="AG223" s="12">
        <v>22.8</v>
      </c>
      <c r="AH223" s="13">
        <v>170695</v>
      </c>
      <c r="AI223" s="11">
        <v>4</v>
      </c>
      <c r="AJ223" s="14">
        <v>0.55476999999999999</v>
      </c>
      <c r="AN223" s="51"/>
      <c r="AO223" s="50"/>
      <c r="AP223" s="51"/>
      <c r="AV223" s="256"/>
      <c r="AW223" s="12">
        <v>22.8</v>
      </c>
      <c r="AX223" s="13">
        <v>169865</v>
      </c>
      <c r="AY223" s="11">
        <v>4</v>
      </c>
      <c r="AZ223" s="14">
        <v>0.52778999999999998</v>
      </c>
      <c r="BD223" s="51"/>
      <c r="BE223" s="50"/>
      <c r="BF223" s="51"/>
    </row>
    <row r="224" spans="1:58" ht="12" customHeight="1" x14ac:dyDescent="0.2">
      <c r="A224" s="256"/>
      <c r="B224" s="12">
        <v>35.4</v>
      </c>
      <c r="C224" s="13">
        <v>251892</v>
      </c>
      <c r="D224" s="11">
        <v>5</v>
      </c>
      <c r="E224" s="14">
        <v>0.22387000000000001</v>
      </c>
      <c r="I224" s="51"/>
      <c r="J224" s="50"/>
      <c r="K224" s="51"/>
      <c r="L224" s="50"/>
      <c r="M224" s="50"/>
      <c r="N224" s="51"/>
      <c r="O224" s="50"/>
      <c r="P224" s="256"/>
      <c r="Q224" s="12">
        <v>35.4</v>
      </c>
      <c r="R224" s="13">
        <v>255432</v>
      </c>
      <c r="S224" s="11">
        <v>5</v>
      </c>
      <c r="T224" s="14">
        <v>2.9431600000000002</v>
      </c>
      <c r="X224" s="51"/>
      <c r="Y224" s="50"/>
      <c r="Z224" s="51"/>
      <c r="AF224" s="256"/>
      <c r="AG224" s="12">
        <v>35.4</v>
      </c>
      <c r="AH224" s="13">
        <v>249865</v>
      </c>
      <c r="AI224" s="11">
        <v>5</v>
      </c>
      <c r="AJ224" s="14">
        <v>2.85297</v>
      </c>
      <c r="AN224" s="51"/>
      <c r="AO224" s="50"/>
      <c r="AP224" s="51"/>
      <c r="AV224" s="256"/>
      <c r="AW224" s="12">
        <v>35.4</v>
      </c>
      <c r="AX224" s="13">
        <v>246649</v>
      </c>
      <c r="AY224" s="11">
        <v>5</v>
      </c>
      <c r="AZ224" s="14">
        <v>3.0165299999999999</v>
      </c>
      <c r="BD224" s="51"/>
      <c r="BE224" s="50"/>
      <c r="BF224" s="51"/>
    </row>
    <row r="225" spans="1:58" ht="12" customHeight="1" x14ac:dyDescent="0.2">
      <c r="A225" s="256"/>
      <c r="B225" s="233">
        <v>108.5</v>
      </c>
      <c r="C225" s="13">
        <v>608129</v>
      </c>
      <c r="D225" s="11"/>
      <c r="E225" s="11"/>
      <c r="I225" s="51"/>
      <c r="J225" s="50"/>
      <c r="K225" s="51"/>
      <c r="L225" s="50"/>
      <c r="M225" s="50"/>
      <c r="N225" s="51"/>
      <c r="O225" s="50"/>
      <c r="P225" s="256"/>
      <c r="Q225" s="233">
        <v>108.5</v>
      </c>
      <c r="R225" s="13">
        <v>595648</v>
      </c>
      <c r="S225" s="11"/>
      <c r="T225" s="11"/>
      <c r="X225" s="51"/>
      <c r="Y225" s="50"/>
      <c r="Z225" s="51"/>
      <c r="AF225" s="256"/>
      <c r="AG225" s="12">
        <v>108.5</v>
      </c>
      <c r="AH225" s="13">
        <v>615213</v>
      </c>
      <c r="AI225" s="11"/>
      <c r="AJ225" s="11"/>
      <c r="AN225" s="51"/>
      <c r="AO225" s="50"/>
      <c r="AP225" s="51"/>
      <c r="AV225" s="256"/>
      <c r="AW225" s="12">
        <v>108.5</v>
      </c>
      <c r="AX225" s="13">
        <v>598762</v>
      </c>
      <c r="AY225" s="11"/>
      <c r="AZ225" s="11"/>
      <c r="BD225" s="51"/>
      <c r="BE225" s="50"/>
      <c r="BF225" s="51"/>
    </row>
    <row r="226" spans="1:58" ht="12" customHeight="1" x14ac:dyDescent="0.2">
      <c r="A226" s="256"/>
      <c r="B226" s="12">
        <v>225.2</v>
      </c>
      <c r="C226" s="13">
        <v>1325562</v>
      </c>
      <c r="D226" s="11"/>
      <c r="E226" s="11"/>
      <c r="I226" s="51"/>
      <c r="J226" s="50"/>
      <c r="K226" s="51"/>
      <c r="L226" s="50"/>
      <c r="M226" s="50"/>
      <c r="N226" s="51"/>
      <c r="O226" s="50"/>
      <c r="P226" s="256"/>
      <c r="Q226" s="12">
        <v>225.2</v>
      </c>
      <c r="R226" s="13">
        <v>1405231</v>
      </c>
      <c r="S226" s="11"/>
      <c r="T226" s="11"/>
      <c r="X226" s="51"/>
      <c r="Y226" s="50"/>
      <c r="Z226" s="51"/>
      <c r="AF226" s="256"/>
      <c r="AG226" s="12">
        <v>225.2</v>
      </c>
      <c r="AH226" s="13">
        <v>1398755</v>
      </c>
      <c r="AI226" s="11"/>
      <c r="AJ226" s="11"/>
      <c r="AN226" s="51"/>
      <c r="AO226" s="50"/>
      <c r="AP226" s="51"/>
      <c r="AV226" s="256"/>
      <c r="AW226" s="12">
        <v>225.2</v>
      </c>
      <c r="AX226" s="13">
        <v>1410232</v>
      </c>
      <c r="AY226" s="11"/>
      <c r="AZ226" s="11"/>
      <c r="BD226" s="51"/>
      <c r="BE226" s="50"/>
      <c r="BF226" s="51"/>
    </row>
    <row r="227" spans="1:58" ht="12" customHeight="1" x14ac:dyDescent="0.2">
      <c r="A227" s="256"/>
      <c r="B227" s="12">
        <v>312.3</v>
      </c>
      <c r="C227" s="13">
        <v>2062440</v>
      </c>
      <c r="D227" s="11"/>
      <c r="E227" s="11"/>
      <c r="I227" s="51"/>
      <c r="J227" s="50"/>
      <c r="K227" s="51"/>
      <c r="L227" s="50"/>
      <c r="M227" s="50"/>
      <c r="N227" s="51"/>
      <c r="O227" s="50"/>
      <c r="P227" s="256"/>
      <c r="Q227" s="12">
        <v>312.3</v>
      </c>
      <c r="R227" s="13">
        <v>1965424</v>
      </c>
      <c r="S227" s="11"/>
      <c r="T227" s="11"/>
      <c r="X227" s="51"/>
      <c r="Y227" s="50"/>
      <c r="Z227" s="51"/>
      <c r="AF227" s="256"/>
      <c r="AG227" s="12">
        <v>312.3</v>
      </c>
      <c r="AH227" s="13">
        <v>2002413</v>
      </c>
      <c r="AI227" s="11"/>
      <c r="AJ227" s="11"/>
      <c r="AN227" s="51"/>
      <c r="AO227" s="50"/>
      <c r="AP227" s="51"/>
      <c r="AV227" s="256"/>
      <c r="AW227" s="12">
        <v>312.3</v>
      </c>
      <c r="AX227" s="13">
        <v>2014328</v>
      </c>
      <c r="AY227" s="11"/>
      <c r="AZ227" s="11"/>
      <c r="BD227" s="51"/>
      <c r="BE227" s="50"/>
      <c r="BF227" s="51"/>
    </row>
    <row r="228" spans="1:58" ht="12" customHeight="1" x14ac:dyDescent="0.2">
      <c r="A228" s="256"/>
      <c r="B228" s="9">
        <v>400</v>
      </c>
      <c r="C228" s="15">
        <v>2354980</v>
      </c>
      <c r="D228" s="11"/>
      <c r="E228" s="11"/>
      <c r="I228" s="51"/>
      <c r="J228" s="50"/>
      <c r="K228" s="51"/>
      <c r="L228" s="50"/>
      <c r="M228" s="50"/>
      <c r="N228" s="51"/>
      <c r="O228" s="50"/>
      <c r="P228" s="256"/>
      <c r="Q228" s="9">
        <v>400</v>
      </c>
      <c r="R228" s="15">
        <v>2304216</v>
      </c>
      <c r="S228" s="11"/>
      <c r="T228" s="11"/>
      <c r="X228" s="51"/>
      <c r="Y228" s="50"/>
      <c r="Z228" s="51"/>
      <c r="AF228" s="256"/>
      <c r="AG228" s="9">
        <v>400</v>
      </c>
      <c r="AH228" s="15">
        <v>2296541</v>
      </c>
      <c r="AI228" s="11"/>
      <c r="AJ228" s="11"/>
      <c r="AN228" s="51"/>
      <c r="AO228" s="50"/>
      <c r="AP228" s="51"/>
      <c r="AV228" s="256"/>
      <c r="AW228" s="9">
        <v>400</v>
      </c>
      <c r="AX228" s="15">
        <v>2287659</v>
      </c>
      <c r="AY228" s="11"/>
      <c r="AZ228" s="11"/>
      <c r="BD228" s="51"/>
      <c r="BE228" s="50"/>
      <c r="BF228" s="51"/>
    </row>
    <row r="229" spans="1:58" ht="12" customHeight="1" x14ac:dyDescent="0.2">
      <c r="A229" s="16"/>
      <c r="B229" s="1" t="s">
        <v>132</v>
      </c>
      <c r="C229" s="1" t="s">
        <v>133</v>
      </c>
      <c r="E229" s="122" t="s">
        <v>134</v>
      </c>
      <c r="F229" s="17"/>
      <c r="G229" s="17"/>
      <c r="H229" s="17"/>
      <c r="I229" s="51"/>
      <c r="J229" s="50"/>
      <c r="K229" s="51"/>
      <c r="L229" s="50"/>
      <c r="M229" s="50"/>
      <c r="N229" s="51"/>
      <c r="O229" s="50"/>
      <c r="P229" s="16"/>
      <c r="Q229" s="1" t="s">
        <v>132</v>
      </c>
      <c r="R229" s="1" t="s">
        <v>133</v>
      </c>
      <c r="S229" s="1"/>
      <c r="T229" s="1"/>
      <c r="X229" s="51"/>
      <c r="Y229" s="50"/>
      <c r="Z229" s="51"/>
      <c r="AF229" s="16"/>
      <c r="AG229" s="1" t="s">
        <v>132</v>
      </c>
      <c r="AH229" s="1" t="s">
        <v>133</v>
      </c>
      <c r="AN229" s="51"/>
      <c r="AO229" s="50"/>
      <c r="AP229" s="51"/>
      <c r="AV229" s="16"/>
      <c r="AW229" s="1" t="s">
        <v>132</v>
      </c>
      <c r="AX229" s="1" t="s">
        <v>133</v>
      </c>
      <c r="BD229" s="51"/>
      <c r="BE229" s="50"/>
      <c r="BF229" s="51"/>
    </row>
    <row r="230" spans="1:58" ht="12" customHeight="1" x14ac:dyDescent="0.2">
      <c r="A230" s="1" t="s">
        <v>19</v>
      </c>
      <c r="B230" s="17">
        <v>5.84</v>
      </c>
      <c r="C230" s="17">
        <v>108.5</v>
      </c>
      <c r="I230" s="51"/>
      <c r="J230" s="50"/>
      <c r="K230" s="51"/>
      <c r="L230" s="50"/>
      <c r="M230" s="50"/>
      <c r="N230" s="51"/>
      <c r="O230" s="50"/>
      <c r="P230" s="1" t="s">
        <v>19</v>
      </c>
      <c r="Q230" s="17">
        <v>5.84</v>
      </c>
      <c r="R230" s="17">
        <v>108.5</v>
      </c>
      <c r="S230" s="1"/>
      <c r="T230" s="1"/>
      <c r="X230" s="51"/>
      <c r="Y230" s="50"/>
      <c r="Z230" s="51"/>
      <c r="AF230" s="1" t="s">
        <v>19</v>
      </c>
      <c r="AG230" s="17">
        <v>5.84</v>
      </c>
      <c r="AH230" s="17">
        <v>108.5</v>
      </c>
      <c r="AN230" s="51"/>
      <c r="AO230" s="50"/>
      <c r="AP230" s="51"/>
      <c r="AV230" s="1" t="s">
        <v>19</v>
      </c>
      <c r="AW230" s="17">
        <v>5.84</v>
      </c>
      <c r="AX230" s="17">
        <v>108.5</v>
      </c>
      <c r="BD230" s="51"/>
      <c r="BE230" s="50"/>
      <c r="BF230" s="51"/>
    </row>
    <row r="231" spans="1:58" ht="12" customHeight="1" x14ac:dyDescent="0.2">
      <c r="A231" s="1" t="s">
        <v>20</v>
      </c>
      <c r="B231" s="18">
        <f>ROUND((10^((($E$7-$E$6)/(((LOG10(B230*1000)*1000/$E$8)^(-$E$9)+1)^$E$10)+$E$6)/1000)),0)</f>
        <v>47292</v>
      </c>
      <c r="C231" s="18">
        <f>ROUND((10^((($E$7-$E$6)/(((LOG10(C230*1000)*1000/$E$8)^(-$E$9)+1)^$E$10)+$E$6)/1000)),0)</f>
        <v>697689</v>
      </c>
      <c r="I231" s="51"/>
      <c r="J231" s="50"/>
      <c r="K231" s="51"/>
      <c r="L231" s="50"/>
      <c r="M231" s="50"/>
      <c r="N231" s="51"/>
      <c r="O231" s="50"/>
      <c r="P231" s="1" t="s">
        <v>20</v>
      </c>
      <c r="Q231" s="18">
        <f>ROUND((10^((($T$7-$T$6)/(((LOG10(Q230*1000)*1000/$T$8)^(-$T$9)+1)^$T$10)+$T$6)/1000)),0)</f>
        <v>49026</v>
      </c>
      <c r="R231" s="18">
        <f>ROUND((10^((($T$7-$T$6)/(((LOG10(R230*1000)*1000/$T$8)^(-$T$9)+1)^$T$10)+$T$6)/1000)),0)</f>
        <v>698675</v>
      </c>
      <c r="S231" s="1"/>
      <c r="T231" s="1"/>
      <c r="X231" s="51"/>
      <c r="Y231" s="50"/>
      <c r="Z231" s="51"/>
      <c r="AF231" s="1" t="s">
        <v>20</v>
      </c>
      <c r="AG231" s="18">
        <f>ROUND((10^((($AJ$7-$AJ$6)/(((LOG10(AG230*1000)*1000/$AJ$8)^(-$AJ$9)+1)^$AJ$10)+$AJ$6)/1000)),0)</f>
        <v>48275</v>
      </c>
      <c r="AH231" s="18">
        <f>ROUND((10^((($AJ$7-$AJ$6)/(((LOG10(AH230*1000)*1000/$AJ$8)^(-$AJ$9)+1)^$AJ$10)+$AJ$6)/1000)),0)</f>
        <v>700284</v>
      </c>
      <c r="AN231" s="51"/>
      <c r="AO231" s="50"/>
      <c r="AP231" s="51"/>
      <c r="AV231" s="1" t="s">
        <v>20</v>
      </c>
      <c r="AW231" s="18">
        <f>ROUND((10^((($AZ$7-$AZ$6)/(((LOG10(AW230*1000)*1000/$AZ$8)^(-$AZ$9)+1)^$AZ$10)+$AZ$6)/1000)),0)</f>
        <v>48207</v>
      </c>
      <c r="AX231" s="18">
        <f>ROUND((10^((($AZ$7-$AZ$6)/(((LOG10(AX230*1000)*1000/$AZ$8)^(-$AZ$9)+1)^$AZ$10)+$AZ$6)/1000)),0)</f>
        <v>697489</v>
      </c>
      <c r="BD231" s="51"/>
      <c r="BE231" s="50"/>
      <c r="BF231" s="51"/>
    </row>
    <row r="232" spans="1:58" ht="12" customHeight="1" x14ac:dyDescent="0.2">
      <c r="A232" s="17" t="s">
        <v>135</v>
      </c>
      <c r="I232" s="51"/>
      <c r="J232" s="50"/>
      <c r="K232" s="51"/>
      <c r="L232" s="50"/>
      <c r="M232" s="50"/>
      <c r="N232" s="51"/>
      <c r="O232" s="50"/>
      <c r="P232" s="17" t="s">
        <v>135</v>
      </c>
      <c r="S232" s="1"/>
      <c r="T232" s="1"/>
      <c r="X232" s="51"/>
      <c r="Y232" s="50"/>
      <c r="Z232" s="51"/>
      <c r="AF232" s="17" t="s">
        <v>135</v>
      </c>
      <c r="AN232" s="51"/>
      <c r="AO232" s="50"/>
      <c r="AP232" s="51"/>
      <c r="AV232" s="17" t="s">
        <v>135</v>
      </c>
      <c r="BD232" s="51"/>
      <c r="BE232" s="50"/>
      <c r="BF232" s="51"/>
    </row>
    <row r="233" spans="1:58" ht="12" customHeight="1" x14ac:dyDescent="0.2">
      <c r="A233" s="16"/>
      <c r="B233" s="19" t="s">
        <v>22</v>
      </c>
      <c r="C233" s="19" t="s">
        <v>23</v>
      </c>
      <c r="I233" s="51"/>
      <c r="J233" s="50"/>
      <c r="K233" s="51"/>
      <c r="L233" s="50"/>
      <c r="M233" s="50"/>
      <c r="N233" s="51"/>
      <c r="O233" s="50"/>
      <c r="P233" s="16"/>
      <c r="Q233" s="19" t="s">
        <v>22</v>
      </c>
      <c r="R233" s="19" t="s">
        <v>23</v>
      </c>
      <c r="S233" s="1"/>
      <c r="T233" s="1"/>
      <c r="X233" s="51"/>
      <c r="Y233" s="50"/>
      <c r="Z233" s="51"/>
      <c r="AF233" s="16"/>
      <c r="AG233" s="19" t="s">
        <v>22</v>
      </c>
      <c r="AH233" s="19" t="s">
        <v>23</v>
      </c>
      <c r="AN233" s="51"/>
      <c r="AO233" s="50"/>
      <c r="AP233" s="51"/>
      <c r="AV233" s="16"/>
      <c r="AW233" s="19" t="s">
        <v>22</v>
      </c>
      <c r="AX233" s="19" t="s">
        <v>23</v>
      </c>
      <c r="BD233" s="51"/>
      <c r="BE233" s="50"/>
      <c r="BF233" s="51"/>
    </row>
    <row r="234" spans="1:58" ht="12" customHeight="1" x14ac:dyDescent="0.2">
      <c r="A234" s="257" t="s">
        <v>24</v>
      </c>
      <c r="B234" s="21">
        <v>48892</v>
      </c>
      <c r="C234" s="21">
        <v>698452</v>
      </c>
      <c r="I234" s="51"/>
      <c r="J234" s="50"/>
      <c r="K234" s="51"/>
      <c r="L234" s="50"/>
      <c r="M234" s="50"/>
      <c r="N234" s="51"/>
      <c r="O234" s="50"/>
      <c r="P234" s="257" t="s">
        <v>24</v>
      </c>
      <c r="Q234" s="21">
        <v>51075</v>
      </c>
      <c r="R234" s="21">
        <v>728623</v>
      </c>
      <c r="S234" s="1"/>
      <c r="T234" s="1"/>
      <c r="X234" s="51"/>
      <c r="Y234" s="50"/>
      <c r="Z234" s="51"/>
      <c r="AF234" s="257" t="s">
        <v>24</v>
      </c>
      <c r="AG234" s="21">
        <v>50956</v>
      </c>
      <c r="AH234" s="21">
        <v>726925</v>
      </c>
      <c r="AN234" s="51"/>
      <c r="AO234" s="50"/>
      <c r="AP234" s="51"/>
      <c r="AV234" s="257" t="s">
        <v>24</v>
      </c>
      <c r="AW234" s="21">
        <v>49563</v>
      </c>
      <c r="AX234" s="21">
        <v>720451</v>
      </c>
      <c r="BD234" s="51"/>
      <c r="BE234" s="50"/>
      <c r="BF234" s="51"/>
    </row>
    <row r="235" spans="1:58" ht="12" customHeight="1" x14ac:dyDescent="0.2">
      <c r="A235" s="257"/>
      <c r="B235" s="21">
        <v>48260</v>
      </c>
      <c r="C235" s="21">
        <v>723525</v>
      </c>
      <c r="I235" s="51"/>
      <c r="J235" s="50"/>
      <c r="K235" s="51"/>
      <c r="L235" s="50"/>
      <c r="M235" s="50"/>
      <c r="N235" s="51"/>
      <c r="O235" s="50"/>
      <c r="P235" s="257"/>
      <c r="Q235" s="21">
        <v>49286</v>
      </c>
      <c r="R235" s="21">
        <v>707859</v>
      </c>
      <c r="S235" s="1"/>
      <c r="T235" s="1"/>
      <c r="X235" s="51"/>
      <c r="Y235" s="50"/>
      <c r="Z235" s="51"/>
      <c r="AF235" s="257"/>
      <c r="AG235" s="21">
        <v>52069</v>
      </c>
      <c r="AH235" s="21">
        <v>722157</v>
      </c>
      <c r="AN235" s="51"/>
      <c r="AO235" s="50"/>
      <c r="AP235" s="51"/>
      <c r="AV235" s="257"/>
      <c r="AW235" s="21">
        <v>47962</v>
      </c>
      <c r="AX235" s="21">
        <v>740318</v>
      </c>
      <c r="BD235" s="51"/>
      <c r="BE235" s="50"/>
      <c r="BF235" s="51"/>
    </row>
    <row r="236" spans="1:58" ht="12" customHeight="1" x14ac:dyDescent="0.2">
      <c r="A236" s="257"/>
      <c r="B236" s="21">
        <v>49351</v>
      </c>
      <c r="C236" s="21">
        <v>718472</v>
      </c>
      <c r="I236" s="51"/>
      <c r="J236" s="50"/>
      <c r="K236" s="51"/>
      <c r="L236" s="50"/>
      <c r="M236" s="50"/>
      <c r="N236" s="51"/>
      <c r="O236" s="50"/>
      <c r="P236" s="257"/>
      <c r="Q236" s="21">
        <v>50732</v>
      </c>
      <c r="R236" s="21">
        <v>713214</v>
      </c>
      <c r="S236" s="1"/>
      <c r="T236" s="1"/>
      <c r="X236" s="51"/>
      <c r="Y236" s="50"/>
      <c r="Z236" s="51"/>
      <c r="AF236" s="257"/>
      <c r="AG236" s="21">
        <v>48142</v>
      </c>
      <c r="AH236" s="21">
        <v>732692</v>
      </c>
      <c r="AN236" s="51"/>
      <c r="AO236" s="50"/>
      <c r="AP236" s="51"/>
      <c r="AV236" s="257"/>
      <c r="AW236" s="21">
        <v>51756</v>
      </c>
      <c r="AX236" s="21">
        <v>708512</v>
      </c>
      <c r="BD236" s="51"/>
      <c r="BE236" s="50"/>
      <c r="BF236" s="51"/>
    </row>
    <row r="237" spans="1:58" ht="12" customHeight="1" x14ac:dyDescent="0.2">
      <c r="A237" s="19" t="s">
        <v>25</v>
      </c>
      <c r="B237" s="22">
        <f>AVERAGE(B234:B236)</f>
        <v>48834.333333333336</v>
      </c>
      <c r="C237" s="22">
        <f>AVERAGE(C234:C236)</f>
        <v>713483</v>
      </c>
      <c r="I237" s="51"/>
      <c r="J237" s="50"/>
      <c r="K237" s="51"/>
      <c r="L237" s="50"/>
      <c r="M237" s="50"/>
      <c r="N237" s="51"/>
      <c r="O237" s="50"/>
      <c r="P237" s="19" t="s">
        <v>25</v>
      </c>
      <c r="Q237" s="22">
        <f>AVERAGE(Q234:Q236)</f>
        <v>50364.333333333336</v>
      </c>
      <c r="R237" s="22">
        <f>AVERAGE(R234:R236)</f>
        <v>716565.33333333337</v>
      </c>
      <c r="S237" s="1"/>
      <c r="T237" s="1"/>
      <c r="X237" s="51"/>
      <c r="Y237" s="50"/>
      <c r="Z237" s="51"/>
      <c r="AF237" s="19" t="s">
        <v>25</v>
      </c>
      <c r="AG237" s="22">
        <f>AVERAGE(AG234:AG236)</f>
        <v>50389</v>
      </c>
      <c r="AH237" s="22">
        <f>AVERAGE(AH234:AH236)</f>
        <v>727258</v>
      </c>
      <c r="AN237" s="51"/>
      <c r="AO237" s="50"/>
      <c r="AP237" s="51"/>
      <c r="AV237" s="19" t="s">
        <v>25</v>
      </c>
      <c r="AW237" s="22">
        <f>AVERAGE(AW234:AW236)</f>
        <v>49760.333333333336</v>
      </c>
      <c r="AX237" s="22">
        <f>AVERAGE(AX234:AX236)</f>
        <v>723093.66666666663</v>
      </c>
      <c r="BD237" s="51"/>
      <c r="BE237" s="50"/>
      <c r="BF237" s="51"/>
    </row>
    <row r="238" spans="1:58" ht="12" customHeight="1" x14ac:dyDescent="0.2">
      <c r="A238" s="19" t="s">
        <v>26</v>
      </c>
      <c r="B238" s="23">
        <f>STDEV(B234:B236)/B237</f>
        <v>1.1217134442027923E-2</v>
      </c>
      <c r="C238" s="23">
        <f>STDEV(C234:C236)/C237</f>
        <v>1.8585087737999179E-2</v>
      </c>
      <c r="I238" s="51"/>
      <c r="J238" s="50"/>
      <c r="K238" s="51"/>
      <c r="L238" s="50"/>
      <c r="M238" s="50"/>
      <c r="N238" s="51"/>
      <c r="O238" s="50"/>
      <c r="P238" s="19" t="s">
        <v>26</v>
      </c>
      <c r="Q238" s="23">
        <f>STDEV(Q234:Q236)/Q237</f>
        <v>1.8852251653254572E-2</v>
      </c>
      <c r="R238" s="23">
        <f>STDEV(R234:R236)/R237</f>
        <v>1.5044058837735312E-2</v>
      </c>
      <c r="S238" s="1"/>
      <c r="T238" s="1"/>
      <c r="X238" s="51"/>
      <c r="Y238" s="50"/>
      <c r="Z238" s="51"/>
      <c r="AF238" s="19" t="s">
        <v>26</v>
      </c>
      <c r="AG238" s="23">
        <f>STDEV(AG234:AG236)/AG237</f>
        <v>4.0166874243169205E-2</v>
      </c>
      <c r="AH238" s="23">
        <f>STDEV(AH234:AH236)/AH237</f>
        <v>7.2538059694336092E-3</v>
      </c>
      <c r="AN238" s="51"/>
      <c r="AO238" s="50"/>
      <c r="AP238" s="51"/>
      <c r="AV238" s="19" t="s">
        <v>26</v>
      </c>
      <c r="AW238" s="23">
        <f>STDEV(AW234:AW236)/AW237</f>
        <v>3.8277119255910978E-2</v>
      </c>
      <c r="AX238" s="23">
        <f>STDEV(AX234:AX236)/AX237</f>
        <v>2.221957589872757E-2</v>
      </c>
      <c r="BD238" s="51"/>
      <c r="BE238" s="50"/>
      <c r="BF238" s="51"/>
    </row>
    <row r="239" spans="1:58" ht="12" customHeight="1" x14ac:dyDescent="0.2">
      <c r="A239" s="24" t="s">
        <v>27</v>
      </c>
      <c r="B239" s="25">
        <f>(B237-B231)/B231</f>
        <v>3.2612985987764014E-2</v>
      </c>
      <c r="C239" s="25">
        <f>(C237-C231)/C231</f>
        <v>2.2637593540961662E-2</v>
      </c>
      <c r="I239" s="51"/>
      <c r="J239" s="50"/>
      <c r="K239" s="51"/>
      <c r="L239" s="50"/>
      <c r="M239" s="50"/>
      <c r="N239" s="51"/>
      <c r="O239" s="50"/>
      <c r="P239" s="24" t="s">
        <v>27</v>
      </c>
      <c r="Q239" s="25">
        <f>(Q237-Q231)/Q231</f>
        <v>2.7298440283387095E-2</v>
      </c>
      <c r="R239" s="25">
        <f>(R237-R231)/R231</f>
        <v>2.5606087713648508E-2</v>
      </c>
      <c r="S239" s="1"/>
      <c r="T239" s="1"/>
      <c r="X239" s="51"/>
      <c r="Y239" s="50"/>
      <c r="Z239" s="51"/>
      <c r="AF239" s="24" t="s">
        <v>27</v>
      </c>
      <c r="AG239" s="25">
        <f>(AG237-AG231)/AG231</f>
        <v>4.3790781978249614E-2</v>
      </c>
      <c r="AH239" s="25">
        <f>(AH237-AH231)/AH231</f>
        <v>3.8518658144409981E-2</v>
      </c>
      <c r="AN239" s="51"/>
      <c r="AO239" s="50"/>
      <c r="AP239" s="51"/>
      <c r="AV239" s="24" t="s">
        <v>27</v>
      </c>
      <c r="AW239" s="25">
        <f>(AW237-AW231)/AW231</f>
        <v>3.2222153075971038E-2</v>
      </c>
      <c r="AX239" s="25">
        <f>(AX237-AX231)/AX231</f>
        <v>3.6709778457676936E-2</v>
      </c>
      <c r="BD239" s="51"/>
      <c r="BE239" s="50"/>
      <c r="BF239" s="51"/>
    </row>
    <row r="240" spans="1:58" ht="12" customHeight="1" x14ac:dyDescent="0.2">
      <c r="B240" s="1" t="s">
        <v>28</v>
      </c>
      <c r="C240" s="1">
        <f>(C231-B231)/(C237-B237)</f>
        <v>0.97855759383654328</v>
      </c>
      <c r="E240" s="1">
        <f>C240*B237+C241</f>
        <v>47292</v>
      </c>
      <c r="I240" s="51"/>
      <c r="J240" s="50"/>
      <c r="K240" s="51"/>
      <c r="L240" s="50"/>
      <c r="M240" s="50"/>
      <c r="N240" s="51"/>
      <c r="O240" s="50"/>
      <c r="P240" s="1"/>
      <c r="Q240" s="1" t="s">
        <v>28</v>
      </c>
      <c r="R240" s="1">
        <f>(R231-Q231)/(R237-Q237)</f>
        <v>0.97515464551989561</v>
      </c>
      <c r="S240" s="1"/>
      <c r="T240" s="1"/>
      <c r="X240" s="51"/>
      <c r="Y240" s="50"/>
      <c r="Z240" s="51"/>
      <c r="AG240" s="1" t="s">
        <v>28</v>
      </c>
      <c r="AH240" s="1">
        <f>(AH231-AG231)/(AH237-AG237)</f>
        <v>0.96327206593890402</v>
      </c>
      <c r="AJ240" s="1">
        <f>AH240*AG237+AH241</f>
        <v>48275</v>
      </c>
      <c r="AN240" s="51"/>
      <c r="AO240" s="50"/>
      <c r="AP240" s="51"/>
      <c r="AW240" s="1" t="s">
        <v>28</v>
      </c>
      <c r="AX240" s="1">
        <f>(AX231-AW231)/(AX237-AW237)</f>
        <v>0.96428019801980214</v>
      </c>
      <c r="AZ240" s="1">
        <f>AX240*AW237+AX241</f>
        <v>48207</v>
      </c>
      <c r="BD240" s="51"/>
      <c r="BE240" s="50"/>
      <c r="BF240" s="51"/>
    </row>
    <row r="241" spans="1:58" ht="12" customHeight="1" x14ac:dyDescent="0.2">
      <c r="B241" s="1" t="s">
        <v>29</v>
      </c>
      <c r="C241" s="1">
        <f>B231-C240*B237</f>
        <v>-495.20772327837039</v>
      </c>
      <c r="I241" s="51"/>
      <c r="J241" s="50"/>
      <c r="K241" s="51"/>
      <c r="L241" s="50"/>
      <c r="M241" s="50"/>
      <c r="N241" s="51"/>
      <c r="O241" s="50"/>
      <c r="P241" s="1"/>
      <c r="Q241" s="1" t="s">
        <v>29</v>
      </c>
      <c r="R241" s="1">
        <f>Q231-R240*Q237</f>
        <v>-87.013618512530229</v>
      </c>
      <c r="S241" s="1"/>
      <c r="T241" s="1"/>
      <c r="X241" s="51"/>
      <c r="Y241" s="50"/>
      <c r="Z241" s="51"/>
      <c r="AG241" s="1" t="s">
        <v>29</v>
      </c>
      <c r="AH241" s="1">
        <f>AG231-AH240*AG237</f>
        <v>-263.31613059543452</v>
      </c>
      <c r="AN241" s="51"/>
      <c r="AO241" s="50"/>
      <c r="AP241" s="51"/>
      <c r="AW241" s="1" t="s">
        <v>29</v>
      </c>
      <c r="AX241" s="1">
        <f>AW231-AX240*AW237</f>
        <v>224.09591980197001</v>
      </c>
      <c r="BD241" s="51"/>
      <c r="BE241" s="50"/>
      <c r="BF241" s="51"/>
    </row>
    <row r="242" spans="1:58" ht="12" customHeight="1" x14ac:dyDescent="0.2">
      <c r="B242" s="1" t="s">
        <v>30</v>
      </c>
      <c r="I242" s="51"/>
      <c r="J242" s="50"/>
      <c r="K242" s="51"/>
      <c r="L242" s="50"/>
      <c r="M242" s="50"/>
      <c r="N242" s="51"/>
      <c r="O242" s="50"/>
      <c r="P242" s="1"/>
      <c r="Q242" s="1" t="s">
        <v>30</v>
      </c>
      <c r="S242" s="1"/>
      <c r="T242" s="1"/>
      <c r="X242" s="51"/>
      <c r="Y242" s="50"/>
      <c r="Z242" s="51"/>
      <c r="AG242" s="1" t="s">
        <v>30</v>
      </c>
      <c r="AN242" s="51"/>
      <c r="AO242" s="50"/>
      <c r="AP242" s="51"/>
      <c r="AW242" s="1" t="s">
        <v>30</v>
      </c>
      <c r="BD242" s="51"/>
      <c r="BE242" s="50"/>
      <c r="BF242" s="51"/>
    </row>
    <row r="243" spans="1:58" ht="12" customHeight="1" x14ac:dyDescent="0.2">
      <c r="B243" s="1" t="s">
        <v>32</v>
      </c>
      <c r="C243" s="1" t="s">
        <v>33</v>
      </c>
      <c r="I243" s="51"/>
      <c r="J243" s="50"/>
      <c r="K243" s="51"/>
      <c r="L243" s="50"/>
      <c r="M243" s="50"/>
      <c r="N243" s="51"/>
      <c r="O243" s="50"/>
      <c r="P243" s="1"/>
      <c r="Q243" s="1" t="s">
        <v>32</v>
      </c>
      <c r="R243" s="1" t="s">
        <v>33</v>
      </c>
      <c r="S243" s="1"/>
      <c r="T243" s="1"/>
      <c r="X243" s="51"/>
      <c r="Y243" s="50"/>
      <c r="Z243" s="51"/>
      <c r="AG243" s="1" t="s">
        <v>32</v>
      </c>
      <c r="AH243" s="1" t="s">
        <v>33</v>
      </c>
      <c r="AN243" s="51"/>
      <c r="AO243" s="50"/>
      <c r="AP243" s="51"/>
      <c r="AW243" s="1" t="s">
        <v>32</v>
      </c>
      <c r="AX243" s="1" t="s">
        <v>33</v>
      </c>
      <c r="BD243" s="51"/>
      <c r="BE243" s="50"/>
      <c r="BF243" s="51"/>
    </row>
    <row r="244" spans="1:58" ht="12" customHeight="1" x14ac:dyDescent="0.2">
      <c r="A244" s="1" t="s">
        <v>5</v>
      </c>
      <c r="B244" s="225" t="s">
        <v>169</v>
      </c>
      <c r="C244" s="50"/>
      <c r="I244" s="51"/>
      <c r="J244" s="50"/>
      <c r="K244" s="51"/>
      <c r="L244" s="50"/>
      <c r="M244" s="50"/>
      <c r="N244" s="51"/>
      <c r="O244" s="50"/>
      <c r="P244" s="1" t="s">
        <v>5</v>
      </c>
      <c r="Q244" s="226" t="s">
        <v>170</v>
      </c>
      <c r="R244" s="50"/>
      <c r="S244" s="1"/>
      <c r="T244" s="1"/>
      <c r="X244" s="51"/>
      <c r="Y244" s="50"/>
      <c r="Z244" s="51"/>
      <c r="AF244" s="1" t="s">
        <v>5</v>
      </c>
      <c r="AG244" s="226" t="s">
        <v>172</v>
      </c>
      <c r="AH244" s="50"/>
      <c r="AN244" s="51"/>
      <c r="AO244" s="50"/>
      <c r="AP244" s="51"/>
      <c r="AV244" s="1" t="s">
        <v>5</v>
      </c>
      <c r="AW244" s="1" t="s">
        <v>174</v>
      </c>
      <c r="AX244" s="50"/>
      <c r="BD244" s="51"/>
      <c r="BE244" s="50"/>
      <c r="BF244" s="51"/>
    </row>
    <row r="245" spans="1:58" ht="12" customHeight="1" x14ac:dyDescent="0.2">
      <c r="A245" s="16"/>
      <c r="B245" s="1" t="s">
        <v>14</v>
      </c>
      <c r="C245" s="1" t="s">
        <v>15</v>
      </c>
      <c r="I245" s="51"/>
      <c r="J245" s="50"/>
      <c r="K245" s="51"/>
      <c r="L245" s="50"/>
      <c r="M245" s="50"/>
      <c r="N245" s="51"/>
      <c r="O245" s="50"/>
      <c r="P245" s="16"/>
      <c r="Q245" s="1" t="s">
        <v>14</v>
      </c>
      <c r="R245" s="1" t="s">
        <v>15</v>
      </c>
      <c r="S245" s="1"/>
      <c r="T245" s="1"/>
      <c r="X245" s="51"/>
      <c r="Y245" s="50"/>
      <c r="Z245" s="51"/>
      <c r="AF245" s="16"/>
      <c r="AG245" s="1" t="s">
        <v>14</v>
      </c>
      <c r="AH245" s="1" t="s">
        <v>15</v>
      </c>
      <c r="AN245" s="51"/>
      <c r="AO245" s="50"/>
      <c r="AP245" s="51"/>
      <c r="AV245" s="16"/>
      <c r="AW245" s="1" t="s">
        <v>14</v>
      </c>
      <c r="AX245" s="1" t="s">
        <v>15</v>
      </c>
      <c r="BD245" s="51"/>
      <c r="BE245" s="50"/>
      <c r="BF245" s="51"/>
    </row>
    <row r="246" spans="1:58" ht="12" customHeight="1" x14ac:dyDescent="0.2">
      <c r="A246" s="1" t="s">
        <v>19</v>
      </c>
      <c r="B246" s="227">
        <v>5.04</v>
      </c>
      <c r="C246" s="17">
        <v>101.7</v>
      </c>
      <c r="I246" s="51"/>
      <c r="J246" s="50"/>
      <c r="K246" s="51"/>
      <c r="L246" s="50"/>
      <c r="M246" s="50"/>
      <c r="O246" s="50"/>
      <c r="P246" s="1" t="s">
        <v>19</v>
      </c>
      <c r="Q246" s="17">
        <v>5.14</v>
      </c>
      <c r="R246" s="17">
        <v>101.6</v>
      </c>
      <c r="S246" s="1"/>
      <c r="T246" s="1"/>
      <c r="X246" s="51"/>
      <c r="Y246" s="50"/>
      <c r="Z246" s="51"/>
      <c r="AF246" s="1" t="s">
        <v>19</v>
      </c>
      <c r="AG246" s="17">
        <v>4.8899999999999997</v>
      </c>
      <c r="AH246" s="17">
        <v>98.05</v>
      </c>
      <c r="AN246" s="51"/>
      <c r="AO246" s="50"/>
      <c r="AP246" s="51"/>
      <c r="AV246" s="1" t="s">
        <v>19</v>
      </c>
      <c r="AW246" s="17">
        <v>5.09</v>
      </c>
      <c r="AX246" s="17">
        <v>100.8</v>
      </c>
      <c r="BD246" s="51"/>
      <c r="BE246" s="50"/>
      <c r="BF246" s="51"/>
    </row>
    <row r="247" spans="1:58" ht="12" customHeight="1" x14ac:dyDescent="0.2">
      <c r="A247" s="1" t="s">
        <v>20</v>
      </c>
      <c r="B247" s="17">
        <v>41348</v>
      </c>
      <c r="C247" s="17">
        <v>656974</v>
      </c>
      <c r="I247" s="51"/>
      <c r="J247" s="50"/>
      <c r="K247" s="51"/>
      <c r="L247" s="50"/>
      <c r="M247" s="50"/>
      <c r="O247" s="50"/>
      <c r="P247" s="1" t="s">
        <v>20</v>
      </c>
      <c r="Q247" s="17">
        <v>43694</v>
      </c>
      <c r="R247" s="17">
        <v>657921</v>
      </c>
      <c r="S247" s="1"/>
      <c r="T247" s="1"/>
      <c r="X247" s="51"/>
      <c r="Y247" s="50"/>
      <c r="Z247" s="51"/>
      <c r="AF247" s="1" t="s">
        <v>20</v>
      </c>
      <c r="AG247" s="17">
        <v>41100</v>
      </c>
      <c r="AH247" s="17">
        <v>637985</v>
      </c>
      <c r="AN247" s="51"/>
      <c r="AO247" s="50"/>
      <c r="AP247" s="51"/>
      <c r="AV247" s="1" t="s">
        <v>20</v>
      </c>
      <c r="AW247" s="17">
        <v>42573</v>
      </c>
      <c r="AX247" s="17">
        <v>651791</v>
      </c>
      <c r="BD247" s="51"/>
      <c r="BE247" s="50"/>
      <c r="BF247" s="51"/>
    </row>
    <row r="248" spans="1:58" ht="12" customHeight="1" x14ac:dyDescent="0.2">
      <c r="C248" s="276" t="s">
        <v>14</v>
      </c>
      <c r="D248" s="276"/>
      <c r="E248" s="276"/>
      <c r="F248" s="276"/>
      <c r="H248" s="276" t="s">
        <v>15</v>
      </c>
      <c r="I248" s="276"/>
      <c r="J248" s="276"/>
      <c r="K248" s="276"/>
      <c r="L248" s="50"/>
      <c r="M248" s="50"/>
      <c r="O248" s="50"/>
      <c r="P248" s="1"/>
      <c r="R248" s="276" t="s">
        <v>14</v>
      </c>
      <c r="S248" s="276"/>
      <c r="T248" s="276"/>
      <c r="U248" s="276"/>
      <c r="W248" s="276" t="s">
        <v>15</v>
      </c>
      <c r="X248" s="276"/>
      <c r="Y248" s="276"/>
      <c r="Z248" s="276"/>
      <c r="AH248" s="276" t="s">
        <v>14</v>
      </c>
      <c r="AI248" s="276"/>
      <c r="AJ248" s="276"/>
      <c r="AK248" s="276"/>
      <c r="AM248" s="276" t="s">
        <v>15</v>
      </c>
      <c r="AN248" s="276"/>
      <c r="AO248" s="276"/>
      <c r="AP248" s="276"/>
      <c r="AX248" s="276" t="s">
        <v>14</v>
      </c>
      <c r="AY248" s="276"/>
      <c r="AZ248" s="276"/>
      <c r="BA248" s="276"/>
      <c r="BC248" s="276" t="s">
        <v>15</v>
      </c>
      <c r="BD248" s="276"/>
      <c r="BE248" s="276"/>
      <c r="BF248" s="276"/>
    </row>
    <row r="249" spans="1:58" ht="12" customHeight="1" x14ac:dyDescent="0.2">
      <c r="B249" s="7"/>
      <c r="C249" s="7" t="s">
        <v>43</v>
      </c>
      <c r="D249" s="28" t="s">
        <v>44</v>
      </c>
      <c r="E249" s="18" t="s">
        <v>8</v>
      </c>
      <c r="F249" s="29" t="s">
        <v>45</v>
      </c>
      <c r="H249" s="7" t="s">
        <v>43</v>
      </c>
      <c r="I249" s="28" t="s">
        <v>44</v>
      </c>
      <c r="J249" s="18" t="s">
        <v>8</v>
      </c>
      <c r="K249" s="29" t="s">
        <v>45</v>
      </c>
      <c r="L249" s="50"/>
      <c r="M249" s="50"/>
      <c r="O249" s="50"/>
      <c r="P249" s="1"/>
      <c r="Q249" s="7"/>
      <c r="R249" s="7" t="s">
        <v>43</v>
      </c>
      <c r="S249" s="28" t="s">
        <v>44</v>
      </c>
      <c r="T249" s="18" t="s">
        <v>8</v>
      </c>
      <c r="U249" s="29" t="s">
        <v>45</v>
      </c>
      <c r="W249" s="7" t="s">
        <v>43</v>
      </c>
      <c r="X249" s="28" t="s">
        <v>44</v>
      </c>
      <c r="Y249" s="18" t="s">
        <v>8</v>
      </c>
      <c r="Z249" s="29" t="s">
        <v>45</v>
      </c>
      <c r="AG249" s="7"/>
      <c r="AH249" s="7" t="s">
        <v>43</v>
      </c>
      <c r="AI249" s="28" t="s">
        <v>44</v>
      </c>
      <c r="AJ249" s="18" t="s">
        <v>8</v>
      </c>
      <c r="AK249" s="29" t="s">
        <v>45</v>
      </c>
      <c r="AM249" s="7" t="s">
        <v>43</v>
      </c>
      <c r="AN249" s="28" t="s">
        <v>44</v>
      </c>
      <c r="AO249" s="18" t="s">
        <v>8</v>
      </c>
      <c r="AP249" s="29" t="s">
        <v>45</v>
      </c>
      <c r="AW249" s="7"/>
      <c r="AX249" s="7" t="s">
        <v>43</v>
      </c>
      <c r="AY249" s="28" t="s">
        <v>44</v>
      </c>
      <c r="AZ249" s="18" t="s">
        <v>8</v>
      </c>
      <c r="BA249" s="29" t="s">
        <v>45</v>
      </c>
      <c r="BC249" s="7" t="s">
        <v>43</v>
      </c>
      <c r="BD249" s="28" t="s">
        <v>44</v>
      </c>
      <c r="BE249" s="18" t="s">
        <v>8</v>
      </c>
      <c r="BF249" s="29" t="s">
        <v>45</v>
      </c>
    </row>
    <row r="250" spans="1:58" ht="12" customHeight="1" x14ac:dyDescent="0.2">
      <c r="C250" s="110">
        <v>4.9800000000000004</v>
      </c>
      <c r="D250" s="76">
        <f>ROUND((10^((($E$7-$E$6)/(((LOG10(C250*1000)*1000/$E$8)^(-$E$9)+1)^$E$10)+$E$6)/1000)),0)</f>
        <v>40900</v>
      </c>
      <c r="E250" s="49">
        <f>(D250-$C$241)/$C$240</f>
        <v>42302.270182160544</v>
      </c>
      <c r="F250" s="33">
        <f>ROUND(E250,0)</f>
        <v>42302</v>
      </c>
      <c r="H250" s="110">
        <v>98.62</v>
      </c>
      <c r="I250" s="76">
        <f>ROUND((10^((($E$7-$E$6)/(((LOG10(H250*1000)*1000/$E$8)^(-$E$9)+1)^$E$10)+$E$6)/1000)),0)</f>
        <v>638474</v>
      </c>
      <c r="J250" s="49">
        <f>(I250-$C$241)/$C$240</f>
        <v>652970.46566071687</v>
      </c>
      <c r="K250" s="33">
        <f>ROUND(J250,0)</f>
        <v>652970</v>
      </c>
      <c r="L250" s="50"/>
      <c r="M250" s="50"/>
      <c r="O250" s="50"/>
      <c r="P250" s="1"/>
      <c r="R250" s="110">
        <v>5.16</v>
      </c>
      <c r="S250" s="18">
        <f>ROUND((10^((($T$7-$T$6)/(((LOG10(R250*1000)*1000/$T$8)^(-$T$9)+1)^$T$10)+$T$6)/1000)),0)</f>
        <v>43848</v>
      </c>
      <c r="T250" s="49">
        <f>(S250-$R$241)/$R$240</f>
        <v>45054.406314281507</v>
      </c>
      <c r="U250" s="33">
        <f>ROUND(T250,0)</f>
        <v>45054</v>
      </c>
      <c r="W250" s="110">
        <v>99.47</v>
      </c>
      <c r="X250" s="18">
        <f>ROUND((10^((($T$7-$T$6)/(((LOG10(W250*1000)*1000/$T$8)^(-$T$9)+1)^$T$10)+$T$6)/1000)),0)</f>
        <v>645295</v>
      </c>
      <c r="Y250" s="49">
        <f>(X250-$R$241)/$R$240</f>
        <v>661825.29774488485</v>
      </c>
      <c r="Z250" s="33">
        <f>ROUND(Y250,0)</f>
        <v>661825</v>
      </c>
      <c r="AH250" s="110">
        <v>5.12</v>
      </c>
      <c r="AI250" s="18">
        <f>ROUND((10^((($AJ$7-$AJ$6)/(((LOG10(AH250*1000)*1000/$AJ$8)^(-$AJ$9)+1)^$AJ$10)+$AJ$6)/1000)),0)</f>
        <v>42847</v>
      </c>
      <c r="AJ250" s="49">
        <f>(AI250-$AH$241)/$AH$240</f>
        <v>44754.039543932675</v>
      </c>
      <c r="AK250" s="33">
        <f>ROUND(AJ250,0)</f>
        <v>44754</v>
      </c>
      <c r="AM250" s="110">
        <v>99.1</v>
      </c>
      <c r="AN250" s="18">
        <f>ROUND((10^((($AJ$7-$AJ$6)/(((LOG10(AM250*1000)*1000/$AJ$8)^(-$AJ$9)+1)^$AJ$10)+$AJ$6)/1000)),0)</f>
        <v>644267</v>
      </c>
      <c r="AO250" s="49">
        <f>(AN250-$AH$241)/$AH$240</f>
        <v>669105.16656825284</v>
      </c>
      <c r="AP250" s="33">
        <f>ROUND(AO250,0)</f>
        <v>669105</v>
      </c>
      <c r="AX250" s="237">
        <v>5.13</v>
      </c>
      <c r="AY250" s="18">
        <f>ROUND((10^((($AZ$7-$AZ$6)/(((LOG10(AX250*1000)*1000/$AZ$8)^(-$AZ$9)+1)^$AZ$10)+$AZ$6)/1000)),0)</f>
        <v>42875</v>
      </c>
      <c r="AZ250" s="49">
        <f>(AY250-$AX$241)/$AX$240</f>
        <v>44230.820219873647</v>
      </c>
      <c r="BA250" s="33">
        <f>ROUND(AZ250,0)</f>
        <v>44231</v>
      </c>
      <c r="BC250" s="237">
        <v>97.61</v>
      </c>
      <c r="BD250" s="18">
        <f>ROUND((10^((($AZ$7-$AZ$6)/(((LOG10(BC250*1000)*1000/$AZ$8)^(-$AZ$9)+1)^$AZ$10)+$AZ$6)/1000)),0)</f>
        <v>632782</v>
      </c>
      <c r="BE250" s="49">
        <f>(BD250-$AX$241)/$AX$240</f>
        <v>655989.72723819024</v>
      </c>
      <c r="BF250" s="33">
        <f>ROUND(BE250,0)</f>
        <v>655990</v>
      </c>
    </row>
    <row r="251" spans="1:58" ht="12" customHeight="1" x14ac:dyDescent="0.2">
      <c r="C251" s="110">
        <v>5.15</v>
      </c>
      <c r="D251" s="76">
        <f t="shared" ref="D251:D252" si="342">ROUND((10^((($E$7-$E$6)/(((LOG10(C251*1000)*1000/$E$8)^(-$E$9)+1)^$E$10)+$E$6)/1000)),0)</f>
        <v>42170</v>
      </c>
      <c r="E251" s="49">
        <f>(D251-$C$241)/$C$240</f>
        <v>43600.098749430479</v>
      </c>
      <c r="F251" s="33">
        <f t="shared" ref="F251:F252" si="343">ROUND(E251,0)</f>
        <v>43600</v>
      </c>
      <c r="H251" s="228">
        <v>104.6</v>
      </c>
      <c r="I251" s="76">
        <f t="shared" ref="I251:I252" si="344">ROUND((10^((($E$7-$E$6)/(((LOG10(H251*1000)*1000/$E$8)^(-$E$9)+1)^$E$10)+$E$6)/1000)),0)</f>
        <v>674359</v>
      </c>
      <c r="J251" s="49">
        <f>(I251-$C$241)/$C$240</f>
        <v>689641.78702802537</v>
      </c>
      <c r="K251" s="33">
        <f t="shared" ref="K251:K252" si="345">ROUND(J251,0)</f>
        <v>689642</v>
      </c>
      <c r="L251" s="50"/>
      <c r="M251" s="50"/>
      <c r="O251" s="50"/>
      <c r="P251" s="1"/>
      <c r="R251" s="110">
        <v>5.08</v>
      </c>
      <c r="S251" s="18">
        <f t="shared" ref="S251:S252" si="346">ROUND((10^((($T$7-$T$6)/(((LOG10(R251*1000)*1000/$T$8)^(-$T$9)+1)^$T$10)+$T$6)/1000)),0)</f>
        <v>43234</v>
      </c>
      <c r="T251" s="49">
        <f>(S251-$R$241)/$R$240</f>
        <v>44424.762592825769</v>
      </c>
      <c r="U251" s="33">
        <f t="shared" ref="U251:U252" si="347">ROUND(T251,0)</f>
        <v>44425</v>
      </c>
      <c r="W251" s="110">
        <v>98.65</v>
      </c>
      <c r="X251" s="18">
        <f t="shared" ref="X251:X252" si="348">ROUND((10^((($T$7-$T$6)/(((LOG10(W251*1000)*1000/$T$8)^(-$T$9)+1)^$T$10)+$T$6)/1000)),0)</f>
        <v>640429</v>
      </c>
      <c r="Y251" s="49">
        <f>(X251-$R$241)/$R$240</f>
        <v>656835.31997842947</v>
      </c>
      <c r="Z251" s="33">
        <f t="shared" ref="Z251:Z252" si="349">ROUND(Y251,0)</f>
        <v>656835</v>
      </c>
      <c r="AH251" s="110">
        <v>4.9400000000000004</v>
      </c>
      <c r="AI251" s="18">
        <f t="shared" ref="AI251:AI252" si="350">ROUND((10^((($AJ$7-$AJ$6)/(((LOG10(AH251*1000)*1000/$AJ$8)^(-$AJ$9)+1)^$AJ$10)+$AJ$6)/1000)),0)</f>
        <v>41480</v>
      </c>
      <c r="AJ251" s="49">
        <f>(AI251-$AH$241)/$AH$240</f>
        <v>43334.9181468354</v>
      </c>
      <c r="AK251" s="33">
        <f t="shared" ref="AK251:AK252" si="351">ROUND(AJ251,0)</f>
        <v>43335</v>
      </c>
      <c r="AM251" s="228">
        <v>102.24</v>
      </c>
      <c r="AN251" s="18">
        <f t="shared" ref="AN251:AN252" si="352">ROUND((10^((($AJ$7-$AJ$6)/(((LOG10(AM251*1000)*1000/$AJ$8)^(-$AJ$9)+1)^$AJ$10)+$AJ$6)/1000)),0)</f>
        <v>663024</v>
      </c>
      <c r="AO251" s="49">
        <f>(AN251-$AH$241)/$AH$240</f>
        <v>688577.33924224961</v>
      </c>
      <c r="AP251" s="33">
        <f t="shared" ref="AP251:AP252" si="353">ROUND(AO251,0)</f>
        <v>688577</v>
      </c>
      <c r="AX251" s="237">
        <v>5.07</v>
      </c>
      <c r="AY251" s="18">
        <f t="shared" ref="AY251:AY252" si="354">ROUND((10^((($AZ$7-$AZ$6)/(((LOG10(AX251*1000)*1000/$AZ$8)^(-$AZ$9)+1)^$AZ$10)+$AZ$6)/1000)),0)</f>
        <v>42421</v>
      </c>
      <c r="AZ251" s="49">
        <f>(AY251-$AX$241)/$AX$240</f>
        <v>43760.00271171335</v>
      </c>
      <c r="BA251" s="33">
        <f t="shared" ref="BA251:BA252" si="355">ROUND(AZ251,0)</f>
        <v>43760</v>
      </c>
      <c r="BC251" s="237">
        <v>96.35</v>
      </c>
      <c r="BD251" s="18">
        <f t="shared" ref="BD251:BD252" si="356">ROUND((10^((($AZ$7-$AZ$6)/(((LOG10(BC251*1000)*1000/$AZ$8)^(-$AZ$9)+1)^$AZ$10)+$AZ$6)/1000)),0)</f>
        <v>625260</v>
      </c>
      <c r="BE251" s="49">
        <f>(BD251-$AX$241)/$AX$240</f>
        <v>648189.09002149035</v>
      </c>
      <c r="BF251" s="33">
        <f t="shared" ref="BF251:BF252" si="357">ROUND(BE251,0)</f>
        <v>648189</v>
      </c>
    </row>
    <row r="252" spans="1:58" ht="12" customHeight="1" x14ac:dyDescent="0.2">
      <c r="C252" s="110">
        <v>5.22</v>
      </c>
      <c r="D252" s="76">
        <f t="shared" si="342"/>
        <v>42692</v>
      </c>
      <c r="E252" s="49">
        <f>(D252-$C$241)/$C$240</f>
        <v>44133.536947946159</v>
      </c>
      <c r="F252" s="33">
        <f t="shared" si="343"/>
        <v>44134</v>
      </c>
      <c r="H252" s="228">
        <v>105.51</v>
      </c>
      <c r="I252" s="76">
        <f t="shared" si="344"/>
        <v>679807</v>
      </c>
      <c r="J252" s="49">
        <f>(I252-$C$241)/$C$240</f>
        <v>695209.16500793607</v>
      </c>
      <c r="K252" s="33">
        <f t="shared" si="345"/>
        <v>695209</v>
      </c>
      <c r="L252" s="50"/>
      <c r="M252" s="50"/>
      <c r="O252" s="50"/>
      <c r="P252" s="1"/>
      <c r="R252" s="110">
        <v>4.83</v>
      </c>
      <c r="S252" s="18">
        <f t="shared" si="346"/>
        <v>41312</v>
      </c>
      <c r="T252" s="49">
        <f>(S252-$R$241)/$R$240</f>
        <v>42453.793158562032</v>
      </c>
      <c r="U252" s="33">
        <f t="shared" si="347"/>
        <v>42454</v>
      </c>
      <c r="W252" s="228">
        <v>101.4</v>
      </c>
      <c r="X252" s="18">
        <f t="shared" si="348"/>
        <v>656736</v>
      </c>
      <c r="Y252" s="49">
        <f>(X252-$R$241)/$R$240</f>
        <v>673557.79581845994</v>
      </c>
      <c r="Z252" s="33">
        <f t="shared" si="349"/>
        <v>673558</v>
      </c>
      <c r="AH252" s="110">
        <v>5.23</v>
      </c>
      <c r="AI252" s="18">
        <f t="shared" si="350"/>
        <v>43680</v>
      </c>
      <c r="AJ252" s="49">
        <f>(AI252-$AH$241)/$AH$240</f>
        <v>45618.80042453402</v>
      </c>
      <c r="AK252" s="33">
        <f t="shared" si="351"/>
        <v>45619</v>
      </c>
      <c r="AM252" s="110">
        <v>98.92</v>
      </c>
      <c r="AN252" s="18">
        <f t="shared" si="352"/>
        <v>643191</v>
      </c>
      <c r="AO252" s="49">
        <f>(AN252-$AH$241)/$AH$240</f>
        <v>667988.14050879655</v>
      </c>
      <c r="AP252" s="33">
        <f t="shared" si="353"/>
        <v>667988</v>
      </c>
      <c r="AX252" s="237">
        <v>4.8099999999999996</v>
      </c>
      <c r="AY252" s="18">
        <f t="shared" si="354"/>
        <v>40452</v>
      </c>
      <c r="AZ252" s="49">
        <f>(AY252-$AX$241)/$AX$240</f>
        <v>41718.065104736212</v>
      </c>
      <c r="BA252" s="33">
        <f t="shared" si="355"/>
        <v>41718</v>
      </c>
      <c r="BC252" s="242">
        <v>101.8</v>
      </c>
      <c r="BD252" s="18">
        <f t="shared" si="356"/>
        <v>657741</v>
      </c>
      <c r="BE252" s="49">
        <f>(BD252-$AX$241)/$AX$240</f>
        <v>681873.28271434177</v>
      </c>
      <c r="BF252" s="33">
        <f t="shared" si="357"/>
        <v>681873</v>
      </c>
    </row>
    <row r="253" spans="1:58" ht="12" customHeight="1" x14ac:dyDescent="0.2">
      <c r="B253" s="1" t="s">
        <v>46</v>
      </c>
      <c r="C253" s="71">
        <f>AVERAGE(C250:C252)</f>
        <v>5.1166666666666671</v>
      </c>
      <c r="F253" s="4">
        <f>AVERAGE(F250:F252)</f>
        <v>43345.333333333336</v>
      </c>
      <c r="H253" s="4">
        <f>AVERAGE(H250:H252)</f>
        <v>102.91000000000001</v>
      </c>
      <c r="K253" s="4">
        <f>AVERAGE(K250:K252)</f>
        <v>679273.66666666663</v>
      </c>
      <c r="L253" s="50"/>
      <c r="M253" s="50"/>
      <c r="O253" s="50"/>
      <c r="P253" s="1"/>
      <c r="Q253" s="1" t="s">
        <v>46</v>
      </c>
      <c r="R253" s="71">
        <f>AVERAGE(R250:R252)</f>
        <v>5.0233333333333334</v>
      </c>
      <c r="S253" s="1"/>
      <c r="T253" s="1"/>
      <c r="U253" s="4">
        <f>AVERAGE(U250:U252)</f>
        <v>43977.666666666664</v>
      </c>
      <c r="W253" s="4">
        <f>AVERAGE(W250:W252)</f>
        <v>99.839999999999989</v>
      </c>
      <c r="Z253" s="4">
        <f>AVERAGE(Z250:Z252)</f>
        <v>664072.66666666663</v>
      </c>
      <c r="AG253" s="1" t="s">
        <v>46</v>
      </c>
      <c r="AH253" s="71">
        <f>AVERAGE(AH250:AH252)</f>
        <v>5.0966666666666667</v>
      </c>
      <c r="AK253" s="4">
        <f>AVERAGE(AK250:AK252)</f>
        <v>44569.333333333336</v>
      </c>
      <c r="AM253" s="4">
        <f>AVERAGE(AM250:AM252)</f>
        <v>100.08666666666666</v>
      </c>
      <c r="AP253" s="4">
        <f>AVERAGE(AP250:AP252)</f>
        <v>675223.33333333337</v>
      </c>
      <c r="AW253" s="1" t="s">
        <v>46</v>
      </c>
      <c r="AX253" s="71">
        <f>AVERAGE(AX250:AX252)</f>
        <v>5.003333333333333</v>
      </c>
      <c r="BA253" s="4">
        <f>AVERAGE(BA250:BA252)</f>
        <v>43236.333333333336</v>
      </c>
      <c r="BC253" s="4">
        <f>AVERAGE(BC250:BC252)</f>
        <v>98.586666666666659</v>
      </c>
      <c r="BF253" s="4">
        <f>AVERAGE(BF250:BF252)</f>
        <v>662017.33333333337</v>
      </c>
    </row>
    <row r="254" spans="1:58" ht="12" customHeight="1" x14ac:dyDescent="0.2">
      <c r="B254" s="1" t="s">
        <v>47</v>
      </c>
      <c r="C254" s="119">
        <f>STDEV(C250:C252)</f>
        <v>0.12342339054382383</v>
      </c>
      <c r="F254" s="119">
        <f>STDEV(F250:F252)</f>
        <v>942.17691190844482</v>
      </c>
      <c r="H254" s="119">
        <f>STDEV(H250:H252)</f>
        <v>3.7430068127108695</v>
      </c>
      <c r="K254" s="119">
        <f>STDEV(K250:K252)</f>
        <v>22949.074759853243</v>
      </c>
      <c r="L254" s="50"/>
      <c r="M254" s="50"/>
      <c r="O254" s="50"/>
      <c r="P254" s="1"/>
      <c r="Q254" s="1" t="s">
        <v>47</v>
      </c>
      <c r="R254" s="64">
        <f>STDEV(R250:R252)</f>
        <v>0.17214335111567144</v>
      </c>
      <c r="S254" s="1"/>
      <c r="T254" s="1"/>
      <c r="U254" s="119">
        <f>STDEV(U250:U252)</f>
        <v>1356.4956075613859</v>
      </c>
      <c r="W254" s="119">
        <f>STDEV(W250:W252)</f>
        <v>1.4118427674496912</v>
      </c>
      <c r="Z254" s="119">
        <f>STDEV(Z250:Z252)</f>
        <v>8585.0851092655648</v>
      </c>
      <c r="AG254" s="1" t="s">
        <v>47</v>
      </c>
      <c r="AH254" s="119">
        <f>STDEV(AH250:AH252)</f>
        <v>0.14640127503998498</v>
      </c>
      <c r="AK254" s="119">
        <f>STDEV(AK250:AK252)</f>
        <v>1153.143674193868</v>
      </c>
      <c r="AM254" s="119">
        <f>STDEV(AM250:AM252)</f>
        <v>1.8670118728420892</v>
      </c>
      <c r="AP254" s="119">
        <f>STDEV(AP250:AP252)</f>
        <v>11578.092776158486</v>
      </c>
      <c r="AW254" s="1" t="s">
        <v>47</v>
      </c>
      <c r="AX254" s="119">
        <f>STDEV(AX250:AX252)</f>
        <v>0.17009801096230789</v>
      </c>
      <c r="BA254" s="119">
        <f>STDEV(BA250:BA252)</f>
        <v>1335.837689741285</v>
      </c>
      <c r="BC254" s="119">
        <f>STDEV(BC250:BC252)</f>
        <v>2.8532496093635649</v>
      </c>
      <c r="BF254" s="119">
        <f>STDEV(BF250:BF252)</f>
        <v>17632.343132248003</v>
      </c>
    </row>
    <row r="255" spans="1:58" ht="12" customHeight="1" x14ac:dyDescent="0.2">
      <c r="B255" s="1" t="s">
        <v>26</v>
      </c>
      <c r="C255" s="25">
        <f>C254/C253</f>
        <v>2.4121835285437879E-2</v>
      </c>
      <c r="F255" s="25">
        <f>F254/F253</f>
        <v>2.1736524775641624E-2</v>
      </c>
      <c r="H255" s="25">
        <f>H254/H253</f>
        <v>3.6371653024107171E-2</v>
      </c>
      <c r="K255" s="25">
        <f>K254/K253</f>
        <v>3.3784726077295178E-2</v>
      </c>
      <c r="L255" s="50"/>
      <c r="M255" s="50"/>
      <c r="O255" s="50"/>
      <c r="P255" s="1"/>
      <c r="Q255" s="1" t="s">
        <v>26</v>
      </c>
      <c r="R255" s="25">
        <f>R254/R253</f>
        <v>3.4268749392635321E-2</v>
      </c>
      <c r="S255" s="1"/>
      <c r="T255" s="1"/>
      <c r="U255" s="25">
        <f>U254/U253</f>
        <v>3.0845101852335337E-2</v>
      </c>
      <c r="W255" s="25">
        <f>W254/W253</f>
        <v>1.414105335987271E-2</v>
      </c>
      <c r="Z255" s="25">
        <f>Z254/Z253</f>
        <v>1.2927930240463993E-2</v>
      </c>
      <c r="AG255" s="1" t="s">
        <v>26</v>
      </c>
      <c r="AH255" s="25">
        <f>AH254/AH253</f>
        <v>2.8724906809676584E-2</v>
      </c>
      <c r="AK255" s="51">
        <f>AK254/AK253</f>
        <v>2.5873029456589015E-2</v>
      </c>
      <c r="AM255" s="25">
        <f>AM254/AM253</f>
        <v>1.8653951970046854E-2</v>
      </c>
      <c r="AP255" s="51">
        <f>AP254/AP253</f>
        <v>1.7147056691601031E-2</v>
      </c>
      <c r="AW255" s="1" t="s">
        <v>26</v>
      </c>
      <c r="AX255" s="25">
        <f>AX254/AX253</f>
        <v>3.3996937567416639E-2</v>
      </c>
      <c r="BA255" s="25">
        <f>BA254/BA253</f>
        <v>3.0896183527926779E-2</v>
      </c>
      <c r="BC255" s="25">
        <f>BC254/BC253</f>
        <v>2.8941536475827343E-2</v>
      </c>
      <c r="BF255" s="25">
        <f>BF254/BF253</f>
        <v>2.6634262041851878E-2</v>
      </c>
    </row>
    <row r="256" spans="1:58" ht="12" customHeight="1" x14ac:dyDescent="0.2">
      <c r="B256" s="1" t="s">
        <v>48</v>
      </c>
      <c r="C256" s="25">
        <f>(C253-B246)/B246</f>
        <v>1.5211640211640299E-2</v>
      </c>
      <c r="D256" s="50"/>
      <c r="E256" s="50"/>
      <c r="F256" s="50"/>
      <c r="G256" s="50"/>
      <c r="H256" s="25">
        <f>(H253-C246)/C246</f>
        <v>1.189773844641109E-2</v>
      </c>
      <c r="I256" s="51"/>
      <c r="J256" s="50"/>
      <c r="K256" s="51"/>
      <c r="L256" s="50"/>
      <c r="M256" s="50"/>
      <c r="O256" s="50"/>
      <c r="P256" s="1"/>
      <c r="Q256" s="1" t="s">
        <v>48</v>
      </c>
      <c r="R256" s="25">
        <f>(R253-Q246)/Q246</f>
        <v>-2.2697795071335847E-2</v>
      </c>
      <c r="S256" s="50"/>
      <c r="T256" s="50"/>
      <c r="U256" s="50"/>
      <c r="V256" s="50"/>
      <c r="W256" s="25">
        <f>(W253-R246)/R246</f>
        <v>-1.7322834645669343E-2</v>
      </c>
      <c r="X256" s="51"/>
      <c r="Y256" s="50"/>
      <c r="Z256" s="51"/>
      <c r="AG256" s="1" t="s">
        <v>48</v>
      </c>
      <c r="AH256" s="25">
        <f>(AH253-AG246)/AG246</f>
        <v>4.2263122017723316E-2</v>
      </c>
      <c r="AI256" s="50"/>
      <c r="AJ256" s="50"/>
      <c r="AK256" s="50"/>
      <c r="AL256" s="50"/>
      <c r="AM256" s="25">
        <f>(AM253-AH246)/AH246</f>
        <v>2.0771715111337703E-2</v>
      </c>
      <c r="AN256" s="51"/>
      <c r="AO256" s="50"/>
      <c r="AP256" s="51"/>
      <c r="AW256" s="1" t="s">
        <v>48</v>
      </c>
      <c r="AX256" s="25">
        <f>(AX253-AW246)/AW246</f>
        <v>-1.7026850032743988E-2</v>
      </c>
      <c r="AY256" s="50"/>
      <c r="AZ256" s="50"/>
      <c r="BA256" s="50"/>
      <c r="BB256" s="50"/>
      <c r="BC256" s="25">
        <f>(BC253-AX246)/AX246</f>
        <v>-2.1957671957672006E-2</v>
      </c>
      <c r="BD256" s="51"/>
      <c r="BE256" s="50"/>
      <c r="BF256" s="51"/>
    </row>
    <row r="257" spans="2:49" x14ac:dyDescent="0.2">
      <c r="B257" s="17" t="s">
        <v>136</v>
      </c>
      <c r="Q257" s="17" t="s">
        <v>136</v>
      </c>
      <c r="AG257" s="17" t="s">
        <v>136</v>
      </c>
      <c r="AW257" s="17" t="s">
        <v>136</v>
      </c>
    </row>
  </sheetData>
  <mergeCells count="225">
    <mergeCell ref="D125:D127"/>
    <mergeCell ref="D128:D130"/>
    <mergeCell ref="D131:D133"/>
    <mergeCell ref="D134:D136"/>
    <mergeCell ref="W59:Z59"/>
    <mergeCell ref="AM59:AP59"/>
    <mergeCell ref="BC59:BF59"/>
    <mergeCell ref="R59:U59"/>
    <mergeCell ref="AH59:AK59"/>
    <mergeCell ref="AX59:BA59"/>
    <mergeCell ref="R69:U69"/>
    <mergeCell ref="W69:Z69"/>
    <mergeCell ref="AH69:AK69"/>
    <mergeCell ref="AM69:AP69"/>
    <mergeCell ref="AX69:BA69"/>
    <mergeCell ref="H59:K59"/>
    <mergeCell ref="H69:K69"/>
    <mergeCell ref="BC69:BF69"/>
    <mergeCell ref="S122:S124"/>
    <mergeCell ref="S125:S127"/>
    <mergeCell ref="S128:S130"/>
    <mergeCell ref="S131:S133"/>
    <mergeCell ref="S134:S136"/>
    <mergeCell ref="T116:T118"/>
    <mergeCell ref="AX32:BA32"/>
    <mergeCell ref="BC32:BF32"/>
    <mergeCell ref="C49:F49"/>
    <mergeCell ref="H49:K49"/>
    <mergeCell ref="R49:U49"/>
    <mergeCell ref="W49:Z49"/>
    <mergeCell ref="AH49:AK49"/>
    <mergeCell ref="AM49:AP49"/>
    <mergeCell ref="AX49:BA49"/>
    <mergeCell ref="BC49:BF49"/>
    <mergeCell ref="C32:F32"/>
    <mergeCell ref="R32:U32"/>
    <mergeCell ref="W32:Z32"/>
    <mergeCell ref="D154:G154"/>
    <mergeCell ref="I154:L154"/>
    <mergeCell ref="S154:V154"/>
    <mergeCell ref="X154:AA154"/>
    <mergeCell ref="AI154:AL154"/>
    <mergeCell ref="AN154:AQ154"/>
    <mergeCell ref="AY154:BB154"/>
    <mergeCell ref="BD154:BG154"/>
    <mergeCell ref="E116:E118"/>
    <mergeCell ref="E119:E121"/>
    <mergeCell ref="E122:E124"/>
    <mergeCell ref="E125:E127"/>
    <mergeCell ref="E128:E130"/>
    <mergeCell ref="E131:E133"/>
    <mergeCell ref="E134:E136"/>
    <mergeCell ref="R116:R118"/>
    <mergeCell ref="R119:R121"/>
    <mergeCell ref="R122:R124"/>
    <mergeCell ref="R125:R127"/>
    <mergeCell ref="R128:R130"/>
    <mergeCell ref="R131:R133"/>
    <mergeCell ref="R134:R136"/>
    <mergeCell ref="S116:S118"/>
    <mergeCell ref="S119:S121"/>
    <mergeCell ref="BA171:BD171"/>
    <mergeCell ref="BF171:BI171"/>
    <mergeCell ref="E181:H181"/>
    <mergeCell ref="C192:F192"/>
    <mergeCell ref="H192:K192"/>
    <mergeCell ref="R192:U192"/>
    <mergeCell ref="W192:Z192"/>
    <mergeCell ref="AH192:AK192"/>
    <mergeCell ref="AM192:AP192"/>
    <mergeCell ref="AX192:BA192"/>
    <mergeCell ref="BC192:BF192"/>
    <mergeCell ref="A171:D171"/>
    <mergeCell ref="F171:I171"/>
    <mergeCell ref="K171:N171"/>
    <mergeCell ref="P171:S171"/>
    <mergeCell ref="U171:X171"/>
    <mergeCell ref="Z171:AC171"/>
    <mergeCell ref="AF171:AI171"/>
    <mergeCell ref="AK171:AN171"/>
    <mergeCell ref="AP171:AS171"/>
    <mergeCell ref="C248:F248"/>
    <mergeCell ref="H248:K248"/>
    <mergeCell ref="R248:U248"/>
    <mergeCell ref="W248:Z248"/>
    <mergeCell ref="AH248:AK248"/>
    <mergeCell ref="AM248:AP248"/>
    <mergeCell ref="AX248:BA248"/>
    <mergeCell ref="BC248:BF248"/>
    <mergeCell ref="A4:A14"/>
    <mergeCell ref="A20:A22"/>
    <mergeCell ref="A116:A118"/>
    <mergeCell ref="A119:A121"/>
    <mergeCell ref="A122:A124"/>
    <mergeCell ref="A125:A127"/>
    <mergeCell ref="A128:A130"/>
    <mergeCell ref="A131:A133"/>
    <mergeCell ref="A134:A136"/>
    <mergeCell ref="A218:A228"/>
    <mergeCell ref="A234:A236"/>
    <mergeCell ref="B116:B118"/>
    <mergeCell ref="B119:B121"/>
    <mergeCell ref="B122:B124"/>
    <mergeCell ref="B125:B127"/>
    <mergeCell ref="B128:B130"/>
    <mergeCell ref="B131:B133"/>
    <mergeCell ref="B134:B136"/>
    <mergeCell ref="P4:P14"/>
    <mergeCell ref="P20:P22"/>
    <mergeCell ref="P116:P118"/>
    <mergeCell ref="P119:P121"/>
    <mergeCell ref="P122:P124"/>
    <mergeCell ref="P125:P127"/>
    <mergeCell ref="P128:P130"/>
    <mergeCell ref="P131:P133"/>
    <mergeCell ref="P134:P136"/>
    <mergeCell ref="H32:K32"/>
    <mergeCell ref="C116:C118"/>
    <mergeCell ref="C119:C121"/>
    <mergeCell ref="C122:C124"/>
    <mergeCell ref="C125:C127"/>
    <mergeCell ref="C128:C130"/>
    <mergeCell ref="C131:C133"/>
    <mergeCell ref="C134:C136"/>
    <mergeCell ref="D116:D118"/>
    <mergeCell ref="C59:F59"/>
    <mergeCell ref="C69:F69"/>
    <mergeCell ref="D119:D121"/>
    <mergeCell ref="D122:D124"/>
    <mergeCell ref="P218:P228"/>
    <mergeCell ref="P234:P236"/>
    <mergeCell ref="Q116:Q118"/>
    <mergeCell ref="Q119:Q121"/>
    <mergeCell ref="Q122:Q124"/>
    <mergeCell ref="Q125:Q127"/>
    <mergeCell ref="Q128:Q130"/>
    <mergeCell ref="Q131:Q133"/>
    <mergeCell ref="Q134:Q136"/>
    <mergeCell ref="AF4:AF14"/>
    <mergeCell ref="AF20:AF22"/>
    <mergeCell ref="AF116:AF118"/>
    <mergeCell ref="AF119:AF121"/>
    <mergeCell ref="AF122:AF124"/>
    <mergeCell ref="AF125:AF127"/>
    <mergeCell ref="AF128:AF130"/>
    <mergeCell ref="AF131:AF133"/>
    <mergeCell ref="AF134:AF136"/>
    <mergeCell ref="AF234:AF236"/>
    <mergeCell ref="AG116:AG118"/>
    <mergeCell ref="AG119:AG121"/>
    <mergeCell ref="AG122:AG124"/>
    <mergeCell ref="AG125:AG127"/>
    <mergeCell ref="AG128:AG130"/>
    <mergeCell ref="AG131:AG133"/>
    <mergeCell ref="AG134:AG136"/>
    <mergeCell ref="T119:T121"/>
    <mergeCell ref="T122:T124"/>
    <mergeCell ref="T125:T127"/>
    <mergeCell ref="T128:T130"/>
    <mergeCell ref="T131:T133"/>
    <mergeCell ref="T134:T136"/>
    <mergeCell ref="AH134:AH136"/>
    <mergeCell ref="AI116:AI118"/>
    <mergeCell ref="AI119:AI121"/>
    <mergeCell ref="AI122:AI124"/>
    <mergeCell ref="AI125:AI127"/>
    <mergeCell ref="AI128:AI130"/>
    <mergeCell ref="AI131:AI133"/>
    <mergeCell ref="AI134:AI136"/>
    <mergeCell ref="AF218:AF228"/>
    <mergeCell ref="AJ116:AJ118"/>
    <mergeCell ref="AJ119:AJ121"/>
    <mergeCell ref="AJ122:AJ124"/>
    <mergeCell ref="AJ125:AJ127"/>
    <mergeCell ref="AJ128:AJ130"/>
    <mergeCell ref="AJ131:AJ133"/>
    <mergeCell ref="AJ134:AJ136"/>
    <mergeCell ref="AV4:AV14"/>
    <mergeCell ref="AV20:AV22"/>
    <mergeCell ref="AV116:AV118"/>
    <mergeCell ref="AV119:AV121"/>
    <mergeCell ref="AV122:AV124"/>
    <mergeCell ref="AV125:AV127"/>
    <mergeCell ref="AV128:AV130"/>
    <mergeCell ref="AV131:AV133"/>
    <mergeCell ref="AV134:AV136"/>
    <mergeCell ref="AH32:AK32"/>
    <mergeCell ref="AM32:AP32"/>
    <mergeCell ref="AH116:AH118"/>
    <mergeCell ref="AH119:AH121"/>
    <mergeCell ref="AH122:AH124"/>
    <mergeCell ref="AH125:AH127"/>
    <mergeCell ref="AH128:AH130"/>
    <mergeCell ref="AH131:AH133"/>
    <mergeCell ref="AV218:AV228"/>
    <mergeCell ref="AV234:AV236"/>
    <mergeCell ref="AW116:AW118"/>
    <mergeCell ref="AW119:AW121"/>
    <mergeCell ref="AW122:AW124"/>
    <mergeCell ref="AW125:AW127"/>
    <mergeCell ref="AW128:AW130"/>
    <mergeCell ref="AW131:AW133"/>
    <mergeCell ref="AW134:AW136"/>
    <mergeCell ref="AV171:AY171"/>
    <mergeCell ref="AZ116:AZ118"/>
    <mergeCell ref="AZ119:AZ121"/>
    <mergeCell ref="AZ122:AZ124"/>
    <mergeCell ref="AZ125:AZ127"/>
    <mergeCell ref="AZ128:AZ130"/>
    <mergeCell ref="AZ131:AZ133"/>
    <mergeCell ref="AZ134:AZ136"/>
    <mergeCell ref="AX116:AX118"/>
    <mergeCell ref="AX119:AX121"/>
    <mergeCell ref="AX122:AX124"/>
    <mergeCell ref="AX125:AX127"/>
    <mergeCell ref="AX128:AX130"/>
    <mergeCell ref="AX131:AX133"/>
    <mergeCell ref="AX134:AX136"/>
    <mergeCell ref="AY116:AY118"/>
    <mergeCell ref="AY119:AY121"/>
    <mergeCell ref="AY122:AY124"/>
    <mergeCell ref="AY125:AY127"/>
    <mergeCell ref="AY128:AY130"/>
    <mergeCell ref="AY131:AY133"/>
    <mergeCell ref="AY134:AY136"/>
  </mergeCells>
  <phoneticPr fontId="17" type="noConversion"/>
  <conditionalFormatting sqref="B25:C25">
    <cfRule type="cellIs" dxfId="213" priority="305" operator="between">
      <formula>-0.05</formula>
      <formula>0.05</formula>
    </cfRule>
  </conditionalFormatting>
  <conditionalFormatting sqref="Q25:R25">
    <cfRule type="cellIs" dxfId="212" priority="304" operator="between">
      <formula>-0.05</formula>
      <formula>0.05</formula>
    </cfRule>
  </conditionalFormatting>
  <conditionalFormatting sqref="AG25:AH25">
    <cfRule type="cellIs" dxfId="211" priority="303" operator="between">
      <formula>-0.05</formula>
      <formula>0.05</formula>
    </cfRule>
  </conditionalFormatting>
  <conditionalFormatting sqref="AW25:AX25">
    <cfRule type="cellIs" dxfId="210" priority="302" operator="between">
      <formula>-0.05</formula>
      <formula>0.05</formula>
    </cfRule>
  </conditionalFormatting>
  <conditionalFormatting sqref="C39">
    <cfRule type="cellIs" dxfId="209" priority="123" operator="between">
      <formula>-0.05</formula>
      <formula>0.05</formula>
    </cfRule>
  </conditionalFormatting>
  <conditionalFormatting sqref="F39">
    <cfRule type="cellIs" dxfId="208" priority="120" operator="between">
      <formula>-0.05</formula>
      <formula>0.05</formula>
    </cfRule>
  </conditionalFormatting>
  <conditionalFormatting sqref="H39">
    <cfRule type="cellIs" dxfId="207" priority="122" operator="between">
      <formula>-0.05</formula>
      <formula>0.05</formula>
    </cfRule>
  </conditionalFormatting>
  <conditionalFormatting sqref="K39">
    <cfRule type="cellIs" dxfId="206" priority="119" operator="between">
      <formula>-0.05</formula>
      <formula>0.05</formula>
    </cfRule>
  </conditionalFormatting>
  <conditionalFormatting sqref="R39">
    <cfRule type="cellIs" dxfId="205" priority="121" operator="between">
      <formula>-0.05</formula>
      <formula>0.05</formula>
    </cfRule>
  </conditionalFormatting>
  <conditionalFormatting sqref="U39">
    <cfRule type="cellIs" dxfId="204" priority="118" operator="between">
      <formula>-0.05</formula>
      <formula>0.05</formula>
    </cfRule>
  </conditionalFormatting>
  <conditionalFormatting sqref="W39">
    <cfRule type="cellIs" dxfId="203" priority="117" operator="between">
      <formula>-0.05</formula>
      <formula>0.05</formula>
    </cfRule>
  </conditionalFormatting>
  <conditionalFormatting sqref="Z39">
    <cfRule type="cellIs" dxfId="202" priority="116" operator="between">
      <formula>-0.05</formula>
      <formula>0.05</formula>
    </cfRule>
  </conditionalFormatting>
  <conditionalFormatting sqref="AH39">
    <cfRule type="cellIs" dxfId="201" priority="115" operator="between">
      <formula>-0.05</formula>
      <formula>0.05</formula>
    </cfRule>
  </conditionalFormatting>
  <conditionalFormatting sqref="AK39">
    <cfRule type="cellIs" dxfId="200" priority="114" operator="between">
      <formula>-0.05</formula>
      <formula>0.05</formula>
    </cfRule>
  </conditionalFormatting>
  <conditionalFormatting sqref="AM39">
    <cfRule type="cellIs" dxfId="199" priority="113" operator="between">
      <formula>-0.05</formula>
      <formula>0.05</formula>
    </cfRule>
  </conditionalFormatting>
  <conditionalFormatting sqref="AP39">
    <cfRule type="cellIs" dxfId="198" priority="112" operator="between">
      <formula>-0.05</formula>
      <formula>0.05</formula>
    </cfRule>
  </conditionalFormatting>
  <conditionalFormatting sqref="AX39">
    <cfRule type="cellIs" dxfId="197" priority="111" operator="between">
      <formula>-0.05</formula>
      <formula>0.05</formula>
    </cfRule>
  </conditionalFormatting>
  <conditionalFormatting sqref="BA39">
    <cfRule type="cellIs" dxfId="196" priority="110" operator="between">
      <formula>-0.05</formula>
      <formula>0.05</formula>
    </cfRule>
  </conditionalFormatting>
  <conditionalFormatting sqref="BC39">
    <cfRule type="cellIs" dxfId="195" priority="109" operator="between">
      <formula>-0.05</formula>
      <formula>0.05</formula>
    </cfRule>
  </conditionalFormatting>
  <conditionalFormatting sqref="BF39">
    <cfRule type="cellIs" dxfId="194" priority="108" operator="between">
      <formula>-0.05</formula>
      <formula>0.05</formula>
    </cfRule>
  </conditionalFormatting>
  <conditionalFormatting sqref="C40:C41">
    <cfRule type="cellIs" dxfId="193" priority="297" operator="between">
      <formula>-0.05</formula>
      <formula>0.05</formula>
    </cfRule>
  </conditionalFormatting>
  <conditionalFormatting sqref="R40:R41">
    <cfRule type="cellIs" dxfId="192" priority="295" operator="between">
      <formula>-0.05</formula>
      <formula>0.05</formula>
    </cfRule>
  </conditionalFormatting>
  <conditionalFormatting sqref="AH40:AH41">
    <cfRule type="cellIs" dxfId="191" priority="293" operator="between">
      <formula>-0.05</formula>
      <formula>0.05</formula>
    </cfRule>
  </conditionalFormatting>
  <conditionalFormatting sqref="AX40:AX41">
    <cfRule type="cellIs" dxfId="190" priority="291" operator="between">
      <formula>-0.05</formula>
      <formula>0.05</formula>
    </cfRule>
  </conditionalFormatting>
  <conditionalFormatting sqref="C43">
    <cfRule type="cellIs" dxfId="189" priority="81" operator="between">
      <formula>-0.05</formula>
      <formula>0.05</formula>
    </cfRule>
  </conditionalFormatting>
  <conditionalFormatting sqref="R43">
    <cfRule type="cellIs" dxfId="188" priority="80" operator="between">
      <formula>-0.05</formula>
      <formula>0.05</formula>
    </cfRule>
  </conditionalFormatting>
  <conditionalFormatting sqref="AH43">
    <cfRule type="cellIs" dxfId="187" priority="79" operator="between">
      <formula>-0.05</formula>
      <formula>0.05</formula>
    </cfRule>
  </conditionalFormatting>
  <conditionalFormatting sqref="AX43">
    <cfRule type="cellIs" dxfId="186" priority="78" operator="between">
      <formula>-0.05</formula>
      <formula>0.05</formula>
    </cfRule>
  </conditionalFormatting>
  <conditionalFormatting sqref="C56">
    <cfRule type="cellIs" dxfId="185" priority="76" operator="between">
      <formula>-0.05</formula>
      <formula>0.05</formula>
    </cfRule>
  </conditionalFormatting>
  <conditionalFormatting sqref="F56">
    <cfRule type="cellIs" dxfId="184" priority="75" operator="between">
      <formula>-0.05</formula>
      <formula>0.05</formula>
    </cfRule>
  </conditionalFormatting>
  <conditionalFormatting sqref="H56">
    <cfRule type="cellIs" dxfId="183" priority="73" operator="between">
      <formula>-0.05</formula>
      <formula>0.05</formula>
    </cfRule>
  </conditionalFormatting>
  <conditionalFormatting sqref="K56">
    <cfRule type="cellIs" dxfId="182" priority="72" operator="between">
      <formula>-0.05</formula>
      <formula>0.05</formula>
    </cfRule>
  </conditionalFormatting>
  <conditionalFormatting sqref="R56">
    <cfRule type="cellIs" dxfId="181" priority="64" operator="between">
      <formula>-0.05</formula>
      <formula>0.05</formula>
    </cfRule>
  </conditionalFormatting>
  <conditionalFormatting sqref="U56">
    <cfRule type="cellIs" dxfId="180" priority="63" operator="between">
      <formula>-0.05</formula>
      <formula>0.05</formula>
    </cfRule>
  </conditionalFormatting>
  <conditionalFormatting sqref="W56">
    <cfRule type="cellIs" dxfId="179" priority="61" operator="between">
      <formula>-0.05</formula>
      <formula>0.05</formula>
    </cfRule>
  </conditionalFormatting>
  <conditionalFormatting sqref="Z56">
    <cfRule type="cellIs" dxfId="178" priority="60" operator="between">
      <formula>-0.05</formula>
      <formula>0.05</formula>
    </cfRule>
  </conditionalFormatting>
  <conditionalFormatting sqref="AH56">
    <cfRule type="cellIs" dxfId="177" priority="55" operator="between">
      <formula>-0.05</formula>
      <formula>0.05</formula>
    </cfRule>
  </conditionalFormatting>
  <conditionalFormatting sqref="AK56">
    <cfRule type="cellIs" dxfId="176" priority="54" operator="between">
      <formula>-0.05</formula>
      <formula>0.05</formula>
    </cfRule>
  </conditionalFormatting>
  <conditionalFormatting sqref="AM56">
    <cfRule type="cellIs" dxfId="175" priority="52" operator="between">
      <formula>-0.05</formula>
      <formula>0.05</formula>
    </cfRule>
  </conditionalFormatting>
  <conditionalFormatting sqref="AP56">
    <cfRule type="cellIs" dxfId="174" priority="51" operator="between">
      <formula>-0.05</formula>
      <formula>0.05</formula>
    </cfRule>
  </conditionalFormatting>
  <conditionalFormatting sqref="AX56">
    <cfRule type="cellIs" dxfId="173" priority="46" operator="between">
      <formula>-0.05</formula>
      <formula>0.05</formula>
    </cfRule>
  </conditionalFormatting>
  <conditionalFormatting sqref="BA56">
    <cfRule type="cellIs" dxfId="172" priority="45" operator="between">
      <formula>-0.05</formula>
      <formula>0.05</formula>
    </cfRule>
  </conditionalFormatting>
  <conditionalFormatting sqref="BC56">
    <cfRule type="cellIs" dxfId="171" priority="43" operator="between">
      <formula>-0.05</formula>
      <formula>0.05</formula>
    </cfRule>
  </conditionalFormatting>
  <conditionalFormatting sqref="BF56">
    <cfRule type="cellIs" dxfId="170" priority="42" operator="between">
      <formula>-0.05</formula>
      <formula>0.05</formula>
    </cfRule>
  </conditionalFormatting>
  <conditionalFormatting sqref="C57">
    <cfRule type="cellIs" dxfId="169" priority="77" operator="between">
      <formula>-0.05</formula>
      <formula>0.05</formula>
    </cfRule>
  </conditionalFormatting>
  <conditionalFormatting sqref="H57">
    <cfRule type="cellIs" dxfId="168" priority="74" operator="between">
      <formula>-0.05</formula>
      <formula>0.05</formula>
    </cfRule>
  </conditionalFormatting>
  <conditionalFormatting sqref="R57">
    <cfRule type="cellIs" dxfId="167" priority="65" operator="between">
      <formula>-0.05</formula>
      <formula>0.05</formula>
    </cfRule>
  </conditionalFormatting>
  <conditionalFormatting sqref="W57">
    <cfRule type="cellIs" dxfId="166" priority="62" operator="between">
      <formula>-0.05</formula>
      <formula>0.05</formula>
    </cfRule>
  </conditionalFormatting>
  <conditionalFormatting sqref="AH57">
    <cfRule type="cellIs" dxfId="165" priority="56" operator="between">
      <formula>-0.05</formula>
      <formula>0.05</formula>
    </cfRule>
  </conditionalFormatting>
  <conditionalFormatting sqref="AM57">
    <cfRule type="cellIs" dxfId="164" priority="53" operator="between">
      <formula>-0.05</formula>
      <formula>0.05</formula>
    </cfRule>
  </conditionalFormatting>
  <conditionalFormatting sqref="AX57">
    <cfRule type="cellIs" dxfId="163" priority="47" operator="between">
      <formula>-0.05</formula>
      <formula>0.05</formula>
    </cfRule>
  </conditionalFormatting>
  <conditionalFormatting sqref="BC57">
    <cfRule type="cellIs" dxfId="162" priority="44" operator="between">
      <formula>-0.05</formula>
      <formula>0.05</formula>
    </cfRule>
  </conditionalFormatting>
  <conditionalFormatting sqref="C66">
    <cfRule type="cellIs" dxfId="161" priority="70" operator="between">
      <formula>-0.05</formula>
      <formula>0.05</formula>
    </cfRule>
  </conditionalFormatting>
  <conditionalFormatting sqref="F66">
    <cfRule type="cellIs" dxfId="160" priority="69" operator="between">
      <formula>-0.05</formula>
      <formula>0.05</formula>
    </cfRule>
  </conditionalFormatting>
  <conditionalFormatting sqref="R66">
    <cfRule type="cellIs" dxfId="159" priority="58" operator="between">
      <formula>-0.05</formula>
      <formula>0.05</formula>
    </cfRule>
  </conditionalFormatting>
  <conditionalFormatting sqref="U66">
    <cfRule type="cellIs" dxfId="158" priority="57" operator="between">
      <formula>-0.05</formula>
      <formula>0.05</formula>
    </cfRule>
  </conditionalFormatting>
  <conditionalFormatting sqref="AH66">
    <cfRule type="cellIs" dxfId="157" priority="49" operator="between">
      <formula>-0.05</formula>
      <formula>0.05</formula>
    </cfRule>
  </conditionalFormatting>
  <conditionalFormatting sqref="AK66">
    <cfRule type="cellIs" dxfId="156" priority="48" operator="between">
      <formula>-0.05</formula>
      <formula>0.05</formula>
    </cfRule>
  </conditionalFormatting>
  <conditionalFormatting sqref="AX66">
    <cfRule type="cellIs" dxfId="155" priority="40" operator="between">
      <formula>-0.05</formula>
      <formula>0.05</formula>
    </cfRule>
  </conditionalFormatting>
  <conditionalFormatting sqref="BA66">
    <cfRule type="cellIs" dxfId="154" priority="39" operator="between">
      <formula>-0.05</formula>
      <formula>0.05</formula>
    </cfRule>
  </conditionalFormatting>
  <conditionalFormatting sqref="C67">
    <cfRule type="cellIs" dxfId="153" priority="71" operator="between">
      <formula>-0.05</formula>
      <formula>0.05</formula>
    </cfRule>
  </conditionalFormatting>
  <conditionalFormatting sqref="R67">
    <cfRule type="cellIs" dxfId="152" priority="59" operator="between">
      <formula>-0.05</formula>
      <formula>0.05</formula>
    </cfRule>
  </conditionalFormatting>
  <conditionalFormatting sqref="AH67">
    <cfRule type="cellIs" dxfId="151" priority="50" operator="between">
      <formula>-0.05</formula>
      <formula>0.05</formula>
    </cfRule>
  </conditionalFormatting>
  <conditionalFormatting sqref="AX67">
    <cfRule type="cellIs" dxfId="150" priority="41" operator="between">
      <formula>-0.05</formula>
      <formula>0.05</formula>
    </cfRule>
  </conditionalFormatting>
  <conditionalFormatting sqref="D168">
    <cfRule type="cellIs" dxfId="149" priority="257" operator="between">
      <formula>-0.05</formula>
      <formula>0.05</formula>
    </cfRule>
  </conditionalFormatting>
  <conditionalFormatting sqref="E168">
    <cfRule type="cellIs" dxfId="148" priority="255" operator="between">
      <formula>-0.05</formula>
      <formula>0.05</formula>
    </cfRule>
  </conditionalFormatting>
  <conditionalFormatting sqref="F168">
    <cfRule type="cellIs" dxfId="147" priority="254" operator="between">
      <formula>-0.05</formula>
      <formula>0.05</formula>
    </cfRule>
  </conditionalFormatting>
  <conditionalFormatting sqref="G168">
    <cfRule type="cellIs" dxfId="146" priority="253" operator="between">
      <formula>-0.05</formula>
      <formula>0.05</formula>
    </cfRule>
  </conditionalFormatting>
  <conditionalFormatting sqref="I168">
    <cfRule type="cellIs" dxfId="145" priority="262" operator="between">
      <formula>-0.05</formula>
      <formula>0.05</formula>
    </cfRule>
  </conditionalFormatting>
  <conditionalFormatting sqref="J168">
    <cfRule type="cellIs" dxfId="144" priority="261" operator="between">
      <formula>-0.05</formula>
      <formula>0.05</formula>
    </cfRule>
  </conditionalFormatting>
  <conditionalFormatting sqref="K168">
    <cfRule type="cellIs" dxfId="143" priority="260" operator="between">
      <formula>-0.05</formula>
      <formula>0.05</formula>
    </cfRule>
  </conditionalFormatting>
  <conditionalFormatting sqref="L168">
    <cfRule type="cellIs" dxfId="142" priority="259" operator="between">
      <formula>-0.05</formula>
      <formula>0.05</formula>
    </cfRule>
  </conditionalFormatting>
  <conditionalFormatting sqref="S168">
    <cfRule type="cellIs" dxfId="141" priority="266" operator="between">
      <formula>-0.05</formula>
      <formula>0.05</formula>
    </cfRule>
  </conditionalFormatting>
  <conditionalFormatting sqref="T168">
    <cfRule type="cellIs" dxfId="140" priority="265" operator="between">
      <formula>-0.05</formula>
      <formula>0.05</formula>
    </cfRule>
  </conditionalFormatting>
  <conditionalFormatting sqref="U168">
    <cfRule type="cellIs" dxfId="139" priority="264" operator="between">
      <formula>-0.05</formula>
      <formula>0.05</formula>
    </cfRule>
  </conditionalFormatting>
  <conditionalFormatting sqref="V168">
    <cfRule type="cellIs" dxfId="138" priority="263" operator="between">
      <formula>-0.05</formula>
      <formula>0.05</formula>
    </cfRule>
  </conditionalFormatting>
  <conditionalFormatting sqref="X168">
    <cfRule type="cellIs" dxfId="137" priority="269" operator="between">
      <formula>-0.05</formula>
      <formula>0.05</formula>
    </cfRule>
  </conditionalFormatting>
  <conditionalFormatting sqref="Y168">
    <cfRule type="cellIs" dxfId="136" priority="270" operator="between">
      <formula>-0.05</formula>
      <formula>0.05</formula>
    </cfRule>
  </conditionalFormatting>
  <conditionalFormatting sqref="Z168">
    <cfRule type="cellIs" dxfId="135" priority="271" operator="between">
      <formula>-0.05</formula>
      <formula>0.05</formula>
    </cfRule>
  </conditionalFormatting>
  <conditionalFormatting sqref="AA168">
    <cfRule type="cellIs" dxfId="134" priority="272" operator="between">
      <formula>-0.05</formula>
      <formula>0.05</formula>
    </cfRule>
  </conditionalFormatting>
  <conditionalFormatting sqref="AI168">
    <cfRule type="cellIs" dxfId="133" priority="273" operator="between">
      <formula>-0.05</formula>
      <formula>0.05</formula>
    </cfRule>
  </conditionalFormatting>
  <conditionalFormatting sqref="AJ168">
    <cfRule type="cellIs" dxfId="132" priority="274" operator="between">
      <formula>-0.05</formula>
      <formula>0.05</formula>
    </cfRule>
  </conditionalFormatting>
  <conditionalFormatting sqref="AK168">
    <cfRule type="cellIs" dxfId="131" priority="275" operator="between">
      <formula>-0.05</formula>
      <formula>0.05</formula>
    </cfRule>
  </conditionalFormatting>
  <conditionalFormatting sqref="AL168">
    <cfRule type="cellIs" dxfId="130" priority="276" operator="between">
      <formula>-0.05</formula>
      <formula>0.05</formula>
    </cfRule>
  </conditionalFormatting>
  <conditionalFormatting sqref="AN168">
    <cfRule type="cellIs" dxfId="129" priority="277" operator="between">
      <formula>-0.05</formula>
      <formula>0.05</formula>
    </cfRule>
  </conditionalFormatting>
  <conditionalFormatting sqref="AO168">
    <cfRule type="cellIs" dxfId="128" priority="278" operator="between">
      <formula>-0.05</formula>
      <formula>0.05</formula>
    </cfRule>
  </conditionalFormatting>
  <conditionalFormatting sqref="AP168">
    <cfRule type="cellIs" dxfId="127" priority="279" operator="between">
      <formula>-0.05</formula>
      <formula>0.05</formula>
    </cfRule>
  </conditionalFormatting>
  <conditionalFormatting sqref="AQ168">
    <cfRule type="cellIs" dxfId="126" priority="280" operator="between">
      <formula>-0.05</formula>
      <formula>0.05</formula>
    </cfRule>
  </conditionalFormatting>
  <conditionalFormatting sqref="AY168">
    <cfRule type="cellIs" dxfId="125" priority="281" operator="between">
      <formula>-0.05</formula>
      <formula>0.05</formula>
    </cfRule>
  </conditionalFormatting>
  <conditionalFormatting sqref="AZ168">
    <cfRule type="cellIs" dxfId="124" priority="287" operator="between">
      <formula>-0.05</formula>
      <formula>0.05</formula>
    </cfRule>
  </conditionalFormatting>
  <conditionalFormatting sqref="BA168">
    <cfRule type="cellIs" dxfId="123" priority="286" operator="between">
      <formula>-0.05</formula>
      <formula>0.05</formula>
    </cfRule>
  </conditionalFormatting>
  <conditionalFormatting sqref="BB168">
    <cfRule type="cellIs" dxfId="122" priority="285" operator="between">
      <formula>-0.05</formula>
      <formula>0.05</formula>
    </cfRule>
  </conditionalFormatting>
  <conditionalFormatting sqref="BD168">
    <cfRule type="cellIs" dxfId="121" priority="289" operator="between">
      <formula>-0.05</formula>
      <formula>0.05</formula>
    </cfRule>
  </conditionalFormatting>
  <conditionalFormatting sqref="BE168">
    <cfRule type="cellIs" dxfId="120" priority="282" operator="between">
      <formula>-0.05</formula>
      <formula>0.05</formula>
    </cfRule>
  </conditionalFormatting>
  <conditionalFormatting sqref="BF168">
    <cfRule type="cellIs" dxfId="119" priority="284" operator="between">
      <formula>-0.05</formula>
      <formula>0.05</formula>
    </cfRule>
  </conditionalFormatting>
  <conditionalFormatting sqref="BG168">
    <cfRule type="cellIs" dxfId="118" priority="283" operator="between">
      <formula>-0.05</formula>
      <formula>0.05</formula>
    </cfRule>
  </conditionalFormatting>
  <conditionalFormatting sqref="D169">
    <cfRule type="cellIs" dxfId="117" priority="256" operator="between">
      <formula>-0.05</formula>
      <formula>0.05</formula>
    </cfRule>
  </conditionalFormatting>
  <conditionalFormatting sqref="I169">
    <cfRule type="cellIs" dxfId="116" priority="258" operator="between">
      <formula>-0.05</formula>
      <formula>0.05</formula>
    </cfRule>
  </conditionalFormatting>
  <conditionalFormatting sqref="S169">
    <cfRule type="cellIs" dxfId="115" priority="267" operator="between">
      <formula>-0.05</formula>
      <formula>0.05</formula>
    </cfRule>
  </conditionalFormatting>
  <conditionalFormatting sqref="X169">
    <cfRule type="cellIs" dxfId="114" priority="268" operator="between">
      <formula>-0.05</formula>
      <formula>0.05</formula>
    </cfRule>
  </conditionalFormatting>
  <conditionalFormatting sqref="AI169">
    <cfRule type="cellIs" dxfId="113" priority="84" operator="between">
      <formula>-0.05</formula>
      <formula>0.05</formula>
    </cfRule>
  </conditionalFormatting>
  <conditionalFormatting sqref="AN169">
    <cfRule type="cellIs" dxfId="112" priority="85" operator="between">
      <formula>-0.05</formula>
      <formula>0.05</formula>
    </cfRule>
  </conditionalFormatting>
  <conditionalFormatting sqref="AY169">
    <cfRule type="cellIs" dxfId="111" priority="82" operator="between">
      <formula>-0.05</formula>
      <formula>0.05</formula>
    </cfRule>
  </conditionalFormatting>
  <conditionalFormatting sqref="BD169">
    <cfRule type="cellIs" dxfId="110" priority="83" operator="between">
      <formula>-0.05</formula>
      <formula>0.05</formula>
    </cfRule>
  </conditionalFormatting>
  <conditionalFormatting sqref="AI178">
    <cfRule type="cellIs" dxfId="109" priority="187" operator="between">
      <formula>-0.05</formula>
      <formula>0.05</formula>
    </cfRule>
  </conditionalFormatting>
  <conditionalFormatting sqref="E188">
    <cfRule type="cellIs" dxfId="108" priority="67" operator="between">
      <formula>-0.05</formula>
      <formula>0.05</formula>
    </cfRule>
  </conditionalFormatting>
  <conditionalFormatting sqref="H188">
    <cfRule type="cellIs" dxfId="107" priority="66" operator="between">
      <formula>-0.05</formula>
      <formula>0.05</formula>
    </cfRule>
  </conditionalFormatting>
  <conditionalFormatting sqref="E189">
    <cfRule type="cellIs" dxfId="106" priority="68" operator="between">
      <formula>-0.05</formula>
      <formula>0.05</formula>
    </cfRule>
  </conditionalFormatting>
  <conditionalFormatting sqref="C201">
    <cfRule type="cellIs" dxfId="105" priority="124" operator="between">
      <formula>-0.05</formula>
      <formula>0.05</formula>
    </cfRule>
  </conditionalFormatting>
  <conditionalFormatting sqref="F201">
    <cfRule type="cellIs" dxfId="104" priority="125" operator="between">
      <formula>-0.05</formula>
      <formula>0.05</formula>
    </cfRule>
  </conditionalFormatting>
  <conditionalFormatting sqref="H201">
    <cfRule type="cellIs" dxfId="103" priority="100" operator="between">
      <formula>-0.05</formula>
      <formula>0.05</formula>
    </cfRule>
  </conditionalFormatting>
  <conditionalFormatting sqref="K201">
    <cfRule type="cellIs" dxfId="102" priority="126" operator="between">
      <formula>-0.05</formula>
      <formula>0.05</formula>
    </cfRule>
  </conditionalFormatting>
  <conditionalFormatting sqref="R201">
    <cfRule type="cellIs" dxfId="101" priority="186" operator="between">
      <formula>-0.05</formula>
      <formula>0.05</formula>
    </cfRule>
  </conditionalFormatting>
  <conditionalFormatting sqref="U201">
    <cfRule type="cellIs" dxfId="100" priority="185" operator="between">
      <formula>-0.05</formula>
      <formula>0.05</formula>
    </cfRule>
  </conditionalFormatting>
  <conditionalFormatting sqref="W201">
    <cfRule type="cellIs" dxfId="99" priority="184" operator="between">
      <formula>-0.05</formula>
      <formula>0.05</formula>
    </cfRule>
  </conditionalFormatting>
  <conditionalFormatting sqref="Z201">
    <cfRule type="cellIs" dxfId="98" priority="183" operator="between">
      <formula>-0.05</formula>
      <formula>0.05</formula>
    </cfRule>
  </conditionalFormatting>
  <conditionalFormatting sqref="AH201">
    <cfRule type="cellIs" dxfId="97" priority="188" operator="between">
      <formula>-0.05</formula>
      <formula>0.05</formula>
    </cfRule>
  </conditionalFormatting>
  <conditionalFormatting sqref="AK201">
    <cfRule type="cellIs" dxfId="96" priority="189" operator="between">
      <formula>-0.05</formula>
      <formula>0.05</formula>
    </cfRule>
  </conditionalFormatting>
  <conditionalFormatting sqref="AM201">
    <cfRule type="cellIs" dxfId="95" priority="190" operator="between">
      <formula>-0.05</formula>
      <formula>0.05</formula>
    </cfRule>
  </conditionalFormatting>
  <conditionalFormatting sqref="AP201">
    <cfRule type="cellIs" dxfId="94" priority="191" operator="between">
      <formula>-0.05</formula>
      <formula>0.05</formula>
    </cfRule>
  </conditionalFormatting>
  <conditionalFormatting sqref="AX201">
    <cfRule type="cellIs" dxfId="93" priority="248" operator="between">
      <formula>-0.05</formula>
      <formula>0.05</formula>
    </cfRule>
  </conditionalFormatting>
  <conditionalFormatting sqref="BA201">
    <cfRule type="cellIs" dxfId="92" priority="246" operator="between">
      <formula>-0.05</formula>
      <formula>0.05</formula>
    </cfRule>
  </conditionalFormatting>
  <conditionalFormatting sqref="BC201">
    <cfRule type="cellIs" dxfId="91" priority="247" operator="between">
      <formula>-0.05</formula>
      <formula>0.05</formula>
    </cfRule>
  </conditionalFormatting>
  <conditionalFormatting sqref="BF201">
    <cfRule type="cellIs" dxfId="90" priority="245" operator="between">
      <formula>-0.05</formula>
      <formula>0.05</formula>
    </cfRule>
  </conditionalFormatting>
  <conditionalFormatting sqref="C212">
    <cfRule type="cellIs" dxfId="89" priority="131" operator="between">
      <formula>-0.05</formula>
      <formula>0.05</formula>
    </cfRule>
  </conditionalFormatting>
  <conditionalFormatting sqref="F212">
    <cfRule type="cellIs" dxfId="88" priority="130" operator="between">
      <formula>-0.05</formula>
      <formula>0.05</formula>
    </cfRule>
  </conditionalFormatting>
  <conditionalFormatting sqref="H212">
    <cfRule type="cellIs" dxfId="87" priority="129" operator="between">
      <formula>-0.05</formula>
      <formula>0.05</formula>
    </cfRule>
  </conditionalFormatting>
  <conditionalFormatting sqref="K212">
    <cfRule type="cellIs" dxfId="86" priority="127" operator="between">
      <formula>-0.05</formula>
      <formula>0.05</formula>
    </cfRule>
  </conditionalFormatting>
  <conditionalFormatting sqref="R212">
    <cfRule type="cellIs" dxfId="85" priority="179" operator="between">
      <formula>-0.05</formula>
      <formula>0.05</formula>
    </cfRule>
  </conditionalFormatting>
  <conditionalFormatting sqref="W212">
    <cfRule type="cellIs" dxfId="84" priority="181" operator="between">
      <formula>-0.05</formula>
      <formula>0.05</formula>
    </cfRule>
  </conditionalFormatting>
  <conditionalFormatting sqref="Z212">
    <cfRule type="cellIs" dxfId="83" priority="182" operator="between">
      <formula>-0.05</formula>
      <formula>0.05</formula>
    </cfRule>
  </conditionalFormatting>
  <conditionalFormatting sqref="AH212">
    <cfRule type="cellIs" dxfId="82" priority="196" operator="between">
      <formula>-0.05</formula>
      <formula>0.05</formula>
    </cfRule>
  </conditionalFormatting>
  <conditionalFormatting sqref="AK212">
    <cfRule type="cellIs" dxfId="81" priority="195" operator="between">
      <formula>-0.05</formula>
      <formula>0.05</formula>
    </cfRule>
  </conditionalFormatting>
  <conditionalFormatting sqref="AM212">
    <cfRule type="cellIs" dxfId="80" priority="194" operator="between">
      <formula>-0.05</formula>
      <formula>0.05</formula>
    </cfRule>
  </conditionalFormatting>
  <conditionalFormatting sqref="AP212">
    <cfRule type="cellIs" dxfId="79" priority="192" operator="between">
      <formula>-0.05</formula>
      <formula>0.05</formula>
    </cfRule>
  </conditionalFormatting>
  <conditionalFormatting sqref="AX212">
    <cfRule type="cellIs" dxfId="78" priority="242" operator="between">
      <formula>-0.05</formula>
      <formula>0.05</formula>
    </cfRule>
  </conditionalFormatting>
  <conditionalFormatting sqref="BA212">
    <cfRule type="cellIs" dxfId="77" priority="239" operator="between">
      <formula>-0.05</formula>
      <formula>0.05</formula>
    </cfRule>
  </conditionalFormatting>
  <conditionalFormatting sqref="BC212">
    <cfRule type="cellIs" dxfId="76" priority="243" operator="between">
      <formula>-0.05</formula>
      <formula>0.05</formula>
    </cfRule>
  </conditionalFormatting>
  <conditionalFormatting sqref="BF212">
    <cfRule type="cellIs" dxfId="75" priority="244" operator="between">
      <formula>-0.05</formula>
      <formula>0.05</formula>
    </cfRule>
  </conditionalFormatting>
  <conditionalFormatting sqref="C214">
    <cfRule type="cellIs" dxfId="74" priority="132" operator="between">
      <formula>-0.05</formula>
      <formula>0.05</formula>
    </cfRule>
  </conditionalFormatting>
  <conditionalFormatting sqref="H214">
    <cfRule type="cellIs" dxfId="73" priority="128" operator="between">
      <formula>-0.05</formula>
      <formula>0.05</formula>
    </cfRule>
  </conditionalFormatting>
  <conditionalFormatting sqref="R214">
    <cfRule type="cellIs" dxfId="72" priority="178" operator="between">
      <formula>-0.05</formula>
      <formula>0.05</formula>
    </cfRule>
  </conditionalFormatting>
  <conditionalFormatting sqref="W214">
    <cfRule type="cellIs" dxfId="71" priority="180" operator="between">
      <formula>-0.05</formula>
      <formula>0.05</formula>
    </cfRule>
  </conditionalFormatting>
  <conditionalFormatting sqref="AH214">
    <cfRule type="cellIs" dxfId="70" priority="197" operator="between">
      <formula>-0.05</formula>
      <formula>0.05</formula>
    </cfRule>
  </conditionalFormatting>
  <conditionalFormatting sqref="AM214">
    <cfRule type="cellIs" dxfId="69" priority="193" operator="between">
      <formula>-0.05</formula>
      <formula>0.05</formula>
    </cfRule>
  </conditionalFormatting>
  <conditionalFormatting sqref="AX214">
    <cfRule type="cellIs" dxfId="68" priority="241" operator="between">
      <formula>-0.05</formula>
      <formula>0.05</formula>
    </cfRule>
  </conditionalFormatting>
  <conditionalFormatting sqref="BC214">
    <cfRule type="cellIs" dxfId="67" priority="240" operator="between">
      <formula>-0.05</formula>
      <formula>0.05</formula>
    </cfRule>
  </conditionalFormatting>
  <conditionalFormatting sqref="B239:C239">
    <cfRule type="cellIs" dxfId="66" priority="102" operator="between">
      <formula>-0.05</formula>
      <formula>0.05</formula>
    </cfRule>
  </conditionalFormatting>
  <conditionalFormatting sqref="Q239:R239">
    <cfRule type="cellIs" dxfId="65" priority="101" operator="between">
      <formula>-0.05</formula>
      <formula>0.05</formula>
    </cfRule>
  </conditionalFormatting>
  <conditionalFormatting sqref="AG239:AH239">
    <cfRule type="cellIs" dxfId="64" priority="300" operator="between">
      <formula>-0.05</formula>
      <formula>0.05</formula>
    </cfRule>
  </conditionalFormatting>
  <conditionalFormatting sqref="AW239:AX239">
    <cfRule type="cellIs" dxfId="63" priority="301" operator="between">
      <formula>-0.05</formula>
      <formula>0.05</formula>
    </cfRule>
  </conditionalFormatting>
  <conditionalFormatting sqref="C255">
    <cfRule type="cellIs" dxfId="62" priority="154" operator="between">
      <formula>-0.05</formula>
      <formula>0.05</formula>
    </cfRule>
  </conditionalFormatting>
  <conditionalFormatting sqref="F255">
    <cfRule type="cellIs" dxfId="61" priority="153" operator="between">
      <formula>-0.05</formula>
      <formula>0.05</formula>
    </cfRule>
  </conditionalFormatting>
  <conditionalFormatting sqref="H255">
    <cfRule type="cellIs" dxfId="60" priority="151" operator="between">
      <formula>-0.05</formula>
      <formula>0.05</formula>
    </cfRule>
  </conditionalFormatting>
  <conditionalFormatting sqref="K255">
    <cfRule type="cellIs" dxfId="59" priority="150" operator="between">
      <formula>-0.05</formula>
      <formula>0.05</formula>
    </cfRule>
  </conditionalFormatting>
  <conditionalFormatting sqref="R255">
    <cfRule type="cellIs" dxfId="58" priority="160" operator="between">
      <formula>-0.05</formula>
      <formula>0.05</formula>
    </cfRule>
  </conditionalFormatting>
  <conditionalFormatting sqref="U255">
    <cfRule type="cellIs" dxfId="57" priority="159" operator="between">
      <formula>-0.05</formula>
      <formula>0.05</formula>
    </cfRule>
  </conditionalFormatting>
  <conditionalFormatting sqref="W255">
    <cfRule type="cellIs" dxfId="56" priority="158" operator="between">
      <formula>-0.05</formula>
      <formula>0.05</formula>
    </cfRule>
  </conditionalFormatting>
  <conditionalFormatting sqref="Z255">
    <cfRule type="cellIs" dxfId="55" priority="156" operator="between">
      <formula>-0.05</formula>
      <formula>0.05</formula>
    </cfRule>
  </conditionalFormatting>
  <conditionalFormatting sqref="AH255">
    <cfRule type="cellIs" dxfId="54" priority="216" operator="between">
      <formula>-0.05</formula>
      <formula>0.05</formula>
    </cfRule>
  </conditionalFormatting>
  <conditionalFormatting sqref="AM255">
    <cfRule type="cellIs" dxfId="53" priority="214" operator="between">
      <formula>-0.05</formula>
      <formula>0.05</formula>
    </cfRule>
  </conditionalFormatting>
  <conditionalFormatting sqref="AX255">
    <cfRule type="cellIs" dxfId="52" priority="222" operator="between">
      <formula>-0.05</formula>
      <formula>0.05</formula>
    </cfRule>
  </conditionalFormatting>
  <conditionalFormatting sqref="BA255">
    <cfRule type="cellIs" dxfId="51" priority="221" operator="between">
      <formula>-0.05</formula>
      <formula>0.05</formula>
    </cfRule>
  </conditionalFormatting>
  <conditionalFormatting sqref="BC255">
    <cfRule type="cellIs" dxfId="50" priority="220" operator="between">
      <formula>-0.05</formula>
      <formula>0.05</formula>
    </cfRule>
  </conditionalFormatting>
  <conditionalFormatting sqref="BF255">
    <cfRule type="cellIs" dxfId="49" priority="218" operator="between">
      <formula>-0.05</formula>
      <formula>0.05</formula>
    </cfRule>
  </conditionalFormatting>
  <conditionalFormatting sqref="C256">
    <cfRule type="cellIs" dxfId="48" priority="155" operator="between">
      <formula>-0.05</formula>
      <formula>0.05</formula>
    </cfRule>
  </conditionalFormatting>
  <conditionalFormatting sqref="H256">
    <cfRule type="cellIs" dxfId="47" priority="152" operator="between">
      <formula>-0.05</formula>
      <formula>0.05</formula>
    </cfRule>
  </conditionalFormatting>
  <conditionalFormatting sqref="R256">
    <cfRule type="cellIs" dxfId="46" priority="93" operator="between">
      <formula>-0.05</formula>
      <formula>0.05</formula>
    </cfRule>
  </conditionalFormatting>
  <conditionalFormatting sqref="W256">
    <cfRule type="cellIs" dxfId="45" priority="92" operator="between">
      <formula>-0.05</formula>
      <formula>0.05</formula>
    </cfRule>
  </conditionalFormatting>
  <conditionalFormatting sqref="AH256">
    <cfRule type="cellIs" dxfId="44" priority="91" operator="between">
      <formula>-0.05</formula>
      <formula>0.05</formula>
    </cfRule>
  </conditionalFormatting>
  <conditionalFormatting sqref="AM256">
    <cfRule type="cellIs" dxfId="43" priority="90" operator="between">
      <formula>-0.05</formula>
      <formula>0.05</formula>
    </cfRule>
  </conditionalFormatting>
  <conditionalFormatting sqref="AX256">
    <cfRule type="cellIs" dxfId="42" priority="89" operator="between">
      <formula>-0.05</formula>
      <formula>0.05</formula>
    </cfRule>
  </conditionalFormatting>
  <conditionalFormatting sqref="BC256">
    <cfRule type="cellIs" dxfId="41" priority="88" operator="between">
      <formula>-0.05</formula>
      <formula>0.05</formula>
    </cfRule>
  </conditionalFormatting>
  <conditionalFormatting sqref="E116:E136">
    <cfRule type="cellIs" dxfId="40" priority="104" operator="between">
      <formula>-0.1</formula>
      <formula>0.1</formula>
    </cfRule>
  </conditionalFormatting>
  <conditionalFormatting sqref="H40:H47">
    <cfRule type="cellIs" dxfId="39" priority="296" operator="between">
      <formula>-0.05</formula>
      <formula>0.05</formula>
    </cfRule>
  </conditionalFormatting>
  <conditionalFormatting sqref="T116:T136">
    <cfRule type="cellIs" dxfId="38" priority="105" operator="between">
      <formula>-0.1</formula>
      <formula>0.1</formula>
    </cfRule>
  </conditionalFormatting>
  <conditionalFormatting sqref="W40:W47">
    <cfRule type="cellIs" dxfId="37" priority="294" operator="between">
      <formula>-0.05</formula>
      <formula>0.05</formula>
    </cfRule>
  </conditionalFormatting>
  <conditionalFormatting sqref="AJ116:AJ136">
    <cfRule type="cellIs" dxfId="36" priority="87" operator="between">
      <formula>-0.1</formula>
      <formula>0.1</formula>
    </cfRule>
  </conditionalFormatting>
  <conditionalFormatting sqref="AM40:AM47">
    <cfRule type="cellIs" dxfId="35" priority="292" operator="between">
      <formula>-0.05</formula>
      <formula>0.05</formula>
    </cfRule>
  </conditionalFormatting>
  <conditionalFormatting sqref="AZ116:AZ136">
    <cfRule type="cellIs" dxfId="34" priority="86" operator="between">
      <formula>-0.1</formula>
      <formula>0.1</formula>
    </cfRule>
  </conditionalFormatting>
  <conditionalFormatting sqref="BC40:BC47">
    <cfRule type="cellIs" dxfId="33" priority="290" operator="between">
      <formula>-0.05</formula>
      <formula>0.05</formula>
    </cfRule>
  </conditionalFormatting>
  <conditionalFormatting sqref="BM188:BN189">
    <cfRule type="cellIs" dxfId="32" priority="103" operator="between">
      <formula>-0.05</formula>
      <formula>0.05</formula>
    </cfRule>
  </conditionalFormatting>
  <conditionalFormatting sqref="G71:G73">
    <cfRule type="cellIs" dxfId="31" priority="38" operator="between">
      <formula>0.85</formula>
      <formula>1.15</formula>
    </cfRule>
  </conditionalFormatting>
  <conditionalFormatting sqref="L71:L73">
    <cfRule type="cellIs" dxfId="30" priority="35" operator="between">
      <formula>0.85</formula>
      <formula>1.15</formula>
    </cfRule>
  </conditionalFormatting>
  <conditionalFormatting sqref="C76">
    <cfRule type="cellIs" dxfId="29" priority="33" operator="between">
      <formula>-0.05</formula>
      <formula>0.05</formula>
    </cfRule>
  </conditionalFormatting>
  <conditionalFormatting sqref="H76">
    <cfRule type="cellIs" dxfId="28" priority="32" operator="between">
      <formula>-0.05</formula>
      <formula>0.05</formula>
    </cfRule>
  </conditionalFormatting>
  <conditionalFormatting sqref="R76">
    <cfRule type="cellIs" dxfId="27" priority="31" operator="between">
      <formula>-0.05</formula>
      <formula>0.05</formula>
    </cfRule>
  </conditionalFormatting>
  <conditionalFormatting sqref="W76">
    <cfRule type="cellIs" dxfId="26" priority="30" operator="between">
      <formula>-0.05</formula>
      <formula>0.05</formula>
    </cfRule>
  </conditionalFormatting>
  <conditionalFormatting sqref="AH76">
    <cfRule type="cellIs" dxfId="25" priority="29" operator="between">
      <formula>-0.05</formula>
      <formula>0.05</formula>
    </cfRule>
  </conditionalFormatting>
  <conditionalFormatting sqref="AM76">
    <cfRule type="cellIs" dxfId="24" priority="28" operator="between">
      <formula>-0.05</formula>
      <formula>0.05</formula>
    </cfRule>
  </conditionalFormatting>
  <conditionalFormatting sqref="AX76">
    <cfRule type="cellIs" dxfId="23" priority="27" operator="between">
      <formula>-0.05</formula>
      <formula>0.05</formula>
    </cfRule>
  </conditionalFormatting>
  <conditionalFormatting sqref="BC76">
    <cfRule type="cellIs" dxfId="22" priority="26" operator="between">
      <formula>-0.05</formula>
      <formula>0.05</formula>
    </cfRule>
  </conditionalFormatting>
  <conditionalFormatting sqref="V71:V73">
    <cfRule type="cellIs" dxfId="21" priority="20" operator="between">
      <formula>0.85</formula>
      <formula>1.15</formula>
    </cfRule>
    <cfRule type="cellIs" dxfId="20" priority="21" operator="between">
      <formula>0.85</formula>
      <formula>1.15</formula>
    </cfRule>
    <cfRule type="cellIs" dxfId="19" priority="25" operator="between">
      <formula>0.85</formula>
      <formula>1.15</formula>
    </cfRule>
  </conditionalFormatting>
  <conditionalFormatting sqref="AA71:AA73">
    <cfRule type="cellIs" dxfId="18" priority="17" operator="between">
      <formula>0.85</formula>
      <formula>1.15</formula>
    </cfRule>
    <cfRule type="cellIs" dxfId="17" priority="18" operator="between">
      <formula>0.85</formula>
      <formula>1.15</formula>
    </cfRule>
    <cfRule type="cellIs" dxfId="16" priority="19" operator="between">
      <formula>0.85</formula>
      <formula>1.15</formula>
    </cfRule>
  </conditionalFormatting>
  <conditionalFormatting sqref="AL71:AL73">
    <cfRule type="cellIs" dxfId="15" priority="16" operator="between">
      <formula>0.85</formula>
      <formula>1.15</formula>
    </cfRule>
  </conditionalFormatting>
  <conditionalFormatting sqref="AQ71:AQ73">
    <cfRule type="cellIs" dxfId="14" priority="15" operator="between">
      <formula>0.85</formula>
      <formula>1.15</formula>
    </cfRule>
  </conditionalFormatting>
  <conditionalFormatting sqref="BB71:BB73">
    <cfRule type="cellIs" dxfId="13" priority="14" operator="between">
      <formula>0.85</formula>
      <formula>1.15</formula>
    </cfRule>
  </conditionalFormatting>
  <conditionalFormatting sqref="BG71:BG73">
    <cfRule type="cellIs" dxfId="12" priority="13" operator="between">
      <formula>0.85</formula>
      <formula>1.15</formula>
    </cfRule>
  </conditionalFormatting>
  <conditionalFormatting sqref="H66">
    <cfRule type="cellIs" dxfId="11" priority="11" operator="between">
      <formula>-0.05</formula>
      <formula>0.05</formula>
    </cfRule>
  </conditionalFormatting>
  <conditionalFormatting sqref="K66">
    <cfRule type="cellIs" dxfId="10" priority="10" operator="between">
      <formula>-0.05</formula>
      <formula>0.05</formula>
    </cfRule>
  </conditionalFormatting>
  <conditionalFormatting sqref="H67">
    <cfRule type="cellIs" dxfId="9" priority="12" operator="between">
      <formula>-0.05</formula>
      <formula>0.05</formula>
    </cfRule>
  </conditionalFormatting>
  <conditionalFormatting sqref="W66">
    <cfRule type="cellIs" dxfId="8" priority="8" operator="between">
      <formula>-0.05</formula>
      <formula>0.05</formula>
    </cfRule>
  </conditionalFormatting>
  <conditionalFormatting sqref="Z66">
    <cfRule type="cellIs" dxfId="7" priority="7" operator="between">
      <formula>-0.05</formula>
      <formula>0.05</formula>
    </cfRule>
  </conditionalFormatting>
  <conditionalFormatting sqref="W67">
    <cfRule type="cellIs" dxfId="6" priority="9" operator="between">
      <formula>-0.05</formula>
      <formula>0.05</formula>
    </cfRule>
  </conditionalFormatting>
  <conditionalFormatting sqref="AM66">
    <cfRule type="cellIs" dxfId="5" priority="5" operator="between">
      <formula>-0.05</formula>
      <formula>0.05</formula>
    </cfRule>
  </conditionalFormatting>
  <conditionalFormatting sqref="AP66">
    <cfRule type="cellIs" dxfId="4" priority="4" operator="between">
      <formula>-0.05</formula>
      <formula>0.05</formula>
    </cfRule>
  </conditionalFormatting>
  <conditionalFormatting sqref="AM67">
    <cfRule type="cellIs" dxfId="3" priority="6" operator="between">
      <formula>-0.05</formula>
      <formula>0.05</formula>
    </cfRule>
  </conditionalFormatting>
  <conditionalFormatting sqref="BC66">
    <cfRule type="cellIs" dxfId="2" priority="2" operator="between">
      <formula>-0.05</formula>
      <formula>0.05</formula>
    </cfRule>
  </conditionalFormatting>
  <conditionalFormatting sqref="BF66">
    <cfRule type="cellIs" dxfId="1" priority="1" operator="between">
      <formula>-0.05</formula>
      <formula>0.05</formula>
    </cfRule>
  </conditionalFormatting>
  <conditionalFormatting sqref="BC67">
    <cfRule type="cellIs" dxfId="0" priority="3" operator="between">
      <formula>-0.05</formula>
      <formula>0.05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ZZZ-PC</dc:creator>
  <cp:lastModifiedBy>阿里隔壁</cp:lastModifiedBy>
  <dcterms:created xsi:type="dcterms:W3CDTF">2006-09-16T00:00:00Z</dcterms:created>
  <dcterms:modified xsi:type="dcterms:W3CDTF">2020-06-02T09:04:45Z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